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Backtest 2024 A" sheetId="9" state="visible" r:id="rId11"/>
    <sheet name="Backtest 2024 B" sheetId="10" state="visible" r:id="rId12"/>
    <sheet name="Backtest 2024 C" sheetId="11" state="visible" r:id="rId13"/>
    <sheet name="Backtest 2022 A" sheetId="12" state="visible" r:id="rId14"/>
    <sheet name="Backtest 2022 B" sheetId="13" state="visible" r:id="rId15"/>
    <sheet name="Backtest 2022 C" sheetId="14" state="visible" r:id="rId16"/>
    <sheet name="Backtest 2020 A" sheetId="15" state="visible" r:id="rId17"/>
    <sheet name="Backtest 2020 B" sheetId="16" state="visible" r:id="rId18"/>
    <sheet name="Backtest 2020 C" sheetId="17" state="visible" r:id="rId19"/>
    <sheet name="Backtest 2018 A" sheetId="18" state="visible" r:id="rId20"/>
    <sheet name="Backtest 2018 B" sheetId="19" state="visible" r:id="rId21"/>
    <sheet name="Backtest 2018 C" sheetId="20" state="visible" r:id="rId22"/>
    <sheet name="Method &amp; Caveats" sheetId="21" state="visible" r:id="rId2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2018,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2018, 2020, 2022 and 2024 backtests.</t>
        </r>
      </text>
    </comment>
  </commentList>
</comments>
</file>

<file path=xl/sharedStrings.xml><?xml version="1.0" encoding="utf-8"?>
<sst xmlns="http://schemas.openxmlformats.org/spreadsheetml/2006/main" count="22131" uniqueCount="833">
  <si>
    <t xml:space="preserve">PA-07 2026 House Forecast — Precinct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</si>
  <si>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</si>
  <si>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with its own weights; those errors are the error terms.</t>
  </si>
  <si>
    <t xml:space="preserve">SCENARIO INPUTS (defaults are built from the tables below; type over them to run another scenario)</t>
  </si>
  <si>
    <t xml:space="preserve">District-wide Brooks share of the two-party vote (input)</t>
  </si>
  <si>
    <t xml:space="preserve">← default: like-for-like baseline (row 21) — last midterm adjusted for the registration shift</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</si>
  <si>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</si>
  <si>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</si>
  <si>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</si>
  <si>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</si>
  <si>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</si>
  <si>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</si>
  <si>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</si>
  <si>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</si>
  <si>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</si>
  <si>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</si>
  <si>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</si>
  <si>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</si>
  <si>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</si>
  <si>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</si>
  <si>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</si>
  <si>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Democratic share in the last election of the same type (2022 midterm)</t>
  </si>
  <si>
    <t xml:space="preserve">Change in Dem share of two-party registration since 2022 (pts)</t>
  </si>
  <si>
    <t xml:space="preserve">Registration-to-vote link (k), measured on precinct changes 2018→2022 and 2020→2024</t>
  </si>
  <si>
    <t xml:space="preserve">Within-district slope: precincts whose registration moved 1 pt toward a party moved about this many pts in vote share (national swing removed).</t>
  </si>
  <si>
    <t xml:space="preserve">Like-for-like baseline for 2026 = row 18 + k × row 19</t>
  </si>
  <si>
    <t xml:space="preserve">For comparison — previous rule (average of 2022 and 2024 + k × change since then)</t>
  </si>
  <si>
    <t xml:space="preserve">2022 turnout in today’s district (House votes ÷ registered voters)</t>
  </si>
  <si>
    <t xml:space="preserve">2026 registered voters (state rolls, summed over precincts)</t>
  </si>
  <si>
    <t xml:space="preserve">District check: 2022 turnout × 2026 registered</t>
  </si>
  <si>
    <t xml:space="preserve">Rule applied precinct by precinct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</si>
  <si>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</si>
  <si>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</si>
  <si>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</si>
  <si>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</si>
  <si>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</si>
  <si>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</si>
  <si>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</si>
  <si>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</si>
  <si>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</si>
  <si>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</si>
  <si>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</si>
  <si>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</si>
  <si>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</si>
  <si>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</si>
  <si>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</si>
  <si>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</si>
  <si>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</si>
  <si>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</si>
  <si>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</si>
  <si>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all four backtests (2018, 2020, 2022, 2024). Place pattern error terms come from the 2022 and 2024 forward backtests, which use the same inputs as the 2026 forecast.</t>
  </si>
  <si>
    <t xml:space="preserve">BACKTESTS FOR EVERY YEAR, WITH ERROR TERMS (same weights as the forecasts; live from each backtest tab)</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</si>
  <si>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</si>
  <si>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</si>
  <si>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</si>
  <si>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</si>
  <si>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</si>
  <si>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</si>
  <si>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</si>
  <si>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</si>
  <si>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</si>
  <si>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</si>
  <si>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</si>
  <si>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2024 — forward backtest</t>
  </si>
  <si>
    <t xml:space="preserve">2022 — forward backtest</t>
  </si>
  <si>
    <t xml:space="preserve">2020 — hold-out test</t>
  </si>
  <si>
    <t xml:space="preserve">2018 — hold-out test</t>
  </si>
  <si>
    <t xml:space="preserve">Green = forward backtests (only earlier elections used; possible for 2022 and 2024). 2020 and 2018 are hold-out tests (trained on the other elections with only the inputs that existed then), because the data start in 2018. Every year’s error terms come from the other three years. The 2020 test shows the biggest district-wide miss: one earlier election (the 2018 wave) is a poor guide to a presidential year.</t>
  </si>
  <si>
    <t xml:space="preserve">WHAT WAS FIXED — AND WHAT CANNOT BE FIXED WITH THIS DATA</t>
  </si>
  <si>
    <t xml:space="preserve">Fix: district share now uses the like-for-like rule in every year.</t>
  </si>
  <si>
    <t xml:space="preserve">Each year’s district Democratic share = the nearest election of the same type (midterm → midterm, presidential → presidential) + k × the change in two-party registration since then. Presidential and midterm electorates differ, so comparing like with like removes most of the cycle swing that the previous rule (average of the two nearest elections) carried into the 2018 and 2020 tests. The same formula is used in all four backtests and in 2026.</t>
  </si>
  <si>
    <t xml:space="preserve">What it changed.</t>
  </si>
  <si>
    <t xml:space="preserve">Worst district-share miss across the four backtests fell from about 3.2 points to about 1.7, and the average miss across all four years fell. The trade-off: in the two forward backtests the miss grew from about 0.4–0.5 to about 0.9–1.2 points.</t>
  </si>
  <si>
    <t xml:space="preserve">What cannot be fixed: midterm turnout.</t>
  </si>
  <si>
    <t xml:space="preserve">Turnout as a share of registered voters rose from 53% in 2018 to 57% in 2022. Nothing in the data available before 2022 signals that rise, so any rule built from earlier elections misses 2022 by about −6% (and, run backwards, 2018 by about +6%). That one change is most of the remaining party vote error in those two years. It is shown separately on every backtest tab (turnout part vs share part) and as low/high turnout scenarios for 2026 below.</t>
  </si>
  <si>
    <t xml:space="preserve">Backtest year</t>
  </si>
  <si>
    <t xml:space="preserve">Actual Dem share</t>
  </si>
  <si>
    <t xml:space="preserve">Previous rule: share miss (pts)</t>
  </si>
  <si>
    <t xml:space="preserve">Like-for-like: share miss (pts)</t>
  </si>
  <si>
    <t xml:space="preserve">Turnout miss</t>
  </si>
  <si>
    <t xml:space="preserve">Previous rule: Dem votes miss (A)</t>
  </si>
  <si>
    <t xml:space="preserve">Previous rule: Rep votes miss (A)</t>
  </si>
  <si>
    <t xml:space="preserve">Like-for-like: Dem votes miss (A)</t>
  </si>
  <si>
    <t xml:space="preserve">Like-for-like: Rep votes miss (A)</t>
  </si>
  <si>
    <t xml:space="preserve">Rep votes miss with exact turnout (A)</t>
  </si>
  <si>
    <t xml:space="preserve">2024 (forward backtest)</t>
  </si>
  <si>
    <t xml:space="preserve">2022 (forward backtest)</t>
  </si>
  <si>
    <t xml:space="preserve">2020 (hold-out test)</t>
  </si>
  <si>
    <t xml:space="preserve">2018 (hold-out test)</t>
  </si>
  <si>
    <t xml:space="preserve">2026 turnout scenario (Forecast A)</t>
  </si>
  <si>
    <t xml:space="preserve">Multiplier</t>
  </si>
  <si>
    <t xml:space="preserve">Votes cast</t>
  </si>
  <si>
    <t xml:space="preserve">Basis</t>
  </si>
  <si>
    <t xml:space="preserve">Lower turnout</t>
  </si>
  <si>
    <t xml:space="preserve">midterm turnout falls back by as much as it rose 2018→2022</t>
  </si>
  <si>
    <t xml:space="preserve">Central (2022 turnout rate)</t>
  </si>
  <si>
    <t xml:space="preserve">each place keeps its 2022 turnout rate (the forecast)</t>
  </si>
  <si>
    <t xml:space="preserve">Higher turnout</t>
  </si>
  <si>
    <t xml:space="preserve">midterm turnout rises again by as much as it did 2018→2022</t>
  </si>
  <si>
    <t xml:space="preserve">Turnout changes the vote counts for both candidates in the same direction but not the Brooks share; the share (and the winner) depends on the district share input in row 6.</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</si>
  <si>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</si>
  <si>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</si>
  <si>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precincts.</t>
  </si>
  <si>
    <t xml:space="preserve">2. The place-level forecasts do differ, but only a little.</t>
  </si>
  <si>
    <t xml:space="preserve">Average gap between forecasts: A vs B 0.53 pts (largest 3.1), A vs C 0.87 (largest 2.4), B vs C 1.06 (largest 3.8) — against a 12.7-point spread of leans across precincts. Correlation between forecasts ≥ 0.999.</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</si>
  <si>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</si>
  <si>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</si>
  <si>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</si>
  <si>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</si>
  <si>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PRECINCT COMPARISON (Brooks share by forecast, live)</t>
  </si>
  <si>
    <t xml:space="preserve">County</t>
  </si>
  <si>
    <t xml:space="preserve">Municipality</t>
  </si>
  <si>
    <t xml:space="preserve">Precinct</t>
  </si>
  <si>
    <t xml:space="preserve">Spread (max − min, pts)</t>
  </si>
  <si>
    <t xml:space="preserve">Total error term A (± pts)</t>
  </si>
  <si>
    <t xml:space="preserve">Total error term B (± pts)</t>
  </si>
  <si>
    <t xml:space="preserve">Total error term C (± pts)</t>
  </si>
  <si>
    <t xml:space="preserve">Calls agree?</t>
  </si>
  <si>
    <t xml:space="preserve">PA-07 2026 House Forecast — Precinct-Level Predictions (Forecast A: full random forest)</t>
  </si>
  <si>
    <t xml:space="preserve">Candidates: Brooks | Mackenzie   |   District totals (yellow) are formulas over the precinct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</si>
  <si>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(2022 and 2024 backtests), the district-wide error and turnout error (all four backtest years).</t>
  </si>
  <si>
    <t xml:space="preserve">Model / scenario</t>
  </si>
  <si>
    <t xml:space="preserve">Random forest on results — Forecast A (Full random forest), precinct model; turnout = 2022 turnout rate × 2026 registered voters</t>
  </si>
  <si>
    <t xml:space="preserve">As-of date</t>
  </si>
  <si>
    <t xml:space="preserve">Prepared by</t>
  </si>
  <si>
    <t xml:space="preserve">Max</t>
  </si>
  <si>
    <t xml:space="preserve">Version</t>
  </si>
  <si>
    <t xml:space="preserve">v8.0 (current map; like-for-like baseline; backtests every year)</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</si>
  <si>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</si>
  <si>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</si>
  <si>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</si>
  <si>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</si>
  <si>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</si>
  <si>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</si>
  <si>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(precinct)</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</si>
  <si>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</si>
  <si>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</si>
  <si>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</si>
  <si>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</si>
  <si>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</si>
  <si>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</si>
  <si>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</si>
  <si>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</si>
  <si>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</si>
  <si>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</si>
  <si>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precincts)</t>
  </si>
  <si>
    <t xml:space="preserve">Headline forecast for the briefing</t>
  </si>
  <si>
    <t xml:space="preserve">Error terms are ±1 standard error: place pattern error by place size (2022 and 2024 forward backtests) plus district-wide and turnout error (all four backtest years, 2018–2024). 95% low/high = Brooks share ± 1.96 × total error term.</t>
  </si>
  <si>
    <t xml:space="preserve">PRECINCT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</si>
  <si>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</si>
  <si>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</si>
  <si>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</si>
  <si>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</si>
  <si>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</si>
  <si>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</si>
  <si>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</si>
  <si>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</si>
  <si>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</si>
  <si>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</si>
  <si>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</si>
  <si>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</si>
  <si>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random forest (results only)</t>
  </si>
  <si>
    <t xml:space="preserve">Small</t>
  </si>
  <si>
    <t xml:space="preserve">state rolls, precinct</t>
  </si>
  <si>
    <t xml:space="preserve">BEAVER MEADOWS BOROUGH</t>
  </si>
  <si>
    <t xml:space="preserve">BOWMANSTOWN BOROUGH</t>
  </si>
  <si>
    <t xml:space="preserve">EAST PENN TOWNSHIP</t>
  </si>
  <si>
    <t xml:space="preserve">EAST PENN TOWNSHIP-NORTH</t>
  </si>
  <si>
    <t xml:space="preserve">Medium</t>
  </si>
  <si>
    <t xml:space="preserve">EAST PENN TOWNSHIP-SOUTH</t>
  </si>
  <si>
    <t xml:space="preserve">EAST SIDE BOROUGH</t>
  </si>
  <si>
    <t xml:space="preserve">FRANKLIN TOWNSHIP</t>
  </si>
  <si>
    <t xml:space="preserve">FRANKLIN TOWNSHIP-HARRITY</t>
  </si>
  <si>
    <t xml:space="preserve">FRANKLIN TOWNSHIP-IND DIST</t>
  </si>
  <si>
    <t xml:space="preserve">FRANKLIN TOWNSHIP-LONG RUN</t>
  </si>
  <si>
    <t xml:space="preserve">JIM THORPE BOROUGH</t>
  </si>
  <si>
    <t xml:space="preserve">JIM THORPE BOROUGH-1ST</t>
  </si>
  <si>
    <t xml:space="preserve">JIM THORPE BOROUGH-2ND</t>
  </si>
  <si>
    <t xml:space="preserve">JIM THORPE BOROUGH-3RD</t>
  </si>
  <si>
    <t xml:space="preserve">JIM THORPE BOROUGH-4TH</t>
  </si>
  <si>
    <t xml:space="preserve">JIM THORPE BOROUGH-5TH</t>
  </si>
  <si>
    <t xml:space="preserve">KIDDER TOWNSHIP</t>
  </si>
  <si>
    <t xml:space="preserve">KIDDER TOWNSHIP-NORTH</t>
  </si>
  <si>
    <t xml:space="preserve">KIDDER TOWNSHIP-SOUTH</t>
  </si>
  <si>
    <t xml:space="preserve">LANSFORD BOROUGH</t>
  </si>
  <si>
    <t xml:space="preserve">LANSFORD BOROUGH - EAST WARD</t>
  </si>
  <si>
    <t xml:space="preserve">LANSFORD BOROUGH-MIDDLE WARD</t>
  </si>
  <si>
    <t xml:space="preserve">LANSFORD BOROUGH-WEST WARD</t>
  </si>
  <si>
    <t xml:space="preserve">LAUSANNE TOWNSHIP</t>
  </si>
  <si>
    <t xml:space="preserve">LEHIGH TOWNSHIP</t>
  </si>
  <si>
    <t xml:space="preserve">LEHIGHTON BOROUGH</t>
  </si>
  <si>
    <t xml:space="preserve">LEHIGHTON BOROUGH-1ST</t>
  </si>
  <si>
    <t xml:space="preserve">LEHIGHTON BOROUGH-2ND</t>
  </si>
  <si>
    <t xml:space="preserve">LEHIGHTON BOROUGH-3RD</t>
  </si>
  <si>
    <t xml:space="preserve">LOWER TOWAMENSING TOWNSHIP</t>
  </si>
  <si>
    <t xml:space="preserve">LOWER TOWAMENSING TWP.-NORTH</t>
  </si>
  <si>
    <t xml:space="preserve">LOWER TOWAMENSING TWP.-SOUTH</t>
  </si>
  <si>
    <t xml:space="preserve">MAHONING TOWNSHIP</t>
  </si>
  <si>
    <t xml:space="preserve">MAHONING TOWNSHIP - NEW MAHONING</t>
  </si>
  <si>
    <t xml:space="preserve">MAHONING TOWNSHIP - PACKERTON/JAMESTOWN</t>
  </si>
  <si>
    <t xml:space="preserve">MAHONING TOWNSHIP-MAHONING</t>
  </si>
  <si>
    <t xml:space="preserve">Large</t>
  </si>
  <si>
    <t xml:space="preserve">NESQUEHONING BOROUGH</t>
  </si>
  <si>
    <t xml:space="preserve">NESQUEHONING BOROUGH-EAST</t>
  </si>
  <si>
    <t xml:space="preserve">NESQUEHONING BOROUGH-WEST</t>
  </si>
  <si>
    <t xml:space="preserve">PACKER TOWNSHIP</t>
  </si>
  <si>
    <t xml:space="preserve">PALMERTON BOROUGH</t>
  </si>
  <si>
    <t xml:space="preserve">PALMERTON BOROUGH-EASTERN</t>
  </si>
  <si>
    <t xml:space="preserve">PALMERTON BOROUGH-MIDDLE</t>
  </si>
  <si>
    <t xml:space="preserve">PALMERTON BOROUGH-WESTERN</t>
  </si>
  <si>
    <t xml:space="preserve">PARRYVILLE BOROUGH</t>
  </si>
  <si>
    <t xml:space="preserve">PENN FOREST TOWNSHIP</t>
  </si>
  <si>
    <t xml:space="preserve">PENN FOREST TOWNSHIP-EAST</t>
  </si>
  <si>
    <t xml:space="preserve">PENN FOREST TOWNSHIP-MIDDLE</t>
  </si>
  <si>
    <t xml:space="preserve">PENN FOREST TOWNSHIP-NORTH EAST</t>
  </si>
  <si>
    <t xml:space="preserve">PENN FOREST TOWNSHIP-NORTH WEST</t>
  </si>
  <si>
    <t xml:space="preserve">PENN FOREST TOWNSHIP-SOUTH WEST</t>
  </si>
  <si>
    <t xml:space="preserve">SUMMIT HILL BOROUGH</t>
  </si>
  <si>
    <t xml:space="preserve">SUMMIT HILL BOROUGH-1ST</t>
  </si>
  <si>
    <t xml:space="preserve">SUMMIT HILL BOROUGH-2ND</t>
  </si>
  <si>
    <t xml:space="preserve">SUMMIT HILL BOROUGH-3RD/2ND</t>
  </si>
  <si>
    <t xml:space="preserve">SUMMIT HILL-3RD/1ST DIST</t>
  </si>
  <si>
    <t xml:space="preserve">TOWAMENSING TOWNSHIP</t>
  </si>
  <si>
    <t xml:space="preserve">TOWAMENSING TOWNSHIP-NORTH</t>
  </si>
  <si>
    <t xml:space="preserve">TOWAMENSING TOWNSHIP-SOUTH-1</t>
  </si>
  <si>
    <t xml:space="preserve">TOWAMENSING TOWNSHIP-SOUTH-2</t>
  </si>
  <si>
    <t xml:space="preserve">WEATHERLY BOROUGH</t>
  </si>
  <si>
    <t xml:space="preserve">WEATHERLY BOROUGH-EAST</t>
  </si>
  <si>
    <t xml:space="preserve">WEATHERLY BOROUGH-WEST</t>
  </si>
  <si>
    <t xml:space="preserve">WEISSPORT BOROUGH</t>
  </si>
  <si>
    <t xml:space="preserve">Lehigh</t>
  </si>
  <si>
    <t xml:space="preserve">ALBURTIS</t>
  </si>
  <si>
    <t xml:space="preserve">ALLENTOWN</t>
  </si>
  <si>
    <t xml:space="preserve">ALLENTOWN 10TH WARD 1ST DIST</t>
  </si>
  <si>
    <t xml:space="preserve">ALLENTOWN 10TH WARD 3RD DIST</t>
  </si>
  <si>
    <t xml:space="preserve">ALLENTOWN 10TH WARD 4TH DIST</t>
  </si>
  <si>
    <t xml:space="preserve">ALLENTOWN 11TH WARD 1ST DIST</t>
  </si>
  <si>
    <t xml:space="preserve">ALLENTOWN 11TH WARD 2ND DIST</t>
  </si>
  <si>
    <t xml:space="preserve">ALLENTOWN 11TH WARD 3RD DIST</t>
  </si>
  <si>
    <t xml:space="preserve">ALLENTOWN 11TH WARD 4TH DIST</t>
  </si>
  <si>
    <t xml:space="preserve">ALLENTOWN 11TH WARD 5TH DIST</t>
  </si>
  <si>
    <t xml:space="preserve">ALLENTOWN 11TH WARD 6TH DIST</t>
  </si>
  <si>
    <t xml:space="preserve">ALLENTOWN 11TH WARD 7TH DIST</t>
  </si>
  <si>
    <t xml:space="preserve">ALLENTOWN 12TH WARD 1ST DIST</t>
  </si>
  <si>
    <t xml:space="preserve">ALLENTOWN 12TH WARD 2ND DIST</t>
  </si>
  <si>
    <t xml:space="preserve">ALLENTOWN 12TH WARD 3RD DIST</t>
  </si>
  <si>
    <t xml:space="preserve">ALLENTOWN 12TH WARD 4TH DIST</t>
  </si>
  <si>
    <t xml:space="preserve">ALLENTOWN 12TH WARD 5TH DIST</t>
  </si>
  <si>
    <t xml:space="preserve">ALLENTOWN 13TH WARD 1ST DIST</t>
  </si>
  <si>
    <t xml:space="preserve">ALLENTOWN 13TH WARD 2ND DIST</t>
  </si>
  <si>
    <t xml:space="preserve">ALLENTOWN 13TH WARD 3RD DIST</t>
  </si>
  <si>
    <t xml:space="preserve">ALLENTOWN 13TH WARD 4TH DIST</t>
  </si>
  <si>
    <t xml:space="preserve">ALLENTOWN 14TH WARD 1ST DIST</t>
  </si>
  <si>
    <t xml:space="preserve">ALLENTOWN 14TH WARD 2ND DIST</t>
  </si>
  <si>
    <t xml:space="preserve">ALLENTOWN 15TH WARD 1ST DIST</t>
  </si>
  <si>
    <t xml:space="preserve">ALLENTOWN 15TH WARD 2ND DIST</t>
  </si>
  <si>
    <t xml:space="preserve">ALLENTOWN 15TH WARD 3RD DIST</t>
  </si>
  <si>
    <t xml:space="preserve">ALLENTOWN 15TH WARD 4TH DIST</t>
  </si>
  <si>
    <t xml:space="preserve">ALLENTOWN 16TH WARD 1ST DIST</t>
  </si>
  <si>
    <t xml:space="preserve">ALLENTOWN 16TH WARD 2ND DIST</t>
  </si>
  <si>
    <t xml:space="preserve">ALLENTOWN 17TH WARD 1ST DIST</t>
  </si>
  <si>
    <t xml:space="preserve">ALLENTOWN 17TH WARD 2ND DIST</t>
  </si>
  <si>
    <t xml:space="preserve">ALLENTOWN 17TH WARD 3RD DIST</t>
  </si>
  <si>
    <t xml:space="preserve">ALLENTOWN 17TH WARD 4TH DIST</t>
  </si>
  <si>
    <t xml:space="preserve">random forest (results only) — 2022 votes allocated from its municipality (no comparable 2022 result under this code); inputs lean on its municipality</t>
  </si>
  <si>
    <t xml:space="preserve">ALLENTOWN 17TH WD 4TH DT PARK</t>
  </si>
  <si>
    <t xml:space="preserve">voter file × municipality state/voter-file ratio</t>
  </si>
  <si>
    <t xml:space="preserve">ALLENTOWN 18TH WARD 1ST DIST</t>
  </si>
  <si>
    <t xml:space="preserve">ALLENTOWN 18TH WARD 2ND DIST</t>
  </si>
  <si>
    <t xml:space="preserve">ALLENTOWN 18TH WD 2ND DT PARK</t>
  </si>
  <si>
    <t xml:space="preserve">ALLENTOWN 19TH WARD 1ST DIST</t>
  </si>
  <si>
    <t xml:space="preserve">ALLENTOWN 19TH WARD 2ND DIST</t>
  </si>
  <si>
    <t xml:space="preserve">ALLENTOWN 19TH WARD 3RD DIST</t>
  </si>
  <si>
    <t xml:space="preserve">ALLENTOWN 19TH WARD 4TH DIST</t>
  </si>
  <si>
    <t xml:space="preserve">ALLENTOWN 19TH WARD 5TH DIST</t>
  </si>
  <si>
    <t xml:space="preserve">ALLENTOWN 19TH WARD 5TH DT SAL</t>
  </si>
  <si>
    <t xml:space="preserve">ALLENTOWN 19TH WARD 6TH DIST</t>
  </si>
  <si>
    <t xml:space="preserve">ALLENTOWN 1ST WARD</t>
  </si>
  <si>
    <t xml:space="preserve">ALLENTOWN 2ND WARD</t>
  </si>
  <si>
    <t xml:space="preserve">ALLENTOWN 3RD WARD</t>
  </si>
  <si>
    <t xml:space="preserve">ALLENTOWN 4TH WARD</t>
  </si>
  <si>
    <t xml:space="preserve">ALLENTOWN 5TH WARD</t>
  </si>
  <si>
    <t xml:space="preserve">ALLENTOWN 6TH WARD 1ST DIST</t>
  </si>
  <si>
    <t xml:space="preserve">ALLENTOWN 6TH WARD 2ND DIST</t>
  </si>
  <si>
    <t xml:space="preserve">ALLENTOWN 7TH WARD</t>
  </si>
  <si>
    <t xml:space="preserve">ALLENTOWN 8TH WARD 1ST DIST</t>
  </si>
  <si>
    <t xml:space="preserve">ALLENTOWN 8TH WARD 2ND DIST</t>
  </si>
  <si>
    <t xml:space="preserve">ALLENTOWN 8TH WARD 3RD DIST</t>
  </si>
  <si>
    <t xml:space="preserve">ALLENTOWN 8TH WARD 4TH DIST</t>
  </si>
  <si>
    <t xml:space="preserve">ALLENTOWN 8TH WARD 5TH DIST</t>
  </si>
  <si>
    <t xml:space="preserve">ALLENTOWN 8TH WARD 6TH DIST</t>
  </si>
  <si>
    <t xml:space="preserve">ALLENTOWN 8TH WARD 7TH DIST</t>
  </si>
  <si>
    <t xml:space="preserve">ALLENTOWN 9TH WARD</t>
  </si>
  <si>
    <t xml:space="preserve">BETHLEHEM</t>
  </si>
  <si>
    <t xml:space="preserve">BETHLEHEM 10TH WARD</t>
  </si>
  <si>
    <t xml:space="preserve">BETHLEHEM 11TH WARD</t>
  </si>
  <si>
    <t xml:space="preserve">BETHLEHEM 12TH WARD 1ST DIST</t>
  </si>
  <si>
    <t xml:space="preserve">BETHLEHEM 12TH WARD 2ND DIST</t>
  </si>
  <si>
    <t xml:space="preserve">BETHLEHEM 13TH WARD 1ST DIST</t>
  </si>
  <si>
    <t xml:space="preserve">BETHLEHEM 13TH WARD 2ND DIST</t>
  </si>
  <si>
    <t xml:space="preserve">BETHLEHEM 13TH WARD 3RD DIST</t>
  </si>
  <si>
    <t xml:space="preserve">BETHLEHEM 13TH WARD 4TH DIST</t>
  </si>
  <si>
    <t xml:space="preserve">BETHLEHEM 13TH WARD 5TH DIST</t>
  </si>
  <si>
    <t xml:space="preserve">BETHLEHEM 13TH WARD 6TH DIST</t>
  </si>
  <si>
    <t xml:space="preserve">BETHLEHEM 13TH WARD 7TH DIST</t>
  </si>
  <si>
    <t xml:space="preserve">BETHLEHEM 13TH WARD 8TH DIST</t>
  </si>
  <si>
    <t xml:space="preserve">CATASAUQUA</t>
  </si>
  <si>
    <t xml:space="preserve">CATASAUQUA 1ST DIST</t>
  </si>
  <si>
    <t xml:space="preserve">CATASAUQUA 2ND DIST</t>
  </si>
  <si>
    <t xml:space="preserve">CATASAUQUA 3RD DIST</t>
  </si>
  <si>
    <t xml:space="preserve">COOPERSBURG</t>
  </si>
  <si>
    <t xml:space="preserve">COPLAY</t>
  </si>
  <si>
    <t xml:space="preserve">COPLAY 1ST DISTRICT</t>
  </si>
  <si>
    <t xml:space="preserve">COPLAY 2ND DISTRICT</t>
  </si>
  <si>
    <t xml:space="preserve">EMMAUS</t>
  </si>
  <si>
    <t xml:space="preserve">EMMAUS 1ST DISTRICT</t>
  </si>
  <si>
    <t xml:space="preserve">EMMAUS 2ND DISTRICT</t>
  </si>
  <si>
    <t xml:space="preserve">EMMAUS 3RD DISTRICT</t>
  </si>
  <si>
    <t xml:space="preserve">EMMAUS 4TH DISTRICT</t>
  </si>
  <si>
    <t xml:space="preserve">EMMAUS 5TH DISTRICT</t>
  </si>
  <si>
    <t xml:space="preserve">EMMAUS 6TH DISTRICT</t>
  </si>
  <si>
    <t xml:space="preserve">FOUNTAIN HILL</t>
  </si>
  <si>
    <t xml:space="preserve">FOUNTAIN HILL 1ST DIST</t>
  </si>
  <si>
    <t xml:space="preserve">FOUNTAIN HILL 2ND DIST</t>
  </si>
  <si>
    <t xml:space="preserve">FOUNTAIN HILL 3RD DIST</t>
  </si>
  <si>
    <t xml:space="preserve">HANOVER</t>
  </si>
  <si>
    <t xml:space="preserve">HEIDELBERG</t>
  </si>
  <si>
    <t xml:space="preserve">LOWER MACUNGIE</t>
  </si>
  <si>
    <t xml:space="preserve">LOWER MACUNGIE 10TH DISTRICT</t>
  </si>
  <si>
    <t xml:space="preserve">LOWER MACUNGIE 1ST DISTRICT</t>
  </si>
  <si>
    <t xml:space="preserve">LOWER MACUNGIE 2ND DISTRICT</t>
  </si>
  <si>
    <t xml:space="preserve">LOWER MACUNGIE 3RD DISTRICT</t>
  </si>
  <si>
    <t xml:space="preserve">LOWER MACUNGIE 4TH DISTRICT</t>
  </si>
  <si>
    <t xml:space="preserve">LOWER MACUNGIE 5TH DISTRICT</t>
  </si>
  <si>
    <t xml:space="preserve">LOWER MACUNGIE 6TH DISTRICT</t>
  </si>
  <si>
    <t xml:space="preserve">LOWER MACUNGIE 7TH DISTRICT</t>
  </si>
  <si>
    <t xml:space="preserve">LOWER MACUNGIE 8TH DISTRICT</t>
  </si>
  <si>
    <t xml:space="preserve">LOWER MACUNGIE 9TH DISTRICT</t>
  </si>
  <si>
    <t xml:space="preserve">LOWER MILFORD</t>
  </si>
  <si>
    <t xml:space="preserve">LOWHILL</t>
  </si>
  <si>
    <t xml:space="preserve">LYNN</t>
  </si>
  <si>
    <t xml:space="preserve">LYNN JACKSONVILLE DISTRICT</t>
  </si>
  <si>
    <t xml:space="preserve">LYNN LYNNVILLE DISTRICT</t>
  </si>
  <si>
    <t xml:space="preserve">LYNN NEW TRIPOLI DISTRICT</t>
  </si>
  <si>
    <t xml:space="preserve">MACUNGIE</t>
  </si>
  <si>
    <t xml:space="preserve">NORTH WHITEHALL</t>
  </si>
  <si>
    <t xml:space="preserve">NORTH WHITEHALL 1ST DISTRICT</t>
  </si>
  <si>
    <t xml:space="preserve">NORTH WHITEHALL 2ND DISTRICT</t>
  </si>
  <si>
    <t xml:space="preserve">NORTH WHITEHALL 3RD DISTRICT</t>
  </si>
  <si>
    <t xml:space="preserve">NORTH WHITEHALL 4TH DISTRICT</t>
  </si>
  <si>
    <t xml:space="preserve">NORTH WHITEHALL 5TH DISTRICT</t>
  </si>
  <si>
    <t xml:space="preserve">NORTH WHITEHALL 6TH DISTRICT</t>
  </si>
  <si>
    <t xml:space="preserve">SALISBURY</t>
  </si>
  <si>
    <t xml:space="preserve">SALISBURY 1ST WARD</t>
  </si>
  <si>
    <t xml:space="preserve">SALISBURY 2ND WARD</t>
  </si>
  <si>
    <t xml:space="preserve">SALISBURY 3RD WARD 1ST DIST</t>
  </si>
  <si>
    <t xml:space="preserve">SALISBURY 3RD WARD 2ND DIST</t>
  </si>
  <si>
    <t xml:space="preserve">SALISBURY 4TH WARD 1ST DIST</t>
  </si>
  <si>
    <t xml:space="preserve">SALISBURY 4TH WARD 2ND DIST</t>
  </si>
  <si>
    <t xml:space="preserve">SALISBURY 5TH WARD 1ST DIST</t>
  </si>
  <si>
    <t xml:space="preserve">SALISBURY 5TH WARD 2ND DIST</t>
  </si>
  <si>
    <t xml:space="preserve">SLATINGTON</t>
  </si>
  <si>
    <t xml:space="preserve">SLATINGTON 1ST DIST</t>
  </si>
  <si>
    <t xml:space="preserve">SLATINGTON 2ND DIST</t>
  </si>
  <si>
    <t xml:space="preserve">SLATINGTON 3RD DIST</t>
  </si>
  <si>
    <t xml:space="preserve">SOUTH WHITEHALL</t>
  </si>
  <si>
    <t xml:space="preserve">SOUTH WHITEHALL 1ST DISTRICT</t>
  </si>
  <si>
    <t xml:space="preserve">SOUTH WHITEHALL 2ND DISTRICT</t>
  </si>
  <si>
    <t xml:space="preserve">SOUTH WHITEHALL 3RD DISTRICT</t>
  </si>
  <si>
    <t xml:space="preserve">SOUTH WHITEHALL 4TH DISTRICT</t>
  </si>
  <si>
    <t xml:space="preserve">SOUTH WHITEHALL 5TH DISTRICT</t>
  </si>
  <si>
    <t xml:space="preserve">SOUTH WHITEHALL 6TH DISTRICT</t>
  </si>
  <si>
    <t xml:space="preserve">SOUTH WHITEHALL 7TH DISTRICT</t>
  </si>
  <si>
    <t xml:space="preserve">SOUTH WHITEHALL 8TH DISTRICT</t>
  </si>
  <si>
    <t xml:space="preserve">UPPER MACUNGIE</t>
  </si>
  <si>
    <t xml:space="preserve">UPPER MACUNGIE 1ST DISTRICT</t>
  </si>
  <si>
    <t xml:space="preserve">UPPER MACUNGIE 2ND DISTRICT</t>
  </si>
  <si>
    <t xml:space="preserve">UPPER MACUNGIE 3RD DISTRICT</t>
  </si>
  <si>
    <t xml:space="preserve">UPPER MACUNGIE 4TH DISTRICT</t>
  </si>
  <si>
    <t xml:space="preserve">UPPER MACUNGIE 5TH DISTRICT</t>
  </si>
  <si>
    <t xml:space="preserve">UPPER MACUNGIE 6TH DISTRICT</t>
  </si>
  <si>
    <t xml:space="preserve">UPPER MACUNGIE 7TH DISTRICT</t>
  </si>
  <si>
    <t xml:space="preserve">UPPER MACUNGIE 8TH DISTRICT</t>
  </si>
  <si>
    <t xml:space="preserve">UPPER MILFORD</t>
  </si>
  <si>
    <t xml:space="preserve">UPPER MILFORD EASTERN DISTRICT</t>
  </si>
  <si>
    <t xml:space="preserve">UPPER MILFORD WESTERN DISTRICT</t>
  </si>
  <si>
    <t xml:space="preserve">UPPER SAUCON</t>
  </si>
  <si>
    <t xml:space="preserve">UPPER SAUCON 1ST DISTRICT</t>
  </si>
  <si>
    <t xml:space="preserve">UPPER SAUCON 2ND DISTRICT</t>
  </si>
  <si>
    <t xml:space="preserve">UPPER SAUCON 3RD DISTRICT</t>
  </si>
  <si>
    <t xml:space="preserve">UPPER SAUCON 4TH DISTRICT</t>
  </si>
  <si>
    <t xml:space="preserve">UPPER SAUCON 5TH DISTRICT</t>
  </si>
  <si>
    <t xml:space="preserve">UPPER SAUCON 6TH DISTRICT</t>
  </si>
  <si>
    <t xml:space="preserve">WASHINGTON</t>
  </si>
  <si>
    <t xml:space="preserve">WASHINGTON EASTERN DISTRICT</t>
  </si>
  <si>
    <t xml:space="preserve">WASHINGTON SOUTHERN DISTRICT</t>
  </si>
  <si>
    <t xml:space="preserve">WASHINGTON WESTERN DISTRICT</t>
  </si>
  <si>
    <t xml:space="preserve">WEISENBERG</t>
  </si>
  <si>
    <t xml:space="preserve">WHITEHALL</t>
  </si>
  <si>
    <t xml:space="preserve">WHITEHALL 10TH DISTRICT</t>
  </si>
  <si>
    <t xml:space="preserve">WHITEHALL 11TH DISTRICT</t>
  </si>
  <si>
    <t xml:space="preserve">WHITEHALL 12TH DISTRICT</t>
  </si>
  <si>
    <t xml:space="preserve">WHITEHALL 1ST DISTRICT</t>
  </si>
  <si>
    <t xml:space="preserve">WHITEHALL 2ND DISTRICT</t>
  </si>
  <si>
    <t xml:space="preserve">WHITEHALL 3RD DISTRICT</t>
  </si>
  <si>
    <t xml:space="preserve">WHITEHALL 4TH DISTRICT</t>
  </si>
  <si>
    <t xml:space="preserve">WHITEHALL 5TH DISTRICT</t>
  </si>
  <si>
    <t xml:space="preserve">WHITEHALL 6TH DISTRICT</t>
  </si>
  <si>
    <t xml:space="preserve">WHITEHALL 7TH DISTRICT</t>
  </si>
  <si>
    <t xml:space="preserve">WHITEHALL 8TH DISTRICT</t>
  </si>
  <si>
    <t xml:space="preserve">WHITEHALL 9TH DISTRICT</t>
  </si>
  <si>
    <t xml:space="preserve">Monroe</t>
  </si>
  <si>
    <t xml:space="preserve">ELDRED TOWNSHIP</t>
  </si>
  <si>
    <t xml:space="preserve">ELDRED</t>
  </si>
  <si>
    <t xml:space="preserve">POLK TOWNSHIP</t>
  </si>
  <si>
    <t xml:space="preserve">POLK</t>
  </si>
  <si>
    <t xml:space="preserve">ROSS TOWNSHIP</t>
  </si>
  <si>
    <t xml:space="preserve">ROSS 1</t>
  </si>
  <si>
    <t xml:space="preserve">Northampton</t>
  </si>
  <si>
    <t xml:space="preserve">ALLEN</t>
  </si>
  <si>
    <t xml:space="preserve">ALLEN TWSP - NORTH</t>
  </si>
  <si>
    <t xml:space="preserve">ALLEN TWSP - SOUTH</t>
  </si>
  <si>
    <t xml:space="preserve">BANGOR</t>
  </si>
  <si>
    <t xml:space="preserve">BANGOR BORO NORTH</t>
  </si>
  <si>
    <t xml:space="preserve">BANGOR BORO SOUTH</t>
  </si>
  <si>
    <t xml:space="preserve">BATH</t>
  </si>
  <si>
    <t xml:space="preserve">BATH BORO</t>
  </si>
  <si>
    <t xml:space="preserve">BETHLEHEM 14TH WARD 1ST DISTRICT</t>
  </si>
  <si>
    <t xml:space="preserve">BETHLEHEM 14TH WARD 2ND DISTRICT</t>
  </si>
  <si>
    <t xml:space="preserve">BETHLEHEM 14TH WARD 3RD DISTRICT</t>
  </si>
  <si>
    <t xml:space="preserve">BETHLEHEM 14TH WARD 4TH DISTRICT</t>
  </si>
  <si>
    <t xml:space="preserve">BETHLEHEM 14TH WARD 5TH DISTRICT</t>
  </si>
  <si>
    <t xml:space="preserve">BETHLEHEM 14TH WARD 6TH DISTRICT</t>
  </si>
  <si>
    <t xml:space="preserve">BETHLEHEM 14TH WARD 7TH DISTRICT</t>
  </si>
  <si>
    <t xml:space="preserve">BETHLEHEM 14TH WARD 8TH DISTRICT</t>
  </si>
  <si>
    <t xml:space="preserve">BETHLEHEM 15TH WARD 1ST DISTRICT</t>
  </si>
  <si>
    <t xml:space="preserve">BETHLEHEM 15TH WARD 2ND DISTRICT</t>
  </si>
  <si>
    <t xml:space="preserve">BETHLEHEM 15TH WARD 3RD DISTRICT</t>
  </si>
  <si>
    <t xml:space="preserve">BETHLEHEM 16TH WARD</t>
  </si>
  <si>
    <t xml:space="preserve">BETHLEHEM 17TH WARD</t>
  </si>
  <si>
    <t xml:space="preserve">BETHLEHEM 1ST WARD - NORTHERN</t>
  </si>
  <si>
    <t xml:space="preserve">BETHLEHEM 1ST WARD - SOUTHERN</t>
  </si>
  <si>
    <t xml:space="preserve">BETHLEHEM 2ND WARD</t>
  </si>
  <si>
    <t xml:space="preserve">BETHLEHEM 3RD WARD</t>
  </si>
  <si>
    <t xml:space="preserve">BETHLEHEM 4TH WARD</t>
  </si>
  <si>
    <t xml:space="preserve">BETHLEHEM 5TH WARD</t>
  </si>
  <si>
    <t xml:space="preserve">BETHLEHEM 6TH WARD</t>
  </si>
  <si>
    <t xml:space="preserve">BETHLEHEM 7TH WARD</t>
  </si>
  <si>
    <t xml:space="preserve">BETHLEHEM 8TH WARD</t>
  </si>
  <si>
    <t xml:space="preserve">BETHLEHEM 9TH WARD EAST</t>
  </si>
  <si>
    <t xml:space="preserve">BETHLEHEM 9TH WARD WEST</t>
  </si>
  <si>
    <t xml:space="preserve">BETHLEHEM TOWNSHIP</t>
  </si>
  <si>
    <t xml:space="preserve">BETHLEHEM TWSP 1ST WARD 1ST DISTRICT</t>
  </si>
  <si>
    <t xml:space="preserve">BETHLEHEM TWSP 1ST WARD 2ND DISTRICT</t>
  </si>
  <si>
    <t xml:space="preserve">BETHLEHEM TWSP 1ST WARD 3RD DISTRICT</t>
  </si>
  <si>
    <t xml:space="preserve">BETHLEHEM TWSP 1ST WARD 4TH DISTRICT</t>
  </si>
  <si>
    <t xml:space="preserve">BETHLEHEM TWSP 2ND WARD 1ST DISTRICT</t>
  </si>
  <si>
    <t xml:space="preserve">BETHLEHEM TWSP 2ND WARD 2ND DISTRICT</t>
  </si>
  <si>
    <t xml:space="preserve">BETHLEHEM TWSP 2ND WARD 3RD DISTRICT</t>
  </si>
  <si>
    <t xml:space="preserve">BETHLEHEM TWSP 2ND WARD 4TH DISTRICT</t>
  </si>
  <si>
    <t xml:space="preserve">BETHLEHEM TWSP 3RD WARD 1ST DISTRICT</t>
  </si>
  <si>
    <t xml:space="preserve">BETHLEHEM TWSP 3RD WARD 2ND DISTRICT</t>
  </si>
  <si>
    <t xml:space="preserve">BETHLEHEM TWSP 3RD WARD 3RD DISTRICT</t>
  </si>
  <si>
    <t xml:space="preserve">BETHLEHEM TWSP 3RD WARD 4TH DISTRICT</t>
  </si>
  <si>
    <t xml:space="preserve">BETHLEHEM TWSP 3RD WARD 5TH DISTRICT</t>
  </si>
  <si>
    <t xml:space="preserve">BETHLEHEM TWSP 4TH WARD 1ST DISTRICT</t>
  </si>
  <si>
    <t xml:space="preserve">BETHLEHEM TWSP 4TH WARD 2ND DISTRICT</t>
  </si>
  <si>
    <t xml:space="preserve">BETHLEHEM TWSP 4TH WARD 3RD DISTRICT</t>
  </si>
  <si>
    <t xml:space="preserve">BETHLEHEM TWSP 4TH WARD 4TH DISTRICT</t>
  </si>
  <si>
    <t xml:space="preserve">BUSHKILL</t>
  </si>
  <si>
    <t xml:space="preserve">BUSHKILL TWSP - BUSHKILL CENTER</t>
  </si>
  <si>
    <t xml:space="preserve">BUSHKILL TWSP - CHERRY HILL</t>
  </si>
  <si>
    <t xml:space="preserve">BUSHKILL TWSP - CLEARFIELD</t>
  </si>
  <si>
    <t xml:space="preserve">CHAPMAN</t>
  </si>
  <si>
    <t xml:space="preserve">EAST ALLEN</t>
  </si>
  <si>
    <t xml:space="preserve">EAST ALLEN TWSP - EASTERN</t>
  </si>
  <si>
    <t xml:space="preserve">EAST ALLEN TWSP - WESTERN</t>
  </si>
  <si>
    <t xml:space="preserve">EAST BANGOR</t>
  </si>
  <si>
    <t xml:space="preserve">EASTON</t>
  </si>
  <si>
    <t xml:space="preserve">EASTON 10TH WARD</t>
  </si>
  <si>
    <t xml:space="preserve">EASTON 11TH WARD</t>
  </si>
  <si>
    <t xml:space="preserve">EASTON 2ND WARD</t>
  </si>
  <si>
    <t xml:space="preserve">EASTON 3RD WARD 2ND DISTRICT</t>
  </si>
  <si>
    <t xml:space="preserve">EASTON 3RD WARD 3RD DISTRICT</t>
  </si>
  <si>
    <t xml:space="preserve">EASTON 3RD WARD 4TH DISTRICT</t>
  </si>
  <si>
    <t xml:space="preserve">EASTON 4TH WARD</t>
  </si>
  <si>
    <t xml:space="preserve">EASTON 5TH WARD</t>
  </si>
  <si>
    <t xml:space="preserve">EASTON 6TH WARD</t>
  </si>
  <si>
    <t xml:space="preserve">EASTON 7TH WARD</t>
  </si>
  <si>
    <t xml:space="preserve">EASTON 8TH WARD</t>
  </si>
  <si>
    <t xml:space="preserve">EASTON 9TH WARD</t>
  </si>
  <si>
    <t xml:space="preserve">FORKS</t>
  </si>
  <si>
    <t xml:space="preserve">FORKS TWSP EAST</t>
  </si>
  <si>
    <t xml:space="preserve">FORKS TWSP NORTH</t>
  </si>
  <si>
    <t xml:space="preserve">FORKS TWSP NORTHWEST</t>
  </si>
  <si>
    <t xml:space="preserve">FORKS TWSP SOUTH</t>
  </si>
  <si>
    <t xml:space="preserve">FORKS TWSP SOUTHEAST</t>
  </si>
  <si>
    <t xml:space="preserve">FORKS TWSP SOUTHWEST</t>
  </si>
  <si>
    <t xml:space="preserve">FORKS TWSP WEST</t>
  </si>
  <si>
    <t xml:space="preserve">FREEMANSBURG</t>
  </si>
  <si>
    <t xml:space="preserve">GLENDON</t>
  </si>
  <si>
    <t xml:space="preserve">HANOVER #1</t>
  </si>
  <si>
    <t xml:space="preserve">HANOVER #2</t>
  </si>
  <si>
    <t xml:space="preserve">HANOVER #3</t>
  </si>
  <si>
    <t xml:space="preserve">HANOVER #4</t>
  </si>
  <si>
    <t xml:space="preserve">HANOVER #5</t>
  </si>
  <si>
    <t xml:space="preserve">HANOVER #6</t>
  </si>
  <si>
    <t xml:space="preserve">HELLERTOWN</t>
  </si>
  <si>
    <t xml:space="preserve">HELLERTOWN BORO 1ST WARD</t>
  </si>
  <si>
    <t xml:space="preserve">HELLERTOWN BORO 2ND WARD</t>
  </si>
  <si>
    <t xml:space="preserve">HELLERTOWN BORO 3RD WARD</t>
  </si>
  <si>
    <t xml:space="preserve">LEHIGH</t>
  </si>
  <si>
    <t xml:space="preserve">LEHIGH TWSP - CENTRAL</t>
  </si>
  <si>
    <t xml:space="preserve">LEHIGH TWSP - DANIELSVILLE</t>
  </si>
  <si>
    <t xml:space="preserve">LEHIGH TWSP - NORTHWESTERN</t>
  </si>
  <si>
    <t xml:space="preserve">LEHIGH TWSP - PENNSVILLE</t>
  </si>
  <si>
    <t xml:space="preserve">LEHIGH TWSP - TREICHLERS</t>
  </si>
  <si>
    <t xml:space="preserve">LOWER MOUNT BETHEL</t>
  </si>
  <si>
    <t xml:space="preserve">LOWER MT BETHEL - LOWER</t>
  </si>
  <si>
    <t xml:space="preserve">LOWER MT BETHEL - UPPER</t>
  </si>
  <si>
    <t xml:space="preserve">LOWER NAZARETH</t>
  </si>
  <si>
    <t xml:space="preserve">LOWER NAZARETH EAST</t>
  </si>
  <si>
    <t xml:space="preserve">LOWER NAZARETH NORTH</t>
  </si>
  <si>
    <t xml:space="preserve">LOWER NAZARETH SOUTH</t>
  </si>
  <si>
    <t xml:space="preserve">LOWER NAZARETH WEST</t>
  </si>
  <si>
    <t xml:space="preserve">LOWER SAUCON</t>
  </si>
  <si>
    <t xml:space="preserve">LOWER SAUCON TWSP - 1</t>
  </si>
  <si>
    <t xml:space="preserve">LOWER SAUCON TWSP - 2</t>
  </si>
  <si>
    <t xml:space="preserve">LOWER SAUCON TWSP - 3</t>
  </si>
  <si>
    <t xml:space="preserve">LOWER SAUCON TWSP - 4</t>
  </si>
  <si>
    <t xml:space="preserve">LOWER SAUCON TWSP - 6</t>
  </si>
  <si>
    <t xml:space="preserve">LOWER SAUCON TWSP - 7</t>
  </si>
  <si>
    <t xml:space="preserve">MOORE</t>
  </si>
  <si>
    <t xml:space="preserve">MOORE TWSP - BEERSVILLE</t>
  </si>
  <si>
    <t xml:space="preserve">MOORE TWSP - EASTERN</t>
  </si>
  <si>
    <t xml:space="preserve">MOORE TWSP - KLECKNERSVILLE</t>
  </si>
  <si>
    <t xml:space="preserve">MOORE TWSP - POINT PHILLIPS</t>
  </si>
  <si>
    <t xml:space="preserve">NAZARETH</t>
  </si>
  <si>
    <t xml:space="preserve">NAZARETH BORO 1ST WARD</t>
  </si>
  <si>
    <t xml:space="preserve">NAZARETH BORO 2ND WARD</t>
  </si>
  <si>
    <t xml:space="preserve">NAZARETH BORO 3RD WARD</t>
  </si>
  <si>
    <t xml:space="preserve">NORTH CATASAUQUA</t>
  </si>
  <si>
    <t xml:space="preserve">NORTH CATASAUQUA 1ST WARD</t>
  </si>
  <si>
    <t xml:space="preserve">NORTH CATASAUQUA 2ND WARD</t>
  </si>
  <si>
    <t xml:space="preserve">NORTHAMPTON</t>
  </si>
  <si>
    <t xml:space="preserve">NORTHAMPTON BORO 1ST WARD</t>
  </si>
  <si>
    <t xml:space="preserve">NORTHAMPTON BORO 2ND WARD</t>
  </si>
  <si>
    <t xml:space="preserve">NORTHAMPTON BORO 3RD WARD</t>
  </si>
  <si>
    <t xml:space="preserve">NORTHAMPTON BORO 4TH WARD</t>
  </si>
  <si>
    <t xml:space="preserve">PALMER</t>
  </si>
  <si>
    <t xml:space="preserve">PALMER - CENTRAL</t>
  </si>
  <si>
    <t xml:space="preserve">PALMER - EAST</t>
  </si>
  <si>
    <t xml:space="preserve">PALMER - NORTH</t>
  </si>
  <si>
    <t xml:space="preserve">PALMER - NORTHEAST</t>
  </si>
  <si>
    <t xml:space="preserve">PALMER - NORTHWEST</t>
  </si>
  <si>
    <t xml:space="preserve">PALMER - SOUTH</t>
  </si>
  <si>
    <t xml:space="preserve">PALMER - SOUTHEAST</t>
  </si>
  <si>
    <t xml:space="preserve">PALMER - SOUTHWEST</t>
  </si>
  <si>
    <t xml:space="preserve">PALMER - WEST</t>
  </si>
  <si>
    <t xml:space="preserve">PEN ARGYL</t>
  </si>
  <si>
    <t xml:space="preserve">PEN ARGYL BORO 1ST WARD</t>
  </si>
  <si>
    <t xml:space="preserve">PEN ARGYL BORO 2ND WARD</t>
  </si>
  <si>
    <t xml:space="preserve">PEN ARGYL BORO 3RD WARD</t>
  </si>
  <si>
    <t xml:space="preserve">PEN ARGYL BORO 4TH WARD</t>
  </si>
  <si>
    <t xml:space="preserve">PLAINFIELD</t>
  </si>
  <si>
    <t xml:space="preserve">PLAINFIELD TWSP - BELFAST</t>
  </si>
  <si>
    <t xml:space="preserve">PLAINFIELD TWSP - DELABOLE</t>
  </si>
  <si>
    <t xml:space="preserve">PLAINFIELD TWSP - KESSLERSVILLE</t>
  </si>
  <si>
    <t xml:space="preserve">PLAINFIELD TWSP - PLAINFIELD CHURCH</t>
  </si>
  <si>
    <t xml:space="preserve">PORTLAND</t>
  </si>
  <si>
    <t xml:space="preserve">PORTLAND BORO</t>
  </si>
  <si>
    <t xml:space="preserve">ROSETO</t>
  </si>
  <si>
    <t xml:space="preserve">ROSETO BORO</t>
  </si>
  <si>
    <t xml:space="preserve">STOCKERTOWN</t>
  </si>
  <si>
    <t xml:space="preserve">STOCKERTOWN BORO</t>
  </si>
  <si>
    <t xml:space="preserve">TATAMY</t>
  </si>
  <si>
    <t xml:space="preserve">TATAMY BORO</t>
  </si>
  <si>
    <t xml:space="preserve">UPPER MOUNT BETHEL</t>
  </si>
  <si>
    <t xml:space="preserve">UPPER MT BETHEL TWSP - CENTERVILLE</t>
  </si>
  <si>
    <t xml:space="preserve">UPPER MT BETHEL TWSP - JOHNSONVILLE</t>
  </si>
  <si>
    <t xml:space="preserve">UPPER MT BETHEL TWSP - NORTH BANGOR</t>
  </si>
  <si>
    <t xml:space="preserve">UPPER MT BETHEL TWSP - SLATEFORD</t>
  </si>
  <si>
    <t xml:space="preserve">UPPER MT BETHEL TWSP - WILLIAMSBURG</t>
  </si>
  <si>
    <t xml:space="preserve">UPPER NAZARETH</t>
  </si>
  <si>
    <t xml:space="preserve">UPPER NAZARETH - EAST 1</t>
  </si>
  <si>
    <t xml:space="preserve">UPPER NAZARETH - EAST 2</t>
  </si>
  <si>
    <t xml:space="preserve">UPPER NAZARETH - WEST 1</t>
  </si>
  <si>
    <t xml:space="preserve">UPPER NAZARETH - WEST 2</t>
  </si>
  <si>
    <t xml:space="preserve">WALNUTPORT</t>
  </si>
  <si>
    <t xml:space="preserve">WALNUTPORT BORO</t>
  </si>
  <si>
    <t xml:space="preserve">WASHINGTON TWSP - LOWER</t>
  </si>
  <si>
    <t xml:space="preserve">WASHINGTON TWSP - UPPER</t>
  </si>
  <si>
    <t xml:space="preserve">random forest (results only) — 2022 votes allocated from its municipality (no comparable 2022 result under this code)</t>
  </si>
  <si>
    <t xml:space="preserve">WEST EASTON</t>
  </si>
  <si>
    <t xml:space="preserve">WILLIAMS TOWNSHIP</t>
  </si>
  <si>
    <t xml:space="preserve">WILLAMS TWSP - EASTERN</t>
  </si>
  <si>
    <t xml:space="preserve">WILLIAMS TWSP - MIDDLE</t>
  </si>
  <si>
    <t xml:space="preserve">WILLIAMS TWSP - UPPER</t>
  </si>
  <si>
    <t xml:space="preserve">WILLIAMS TWSP - WESTERN</t>
  </si>
  <si>
    <t xml:space="preserve">WILSON</t>
  </si>
  <si>
    <t xml:space="preserve">WILSON BORO 1ST WARD</t>
  </si>
  <si>
    <t xml:space="preserve">WILSON BORO 2ND WARD</t>
  </si>
  <si>
    <t xml:space="preserve">WILSON BORO 3RD WARD</t>
  </si>
  <si>
    <t xml:space="preserve">WIND GAP</t>
  </si>
  <si>
    <t xml:space="preserve">PA-07 2026 House Forecast — Precinct-Level Predictions (Forecast B: shap-selected forest)</t>
  </si>
  <si>
    <t xml:space="preserve">Random forest on results — Forecast B (SHAP-selected forest), precinct model; turnout = 2022 turnout rate × 2026 registered voters</t>
  </si>
  <si>
    <t xml:space="preserve">PA-07 2026 House Forecast — Precinct-Level Predictions (Forecast C: shap family-reweighted forest)</t>
  </si>
  <si>
    <t xml:space="preserve">Random forest on results — Forecast C (SHAP family-reweighted forest), precinct model; turnout = 2022 turnout rate × 2026 registered voters</t>
  </si>
  <si>
    <t xml:space="preserve">How the three precinct-level forecasts weigh their inputs (SHAP) — results-only random forests</t>
  </si>
  <si>
    <t xml:space="preserve">Forecast A — Full random forest.</t>
  </si>
  <si>
    <t xml:space="preserve">All 23 candidate inputs go into one random forest that forecasts the Democratic share. Nothing is weighted by hand; SHAP measures what the forest learned. This is the reference.</t>
  </si>
  <si>
    <t xml:space="preserve">Forecast B — SHAP-selected forest.</t>
  </si>
  <si>
    <t xml:space="preserve">Keeps only inputs whose average |SHAP| beat all 10 random columns in at least 18 of 20 refits and that held at least 2% of Forecast A’s SHAP total (6 of 23 kept), then refits the forest on them.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</si>
  <si>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</si>
  <si>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three training elections.</t>
  </si>
  <si>
    <t xml:space="preserve">Backtests.</t>
  </si>
  <si>
    <t xml:space="preserve">Each 2024 backtest uses its own forecast’s weighting: A’s full input set, B’s selected inputs, and C’s exact family weights — refit only on 2020 and 2022.</t>
  </si>
  <si>
    <t xml:space="preserve">Turnout.</t>
  </si>
  <si>
    <t xml:space="preserve">Not modelled in any forecast: votes cast = each place’s 2022 turnout rate × its 2026 registered voters (2020 turnout × 2024 registered in the backtest).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</si>
  <si>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</si>
  <si>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</si>
  <si>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</si>
  <si>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</si>
  <si>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Geography &amp; municipal context</t>
  </si>
  <si>
    <t xml:space="preserve">Historical voter data</t>
  </si>
  <si>
    <t xml:space="preserve">Voter registration data</t>
  </si>
  <si>
    <t xml:space="preserve">Out-of-fold pattern error before → after Forecast C’s re-weighting: 3.20 → 3.08 points.</t>
  </si>
  <si>
    <t xml:space="preserve">Top inputs in each forecast (share of SHAP value in votes)</t>
  </si>
  <si>
    <t xml:space="preserve">#</t>
  </si>
  <si>
    <t xml:space="preserve">Share</t>
  </si>
  <si>
    <t xml:space="preserve">Precinct House lean, last election (t−2)</t>
  </si>
  <si>
    <t xml:space="preserve">Electorate last election: R % of ballots</t>
  </si>
  <si>
    <t xml:space="preserve">Municipality House lean, last election (t−2)</t>
  </si>
  <si>
    <t xml:space="preserve">State registration: R % (as of election)</t>
  </si>
  <si>
    <t xml:space="preserve">State registration: D % (as of election)</t>
  </si>
  <si>
    <t xml:space="preserve">Precinct House lean, last same-type election (t−4)</t>
  </si>
  <si>
    <t xml:space="preserve">State registration: change in D−R margin since t−2</t>
  </si>
  <si>
    <t xml:space="preserve">County: Carbon</t>
  </si>
  <si>
    <t xml:space="preserve">Precinct vs. its municipality, last election (pts)</t>
  </si>
  <si>
    <t xml:space="preserve">Voter-file party switch gap (today’s R % − state R %)</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</si>
  <si>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</si>
  <si>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</si>
  <si>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</si>
  <si>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</si>
  <si>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</si>
  <si>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</si>
  <si>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</si>
  <si>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Registrants: Boomer + Silent %</t>
  </si>
  <si>
    <t xml:space="preserve">Registered voters (log, state)</t>
  </si>
  <si>
    <t xml:space="preserve">Registrants: Millennial + Gen Z %</t>
  </si>
  <si>
    <t xml:space="preserve">State registration: other %</t>
  </si>
  <si>
    <t xml:space="preserve">Turnout last election (state)</t>
  </si>
  <si>
    <t xml:space="preserve">Registrants: female % (known sex)</t>
  </si>
  <si>
    <t xml:space="preserve">Turnout last election: R registrants</t>
  </si>
  <si>
    <t xml:space="preserve">Mail use last election: D voters</t>
  </si>
  <si>
    <t xml:space="preserve">County: Northampton</t>
  </si>
  <si>
    <t xml:space="preserve">Mail use last election: R voters</t>
  </si>
  <si>
    <t xml:space="preserve">Turnout last election: D registrants</t>
  </si>
  <si>
    <t xml:space="preserve">County: Lehigh</t>
  </si>
  <si>
    <t xml:space="preserve">Midterm year (1/0)</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</si>
  <si>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</si>
  <si>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</si>
  <si>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</si>
  <si>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</si>
  <si>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</si>
  <si>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</si>
  <si>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</si>
  <si>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</si>
  <si>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</si>
  <si>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House vote, 2024 (certified precinct results), above or below the district average</t>
  </si>
  <si>
    <t xml:space="preserve">Democratic percent of the two-party vote</t>
  </si>
  <si>
    <t xml:space="preserve">Beat all 10 random comparison columns in 20 of 20 refits.</t>
  </si>
  <si>
    <t xml:space="preserve">Kept in B</t>
  </si>
  <si>
    <t xml:space="preserve">Registered Republicans as a percent of everyone who voted, 2024 (voter file)</t>
  </si>
  <si>
    <t xml:space="preserve">Democratic percent of the two-party House vote in the precinct’s whole municipality, 2024, above or below the district average</t>
  </si>
  <si>
    <t xml:space="preserve">Registered Republicans as a percent of all registered voters, 2026 primary rolls (Department of State)</t>
  </si>
  <si>
    <t xml:space="preserve">Registered Democrats as a percent of all registered voters, 2026 primary rolls (Department of State)</t>
  </si>
  <si>
    <t xml:space="preserve">Democratic percent of the two-party House vote, 2022 — the last midterm (certified precinct results), above or below the district average</t>
  </si>
  <si>
    <t xml:space="preserve">Change in registered Democrats minus Republicans (percent of registered) from the 2024 general to the 2026 primary (Department of State)</t>
  </si>
  <si>
    <t xml:space="preserve">Dropped from B</t>
  </si>
  <si>
    <t xml:space="preserve">Precinct is in Carbon County (1/0)</t>
  </si>
  <si>
    <t xml:space="preserve">Precinct’s 2024 House Democratic percent minus its municipality’s, in points</t>
  </si>
  <si>
    <t xml:space="preserve">Republican percent of registered voters in the 2026 voter file minus the Republican percent on the 2026 state rolls (a party-switching signal)</t>
  </si>
  <si>
    <t xml:space="preserve">Number of registered voters, 2026 primary rolls, on a log scale (Department of State)</t>
  </si>
  <si>
    <t xml:space="preserve">Registered voters born 1964 or earlier, as a percent of all registered voters, 2026 (voter file)</t>
  </si>
  <si>
    <t xml:space="preserve">Registered voters born 1981 or later, as a percent of all registered voters, 2026 (voter file)</t>
  </si>
  <si>
    <t xml:space="preserve">Registered voters in neither major party, as a percent of all registered, 2026 primary rolls (Department of State)</t>
  </si>
  <si>
    <t xml:space="preserve">Women as a percent of registered voters whose sex is recorded, 2026 (voter file)</t>
  </si>
  <si>
    <t xml:space="preserve">Beat all 10 random comparison columns in 15 of 20 refits.</t>
  </si>
  <si>
    <t xml:space="preserve">Ballots cast as a percent of registered voters, 2024 (Department of State)</t>
  </si>
  <si>
    <t xml:space="preserve">Beat all 10 random comparison columns in 18 of 20 refits.</t>
  </si>
  <si>
    <t xml:space="preserve">Percent of registered Republicans who voted, 2024 (voter file)</t>
  </si>
  <si>
    <t xml:space="preserve">Beat all 10 random comparison columns in 11 of 20 refits.</t>
  </si>
  <si>
    <t xml:space="preserve">Precinct is in Northampton County (1/0)</t>
  </si>
  <si>
    <t xml:space="preserve">Beat all 10 random comparison columns in 3 of 20 refits.</t>
  </si>
  <si>
    <t xml:space="preserve">Percent of Democratic voters who voted by mail, 2024 (voter file)</t>
  </si>
  <si>
    <t xml:space="preserve">Beat all 10 random comparison columns in 5 of 20 refits.</t>
  </si>
  <si>
    <t xml:space="preserve">Percent of registered Democrats who voted, 2024 (voter file)</t>
  </si>
  <si>
    <t xml:space="preserve">Beat all 10 random comparison columns in 0 of 20 refits.</t>
  </si>
  <si>
    <t xml:space="preserve">Precinct is in Lehigh County (1/0)</t>
  </si>
  <si>
    <t xml:space="preserve">Percent of Republican voters who voted by mail, 2024 (voter file)</t>
  </si>
  <si>
    <t xml:space="preserve">Beat all 10 random comparison columns in 6 of 20 refits.</t>
  </si>
  <si>
    <t xml:space="preserve">Election type: 1 for a midterm year (2026), 0 for a presidential year</t>
  </si>
  <si>
    <t xml:space="preserve">Historical voter data, total</t>
  </si>
  <si>
    <t xml:space="preserve">Voter registration data, total</t>
  </si>
  <si>
    <t xml:space="preserve">Geography &amp; municipal context,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</si>
  <si>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</si>
  <si>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</si>
  <si>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</si>
  <si>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</si>
  <si>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370 precincts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</si>
  <si>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</si>
  <si>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</si>
  <si>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</si>
  <si>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</si>
  <si>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min_samples_leaf=1, 500 trees, trained on 1030 precinct-elections (2020, 2022, 2024).</t>
  </si>
  <si>
    <t xml:space="preserve">Forecast B weighting: SHAP-selected. Only inputs that beat all 10 random columns in at least 18 of 20 refits AND held at least 2% of Forecast A’s SHAP total were kept; the forest was refit on those inputs alone, so weight that was spread over weak inputs is concentrated on the strong ones.</t>
  </si>
  <si>
    <t xml:space="preserve">Forecast C weighting: SHAP family re-weighting. Forecast A’s forest is kept, but each input family’s SHAP contribution is multiplied by a weight fitted to out-of-sample accuracy: Election type ×1.00; Geography &amp; municipal context ×1.00; Historical voter data ×1.17; Voter registration data ×0.67.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</si>
  <si>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</si>
  <si>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</si>
  <si>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</si>
  <si>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</si>
  <si>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</si>
  <si>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</si>
  <si>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</si>
  <si>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</si>
  <si>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</si>
  <si>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2018, 2020, 2022)</t>
  </si>
  <si>
    <t xml:space="preserve">Error term: district-wide (± pts, from 2018, 2020, 2022)</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</si>
  <si>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</si>
  <si>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</si>
  <si>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</si>
  <si>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</si>
  <si>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</si>
  <si>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</si>
  <si>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No comparable 2024 result</t>
  </si>
  <si>
    <t xml:space="preserve">PA-07 District (precincts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</si>
  <si>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</si>
  <si>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</si>
  <si>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</si>
  <si>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</si>
  <si>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</si>
  <si>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</si>
  <si>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</si>
  <si>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</si>
  <si>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</si>
  <si>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</si>
  <si>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from the other years)</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</si>
  <si>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</si>
  <si>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</si>
  <si>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</si>
  <si>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</si>
  <si>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</si>
  <si>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WHERE THE PARTY VOTE ERRORS COME FROM (district row):</t>
  </si>
  <si>
    <t xml:space="preserve">   Turnout part — votes cast miss × actual Democratic share (same direction for both parties)</t>
  </si>
  <si>
    <t xml:space="preserve">   Share part — votes moved to/from the Democrat by the district share miss</t>
  </si>
  <si>
    <t xml:space="preserve">   Republican: turnout part</t>
  </si>
  <si>
    <t xml:space="preserve">   Republican: share part (equal and opposite to the Democratic share part)</t>
  </si>
  <si>
    <t xml:space="preserve">   Democratic votes miss if turnout had been exact (share part only, percent)</t>
  </si>
  <si>
    <t xml:space="preserve">   Republican votes miss if turnout had been exact (share part only, percent)</t>
  </si>
  <si>
    <t xml:space="preserve">What this tab is: forward backtest for 2024 — the forecast method run without 2024’s results and compared with the actual 2024 House results (trained on 2020 and 2022 only).</t>
  </si>
  <si>
    <t xml:space="preserve">A forward backtest uses only elections before the one being forecast, like a real forecast.</t>
  </si>
  <si>
    <t xml:space="preserve">Weights: Forecast A — pure random forest on the 23 inputs that existed for 2024.</t>
  </si>
  <si>
    <t xml:space="preserve">Turnout: each row’s votes cast = 2020 turnout rate × 2024 registered voters.</t>
  </si>
  <si>
    <t xml:space="preserve">District share: like-for-like rule — the nearest election of the same type (2020: 49.6%) + 0.48 × the change in Democratic share of two-party registration since then = 48.2% (previous rule would have given 49.1%). Actual 2024: 49.4%.</t>
  </si>
  <si>
    <t xml:space="preserve">Error terms on this tab come only from the OTHER backtest years (2018, 2020, 2022) — never from 2024 itself — so columns R and S are an honest check of whether the error terms hold up.</t>
  </si>
  <si>
    <t xml:space="preserve">Current map, all years: Carbon (PA-09 in 2018/2020) and Polk (PA-08 in 2018/2020) results are treated as district results; Ross One’s 2018/2020 result is estimated from the whole township.</t>
  </si>
  <si>
    <t xml:space="preserve">Actual votes are the 2024 House results as given. Error = predicted minus actual. Shares are of the two-party vote. Wild was the 2024 PA-07 Democratic candidate and Mackenzie the Republican; Carbon and Polk rows in 2018/2020 had other candidates.</t>
  </si>
  <si>
    <t xml:space="preserve">Rows marked 'No comparable 2024 result' are left out of the district total and the error figures (their result does not line up with the people in today’s precinct who voted, or the precinct did not exist).</t>
  </si>
  <si>
    <t xml:space="preserve">Weights: Forecast B — the SHAP-selected inputs that existed for 2024 (6: Precinct House lean, last election (t−2); Precinct House lean, last same-type election (t−4); Municipality House lean, last election (t−2); State registration: R % (as of election); State registration: D % (as of election); Electorate last election: R % of ballots).</t>
  </si>
  <si>
    <t xml:space="preserve">Weights: Forecast C — the SAME family weights as the 2026 Forecast C (Election type ×1.00; Geography &amp; municipal context ×1.00; Historical voter data ×1.17; Voter registration data ×0.67), applied to the SHAP values of this year’s Forecast A forest. Those weights were fitted using all training elections, so this test is slightly optimistic for C.</t>
  </si>
  <si>
    <t xml:space="preserve">Predicted Republican (Scheller) votes</t>
  </si>
  <si>
    <t xml:space="preserve">Error term: place pattern (± pts, from 2018, 2020, 2024)</t>
  </si>
  <si>
    <t xml:space="preserve">Error term: district-wide (± pts, from 2018, 2020, 2024)</t>
  </si>
  <si>
    <t xml:space="preserve">No comparable 2022 result</t>
  </si>
  <si>
    <t xml:space="preserve">Rows with a comparable 2022 result</t>
  </si>
  <si>
    <t xml:space="preserve">What this tab is: forward backtest for 2022 — the forecast method run without 2022’s results and compared with the actual 2022 House results (trained on 2020 only).</t>
  </si>
  <si>
    <t xml:space="preserve">Weights: Forecast A — pure random forest on the 23 inputs that existed for 2022.</t>
  </si>
  <si>
    <t xml:space="preserve">Turnout: each row’s votes cast = 2018 turnout rate × 2022 registered voters.</t>
  </si>
  <si>
    <t xml:space="preserve">District share: like-for-like rule — the nearest election of the same type (2018: 53.3%) + 0.73 × the change in Democratic share of two-party registration since then = 51.8% (previous rule would have given 50.4%). Actual 2022: 50.9%.</t>
  </si>
  <si>
    <t xml:space="preserve">Error terms on this tab come only from the OTHER backtest years (2018, 2020, 2024) — never from 2022 itself — so columns R and S are an honest check of whether the error terms hold up.</t>
  </si>
  <si>
    <t xml:space="preserve">Actual votes are the 2022 House results as given. Error = predicted minus actual. Shares are of the two-party vote. Wild was the 2022 PA-07 Democratic candidate and Scheller the Republican; Carbon and Polk rows in 2018/2020 had other candidates.</t>
  </si>
  <si>
    <t xml:space="preserve">Rows marked 'No comparable 2022 result' are left out of the district total and the error figures (their result does not line up with the people in today’s precinct who voted, or the precinct did not exist).</t>
  </si>
  <si>
    <t xml:space="preserve">Weights: Forecast B — the SHAP-selected inputs that existed for 2022 (6: Precinct House lean, last election (t−2); Precinct House lean, last same-type election (t−4); Municipality House lean, last election (t−2); State registration: R % (as of election); State registration: D % (as of election); Electorate last election: R % of ballots).</t>
  </si>
  <si>
    <t xml:space="preserve">Error term: place pattern (± pts, from 2018, 2022, 2024)</t>
  </si>
  <si>
    <t xml:space="preserve">Error term: district-wide (± pts, from 2018, 2022, 2024)</t>
  </si>
  <si>
    <t xml:space="preserve">Actual = PA-09 House race (treated as district result)</t>
  </si>
  <si>
    <t xml:space="preserve">No comparable 2020 result</t>
  </si>
  <si>
    <t xml:space="preserve">Actual = PA-08 House race (treated as district result)</t>
  </si>
  <si>
    <t xml:space="preserve">Actual = Ross One estimate from whole-township result</t>
  </si>
  <si>
    <t xml:space="preserve">Rows with a comparable 2020 result</t>
  </si>
  <si>
    <t xml:space="preserve">What this tab is: hold-out test for 2020 — the forecast method run without 2020’s results and compared with the actual 2020 House results (trained on 2022 and 2024 (later elections) — no earlier same-type election exists).</t>
  </si>
  <si>
    <t xml:space="preserve">A hold-out test is the closest check possible for 2020: the data begin in 2018, so the forest is trained on the other elections, using only the inputs that existed for 2020. It is not a true forecast (it learns from later elections) and its inputs are thinner than a real 2026 forecast’s.</t>
  </si>
  <si>
    <t xml:space="preserve">Weights: Forecast A — pure random forest on the 20 inputs that existed for 2020.</t>
  </si>
  <si>
    <t xml:space="preserve">Turnout: each row’s votes cast = 2024 turnout rate × 2020 registered voters (no 2016 data — the next presidential year is used instead).</t>
  </si>
  <si>
    <t xml:space="preserve">District share: like-for-like rule — the nearest election of the same type (2024: 49.4%) + 0.44 × the change in Democratic share of two-party registration since then = 50.7% (previous rule would have given 52.8%) — for this hold-out year the nearest same-type election is a later one. Actual 2020: 49.6%.</t>
  </si>
  <si>
    <t xml:space="preserve">Error terms on this tab come only from the OTHER backtest years (2018, 2022, 2024) — never from 2020 itself — so columns R and S are an honest check of whether the error terms hold up.</t>
  </si>
  <si>
    <t xml:space="preserve">Actual votes are the 2020 House results as given. Error = predicted minus actual. Shares are of the two-party vote. Wild was the 2020 PA-07 Democratic candidate and Scheller the Republican; Carbon and Polk rows in 2018/2020 had other candidates.</t>
  </si>
  <si>
    <t xml:space="preserve">Rows marked 'No comparable 2020 result' are left out of the district total and the error figures (their result does not line up with the people in today’s precinct who voted, or the precinct did not exist).</t>
  </si>
  <si>
    <t xml:space="preserve">Weights: Forecast B — the SHAP-selected inputs that existed for 2020 (5: Precinct House lean, last election (t−2); Municipality House lean, last election (t−2); State registration: R % (as of election); State registration: D % (as of election); Electorate last election: R % of ballots).</t>
  </si>
  <si>
    <t xml:space="preserve">Predicted Republican (Nothstein) votes</t>
  </si>
  <si>
    <t xml:space="preserve">Error term: place pattern (± pts, from 2020, 2022, 2024)</t>
  </si>
  <si>
    <t xml:space="preserve">Error term: district-wide (± pts, from 2020, 2022, 2024)</t>
  </si>
  <si>
    <t xml:space="preserve">No comparable 2018 result</t>
  </si>
  <si>
    <t xml:space="preserve">Rows with a comparable 2018 result</t>
  </si>
  <si>
    <t xml:space="preserve">What this tab is: hold-out test for 2018 — the forecast method run without 2018’s results and compared with the actual 2018 House results (trained on 2020, 2022 and 2024 (later elections) — no earlier election exists).</t>
  </si>
  <si>
    <t xml:space="preserve">A hold-out test is the closest check possible for 2018: the data begin in 2018, so the forest is trained on the other elections, using only the inputs that existed for 2018. It is not a true forecast (it learns from later elections) and its inputs are thinner than a real 2026 forecast’s.</t>
  </si>
  <si>
    <t xml:space="preserve">Weights: Forecast A — pure random forest on the 12 inputs that existed for 2018.</t>
  </si>
  <si>
    <t xml:space="preserve">Turnout: each row’s votes cast = 2022 turnout rate × 2018 registered voters (no 2014 data — the next midterm is used instead).</t>
  </si>
  <si>
    <t xml:space="preserve">District share: like-for-like rule — the nearest election of the same type (2022: 50.9%) + 0.34 × the change in Democratic share of two-party registration since then = 51.6% (previous rule would have given 51.6%) — for this hold-out year the nearest same-type election is a later one. Actual 2018: 53.3%.</t>
  </si>
  <si>
    <t xml:space="preserve">Error terms on this tab come only from the OTHER backtest years (2020, 2022, 2024) — never from 2018 itself — so columns R and S are an honest check of whether the error terms hold up.</t>
  </si>
  <si>
    <t xml:space="preserve">Actual votes are the 2018 House results as given. Error = predicted minus actual. Shares are of the two-party vote. Wild was the 2018 PA-07 Democratic candidate and Nothstein the Republican; Carbon and Polk rows in 2018/2020 had other candidates.</t>
  </si>
  <si>
    <t xml:space="preserve">Rows marked 'No comparable 2018 result' are left out of the district total and the error figures (their result does not line up with the people in today’s precinct who voted, or the precinct did not exist).</t>
  </si>
  <si>
    <t xml:space="preserve">Weights: Forecast B — the SHAP-selected inputs that existed for 2018 (2: State registration: R % (as of election); State registration: D % (as of election)).</t>
  </si>
  <si>
    <t xml:space="preserve">Current map, all years (v6.0)</t>
  </si>
  <si>
    <t xml:space="preserve">Every year 2018–2026 uses today’s PA-07 map, as if the district had always included all 89 municipalities and 370 precincts. Carbon County (PA-09 in 2018/2020) and Polk Township (PA-08 in 2018/2020) are treated as district results in those years: they count in the district averages, as history, in the turnout rates AND as training targets for the random forests. Ross One (the only part of Ross Township in today’s district) gets 2018/2020 estimates from the whole-township result: the same vote share, with votes scaled to the Ross One residents who voted that year (voter file). Precincts whose result under today’s code is missing or does not line up with today’s residents (re-drawn or re-paired, 25–30 a year) take their municipality’s House share as history, so every precinct has a full history; they are not used as training targets because their own result is not known. Each place’s lean is measured against the average of ALL current units for that year.</t>
  </si>
  <si>
    <t xml:space="preserve">Backtests for every year: 2024 and 2022 are forward backtests (forest trained only on earlier elections: 2020–2022 for 2024, 2020 for 2022). 2020 and 2018 are hold-out tests — the data begin in 2018, so no earlier same-type election exists; their forests are trained on the other elections using only the inputs that existed that year (2020: 18–20 inputs; 2018: registration and registrant make-up only), and their district-share and turnout rules use the nearest available election. Each forecast style (A, B, C) is backtested with its own weights. Each year’s error terms come from the other three years only.</t>
  </si>
  <si>
    <t xml:space="preserve">How the forecasts are built</t>
  </si>
  <si>
    <t xml:space="preserve">Re-run from scratch; no earlier forecast results are used. There are two separate sets of random forests — one for municipalities, one for precincts — and only one random forest per forecast, on the results (Democratic share of the two-party House vote). Turnout is not modelled.</t>
  </si>
  <si>
    <t xml:space="preserve">Turnout: votes cast in each precinct = its 2022 turnout rate (two-party House votes ÷ registered voters, Department of State rolls) × its 2026 registered voters (2026 primary rolls). District total ≈ 306,118. A turnout multiplier on the first tab (default 1.00) scales every row if you want to test higher or lower turnout.</t>
  </si>
  <si>
    <t xml:space="preserve">Backtests use the same rule one cycle earlier: 2024 votes = 2020 turnout × 2024 registered (+0.5% vs actual 2024 votes); 2022 votes = 2018 turnout × 2022 registered (-5.1% vs actual 2022).</t>
  </si>
  <si>
    <t xml:space="preserve">Three weightings of the results forest: A — pure random forest (all inputs, nothing weighted by hand); B — SHAP-selected forest (only inputs that beat random columns in ≥18 of 20 refits and carry ≥2% of SHAP, then refit); C — SHAP family-reweighted forest (A’s SHAP values multiplied by family weights fitted to out-of-sample accuracy, bounded ×0.5–×2).</t>
  </si>
  <si>
    <t xml:space="preserve">District baseline (default share): like-for-like rule — the last election of the same type (2022 for 2026) in today’s district + k × change in two-party registration since then; k = 0.419 from precinct-level changes. 2026 default: 49.83%. The same rule is used in every backtest year (nearest same-type election).</t>
  </si>
  <si>
    <t xml:space="preserve">Error terms: row total = √(place pattern error² + district-wide error²), with pattern errors by place size from the 2022 and 2024 backtests; 95% range = ±1.96 × total; Brooks-vote error terms also include turnout error. The 2024 backtest’s error terms come only from the earlier 2022 backtest, and each backtest row shows whether the actual result fell inside its range.</t>
  </si>
  <si>
    <t xml:space="preserve">Data</t>
  </si>
  <si>
    <t xml:space="preserve">Source: PA07_Precinct_Data.xlsx (Results Consolidated, Precinct Consolidated, Precinct Summary). Forest training rows: 2020, 2022, 2024 for every municipality/precinct with an observed result (2018 provides history only), including Carbon and Polk in 2020 and the Ross One estimate.</t>
  </si>
  <si>
    <t xml:space="preserve">Registration: linked state precinct rolls; 12 re-drawn or unlinked precincts use voter-file registrants scaled by their municipality’s state ÷ voter-file ratio. Where a precinct’s 2022 turnout came out above 95% (tiny or re-paired precincts), its municipality’s 2022 turnout is used instead. Precinct results are used only where certified House votes line up with the people in today’s precinct who voted; for precincts without a comparable 2022 result, 2022 votes = the municipality’s 2022 House votes divided by how many people in each precinct voted.</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</si>
  <si>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</si>
  <si>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</si>
  <si>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</si>
  <si>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</si>
  <si>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k and the turnout rule were checked on two elections (2022, 2024). The baseline rule was chosen because it is complete (same territory every year) and uses only pre-election information; the 2022 check (51.47% avg → registration-adjusted ≈ 50.7% vs actual 50.9%) was also close.</t>
  </si>
  <si>
    <t xml:space="preserve">• Forecast C’s backtest uses the same family weights as its 2026 forecast, which were fitted with 2024 among the held-out elections, so C’s backtest is slightly optimistic.</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</si>
</sst>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4"/>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0.498309819554836</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0.532590037754968</v>
      </c>
      <c r="D11" s="11" t="n">
        <v>136790.3634785</v>
      </c>
      <c r="E11" s="11" t="n">
        <v>120049.520450072</v>
      </c>
      <c r="F11" s="11" t="n">
        <v>483877</v>
      </c>
      <c r="G11" s="12" t="n">
        <v>0.567987991914153</v>
      </c>
    </row>
    <row r="12" customFormat="false" ht="15" hidden="false" customHeight="false" outlineLevel="0" collapsed="false">
      <c r="A12" s="9" t="s">
        <v>16</v>
      </c>
      <c r="B12" s="9"/>
      <c r="C12" s="10" t="n">
        <f aca="false">D12/(D12+E12)</f>
        <v>0.496087903679419</v>
      </c>
      <c r="D12" s="11" t="n">
        <v>188855.708602983</v>
      </c>
      <c r="E12" s="11" t="n">
        <v>191834.300571329</v>
      </c>
      <c r="F12" s="11" t="n">
        <v>518873</v>
      </c>
      <c r="G12" s="12" t="n">
        <v>0.55685757853579</v>
      </c>
    </row>
    <row r="13" customFormat="false" ht="15" hidden="false" customHeight="false" outlineLevel="0" collapsed="false">
      <c r="A13" s="9" t="s">
        <v>17</v>
      </c>
      <c r="B13" s="9"/>
      <c r="C13" s="10" t="n">
        <f aca="false">D13/(D13+E13)</f>
        <v>0.508965719508369</v>
      </c>
      <c r="D13" s="11" t="n">
        <v>149243</v>
      </c>
      <c r="E13" s="11" t="n">
        <v>143985</v>
      </c>
      <c r="F13" s="11" t="n">
        <v>510119</v>
      </c>
      <c r="G13" s="12" t="n">
        <v>0.547664742647325</v>
      </c>
    </row>
    <row r="14" customFormat="false" ht="15" hidden="false" customHeight="false" outlineLevel="0" collapsed="false">
      <c r="A14" s="9" t="s">
        <v>18</v>
      </c>
      <c r="B14" s="9"/>
      <c r="C14" s="10" t="n">
        <f aca="false">D14/(D14+E14)</f>
        <v>0.494248133629371</v>
      </c>
      <c r="D14" s="11" t="n">
        <v>196561</v>
      </c>
      <c r="E14" s="11" t="n">
        <v>201136</v>
      </c>
      <c r="F14" s="11" t="n">
        <v>535177</v>
      </c>
      <c r="G14" s="12" t="n">
        <v>0.527582575305696</v>
      </c>
    </row>
    <row r="15" customFormat="false" ht="15" hidden="false" customHeight="false" outlineLevel="0" collapsed="false">
      <c r="A15" s="9" t="s">
        <v>19</v>
      </c>
      <c r="B15" s="9"/>
      <c r="C15" s="9"/>
      <c r="D15" s="9"/>
      <c r="E15" s="9"/>
      <c r="F15" s="11" t="n">
        <v>517956</v>
      </c>
      <c r="G15" s="12" t="n">
        <v>0.522234252255227</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C13</f>
        <v>0.508965719508369</v>
      </c>
    </row>
    <row r="19" customFormat="false" ht="15" hidden="false" customHeight="false" outlineLevel="0" collapsed="false">
      <c r="A19" s="2" t="s">
        <v>22</v>
      </c>
      <c r="C19" s="15" t="n">
        <f aca="false">(G15-G13)*100</f>
        <v>-2.54304903920986</v>
      </c>
    </row>
    <row r="20" customFormat="false" ht="15" hidden="false" customHeight="false" outlineLevel="0" collapsed="false">
      <c r="A20" s="2" t="s">
        <v>23</v>
      </c>
      <c r="C20" s="16" t="n">
        <v>0.419020624031851</v>
      </c>
      <c r="D20" s="3" t="s">
        <v>24</v>
      </c>
    </row>
    <row r="21" customFormat="false" ht="15" hidden="false" customHeight="false" outlineLevel="0" collapsed="false">
      <c r="A21" s="5" t="s">
        <v>25</v>
      </c>
      <c r="C21" s="17" t="n">
        <f aca="false">C18+C20*C19/100</f>
        <v>0.498309819554836</v>
      </c>
    </row>
    <row r="22" customFormat="false" ht="15" hidden="false" customHeight="false" outlineLevel="0" collapsed="false">
      <c r="A22" s="2" t="s">
        <v>26</v>
      </c>
      <c r="C22" s="14" t="n">
        <f aca="false">AVERAGE(C13,C14)+C20*(G15-AVERAGE(G13,G14))</f>
        <v>0.495158447761038</v>
      </c>
    </row>
    <row r="23" customFormat="false" ht="15" hidden="false" customHeight="false" outlineLevel="0" collapsed="false">
      <c r="A23" s="2" t="s">
        <v>27</v>
      </c>
      <c r="C23" s="12" t="n">
        <v>0.564948284150881</v>
      </c>
    </row>
    <row r="24" customFormat="false" ht="15" hidden="false" customHeight="false" outlineLevel="0" collapsed="false">
      <c r="A24" s="2" t="s">
        <v>28</v>
      </c>
      <c r="C24" s="11" t="n">
        <v>538584.712376258</v>
      </c>
    </row>
    <row r="25" customFormat="false" ht="15" hidden="false" customHeight="false" outlineLevel="0" collapsed="false">
      <c r="A25" s="2" t="s">
        <v>29</v>
      </c>
      <c r="C25" s="18" t="n">
        <f aca="false">C23*C24</f>
        <v>304272.509126863</v>
      </c>
    </row>
    <row r="26" customFormat="false" ht="15" hidden="false" customHeight="false" outlineLevel="0" collapsed="false">
      <c r="A26" s="2" t="s">
        <v>30</v>
      </c>
      <c r="C26" s="11" t="n">
        <v>306117.603313909</v>
      </c>
      <c r="D26" s="3" t="s">
        <v>31</v>
      </c>
    </row>
    <row r="27" customFormat="false" ht="15" hidden="false" customHeight="false" outlineLevel="0" collapsed="false">
      <c r="A27" s="5" t="s">
        <v>32</v>
      </c>
      <c r="C27" s="19" t="n">
        <f aca="false">C26*C7</f>
        <v>306117.603313909</v>
      </c>
    </row>
    <row r="29" customFormat="false" ht="15" hidden="false" customHeight="false" outlineLevel="0" collapsed="false">
      <c r="A29" s="4" t="s">
        <v>33</v>
      </c>
      <c r="B29" s="4"/>
      <c r="C29" s="4"/>
      <c r="D29" s="4"/>
      <c r="E29" s="4"/>
      <c r="F29" s="4"/>
      <c r="G29" s="4"/>
      <c r="H29" s="4"/>
      <c r="I29" s="4"/>
      <c r="J29" s="4"/>
    </row>
    <row r="30" customFormat="false" ht="45" hidden="false" customHeight="true" outlineLevel="0" collapsed="false">
      <c r="A30" s="8" t="s">
        <v>34</v>
      </c>
      <c r="B30" s="8" t="s">
        <v>35</v>
      </c>
      <c r="C30" s="8" t="s">
        <v>36</v>
      </c>
      <c r="D30" s="8" t="s">
        <v>37</v>
      </c>
      <c r="E30" s="8" t="s">
        <v>38</v>
      </c>
      <c r="F30" s="8" t="s">
        <v>39</v>
      </c>
      <c r="G30" s="8" t="s">
        <v>40</v>
      </c>
      <c r="H30" s="8" t="s">
        <v>41</v>
      </c>
      <c r="I30" s="8" t="s">
        <v>42</v>
      </c>
      <c r="J30" s="8" t="s">
        <v>43</v>
      </c>
    </row>
    <row r="31" customFormat="false" ht="15" hidden="false" customHeight="false" outlineLevel="0" collapsed="false">
      <c r="A31" s="20" t="s">
        <v>44</v>
      </c>
      <c r="B31" s="21" t="s">
        <v>45</v>
      </c>
      <c r="C31" s="22" t="n">
        <f aca="false">'2026 Forecast A'!D8</f>
        <v>152544</v>
      </c>
      <c r="D31" s="22" t="n">
        <f aca="false">'2026 Forecast A'!E8</f>
        <v>153569</v>
      </c>
      <c r="E31" s="22" t="n">
        <f aca="false">'2026 Forecast A'!F8</f>
        <v>306113</v>
      </c>
      <c r="F31" s="23" t="n">
        <f aca="false">'2026 Forecast A'!G8</f>
        <v>0.498325781655794</v>
      </c>
      <c r="G31" s="24" t="n">
        <f aca="false">'2026 Forecast A'!L8</f>
        <v>1.21888790439391</v>
      </c>
      <c r="H31" s="21" t="str">
        <f aca="false">TEXT('2026 Forecast A'!M8,"0.0%")&amp;" – "&amp;TEXT('2026 Forecast A'!N8,"0.0%")</f>
        <v>47.4% – 52.2%</v>
      </c>
      <c r="I31" s="22" t="n">
        <f aca="false">'2026 Forecast A'!O8</f>
        <v>13264</v>
      </c>
      <c r="J31" s="22" t="n">
        <f aca="false">'2026 Forecast A'!P8</f>
        <v>7590</v>
      </c>
    </row>
    <row r="32" customFormat="false" ht="15" hidden="false" customHeight="false" outlineLevel="0" collapsed="false">
      <c r="A32" s="20" t="s">
        <v>46</v>
      </c>
      <c r="B32" s="21" t="s">
        <v>47</v>
      </c>
      <c r="C32" s="22" t="n">
        <f aca="false">'2026 Forecast B'!D8</f>
        <v>152546</v>
      </c>
      <c r="D32" s="22" t="n">
        <f aca="false">'2026 Forecast B'!E8</f>
        <v>153567</v>
      </c>
      <c r="E32" s="22" t="n">
        <f aca="false">'2026 Forecast B'!F8</f>
        <v>306113</v>
      </c>
      <c r="F32" s="23" t="n">
        <f aca="false">'2026 Forecast B'!G8</f>
        <v>0.498332315190796</v>
      </c>
      <c r="G32" s="24" t="n">
        <f aca="false">'2026 Forecast B'!L8</f>
        <v>1.2181759394794</v>
      </c>
      <c r="H32" s="21" t="str">
        <f aca="false">TEXT('2026 Forecast B'!M8,"0.0%")&amp;" – "&amp;TEXT('2026 Forecast B'!N8,"0.0%")</f>
        <v>47.4% – 52.2%</v>
      </c>
      <c r="I32" s="22" t="n">
        <f aca="false">'2026 Forecast B'!O8</f>
        <v>13264</v>
      </c>
      <c r="J32" s="22" t="n">
        <f aca="false">'2026 Forecast B'!P8</f>
        <v>7589</v>
      </c>
    </row>
    <row r="33" customFormat="false" ht="15" hidden="false" customHeight="false" outlineLevel="0" collapsed="false">
      <c r="A33" s="20" t="s">
        <v>48</v>
      </c>
      <c r="B33" s="21" t="s">
        <v>49</v>
      </c>
      <c r="C33" s="22" t="n">
        <f aca="false">'2026 Forecast C'!D8</f>
        <v>152545</v>
      </c>
      <c r="D33" s="22" t="n">
        <f aca="false">'2026 Forecast C'!E8</f>
        <v>153568</v>
      </c>
      <c r="E33" s="22" t="n">
        <f aca="false">'2026 Forecast C'!F8</f>
        <v>306113</v>
      </c>
      <c r="F33" s="23" t="n">
        <f aca="false">'2026 Forecast C'!G8</f>
        <v>0.498329048423295</v>
      </c>
      <c r="G33" s="24" t="n">
        <f aca="false">'2026 Forecast C'!L8</f>
        <v>1.21862888767609</v>
      </c>
      <c r="H33" s="21" t="str">
        <f aca="false">TEXT('2026 Forecast C'!M8,"0.0%")&amp;" – "&amp;TEXT('2026 Forecast C'!N8,"0.0%")</f>
        <v>47.4% – 52.2%</v>
      </c>
      <c r="I33" s="22" t="n">
        <f aca="false">'2026 Forecast C'!O8</f>
        <v>13264</v>
      </c>
      <c r="J33" s="22" t="n">
        <f aca="false">'2026 Forecast C'!P8</f>
        <v>7590</v>
      </c>
    </row>
    <row r="34" customFormat="false" ht="15" hidden="false" customHeight="false" outlineLevel="0" collapsed="false">
      <c r="A34" s="13" t="s">
        <v>50</v>
      </c>
      <c r="B34" s="13"/>
      <c r="C34" s="13"/>
      <c r="D34" s="13"/>
      <c r="E34" s="13"/>
      <c r="F34" s="13"/>
      <c r="G34" s="13"/>
      <c r="H34" s="13"/>
      <c r="I34" s="13"/>
      <c r="J34" s="13"/>
    </row>
    <row r="36" customFormat="false" ht="15" hidden="false" customHeight="false" outlineLevel="0" collapsed="false">
      <c r="A36" s="4" t="s">
        <v>51</v>
      </c>
      <c r="B36" s="4"/>
      <c r="C36" s="4"/>
      <c r="D36" s="4"/>
      <c r="E36" s="4"/>
      <c r="F36" s="4"/>
      <c r="G36" s="4"/>
      <c r="H36" s="4"/>
      <c r="I36" s="4"/>
      <c r="J36" s="4"/>
      <c r="K36" s="4"/>
      <c r="L36" s="4"/>
    </row>
    <row r="37" customFormat="false" ht="60" hidden="false" customHeight="true" outlineLevel="0" collapsed="false">
      <c r="A37" s="8" t="s">
        <v>34</v>
      </c>
      <c r="B37" s="8" t="s">
        <v>52</v>
      </c>
      <c r="C37" s="8" t="s">
        <v>53</v>
      </c>
      <c r="D37" s="8" t="s">
        <v>54</v>
      </c>
      <c r="E37" s="8" t="s">
        <v>55</v>
      </c>
      <c r="F37" s="8" t="s">
        <v>56</v>
      </c>
      <c r="G37" s="8" t="s">
        <v>57</v>
      </c>
      <c r="H37" s="8" t="s">
        <v>58</v>
      </c>
      <c r="I37" s="8" t="s">
        <v>59</v>
      </c>
      <c r="J37" s="8" t="s">
        <v>60</v>
      </c>
      <c r="K37" s="8" t="s">
        <v>61</v>
      </c>
      <c r="L37" s="8" t="s">
        <v>62</v>
      </c>
    </row>
    <row r="38" customFormat="false" ht="15" hidden="false" customHeight="false" outlineLevel="0" collapsed="false">
      <c r="A38" s="25" t="s">
        <v>44</v>
      </c>
      <c r="B38" s="25" t="s">
        <v>63</v>
      </c>
      <c r="C38" s="26" t="n">
        <f aca="false">'Backtest 2024 A'!F380</f>
        <v>-1.00171561352441</v>
      </c>
      <c r="D38" s="27" t="n">
        <f aca="false">'Backtest 2024 A'!F382</f>
        <v>-0.025880967182541</v>
      </c>
      <c r="E38" s="28" t="n">
        <f aca="false">'Backtest 2024 A'!F383</f>
        <v>0.0139718661025097</v>
      </c>
      <c r="F38" s="27" t="n">
        <f aca="false">'Backtest 2024 A'!F384</f>
        <v>-0.00563743838663544</v>
      </c>
      <c r="G38" s="29" t="n">
        <f aca="false">'Backtest 2024 A'!F381</f>
        <v>2.32629755020905</v>
      </c>
      <c r="H38" s="29" t="n">
        <f aca="false">'Backtest 2024 A'!F379</f>
        <v>2.44188740917364</v>
      </c>
      <c r="I38" s="29" t="n">
        <f aca="false">'Backtest 2024 A'!F385</f>
        <v>3.41265305505228</v>
      </c>
      <c r="J38" s="30" t="n">
        <f aca="false">'Backtest 2024 A'!F386</f>
        <v>0.821637426900585</v>
      </c>
      <c r="K38" s="30" t="n">
        <f aca="false">'Backtest 2024 A'!F387</f>
        <v>0.997076023391813</v>
      </c>
      <c r="L38" s="31" t="n">
        <f aca="false">'Backtest 2024 A'!F388</f>
        <v>0.789473684210526</v>
      </c>
    </row>
    <row r="39" customFormat="false" ht="15" hidden="false" customHeight="false" outlineLevel="0" collapsed="false">
      <c r="A39" s="25" t="s">
        <v>46</v>
      </c>
      <c r="B39" s="25" t="s">
        <v>63</v>
      </c>
      <c r="C39" s="26" t="n">
        <f aca="false">'Backtest 2024 B'!F380</f>
        <v>-1.00387435670413</v>
      </c>
      <c r="D39" s="27" t="n">
        <f aca="false">'Backtest 2024 B'!F382</f>
        <v>-0.0259245929173619</v>
      </c>
      <c r="E39" s="28" t="n">
        <f aca="false">'Backtest 2024 B'!F383</f>
        <v>0.0140141250548045</v>
      </c>
      <c r="F39" s="27" t="n">
        <f aca="false">'Backtest 2024 B'!F384</f>
        <v>-0.00563743838663544</v>
      </c>
      <c r="G39" s="29" t="n">
        <f aca="false">'Backtest 2024 B'!F381</f>
        <v>2.35729864993314</v>
      </c>
      <c r="H39" s="29" t="n">
        <f aca="false">'Backtest 2024 B'!F379</f>
        <v>2.46477405619664</v>
      </c>
      <c r="I39" s="29" t="n">
        <f aca="false">'Backtest 2024 B'!F385</f>
        <v>4.4170332464298</v>
      </c>
      <c r="J39" s="30" t="n">
        <f aca="false">'Backtest 2024 B'!F386</f>
        <v>0.93859649122807</v>
      </c>
      <c r="K39" s="30" t="n">
        <f aca="false">'Backtest 2024 B'!F387</f>
        <v>0.997076023391813</v>
      </c>
      <c r="L39" s="31" t="n">
        <f aca="false">'Backtest 2024 B'!F388</f>
        <v>0.769005847953216</v>
      </c>
    </row>
    <row r="40" customFormat="false" ht="15" hidden="false" customHeight="false" outlineLevel="0" collapsed="false">
      <c r="A40" s="25" t="s">
        <v>48</v>
      </c>
      <c r="B40" s="25" t="s">
        <v>63</v>
      </c>
      <c r="C40" s="26" t="n">
        <f aca="false">'Backtest 2024 C'!F380</f>
        <v>-1.00495372829399</v>
      </c>
      <c r="D40" s="27" t="n">
        <f aca="false">'Backtest 2024 C'!F382</f>
        <v>-0.0259464057847725</v>
      </c>
      <c r="E40" s="28" t="n">
        <f aca="false">'Backtest 2024 C'!F383</f>
        <v>0.0140352545309521</v>
      </c>
      <c r="F40" s="27" t="n">
        <f aca="false">'Backtest 2024 C'!F384</f>
        <v>-0.00563743838663544</v>
      </c>
      <c r="G40" s="29" t="n">
        <f aca="false">'Backtest 2024 C'!F381</f>
        <v>2.73954257095002</v>
      </c>
      <c r="H40" s="29" t="n">
        <f aca="false">'Backtest 2024 C'!F379</f>
        <v>2.83234188860193</v>
      </c>
      <c r="I40" s="29" t="n">
        <f aca="false">'Backtest 2024 C'!F385</f>
        <v>4.60115491224521</v>
      </c>
      <c r="J40" s="30" t="n">
        <f aca="false">'Backtest 2024 C'!F386</f>
        <v>0.894736842105263</v>
      </c>
      <c r="K40" s="30" t="n">
        <f aca="false">'Backtest 2024 C'!F387</f>
        <v>0.997076023391813</v>
      </c>
      <c r="L40" s="31" t="n">
        <f aca="false">'Backtest 2024 C'!F388</f>
        <v>0.754385964912281</v>
      </c>
    </row>
    <row r="41" customFormat="false" ht="15" hidden="false" customHeight="false" outlineLevel="0" collapsed="false">
      <c r="A41" s="25" t="s">
        <v>44</v>
      </c>
      <c r="B41" s="25" t="s">
        <v>64</v>
      </c>
      <c r="C41" s="26" t="n">
        <f aca="false">'Backtest 2022 A'!F380</f>
        <v>1.02266773964917</v>
      </c>
      <c r="D41" s="27" t="n">
        <f aca="false">'Backtest 2022 A'!F382</f>
        <v>-0.0436081753740391</v>
      </c>
      <c r="E41" s="28" t="n">
        <f aca="false">'Backtest 2022 A'!F383</f>
        <v>-0.0819672131147541</v>
      </c>
      <c r="F41" s="27" t="n">
        <f aca="false">'Backtest 2022 A'!F384</f>
        <v>-0.0624963801691185</v>
      </c>
      <c r="G41" s="29" t="n">
        <f aca="false">'Backtest 2022 A'!F381</f>
        <v>2.71848548139948</v>
      </c>
      <c r="H41" s="29" t="n">
        <f aca="false">'Backtest 2022 A'!F379</f>
        <v>2.60285132395951</v>
      </c>
      <c r="I41" s="29" t="n">
        <f aca="false">'Backtest 2022 A'!F385</f>
        <v>3.31247970321627</v>
      </c>
      <c r="J41" s="30" t="n">
        <f aca="false">'Backtest 2022 A'!F386</f>
        <v>0.825072886297376</v>
      </c>
      <c r="K41" s="30" t="n">
        <f aca="false">'Backtest 2022 A'!F387</f>
        <v>0.979591836734694</v>
      </c>
      <c r="L41" s="31" t="n">
        <f aca="false">'Backtest 2022 A'!F388</f>
        <v>0.793002915451895</v>
      </c>
    </row>
    <row r="42" customFormat="false" ht="15" hidden="false" customHeight="false" outlineLevel="0" collapsed="false">
      <c r="A42" s="25" t="s">
        <v>46</v>
      </c>
      <c r="B42" s="25" t="s">
        <v>64</v>
      </c>
      <c r="C42" s="26" t="n">
        <f aca="false">'Backtest 2022 B'!F380</f>
        <v>1.02421219486191</v>
      </c>
      <c r="D42" s="27" t="n">
        <f aca="false">'Backtest 2022 B'!F382</f>
        <v>-0.0435796499935818</v>
      </c>
      <c r="E42" s="28" t="n">
        <f aca="false">'Backtest 2022 B'!F383</f>
        <v>-0.0819966183930015</v>
      </c>
      <c r="F42" s="27" t="n">
        <f aca="false">'Backtest 2022 B'!F384</f>
        <v>-0.0624963801691185</v>
      </c>
      <c r="G42" s="29" t="n">
        <f aca="false">'Backtest 2022 B'!F381</f>
        <v>2.73046544738894</v>
      </c>
      <c r="H42" s="29" t="n">
        <f aca="false">'Backtest 2022 B'!F379</f>
        <v>2.71278031056372</v>
      </c>
      <c r="I42" s="29" t="n">
        <f aca="false">'Backtest 2022 B'!F385</f>
        <v>4.33988008239218</v>
      </c>
      <c r="J42" s="30" t="n">
        <f aca="false">'Backtest 2022 B'!F386</f>
        <v>0.903790087463557</v>
      </c>
      <c r="K42" s="30" t="n">
        <f aca="false">'Backtest 2022 B'!F387</f>
        <v>0.997084548104956</v>
      </c>
      <c r="L42" s="31" t="n">
        <f aca="false">'Backtest 2022 B'!F388</f>
        <v>0.752186588921283</v>
      </c>
    </row>
    <row r="43" customFormat="false" ht="15" hidden="false" customHeight="false" outlineLevel="0" collapsed="false">
      <c r="A43" s="25" t="s">
        <v>48</v>
      </c>
      <c r="B43" s="25" t="s">
        <v>64</v>
      </c>
      <c r="C43" s="26" t="n">
        <f aca="false">'Backtest 2022 C'!F380</f>
        <v>1.022281625846</v>
      </c>
      <c r="D43" s="27" t="n">
        <f aca="false">'Backtest 2022 C'!F382</f>
        <v>-0.0436153067191534</v>
      </c>
      <c r="E43" s="28" t="n">
        <f aca="false">'Backtest 2022 C'!F383</f>
        <v>-0.0819598617951922</v>
      </c>
      <c r="F43" s="27" t="n">
        <f aca="false">'Backtest 2022 C'!F384</f>
        <v>-0.0624963801691185</v>
      </c>
      <c r="G43" s="29" t="n">
        <f aca="false">'Backtest 2022 C'!F381</f>
        <v>2.80681321117684</v>
      </c>
      <c r="H43" s="29" t="n">
        <f aca="false">'Backtest 2022 C'!F379</f>
        <v>2.70415495257367</v>
      </c>
      <c r="I43" s="29" t="n">
        <f aca="false">'Backtest 2022 C'!F385</f>
        <v>4.57884455800504</v>
      </c>
      <c r="J43" s="30" t="n">
        <f aca="false">'Backtest 2022 C'!F386</f>
        <v>0.921282798833819</v>
      </c>
      <c r="K43" s="30" t="n">
        <f aca="false">'Backtest 2022 C'!F387</f>
        <v>1</v>
      </c>
      <c r="L43" s="31" t="n">
        <f aca="false">'Backtest 2022 C'!F388</f>
        <v>0.778425655976676</v>
      </c>
    </row>
    <row r="44" customFormat="false" ht="15" hidden="false" customHeight="false" outlineLevel="0" collapsed="false">
      <c r="A44" s="32" t="s">
        <v>44</v>
      </c>
      <c r="B44" s="32" t="s">
        <v>65</v>
      </c>
      <c r="C44" s="33" t="n">
        <f aca="false">'Backtest 2020 A'!F380</f>
        <v>1.13050559336055</v>
      </c>
      <c r="D44" s="34" t="n">
        <f aca="false">'Backtest 2020 A'!F382</f>
        <v>0.0238644728176349</v>
      </c>
      <c r="E44" s="35" t="n">
        <f aca="false">'Backtest 2020 A'!F383</f>
        <v>-0.0214059124719095</v>
      </c>
      <c r="F44" s="34" t="n">
        <f aca="false">'Backtest 2020 A'!F384</f>
        <v>0.00103712808806256</v>
      </c>
      <c r="G44" s="36" t="n">
        <f aca="false">'Backtest 2020 A'!F381</f>
        <v>2.71617021745731</v>
      </c>
      <c r="H44" s="36" t="n">
        <f aca="false">'Backtest 2020 A'!F379</f>
        <v>3.09963568385294</v>
      </c>
      <c r="I44" s="36" t="n">
        <f aca="false">'Backtest 2020 A'!F385</f>
        <v>3.29167311645177</v>
      </c>
      <c r="J44" s="37" t="n">
        <f aca="false">'Backtest 2020 A'!F386</f>
        <v>0.747826086956522</v>
      </c>
      <c r="K44" s="37" t="n">
        <f aca="false">'Backtest 2020 A'!F387</f>
        <v>0.959420289855072</v>
      </c>
      <c r="L44" s="38" t="n">
        <f aca="false">'Backtest 2020 A'!F388</f>
        <v>0.710144927536232</v>
      </c>
    </row>
    <row r="45" customFormat="false" ht="15" hidden="false" customHeight="false" outlineLevel="0" collapsed="false">
      <c r="A45" s="32" t="s">
        <v>46</v>
      </c>
      <c r="B45" s="32" t="s">
        <v>65</v>
      </c>
      <c r="C45" s="33" t="n">
        <f aca="false">'Backtest 2020 B'!F380</f>
        <v>1.12913515213329</v>
      </c>
      <c r="D45" s="34" t="n">
        <f aca="false">'Backtest 2020 B'!F382</f>
        <v>0.0238368006552767</v>
      </c>
      <c r="E45" s="35" t="n">
        <f aca="false">'Backtest 2020 B'!F383</f>
        <v>-0.0213787061774612</v>
      </c>
      <c r="F45" s="34" t="n">
        <f aca="false">'Backtest 2020 B'!F384</f>
        <v>0.00103712808806256</v>
      </c>
      <c r="G45" s="36" t="n">
        <f aca="false">'Backtest 2020 B'!F381</f>
        <v>3.19673275954571</v>
      </c>
      <c r="H45" s="36" t="n">
        <f aca="false">'Backtest 2020 B'!F379</f>
        <v>3.58878380083615</v>
      </c>
      <c r="I45" s="36" t="n">
        <f aca="false">'Backtest 2020 B'!F385</f>
        <v>4.23143472708075</v>
      </c>
      <c r="J45" s="37" t="n">
        <f aca="false">'Backtest 2020 B'!F386</f>
        <v>0.8</v>
      </c>
      <c r="K45" s="37" t="n">
        <f aca="false">'Backtest 2020 B'!F387</f>
        <v>0.968115942028986</v>
      </c>
      <c r="L45" s="38" t="n">
        <f aca="false">'Backtest 2020 B'!F388</f>
        <v>0.657971014492754</v>
      </c>
    </row>
    <row r="46" customFormat="false" ht="15" hidden="false" customHeight="false" outlineLevel="0" collapsed="false">
      <c r="A46" s="32" t="s">
        <v>48</v>
      </c>
      <c r="B46" s="32" t="s">
        <v>65</v>
      </c>
      <c r="C46" s="33" t="n">
        <f aca="false">'Backtest 2020 C'!F380</f>
        <v>1.13187603458781</v>
      </c>
      <c r="D46" s="34" t="n">
        <f aca="false">'Backtest 2020 C'!F382</f>
        <v>0.0238921449799929</v>
      </c>
      <c r="E46" s="35" t="n">
        <f aca="false">'Backtest 2020 C'!F383</f>
        <v>-0.0214331187663578</v>
      </c>
      <c r="F46" s="34" t="n">
        <f aca="false">'Backtest 2020 C'!F384</f>
        <v>0.00103712808806256</v>
      </c>
      <c r="G46" s="36" t="n">
        <f aca="false">'Backtest 2020 C'!F381</f>
        <v>2.66522053512232</v>
      </c>
      <c r="H46" s="36" t="n">
        <f aca="false">'Backtest 2020 C'!F379</f>
        <v>3.07486207242134</v>
      </c>
      <c r="I46" s="36" t="n">
        <f aca="false">'Backtest 2020 C'!F385</f>
        <v>4.58543443163924</v>
      </c>
      <c r="J46" s="37" t="n">
        <f aca="false">'Backtest 2020 C'!F386</f>
        <v>0.863768115942029</v>
      </c>
      <c r="K46" s="37" t="n">
        <f aca="false">'Backtest 2020 C'!F387</f>
        <v>1</v>
      </c>
      <c r="L46" s="38" t="n">
        <f aca="false">'Backtest 2020 C'!F388</f>
        <v>0.715942028985507</v>
      </c>
    </row>
    <row r="47" customFormat="false" ht="15" hidden="false" customHeight="false" outlineLevel="0" collapsed="false">
      <c r="A47" s="32" t="s">
        <v>44</v>
      </c>
      <c r="B47" s="32" t="s">
        <v>66</v>
      </c>
      <c r="C47" s="33" t="n">
        <f aca="false">'Backtest 2018 A'!F380</f>
        <v>-1.61699498647597</v>
      </c>
      <c r="D47" s="34" t="n">
        <f aca="false">'Backtest 2018 A'!F382</f>
        <v>0.0275875456168957</v>
      </c>
      <c r="E47" s="35" t="n">
        <f aca="false">'Backtest 2018 A'!F383</f>
        <v>0.0964176627412208</v>
      </c>
      <c r="F47" s="34" t="n">
        <f aca="false">'Backtest 2018 A'!F384</f>
        <v>0.0597972470545467</v>
      </c>
      <c r="G47" s="36" t="n">
        <f aca="false">'Backtest 2018 A'!F381</f>
        <v>4.06697799425647</v>
      </c>
      <c r="H47" s="36" t="n">
        <f aca="false">'Backtest 2018 A'!F379</f>
        <v>4.23365553763789</v>
      </c>
      <c r="I47" s="36" t="n">
        <f aca="false">'Backtest 2018 A'!F385</f>
        <v>2.7298036091099</v>
      </c>
      <c r="J47" s="37" t="n">
        <f aca="false">'Backtest 2018 A'!F386</f>
        <v>0.529411764705882</v>
      </c>
      <c r="K47" s="37" t="n">
        <f aca="false">'Backtest 2018 A'!F387</f>
        <v>0.814705882352941</v>
      </c>
      <c r="L47" s="38" t="n">
        <f aca="false">'Backtest 2018 A'!F388</f>
        <v>0.594117647058824</v>
      </c>
    </row>
    <row r="48" customFormat="false" ht="15" hidden="false" customHeight="false" outlineLevel="0" collapsed="false">
      <c r="A48" s="32" t="s">
        <v>46</v>
      </c>
      <c r="B48" s="32" t="s">
        <v>66</v>
      </c>
      <c r="C48" s="33" t="n">
        <f aca="false">'Backtest 2018 B'!F380</f>
        <v>-1.61348680266273</v>
      </c>
      <c r="D48" s="34" t="n">
        <f aca="false">'Backtest 2018 B'!F382</f>
        <v>0.0276574268188523</v>
      </c>
      <c r="E48" s="35" t="n">
        <f aca="false">'Backtest 2018 B'!F383</f>
        <v>0.0963382121859495</v>
      </c>
      <c r="F48" s="34" t="n">
        <f aca="false">'Backtest 2018 B'!F384</f>
        <v>0.0597972470545467</v>
      </c>
      <c r="G48" s="36" t="n">
        <f aca="false">'Backtest 2018 B'!F381</f>
        <v>6.08147524949714</v>
      </c>
      <c r="H48" s="36" t="n">
        <f aca="false">'Backtest 2018 B'!F379</f>
        <v>5.95907062102121</v>
      </c>
      <c r="I48" s="36" t="n">
        <f aca="false">'Backtest 2018 B'!F385</f>
        <v>2.93229310645987</v>
      </c>
      <c r="J48" s="37" t="n">
        <f aca="false">'Backtest 2018 B'!F386</f>
        <v>0.411764705882353</v>
      </c>
      <c r="K48" s="37" t="n">
        <f aca="false">'Backtest 2018 B'!F387</f>
        <v>0.655882352941177</v>
      </c>
      <c r="L48" s="38" t="n">
        <f aca="false">'Backtest 2018 B'!F388</f>
        <v>0.397058823529412</v>
      </c>
    </row>
    <row r="49" customFormat="false" ht="15" hidden="false" customHeight="false" outlineLevel="0" collapsed="false">
      <c r="A49" s="32" t="s">
        <v>48</v>
      </c>
      <c r="B49" s="32" t="s">
        <v>66</v>
      </c>
      <c r="C49" s="33" t="n">
        <f aca="false">'Backtest 2018 C'!F380</f>
        <v>-1.61348680266273</v>
      </c>
      <c r="D49" s="34" t="n">
        <f aca="false">'Backtest 2018 C'!F382</f>
        <v>0.0276574268188523</v>
      </c>
      <c r="E49" s="35" t="n">
        <f aca="false">'Backtest 2018 C'!F383</f>
        <v>0.0963382121859495</v>
      </c>
      <c r="F49" s="34" t="n">
        <f aca="false">'Backtest 2018 C'!F384</f>
        <v>0.0597972470545467</v>
      </c>
      <c r="G49" s="36" t="n">
        <f aca="false">'Backtest 2018 C'!F381</f>
        <v>6.932094397223</v>
      </c>
      <c r="H49" s="36" t="n">
        <f aca="false">'Backtest 2018 C'!F379</f>
        <v>7.22440504028178</v>
      </c>
      <c r="I49" s="36" t="n">
        <f aca="false">'Backtest 2018 C'!F385</f>
        <v>2.86193136956764</v>
      </c>
      <c r="J49" s="37" t="n">
        <f aca="false">'Backtest 2018 C'!F386</f>
        <v>0.338235294117647</v>
      </c>
      <c r="K49" s="37" t="n">
        <f aca="false">'Backtest 2018 C'!F387</f>
        <v>0.597058823529412</v>
      </c>
      <c r="L49" s="38" t="n">
        <f aca="false">'Backtest 2018 C'!F388</f>
        <v>0.379411764705882</v>
      </c>
    </row>
    <row r="50" customFormat="false" ht="15" hidden="false" customHeight="false" outlineLevel="0" collapsed="false">
      <c r="A50" s="13" t="s">
        <v>67</v>
      </c>
      <c r="B50" s="13"/>
      <c r="C50" s="13"/>
      <c r="D50" s="13"/>
      <c r="E50" s="13"/>
      <c r="F50" s="13"/>
      <c r="G50" s="13"/>
      <c r="H50" s="13"/>
      <c r="I50" s="13"/>
      <c r="J50" s="13"/>
      <c r="K50" s="13"/>
      <c r="L50" s="13"/>
    </row>
    <row r="52" customFormat="false" ht="15" hidden="false" customHeight="false" outlineLevel="0" collapsed="false">
      <c r="A52" s="4" t="s">
        <v>68</v>
      </c>
      <c r="B52" s="4"/>
      <c r="C52" s="4"/>
      <c r="D52" s="4"/>
      <c r="E52" s="4"/>
      <c r="F52" s="4"/>
      <c r="G52" s="4"/>
      <c r="H52" s="4"/>
      <c r="I52" s="4"/>
      <c r="J52" s="4"/>
      <c r="K52" s="4"/>
      <c r="L52" s="4"/>
    </row>
    <row r="53" customFormat="false" ht="15" hidden="false" customHeight="false" outlineLevel="0" collapsed="false">
      <c r="A53" s="5" t="s">
        <v>69</v>
      </c>
    </row>
    <row r="54" customFormat="false" ht="45.75" hidden="false" customHeight="true" outlineLevel="0" collapsed="false">
      <c r="A54" s="39" t="s">
        <v>70</v>
      </c>
      <c r="B54" s="39"/>
      <c r="C54" s="39"/>
      <c r="D54" s="39"/>
      <c r="E54" s="39"/>
      <c r="F54" s="39"/>
      <c r="G54" s="39"/>
      <c r="H54" s="39"/>
      <c r="I54" s="39"/>
      <c r="J54" s="39"/>
      <c r="K54" s="39"/>
      <c r="L54" s="39"/>
    </row>
    <row r="55" customFormat="false" ht="15" hidden="false" customHeight="false" outlineLevel="0" collapsed="false">
      <c r="A55" s="5" t="s">
        <v>71</v>
      </c>
    </row>
    <row r="56" customFormat="false" ht="45.75" hidden="false" customHeight="true" outlineLevel="0" collapsed="false">
      <c r="A56" s="39" t="s">
        <v>72</v>
      </c>
      <c r="B56" s="39"/>
      <c r="C56" s="39"/>
      <c r="D56" s="39"/>
      <c r="E56" s="39"/>
      <c r="F56" s="39"/>
      <c r="G56" s="39"/>
      <c r="H56" s="39"/>
      <c r="I56" s="39"/>
      <c r="J56" s="39"/>
      <c r="K56" s="39"/>
      <c r="L56" s="39"/>
    </row>
    <row r="57" customFormat="false" ht="15" hidden="false" customHeight="false" outlineLevel="0" collapsed="false">
      <c r="A57" s="5" t="s">
        <v>73</v>
      </c>
    </row>
    <row r="58" customFormat="false" ht="45.75" hidden="false" customHeight="true" outlineLevel="0" collapsed="false">
      <c r="A58" s="39" t="s">
        <v>74</v>
      </c>
      <c r="B58" s="39"/>
      <c r="C58" s="39"/>
      <c r="D58" s="39"/>
      <c r="E58" s="39"/>
      <c r="F58" s="39"/>
      <c r="G58" s="39"/>
      <c r="H58" s="39"/>
      <c r="I58" s="39"/>
      <c r="J58" s="39"/>
      <c r="K58" s="39"/>
      <c r="L58" s="39"/>
    </row>
    <row r="60" customFormat="false" ht="60" hidden="false" customHeight="true" outlineLevel="0" collapsed="false">
      <c r="A60" s="8" t="s">
        <v>75</v>
      </c>
      <c r="B60" s="8" t="s">
        <v>76</v>
      </c>
      <c r="C60" s="8" t="s">
        <v>77</v>
      </c>
      <c r="D60" s="8" t="s">
        <v>78</v>
      </c>
      <c r="E60" s="8" t="s">
        <v>79</v>
      </c>
      <c r="F60" s="8" t="s">
        <v>80</v>
      </c>
      <c r="G60" s="8" t="s">
        <v>81</v>
      </c>
      <c r="H60" s="8" t="s">
        <v>82</v>
      </c>
      <c r="I60" s="8" t="s">
        <v>83</v>
      </c>
      <c r="J60" s="8" t="s">
        <v>84</v>
      </c>
    </row>
    <row r="61" customFormat="false" ht="15" hidden="false" customHeight="false" outlineLevel="0" collapsed="false">
      <c r="A61" s="32" t="s">
        <v>85</v>
      </c>
      <c r="B61" s="40" t="n">
        <v>0.494248133629371</v>
      </c>
      <c r="C61" s="41" t="n">
        <v>-0.360774083941551</v>
      </c>
      <c r="D61" s="33" t="n">
        <v>-1.22605093966388</v>
      </c>
      <c r="E61" s="34" t="n">
        <v>-0.00560876393915955</v>
      </c>
      <c r="F61" s="34" t="n">
        <v>-0.00847429898897356</v>
      </c>
      <c r="G61" s="34" t="n">
        <v>-0.00288945586316547</v>
      </c>
      <c r="H61" s="34" t="n">
        <v>-0.025880967182541</v>
      </c>
      <c r="I61" s="35" t="n">
        <v>0.0139718661025097</v>
      </c>
      <c r="J61" s="34" t="n">
        <f aca="false">'Backtest 2024 A'!F397</f>
        <v>0.0196093044891451</v>
      </c>
    </row>
    <row r="62" customFormat="false" ht="15" hidden="false" customHeight="false" outlineLevel="0" collapsed="false">
      <c r="A62" s="32" t="s">
        <v>86</v>
      </c>
      <c r="B62" s="40" t="n">
        <v>0.508965719508369</v>
      </c>
      <c r="C62" s="41" t="n">
        <v>-0.535009047954627</v>
      </c>
      <c r="D62" s="33" t="n">
        <v>0.885724158588841</v>
      </c>
      <c r="E62" s="34" t="n">
        <v>-0.0624805110762934</v>
      </c>
      <c r="F62" s="34" t="n">
        <v>-0.069808737324034</v>
      </c>
      <c r="G62" s="34" t="n">
        <v>-0.0549584650444754</v>
      </c>
      <c r="H62" s="34" t="n">
        <v>-0.0436081753740391</v>
      </c>
      <c r="I62" s="35" t="n">
        <v>-0.0819672131147541</v>
      </c>
      <c r="J62" s="34" t="n">
        <f aca="false">'Backtest 2022 A'!F397</f>
        <v>-0.0194708329456356</v>
      </c>
    </row>
    <row r="63" customFormat="false" ht="15" hidden="false" customHeight="false" outlineLevel="0" collapsed="false">
      <c r="A63" s="32" t="s">
        <v>87</v>
      </c>
      <c r="B63" s="40" t="n">
        <v>0.496087903679419</v>
      </c>
      <c r="C63" s="41" t="n">
        <v>3.16232044890977</v>
      </c>
      <c r="D63" s="33" t="n">
        <v>1.09926984798629</v>
      </c>
      <c r="E63" s="34" t="n">
        <v>0.00102584753156743</v>
      </c>
      <c r="F63" s="34" t="n">
        <v>0.0655183299787066</v>
      </c>
      <c r="G63" s="34" t="n">
        <v>-0.0623583603756284</v>
      </c>
      <c r="H63" s="34" t="n">
        <v>0.0238661240240525</v>
      </c>
      <c r="I63" s="35" t="n">
        <v>-0.0214075129466266</v>
      </c>
      <c r="J63" s="34" t="n">
        <f aca="false">'Backtest 2020 A'!F397</f>
        <v>-0.0224430405599721</v>
      </c>
    </row>
    <row r="64" customFormat="false" ht="15" hidden="false" customHeight="false" outlineLevel="0" collapsed="false">
      <c r="A64" s="32" t="s">
        <v>88</v>
      </c>
      <c r="B64" s="40" t="n">
        <v>0.532590037754968</v>
      </c>
      <c r="C64" s="41" t="n">
        <v>-1.66961879820583</v>
      </c>
      <c r="D64" s="33" t="n">
        <v>-1.66961879820583</v>
      </c>
      <c r="E64" s="34" t="n">
        <v>0.0597858862501939</v>
      </c>
      <c r="F64" s="34" t="n">
        <v>0.0275846455087734</v>
      </c>
      <c r="G64" s="34" t="n">
        <v>0.0964223043242041</v>
      </c>
      <c r="H64" s="34" t="n">
        <v>0.0275846455087734</v>
      </c>
      <c r="I64" s="35" t="n">
        <v>0.0964223043242041</v>
      </c>
      <c r="J64" s="34" t="n">
        <f aca="false">'Backtest 2018 A'!F397</f>
        <v>0.0366204156866741</v>
      </c>
    </row>
    <row r="66" customFormat="false" ht="30" hidden="false" customHeight="true" outlineLevel="0" collapsed="false">
      <c r="A66" s="8" t="s">
        <v>89</v>
      </c>
      <c r="B66" s="8" t="s">
        <v>90</v>
      </c>
      <c r="C66" s="8" t="s">
        <v>91</v>
      </c>
      <c r="D66" s="8" t="s">
        <v>36</v>
      </c>
      <c r="E66" s="8" t="s">
        <v>37</v>
      </c>
      <c r="F66" s="8" t="s">
        <v>92</v>
      </c>
    </row>
    <row r="67" customFormat="false" ht="15" hidden="false" customHeight="false" outlineLevel="0" collapsed="false">
      <c r="A67" s="42" t="s">
        <v>93</v>
      </c>
      <c r="B67" s="43" t="n">
        <v>0.937519488923707</v>
      </c>
      <c r="C67" s="18" t="n">
        <f aca="false">'2026 Forecast A'!F8*B67</f>
        <v>286986.903312903</v>
      </c>
      <c r="D67" s="18" t="n">
        <f aca="false">ROUND(C67*'2026 Forecast A'!G8,0)</f>
        <v>143013</v>
      </c>
      <c r="E67" s="18" t="n">
        <f aca="false">C67-D67</f>
        <v>143973.903312903</v>
      </c>
      <c r="F67" s="44" t="s">
        <v>94</v>
      </c>
    </row>
    <row r="68" customFormat="false" ht="15" hidden="false" customHeight="false" outlineLevel="0" collapsed="false">
      <c r="A68" s="42" t="s">
        <v>95</v>
      </c>
      <c r="B68" s="43" t="n">
        <v>1</v>
      </c>
      <c r="C68" s="18" t="n">
        <f aca="false">'2026 Forecast A'!F8*B68</f>
        <v>306113</v>
      </c>
      <c r="D68" s="18" t="n">
        <f aca="false">ROUND(C68*'2026 Forecast A'!G8,0)</f>
        <v>152544</v>
      </c>
      <c r="E68" s="18" t="n">
        <f aca="false">C68-D68</f>
        <v>153569</v>
      </c>
      <c r="F68" s="44" t="s">
        <v>96</v>
      </c>
    </row>
    <row r="69" customFormat="false" ht="15" hidden="false" customHeight="false" outlineLevel="0" collapsed="false">
      <c r="A69" s="42" t="s">
        <v>97</v>
      </c>
      <c r="B69" s="43" t="n">
        <v>1.06248051107629</v>
      </c>
      <c r="C69" s="18" t="n">
        <f aca="false">'2026 Forecast A'!F8*B69</f>
        <v>325239.096687097</v>
      </c>
      <c r="D69" s="18" t="n">
        <f aca="false">ROUND(C69*'2026 Forecast A'!G8,0)</f>
        <v>162075</v>
      </c>
      <c r="E69" s="18" t="n">
        <f aca="false">C69-D69</f>
        <v>163164.096687097</v>
      </c>
      <c r="F69" s="44" t="s">
        <v>98</v>
      </c>
    </row>
    <row r="70" customFormat="false" ht="15" hidden="false" customHeight="false" outlineLevel="0" collapsed="false">
      <c r="A70" s="13" t="s">
        <v>99</v>
      </c>
      <c r="B70" s="13"/>
      <c r="C70" s="13"/>
      <c r="D70" s="13"/>
      <c r="E70" s="13"/>
      <c r="F70" s="13"/>
      <c r="G70" s="13"/>
      <c r="H70" s="13"/>
      <c r="I70" s="13"/>
      <c r="J70" s="13"/>
      <c r="K70" s="13"/>
      <c r="L70" s="13"/>
    </row>
    <row r="72" customFormat="false" ht="15" hidden="false" customHeight="false" outlineLevel="0" collapsed="false">
      <c r="A72" s="4" t="s">
        <v>100</v>
      </c>
      <c r="B72" s="4"/>
      <c r="C72" s="4"/>
      <c r="D72" s="4"/>
      <c r="E72" s="4"/>
      <c r="F72" s="4"/>
      <c r="G72" s="4"/>
      <c r="H72" s="4"/>
      <c r="I72" s="4"/>
      <c r="J72" s="4"/>
      <c r="K72" s="4"/>
      <c r="L72" s="4"/>
    </row>
    <row r="73" customFormat="false" ht="15" hidden="false" customHeight="false" outlineLevel="0" collapsed="false">
      <c r="A73" s="5" t="s">
        <v>101</v>
      </c>
    </row>
    <row r="74" customFormat="false" ht="48" hidden="false" customHeight="true" outlineLevel="0" collapsed="false">
      <c r="A74" s="39" t="s">
        <v>102</v>
      </c>
      <c r="B74" s="39"/>
      <c r="C74" s="39"/>
      <c r="D74" s="39"/>
      <c r="E74" s="39"/>
      <c r="F74" s="39"/>
      <c r="G74" s="39"/>
      <c r="H74" s="39"/>
      <c r="I74" s="39"/>
      <c r="J74" s="39"/>
      <c r="K74" s="39"/>
      <c r="L74" s="39"/>
    </row>
    <row r="75" customFormat="false" ht="15" hidden="false" customHeight="false" outlineLevel="0" collapsed="false">
      <c r="A75" s="5" t="s">
        <v>103</v>
      </c>
    </row>
    <row r="76" customFormat="false" ht="48" hidden="false" customHeight="true" outlineLevel="0" collapsed="false">
      <c r="A76" s="39" t="s">
        <v>104</v>
      </c>
      <c r="B76" s="39"/>
      <c r="C76" s="39"/>
      <c r="D76" s="39"/>
      <c r="E76" s="39"/>
      <c r="F76" s="39"/>
      <c r="G76" s="39"/>
      <c r="H76" s="39"/>
      <c r="I76" s="39"/>
      <c r="J76" s="39"/>
      <c r="K76" s="39"/>
      <c r="L76" s="39"/>
    </row>
    <row r="77" customFormat="false" ht="15" hidden="false" customHeight="false" outlineLevel="0" collapsed="false">
      <c r="A77" s="5" t="s">
        <v>105</v>
      </c>
    </row>
    <row r="78" customFormat="false" ht="48" hidden="false" customHeight="true" outlineLevel="0" collapsed="false">
      <c r="A78" s="39" t="s">
        <v>106</v>
      </c>
      <c r="B78" s="39"/>
      <c r="C78" s="39"/>
      <c r="D78" s="39"/>
      <c r="E78" s="39"/>
      <c r="F78" s="39"/>
      <c r="G78" s="39"/>
      <c r="H78" s="39"/>
      <c r="I78" s="39"/>
      <c r="J78" s="39"/>
      <c r="K78" s="39"/>
      <c r="L78" s="39"/>
    </row>
    <row r="79" customFormat="false" ht="15" hidden="false" customHeight="false" outlineLevel="0" collapsed="false">
      <c r="A79" s="5" t="s">
        <v>107</v>
      </c>
    </row>
    <row r="80" customFormat="false" ht="48" hidden="false" customHeight="true" outlineLevel="0" collapsed="false">
      <c r="A80" s="39" t="s">
        <v>108</v>
      </c>
      <c r="B80" s="39"/>
      <c r="C80" s="39"/>
      <c r="D80" s="39"/>
      <c r="E80" s="39"/>
      <c r="F80" s="39"/>
      <c r="G80" s="39"/>
      <c r="H80" s="39"/>
      <c r="I80" s="39"/>
      <c r="J80" s="39"/>
      <c r="K80" s="39"/>
      <c r="L80" s="39"/>
    </row>
    <row r="82" customFormat="false" ht="15" hidden="false" customHeight="false" outlineLevel="0" collapsed="false">
      <c r="A82" s="4" t="s">
        <v>109</v>
      </c>
      <c r="B82" s="4"/>
      <c r="C82" s="4"/>
      <c r="D82" s="4"/>
      <c r="E82" s="4"/>
      <c r="F82" s="4"/>
      <c r="G82" s="4"/>
      <c r="H82" s="4"/>
      <c r="I82" s="4"/>
      <c r="J82" s="4"/>
      <c r="K82" s="4"/>
      <c r="L82" s="4"/>
    </row>
    <row r="83" customFormat="false" ht="31.5" hidden="false" customHeight="true" outlineLevel="0" collapsed="false">
      <c r="A83" s="8" t="s">
        <v>110</v>
      </c>
      <c r="B83" s="8" t="s">
        <v>111</v>
      </c>
      <c r="C83" s="8" t="s">
        <v>112</v>
      </c>
      <c r="D83" s="8" t="s">
        <v>44</v>
      </c>
      <c r="E83" s="8" t="s">
        <v>46</v>
      </c>
      <c r="F83" s="8" t="s">
        <v>48</v>
      </c>
      <c r="G83" s="8" t="s">
        <v>113</v>
      </c>
      <c r="H83" s="8" t="s">
        <v>114</v>
      </c>
      <c r="I83" s="8" t="s">
        <v>115</v>
      </c>
      <c r="J83" s="8" t="s">
        <v>116</v>
      </c>
      <c r="K83" s="8" t="s">
        <v>91</v>
      </c>
      <c r="L83" s="8" t="s">
        <v>117</v>
      </c>
    </row>
    <row r="84" customFormat="false" ht="15" hidden="false" customHeight="false" outlineLevel="0" collapsed="false">
      <c r="A84" s="9" t="str">
        <f aca="false">'2026 Forecast A'!A12</f>
        <v>Carbon</v>
      </c>
      <c r="B84" s="9" t="str">
        <f aca="false">'2026 Forecast A'!B12</f>
        <v>BANKS TOWNSHIP</v>
      </c>
      <c r="C84" s="9" t="str">
        <f aca="false">'2026 Forecast A'!C12</f>
        <v>BANKS TOWNSHIP</v>
      </c>
      <c r="D84" s="10" t="n">
        <f aca="false">'2026 Forecast A'!G12</f>
        <v>0.417582417582418</v>
      </c>
      <c r="E84" s="10" t="n">
        <f aca="false">'2026 Forecast B'!G12</f>
        <v>0.425824175824176</v>
      </c>
      <c r="F84" s="10" t="n">
        <f aca="false">'2026 Forecast C'!G12</f>
        <v>0.406593406593407</v>
      </c>
      <c r="G84" s="45" t="n">
        <f aca="false">(MAX(D84:F84)-MIN(D84:F84))*100</f>
        <v>1.92307692307692</v>
      </c>
      <c r="H84" s="46" t="n">
        <f aca="false">'2026 Forecast A'!L12</f>
        <v>3.63007318179951</v>
      </c>
      <c r="I84" s="46" t="n">
        <f aca="false">'2026 Forecast B'!L12</f>
        <v>3.42212242863596</v>
      </c>
      <c r="J84" s="46" t="n">
        <f aca="false">'2026 Forecast C'!L12</f>
        <v>3.90543410566382</v>
      </c>
      <c r="K84" s="18" t="n">
        <f aca="false">'2026 Forecast A'!F12</f>
        <v>364</v>
      </c>
      <c r="L84" s="47" t="str">
        <f aca="false">IF(OR(AND(D84&gt;0.5,E84&gt;0.5,F84&gt;0.5),AND(D84&lt;0.5,E84&lt;0.5,F84&lt;0.5)),"Yes","No — toss-up")</f>
        <v>Yes</v>
      </c>
    </row>
    <row r="85" customFormat="false" ht="15" hidden="false" customHeight="false" outlineLevel="0" collapsed="false">
      <c r="A85" s="9" t="str">
        <f aca="false">'2026 Forecast A'!A13</f>
        <v>Carbon</v>
      </c>
      <c r="B85" s="9" t="str">
        <f aca="false">'2026 Forecast A'!B13</f>
        <v>BEAVER MEADOWS BOROUGH</v>
      </c>
      <c r="C85" s="9" t="str">
        <f aca="false">'2026 Forecast A'!C13</f>
        <v>BEAVER MEADOWS BOROUGH</v>
      </c>
      <c r="D85" s="10" t="n">
        <f aca="false">'2026 Forecast A'!G13</f>
        <v>0.293939393939394</v>
      </c>
      <c r="E85" s="10" t="n">
        <f aca="false">'2026 Forecast B'!G13</f>
        <v>0.296969696969697</v>
      </c>
      <c r="F85" s="10" t="n">
        <f aca="false">'2026 Forecast C'!G13</f>
        <v>0.275757575757576</v>
      </c>
      <c r="G85" s="45" t="n">
        <f aca="false">(MAX(D85:F85)-MIN(D85:F85))*100</f>
        <v>2.12121212121212</v>
      </c>
      <c r="H85" s="46" t="n">
        <f aca="false">'2026 Forecast A'!L13</f>
        <v>3.63007318179951</v>
      </c>
      <c r="I85" s="46" t="n">
        <f aca="false">'2026 Forecast B'!L13</f>
        <v>3.42212242863596</v>
      </c>
      <c r="J85" s="46" t="n">
        <f aca="false">'2026 Forecast C'!L13</f>
        <v>3.90543410566382</v>
      </c>
      <c r="K85" s="18" t="n">
        <f aca="false">'2026 Forecast A'!F13</f>
        <v>330</v>
      </c>
      <c r="L85" s="47" t="str">
        <f aca="false">IF(OR(AND(D85&gt;0.5,E85&gt;0.5,F85&gt;0.5),AND(D85&lt;0.5,E85&lt;0.5,F85&lt;0.5)),"Yes","No — toss-up")</f>
        <v>Yes</v>
      </c>
    </row>
    <row r="86" customFormat="false" ht="15" hidden="false" customHeight="false" outlineLevel="0" collapsed="false">
      <c r="A86" s="9" t="str">
        <f aca="false">'2026 Forecast A'!A14</f>
        <v>Carbon</v>
      </c>
      <c r="B86" s="9" t="str">
        <f aca="false">'2026 Forecast A'!B14</f>
        <v>BOWMANSTOWN BOROUGH</v>
      </c>
      <c r="C86" s="9" t="str">
        <f aca="false">'2026 Forecast A'!C14</f>
        <v>BOWMANSTOWN BOROUGH</v>
      </c>
      <c r="D86" s="10" t="n">
        <f aca="false">'2026 Forecast A'!G14</f>
        <v>0.325842696629214</v>
      </c>
      <c r="E86" s="10" t="n">
        <f aca="false">'2026 Forecast B'!G14</f>
        <v>0.342696629213483</v>
      </c>
      <c r="F86" s="10" t="n">
        <f aca="false">'2026 Forecast C'!G14</f>
        <v>0.314606741573034</v>
      </c>
      <c r="G86" s="45" t="n">
        <f aca="false">(MAX(D86:F86)-MIN(D86:F86))*100</f>
        <v>2.80898876404495</v>
      </c>
      <c r="H86" s="46" t="n">
        <f aca="false">'2026 Forecast A'!L14</f>
        <v>3.63007318179951</v>
      </c>
      <c r="I86" s="46" t="n">
        <f aca="false">'2026 Forecast B'!L14</f>
        <v>3.42212242863596</v>
      </c>
      <c r="J86" s="46" t="n">
        <f aca="false">'2026 Forecast C'!L14</f>
        <v>3.90543410566382</v>
      </c>
      <c r="K86" s="18" t="n">
        <f aca="false">'2026 Forecast A'!F14</f>
        <v>356</v>
      </c>
      <c r="L86" s="47" t="str">
        <f aca="false">IF(OR(AND(D86&gt;0.5,E86&gt;0.5,F86&gt;0.5),AND(D86&lt;0.5,E86&lt;0.5,F86&lt;0.5)),"Yes","No — toss-up")</f>
        <v>Yes</v>
      </c>
    </row>
    <row r="87" customFormat="false" ht="15" hidden="false" customHeight="false" outlineLevel="0" collapsed="false">
      <c r="A87" s="9" t="str">
        <f aca="false">'2026 Forecast A'!A15</f>
        <v>Carbon</v>
      </c>
      <c r="B87" s="9" t="str">
        <f aca="false">'2026 Forecast A'!B15</f>
        <v>EAST PENN TOWNSHIP</v>
      </c>
      <c r="C87" s="9" t="str">
        <f aca="false">'2026 Forecast A'!C15</f>
        <v>EAST PENN TOWNSHIP-NORTH</v>
      </c>
      <c r="D87" s="10" t="n">
        <f aca="false">'2026 Forecast A'!G15</f>
        <v>0.267955801104972</v>
      </c>
      <c r="E87" s="10" t="n">
        <f aca="false">'2026 Forecast B'!G15</f>
        <v>0.269337016574586</v>
      </c>
      <c r="F87" s="10" t="n">
        <f aca="false">'2026 Forecast C'!G15</f>
        <v>0.248618784530387</v>
      </c>
      <c r="G87" s="45" t="n">
        <f aca="false">(MAX(D87:F87)-MIN(D87:F87))*100</f>
        <v>2.07182320441989</v>
      </c>
      <c r="H87" s="46" t="n">
        <f aca="false">'2026 Forecast A'!L15</f>
        <v>2.44295498300873</v>
      </c>
      <c r="I87" s="46" t="n">
        <f aca="false">'2026 Forecast B'!L15</f>
        <v>2.53657313930207</v>
      </c>
      <c r="J87" s="46" t="n">
        <f aca="false">'2026 Forecast C'!L15</f>
        <v>2.66758183694499</v>
      </c>
      <c r="K87" s="18" t="n">
        <f aca="false">'2026 Forecast A'!F15</f>
        <v>724</v>
      </c>
      <c r="L87" s="47" t="str">
        <f aca="false">IF(OR(AND(D87&gt;0.5,E87&gt;0.5,F87&gt;0.5),AND(D87&lt;0.5,E87&lt;0.5,F87&lt;0.5)),"Yes","No — toss-up")</f>
        <v>Yes</v>
      </c>
    </row>
    <row r="88" customFormat="false" ht="15" hidden="false" customHeight="false" outlineLevel="0" collapsed="false">
      <c r="A88" s="9" t="str">
        <f aca="false">'2026 Forecast A'!A16</f>
        <v>Carbon</v>
      </c>
      <c r="B88" s="9" t="str">
        <f aca="false">'2026 Forecast A'!B16</f>
        <v>EAST PENN TOWNSHIP</v>
      </c>
      <c r="C88" s="9" t="str">
        <f aca="false">'2026 Forecast A'!C16</f>
        <v>EAST PENN TOWNSHIP-SOUTH</v>
      </c>
      <c r="D88" s="10" t="n">
        <f aca="false">'2026 Forecast A'!G16</f>
        <v>0.289689034369885</v>
      </c>
      <c r="E88" s="10" t="n">
        <f aca="false">'2026 Forecast B'!G16</f>
        <v>0.288052373158756</v>
      </c>
      <c r="F88" s="10" t="n">
        <f aca="false">'2026 Forecast C'!G16</f>
        <v>0.270049099836334</v>
      </c>
      <c r="G88" s="45" t="n">
        <f aca="false">(MAX(D88:F88)-MIN(D88:F88))*100</f>
        <v>1.96399345335515</v>
      </c>
      <c r="H88" s="46" t="n">
        <f aca="false">'2026 Forecast A'!L16</f>
        <v>2.44295498300873</v>
      </c>
      <c r="I88" s="46" t="n">
        <f aca="false">'2026 Forecast B'!L16</f>
        <v>2.53657313930207</v>
      </c>
      <c r="J88" s="46" t="n">
        <f aca="false">'2026 Forecast C'!L16</f>
        <v>2.66758183694499</v>
      </c>
      <c r="K88" s="18" t="n">
        <f aca="false">'2026 Forecast A'!F16</f>
        <v>611</v>
      </c>
      <c r="L88" s="47" t="str">
        <f aca="false">IF(OR(AND(D88&gt;0.5,E88&gt;0.5,F88&gt;0.5),AND(D88&lt;0.5,E88&lt;0.5,F88&lt;0.5)),"Yes","No — toss-up")</f>
        <v>Yes</v>
      </c>
    </row>
    <row r="89" customFormat="false" ht="15" hidden="false" customHeight="false" outlineLevel="0" collapsed="false">
      <c r="A89" s="9" t="str">
        <f aca="false">'2026 Forecast A'!A17</f>
        <v>Carbon</v>
      </c>
      <c r="B89" s="9" t="str">
        <f aca="false">'2026 Forecast A'!B17</f>
        <v>EAST SIDE BOROUGH</v>
      </c>
      <c r="C89" s="9" t="str">
        <f aca="false">'2026 Forecast A'!C17</f>
        <v>EAST SIDE BOROUGH</v>
      </c>
      <c r="D89" s="10" t="n">
        <f aca="false">'2026 Forecast A'!G17</f>
        <v>0.344086021505376</v>
      </c>
      <c r="E89" s="10" t="n">
        <f aca="false">'2026 Forecast B'!G17</f>
        <v>0.354838709677419</v>
      </c>
      <c r="F89" s="10" t="n">
        <f aca="false">'2026 Forecast C'!G17</f>
        <v>0.333333333333333</v>
      </c>
      <c r="G89" s="45" t="n">
        <f aca="false">(MAX(D89:F89)-MIN(D89:F89))*100</f>
        <v>2.15053763440861</v>
      </c>
      <c r="H89" s="46" t="n">
        <f aca="false">'2026 Forecast A'!L17</f>
        <v>3.63007318179951</v>
      </c>
      <c r="I89" s="46" t="n">
        <f aca="false">'2026 Forecast B'!L17</f>
        <v>3.42212242863596</v>
      </c>
      <c r="J89" s="46" t="n">
        <f aca="false">'2026 Forecast C'!L17</f>
        <v>3.90543410566382</v>
      </c>
      <c r="K89" s="18" t="n">
        <f aca="false">'2026 Forecast A'!F17</f>
        <v>93</v>
      </c>
      <c r="L89" s="47" t="str">
        <f aca="false">IF(OR(AND(D89&gt;0.5,E89&gt;0.5,F89&gt;0.5),AND(D89&lt;0.5,E89&lt;0.5,F89&lt;0.5)),"Yes","No — toss-up")</f>
        <v>Yes</v>
      </c>
    </row>
    <row r="90" customFormat="false" ht="15" hidden="false" customHeight="false" outlineLevel="0" collapsed="false">
      <c r="A90" s="9" t="str">
        <f aca="false">'2026 Forecast A'!A18</f>
        <v>Carbon</v>
      </c>
      <c r="B90" s="9" t="str">
        <f aca="false">'2026 Forecast A'!B18</f>
        <v>FRANKLIN TOWNSHIP</v>
      </c>
      <c r="C90" s="9" t="str">
        <f aca="false">'2026 Forecast A'!C18</f>
        <v>FRANKLIN TOWNSHIP-HARRITY</v>
      </c>
      <c r="D90" s="10" t="n">
        <f aca="false">'2026 Forecast A'!G18</f>
        <v>0.288393903868699</v>
      </c>
      <c r="E90" s="10" t="n">
        <f aca="false">'2026 Forecast B'!G18</f>
        <v>0.289566236811254</v>
      </c>
      <c r="F90" s="10" t="n">
        <f aca="false">'2026 Forecast C'!G18</f>
        <v>0.268464243845252</v>
      </c>
      <c r="G90" s="45" t="n">
        <f aca="false">(MAX(D90:F90)-MIN(D90:F90))*100</f>
        <v>2.11019929660023</v>
      </c>
      <c r="H90" s="46" t="n">
        <f aca="false">'2026 Forecast A'!L18</f>
        <v>2.44295498300873</v>
      </c>
      <c r="I90" s="46" t="n">
        <f aca="false">'2026 Forecast B'!L18</f>
        <v>2.53657313930207</v>
      </c>
      <c r="J90" s="46" t="n">
        <f aca="false">'2026 Forecast C'!L18</f>
        <v>2.66758183694499</v>
      </c>
      <c r="K90" s="18" t="n">
        <f aca="false">'2026 Forecast A'!F18</f>
        <v>853</v>
      </c>
      <c r="L90" s="47" t="str">
        <f aca="false">IF(OR(AND(D90&gt;0.5,E90&gt;0.5,F90&gt;0.5),AND(D90&lt;0.5,E90&lt;0.5,F90&lt;0.5)),"Yes","No — toss-up")</f>
        <v>Yes</v>
      </c>
    </row>
    <row r="91" customFormat="false" ht="15" hidden="false" customHeight="false" outlineLevel="0" collapsed="false">
      <c r="A91" s="9" t="str">
        <f aca="false">'2026 Forecast A'!A19</f>
        <v>Carbon</v>
      </c>
      <c r="B91" s="9" t="str">
        <f aca="false">'2026 Forecast A'!B19</f>
        <v>FRANKLIN TOWNSHIP</v>
      </c>
      <c r="C91" s="9" t="str">
        <f aca="false">'2026 Forecast A'!C19</f>
        <v>FRANKLIN TOWNSHIP-IND DIST</v>
      </c>
      <c r="D91" s="10" t="n">
        <f aca="false">'2026 Forecast A'!G19</f>
        <v>0.28125</v>
      </c>
      <c r="E91" s="10" t="n">
        <f aca="false">'2026 Forecast B'!G19</f>
        <v>0.283482142857143</v>
      </c>
      <c r="F91" s="10" t="n">
        <f aca="false">'2026 Forecast C'!G19</f>
        <v>0.258928571428571</v>
      </c>
      <c r="G91" s="45" t="n">
        <f aca="false">(MAX(D91:F91)-MIN(D91:F91))*100</f>
        <v>2.45535714285714</v>
      </c>
      <c r="H91" s="46" t="n">
        <f aca="false">'2026 Forecast A'!L19</f>
        <v>3.63007318179951</v>
      </c>
      <c r="I91" s="46" t="n">
        <f aca="false">'2026 Forecast B'!L19</f>
        <v>3.42212242863596</v>
      </c>
      <c r="J91" s="46" t="n">
        <f aca="false">'2026 Forecast C'!L19</f>
        <v>3.90543410566382</v>
      </c>
      <c r="K91" s="18" t="n">
        <f aca="false">'2026 Forecast A'!F19</f>
        <v>448</v>
      </c>
      <c r="L91" s="47" t="str">
        <f aca="false">IF(OR(AND(D91&gt;0.5,E91&gt;0.5,F91&gt;0.5),AND(D91&lt;0.5,E91&lt;0.5,F91&lt;0.5)),"Yes","No — toss-up")</f>
        <v>Yes</v>
      </c>
    </row>
    <row r="92" customFormat="false" ht="15" hidden="false" customHeight="false" outlineLevel="0" collapsed="false">
      <c r="A92" s="9" t="str">
        <f aca="false">'2026 Forecast A'!A20</f>
        <v>Carbon</v>
      </c>
      <c r="B92" s="9" t="str">
        <f aca="false">'2026 Forecast A'!B20</f>
        <v>FRANKLIN TOWNSHIP</v>
      </c>
      <c r="C92" s="9" t="str">
        <f aca="false">'2026 Forecast A'!C20</f>
        <v>FRANKLIN TOWNSHIP-LONG RUN</v>
      </c>
      <c r="D92" s="10" t="n">
        <f aca="false">'2026 Forecast A'!G20</f>
        <v>0.281112737920937</v>
      </c>
      <c r="E92" s="10" t="n">
        <f aca="false">'2026 Forecast B'!G20</f>
        <v>0.278184480234261</v>
      </c>
      <c r="F92" s="10" t="n">
        <f aca="false">'2026 Forecast C'!G20</f>
        <v>0.26207906295754</v>
      </c>
      <c r="G92" s="45" t="n">
        <f aca="false">(MAX(D92:F92)-MIN(D92:F92))*100</f>
        <v>1.90336749633968</v>
      </c>
      <c r="H92" s="46" t="n">
        <f aca="false">'2026 Forecast A'!L20</f>
        <v>2.44295498300873</v>
      </c>
      <c r="I92" s="46" t="n">
        <f aca="false">'2026 Forecast B'!L20</f>
        <v>2.53657313930207</v>
      </c>
      <c r="J92" s="46" t="n">
        <f aca="false">'2026 Forecast C'!L20</f>
        <v>2.66758183694499</v>
      </c>
      <c r="K92" s="18" t="n">
        <f aca="false">'2026 Forecast A'!F20</f>
        <v>683</v>
      </c>
      <c r="L92" s="47" t="str">
        <f aca="false">IF(OR(AND(D92&gt;0.5,E92&gt;0.5,F92&gt;0.5),AND(D92&lt;0.5,E92&lt;0.5,F92&lt;0.5)),"Yes","No — toss-up")</f>
        <v>Yes</v>
      </c>
    </row>
    <row r="93" customFormat="false" ht="15" hidden="false" customHeight="false" outlineLevel="0" collapsed="false">
      <c r="A93" s="9" t="str">
        <f aca="false">'2026 Forecast A'!A21</f>
        <v>Carbon</v>
      </c>
      <c r="B93" s="9" t="str">
        <f aca="false">'2026 Forecast A'!B21</f>
        <v>JIM THORPE BOROUGH</v>
      </c>
      <c r="C93" s="9" t="str">
        <f aca="false">'2026 Forecast A'!C21</f>
        <v>JIM THORPE BOROUGH-1ST</v>
      </c>
      <c r="D93" s="10" t="n">
        <f aca="false">'2026 Forecast A'!G21</f>
        <v>0.444954128440367</v>
      </c>
      <c r="E93" s="10" t="n">
        <f aca="false">'2026 Forecast B'!G21</f>
        <v>0.451834862385321</v>
      </c>
      <c r="F93" s="10" t="n">
        <f aca="false">'2026 Forecast C'!G21</f>
        <v>0.442660550458716</v>
      </c>
      <c r="G93" s="45" t="n">
        <f aca="false">(MAX(D93:F93)-MIN(D93:F93))*100</f>
        <v>0.917431192660551</v>
      </c>
      <c r="H93" s="46" t="n">
        <f aca="false">'2026 Forecast A'!L21</f>
        <v>3.63007318179951</v>
      </c>
      <c r="I93" s="46" t="n">
        <f aca="false">'2026 Forecast B'!L21</f>
        <v>3.42212242863596</v>
      </c>
      <c r="J93" s="46" t="n">
        <f aca="false">'2026 Forecast C'!L21</f>
        <v>3.90543410566382</v>
      </c>
      <c r="K93" s="18" t="n">
        <f aca="false">'2026 Forecast A'!F21</f>
        <v>436</v>
      </c>
      <c r="L93" s="47" t="str">
        <f aca="false">IF(OR(AND(D93&gt;0.5,E93&gt;0.5,F93&gt;0.5),AND(D93&lt;0.5,E93&lt;0.5,F93&lt;0.5)),"Yes","No — toss-up")</f>
        <v>Yes</v>
      </c>
    </row>
    <row r="94" customFormat="false" ht="15" hidden="false" customHeight="false" outlineLevel="0" collapsed="false">
      <c r="A94" s="9" t="str">
        <f aca="false">'2026 Forecast A'!A22</f>
        <v>Carbon</v>
      </c>
      <c r="B94" s="9" t="str">
        <f aca="false">'2026 Forecast A'!B22</f>
        <v>JIM THORPE BOROUGH</v>
      </c>
      <c r="C94" s="9" t="str">
        <f aca="false">'2026 Forecast A'!C22</f>
        <v>JIM THORPE BOROUGH-2ND</v>
      </c>
      <c r="D94" s="10" t="n">
        <f aca="false">'2026 Forecast A'!G22</f>
        <v>0.428571428571429</v>
      </c>
      <c r="E94" s="10" t="n">
        <f aca="false">'2026 Forecast B'!G22</f>
        <v>0.439285714285714</v>
      </c>
      <c r="F94" s="10" t="n">
        <f aca="false">'2026 Forecast C'!G22</f>
        <v>0.425</v>
      </c>
      <c r="G94" s="45" t="n">
        <f aca="false">(MAX(D94:F94)-MIN(D94:F94))*100</f>
        <v>1.42857142857143</v>
      </c>
      <c r="H94" s="46" t="n">
        <f aca="false">'2026 Forecast A'!L22</f>
        <v>3.63007318179951</v>
      </c>
      <c r="I94" s="46" t="n">
        <f aca="false">'2026 Forecast B'!L22</f>
        <v>3.42212242863596</v>
      </c>
      <c r="J94" s="46" t="n">
        <f aca="false">'2026 Forecast C'!L22</f>
        <v>3.90543410566382</v>
      </c>
      <c r="K94" s="18" t="n">
        <f aca="false">'2026 Forecast A'!F22</f>
        <v>280</v>
      </c>
      <c r="L94" s="47" t="str">
        <f aca="false">IF(OR(AND(D94&gt;0.5,E94&gt;0.5,F94&gt;0.5),AND(D94&lt;0.5,E94&lt;0.5,F94&lt;0.5)),"Yes","No — toss-up")</f>
        <v>Yes</v>
      </c>
    </row>
    <row r="95" customFormat="false" ht="15" hidden="false" customHeight="false" outlineLevel="0" collapsed="false">
      <c r="A95" s="9" t="str">
        <f aca="false">'2026 Forecast A'!A23</f>
        <v>Carbon</v>
      </c>
      <c r="B95" s="9" t="str">
        <f aca="false">'2026 Forecast A'!B23</f>
        <v>JIM THORPE BOROUGH</v>
      </c>
      <c r="C95" s="9" t="str">
        <f aca="false">'2026 Forecast A'!C23</f>
        <v>JIM THORPE BOROUGH-3RD</v>
      </c>
      <c r="D95" s="10" t="n">
        <f aca="false">'2026 Forecast A'!G23</f>
        <v>0.391640866873065</v>
      </c>
      <c r="E95" s="10" t="n">
        <f aca="false">'2026 Forecast B'!G23</f>
        <v>0.391640866873065</v>
      </c>
      <c r="F95" s="10" t="n">
        <f aca="false">'2026 Forecast C'!G23</f>
        <v>0.38390092879257</v>
      </c>
      <c r="G95" s="45" t="n">
        <f aca="false">(MAX(D95:F95)-MIN(D95:F95))*100</f>
        <v>0.773993808049539</v>
      </c>
      <c r="H95" s="46" t="n">
        <f aca="false">'2026 Forecast A'!L23</f>
        <v>2.44295498300873</v>
      </c>
      <c r="I95" s="46" t="n">
        <f aca="false">'2026 Forecast B'!L23</f>
        <v>2.53657313930207</v>
      </c>
      <c r="J95" s="46" t="n">
        <f aca="false">'2026 Forecast C'!L23</f>
        <v>2.66758183694499</v>
      </c>
      <c r="K95" s="18" t="n">
        <f aca="false">'2026 Forecast A'!F23</f>
        <v>646</v>
      </c>
      <c r="L95" s="47" t="str">
        <f aca="false">IF(OR(AND(D95&gt;0.5,E95&gt;0.5,F95&gt;0.5),AND(D95&lt;0.5,E95&lt;0.5,F95&lt;0.5)),"Yes","No — toss-up")</f>
        <v>Yes</v>
      </c>
    </row>
    <row r="96" customFormat="false" ht="15" hidden="false" customHeight="false" outlineLevel="0" collapsed="false">
      <c r="A96" s="9" t="str">
        <f aca="false">'2026 Forecast A'!A24</f>
        <v>Carbon</v>
      </c>
      <c r="B96" s="9" t="str">
        <f aca="false">'2026 Forecast A'!B24</f>
        <v>JIM THORPE BOROUGH</v>
      </c>
      <c r="C96" s="9" t="str">
        <f aca="false">'2026 Forecast A'!C24</f>
        <v>JIM THORPE BOROUGH-4TH</v>
      </c>
      <c r="D96" s="10" t="n">
        <f aca="false">'2026 Forecast A'!G24</f>
        <v>0.510917030567686</v>
      </c>
      <c r="E96" s="10" t="n">
        <f aca="false">'2026 Forecast B'!G24</f>
        <v>0.510917030567686</v>
      </c>
      <c r="F96" s="10" t="n">
        <f aca="false">'2026 Forecast C'!G24</f>
        <v>0.510917030567686</v>
      </c>
      <c r="G96" s="45" t="n">
        <f aca="false">(MAX(D96:F96)-MIN(D96:F96))*100</f>
        <v>0</v>
      </c>
      <c r="H96" s="46" t="n">
        <f aca="false">'2026 Forecast A'!L24</f>
        <v>3.63007318179951</v>
      </c>
      <c r="I96" s="46" t="n">
        <f aca="false">'2026 Forecast B'!L24</f>
        <v>3.42212242863596</v>
      </c>
      <c r="J96" s="46" t="n">
        <f aca="false">'2026 Forecast C'!L24</f>
        <v>3.90543410566382</v>
      </c>
      <c r="K96" s="18" t="n">
        <f aca="false">'2026 Forecast A'!F24</f>
        <v>229</v>
      </c>
      <c r="L96" s="47" t="str">
        <f aca="false">IF(OR(AND(D96&gt;0.5,E96&gt;0.5,F96&gt;0.5),AND(D96&lt;0.5,E96&lt;0.5,F96&lt;0.5)),"Yes","No — toss-up")</f>
        <v>Yes</v>
      </c>
    </row>
    <row r="97" customFormat="false" ht="15" hidden="false" customHeight="false" outlineLevel="0" collapsed="false">
      <c r="A97" s="9" t="str">
        <f aca="false">'2026 Forecast A'!A25</f>
        <v>Carbon</v>
      </c>
      <c r="B97" s="9" t="str">
        <f aca="false">'2026 Forecast A'!B25</f>
        <v>JIM THORPE BOROUGH</v>
      </c>
      <c r="C97" s="9" t="str">
        <f aca="false">'2026 Forecast A'!C25</f>
        <v>JIM THORPE BOROUGH-5TH</v>
      </c>
      <c r="D97" s="10" t="n">
        <f aca="false">'2026 Forecast A'!G25</f>
        <v>0.448940269749518</v>
      </c>
      <c r="E97" s="10" t="n">
        <f aca="false">'2026 Forecast B'!G25</f>
        <v>0.458574181117534</v>
      </c>
      <c r="F97" s="10" t="n">
        <f aca="false">'2026 Forecast C'!G25</f>
        <v>0.445086705202312</v>
      </c>
      <c r="G97" s="45" t="n">
        <f aca="false">(MAX(D97:F97)-MIN(D97:F97))*100</f>
        <v>1.34874759152216</v>
      </c>
      <c r="H97" s="46" t="n">
        <f aca="false">'2026 Forecast A'!L25</f>
        <v>3.63007318179951</v>
      </c>
      <c r="I97" s="46" t="n">
        <f aca="false">'2026 Forecast B'!L25</f>
        <v>3.42212242863596</v>
      </c>
      <c r="J97" s="46" t="n">
        <f aca="false">'2026 Forecast C'!L25</f>
        <v>3.90543410566382</v>
      </c>
      <c r="K97" s="18" t="n">
        <f aca="false">'2026 Forecast A'!F25</f>
        <v>519</v>
      </c>
      <c r="L97" s="47" t="str">
        <f aca="false">IF(OR(AND(D97&gt;0.5,E97&gt;0.5,F97&gt;0.5),AND(D97&lt;0.5,E97&lt;0.5,F97&lt;0.5)),"Yes","No — toss-up")</f>
        <v>Yes</v>
      </c>
    </row>
    <row r="98" customFormat="false" ht="15" hidden="false" customHeight="false" outlineLevel="0" collapsed="false">
      <c r="A98" s="9" t="str">
        <f aca="false">'2026 Forecast A'!A26</f>
        <v>Carbon</v>
      </c>
      <c r="B98" s="9" t="str">
        <f aca="false">'2026 Forecast A'!B26</f>
        <v>KIDDER TOWNSHIP</v>
      </c>
      <c r="C98" s="9" t="str">
        <f aca="false">'2026 Forecast A'!C26</f>
        <v>KIDDER TOWNSHIP-NORTH</v>
      </c>
      <c r="D98" s="10" t="n">
        <f aca="false">'2026 Forecast A'!G26</f>
        <v>0.370786516853933</v>
      </c>
      <c r="E98" s="10" t="n">
        <f aca="false">'2026 Forecast B'!G26</f>
        <v>0.367041198501873</v>
      </c>
      <c r="F98" s="10" t="n">
        <f aca="false">'2026 Forecast C'!G26</f>
        <v>0.359550561797753</v>
      </c>
      <c r="G98" s="45" t="n">
        <f aca="false">(MAX(D98:F98)-MIN(D98:F98))*100</f>
        <v>1.12359550561798</v>
      </c>
      <c r="H98" s="46" t="n">
        <f aca="false">'2026 Forecast A'!L26</f>
        <v>3.63007318179951</v>
      </c>
      <c r="I98" s="46" t="n">
        <f aca="false">'2026 Forecast B'!L26</f>
        <v>3.42212242863596</v>
      </c>
      <c r="J98" s="46" t="n">
        <f aca="false">'2026 Forecast C'!L26</f>
        <v>3.90543410566382</v>
      </c>
      <c r="K98" s="18" t="n">
        <f aca="false">'2026 Forecast A'!F26</f>
        <v>267</v>
      </c>
      <c r="L98" s="47" t="str">
        <f aca="false">IF(OR(AND(D98&gt;0.5,E98&gt;0.5,F98&gt;0.5),AND(D98&lt;0.5,E98&lt;0.5,F98&lt;0.5)),"Yes","No — toss-up")</f>
        <v>Yes</v>
      </c>
    </row>
    <row r="99" customFormat="false" ht="15" hidden="false" customHeight="false" outlineLevel="0" collapsed="false">
      <c r="A99" s="9" t="str">
        <f aca="false">'2026 Forecast A'!A27</f>
        <v>Carbon</v>
      </c>
      <c r="B99" s="9" t="str">
        <f aca="false">'2026 Forecast A'!B27</f>
        <v>KIDDER TOWNSHIP</v>
      </c>
      <c r="C99" s="9" t="str">
        <f aca="false">'2026 Forecast A'!C27</f>
        <v>KIDDER TOWNSHIP-SOUTH</v>
      </c>
      <c r="D99" s="10" t="n">
        <f aca="false">'2026 Forecast A'!G27</f>
        <v>0.328413284132841</v>
      </c>
      <c r="E99" s="10" t="n">
        <f aca="false">'2026 Forecast B'!G27</f>
        <v>0.330258302583026</v>
      </c>
      <c r="F99" s="10" t="n">
        <f aca="false">'2026 Forecast C'!G27</f>
        <v>0.313653136531365</v>
      </c>
      <c r="G99" s="45" t="n">
        <f aca="false">(MAX(D99:F99)-MIN(D99:F99))*100</f>
        <v>1.66051660516605</v>
      </c>
      <c r="H99" s="46" t="n">
        <f aca="false">'2026 Forecast A'!L27</f>
        <v>3.63007318179951</v>
      </c>
      <c r="I99" s="46" t="n">
        <f aca="false">'2026 Forecast B'!L27</f>
        <v>3.42212242863596</v>
      </c>
      <c r="J99" s="46" t="n">
        <f aca="false">'2026 Forecast C'!L27</f>
        <v>3.90543410566382</v>
      </c>
      <c r="K99" s="18" t="n">
        <f aca="false">'2026 Forecast A'!F27</f>
        <v>542</v>
      </c>
      <c r="L99" s="47" t="str">
        <f aca="false">IF(OR(AND(D99&gt;0.5,E99&gt;0.5,F99&gt;0.5),AND(D99&lt;0.5,E99&lt;0.5,F99&lt;0.5)),"Yes","No — toss-up")</f>
        <v>Yes</v>
      </c>
    </row>
    <row r="100" customFormat="false" ht="15" hidden="false" customHeight="false" outlineLevel="0" collapsed="false">
      <c r="A100" s="9" t="str">
        <f aca="false">'2026 Forecast A'!A28</f>
        <v>Carbon</v>
      </c>
      <c r="B100" s="9" t="str">
        <f aca="false">'2026 Forecast A'!B28</f>
        <v>LANSFORD BOROUGH</v>
      </c>
      <c r="C100" s="9" t="str">
        <f aca="false">'2026 Forecast A'!C28</f>
        <v>LANSFORD BOROUGH - EAST WARD</v>
      </c>
      <c r="D100" s="10" t="n">
        <f aca="false">'2026 Forecast A'!G28</f>
        <v>0.41793893129771</v>
      </c>
      <c r="E100" s="10" t="n">
        <f aca="false">'2026 Forecast B'!G28</f>
        <v>0.42175572519084</v>
      </c>
      <c r="F100" s="10" t="n">
        <f aca="false">'2026 Forecast C'!G28</f>
        <v>0.406488549618321</v>
      </c>
      <c r="G100" s="45" t="n">
        <f aca="false">(MAX(D100:F100)-MIN(D100:F100))*100</f>
        <v>1.52671755725191</v>
      </c>
      <c r="H100" s="46" t="n">
        <f aca="false">'2026 Forecast A'!L28</f>
        <v>3.63007318179951</v>
      </c>
      <c r="I100" s="46" t="n">
        <f aca="false">'2026 Forecast B'!L28</f>
        <v>3.42212242863596</v>
      </c>
      <c r="J100" s="46" t="n">
        <f aca="false">'2026 Forecast C'!L28</f>
        <v>3.90543410566382</v>
      </c>
      <c r="K100" s="18" t="n">
        <f aca="false">'2026 Forecast A'!F28</f>
        <v>524</v>
      </c>
      <c r="L100" s="47" t="str">
        <f aca="false">IF(OR(AND(D100&gt;0.5,E100&gt;0.5,F100&gt;0.5),AND(D100&lt;0.5,E100&lt;0.5,F100&lt;0.5)),"Yes","No — toss-up")</f>
        <v>Yes</v>
      </c>
    </row>
    <row r="101" customFormat="false" ht="15" hidden="false" customHeight="false" outlineLevel="0" collapsed="false">
      <c r="A101" s="9" t="str">
        <f aca="false">'2026 Forecast A'!A29</f>
        <v>Carbon</v>
      </c>
      <c r="B101" s="9" t="str">
        <f aca="false">'2026 Forecast A'!B29</f>
        <v>LANSFORD BOROUGH</v>
      </c>
      <c r="C101" s="9" t="str">
        <f aca="false">'2026 Forecast A'!C29</f>
        <v>LANSFORD BOROUGH-MIDDLE WARD</v>
      </c>
      <c r="D101" s="10" t="n">
        <f aca="false">'2026 Forecast A'!G29</f>
        <v>0.412751677852349</v>
      </c>
      <c r="E101" s="10" t="n">
        <f aca="false">'2026 Forecast B'!G29</f>
        <v>0.416107382550336</v>
      </c>
      <c r="F101" s="10" t="n">
        <f aca="false">'2026 Forecast C'!G29</f>
        <v>0.402684563758389</v>
      </c>
      <c r="G101" s="45" t="n">
        <f aca="false">(MAX(D101:F101)-MIN(D101:F101))*100</f>
        <v>1.34228187919463</v>
      </c>
      <c r="H101" s="46" t="n">
        <f aca="false">'2026 Forecast A'!L29</f>
        <v>3.63007318179951</v>
      </c>
      <c r="I101" s="46" t="n">
        <f aca="false">'2026 Forecast B'!L29</f>
        <v>3.42212242863596</v>
      </c>
      <c r="J101" s="46" t="n">
        <f aca="false">'2026 Forecast C'!L29</f>
        <v>3.90543410566382</v>
      </c>
      <c r="K101" s="18" t="n">
        <f aca="false">'2026 Forecast A'!F29</f>
        <v>298</v>
      </c>
      <c r="L101" s="47" t="str">
        <f aca="false">IF(OR(AND(D101&gt;0.5,E101&gt;0.5,F101&gt;0.5),AND(D101&lt;0.5,E101&lt;0.5,F101&lt;0.5)),"Yes","No — toss-up")</f>
        <v>Yes</v>
      </c>
    </row>
    <row r="102" customFormat="false" ht="15" hidden="false" customHeight="false" outlineLevel="0" collapsed="false">
      <c r="A102" s="9" t="str">
        <f aca="false">'2026 Forecast A'!A30</f>
        <v>Carbon</v>
      </c>
      <c r="B102" s="9" t="str">
        <f aca="false">'2026 Forecast A'!B30</f>
        <v>LANSFORD BOROUGH</v>
      </c>
      <c r="C102" s="9" t="str">
        <f aca="false">'2026 Forecast A'!C30</f>
        <v>LANSFORD BOROUGH-WEST WARD</v>
      </c>
      <c r="D102" s="10" t="n">
        <f aca="false">'2026 Forecast A'!G30</f>
        <v>0.417624521072797</v>
      </c>
      <c r="E102" s="10" t="n">
        <f aca="false">'2026 Forecast B'!G30</f>
        <v>0.425287356321839</v>
      </c>
      <c r="F102" s="10" t="n">
        <f aca="false">'2026 Forecast C'!G30</f>
        <v>0.409961685823755</v>
      </c>
      <c r="G102" s="45" t="n">
        <f aca="false">(MAX(D102:F102)-MIN(D102:F102))*100</f>
        <v>1.53256704980843</v>
      </c>
      <c r="H102" s="46" t="n">
        <f aca="false">'2026 Forecast A'!L30</f>
        <v>3.63007318179951</v>
      </c>
      <c r="I102" s="46" t="n">
        <f aca="false">'2026 Forecast B'!L30</f>
        <v>3.42212242863596</v>
      </c>
      <c r="J102" s="46" t="n">
        <f aca="false">'2026 Forecast C'!L30</f>
        <v>3.90543410566382</v>
      </c>
      <c r="K102" s="18" t="n">
        <f aca="false">'2026 Forecast A'!F30</f>
        <v>261</v>
      </c>
      <c r="L102" s="47" t="str">
        <f aca="false">IF(OR(AND(D102&gt;0.5,E102&gt;0.5,F102&gt;0.5),AND(D102&lt;0.5,E102&lt;0.5,F102&lt;0.5)),"Yes","No — toss-up")</f>
        <v>Yes</v>
      </c>
    </row>
    <row r="103" customFormat="false" ht="15" hidden="false" customHeight="false" outlineLevel="0" collapsed="false">
      <c r="A103" s="9" t="str">
        <f aca="false">'2026 Forecast A'!A31</f>
        <v>Carbon</v>
      </c>
      <c r="B103" s="9" t="str">
        <f aca="false">'2026 Forecast A'!B31</f>
        <v>LAUSANNE TOWNSHIP</v>
      </c>
      <c r="C103" s="9" t="str">
        <f aca="false">'2026 Forecast A'!C31</f>
        <v>LAUSANNE TOWNSHIP</v>
      </c>
      <c r="D103" s="10" t="n">
        <f aca="false">'2026 Forecast A'!G31</f>
        <v>0.279661016949153</v>
      </c>
      <c r="E103" s="10" t="n">
        <f aca="false">'2026 Forecast B'!G31</f>
        <v>0.279661016949153</v>
      </c>
      <c r="F103" s="10" t="n">
        <f aca="false">'2026 Forecast C'!G31</f>
        <v>0.26271186440678</v>
      </c>
      <c r="G103" s="45" t="n">
        <f aca="false">(MAX(D103:F103)-MIN(D103:F103))*100</f>
        <v>1.69491525423728</v>
      </c>
      <c r="H103" s="46" t="n">
        <f aca="false">'2026 Forecast A'!L31</f>
        <v>3.63007318179951</v>
      </c>
      <c r="I103" s="46" t="n">
        <f aca="false">'2026 Forecast B'!L31</f>
        <v>3.42212242863596</v>
      </c>
      <c r="J103" s="46" t="n">
        <f aca="false">'2026 Forecast C'!L31</f>
        <v>3.90543410566382</v>
      </c>
      <c r="K103" s="18" t="n">
        <f aca="false">'2026 Forecast A'!F31</f>
        <v>118</v>
      </c>
      <c r="L103" s="47" t="str">
        <f aca="false">IF(OR(AND(D103&gt;0.5,E103&gt;0.5,F103&gt;0.5),AND(D103&lt;0.5,E103&lt;0.5,F103&lt;0.5)),"Yes","No — toss-up")</f>
        <v>Yes</v>
      </c>
    </row>
    <row r="104" customFormat="false" ht="15" hidden="false" customHeight="false" outlineLevel="0" collapsed="false">
      <c r="A104" s="9" t="str">
        <f aca="false">'2026 Forecast A'!A32</f>
        <v>Carbon</v>
      </c>
      <c r="B104" s="9" t="str">
        <f aca="false">'2026 Forecast A'!B32</f>
        <v>LEHIGH TOWNSHIP</v>
      </c>
      <c r="C104" s="9" t="str">
        <f aca="false">'2026 Forecast A'!C32</f>
        <v>LEHIGH TOWNSHIP</v>
      </c>
      <c r="D104" s="10" t="n">
        <f aca="false">'2026 Forecast A'!G32</f>
        <v>0.219409282700422</v>
      </c>
      <c r="E104" s="10" t="n">
        <f aca="false">'2026 Forecast B'!G32</f>
        <v>0.219409282700422</v>
      </c>
      <c r="F104" s="10" t="n">
        <f aca="false">'2026 Forecast C'!G32</f>
        <v>0.19831223628692</v>
      </c>
      <c r="G104" s="45" t="n">
        <f aca="false">(MAX(D104:F104)-MIN(D104:F104))*100</f>
        <v>2.10970464135021</v>
      </c>
      <c r="H104" s="46" t="n">
        <f aca="false">'2026 Forecast A'!L32</f>
        <v>3.63007318179951</v>
      </c>
      <c r="I104" s="46" t="n">
        <f aca="false">'2026 Forecast B'!L32</f>
        <v>3.42212242863596</v>
      </c>
      <c r="J104" s="46" t="n">
        <f aca="false">'2026 Forecast C'!L32</f>
        <v>3.90543410566382</v>
      </c>
      <c r="K104" s="18" t="n">
        <f aca="false">'2026 Forecast A'!F32</f>
        <v>237</v>
      </c>
      <c r="L104" s="47" t="str">
        <f aca="false">IF(OR(AND(D104&gt;0.5,E104&gt;0.5,F104&gt;0.5),AND(D104&lt;0.5,E104&lt;0.5,F104&lt;0.5)),"Yes","No — toss-up")</f>
        <v>Yes</v>
      </c>
    </row>
    <row r="105" customFormat="false" ht="15" hidden="false" customHeight="false" outlineLevel="0" collapsed="false">
      <c r="A105" s="9" t="str">
        <f aca="false">'2026 Forecast A'!A33</f>
        <v>Carbon</v>
      </c>
      <c r="B105" s="9" t="str">
        <f aca="false">'2026 Forecast A'!B33</f>
        <v>LEHIGHTON BOROUGH</v>
      </c>
      <c r="C105" s="9" t="str">
        <f aca="false">'2026 Forecast A'!C33</f>
        <v>LEHIGHTON BOROUGH-1ST</v>
      </c>
      <c r="D105" s="10" t="n">
        <f aca="false">'2026 Forecast A'!G33</f>
        <v>0.407718120805369</v>
      </c>
      <c r="E105" s="10" t="n">
        <f aca="false">'2026 Forecast B'!G33</f>
        <v>0.416107382550336</v>
      </c>
      <c r="F105" s="10" t="n">
        <f aca="false">'2026 Forecast C'!G33</f>
        <v>0.399328859060403</v>
      </c>
      <c r="G105" s="45" t="n">
        <f aca="false">(MAX(D105:F105)-MIN(D105:F105))*100</f>
        <v>1.67785234899329</v>
      </c>
      <c r="H105" s="46" t="n">
        <f aca="false">'2026 Forecast A'!L33</f>
        <v>2.44295498300873</v>
      </c>
      <c r="I105" s="46" t="n">
        <f aca="false">'2026 Forecast B'!L33</f>
        <v>2.53657313930207</v>
      </c>
      <c r="J105" s="46" t="n">
        <f aca="false">'2026 Forecast C'!L33</f>
        <v>2.66758183694499</v>
      </c>
      <c r="K105" s="18" t="n">
        <f aca="false">'2026 Forecast A'!F33</f>
        <v>596</v>
      </c>
      <c r="L105" s="47" t="str">
        <f aca="false">IF(OR(AND(D105&gt;0.5,E105&gt;0.5,F105&gt;0.5),AND(D105&lt;0.5,E105&lt;0.5,F105&lt;0.5)),"Yes","No — toss-up")</f>
        <v>Yes</v>
      </c>
    </row>
    <row r="106" customFormat="false" ht="15" hidden="false" customHeight="false" outlineLevel="0" collapsed="false">
      <c r="A106" s="9" t="str">
        <f aca="false">'2026 Forecast A'!A34</f>
        <v>Carbon</v>
      </c>
      <c r="B106" s="9" t="str">
        <f aca="false">'2026 Forecast A'!B34</f>
        <v>LEHIGHTON BOROUGH</v>
      </c>
      <c r="C106" s="9" t="str">
        <f aca="false">'2026 Forecast A'!C34</f>
        <v>LEHIGHTON BOROUGH-2ND</v>
      </c>
      <c r="D106" s="10" t="n">
        <f aca="false">'2026 Forecast A'!G34</f>
        <v>0.396092362344583</v>
      </c>
      <c r="E106" s="10" t="n">
        <f aca="false">'2026 Forecast B'!G34</f>
        <v>0.399644760213144</v>
      </c>
      <c r="F106" s="10" t="n">
        <f aca="false">'2026 Forecast C'!G34</f>
        <v>0.390763765541741</v>
      </c>
      <c r="G106" s="45" t="n">
        <f aca="false">(MAX(D106:F106)-MIN(D106:F106))*100</f>
        <v>0.888099467140319</v>
      </c>
      <c r="H106" s="46" t="n">
        <f aca="false">'2026 Forecast A'!L34</f>
        <v>3.63007318179951</v>
      </c>
      <c r="I106" s="46" t="n">
        <f aca="false">'2026 Forecast B'!L34</f>
        <v>3.42212242863596</v>
      </c>
      <c r="J106" s="46" t="n">
        <f aca="false">'2026 Forecast C'!L34</f>
        <v>3.90543410566382</v>
      </c>
      <c r="K106" s="18" t="n">
        <f aca="false">'2026 Forecast A'!F34</f>
        <v>563</v>
      </c>
      <c r="L106" s="47" t="str">
        <f aca="false">IF(OR(AND(D106&gt;0.5,E106&gt;0.5,F106&gt;0.5),AND(D106&lt;0.5,E106&lt;0.5,F106&lt;0.5)),"Yes","No — toss-up")</f>
        <v>Yes</v>
      </c>
    </row>
    <row r="107" customFormat="false" ht="15" hidden="false" customHeight="false" outlineLevel="0" collapsed="false">
      <c r="A107" s="9" t="str">
        <f aca="false">'2026 Forecast A'!A35</f>
        <v>Carbon</v>
      </c>
      <c r="B107" s="9" t="str">
        <f aca="false">'2026 Forecast A'!B35</f>
        <v>LEHIGHTON BOROUGH</v>
      </c>
      <c r="C107" s="9" t="str">
        <f aca="false">'2026 Forecast A'!C35</f>
        <v>LEHIGHTON BOROUGH-3RD</v>
      </c>
      <c r="D107" s="10" t="n">
        <f aca="false">'2026 Forecast A'!G35</f>
        <v>0.395622895622896</v>
      </c>
      <c r="E107" s="10" t="n">
        <f aca="false">'2026 Forecast B'!G35</f>
        <v>0.398989898989899</v>
      </c>
      <c r="F107" s="10" t="n">
        <f aca="false">'2026 Forecast C'!G35</f>
        <v>0.388888888888889</v>
      </c>
      <c r="G107" s="45" t="n">
        <f aca="false">(MAX(D107:F107)-MIN(D107:F107))*100</f>
        <v>1.01010101010101</v>
      </c>
      <c r="H107" s="46" t="n">
        <f aca="false">'2026 Forecast A'!L35</f>
        <v>2.44295498300873</v>
      </c>
      <c r="I107" s="46" t="n">
        <f aca="false">'2026 Forecast B'!L35</f>
        <v>2.53657313930207</v>
      </c>
      <c r="J107" s="46" t="n">
        <f aca="false">'2026 Forecast C'!L35</f>
        <v>2.66758183694499</v>
      </c>
      <c r="K107" s="18" t="n">
        <f aca="false">'2026 Forecast A'!F35</f>
        <v>594</v>
      </c>
      <c r="L107" s="47" t="str">
        <f aca="false">IF(OR(AND(D107&gt;0.5,E107&gt;0.5,F107&gt;0.5),AND(D107&lt;0.5,E107&lt;0.5,F107&lt;0.5)),"Yes","No — toss-up")</f>
        <v>Yes</v>
      </c>
    </row>
    <row r="108" customFormat="false" ht="15" hidden="false" customHeight="false" outlineLevel="0" collapsed="false">
      <c r="A108" s="9" t="str">
        <f aca="false">'2026 Forecast A'!A36</f>
        <v>Carbon</v>
      </c>
      <c r="B108" s="9" t="str">
        <f aca="false">'2026 Forecast A'!B36</f>
        <v>LOWER TOWAMENSING TOWNSHIP</v>
      </c>
      <c r="C108" s="9" t="str">
        <f aca="false">'2026 Forecast A'!C36</f>
        <v>LOWER TOWAMENSING TWP.-NORTH</v>
      </c>
      <c r="D108" s="10" t="n">
        <f aca="false">'2026 Forecast A'!G36</f>
        <v>0.289156626506024</v>
      </c>
      <c r="E108" s="10" t="n">
        <f aca="false">'2026 Forecast B'!G36</f>
        <v>0.295180722891566</v>
      </c>
      <c r="F108" s="10" t="n">
        <f aca="false">'2026 Forecast C'!G36</f>
        <v>0.268674698795181</v>
      </c>
      <c r="G108" s="45" t="n">
        <f aca="false">(MAX(D108:F108)-MIN(D108:F108))*100</f>
        <v>2.65060240963855</v>
      </c>
      <c r="H108" s="46" t="n">
        <f aca="false">'2026 Forecast A'!L36</f>
        <v>2.44295498300873</v>
      </c>
      <c r="I108" s="46" t="n">
        <f aca="false">'2026 Forecast B'!L36</f>
        <v>2.53657313930207</v>
      </c>
      <c r="J108" s="46" t="n">
        <f aca="false">'2026 Forecast C'!L36</f>
        <v>2.66758183694499</v>
      </c>
      <c r="K108" s="18" t="n">
        <f aca="false">'2026 Forecast A'!F36</f>
        <v>830</v>
      </c>
      <c r="L108" s="47" t="str">
        <f aca="false">IF(OR(AND(D108&gt;0.5,E108&gt;0.5,F108&gt;0.5),AND(D108&lt;0.5,E108&lt;0.5,F108&lt;0.5)),"Yes","No — toss-up")</f>
        <v>Yes</v>
      </c>
    </row>
    <row r="109" customFormat="false" ht="15" hidden="false" customHeight="false" outlineLevel="0" collapsed="false">
      <c r="A109" s="9" t="str">
        <f aca="false">'2026 Forecast A'!A37</f>
        <v>Carbon</v>
      </c>
      <c r="B109" s="9" t="str">
        <f aca="false">'2026 Forecast A'!B37</f>
        <v>LOWER TOWAMENSING TOWNSHIP</v>
      </c>
      <c r="C109" s="9" t="str">
        <f aca="false">'2026 Forecast A'!C37</f>
        <v>LOWER TOWAMENSING TWP.-SOUTH</v>
      </c>
      <c r="D109" s="10" t="n">
        <f aca="false">'2026 Forecast A'!G37</f>
        <v>0.304728546409807</v>
      </c>
      <c r="E109" s="10" t="n">
        <f aca="false">'2026 Forecast B'!G37</f>
        <v>0.309982486865149</v>
      </c>
      <c r="F109" s="10" t="n">
        <f aca="false">'2026 Forecast C'!G37</f>
        <v>0.287215411558669</v>
      </c>
      <c r="G109" s="45" t="n">
        <f aca="false">(MAX(D109:F109)-MIN(D109:F109))*100</f>
        <v>2.27670753064799</v>
      </c>
      <c r="H109" s="46" t="n">
        <f aca="false">'2026 Forecast A'!L37</f>
        <v>3.63007318179951</v>
      </c>
      <c r="I109" s="46" t="n">
        <f aca="false">'2026 Forecast B'!L37</f>
        <v>3.42212242863596</v>
      </c>
      <c r="J109" s="46" t="n">
        <f aca="false">'2026 Forecast C'!L37</f>
        <v>3.90543410566382</v>
      </c>
      <c r="K109" s="18" t="n">
        <f aca="false">'2026 Forecast A'!F37</f>
        <v>571</v>
      </c>
      <c r="L109" s="47" t="str">
        <f aca="false">IF(OR(AND(D109&gt;0.5,E109&gt;0.5,F109&gt;0.5),AND(D109&lt;0.5,E109&lt;0.5,F109&lt;0.5)),"Yes","No — toss-up")</f>
        <v>Yes</v>
      </c>
    </row>
    <row r="110" customFormat="false" ht="15" hidden="false" customHeight="false" outlineLevel="0" collapsed="false">
      <c r="A110" s="9" t="str">
        <f aca="false">'2026 Forecast A'!A38</f>
        <v>Carbon</v>
      </c>
      <c r="B110" s="9" t="str">
        <f aca="false">'2026 Forecast A'!B38</f>
        <v>MAHONING TOWNSHIP</v>
      </c>
      <c r="C110" s="9" t="str">
        <f aca="false">'2026 Forecast A'!C38</f>
        <v>MAHONING TOWNSHIP - NEW MAHONING</v>
      </c>
      <c r="D110" s="10" t="n">
        <f aca="false">'2026 Forecast A'!G38</f>
        <v>0.266816143497758</v>
      </c>
      <c r="E110" s="10" t="n">
        <f aca="false">'2026 Forecast B'!G38</f>
        <v>0.271300448430493</v>
      </c>
      <c r="F110" s="10" t="n">
        <f aca="false">'2026 Forecast C'!G38</f>
        <v>0.251121076233184</v>
      </c>
      <c r="G110" s="45" t="n">
        <f aca="false">(MAX(D110:F110)-MIN(D110:F110))*100</f>
        <v>2.01793721973094</v>
      </c>
      <c r="H110" s="46" t="n">
        <f aca="false">'2026 Forecast A'!L38</f>
        <v>3.63007318179951</v>
      </c>
      <c r="I110" s="46" t="n">
        <f aca="false">'2026 Forecast B'!L38</f>
        <v>3.42212242863596</v>
      </c>
      <c r="J110" s="46" t="n">
        <f aca="false">'2026 Forecast C'!L38</f>
        <v>3.90543410566382</v>
      </c>
      <c r="K110" s="18" t="n">
        <f aca="false">'2026 Forecast A'!F38</f>
        <v>446</v>
      </c>
      <c r="L110" s="47" t="str">
        <f aca="false">IF(OR(AND(D110&gt;0.5,E110&gt;0.5,F110&gt;0.5),AND(D110&lt;0.5,E110&lt;0.5,F110&lt;0.5)),"Yes","No — toss-up")</f>
        <v>Yes</v>
      </c>
    </row>
    <row r="111" customFormat="false" ht="15" hidden="false" customHeight="false" outlineLevel="0" collapsed="false">
      <c r="A111" s="9" t="str">
        <f aca="false">'2026 Forecast A'!A39</f>
        <v>Carbon</v>
      </c>
      <c r="B111" s="9" t="str">
        <f aca="false">'2026 Forecast A'!B39</f>
        <v>MAHONING TOWNSHIP</v>
      </c>
      <c r="C111" s="9" t="str">
        <f aca="false">'2026 Forecast A'!C39</f>
        <v>MAHONING TOWNSHIP - PACKERTON/JAMESTOWN</v>
      </c>
      <c r="D111" s="10" t="n">
        <f aca="false">'2026 Forecast A'!G39</f>
        <v>0.299003322259136</v>
      </c>
      <c r="E111" s="10" t="n">
        <f aca="false">'2026 Forecast B'!G39</f>
        <v>0.305647840531561</v>
      </c>
      <c r="F111" s="10" t="n">
        <f aca="false">'2026 Forecast C'!G39</f>
        <v>0.282392026578073</v>
      </c>
      <c r="G111" s="45" t="n">
        <f aca="false">(MAX(D111:F111)-MIN(D111:F111))*100</f>
        <v>2.32558139534884</v>
      </c>
      <c r="H111" s="46" t="n">
        <f aca="false">'2026 Forecast A'!L39</f>
        <v>3.63007318179951</v>
      </c>
      <c r="I111" s="46" t="n">
        <f aca="false">'2026 Forecast B'!L39</f>
        <v>3.42212242863596</v>
      </c>
      <c r="J111" s="46" t="n">
        <f aca="false">'2026 Forecast C'!L39</f>
        <v>3.90543410566382</v>
      </c>
      <c r="K111" s="18" t="n">
        <f aca="false">'2026 Forecast A'!F39</f>
        <v>301</v>
      </c>
      <c r="L111" s="47" t="str">
        <f aca="false">IF(OR(AND(D111&gt;0.5,E111&gt;0.5,F111&gt;0.5),AND(D111&lt;0.5,E111&lt;0.5,F111&lt;0.5)),"Yes","No — toss-up")</f>
        <v>Yes</v>
      </c>
    </row>
    <row r="112" customFormat="false" ht="15" hidden="false" customHeight="false" outlineLevel="0" collapsed="false">
      <c r="A112" s="9" t="str">
        <f aca="false">'2026 Forecast A'!A40</f>
        <v>Carbon</v>
      </c>
      <c r="B112" s="9" t="str">
        <f aca="false">'2026 Forecast A'!B40</f>
        <v>MAHONING TOWNSHIP</v>
      </c>
      <c r="C112" s="9" t="str">
        <f aca="false">'2026 Forecast A'!C40</f>
        <v>MAHONING TOWNSHIP-MAHONING</v>
      </c>
      <c r="D112" s="10" t="n">
        <f aca="false">'2026 Forecast A'!G40</f>
        <v>0.299295774647887</v>
      </c>
      <c r="E112" s="10" t="n">
        <f aca="false">'2026 Forecast B'!G40</f>
        <v>0.302816901408451</v>
      </c>
      <c r="F112" s="10" t="n">
        <f aca="false">'2026 Forecast C'!G40</f>
        <v>0.28169014084507</v>
      </c>
      <c r="G112" s="45" t="n">
        <f aca="false">(MAX(D112:F112)-MIN(D112:F112))*100</f>
        <v>2.11267605633803</v>
      </c>
      <c r="H112" s="46" t="n">
        <f aca="false">'2026 Forecast A'!L40</f>
        <v>2.1149079150367</v>
      </c>
      <c r="I112" s="46" t="n">
        <f aca="false">'2026 Forecast B'!L40</f>
        <v>2.41298496866465</v>
      </c>
      <c r="J112" s="46" t="n">
        <f aca="false">'2026 Forecast C'!L40</f>
        <v>2.24505523618249</v>
      </c>
      <c r="K112" s="18" t="n">
        <f aca="false">'2026 Forecast A'!F40</f>
        <v>1136</v>
      </c>
      <c r="L112" s="47" t="str">
        <f aca="false">IF(OR(AND(D112&gt;0.5,E112&gt;0.5,F112&gt;0.5),AND(D112&lt;0.5,E112&lt;0.5,F112&lt;0.5)),"Yes","No — toss-up")</f>
        <v>Yes</v>
      </c>
    </row>
    <row r="113" customFormat="false" ht="15" hidden="false" customHeight="false" outlineLevel="0" collapsed="false">
      <c r="A113" s="9" t="str">
        <f aca="false">'2026 Forecast A'!A41</f>
        <v>Carbon</v>
      </c>
      <c r="B113" s="9" t="str">
        <f aca="false">'2026 Forecast A'!B41</f>
        <v>NESQUEHONING BOROUGH</v>
      </c>
      <c r="C113" s="9" t="str">
        <f aca="false">'2026 Forecast A'!C41</f>
        <v>NESQUEHONING BOROUGH-EAST</v>
      </c>
      <c r="D113" s="10" t="n">
        <f aca="false">'2026 Forecast A'!G41</f>
        <v>0.418088737201365</v>
      </c>
      <c r="E113" s="10" t="n">
        <f aca="false">'2026 Forecast B'!G41</f>
        <v>0.412969283276451</v>
      </c>
      <c r="F113" s="10" t="n">
        <f aca="false">'2026 Forecast C'!G41</f>
        <v>0.407849829351536</v>
      </c>
      <c r="G113" s="45" t="n">
        <f aca="false">(MAX(D113:F113)-MIN(D113:F113))*100</f>
        <v>1.02389078498293</v>
      </c>
      <c r="H113" s="46" t="n">
        <f aca="false">'2026 Forecast A'!L41</f>
        <v>2.44295498300873</v>
      </c>
      <c r="I113" s="46" t="n">
        <f aca="false">'2026 Forecast B'!L41</f>
        <v>2.53657313930207</v>
      </c>
      <c r="J113" s="46" t="n">
        <f aca="false">'2026 Forecast C'!L41</f>
        <v>2.66758183694499</v>
      </c>
      <c r="K113" s="18" t="n">
        <f aca="false">'2026 Forecast A'!F41</f>
        <v>586</v>
      </c>
      <c r="L113" s="47" t="str">
        <f aca="false">IF(OR(AND(D113&gt;0.5,E113&gt;0.5,F113&gt;0.5),AND(D113&lt;0.5,E113&lt;0.5,F113&lt;0.5)),"Yes","No — toss-up")</f>
        <v>Yes</v>
      </c>
    </row>
    <row r="114" customFormat="false" ht="15" hidden="false" customHeight="false" outlineLevel="0" collapsed="false">
      <c r="A114" s="9" t="str">
        <f aca="false">'2026 Forecast A'!A42</f>
        <v>Carbon</v>
      </c>
      <c r="B114" s="9" t="str">
        <f aca="false">'2026 Forecast A'!B42</f>
        <v>NESQUEHONING BOROUGH</v>
      </c>
      <c r="C114" s="9" t="str">
        <f aca="false">'2026 Forecast A'!C42</f>
        <v>NESQUEHONING BOROUGH-WEST</v>
      </c>
      <c r="D114" s="10" t="n">
        <f aca="false">'2026 Forecast A'!G42</f>
        <v>0.402225755166932</v>
      </c>
      <c r="E114" s="10" t="n">
        <f aca="false">'2026 Forecast B'!G42</f>
        <v>0.403815580286169</v>
      </c>
      <c r="F114" s="10" t="n">
        <f aca="false">'2026 Forecast C'!G42</f>
        <v>0.39268680445151</v>
      </c>
      <c r="G114" s="45" t="n">
        <f aca="false">(MAX(D114:F114)-MIN(D114:F114))*100</f>
        <v>1.11287758346582</v>
      </c>
      <c r="H114" s="46" t="n">
        <f aca="false">'2026 Forecast A'!L42</f>
        <v>2.44295498300873</v>
      </c>
      <c r="I114" s="46" t="n">
        <f aca="false">'2026 Forecast B'!L42</f>
        <v>2.53657313930207</v>
      </c>
      <c r="J114" s="46" t="n">
        <f aca="false">'2026 Forecast C'!L42</f>
        <v>2.66758183694499</v>
      </c>
      <c r="K114" s="18" t="n">
        <f aca="false">'2026 Forecast A'!F42</f>
        <v>629</v>
      </c>
      <c r="L114" s="47" t="str">
        <f aca="false">IF(OR(AND(D114&gt;0.5,E114&gt;0.5,F114&gt;0.5),AND(D114&lt;0.5,E114&lt;0.5,F114&lt;0.5)),"Yes","No — toss-up")</f>
        <v>Yes</v>
      </c>
    </row>
    <row r="115" customFormat="false" ht="15" hidden="false" customHeight="false" outlineLevel="0" collapsed="false">
      <c r="A115" s="9" t="str">
        <f aca="false">'2026 Forecast A'!A43</f>
        <v>Carbon</v>
      </c>
      <c r="B115" s="9" t="str">
        <f aca="false">'2026 Forecast A'!B43</f>
        <v>PACKER TOWNSHIP</v>
      </c>
      <c r="C115" s="9" t="str">
        <f aca="false">'2026 Forecast A'!C43</f>
        <v>PACKER TOWNSHIP</v>
      </c>
      <c r="D115" s="10" t="n">
        <f aca="false">'2026 Forecast A'!G43</f>
        <v>0.211320754716981</v>
      </c>
      <c r="E115" s="10" t="n">
        <f aca="false">'2026 Forecast B'!G43</f>
        <v>0.211320754716981</v>
      </c>
      <c r="F115" s="10" t="n">
        <f aca="false">'2026 Forecast C'!G43</f>
        <v>0.190566037735849</v>
      </c>
      <c r="G115" s="45" t="n">
        <f aca="false">(MAX(D115:F115)-MIN(D115:F115))*100</f>
        <v>2.07547169811321</v>
      </c>
      <c r="H115" s="46" t="n">
        <f aca="false">'2026 Forecast A'!L43</f>
        <v>3.63007318179951</v>
      </c>
      <c r="I115" s="46" t="n">
        <f aca="false">'2026 Forecast B'!L43</f>
        <v>3.42212242863596</v>
      </c>
      <c r="J115" s="46" t="n">
        <f aca="false">'2026 Forecast C'!L43</f>
        <v>3.90543410566382</v>
      </c>
      <c r="K115" s="18" t="n">
        <f aca="false">'2026 Forecast A'!F43</f>
        <v>530</v>
      </c>
      <c r="L115" s="47" t="str">
        <f aca="false">IF(OR(AND(D115&gt;0.5,E115&gt;0.5,F115&gt;0.5),AND(D115&lt;0.5,E115&lt;0.5,F115&lt;0.5)),"Yes","No — toss-up")</f>
        <v>Yes</v>
      </c>
    </row>
    <row r="116" customFormat="false" ht="15" hidden="false" customHeight="false" outlineLevel="0" collapsed="false">
      <c r="A116" s="9" t="str">
        <f aca="false">'2026 Forecast A'!A44</f>
        <v>Carbon</v>
      </c>
      <c r="B116" s="9" t="str">
        <f aca="false">'2026 Forecast A'!B44</f>
        <v>PALMERTON BOROUGH</v>
      </c>
      <c r="C116" s="9" t="str">
        <f aca="false">'2026 Forecast A'!C44</f>
        <v>PALMERTON BOROUGH-EASTERN</v>
      </c>
      <c r="D116" s="10" t="n">
        <f aca="false">'2026 Forecast A'!G44</f>
        <v>0.341007194244604</v>
      </c>
      <c r="E116" s="10" t="n">
        <f aca="false">'2026 Forecast B'!G44</f>
        <v>0.343884892086331</v>
      </c>
      <c r="F116" s="10" t="n">
        <f aca="false">'2026 Forecast C'!G44</f>
        <v>0.326618705035971</v>
      </c>
      <c r="G116" s="45" t="n">
        <f aca="false">(MAX(D116:F116)-MIN(D116:F116))*100</f>
        <v>1.72661870503597</v>
      </c>
      <c r="H116" s="46" t="n">
        <f aca="false">'2026 Forecast A'!L44</f>
        <v>2.44295498300873</v>
      </c>
      <c r="I116" s="46" t="n">
        <f aca="false">'2026 Forecast B'!L44</f>
        <v>2.53657313930207</v>
      </c>
      <c r="J116" s="46" t="n">
        <f aca="false">'2026 Forecast C'!L44</f>
        <v>2.66758183694499</v>
      </c>
      <c r="K116" s="18" t="n">
        <f aca="false">'2026 Forecast A'!F44</f>
        <v>695</v>
      </c>
      <c r="L116" s="47" t="str">
        <f aca="false">IF(OR(AND(D116&gt;0.5,E116&gt;0.5,F116&gt;0.5),AND(D116&lt;0.5,E116&lt;0.5,F116&lt;0.5)),"Yes","No — toss-up")</f>
        <v>Yes</v>
      </c>
    </row>
    <row r="117" customFormat="false" ht="15" hidden="false" customHeight="false" outlineLevel="0" collapsed="false">
      <c r="A117" s="9" t="str">
        <f aca="false">'2026 Forecast A'!A45</f>
        <v>Carbon</v>
      </c>
      <c r="B117" s="9" t="str">
        <f aca="false">'2026 Forecast A'!B45</f>
        <v>PALMERTON BOROUGH</v>
      </c>
      <c r="C117" s="9" t="str">
        <f aca="false">'2026 Forecast A'!C45</f>
        <v>PALMERTON BOROUGH-MIDDLE</v>
      </c>
      <c r="D117" s="10" t="n">
        <f aca="false">'2026 Forecast A'!G45</f>
        <v>0.386178861788618</v>
      </c>
      <c r="E117" s="10" t="n">
        <f aca="false">'2026 Forecast B'!G45</f>
        <v>0.391260162601626</v>
      </c>
      <c r="F117" s="10" t="n">
        <f aca="false">'2026 Forecast C'!G45</f>
        <v>0.373983739837398</v>
      </c>
      <c r="G117" s="45" t="n">
        <f aca="false">(MAX(D117:F117)-MIN(D117:F117))*100</f>
        <v>1.72764227642276</v>
      </c>
      <c r="H117" s="46" t="n">
        <f aca="false">'2026 Forecast A'!L45</f>
        <v>2.1149079150367</v>
      </c>
      <c r="I117" s="46" t="n">
        <f aca="false">'2026 Forecast B'!L45</f>
        <v>2.41298496866465</v>
      </c>
      <c r="J117" s="46" t="n">
        <f aca="false">'2026 Forecast C'!L45</f>
        <v>2.24505523618249</v>
      </c>
      <c r="K117" s="18" t="n">
        <f aca="false">'2026 Forecast A'!F45</f>
        <v>984</v>
      </c>
      <c r="L117" s="47" t="str">
        <f aca="false">IF(OR(AND(D117&gt;0.5,E117&gt;0.5,F117&gt;0.5),AND(D117&lt;0.5,E117&lt;0.5,F117&lt;0.5)),"Yes","No — toss-up")</f>
        <v>Yes</v>
      </c>
    </row>
    <row r="118" customFormat="false" ht="15" hidden="false" customHeight="false" outlineLevel="0" collapsed="false">
      <c r="A118" s="9" t="str">
        <f aca="false">'2026 Forecast A'!A46</f>
        <v>Carbon</v>
      </c>
      <c r="B118" s="9" t="str">
        <f aca="false">'2026 Forecast A'!B46</f>
        <v>PALMERTON BOROUGH</v>
      </c>
      <c r="C118" s="9" t="str">
        <f aca="false">'2026 Forecast A'!C46</f>
        <v>PALMERTON BOROUGH-WESTERN</v>
      </c>
      <c r="D118" s="10" t="n">
        <f aca="false">'2026 Forecast A'!G46</f>
        <v>0.353697749196142</v>
      </c>
      <c r="E118" s="10" t="n">
        <f aca="false">'2026 Forecast B'!G46</f>
        <v>0.360128617363344</v>
      </c>
      <c r="F118" s="10" t="n">
        <f aca="false">'2026 Forecast C'!G46</f>
        <v>0.337620578778135</v>
      </c>
      <c r="G118" s="45" t="n">
        <f aca="false">(MAX(D118:F118)-MIN(D118:F118))*100</f>
        <v>2.2508038585209</v>
      </c>
      <c r="H118" s="46" t="n">
        <f aca="false">'2026 Forecast A'!L46</f>
        <v>3.63007318179951</v>
      </c>
      <c r="I118" s="46" t="n">
        <f aca="false">'2026 Forecast B'!L46</f>
        <v>3.42212242863596</v>
      </c>
      <c r="J118" s="46" t="n">
        <f aca="false">'2026 Forecast C'!L46</f>
        <v>3.90543410566382</v>
      </c>
      <c r="K118" s="18" t="n">
        <f aca="false">'2026 Forecast A'!F46</f>
        <v>311</v>
      </c>
      <c r="L118" s="47" t="str">
        <f aca="false">IF(OR(AND(D118&gt;0.5,E118&gt;0.5,F118&gt;0.5),AND(D118&lt;0.5,E118&lt;0.5,F118&lt;0.5)),"Yes","No — toss-up")</f>
        <v>Yes</v>
      </c>
    </row>
    <row r="119" customFormat="false" ht="15" hidden="false" customHeight="false" outlineLevel="0" collapsed="false">
      <c r="A119" s="9" t="str">
        <f aca="false">'2026 Forecast A'!A47</f>
        <v>Carbon</v>
      </c>
      <c r="B119" s="9" t="str">
        <f aca="false">'2026 Forecast A'!B47</f>
        <v>PARRYVILLE BOROUGH</v>
      </c>
      <c r="C119" s="9" t="str">
        <f aca="false">'2026 Forecast A'!C47</f>
        <v>PARRYVILLE BOROUGH</v>
      </c>
      <c r="D119" s="10" t="n">
        <f aca="false">'2026 Forecast A'!G47</f>
        <v>0.324324324324324</v>
      </c>
      <c r="E119" s="10" t="n">
        <f aca="false">'2026 Forecast B'!G47</f>
        <v>0.318918918918919</v>
      </c>
      <c r="F119" s="10" t="n">
        <f aca="false">'2026 Forecast C'!G47</f>
        <v>0.308108108108108</v>
      </c>
      <c r="G119" s="45" t="n">
        <f aca="false">(MAX(D119:F119)-MIN(D119:F119))*100</f>
        <v>1.62162162162162</v>
      </c>
      <c r="H119" s="46" t="n">
        <f aca="false">'2026 Forecast A'!L47</f>
        <v>3.63007318179951</v>
      </c>
      <c r="I119" s="46" t="n">
        <f aca="false">'2026 Forecast B'!L47</f>
        <v>3.42212242863596</v>
      </c>
      <c r="J119" s="46" t="n">
        <f aca="false">'2026 Forecast C'!L47</f>
        <v>3.90543410566382</v>
      </c>
      <c r="K119" s="18" t="n">
        <f aca="false">'2026 Forecast A'!F47</f>
        <v>185</v>
      </c>
      <c r="L119" s="47" t="str">
        <f aca="false">IF(OR(AND(D119&gt;0.5,E119&gt;0.5,F119&gt;0.5),AND(D119&lt;0.5,E119&lt;0.5,F119&lt;0.5)),"Yes","No — toss-up")</f>
        <v>Yes</v>
      </c>
    </row>
    <row r="120" customFormat="false" ht="15" hidden="false" customHeight="false" outlineLevel="0" collapsed="false">
      <c r="A120" s="9" t="str">
        <f aca="false">'2026 Forecast A'!A48</f>
        <v>Carbon</v>
      </c>
      <c r="B120" s="9" t="str">
        <f aca="false">'2026 Forecast A'!B48</f>
        <v>PENN FOREST TOWNSHIP</v>
      </c>
      <c r="C120" s="9" t="str">
        <f aca="false">'2026 Forecast A'!C48</f>
        <v>PENN FOREST TOWNSHIP-EAST</v>
      </c>
      <c r="D120" s="10" t="n">
        <f aca="false">'2026 Forecast A'!G48</f>
        <v>0.382598331346841</v>
      </c>
      <c r="E120" s="10" t="n">
        <f aca="false">'2026 Forecast B'!G48</f>
        <v>0.381406436233611</v>
      </c>
      <c r="F120" s="10" t="n">
        <f aca="false">'2026 Forecast C'!G48</f>
        <v>0.370679380214541</v>
      </c>
      <c r="G120" s="45" t="n">
        <f aca="false">(MAX(D120:F120)-MIN(D120:F120))*100</f>
        <v>1.19189511323003</v>
      </c>
      <c r="H120" s="46" t="n">
        <f aca="false">'2026 Forecast A'!L48</f>
        <v>2.44295498300873</v>
      </c>
      <c r="I120" s="46" t="n">
        <f aca="false">'2026 Forecast B'!L48</f>
        <v>2.53657313930207</v>
      </c>
      <c r="J120" s="46" t="n">
        <f aca="false">'2026 Forecast C'!L48</f>
        <v>2.66758183694499</v>
      </c>
      <c r="K120" s="18" t="n">
        <f aca="false">'2026 Forecast A'!F48</f>
        <v>839</v>
      </c>
      <c r="L120" s="47" t="str">
        <f aca="false">IF(OR(AND(D120&gt;0.5,E120&gt;0.5,F120&gt;0.5),AND(D120&lt;0.5,E120&lt;0.5,F120&lt;0.5)),"Yes","No — toss-up")</f>
        <v>Yes</v>
      </c>
    </row>
    <row r="121" customFormat="false" ht="15" hidden="false" customHeight="false" outlineLevel="0" collapsed="false">
      <c r="A121" s="9" t="str">
        <f aca="false">'2026 Forecast A'!A49</f>
        <v>Carbon</v>
      </c>
      <c r="B121" s="9" t="str">
        <f aca="false">'2026 Forecast A'!B49</f>
        <v>PENN FOREST TOWNSHIP</v>
      </c>
      <c r="C121" s="9" t="str">
        <f aca="false">'2026 Forecast A'!C49</f>
        <v>PENN FOREST TOWNSHIP-MIDDLE</v>
      </c>
      <c r="D121" s="10" t="n">
        <f aca="false">'2026 Forecast A'!G49</f>
        <v>0.373271889400922</v>
      </c>
      <c r="E121" s="10" t="n">
        <f aca="false">'2026 Forecast B'!G49</f>
        <v>0.370199692780338</v>
      </c>
      <c r="F121" s="10" t="n">
        <f aca="false">'2026 Forecast C'!G49</f>
        <v>0.360983102918587</v>
      </c>
      <c r="G121" s="45" t="n">
        <f aca="false">(MAX(D121:F121)-MIN(D121:F121))*100</f>
        <v>1.22887864823349</v>
      </c>
      <c r="H121" s="46" t="n">
        <f aca="false">'2026 Forecast A'!L49</f>
        <v>2.44295498300873</v>
      </c>
      <c r="I121" s="46" t="n">
        <f aca="false">'2026 Forecast B'!L49</f>
        <v>2.53657313930207</v>
      </c>
      <c r="J121" s="46" t="n">
        <f aca="false">'2026 Forecast C'!L49</f>
        <v>2.66758183694499</v>
      </c>
      <c r="K121" s="18" t="n">
        <f aca="false">'2026 Forecast A'!F49</f>
        <v>651</v>
      </c>
      <c r="L121" s="47" t="str">
        <f aca="false">IF(OR(AND(D121&gt;0.5,E121&gt;0.5,F121&gt;0.5),AND(D121&lt;0.5,E121&lt;0.5,F121&lt;0.5)),"Yes","No — toss-up")</f>
        <v>Yes</v>
      </c>
    </row>
    <row r="122" customFormat="false" ht="15" hidden="false" customHeight="false" outlineLevel="0" collapsed="false">
      <c r="A122" s="9" t="str">
        <f aca="false">'2026 Forecast A'!A50</f>
        <v>Carbon</v>
      </c>
      <c r="B122" s="9" t="str">
        <f aca="false">'2026 Forecast A'!B50</f>
        <v>PENN FOREST TOWNSHIP</v>
      </c>
      <c r="C122" s="9" t="str">
        <f aca="false">'2026 Forecast A'!C50</f>
        <v>PENN FOREST TOWNSHIP-NORTH EAST</v>
      </c>
      <c r="D122" s="10" t="n">
        <f aca="false">'2026 Forecast A'!G50</f>
        <v>0.376719576719577</v>
      </c>
      <c r="E122" s="10" t="n">
        <f aca="false">'2026 Forecast B'!G50</f>
        <v>0.377777777777778</v>
      </c>
      <c r="F122" s="10" t="n">
        <f aca="false">'2026 Forecast C'!G50</f>
        <v>0.367195767195767</v>
      </c>
      <c r="G122" s="45" t="n">
        <f aca="false">(MAX(D122:F122)-MIN(D122:F122))*100</f>
        <v>1.05820105820106</v>
      </c>
      <c r="H122" s="46" t="n">
        <f aca="false">'2026 Forecast A'!L50</f>
        <v>2.1149079150367</v>
      </c>
      <c r="I122" s="46" t="n">
        <f aca="false">'2026 Forecast B'!L50</f>
        <v>2.41298496866465</v>
      </c>
      <c r="J122" s="46" t="n">
        <f aca="false">'2026 Forecast C'!L50</f>
        <v>2.24505523618249</v>
      </c>
      <c r="K122" s="18" t="n">
        <f aca="false">'2026 Forecast A'!F50</f>
        <v>945</v>
      </c>
      <c r="L122" s="47" t="str">
        <f aca="false">IF(OR(AND(D122&gt;0.5,E122&gt;0.5,F122&gt;0.5),AND(D122&lt;0.5,E122&lt;0.5,F122&lt;0.5)),"Yes","No — toss-up")</f>
        <v>Yes</v>
      </c>
    </row>
    <row r="123" customFormat="false" ht="15" hidden="false" customHeight="false" outlineLevel="0" collapsed="false">
      <c r="A123" s="9" t="str">
        <f aca="false">'2026 Forecast A'!A51</f>
        <v>Carbon</v>
      </c>
      <c r="B123" s="9" t="str">
        <f aca="false">'2026 Forecast A'!B51</f>
        <v>PENN FOREST TOWNSHIP</v>
      </c>
      <c r="C123" s="9" t="str">
        <f aca="false">'2026 Forecast A'!C51</f>
        <v>PENN FOREST TOWNSHIP-NORTH WEST</v>
      </c>
      <c r="D123" s="10" t="n">
        <f aca="false">'2026 Forecast A'!G51</f>
        <v>0.325268817204301</v>
      </c>
      <c r="E123" s="10" t="n">
        <f aca="false">'2026 Forecast B'!G51</f>
        <v>0.330645161290323</v>
      </c>
      <c r="F123" s="10" t="n">
        <f aca="false">'2026 Forecast C'!G51</f>
        <v>0.310931899641577</v>
      </c>
      <c r="G123" s="45" t="n">
        <f aca="false">(MAX(D123:F123)-MIN(D123:F123))*100</f>
        <v>1.97132616487455</v>
      </c>
      <c r="H123" s="46" t="n">
        <f aca="false">'2026 Forecast A'!L51</f>
        <v>2.1149079150367</v>
      </c>
      <c r="I123" s="46" t="n">
        <f aca="false">'2026 Forecast B'!L51</f>
        <v>2.41298496866465</v>
      </c>
      <c r="J123" s="46" t="n">
        <f aca="false">'2026 Forecast C'!L51</f>
        <v>2.24505523618249</v>
      </c>
      <c r="K123" s="18" t="n">
        <f aca="false">'2026 Forecast A'!F51</f>
        <v>1116</v>
      </c>
      <c r="L123" s="47" t="str">
        <f aca="false">IF(OR(AND(D123&gt;0.5,E123&gt;0.5,F123&gt;0.5),AND(D123&lt;0.5,E123&lt;0.5,F123&lt;0.5)),"Yes","No — toss-up")</f>
        <v>Yes</v>
      </c>
    </row>
    <row r="124" customFormat="false" ht="15" hidden="false" customHeight="false" outlineLevel="0" collapsed="false">
      <c r="A124" s="9" t="str">
        <f aca="false">'2026 Forecast A'!A52</f>
        <v>Carbon</v>
      </c>
      <c r="B124" s="9" t="str">
        <f aca="false">'2026 Forecast A'!B52</f>
        <v>PENN FOREST TOWNSHIP</v>
      </c>
      <c r="C124" s="9" t="str">
        <f aca="false">'2026 Forecast A'!C52</f>
        <v>PENN FOREST TOWNSHIP-SOUTH WEST</v>
      </c>
      <c r="D124" s="10" t="n">
        <f aca="false">'2026 Forecast A'!G52</f>
        <v>0.362660944206009</v>
      </c>
      <c r="E124" s="10" t="n">
        <f aca="false">'2026 Forecast B'!G52</f>
        <v>0.361587982832618</v>
      </c>
      <c r="F124" s="10" t="n">
        <f aca="false">'2026 Forecast C'!G52</f>
        <v>0.351931330472103</v>
      </c>
      <c r="G124" s="45" t="n">
        <f aca="false">(MAX(D124:F124)-MIN(D124:F124))*100</f>
        <v>1.07296137339056</v>
      </c>
      <c r="H124" s="46" t="n">
        <f aca="false">'2026 Forecast A'!L52</f>
        <v>2.44295498300873</v>
      </c>
      <c r="I124" s="46" t="n">
        <f aca="false">'2026 Forecast B'!L52</f>
        <v>2.53657313930207</v>
      </c>
      <c r="J124" s="46" t="n">
        <f aca="false">'2026 Forecast C'!L52</f>
        <v>2.66758183694499</v>
      </c>
      <c r="K124" s="18" t="n">
        <f aca="false">'2026 Forecast A'!F52</f>
        <v>932</v>
      </c>
      <c r="L124" s="47" t="str">
        <f aca="false">IF(OR(AND(D124&gt;0.5,E124&gt;0.5,F124&gt;0.5),AND(D124&lt;0.5,E124&lt;0.5,F124&lt;0.5)),"Yes","No — toss-up")</f>
        <v>Yes</v>
      </c>
    </row>
    <row r="125" customFormat="false" ht="15" hidden="false" customHeight="false" outlineLevel="0" collapsed="false">
      <c r="A125" s="9" t="str">
        <f aca="false">'2026 Forecast A'!A53</f>
        <v>Carbon</v>
      </c>
      <c r="B125" s="9" t="str">
        <f aca="false">'2026 Forecast A'!B53</f>
        <v>SUMMIT HILL BOROUGH</v>
      </c>
      <c r="C125" s="9" t="str">
        <f aca="false">'2026 Forecast A'!C53</f>
        <v>SUMMIT HILL BOROUGH-1ST</v>
      </c>
      <c r="D125" s="10" t="n">
        <f aca="false">'2026 Forecast A'!G53</f>
        <v>0.470394736842105</v>
      </c>
      <c r="E125" s="10" t="n">
        <f aca="false">'2026 Forecast B'!G53</f>
        <v>0.473684210526316</v>
      </c>
      <c r="F125" s="10" t="n">
        <f aca="false">'2026 Forecast C'!G53</f>
        <v>0.467105263157895</v>
      </c>
      <c r="G125" s="45" t="n">
        <f aca="false">(MAX(D125:F125)-MIN(D125:F125))*100</f>
        <v>0.657894736842102</v>
      </c>
      <c r="H125" s="46" t="n">
        <f aca="false">'2026 Forecast A'!L53</f>
        <v>3.63007318179951</v>
      </c>
      <c r="I125" s="46" t="n">
        <f aca="false">'2026 Forecast B'!L53</f>
        <v>3.42212242863596</v>
      </c>
      <c r="J125" s="46" t="n">
        <f aca="false">'2026 Forecast C'!L53</f>
        <v>3.90543410566382</v>
      </c>
      <c r="K125" s="18" t="n">
        <f aca="false">'2026 Forecast A'!F53</f>
        <v>304</v>
      </c>
      <c r="L125" s="47" t="str">
        <f aca="false">IF(OR(AND(D125&gt;0.5,E125&gt;0.5,F125&gt;0.5),AND(D125&lt;0.5,E125&lt;0.5,F125&lt;0.5)),"Yes","No — toss-up")</f>
        <v>Yes</v>
      </c>
    </row>
    <row r="126" customFormat="false" ht="15" hidden="false" customHeight="false" outlineLevel="0" collapsed="false">
      <c r="A126" s="9" t="str">
        <f aca="false">'2026 Forecast A'!A54</f>
        <v>Carbon</v>
      </c>
      <c r="B126" s="9" t="str">
        <f aca="false">'2026 Forecast A'!B54</f>
        <v>SUMMIT HILL BOROUGH</v>
      </c>
      <c r="C126" s="9" t="str">
        <f aca="false">'2026 Forecast A'!C54</f>
        <v>SUMMIT HILL BOROUGH-2ND</v>
      </c>
      <c r="D126" s="10" t="n">
        <f aca="false">'2026 Forecast A'!G54</f>
        <v>0.474926253687316</v>
      </c>
      <c r="E126" s="10" t="n">
        <f aca="false">'2026 Forecast B'!G54</f>
        <v>0.489675516224189</v>
      </c>
      <c r="F126" s="10" t="n">
        <f aca="false">'2026 Forecast C'!G54</f>
        <v>0.474926253687316</v>
      </c>
      <c r="G126" s="45" t="n">
        <f aca="false">(MAX(D126:F126)-MIN(D126:F126))*100</f>
        <v>1.47492625368732</v>
      </c>
      <c r="H126" s="46" t="n">
        <f aca="false">'2026 Forecast A'!L54</f>
        <v>3.63007318179951</v>
      </c>
      <c r="I126" s="46" t="n">
        <f aca="false">'2026 Forecast B'!L54</f>
        <v>3.42212242863596</v>
      </c>
      <c r="J126" s="46" t="n">
        <f aca="false">'2026 Forecast C'!L54</f>
        <v>3.90543410566382</v>
      </c>
      <c r="K126" s="18" t="n">
        <f aca="false">'2026 Forecast A'!F54</f>
        <v>339</v>
      </c>
      <c r="L126" s="47" t="str">
        <f aca="false">IF(OR(AND(D126&gt;0.5,E126&gt;0.5,F126&gt;0.5),AND(D126&lt;0.5,E126&lt;0.5,F126&lt;0.5)),"Yes","No — toss-up")</f>
        <v>Yes</v>
      </c>
    </row>
    <row r="127" customFormat="false" ht="15" hidden="false" customHeight="false" outlineLevel="0" collapsed="false">
      <c r="A127" s="9" t="str">
        <f aca="false">'2026 Forecast A'!A55</f>
        <v>Carbon</v>
      </c>
      <c r="B127" s="9" t="str">
        <f aca="false">'2026 Forecast A'!B55</f>
        <v>SUMMIT HILL BOROUGH</v>
      </c>
      <c r="C127" s="9" t="str">
        <f aca="false">'2026 Forecast A'!C55</f>
        <v>SUMMIT HILL BOROUGH-3RD/2ND</v>
      </c>
      <c r="D127" s="10" t="n">
        <f aca="false">'2026 Forecast A'!G55</f>
        <v>0.374485596707819</v>
      </c>
      <c r="E127" s="10" t="n">
        <f aca="false">'2026 Forecast B'!G55</f>
        <v>0.382716049382716</v>
      </c>
      <c r="F127" s="10" t="n">
        <f aca="false">'2026 Forecast C'!G55</f>
        <v>0.366255144032922</v>
      </c>
      <c r="G127" s="45" t="n">
        <f aca="false">(MAX(D127:F127)-MIN(D127:F127))*100</f>
        <v>1.64609053497942</v>
      </c>
      <c r="H127" s="46" t="n">
        <f aca="false">'2026 Forecast A'!L55</f>
        <v>3.63007318179951</v>
      </c>
      <c r="I127" s="46" t="n">
        <f aca="false">'2026 Forecast B'!L55</f>
        <v>3.42212242863596</v>
      </c>
      <c r="J127" s="46" t="n">
        <f aca="false">'2026 Forecast C'!L55</f>
        <v>3.90543410566382</v>
      </c>
      <c r="K127" s="18" t="n">
        <f aca="false">'2026 Forecast A'!F55</f>
        <v>243</v>
      </c>
      <c r="L127" s="47" t="str">
        <f aca="false">IF(OR(AND(D127&gt;0.5,E127&gt;0.5,F127&gt;0.5),AND(D127&lt;0.5,E127&lt;0.5,F127&lt;0.5)),"Yes","No — toss-up")</f>
        <v>Yes</v>
      </c>
    </row>
    <row r="128" customFormat="false" ht="15" hidden="false" customHeight="false" outlineLevel="0" collapsed="false">
      <c r="A128" s="9" t="str">
        <f aca="false">'2026 Forecast A'!A56</f>
        <v>Carbon</v>
      </c>
      <c r="B128" s="9" t="str">
        <f aca="false">'2026 Forecast A'!B56</f>
        <v>SUMMIT HILL BOROUGH</v>
      </c>
      <c r="C128" s="9" t="str">
        <f aca="false">'2026 Forecast A'!C56</f>
        <v>SUMMIT HILL-3RD/1ST DIST</v>
      </c>
      <c r="D128" s="10" t="n">
        <f aca="false">'2026 Forecast A'!G56</f>
        <v>0.417283950617284</v>
      </c>
      <c r="E128" s="10" t="n">
        <f aca="false">'2026 Forecast B'!G56</f>
        <v>0.414814814814815</v>
      </c>
      <c r="F128" s="10" t="n">
        <f aca="false">'2026 Forecast C'!G56</f>
        <v>0.407407407407407</v>
      </c>
      <c r="G128" s="45" t="n">
        <f aca="false">(MAX(D128:F128)-MIN(D128:F128))*100</f>
        <v>0.987654320987658</v>
      </c>
      <c r="H128" s="46" t="n">
        <f aca="false">'2026 Forecast A'!L56</f>
        <v>3.63007318179951</v>
      </c>
      <c r="I128" s="46" t="n">
        <f aca="false">'2026 Forecast B'!L56</f>
        <v>3.42212242863596</v>
      </c>
      <c r="J128" s="46" t="n">
        <f aca="false">'2026 Forecast C'!L56</f>
        <v>3.90543410566382</v>
      </c>
      <c r="K128" s="18" t="n">
        <f aca="false">'2026 Forecast A'!F56</f>
        <v>405</v>
      </c>
      <c r="L128" s="47" t="str">
        <f aca="false">IF(OR(AND(D128&gt;0.5,E128&gt;0.5,F128&gt;0.5),AND(D128&lt;0.5,E128&lt;0.5,F128&lt;0.5)),"Yes","No — toss-up")</f>
        <v>Yes</v>
      </c>
    </row>
    <row r="129" customFormat="false" ht="15" hidden="false" customHeight="false" outlineLevel="0" collapsed="false">
      <c r="A129" s="9" t="str">
        <f aca="false">'2026 Forecast A'!A57</f>
        <v>Carbon</v>
      </c>
      <c r="B129" s="9" t="str">
        <f aca="false">'2026 Forecast A'!B57</f>
        <v>TOWAMENSING TOWNSHIP</v>
      </c>
      <c r="C129" s="9" t="str">
        <f aca="false">'2026 Forecast A'!C57</f>
        <v>TOWAMENSING TOWNSHIP-NORTH</v>
      </c>
      <c r="D129" s="10" t="n">
        <f aca="false">'2026 Forecast A'!G57</f>
        <v>0.315584415584416</v>
      </c>
      <c r="E129" s="10" t="n">
        <f aca="false">'2026 Forecast B'!G57</f>
        <v>0.316883116883117</v>
      </c>
      <c r="F129" s="10" t="n">
        <f aca="false">'2026 Forecast C'!G57</f>
        <v>0.297402597402597</v>
      </c>
      <c r="G129" s="45" t="n">
        <f aca="false">(MAX(D129:F129)-MIN(D129:F129))*100</f>
        <v>1.94805194805195</v>
      </c>
      <c r="H129" s="46" t="n">
        <f aca="false">'2026 Forecast A'!L57</f>
        <v>2.44295498300873</v>
      </c>
      <c r="I129" s="46" t="n">
        <f aca="false">'2026 Forecast B'!L57</f>
        <v>2.53657313930207</v>
      </c>
      <c r="J129" s="46" t="n">
        <f aca="false">'2026 Forecast C'!L57</f>
        <v>2.66758183694499</v>
      </c>
      <c r="K129" s="18" t="n">
        <f aca="false">'2026 Forecast A'!F57</f>
        <v>770</v>
      </c>
      <c r="L129" s="47" t="str">
        <f aca="false">IF(OR(AND(D129&gt;0.5,E129&gt;0.5,F129&gt;0.5),AND(D129&lt;0.5,E129&lt;0.5,F129&lt;0.5)),"Yes","No — toss-up")</f>
        <v>Yes</v>
      </c>
    </row>
    <row r="130" customFormat="false" ht="15" hidden="false" customHeight="false" outlineLevel="0" collapsed="false">
      <c r="A130" s="9" t="str">
        <f aca="false">'2026 Forecast A'!A58</f>
        <v>Carbon</v>
      </c>
      <c r="B130" s="9" t="str">
        <f aca="false">'2026 Forecast A'!B58</f>
        <v>TOWAMENSING TOWNSHIP</v>
      </c>
      <c r="C130" s="9" t="str">
        <f aca="false">'2026 Forecast A'!C58</f>
        <v>TOWAMENSING TOWNSHIP-SOUTH-1</v>
      </c>
      <c r="D130" s="10" t="n">
        <f aca="false">'2026 Forecast A'!G58</f>
        <v>0.279898218829517</v>
      </c>
      <c r="E130" s="10" t="n">
        <f aca="false">'2026 Forecast B'!G58</f>
        <v>0.286259541984733</v>
      </c>
      <c r="F130" s="10" t="n">
        <f aca="false">'2026 Forecast C'!G58</f>
        <v>0.259541984732824</v>
      </c>
      <c r="G130" s="45" t="n">
        <f aca="false">(MAX(D130:F130)-MIN(D130:F130))*100</f>
        <v>2.67175572519084</v>
      </c>
      <c r="H130" s="46" t="n">
        <f aca="false">'2026 Forecast A'!L58</f>
        <v>2.44295498300873</v>
      </c>
      <c r="I130" s="46" t="n">
        <f aca="false">'2026 Forecast B'!L58</f>
        <v>2.53657313930207</v>
      </c>
      <c r="J130" s="46" t="n">
        <f aca="false">'2026 Forecast C'!L58</f>
        <v>2.66758183694499</v>
      </c>
      <c r="K130" s="18" t="n">
        <f aca="false">'2026 Forecast A'!F58</f>
        <v>786</v>
      </c>
      <c r="L130" s="47" t="str">
        <f aca="false">IF(OR(AND(D130&gt;0.5,E130&gt;0.5,F130&gt;0.5),AND(D130&lt;0.5,E130&lt;0.5,F130&lt;0.5)),"Yes","No — toss-up")</f>
        <v>Yes</v>
      </c>
    </row>
    <row r="131" customFormat="false" ht="15" hidden="false" customHeight="false" outlineLevel="0" collapsed="false">
      <c r="A131" s="9" t="str">
        <f aca="false">'2026 Forecast A'!A59</f>
        <v>Carbon</v>
      </c>
      <c r="B131" s="9" t="str">
        <f aca="false">'2026 Forecast A'!B59</f>
        <v>TOWAMENSING TOWNSHIP</v>
      </c>
      <c r="C131" s="9" t="str">
        <f aca="false">'2026 Forecast A'!C59</f>
        <v>TOWAMENSING TOWNSHIP-SOUTH-2</v>
      </c>
      <c r="D131" s="10" t="n">
        <f aca="false">'2026 Forecast A'!G59</f>
        <v>0.289586305278174</v>
      </c>
      <c r="E131" s="10" t="n">
        <f aca="false">'2026 Forecast B'!G59</f>
        <v>0.293865905848787</v>
      </c>
      <c r="F131" s="10" t="n">
        <f aca="false">'2026 Forecast C'!G59</f>
        <v>0.271041369472183</v>
      </c>
      <c r="G131" s="45" t="n">
        <f aca="false">(MAX(D131:F131)-MIN(D131:F131))*100</f>
        <v>2.28245363766049</v>
      </c>
      <c r="H131" s="46" t="n">
        <f aca="false">'2026 Forecast A'!L59</f>
        <v>2.44295498300873</v>
      </c>
      <c r="I131" s="46" t="n">
        <f aca="false">'2026 Forecast B'!L59</f>
        <v>2.53657313930207</v>
      </c>
      <c r="J131" s="46" t="n">
        <f aca="false">'2026 Forecast C'!L59</f>
        <v>2.66758183694499</v>
      </c>
      <c r="K131" s="18" t="n">
        <f aca="false">'2026 Forecast A'!F59</f>
        <v>701</v>
      </c>
      <c r="L131" s="47" t="str">
        <f aca="false">IF(OR(AND(D131&gt;0.5,E131&gt;0.5,F131&gt;0.5),AND(D131&lt;0.5,E131&lt;0.5,F131&lt;0.5)),"Yes","No — toss-up")</f>
        <v>Yes</v>
      </c>
    </row>
    <row r="132" customFormat="false" ht="15" hidden="false" customHeight="false" outlineLevel="0" collapsed="false">
      <c r="A132" s="9" t="str">
        <f aca="false">'2026 Forecast A'!A60</f>
        <v>Carbon</v>
      </c>
      <c r="B132" s="9" t="str">
        <f aca="false">'2026 Forecast A'!B60</f>
        <v>WEATHERLY BOROUGH</v>
      </c>
      <c r="C132" s="9" t="str">
        <f aca="false">'2026 Forecast A'!C60</f>
        <v>WEATHERLY BOROUGH-EAST</v>
      </c>
      <c r="D132" s="10" t="n">
        <f aca="false">'2026 Forecast A'!G60</f>
        <v>0.302828618968386</v>
      </c>
      <c r="E132" s="10" t="n">
        <f aca="false">'2026 Forecast B'!G60</f>
        <v>0.307820299500832</v>
      </c>
      <c r="F132" s="10" t="n">
        <f aca="false">'2026 Forecast C'!G60</f>
        <v>0.284525790349418</v>
      </c>
      <c r="G132" s="45" t="n">
        <f aca="false">(MAX(D132:F132)-MIN(D132:F132))*100</f>
        <v>2.32945091514143</v>
      </c>
      <c r="H132" s="46" t="n">
        <f aca="false">'2026 Forecast A'!L60</f>
        <v>2.44295498300873</v>
      </c>
      <c r="I132" s="46" t="n">
        <f aca="false">'2026 Forecast B'!L60</f>
        <v>2.53657313930207</v>
      </c>
      <c r="J132" s="46" t="n">
        <f aca="false">'2026 Forecast C'!L60</f>
        <v>2.66758183694499</v>
      </c>
      <c r="K132" s="18" t="n">
        <f aca="false">'2026 Forecast A'!F60</f>
        <v>601</v>
      </c>
      <c r="L132" s="47" t="str">
        <f aca="false">IF(OR(AND(D132&gt;0.5,E132&gt;0.5,F132&gt;0.5),AND(D132&lt;0.5,E132&lt;0.5,F132&lt;0.5)),"Yes","No — toss-up")</f>
        <v>Yes</v>
      </c>
    </row>
    <row r="133" customFormat="false" ht="15" hidden="false" customHeight="false" outlineLevel="0" collapsed="false">
      <c r="A133" s="9" t="str">
        <f aca="false">'2026 Forecast A'!A61</f>
        <v>Carbon</v>
      </c>
      <c r="B133" s="9" t="str">
        <f aca="false">'2026 Forecast A'!B61</f>
        <v>WEATHERLY BOROUGH</v>
      </c>
      <c r="C133" s="9" t="str">
        <f aca="false">'2026 Forecast A'!C61</f>
        <v>WEATHERLY BOROUGH-WEST</v>
      </c>
      <c r="D133" s="10" t="n">
        <f aca="false">'2026 Forecast A'!G61</f>
        <v>0.28525641025641</v>
      </c>
      <c r="E133" s="10" t="n">
        <f aca="false">'2026 Forecast B'!G61</f>
        <v>0.294871794871795</v>
      </c>
      <c r="F133" s="10" t="n">
        <f aca="false">'2026 Forecast C'!G61</f>
        <v>0.266025641025641</v>
      </c>
      <c r="G133" s="45" t="n">
        <f aca="false">(MAX(D133:F133)-MIN(D133:F133))*100</f>
        <v>2.88461538461539</v>
      </c>
      <c r="H133" s="46" t="n">
        <f aca="false">'2026 Forecast A'!L61</f>
        <v>3.63007318179951</v>
      </c>
      <c r="I133" s="46" t="n">
        <f aca="false">'2026 Forecast B'!L61</f>
        <v>3.42212242863596</v>
      </c>
      <c r="J133" s="46" t="n">
        <f aca="false">'2026 Forecast C'!L61</f>
        <v>3.90543410566382</v>
      </c>
      <c r="K133" s="18" t="n">
        <f aca="false">'2026 Forecast A'!F61</f>
        <v>312</v>
      </c>
      <c r="L133" s="47" t="str">
        <f aca="false">IF(OR(AND(D133&gt;0.5,E133&gt;0.5,F133&gt;0.5),AND(D133&lt;0.5,E133&lt;0.5,F133&lt;0.5)),"Yes","No — toss-up")</f>
        <v>Yes</v>
      </c>
    </row>
    <row r="134" customFormat="false" ht="15" hidden="false" customHeight="false" outlineLevel="0" collapsed="false">
      <c r="A134" s="9" t="str">
        <f aca="false">'2026 Forecast A'!A62</f>
        <v>Carbon</v>
      </c>
      <c r="B134" s="9" t="str">
        <f aca="false">'2026 Forecast A'!B62</f>
        <v>WEISSPORT BOROUGH</v>
      </c>
      <c r="C134" s="9" t="str">
        <f aca="false">'2026 Forecast A'!C62</f>
        <v>WEISSPORT BOROUGH</v>
      </c>
      <c r="D134" s="10" t="n">
        <f aca="false">'2026 Forecast A'!G62</f>
        <v>0.364485981308411</v>
      </c>
      <c r="E134" s="10" t="n">
        <f aca="false">'2026 Forecast B'!G62</f>
        <v>0.373831775700935</v>
      </c>
      <c r="F134" s="10" t="n">
        <f aca="false">'2026 Forecast C'!G62</f>
        <v>0.355140186915888</v>
      </c>
      <c r="G134" s="45" t="n">
        <f aca="false">(MAX(D134:F134)-MIN(D134:F134))*100</f>
        <v>1.86915887850467</v>
      </c>
      <c r="H134" s="46" t="n">
        <f aca="false">'2026 Forecast A'!L62</f>
        <v>3.63007318179951</v>
      </c>
      <c r="I134" s="46" t="n">
        <f aca="false">'2026 Forecast B'!L62</f>
        <v>3.42212242863596</v>
      </c>
      <c r="J134" s="46" t="n">
        <f aca="false">'2026 Forecast C'!L62</f>
        <v>3.90543410566382</v>
      </c>
      <c r="K134" s="18" t="n">
        <f aca="false">'2026 Forecast A'!F62</f>
        <v>107</v>
      </c>
      <c r="L134" s="47" t="str">
        <f aca="false">IF(OR(AND(D134&gt;0.5,E134&gt;0.5,F134&gt;0.5),AND(D134&lt;0.5,E134&lt;0.5,F134&lt;0.5)),"Yes","No — toss-up")</f>
        <v>Yes</v>
      </c>
    </row>
    <row r="135" customFormat="false" ht="15" hidden="false" customHeight="false" outlineLevel="0" collapsed="false">
      <c r="A135" s="9" t="str">
        <f aca="false">'2026 Forecast A'!A63</f>
        <v>Lehigh</v>
      </c>
      <c r="B135" s="9" t="str">
        <f aca="false">'2026 Forecast A'!B63</f>
        <v>ALBURTIS</v>
      </c>
      <c r="C135" s="9" t="str">
        <f aca="false">'2026 Forecast A'!C63</f>
        <v>ALBURTIS</v>
      </c>
      <c r="D135" s="10" t="n">
        <f aca="false">'2026 Forecast A'!G63</f>
        <v>0.46559849198869</v>
      </c>
      <c r="E135" s="10" t="n">
        <f aca="false">'2026 Forecast B'!G63</f>
        <v>0.464655984919887</v>
      </c>
      <c r="F135" s="10" t="n">
        <f aca="false">'2026 Forecast C'!G63</f>
        <v>0.459943449575872</v>
      </c>
      <c r="G135" s="45" t="n">
        <f aca="false">(MAX(D135:F135)-MIN(D135:F135))*100</f>
        <v>0.565504241281811</v>
      </c>
      <c r="H135" s="46" t="n">
        <f aca="false">'2026 Forecast A'!L63</f>
        <v>2.1149079150367</v>
      </c>
      <c r="I135" s="46" t="n">
        <f aca="false">'2026 Forecast B'!L63</f>
        <v>2.41298496866465</v>
      </c>
      <c r="J135" s="46" t="n">
        <f aca="false">'2026 Forecast C'!L63</f>
        <v>2.24505523618249</v>
      </c>
      <c r="K135" s="18" t="n">
        <f aca="false">'2026 Forecast A'!F63</f>
        <v>1061</v>
      </c>
      <c r="L135" s="47" t="str">
        <f aca="false">IF(OR(AND(D135&gt;0.5,E135&gt;0.5,F135&gt;0.5),AND(D135&lt;0.5,E135&lt;0.5,F135&lt;0.5)),"Yes","No — toss-up")</f>
        <v>Yes</v>
      </c>
    </row>
    <row r="136" customFormat="false" ht="15" hidden="false" customHeight="false" outlineLevel="0" collapsed="false">
      <c r="A136" s="9" t="str">
        <f aca="false">'2026 Forecast A'!A64</f>
        <v>Lehigh</v>
      </c>
      <c r="B136" s="9" t="str">
        <f aca="false">'2026 Forecast A'!B64</f>
        <v>ALLENTOWN</v>
      </c>
      <c r="C136" s="9" t="str">
        <f aca="false">'2026 Forecast A'!C64</f>
        <v>ALLENTOWN 10TH WARD 1ST DIST</v>
      </c>
      <c r="D136" s="10" t="n">
        <f aca="false">'2026 Forecast A'!G64</f>
        <v>0.713864306784661</v>
      </c>
      <c r="E136" s="10" t="n">
        <f aca="false">'2026 Forecast B'!G64</f>
        <v>0.702064896755162</v>
      </c>
      <c r="F136" s="10" t="n">
        <f aca="false">'2026 Forecast C'!G64</f>
        <v>0.728613569321534</v>
      </c>
      <c r="G136" s="45" t="n">
        <f aca="false">(MAX(D136:F136)-MIN(D136:F136))*100</f>
        <v>2.65486725663716</v>
      </c>
      <c r="H136" s="46" t="n">
        <f aca="false">'2026 Forecast A'!L64</f>
        <v>3.63007318179951</v>
      </c>
      <c r="I136" s="46" t="n">
        <f aca="false">'2026 Forecast B'!L64</f>
        <v>3.42212242863596</v>
      </c>
      <c r="J136" s="46" t="n">
        <f aca="false">'2026 Forecast C'!L64</f>
        <v>3.90543410566382</v>
      </c>
      <c r="K136" s="18" t="n">
        <f aca="false">'2026 Forecast A'!F64</f>
        <v>339</v>
      </c>
      <c r="L136" s="47" t="str">
        <f aca="false">IF(OR(AND(D136&gt;0.5,E136&gt;0.5,F136&gt;0.5),AND(D136&lt;0.5,E136&lt;0.5,F136&lt;0.5)),"Yes","No — toss-up")</f>
        <v>Yes</v>
      </c>
    </row>
    <row r="137" customFormat="false" ht="15" hidden="false" customHeight="false" outlineLevel="0" collapsed="false">
      <c r="A137" s="9" t="str">
        <f aca="false">'2026 Forecast A'!A65</f>
        <v>Lehigh</v>
      </c>
      <c r="B137" s="9" t="str">
        <f aca="false">'2026 Forecast A'!B65</f>
        <v>ALLENTOWN</v>
      </c>
      <c r="C137" s="9" t="str">
        <f aca="false">'2026 Forecast A'!C65</f>
        <v>ALLENTOWN 10TH WARD 3RD DIST</v>
      </c>
      <c r="D137" s="10" t="n">
        <f aca="false">'2026 Forecast A'!G65</f>
        <v>0.666666666666667</v>
      </c>
      <c r="E137" s="10" t="n">
        <f aca="false">'2026 Forecast B'!G65</f>
        <v>0.676616915422886</v>
      </c>
      <c r="F137" s="10" t="n">
        <f aca="false">'2026 Forecast C'!G65</f>
        <v>0.676616915422886</v>
      </c>
      <c r="G137" s="45" t="n">
        <f aca="false">(MAX(D137:F137)-MIN(D137:F137))*100</f>
        <v>0.995024875621897</v>
      </c>
      <c r="H137" s="46" t="n">
        <f aca="false">'2026 Forecast A'!L65</f>
        <v>3.63007318179951</v>
      </c>
      <c r="I137" s="46" t="n">
        <f aca="false">'2026 Forecast B'!L65</f>
        <v>3.42212242863596</v>
      </c>
      <c r="J137" s="46" t="n">
        <f aca="false">'2026 Forecast C'!L65</f>
        <v>3.90543410566382</v>
      </c>
      <c r="K137" s="18" t="n">
        <f aca="false">'2026 Forecast A'!F65</f>
        <v>201</v>
      </c>
      <c r="L137" s="47" t="str">
        <f aca="false">IF(OR(AND(D137&gt;0.5,E137&gt;0.5,F137&gt;0.5),AND(D137&lt;0.5,E137&lt;0.5,F137&lt;0.5)),"Yes","No — toss-up")</f>
        <v>Yes</v>
      </c>
    </row>
    <row r="138" customFormat="false" ht="15" hidden="false" customHeight="false" outlineLevel="0" collapsed="false">
      <c r="A138" s="9" t="str">
        <f aca="false">'2026 Forecast A'!A66</f>
        <v>Lehigh</v>
      </c>
      <c r="B138" s="9" t="str">
        <f aca="false">'2026 Forecast A'!B66</f>
        <v>ALLENTOWN</v>
      </c>
      <c r="C138" s="9" t="str">
        <f aca="false">'2026 Forecast A'!C66</f>
        <v>ALLENTOWN 10TH WARD 4TH DIST</v>
      </c>
      <c r="D138" s="10" t="n">
        <f aca="false">'2026 Forecast A'!G66</f>
        <v>0.699570815450644</v>
      </c>
      <c r="E138" s="10" t="n">
        <f aca="false">'2026 Forecast B'!G66</f>
        <v>0.699570815450644</v>
      </c>
      <c r="F138" s="10" t="n">
        <f aca="false">'2026 Forecast C'!G66</f>
        <v>0.71244635193133</v>
      </c>
      <c r="G138" s="45" t="n">
        <f aca="false">(MAX(D138:F138)-MIN(D138:F138))*100</f>
        <v>1.28755364806866</v>
      </c>
      <c r="H138" s="46" t="n">
        <f aca="false">'2026 Forecast A'!L66</f>
        <v>3.63007318179951</v>
      </c>
      <c r="I138" s="46" t="n">
        <f aca="false">'2026 Forecast B'!L66</f>
        <v>3.42212242863596</v>
      </c>
      <c r="J138" s="46" t="n">
        <f aca="false">'2026 Forecast C'!L66</f>
        <v>3.90543410566382</v>
      </c>
      <c r="K138" s="18" t="n">
        <f aca="false">'2026 Forecast A'!F66</f>
        <v>233</v>
      </c>
      <c r="L138" s="47" t="str">
        <f aca="false">IF(OR(AND(D138&gt;0.5,E138&gt;0.5,F138&gt;0.5),AND(D138&lt;0.5,E138&lt;0.5,F138&lt;0.5)),"Yes","No — toss-up")</f>
        <v>Yes</v>
      </c>
    </row>
    <row r="139" customFormat="false" ht="15" hidden="false" customHeight="false" outlineLevel="0" collapsed="false">
      <c r="A139" s="9" t="str">
        <f aca="false">'2026 Forecast A'!A67</f>
        <v>Lehigh</v>
      </c>
      <c r="B139" s="9" t="str">
        <f aca="false">'2026 Forecast A'!B67</f>
        <v>ALLENTOWN</v>
      </c>
      <c r="C139" s="9" t="str">
        <f aca="false">'2026 Forecast A'!C67</f>
        <v>ALLENTOWN 11TH WARD 1ST DIST</v>
      </c>
      <c r="D139" s="10" t="n">
        <f aca="false">'2026 Forecast A'!G67</f>
        <v>0.672340425531915</v>
      </c>
      <c r="E139" s="10" t="n">
        <f aca="false">'2026 Forecast B'!G67</f>
        <v>0.676595744680851</v>
      </c>
      <c r="F139" s="10" t="n">
        <f aca="false">'2026 Forecast C'!G67</f>
        <v>0.685106382978723</v>
      </c>
      <c r="G139" s="45" t="n">
        <f aca="false">(MAX(D139:F139)-MIN(D139:F139))*100</f>
        <v>1.27659574468085</v>
      </c>
      <c r="H139" s="46" t="n">
        <f aca="false">'2026 Forecast A'!L67</f>
        <v>3.63007318179951</v>
      </c>
      <c r="I139" s="46" t="n">
        <f aca="false">'2026 Forecast B'!L67</f>
        <v>3.42212242863596</v>
      </c>
      <c r="J139" s="46" t="n">
        <f aca="false">'2026 Forecast C'!L67</f>
        <v>3.90543410566382</v>
      </c>
      <c r="K139" s="18" t="n">
        <f aca="false">'2026 Forecast A'!F67</f>
        <v>235</v>
      </c>
      <c r="L139" s="47" t="str">
        <f aca="false">IF(OR(AND(D139&gt;0.5,E139&gt;0.5,F139&gt;0.5),AND(D139&lt;0.5,E139&lt;0.5,F139&lt;0.5)),"Yes","No — toss-up")</f>
        <v>Yes</v>
      </c>
    </row>
    <row r="140" customFormat="false" ht="15" hidden="false" customHeight="false" outlineLevel="0" collapsed="false">
      <c r="A140" s="9" t="str">
        <f aca="false">'2026 Forecast A'!A68</f>
        <v>Lehigh</v>
      </c>
      <c r="B140" s="9" t="str">
        <f aca="false">'2026 Forecast A'!B68</f>
        <v>ALLENTOWN</v>
      </c>
      <c r="C140" s="9" t="str">
        <f aca="false">'2026 Forecast A'!C68</f>
        <v>ALLENTOWN 11TH WARD 2ND DIST</v>
      </c>
      <c r="D140" s="10" t="n">
        <f aca="false">'2026 Forecast A'!G68</f>
        <v>0.73568281938326</v>
      </c>
      <c r="E140" s="10" t="n">
        <f aca="false">'2026 Forecast B'!G68</f>
        <v>0.722466960352423</v>
      </c>
      <c r="F140" s="10" t="n">
        <f aca="false">'2026 Forecast C'!G68</f>
        <v>0.744493392070485</v>
      </c>
      <c r="G140" s="45" t="n">
        <f aca="false">(MAX(D140:F140)-MIN(D140:F140))*100</f>
        <v>2.20264317180617</v>
      </c>
      <c r="H140" s="46" t="n">
        <f aca="false">'2026 Forecast A'!L68</f>
        <v>3.63007318179951</v>
      </c>
      <c r="I140" s="46" t="n">
        <f aca="false">'2026 Forecast B'!L68</f>
        <v>3.42212242863596</v>
      </c>
      <c r="J140" s="46" t="n">
        <f aca="false">'2026 Forecast C'!L68</f>
        <v>3.90543410566382</v>
      </c>
      <c r="K140" s="18" t="n">
        <f aca="false">'2026 Forecast A'!F68</f>
        <v>227</v>
      </c>
      <c r="L140" s="47" t="str">
        <f aca="false">IF(OR(AND(D140&gt;0.5,E140&gt;0.5,F140&gt;0.5),AND(D140&lt;0.5,E140&lt;0.5,F140&lt;0.5)),"Yes","No — toss-up")</f>
        <v>Yes</v>
      </c>
    </row>
    <row r="141" customFormat="false" ht="15" hidden="false" customHeight="false" outlineLevel="0" collapsed="false">
      <c r="A141" s="9" t="str">
        <f aca="false">'2026 Forecast A'!A69</f>
        <v>Lehigh</v>
      </c>
      <c r="B141" s="9" t="str">
        <f aca="false">'2026 Forecast A'!B69</f>
        <v>ALLENTOWN</v>
      </c>
      <c r="C141" s="9" t="str">
        <f aca="false">'2026 Forecast A'!C69</f>
        <v>ALLENTOWN 11TH WARD 3RD DIST</v>
      </c>
      <c r="D141" s="10" t="n">
        <f aca="false">'2026 Forecast A'!G69</f>
        <v>0.692520775623269</v>
      </c>
      <c r="E141" s="10" t="n">
        <f aca="false">'2026 Forecast B'!G69</f>
        <v>0.68421052631579</v>
      </c>
      <c r="F141" s="10" t="n">
        <f aca="false">'2026 Forecast C'!G69</f>
        <v>0.706371191135734</v>
      </c>
      <c r="G141" s="45" t="n">
        <f aca="false">(MAX(D141:F141)-MIN(D141:F141))*100</f>
        <v>2.21606648199446</v>
      </c>
      <c r="H141" s="46" t="n">
        <f aca="false">'2026 Forecast A'!L69</f>
        <v>3.63007318179951</v>
      </c>
      <c r="I141" s="46" t="n">
        <f aca="false">'2026 Forecast B'!L69</f>
        <v>3.42212242863596</v>
      </c>
      <c r="J141" s="46" t="n">
        <f aca="false">'2026 Forecast C'!L69</f>
        <v>3.90543410566382</v>
      </c>
      <c r="K141" s="18" t="n">
        <f aca="false">'2026 Forecast A'!F69</f>
        <v>361</v>
      </c>
      <c r="L141" s="47" t="str">
        <f aca="false">IF(OR(AND(D141&gt;0.5,E141&gt;0.5,F141&gt;0.5),AND(D141&lt;0.5,E141&lt;0.5,F141&lt;0.5)),"Yes","No — toss-up")</f>
        <v>Yes</v>
      </c>
    </row>
    <row r="142" customFormat="false" ht="15" hidden="false" customHeight="false" outlineLevel="0" collapsed="false">
      <c r="A142" s="9" t="str">
        <f aca="false">'2026 Forecast A'!A70</f>
        <v>Lehigh</v>
      </c>
      <c r="B142" s="9" t="str">
        <f aca="false">'2026 Forecast A'!B70</f>
        <v>ALLENTOWN</v>
      </c>
      <c r="C142" s="9" t="str">
        <f aca="false">'2026 Forecast A'!C70</f>
        <v>ALLENTOWN 11TH WARD 4TH DIST</v>
      </c>
      <c r="D142" s="10" t="n">
        <f aca="false">'2026 Forecast A'!G70</f>
        <v>0.773087071240106</v>
      </c>
      <c r="E142" s="10" t="n">
        <f aca="false">'2026 Forecast B'!G70</f>
        <v>0.758575197889182</v>
      </c>
      <c r="F142" s="10" t="n">
        <f aca="false">'2026 Forecast C'!G70</f>
        <v>0.782321899736148</v>
      </c>
      <c r="G142" s="45" t="n">
        <f aca="false">(MAX(D142:F142)-MIN(D142:F142))*100</f>
        <v>2.37467018469657</v>
      </c>
      <c r="H142" s="46" t="n">
        <f aca="false">'2026 Forecast A'!L70</f>
        <v>2.44295498300873</v>
      </c>
      <c r="I142" s="46" t="n">
        <f aca="false">'2026 Forecast B'!L70</f>
        <v>2.53657313930207</v>
      </c>
      <c r="J142" s="46" t="n">
        <f aca="false">'2026 Forecast C'!L70</f>
        <v>2.66758183694499</v>
      </c>
      <c r="K142" s="18" t="n">
        <f aca="false">'2026 Forecast A'!F70</f>
        <v>758</v>
      </c>
      <c r="L142" s="47" t="str">
        <f aca="false">IF(OR(AND(D142&gt;0.5,E142&gt;0.5,F142&gt;0.5),AND(D142&lt;0.5,E142&lt;0.5,F142&lt;0.5)),"Yes","No — toss-up")</f>
        <v>Yes</v>
      </c>
    </row>
    <row r="143" customFormat="false" ht="15" hidden="false" customHeight="false" outlineLevel="0" collapsed="false">
      <c r="A143" s="9" t="str">
        <f aca="false">'2026 Forecast A'!A71</f>
        <v>Lehigh</v>
      </c>
      <c r="B143" s="9" t="str">
        <f aca="false">'2026 Forecast A'!B71</f>
        <v>ALLENTOWN</v>
      </c>
      <c r="C143" s="9" t="str">
        <f aca="false">'2026 Forecast A'!C71</f>
        <v>ALLENTOWN 11TH WARD 5TH DIST</v>
      </c>
      <c r="D143" s="10" t="n">
        <f aca="false">'2026 Forecast A'!G71</f>
        <v>0.654501216545012</v>
      </c>
      <c r="E143" s="10" t="n">
        <f aca="false">'2026 Forecast B'!G71</f>
        <v>0.656934306569343</v>
      </c>
      <c r="F143" s="10" t="n">
        <f aca="false">'2026 Forecast C'!G71</f>
        <v>0.669099756690998</v>
      </c>
      <c r="G143" s="45" t="n">
        <f aca="false">(MAX(D143:F143)-MIN(D143:F143))*100</f>
        <v>1.45985401459854</v>
      </c>
      <c r="H143" s="46" t="n">
        <f aca="false">'2026 Forecast A'!L71</f>
        <v>3.63007318179951</v>
      </c>
      <c r="I143" s="46" t="n">
        <f aca="false">'2026 Forecast B'!L71</f>
        <v>3.42212242863596</v>
      </c>
      <c r="J143" s="46" t="n">
        <f aca="false">'2026 Forecast C'!L71</f>
        <v>3.90543410566382</v>
      </c>
      <c r="K143" s="18" t="n">
        <f aca="false">'2026 Forecast A'!F71</f>
        <v>411</v>
      </c>
      <c r="L143" s="47" t="str">
        <f aca="false">IF(OR(AND(D143&gt;0.5,E143&gt;0.5,F143&gt;0.5),AND(D143&lt;0.5,E143&lt;0.5,F143&lt;0.5)),"Yes","No — toss-up")</f>
        <v>Yes</v>
      </c>
    </row>
    <row r="144" customFormat="false" ht="15" hidden="false" customHeight="false" outlineLevel="0" collapsed="false">
      <c r="A144" s="9" t="str">
        <f aca="false">'2026 Forecast A'!A72</f>
        <v>Lehigh</v>
      </c>
      <c r="B144" s="9" t="str">
        <f aca="false">'2026 Forecast A'!B72</f>
        <v>ALLENTOWN</v>
      </c>
      <c r="C144" s="9" t="str">
        <f aca="false">'2026 Forecast A'!C72</f>
        <v>ALLENTOWN 11TH WARD 6TH DIST</v>
      </c>
      <c r="D144" s="10" t="n">
        <f aca="false">'2026 Forecast A'!G72</f>
        <v>0.617910447761194</v>
      </c>
      <c r="E144" s="10" t="n">
        <f aca="false">'2026 Forecast B'!G72</f>
        <v>0.628358208955224</v>
      </c>
      <c r="F144" s="10" t="n">
        <f aca="false">'2026 Forecast C'!G72</f>
        <v>0.625373134328358</v>
      </c>
      <c r="G144" s="45" t="n">
        <f aca="false">(MAX(D144:F144)-MIN(D144:F144))*100</f>
        <v>1.04477611940298</v>
      </c>
      <c r="H144" s="46" t="n">
        <f aca="false">'2026 Forecast A'!L72</f>
        <v>2.44295498300873</v>
      </c>
      <c r="I144" s="46" t="n">
        <f aca="false">'2026 Forecast B'!L72</f>
        <v>2.53657313930207</v>
      </c>
      <c r="J144" s="46" t="n">
        <f aca="false">'2026 Forecast C'!L72</f>
        <v>2.66758183694499</v>
      </c>
      <c r="K144" s="18" t="n">
        <f aca="false">'2026 Forecast A'!F72</f>
        <v>670</v>
      </c>
      <c r="L144" s="47" t="str">
        <f aca="false">IF(OR(AND(D144&gt;0.5,E144&gt;0.5,F144&gt;0.5),AND(D144&lt;0.5,E144&lt;0.5,F144&lt;0.5)),"Yes","No — toss-up")</f>
        <v>Yes</v>
      </c>
    </row>
    <row r="145" customFormat="false" ht="15" hidden="false" customHeight="false" outlineLevel="0" collapsed="false">
      <c r="A145" s="9" t="str">
        <f aca="false">'2026 Forecast A'!A73</f>
        <v>Lehigh</v>
      </c>
      <c r="B145" s="9" t="str">
        <f aca="false">'2026 Forecast A'!B73</f>
        <v>ALLENTOWN</v>
      </c>
      <c r="C145" s="9" t="str">
        <f aca="false">'2026 Forecast A'!C73</f>
        <v>ALLENTOWN 11TH WARD 7TH DIST</v>
      </c>
      <c r="D145" s="10" t="n">
        <f aca="false">'2026 Forecast A'!G73</f>
        <v>0.63752276867031</v>
      </c>
      <c r="E145" s="10" t="n">
        <f aca="false">'2026 Forecast B'!G73</f>
        <v>0.63752276867031</v>
      </c>
      <c r="F145" s="10" t="n">
        <f aca="false">'2026 Forecast C'!G73</f>
        <v>0.646630236794171</v>
      </c>
      <c r="G145" s="45" t="n">
        <f aca="false">(MAX(D145:F145)-MIN(D145:F145))*100</f>
        <v>0.910746812386154</v>
      </c>
      <c r="H145" s="46" t="n">
        <f aca="false">'2026 Forecast A'!L73</f>
        <v>3.63007318179951</v>
      </c>
      <c r="I145" s="46" t="n">
        <f aca="false">'2026 Forecast B'!L73</f>
        <v>3.42212242863596</v>
      </c>
      <c r="J145" s="46" t="n">
        <f aca="false">'2026 Forecast C'!L73</f>
        <v>3.90543410566382</v>
      </c>
      <c r="K145" s="18" t="n">
        <f aca="false">'2026 Forecast A'!F73</f>
        <v>549</v>
      </c>
      <c r="L145" s="47" t="str">
        <f aca="false">IF(OR(AND(D145&gt;0.5,E145&gt;0.5,F145&gt;0.5),AND(D145&lt;0.5,E145&lt;0.5,F145&lt;0.5)),"Yes","No — toss-up")</f>
        <v>Yes</v>
      </c>
    </row>
    <row r="146" customFormat="false" ht="15" hidden="false" customHeight="false" outlineLevel="0" collapsed="false">
      <c r="A146" s="9" t="str">
        <f aca="false">'2026 Forecast A'!A74</f>
        <v>Lehigh</v>
      </c>
      <c r="B146" s="9" t="str">
        <f aca="false">'2026 Forecast A'!B74</f>
        <v>ALLENTOWN</v>
      </c>
      <c r="C146" s="9" t="str">
        <f aca="false">'2026 Forecast A'!C74</f>
        <v>ALLENTOWN 12TH WARD 1ST DIST</v>
      </c>
      <c r="D146" s="10" t="n">
        <f aca="false">'2026 Forecast A'!G74</f>
        <v>0.674603174603175</v>
      </c>
      <c r="E146" s="10" t="n">
        <f aca="false">'2026 Forecast B'!G74</f>
        <v>0.664021164021164</v>
      </c>
      <c r="F146" s="10" t="n">
        <f aca="false">'2026 Forecast C'!G74</f>
        <v>0.685185185185185</v>
      </c>
      <c r="G146" s="45" t="n">
        <f aca="false">(MAX(D146:F146)-MIN(D146:F146))*100</f>
        <v>2.11640211640212</v>
      </c>
      <c r="H146" s="46" t="n">
        <f aca="false">'2026 Forecast A'!L74</f>
        <v>3.63007318179951</v>
      </c>
      <c r="I146" s="46" t="n">
        <f aca="false">'2026 Forecast B'!L74</f>
        <v>3.42212242863596</v>
      </c>
      <c r="J146" s="46" t="n">
        <f aca="false">'2026 Forecast C'!L74</f>
        <v>3.90543410566382</v>
      </c>
      <c r="K146" s="18" t="n">
        <f aca="false">'2026 Forecast A'!F74</f>
        <v>378</v>
      </c>
      <c r="L146" s="47" t="str">
        <f aca="false">IF(OR(AND(D146&gt;0.5,E146&gt;0.5,F146&gt;0.5),AND(D146&lt;0.5,E146&lt;0.5,F146&lt;0.5)),"Yes","No — toss-up")</f>
        <v>Yes</v>
      </c>
    </row>
    <row r="147" customFormat="false" ht="15" hidden="false" customHeight="false" outlineLevel="0" collapsed="false">
      <c r="A147" s="9" t="str">
        <f aca="false">'2026 Forecast A'!A75</f>
        <v>Lehigh</v>
      </c>
      <c r="B147" s="9" t="str">
        <f aca="false">'2026 Forecast A'!B75</f>
        <v>ALLENTOWN</v>
      </c>
      <c r="C147" s="9" t="str">
        <f aca="false">'2026 Forecast A'!C75</f>
        <v>ALLENTOWN 12TH WARD 2ND DIST</v>
      </c>
      <c r="D147" s="10" t="n">
        <f aca="false">'2026 Forecast A'!G75</f>
        <v>0.639175257731959</v>
      </c>
      <c r="E147" s="10" t="n">
        <f aca="false">'2026 Forecast B'!G75</f>
        <v>0.645360824742268</v>
      </c>
      <c r="F147" s="10" t="n">
        <f aca="false">'2026 Forecast C'!G75</f>
        <v>0.645360824742268</v>
      </c>
      <c r="G147" s="45" t="n">
        <f aca="false">(MAX(D147:F147)-MIN(D147:F147))*100</f>
        <v>0.618556701030937</v>
      </c>
      <c r="H147" s="46" t="n">
        <f aca="false">'2026 Forecast A'!L75</f>
        <v>3.63007318179951</v>
      </c>
      <c r="I147" s="46" t="n">
        <f aca="false">'2026 Forecast B'!L75</f>
        <v>3.42212242863596</v>
      </c>
      <c r="J147" s="46" t="n">
        <f aca="false">'2026 Forecast C'!L75</f>
        <v>3.90543410566382</v>
      </c>
      <c r="K147" s="18" t="n">
        <f aca="false">'2026 Forecast A'!F75</f>
        <v>485</v>
      </c>
      <c r="L147" s="47" t="str">
        <f aca="false">IF(OR(AND(D147&gt;0.5,E147&gt;0.5,F147&gt;0.5),AND(D147&lt;0.5,E147&lt;0.5,F147&lt;0.5)),"Yes","No — toss-up")</f>
        <v>Yes</v>
      </c>
    </row>
    <row r="148" customFormat="false" ht="15" hidden="false" customHeight="false" outlineLevel="0" collapsed="false">
      <c r="A148" s="9" t="str">
        <f aca="false">'2026 Forecast A'!A76</f>
        <v>Lehigh</v>
      </c>
      <c r="B148" s="9" t="str">
        <f aca="false">'2026 Forecast A'!B76</f>
        <v>ALLENTOWN</v>
      </c>
      <c r="C148" s="9" t="str">
        <f aca="false">'2026 Forecast A'!C76</f>
        <v>ALLENTOWN 12TH WARD 3RD DIST</v>
      </c>
      <c r="D148" s="10" t="n">
        <f aca="false">'2026 Forecast A'!G76</f>
        <v>0.63588850174216</v>
      </c>
      <c r="E148" s="10" t="n">
        <f aca="false">'2026 Forecast B'!G76</f>
        <v>0.632404181184669</v>
      </c>
      <c r="F148" s="10" t="n">
        <f aca="false">'2026 Forecast C'!G76</f>
        <v>0.644599303135889</v>
      </c>
      <c r="G148" s="45" t="n">
        <f aca="false">(MAX(D148:F148)-MIN(D148:F148))*100</f>
        <v>1.21951219512195</v>
      </c>
      <c r="H148" s="46" t="n">
        <f aca="false">'2026 Forecast A'!L76</f>
        <v>2.44295498300873</v>
      </c>
      <c r="I148" s="46" t="n">
        <f aca="false">'2026 Forecast B'!L76</f>
        <v>2.53657313930207</v>
      </c>
      <c r="J148" s="46" t="n">
        <f aca="false">'2026 Forecast C'!L76</f>
        <v>2.66758183694499</v>
      </c>
      <c r="K148" s="18" t="n">
        <f aca="false">'2026 Forecast A'!F76</f>
        <v>574</v>
      </c>
      <c r="L148" s="47" t="str">
        <f aca="false">IF(OR(AND(D148&gt;0.5,E148&gt;0.5,F148&gt;0.5),AND(D148&lt;0.5,E148&lt;0.5,F148&lt;0.5)),"Yes","No — toss-up")</f>
        <v>Yes</v>
      </c>
    </row>
    <row r="149" customFormat="false" ht="15" hidden="false" customHeight="false" outlineLevel="0" collapsed="false">
      <c r="A149" s="9" t="str">
        <f aca="false">'2026 Forecast A'!A77</f>
        <v>Lehigh</v>
      </c>
      <c r="B149" s="9" t="str">
        <f aca="false">'2026 Forecast A'!B77</f>
        <v>ALLENTOWN</v>
      </c>
      <c r="C149" s="9" t="str">
        <f aca="false">'2026 Forecast A'!C77</f>
        <v>ALLENTOWN 12TH WARD 4TH DIST</v>
      </c>
      <c r="D149" s="10" t="n">
        <f aca="false">'2026 Forecast A'!G77</f>
        <v>0.573402417962003</v>
      </c>
      <c r="E149" s="10" t="n">
        <f aca="false">'2026 Forecast B'!G77</f>
        <v>0.580310880829016</v>
      </c>
      <c r="F149" s="10" t="n">
        <f aca="false">'2026 Forecast C'!G77</f>
        <v>0.587219343696028</v>
      </c>
      <c r="G149" s="45" t="n">
        <f aca="false">(MAX(D149:F149)-MIN(D149:F149))*100</f>
        <v>1.38169257340243</v>
      </c>
      <c r="H149" s="46" t="n">
        <f aca="false">'2026 Forecast A'!L77</f>
        <v>2.44295498300873</v>
      </c>
      <c r="I149" s="46" t="n">
        <f aca="false">'2026 Forecast B'!L77</f>
        <v>2.53657313930207</v>
      </c>
      <c r="J149" s="46" t="n">
        <f aca="false">'2026 Forecast C'!L77</f>
        <v>2.66758183694499</v>
      </c>
      <c r="K149" s="18" t="n">
        <f aca="false">'2026 Forecast A'!F77</f>
        <v>579</v>
      </c>
      <c r="L149" s="47" t="str">
        <f aca="false">IF(OR(AND(D149&gt;0.5,E149&gt;0.5,F149&gt;0.5),AND(D149&lt;0.5,E149&lt;0.5,F149&lt;0.5)),"Yes","No — toss-up")</f>
        <v>Yes</v>
      </c>
    </row>
    <row r="150" customFormat="false" ht="15" hidden="false" customHeight="false" outlineLevel="0" collapsed="false">
      <c r="A150" s="9" t="str">
        <f aca="false">'2026 Forecast A'!A78</f>
        <v>Lehigh</v>
      </c>
      <c r="B150" s="9" t="str">
        <f aca="false">'2026 Forecast A'!B78</f>
        <v>ALLENTOWN</v>
      </c>
      <c r="C150" s="9" t="str">
        <f aca="false">'2026 Forecast A'!C78</f>
        <v>ALLENTOWN 12TH WARD 5TH DIST</v>
      </c>
      <c r="D150" s="10" t="n">
        <f aca="false">'2026 Forecast A'!G78</f>
        <v>0.618055555555556</v>
      </c>
      <c r="E150" s="10" t="n">
        <f aca="false">'2026 Forecast B'!G78</f>
        <v>0.622685185185185</v>
      </c>
      <c r="F150" s="10" t="n">
        <f aca="false">'2026 Forecast C'!G78</f>
        <v>0.622685185185185</v>
      </c>
      <c r="G150" s="45" t="n">
        <f aca="false">(MAX(D150:F150)-MIN(D150:F150))*100</f>
        <v>0.462962962962965</v>
      </c>
      <c r="H150" s="46" t="n">
        <f aca="false">'2026 Forecast A'!L78</f>
        <v>3.63007318179951</v>
      </c>
      <c r="I150" s="46" t="n">
        <f aca="false">'2026 Forecast B'!L78</f>
        <v>3.42212242863596</v>
      </c>
      <c r="J150" s="46" t="n">
        <f aca="false">'2026 Forecast C'!L78</f>
        <v>3.90543410566382</v>
      </c>
      <c r="K150" s="18" t="n">
        <f aca="false">'2026 Forecast A'!F78</f>
        <v>432</v>
      </c>
      <c r="L150" s="47" t="str">
        <f aca="false">IF(OR(AND(D150&gt;0.5,E150&gt;0.5,F150&gt;0.5),AND(D150&lt;0.5,E150&lt;0.5,F150&lt;0.5)),"Yes","No — toss-up")</f>
        <v>Yes</v>
      </c>
    </row>
    <row r="151" customFormat="false" ht="15" hidden="false" customHeight="false" outlineLevel="0" collapsed="false">
      <c r="A151" s="9" t="str">
        <f aca="false">'2026 Forecast A'!A79</f>
        <v>Lehigh</v>
      </c>
      <c r="B151" s="9" t="str">
        <f aca="false">'2026 Forecast A'!B79</f>
        <v>ALLENTOWN</v>
      </c>
      <c r="C151" s="9" t="str">
        <f aca="false">'2026 Forecast A'!C79</f>
        <v>ALLENTOWN 13TH WARD 1ST DIST</v>
      </c>
      <c r="D151" s="10" t="n">
        <f aca="false">'2026 Forecast A'!G79</f>
        <v>0.697802197802198</v>
      </c>
      <c r="E151" s="10" t="n">
        <f aca="false">'2026 Forecast B'!G79</f>
        <v>0.697802197802198</v>
      </c>
      <c r="F151" s="10" t="n">
        <f aca="false">'2026 Forecast C'!G79</f>
        <v>0.711538461538462</v>
      </c>
      <c r="G151" s="45" t="n">
        <f aca="false">(MAX(D151:F151)-MIN(D151:F151))*100</f>
        <v>1.37362637362638</v>
      </c>
      <c r="H151" s="46" t="n">
        <f aca="false">'2026 Forecast A'!L79</f>
        <v>3.63007318179951</v>
      </c>
      <c r="I151" s="46" t="n">
        <f aca="false">'2026 Forecast B'!L79</f>
        <v>3.42212242863596</v>
      </c>
      <c r="J151" s="46" t="n">
        <f aca="false">'2026 Forecast C'!L79</f>
        <v>3.90543410566382</v>
      </c>
      <c r="K151" s="18" t="n">
        <f aca="false">'2026 Forecast A'!F79</f>
        <v>364</v>
      </c>
      <c r="L151" s="47" t="str">
        <f aca="false">IF(OR(AND(D151&gt;0.5,E151&gt;0.5,F151&gt;0.5),AND(D151&lt;0.5,E151&lt;0.5,F151&lt;0.5)),"Yes","No — toss-up")</f>
        <v>Yes</v>
      </c>
    </row>
    <row r="152" customFormat="false" ht="15" hidden="false" customHeight="false" outlineLevel="0" collapsed="false">
      <c r="A152" s="9" t="str">
        <f aca="false">'2026 Forecast A'!A80</f>
        <v>Lehigh</v>
      </c>
      <c r="B152" s="9" t="str">
        <f aca="false">'2026 Forecast A'!B80</f>
        <v>ALLENTOWN</v>
      </c>
      <c r="C152" s="9" t="str">
        <f aca="false">'2026 Forecast A'!C80</f>
        <v>ALLENTOWN 13TH WARD 2ND DIST</v>
      </c>
      <c r="D152" s="10" t="n">
        <f aca="false">'2026 Forecast A'!G80</f>
        <v>0.651315789473684</v>
      </c>
      <c r="E152" s="10" t="n">
        <f aca="false">'2026 Forecast B'!G80</f>
        <v>0.667763157894737</v>
      </c>
      <c r="F152" s="10" t="n">
        <f aca="false">'2026 Forecast C'!G80</f>
        <v>0.657894736842105</v>
      </c>
      <c r="G152" s="45" t="n">
        <f aca="false">(MAX(D152:F152)-MIN(D152:F152))*100</f>
        <v>1.64473684210527</v>
      </c>
      <c r="H152" s="46" t="n">
        <f aca="false">'2026 Forecast A'!L80</f>
        <v>3.63007318179951</v>
      </c>
      <c r="I152" s="46" t="n">
        <f aca="false">'2026 Forecast B'!L80</f>
        <v>3.42212242863596</v>
      </c>
      <c r="J152" s="46" t="n">
        <f aca="false">'2026 Forecast C'!L80</f>
        <v>3.90543410566382</v>
      </c>
      <c r="K152" s="18" t="n">
        <f aca="false">'2026 Forecast A'!F80</f>
        <v>304</v>
      </c>
      <c r="L152" s="47" t="str">
        <f aca="false">IF(OR(AND(D152&gt;0.5,E152&gt;0.5,F152&gt;0.5),AND(D152&lt;0.5,E152&lt;0.5,F152&lt;0.5)),"Yes","No — toss-up")</f>
        <v>Yes</v>
      </c>
    </row>
    <row r="153" customFormat="false" ht="15" hidden="false" customHeight="false" outlineLevel="0" collapsed="false">
      <c r="A153" s="9" t="str">
        <f aca="false">'2026 Forecast A'!A81</f>
        <v>Lehigh</v>
      </c>
      <c r="B153" s="9" t="str">
        <f aca="false">'2026 Forecast A'!B81</f>
        <v>ALLENTOWN</v>
      </c>
      <c r="C153" s="9" t="str">
        <f aca="false">'2026 Forecast A'!C81</f>
        <v>ALLENTOWN 13TH WARD 3RD DIST</v>
      </c>
      <c r="D153" s="10" t="n">
        <f aca="false">'2026 Forecast A'!G81</f>
        <v>0.653164556962025</v>
      </c>
      <c r="E153" s="10" t="n">
        <f aca="false">'2026 Forecast B'!G81</f>
        <v>0.658227848101266</v>
      </c>
      <c r="F153" s="10" t="n">
        <f aca="false">'2026 Forecast C'!G81</f>
        <v>0.660759493670886</v>
      </c>
      <c r="G153" s="45" t="n">
        <f aca="false">(MAX(D153:F153)-MIN(D153:F153))*100</f>
        <v>0.759493670886069</v>
      </c>
      <c r="H153" s="46" t="n">
        <f aca="false">'2026 Forecast A'!L81</f>
        <v>3.63007318179951</v>
      </c>
      <c r="I153" s="46" t="n">
        <f aca="false">'2026 Forecast B'!L81</f>
        <v>3.42212242863596</v>
      </c>
      <c r="J153" s="46" t="n">
        <f aca="false">'2026 Forecast C'!L81</f>
        <v>3.90543410566382</v>
      </c>
      <c r="K153" s="18" t="n">
        <f aca="false">'2026 Forecast A'!F81</f>
        <v>395</v>
      </c>
      <c r="L153" s="47" t="str">
        <f aca="false">IF(OR(AND(D153&gt;0.5,E153&gt;0.5,F153&gt;0.5),AND(D153&lt;0.5,E153&lt;0.5,F153&lt;0.5)),"Yes","No — toss-up")</f>
        <v>Yes</v>
      </c>
    </row>
    <row r="154" customFormat="false" ht="15" hidden="false" customHeight="false" outlineLevel="0" collapsed="false">
      <c r="A154" s="9" t="str">
        <f aca="false">'2026 Forecast A'!A82</f>
        <v>Lehigh</v>
      </c>
      <c r="B154" s="9" t="str">
        <f aca="false">'2026 Forecast A'!B82</f>
        <v>ALLENTOWN</v>
      </c>
      <c r="C154" s="9" t="str">
        <f aca="false">'2026 Forecast A'!C82</f>
        <v>ALLENTOWN 13TH WARD 4TH DIST</v>
      </c>
      <c r="D154" s="10" t="n">
        <f aca="false">'2026 Forecast A'!G82</f>
        <v>0.674418604651163</v>
      </c>
      <c r="E154" s="10" t="n">
        <f aca="false">'2026 Forecast B'!G82</f>
        <v>0.677740863787375</v>
      </c>
      <c r="F154" s="10" t="n">
        <f aca="false">'2026 Forecast C'!G82</f>
        <v>0.681063122923588</v>
      </c>
      <c r="G154" s="45" t="n">
        <f aca="false">(MAX(D154:F154)-MIN(D154:F154))*100</f>
        <v>0.664451827242529</v>
      </c>
      <c r="H154" s="46" t="n">
        <f aca="false">'2026 Forecast A'!L82</f>
        <v>3.63007318179951</v>
      </c>
      <c r="I154" s="46" t="n">
        <f aca="false">'2026 Forecast B'!L82</f>
        <v>3.42212242863596</v>
      </c>
      <c r="J154" s="46" t="n">
        <f aca="false">'2026 Forecast C'!L82</f>
        <v>3.90543410566382</v>
      </c>
      <c r="K154" s="18" t="n">
        <f aca="false">'2026 Forecast A'!F82</f>
        <v>301</v>
      </c>
      <c r="L154" s="47" t="str">
        <f aca="false">IF(OR(AND(D154&gt;0.5,E154&gt;0.5,F154&gt;0.5),AND(D154&lt;0.5,E154&lt;0.5,F154&lt;0.5)),"Yes","No — toss-up")</f>
        <v>Yes</v>
      </c>
    </row>
    <row r="155" customFormat="false" ht="15" hidden="false" customHeight="false" outlineLevel="0" collapsed="false">
      <c r="A155" s="9" t="str">
        <f aca="false">'2026 Forecast A'!A83</f>
        <v>Lehigh</v>
      </c>
      <c r="B155" s="9" t="str">
        <f aca="false">'2026 Forecast A'!B83</f>
        <v>ALLENTOWN</v>
      </c>
      <c r="C155" s="9" t="str">
        <f aca="false">'2026 Forecast A'!C83</f>
        <v>ALLENTOWN 14TH WARD 1ST DIST</v>
      </c>
      <c r="D155" s="10" t="n">
        <f aca="false">'2026 Forecast A'!G83</f>
        <v>0.641638225255973</v>
      </c>
      <c r="E155" s="10" t="n">
        <f aca="false">'2026 Forecast B'!G83</f>
        <v>0.639931740614334</v>
      </c>
      <c r="F155" s="10" t="n">
        <f aca="false">'2026 Forecast C'!G83</f>
        <v>0.648464163822526</v>
      </c>
      <c r="G155" s="45" t="n">
        <f aca="false">(MAX(D155:F155)-MIN(D155:F155))*100</f>
        <v>0.853242320819114</v>
      </c>
      <c r="H155" s="46" t="n">
        <f aca="false">'2026 Forecast A'!L83</f>
        <v>2.44295498300873</v>
      </c>
      <c r="I155" s="46" t="n">
        <f aca="false">'2026 Forecast B'!L83</f>
        <v>2.53657313930207</v>
      </c>
      <c r="J155" s="46" t="n">
        <f aca="false">'2026 Forecast C'!L83</f>
        <v>2.66758183694499</v>
      </c>
      <c r="K155" s="18" t="n">
        <f aca="false">'2026 Forecast A'!F83</f>
        <v>586</v>
      </c>
      <c r="L155" s="47" t="str">
        <f aca="false">IF(OR(AND(D155&gt;0.5,E155&gt;0.5,F155&gt;0.5),AND(D155&lt;0.5,E155&lt;0.5,F155&lt;0.5)),"Yes","No — toss-up")</f>
        <v>Yes</v>
      </c>
    </row>
    <row r="156" customFormat="false" ht="15" hidden="false" customHeight="false" outlineLevel="0" collapsed="false">
      <c r="A156" s="9" t="str">
        <f aca="false">'2026 Forecast A'!A84</f>
        <v>Lehigh</v>
      </c>
      <c r="B156" s="9" t="str">
        <f aca="false">'2026 Forecast A'!B84</f>
        <v>ALLENTOWN</v>
      </c>
      <c r="C156" s="9" t="str">
        <f aca="false">'2026 Forecast A'!C84</f>
        <v>ALLENTOWN 14TH WARD 2ND DIST</v>
      </c>
      <c r="D156" s="10" t="n">
        <f aca="false">'2026 Forecast A'!G84</f>
        <v>0.646234676007005</v>
      </c>
      <c r="E156" s="10" t="n">
        <f aca="false">'2026 Forecast B'!G84</f>
        <v>0.651488616462347</v>
      </c>
      <c r="F156" s="10" t="n">
        <f aca="false">'2026 Forecast C'!G84</f>
        <v>0.656742556917688</v>
      </c>
      <c r="G156" s="45" t="n">
        <f aca="false">(MAX(D156:F156)-MIN(D156:F156))*100</f>
        <v>1.0507880910683</v>
      </c>
      <c r="H156" s="46" t="n">
        <f aca="false">'2026 Forecast A'!L84</f>
        <v>3.63007318179951</v>
      </c>
      <c r="I156" s="46" t="n">
        <f aca="false">'2026 Forecast B'!L84</f>
        <v>3.42212242863596</v>
      </c>
      <c r="J156" s="46" t="n">
        <f aca="false">'2026 Forecast C'!L84</f>
        <v>3.90543410566382</v>
      </c>
      <c r="K156" s="18" t="n">
        <f aca="false">'2026 Forecast A'!F84</f>
        <v>571</v>
      </c>
      <c r="L156" s="47" t="str">
        <f aca="false">IF(OR(AND(D156&gt;0.5,E156&gt;0.5,F156&gt;0.5),AND(D156&lt;0.5,E156&lt;0.5,F156&lt;0.5)),"Yes","No — toss-up")</f>
        <v>Yes</v>
      </c>
    </row>
    <row r="157" customFormat="false" ht="15" hidden="false" customHeight="false" outlineLevel="0" collapsed="false">
      <c r="A157" s="9" t="str">
        <f aca="false">'2026 Forecast A'!A85</f>
        <v>Lehigh</v>
      </c>
      <c r="B157" s="9" t="str">
        <f aca="false">'2026 Forecast A'!B85</f>
        <v>ALLENTOWN</v>
      </c>
      <c r="C157" s="9" t="str">
        <f aca="false">'2026 Forecast A'!C85</f>
        <v>ALLENTOWN 15TH WARD 1ST DIST</v>
      </c>
      <c r="D157" s="10" t="n">
        <f aca="false">'2026 Forecast A'!G85</f>
        <v>0.575525812619503</v>
      </c>
      <c r="E157" s="10" t="n">
        <f aca="false">'2026 Forecast B'!G85</f>
        <v>0.588910133843212</v>
      </c>
      <c r="F157" s="10" t="n">
        <f aca="false">'2026 Forecast C'!G85</f>
        <v>0.577437858508604</v>
      </c>
      <c r="G157" s="45" t="n">
        <f aca="false">(MAX(D157:F157)-MIN(D157:F157))*100</f>
        <v>1.33843212237094</v>
      </c>
      <c r="H157" s="46" t="n">
        <f aca="false">'2026 Forecast A'!L85</f>
        <v>3.63007318179951</v>
      </c>
      <c r="I157" s="46" t="n">
        <f aca="false">'2026 Forecast B'!L85</f>
        <v>3.42212242863596</v>
      </c>
      <c r="J157" s="46" t="n">
        <f aca="false">'2026 Forecast C'!L85</f>
        <v>3.90543410566382</v>
      </c>
      <c r="K157" s="18" t="n">
        <f aca="false">'2026 Forecast A'!F85</f>
        <v>523</v>
      </c>
      <c r="L157" s="47" t="str">
        <f aca="false">IF(OR(AND(D157&gt;0.5,E157&gt;0.5,F157&gt;0.5),AND(D157&lt;0.5,E157&lt;0.5,F157&lt;0.5)),"Yes","No — toss-up")</f>
        <v>Yes</v>
      </c>
    </row>
    <row r="158" customFormat="false" ht="15" hidden="false" customHeight="false" outlineLevel="0" collapsed="false">
      <c r="A158" s="9" t="str">
        <f aca="false">'2026 Forecast A'!A86</f>
        <v>Lehigh</v>
      </c>
      <c r="B158" s="9" t="str">
        <f aca="false">'2026 Forecast A'!B86</f>
        <v>ALLENTOWN</v>
      </c>
      <c r="C158" s="9" t="str">
        <f aca="false">'2026 Forecast A'!C86</f>
        <v>ALLENTOWN 15TH WARD 2ND DIST</v>
      </c>
      <c r="D158" s="10" t="n">
        <f aca="false">'2026 Forecast A'!G86</f>
        <v>0.624590163934426</v>
      </c>
      <c r="E158" s="10" t="n">
        <f aca="false">'2026 Forecast B'!G86</f>
        <v>0.627868852459016</v>
      </c>
      <c r="F158" s="10" t="n">
        <f aca="false">'2026 Forecast C'!G86</f>
        <v>0.634426229508197</v>
      </c>
      <c r="G158" s="45" t="n">
        <f aca="false">(MAX(D158:F158)-MIN(D158:F158))*100</f>
        <v>0.983606557377048</v>
      </c>
      <c r="H158" s="46" t="n">
        <f aca="false">'2026 Forecast A'!L86</f>
        <v>2.44295498300873</v>
      </c>
      <c r="I158" s="46" t="n">
        <f aca="false">'2026 Forecast B'!L86</f>
        <v>2.53657313930207</v>
      </c>
      <c r="J158" s="46" t="n">
        <f aca="false">'2026 Forecast C'!L86</f>
        <v>2.66758183694499</v>
      </c>
      <c r="K158" s="18" t="n">
        <f aca="false">'2026 Forecast A'!F86</f>
        <v>610</v>
      </c>
      <c r="L158" s="47" t="str">
        <f aca="false">IF(OR(AND(D158&gt;0.5,E158&gt;0.5,F158&gt;0.5),AND(D158&lt;0.5,E158&lt;0.5,F158&lt;0.5)),"Yes","No — toss-up")</f>
        <v>Yes</v>
      </c>
    </row>
    <row r="159" customFormat="false" ht="15" hidden="false" customHeight="false" outlineLevel="0" collapsed="false">
      <c r="A159" s="9" t="str">
        <f aca="false">'2026 Forecast A'!A87</f>
        <v>Lehigh</v>
      </c>
      <c r="B159" s="9" t="str">
        <f aca="false">'2026 Forecast A'!B87</f>
        <v>ALLENTOWN</v>
      </c>
      <c r="C159" s="9" t="str">
        <f aca="false">'2026 Forecast A'!C87</f>
        <v>ALLENTOWN 15TH WARD 3RD DIST</v>
      </c>
      <c r="D159" s="10" t="n">
        <f aca="false">'2026 Forecast A'!G87</f>
        <v>0.622613803230543</v>
      </c>
      <c r="E159" s="10" t="n">
        <f aca="false">'2026 Forecast B'!G87</f>
        <v>0.629955947136564</v>
      </c>
      <c r="F159" s="10" t="n">
        <f aca="false">'2026 Forecast C'!G87</f>
        <v>0.629955947136564</v>
      </c>
      <c r="G159" s="45" t="n">
        <f aca="false">(MAX(D159:F159)-MIN(D159:F159))*100</f>
        <v>0.734214390602062</v>
      </c>
      <c r="H159" s="46" t="n">
        <f aca="false">'2026 Forecast A'!L87</f>
        <v>2.44295498300873</v>
      </c>
      <c r="I159" s="46" t="n">
        <f aca="false">'2026 Forecast B'!L87</f>
        <v>2.53657313930207</v>
      </c>
      <c r="J159" s="46" t="n">
        <f aca="false">'2026 Forecast C'!L87</f>
        <v>2.66758183694499</v>
      </c>
      <c r="K159" s="18" t="n">
        <f aca="false">'2026 Forecast A'!F87</f>
        <v>681</v>
      </c>
      <c r="L159" s="47" t="str">
        <f aca="false">IF(OR(AND(D159&gt;0.5,E159&gt;0.5,F159&gt;0.5),AND(D159&lt;0.5,E159&lt;0.5,F159&lt;0.5)),"Yes","No — toss-up")</f>
        <v>Yes</v>
      </c>
    </row>
    <row r="160" customFormat="false" ht="15" hidden="false" customHeight="false" outlineLevel="0" collapsed="false">
      <c r="A160" s="9" t="str">
        <f aca="false">'2026 Forecast A'!A88</f>
        <v>Lehigh</v>
      </c>
      <c r="B160" s="9" t="str">
        <f aca="false">'2026 Forecast A'!B88</f>
        <v>ALLENTOWN</v>
      </c>
      <c r="C160" s="9" t="str">
        <f aca="false">'2026 Forecast A'!C88</f>
        <v>ALLENTOWN 15TH WARD 4TH DIST</v>
      </c>
      <c r="D160" s="10" t="n">
        <f aca="false">'2026 Forecast A'!G88</f>
        <v>0.58739837398374</v>
      </c>
      <c r="E160" s="10" t="n">
        <f aca="false">'2026 Forecast B'!G88</f>
        <v>0.597560975609756</v>
      </c>
      <c r="F160" s="10" t="n">
        <f aca="false">'2026 Forecast C'!G88</f>
        <v>0.597560975609756</v>
      </c>
      <c r="G160" s="45" t="n">
        <f aca="false">(MAX(D160:F160)-MIN(D160:F160))*100</f>
        <v>1.01626016260162</v>
      </c>
      <c r="H160" s="46" t="n">
        <f aca="false">'2026 Forecast A'!L88</f>
        <v>3.63007318179951</v>
      </c>
      <c r="I160" s="46" t="n">
        <f aca="false">'2026 Forecast B'!L88</f>
        <v>3.42212242863596</v>
      </c>
      <c r="J160" s="46" t="n">
        <f aca="false">'2026 Forecast C'!L88</f>
        <v>3.90543410566382</v>
      </c>
      <c r="K160" s="18" t="n">
        <f aca="false">'2026 Forecast A'!F88</f>
        <v>492</v>
      </c>
      <c r="L160" s="47" t="str">
        <f aca="false">IF(OR(AND(D160&gt;0.5,E160&gt;0.5,F160&gt;0.5),AND(D160&lt;0.5,E160&lt;0.5,F160&lt;0.5)),"Yes","No — toss-up")</f>
        <v>Yes</v>
      </c>
    </row>
    <row r="161" customFormat="false" ht="15" hidden="false" customHeight="false" outlineLevel="0" collapsed="false">
      <c r="A161" s="9" t="str">
        <f aca="false">'2026 Forecast A'!A89</f>
        <v>Lehigh</v>
      </c>
      <c r="B161" s="9" t="str">
        <f aca="false">'2026 Forecast A'!B89</f>
        <v>ALLENTOWN</v>
      </c>
      <c r="C161" s="9" t="str">
        <f aca="false">'2026 Forecast A'!C89</f>
        <v>ALLENTOWN 16TH WARD 1ST DIST</v>
      </c>
      <c r="D161" s="10" t="n">
        <f aca="false">'2026 Forecast A'!G89</f>
        <v>0.628260869565217</v>
      </c>
      <c r="E161" s="10" t="n">
        <f aca="false">'2026 Forecast B'!G89</f>
        <v>0.623913043478261</v>
      </c>
      <c r="F161" s="10" t="n">
        <f aca="false">'2026 Forecast C'!G89</f>
        <v>0.63695652173913</v>
      </c>
      <c r="G161" s="45" t="n">
        <f aca="false">(MAX(D161:F161)-MIN(D161:F161))*100</f>
        <v>1.30434782608696</v>
      </c>
      <c r="H161" s="46" t="n">
        <f aca="false">'2026 Forecast A'!L89</f>
        <v>3.63007318179951</v>
      </c>
      <c r="I161" s="46" t="n">
        <f aca="false">'2026 Forecast B'!L89</f>
        <v>3.42212242863596</v>
      </c>
      <c r="J161" s="46" t="n">
        <f aca="false">'2026 Forecast C'!L89</f>
        <v>3.90543410566382</v>
      </c>
      <c r="K161" s="18" t="n">
        <f aca="false">'2026 Forecast A'!F89</f>
        <v>460</v>
      </c>
      <c r="L161" s="47" t="str">
        <f aca="false">IF(OR(AND(D161&gt;0.5,E161&gt;0.5,F161&gt;0.5),AND(D161&lt;0.5,E161&lt;0.5,F161&lt;0.5)),"Yes","No — toss-up")</f>
        <v>Yes</v>
      </c>
    </row>
    <row r="162" customFormat="false" ht="15" hidden="false" customHeight="false" outlineLevel="0" collapsed="false">
      <c r="A162" s="9" t="str">
        <f aca="false">'2026 Forecast A'!A90</f>
        <v>Lehigh</v>
      </c>
      <c r="B162" s="9" t="str">
        <f aca="false">'2026 Forecast A'!B90</f>
        <v>ALLENTOWN</v>
      </c>
      <c r="C162" s="9" t="str">
        <f aca="false">'2026 Forecast A'!C90</f>
        <v>ALLENTOWN 16TH WARD 2ND DIST</v>
      </c>
      <c r="D162" s="10" t="n">
        <f aca="false">'2026 Forecast A'!G90</f>
        <v>0.605359317904994</v>
      </c>
      <c r="E162" s="10" t="n">
        <f aca="false">'2026 Forecast B'!G90</f>
        <v>0.611449451887942</v>
      </c>
      <c r="F162" s="10" t="n">
        <f aca="false">'2026 Forecast C'!G90</f>
        <v>0.611449451887942</v>
      </c>
      <c r="G162" s="45" t="n">
        <f aca="false">(MAX(D162:F162)-MIN(D162:F162))*100</f>
        <v>0.609013398294767</v>
      </c>
      <c r="H162" s="46" t="n">
        <f aca="false">'2026 Forecast A'!L90</f>
        <v>2.44295498300873</v>
      </c>
      <c r="I162" s="46" t="n">
        <f aca="false">'2026 Forecast B'!L90</f>
        <v>2.53657313930207</v>
      </c>
      <c r="J162" s="46" t="n">
        <f aca="false">'2026 Forecast C'!L90</f>
        <v>2.66758183694499</v>
      </c>
      <c r="K162" s="18" t="n">
        <f aca="false">'2026 Forecast A'!F90</f>
        <v>821</v>
      </c>
      <c r="L162" s="47" t="str">
        <f aca="false">IF(OR(AND(D162&gt;0.5,E162&gt;0.5,F162&gt;0.5),AND(D162&lt;0.5,E162&lt;0.5,F162&lt;0.5)),"Yes","No — toss-up")</f>
        <v>Yes</v>
      </c>
    </row>
    <row r="163" customFormat="false" ht="15" hidden="false" customHeight="false" outlineLevel="0" collapsed="false">
      <c r="A163" s="9" t="str">
        <f aca="false">'2026 Forecast A'!A91</f>
        <v>Lehigh</v>
      </c>
      <c r="B163" s="9" t="str">
        <f aca="false">'2026 Forecast A'!B91</f>
        <v>ALLENTOWN</v>
      </c>
      <c r="C163" s="9" t="str">
        <f aca="false">'2026 Forecast A'!C91</f>
        <v>ALLENTOWN 17TH WARD 1ST DIST</v>
      </c>
      <c r="D163" s="10" t="n">
        <f aca="false">'2026 Forecast A'!G91</f>
        <v>0.676923076923077</v>
      </c>
      <c r="E163" s="10" t="n">
        <f aca="false">'2026 Forecast B'!G91</f>
        <v>0.675</v>
      </c>
      <c r="F163" s="10" t="n">
        <f aca="false">'2026 Forecast C'!G91</f>
        <v>0.686538461538462</v>
      </c>
      <c r="G163" s="45" t="n">
        <f aca="false">(MAX(D163:F163)-MIN(D163:F163))*100</f>
        <v>1.15384615384615</v>
      </c>
      <c r="H163" s="46" t="n">
        <f aca="false">'2026 Forecast A'!L91</f>
        <v>3.63007318179951</v>
      </c>
      <c r="I163" s="46" t="n">
        <f aca="false">'2026 Forecast B'!L91</f>
        <v>3.42212242863596</v>
      </c>
      <c r="J163" s="46" t="n">
        <f aca="false">'2026 Forecast C'!L91</f>
        <v>3.90543410566382</v>
      </c>
      <c r="K163" s="18" t="n">
        <f aca="false">'2026 Forecast A'!F91</f>
        <v>520</v>
      </c>
      <c r="L163" s="47" t="str">
        <f aca="false">IF(OR(AND(D163&gt;0.5,E163&gt;0.5,F163&gt;0.5),AND(D163&lt;0.5,E163&lt;0.5,F163&lt;0.5)),"Yes","No — toss-up")</f>
        <v>Yes</v>
      </c>
    </row>
    <row r="164" customFormat="false" ht="15" hidden="false" customHeight="false" outlineLevel="0" collapsed="false">
      <c r="A164" s="9" t="str">
        <f aca="false">'2026 Forecast A'!A92</f>
        <v>Lehigh</v>
      </c>
      <c r="B164" s="9" t="str">
        <f aca="false">'2026 Forecast A'!B92</f>
        <v>ALLENTOWN</v>
      </c>
      <c r="C164" s="9" t="str">
        <f aca="false">'2026 Forecast A'!C92</f>
        <v>ALLENTOWN 17TH WARD 2ND DIST</v>
      </c>
      <c r="D164" s="10" t="n">
        <f aca="false">'2026 Forecast A'!G92</f>
        <v>0.643435980551053</v>
      </c>
      <c r="E164" s="10" t="n">
        <f aca="false">'2026 Forecast B'!G92</f>
        <v>0.638573743922204</v>
      </c>
      <c r="F164" s="10" t="n">
        <f aca="false">'2026 Forecast C'!G92</f>
        <v>0.653160453808752</v>
      </c>
      <c r="G164" s="45" t="n">
        <f aca="false">(MAX(D164:F164)-MIN(D164:F164))*100</f>
        <v>1.45867098865478</v>
      </c>
      <c r="H164" s="46" t="n">
        <f aca="false">'2026 Forecast A'!L92</f>
        <v>2.44295498300873</v>
      </c>
      <c r="I164" s="46" t="n">
        <f aca="false">'2026 Forecast B'!L92</f>
        <v>2.53657313930207</v>
      </c>
      <c r="J164" s="46" t="n">
        <f aca="false">'2026 Forecast C'!L92</f>
        <v>2.66758183694499</v>
      </c>
      <c r="K164" s="18" t="n">
        <f aca="false">'2026 Forecast A'!F92</f>
        <v>617</v>
      </c>
      <c r="L164" s="47" t="str">
        <f aca="false">IF(OR(AND(D164&gt;0.5,E164&gt;0.5,F164&gt;0.5),AND(D164&lt;0.5,E164&lt;0.5,F164&lt;0.5)),"Yes","No — toss-up")</f>
        <v>Yes</v>
      </c>
    </row>
    <row r="165" customFormat="false" ht="15" hidden="false" customHeight="false" outlineLevel="0" collapsed="false">
      <c r="A165" s="9" t="str">
        <f aca="false">'2026 Forecast A'!A93</f>
        <v>Lehigh</v>
      </c>
      <c r="B165" s="9" t="str">
        <f aca="false">'2026 Forecast A'!B93</f>
        <v>ALLENTOWN</v>
      </c>
      <c r="C165" s="9" t="str">
        <f aca="false">'2026 Forecast A'!C93</f>
        <v>ALLENTOWN 17TH WARD 3RD DIST</v>
      </c>
      <c r="D165" s="10" t="n">
        <f aca="false">'2026 Forecast A'!G93</f>
        <v>0.630177514792899</v>
      </c>
      <c r="E165" s="10" t="n">
        <f aca="false">'2026 Forecast B'!G93</f>
        <v>0.625739644970414</v>
      </c>
      <c r="F165" s="10" t="n">
        <f aca="false">'2026 Forecast C'!G93</f>
        <v>0.643491124260355</v>
      </c>
      <c r="G165" s="45" t="n">
        <f aca="false">(MAX(D165:F165)-MIN(D165:F165))*100</f>
        <v>1.77514792899408</v>
      </c>
      <c r="H165" s="46" t="n">
        <f aca="false">'2026 Forecast A'!L93</f>
        <v>2.44295498300873</v>
      </c>
      <c r="I165" s="46" t="n">
        <f aca="false">'2026 Forecast B'!L93</f>
        <v>2.53657313930207</v>
      </c>
      <c r="J165" s="46" t="n">
        <f aca="false">'2026 Forecast C'!L93</f>
        <v>2.66758183694499</v>
      </c>
      <c r="K165" s="18" t="n">
        <f aca="false">'2026 Forecast A'!F93</f>
        <v>676</v>
      </c>
      <c r="L165" s="47" t="str">
        <f aca="false">IF(OR(AND(D165&gt;0.5,E165&gt;0.5,F165&gt;0.5),AND(D165&lt;0.5,E165&lt;0.5,F165&lt;0.5)),"Yes","No — toss-up")</f>
        <v>Yes</v>
      </c>
    </row>
    <row r="166" customFormat="false" ht="15" hidden="false" customHeight="false" outlineLevel="0" collapsed="false">
      <c r="A166" s="9" t="str">
        <f aca="false">'2026 Forecast A'!A94</f>
        <v>Lehigh</v>
      </c>
      <c r="B166" s="9" t="str">
        <f aca="false">'2026 Forecast A'!B94</f>
        <v>ALLENTOWN</v>
      </c>
      <c r="C166" s="9" t="str">
        <f aca="false">'2026 Forecast A'!C94</f>
        <v>ALLENTOWN 17TH WARD 4TH DIST</v>
      </c>
      <c r="D166" s="10" t="n">
        <f aca="false">'2026 Forecast A'!G94</f>
        <v>0.628828828828829</v>
      </c>
      <c r="E166" s="10" t="n">
        <f aca="false">'2026 Forecast B'!G94</f>
        <v>0.621621621621622</v>
      </c>
      <c r="F166" s="10" t="n">
        <f aca="false">'2026 Forecast C'!G94</f>
        <v>0.646846846846847</v>
      </c>
      <c r="G166" s="45" t="n">
        <f aca="false">(MAX(D166:F166)-MIN(D166:F166))*100</f>
        <v>2.52252252252253</v>
      </c>
      <c r="H166" s="46" t="n">
        <f aca="false">'2026 Forecast A'!L94</f>
        <v>3.63007318179951</v>
      </c>
      <c r="I166" s="46" t="n">
        <f aca="false">'2026 Forecast B'!L94</f>
        <v>3.42212242863596</v>
      </c>
      <c r="J166" s="46" t="n">
        <f aca="false">'2026 Forecast C'!L94</f>
        <v>3.90543410566382</v>
      </c>
      <c r="K166" s="18" t="n">
        <f aca="false">'2026 Forecast A'!F94</f>
        <v>555</v>
      </c>
      <c r="L166" s="47" t="str">
        <f aca="false">IF(OR(AND(D166&gt;0.5,E166&gt;0.5,F166&gt;0.5),AND(D166&lt;0.5,E166&lt;0.5,F166&lt;0.5)),"Yes","No — toss-up")</f>
        <v>Yes</v>
      </c>
    </row>
    <row r="167" customFormat="false" ht="15" hidden="false" customHeight="false" outlineLevel="0" collapsed="false">
      <c r="A167" s="9" t="str">
        <f aca="false">'2026 Forecast A'!A95</f>
        <v>Lehigh</v>
      </c>
      <c r="B167" s="9" t="str">
        <f aca="false">'2026 Forecast A'!B95</f>
        <v>ALLENTOWN</v>
      </c>
      <c r="C167" s="9" t="str">
        <f aca="false">'2026 Forecast A'!C95</f>
        <v>ALLENTOWN 17TH WD 4TH DT PARK</v>
      </c>
      <c r="D167" s="10" t="n">
        <f aca="false">'2026 Forecast A'!G95</f>
        <v>0.62106135986733</v>
      </c>
      <c r="E167" s="10" t="n">
        <f aca="false">'2026 Forecast B'!G95</f>
        <v>0.620232172470978</v>
      </c>
      <c r="F167" s="10" t="n">
        <f aca="false">'2026 Forecast C'!G95</f>
        <v>0.644278606965174</v>
      </c>
      <c r="G167" s="45" t="n">
        <f aca="false">(MAX(D167:F167)-MIN(D167:F167))*100</f>
        <v>2.40464344941957</v>
      </c>
      <c r="H167" s="46" t="n">
        <f aca="false">'2026 Forecast A'!L95</f>
        <v>2.1149079150367</v>
      </c>
      <c r="I167" s="46" t="n">
        <f aca="false">'2026 Forecast B'!L95</f>
        <v>2.41298496866465</v>
      </c>
      <c r="J167" s="46" t="n">
        <f aca="false">'2026 Forecast C'!L95</f>
        <v>2.24505523618249</v>
      </c>
      <c r="K167" s="18" t="n">
        <f aca="false">'2026 Forecast A'!F95</f>
        <v>1206</v>
      </c>
      <c r="L167" s="47" t="str">
        <f aca="false">IF(OR(AND(D167&gt;0.5,E167&gt;0.5,F167&gt;0.5),AND(D167&lt;0.5,E167&lt;0.5,F167&lt;0.5)),"Yes","No — toss-up")</f>
        <v>Yes</v>
      </c>
    </row>
    <row r="168" customFormat="false" ht="15" hidden="false" customHeight="false" outlineLevel="0" collapsed="false">
      <c r="A168" s="9" t="str">
        <f aca="false">'2026 Forecast A'!A96</f>
        <v>Lehigh</v>
      </c>
      <c r="B168" s="9" t="str">
        <f aca="false">'2026 Forecast A'!B96</f>
        <v>ALLENTOWN</v>
      </c>
      <c r="C168" s="9" t="str">
        <f aca="false">'2026 Forecast A'!C96</f>
        <v>ALLENTOWN 18TH WARD 1ST DIST</v>
      </c>
      <c r="D168" s="10" t="n">
        <f aca="false">'2026 Forecast A'!G96</f>
        <v>0.675213675213675</v>
      </c>
      <c r="E168" s="10" t="n">
        <f aca="false">'2026 Forecast B'!G96</f>
        <v>0.67008547008547</v>
      </c>
      <c r="F168" s="10" t="n">
        <f aca="false">'2026 Forecast C'!G96</f>
        <v>0.683760683760684</v>
      </c>
      <c r="G168" s="45" t="n">
        <f aca="false">(MAX(D168:F168)-MIN(D168:F168))*100</f>
        <v>1.36752136752137</v>
      </c>
      <c r="H168" s="46" t="n">
        <f aca="false">'2026 Forecast A'!L96</f>
        <v>2.44295498300873</v>
      </c>
      <c r="I168" s="46" t="n">
        <f aca="false">'2026 Forecast B'!L96</f>
        <v>2.53657313930207</v>
      </c>
      <c r="J168" s="46" t="n">
        <f aca="false">'2026 Forecast C'!L96</f>
        <v>2.66758183694499</v>
      </c>
      <c r="K168" s="18" t="n">
        <f aca="false">'2026 Forecast A'!F96</f>
        <v>585</v>
      </c>
      <c r="L168" s="47" t="str">
        <f aca="false">IF(OR(AND(D168&gt;0.5,E168&gt;0.5,F168&gt;0.5),AND(D168&lt;0.5,E168&lt;0.5,F168&lt;0.5)),"Yes","No — toss-up")</f>
        <v>Yes</v>
      </c>
    </row>
    <row r="169" customFormat="false" ht="15" hidden="false" customHeight="false" outlineLevel="0" collapsed="false">
      <c r="A169" s="9" t="str">
        <f aca="false">'2026 Forecast A'!A97</f>
        <v>Lehigh</v>
      </c>
      <c r="B169" s="9" t="str">
        <f aca="false">'2026 Forecast A'!B97</f>
        <v>ALLENTOWN</v>
      </c>
      <c r="C169" s="9" t="str">
        <f aca="false">'2026 Forecast A'!C97</f>
        <v>ALLENTOWN 18TH WARD 2ND DIST</v>
      </c>
      <c r="D169" s="10" t="n">
        <f aca="false">'2026 Forecast A'!G97</f>
        <v>0.624203821656051</v>
      </c>
      <c r="E169" s="10" t="n">
        <f aca="false">'2026 Forecast B'!G97</f>
        <v>0.630573248407643</v>
      </c>
      <c r="F169" s="10" t="n">
        <f aca="false">'2026 Forecast C'!G97</f>
        <v>0.631847133757962</v>
      </c>
      <c r="G169" s="45" t="n">
        <f aca="false">(MAX(D169:F169)-MIN(D169:F169))*100</f>
        <v>0.764331210191083</v>
      </c>
      <c r="H169" s="46" t="n">
        <f aca="false">'2026 Forecast A'!L97</f>
        <v>2.44295498300873</v>
      </c>
      <c r="I169" s="46" t="n">
        <f aca="false">'2026 Forecast B'!L97</f>
        <v>2.53657313930207</v>
      </c>
      <c r="J169" s="46" t="n">
        <f aca="false">'2026 Forecast C'!L97</f>
        <v>2.66758183694499</v>
      </c>
      <c r="K169" s="18" t="n">
        <f aca="false">'2026 Forecast A'!F97</f>
        <v>785</v>
      </c>
      <c r="L169" s="47" t="str">
        <f aca="false">IF(OR(AND(D169&gt;0.5,E169&gt;0.5,F169&gt;0.5),AND(D169&lt;0.5,E169&lt;0.5,F169&lt;0.5)),"Yes","No — toss-up")</f>
        <v>Yes</v>
      </c>
    </row>
    <row r="170" customFormat="false" ht="15" hidden="false" customHeight="false" outlineLevel="0" collapsed="false">
      <c r="A170" s="9" t="str">
        <f aca="false">'2026 Forecast A'!A98</f>
        <v>Lehigh</v>
      </c>
      <c r="B170" s="9" t="str">
        <f aca="false">'2026 Forecast A'!B98</f>
        <v>ALLENTOWN</v>
      </c>
      <c r="C170" s="9" t="str">
        <f aca="false">'2026 Forecast A'!C98</f>
        <v>ALLENTOWN 18TH WD 2ND DT PARK</v>
      </c>
      <c r="D170" s="10" t="n">
        <f aca="false">'2026 Forecast A'!G98</f>
        <v>0.6</v>
      </c>
      <c r="E170" s="10" t="n">
        <f aca="false">'2026 Forecast B'!G98</f>
        <v>0.6</v>
      </c>
      <c r="F170" s="10" t="n">
        <f aca="false">'2026 Forecast C'!G98</f>
        <v>0.6</v>
      </c>
      <c r="G170" s="45" t="n">
        <f aca="false">(MAX(D170:F170)-MIN(D170:F170))*100</f>
        <v>0</v>
      </c>
      <c r="H170" s="46" t="n">
        <f aca="false">'2026 Forecast A'!L98</f>
        <v>3.63007318179951</v>
      </c>
      <c r="I170" s="46" t="n">
        <f aca="false">'2026 Forecast B'!L98</f>
        <v>3.42212242863596</v>
      </c>
      <c r="J170" s="46" t="n">
        <f aca="false">'2026 Forecast C'!L98</f>
        <v>3.90543410566382</v>
      </c>
      <c r="K170" s="18" t="n">
        <f aca="false">'2026 Forecast A'!F98</f>
        <v>20</v>
      </c>
      <c r="L170" s="47" t="str">
        <f aca="false">IF(OR(AND(D170&gt;0.5,E170&gt;0.5,F170&gt;0.5),AND(D170&lt;0.5,E170&lt;0.5,F170&lt;0.5)),"Yes","No — toss-up")</f>
        <v>Yes</v>
      </c>
    </row>
    <row r="171" customFormat="false" ht="15" hidden="false" customHeight="false" outlineLevel="0" collapsed="false">
      <c r="A171" s="9" t="str">
        <f aca="false">'2026 Forecast A'!A99</f>
        <v>Lehigh</v>
      </c>
      <c r="B171" s="9" t="str">
        <f aca="false">'2026 Forecast A'!B99</f>
        <v>ALLENTOWN</v>
      </c>
      <c r="C171" s="9" t="str">
        <f aca="false">'2026 Forecast A'!C99</f>
        <v>ALLENTOWN 19TH WARD 1ST DIST</v>
      </c>
      <c r="D171" s="10" t="n">
        <f aca="false">'2026 Forecast A'!G99</f>
        <v>0.574803149606299</v>
      </c>
      <c r="E171" s="10" t="n">
        <f aca="false">'2026 Forecast B'!G99</f>
        <v>0.587926509186352</v>
      </c>
      <c r="F171" s="10" t="n">
        <f aca="false">'2026 Forecast C'!G99</f>
        <v>0.582677165354331</v>
      </c>
      <c r="G171" s="45" t="n">
        <f aca="false">(MAX(D171:F171)-MIN(D171:F171))*100</f>
        <v>1.31233595800525</v>
      </c>
      <c r="H171" s="46" t="n">
        <f aca="false">'2026 Forecast A'!L99</f>
        <v>3.63007318179951</v>
      </c>
      <c r="I171" s="46" t="n">
        <f aca="false">'2026 Forecast B'!L99</f>
        <v>3.42212242863596</v>
      </c>
      <c r="J171" s="46" t="n">
        <f aca="false">'2026 Forecast C'!L99</f>
        <v>3.90543410566382</v>
      </c>
      <c r="K171" s="18" t="n">
        <f aca="false">'2026 Forecast A'!F99</f>
        <v>381</v>
      </c>
      <c r="L171" s="47" t="str">
        <f aca="false">IF(OR(AND(D171&gt;0.5,E171&gt;0.5,F171&gt;0.5),AND(D171&lt;0.5,E171&lt;0.5,F171&lt;0.5)),"Yes","No — toss-up")</f>
        <v>Yes</v>
      </c>
    </row>
    <row r="172" customFormat="false" ht="15" hidden="false" customHeight="false" outlineLevel="0" collapsed="false">
      <c r="A172" s="9" t="str">
        <f aca="false">'2026 Forecast A'!A100</f>
        <v>Lehigh</v>
      </c>
      <c r="B172" s="9" t="str">
        <f aca="false">'2026 Forecast A'!B100</f>
        <v>ALLENTOWN</v>
      </c>
      <c r="C172" s="9" t="str">
        <f aca="false">'2026 Forecast A'!C100</f>
        <v>ALLENTOWN 19TH WARD 2ND DIST</v>
      </c>
      <c r="D172" s="10" t="n">
        <f aca="false">'2026 Forecast A'!G100</f>
        <v>0.642857142857143</v>
      </c>
      <c r="E172" s="10" t="n">
        <f aca="false">'2026 Forecast B'!G100</f>
        <v>0.657142857142857</v>
      </c>
      <c r="F172" s="10" t="n">
        <f aca="false">'2026 Forecast C'!G100</f>
        <v>0.65</v>
      </c>
      <c r="G172" s="45" t="n">
        <f aca="false">(MAX(D172:F172)-MIN(D172:F172))*100</f>
        <v>1.42857142857142</v>
      </c>
      <c r="H172" s="46" t="n">
        <f aca="false">'2026 Forecast A'!L100</f>
        <v>3.63007318179951</v>
      </c>
      <c r="I172" s="46" t="n">
        <f aca="false">'2026 Forecast B'!L100</f>
        <v>3.42212242863596</v>
      </c>
      <c r="J172" s="46" t="n">
        <f aca="false">'2026 Forecast C'!L100</f>
        <v>3.90543410566382</v>
      </c>
      <c r="K172" s="18" t="n">
        <f aca="false">'2026 Forecast A'!F100</f>
        <v>560</v>
      </c>
      <c r="L172" s="47" t="str">
        <f aca="false">IF(OR(AND(D172&gt;0.5,E172&gt;0.5,F172&gt;0.5),AND(D172&lt;0.5,E172&lt;0.5,F172&lt;0.5)),"Yes","No — toss-up")</f>
        <v>Yes</v>
      </c>
    </row>
    <row r="173" customFormat="false" ht="15" hidden="false" customHeight="false" outlineLevel="0" collapsed="false">
      <c r="A173" s="9" t="str">
        <f aca="false">'2026 Forecast A'!A101</f>
        <v>Lehigh</v>
      </c>
      <c r="B173" s="9" t="str">
        <f aca="false">'2026 Forecast A'!B101</f>
        <v>ALLENTOWN</v>
      </c>
      <c r="C173" s="9" t="str">
        <f aca="false">'2026 Forecast A'!C101</f>
        <v>ALLENTOWN 19TH WARD 3RD DIST</v>
      </c>
      <c r="D173" s="10" t="n">
        <f aca="false">'2026 Forecast A'!G101</f>
        <v>0.603644646924829</v>
      </c>
      <c r="E173" s="10" t="n">
        <f aca="false">'2026 Forecast B'!G101</f>
        <v>0.605922551252847</v>
      </c>
      <c r="F173" s="10" t="n">
        <f aca="false">'2026 Forecast C'!G101</f>
        <v>0.61503416856492</v>
      </c>
      <c r="G173" s="45" t="n">
        <f aca="false">(MAX(D173:F173)-MIN(D173:F173))*100</f>
        <v>1.13895216400912</v>
      </c>
      <c r="H173" s="46" t="n">
        <f aca="false">'2026 Forecast A'!L101</f>
        <v>3.63007318179951</v>
      </c>
      <c r="I173" s="46" t="n">
        <f aca="false">'2026 Forecast B'!L101</f>
        <v>3.42212242863596</v>
      </c>
      <c r="J173" s="46" t="n">
        <f aca="false">'2026 Forecast C'!L101</f>
        <v>3.90543410566382</v>
      </c>
      <c r="K173" s="18" t="n">
        <f aca="false">'2026 Forecast A'!F101</f>
        <v>439</v>
      </c>
      <c r="L173" s="47" t="str">
        <f aca="false">IF(OR(AND(D173&gt;0.5,E173&gt;0.5,F173&gt;0.5),AND(D173&lt;0.5,E173&lt;0.5,F173&lt;0.5)),"Yes","No — toss-up")</f>
        <v>Yes</v>
      </c>
    </row>
    <row r="174" customFormat="false" ht="15" hidden="false" customHeight="false" outlineLevel="0" collapsed="false">
      <c r="A174" s="9" t="str">
        <f aca="false">'2026 Forecast A'!A102</f>
        <v>Lehigh</v>
      </c>
      <c r="B174" s="9" t="str">
        <f aca="false">'2026 Forecast A'!B102</f>
        <v>ALLENTOWN</v>
      </c>
      <c r="C174" s="9" t="str">
        <f aca="false">'2026 Forecast A'!C102</f>
        <v>ALLENTOWN 19TH WARD 4TH DIST</v>
      </c>
      <c r="D174" s="10" t="n">
        <f aca="false">'2026 Forecast A'!G102</f>
        <v>0.642666666666667</v>
      </c>
      <c r="E174" s="10" t="n">
        <f aca="false">'2026 Forecast B'!G102</f>
        <v>0.648</v>
      </c>
      <c r="F174" s="10" t="n">
        <f aca="false">'2026 Forecast C'!G102</f>
        <v>0.650666666666667</v>
      </c>
      <c r="G174" s="45" t="n">
        <f aca="false">(MAX(D174:F174)-MIN(D174:F174))*100</f>
        <v>0.79999999999999</v>
      </c>
      <c r="H174" s="46" t="n">
        <f aca="false">'2026 Forecast A'!L102</f>
        <v>3.63007318179951</v>
      </c>
      <c r="I174" s="46" t="n">
        <f aca="false">'2026 Forecast B'!L102</f>
        <v>3.42212242863596</v>
      </c>
      <c r="J174" s="46" t="n">
        <f aca="false">'2026 Forecast C'!L102</f>
        <v>3.90543410566382</v>
      </c>
      <c r="K174" s="18" t="n">
        <f aca="false">'2026 Forecast A'!F102</f>
        <v>375</v>
      </c>
      <c r="L174" s="47" t="str">
        <f aca="false">IF(OR(AND(D174&gt;0.5,E174&gt;0.5,F174&gt;0.5),AND(D174&lt;0.5,E174&lt;0.5,F174&lt;0.5)),"Yes","No — toss-up")</f>
        <v>Yes</v>
      </c>
    </row>
    <row r="175" customFormat="false" ht="15" hidden="false" customHeight="false" outlineLevel="0" collapsed="false">
      <c r="A175" s="9" t="str">
        <f aca="false">'2026 Forecast A'!A103</f>
        <v>Lehigh</v>
      </c>
      <c r="B175" s="9" t="str">
        <f aca="false">'2026 Forecast A'!B103</f>
        <v>ALLENTOWN</v>
      </c>
      <c r="C175" s="9" t="str">
        <f aca="false">'2026 Forecast A'!C103</f>
        <v>ALLENTOWN 19TH WARD 5TH DIST</v>
      </c>
      <c r="D175" s="10" t="n">
        <f aca="false">'2026 Forecast A'!G103</f>
        <v>0.613976705490849</v>
      </c>
      <c r="E175" s="10" t="n">
        <f aca="false">'2026 Forecast B'!G103</f>
        <v>0.617304492512479</v>
      </c>
      <c r="F175" s="10" t="n">
        <f aca="false">'2026 Forecast C'!G103</f>
        <v>0.62063227953411</v>
      </c>
      <c r="G175" s="45" t="n">
        <f aca="false">(MAX(D175:F175)-MIN(D175:F175))*100</f>
        <v>0.665557404326123</v>
      </c>
      <c r="H175" s="46" t="n">
        <f aca="false">'2026 Forecast A'!L103</f>
        <v>2.44295498300873</v>
      </c>
      <c r="I175" s="46" t="n">
        <f aca="false">'2026 Forecast B'!L103</f>
        <v>2.53657313930207</v>
      </c>
      <c r="J175" s="46" t="n">
        <f aca="false">'2026 Forecast C'!L103</f>
        <v>2.66758183694499</v>
      </c>
      <c r="K175" s="18" t="n">
        <f aca="false">'2026 Forecast A'!F103</f>
        <v>601</v>
      </c>
      <c r="L175" s="47" t="str">
        <f aca="false">IF(OR(AND(D175&gt;0.5,E175&gt;0.5,F175&gt;0.5),AND(D175&lt;0.5,E175&lt;0.5,F175&lt;0.5)),"Yes","No — toss-up")</f>
        <v>Yes</v>
      </c>
    </row>
    <row r="176" customFormat="false" ht="15" hidden="false" customHeight="false" outlineLevel="0" collapsed="false">
      <c r="A176" s="9" t="str">
        <f aca="false">'2026 Forecast A'!A104</f>
        <v>Lehigh</v>
      </c>
      <c r="B176" s="9" t="str">
        <f aca="false">'2026 Forecast A'!B104</f>
        <v>ALLENTOWN</v>
      </c>
      <c r="C176" s="9" t="str">
        <f aca="false">'2026 Forecast A'!C104</f>
        <v>ALLENTOWN 19TH WARD 5TH DT SAL</v>
      </c>
      <c r="D176" s="10" t="n">
        <f aca="false">'2026 Forecast A'!G104</f>
        <v>0.5</v>
      </c>
      <c r="E176" s="10" t="n">
        <f aca="false">'2026 Forecast B'!G104</f>
        <v>0.5</v>
      </c>
      <c r="F176" s="10" t="n">
        <f aca="false">'2026 Forecast C'!G104</f>
        <v>0.5</v>
      </c>
      <c r="G176" s="45" t="n">
        <f aca="false">(MAX(D176:F176)-MIN(D176:F176))*100</f>
        <v>0</v>
      </c>
      <c r="H176" s="46" t="n">
        <f aca="false">'2026 Forecast A'!L104</f>
        <v>3.63007318179951</v>
      </c>
      <c r="I176" s="46" t="n">
        <f aca="false">'2026 Forecast B'!L104</f>
        <v>3.42212242863596</v>
      </c>
      <c r="J176" s="46" t="n">
        <f aca="false">'2026 Forecast C'!L104</f>
        <v>3.90543410566382</v>
      </c>
      <c r="K176" s="18" t="n">
        <f aca="false">'2026 Forecast A'!F104</f>
        <v>2</v>
      </c>
      <c r="L176" s="47" t="str">
        <f aca="false">IF(OR(AND(D176&gt;0.5,E176&gt;0.5,F176&gt;0.5),AND(D176&lt;0.5,E176&lt;0.5,F176&lt;0.5)),"Yes","No — toss-up")</f>
        <v>No — toss-up</v>
      </c>
    </row>
    <row r="177" customFormat="false" ht="15" hidden="false" customHeight="false" outlineLevel="0" collapsed="false">
      <c r="A177" s="9" t="str">
        <f aca="false">'2026 Forecast A'!A105</f>
        <v>Lehigh</v>
      </c>
      <c r="B177" s="9" t="str">
        <f aca="false">'2026 Forecast A'!B105</f>
        <v>ALLENTOWN</v>
      </c>
      <c r="C177" s="9" t="str">
        <f aca="false">'2026 Forecast A'!C105</f>
        <v>ALLENTOWN 19TH WARD 6TH DIST</v>
      </c>
      <c r="D177" s="10" t="n">
        <f aca="false">'2026 Forecast A'!G105</f>
        <v>0.627551020408163</v>
      </c>
      <c r="E177" s="10" t="n">
        <f aca="false">'2026 Forecast B'!G105</f>
        <v>0.621173469387755</v>
      </c>
      <c r="F177" s="10" t="n">
        <f aca="false">'2026 Forecast C'!G105</f>
        <v>0.635204081632653</v>
      </c>
      <c r="G177" s="45" t="n">
        <f aca="false">(MAX(D177:F177)-MIN(D177:F177))*100</f>
        <v>1.4030612244898</v>
      </c>
      <c r="H177" s="46" t="n">
        <f aca="false">'2026 Forecast A'!L105</f>
        <v>2.44295498300873</v>
      </c>
      <c r="I177" s="46" t="n">
        <f aca="false">'2026 Forecast B'!L105</f>
        <v>2.53657313930207</v>
      </c>
      <c r="J177" s="46" t="n">
        <f aca="false">'2026 Forecast C'!L105</f>
        <v>2.66758183694499</v>
      </c>
      <c r="K177" s="18" t="n">
        <f aca="false">'2026 Forecast A'!F105</f>
        <v>784</v>
      </c>
      <c r="L177" s="47" t="str">
        <f aca="false">IF(OR(AND(D177&gt;0.5,E177&gt;0.5,F177&gt;0.5),AND(D177&lt;0.5,E177&lt;0.5,F177&lt;0.5)),"Yes","No — toss-up")</f>
        <v>Yes</v>
      </c>
    </row>
    <row r="178" customFormat="false" ht="15" hidden="false" customHeight="false" outlineLevel="0" collapsed="false">
      <c r="A178" s="9" t="str">
        <f aca="false">'2026 Forecast A'!A106</f>
        <v>Lehigh</v>
      </c>
      <c r="B178" s="9" t="str">
        <f aca="false">'2026 Forecast A'!B106</f>
        <v>ALLENTOWN</v>
      </c>
      <c r="C178" s="9" t="str">
        <f aca="false">'2026 Forecast A'!C106</f>
        <v>ALLENTOWN 1ST WARD</v>
      </c>
      <c r="D178" s="10" t="n">
        <f aca="false">'2026 Forecast A'!G106</f>
        <v>0.727272727272727</v>
      </c>
      <c r="E178" s="10" t="n">
        <f aca="false">'2026 Forecast B'!G106</f>
        <v>0.720779220779221</v>
      </c>
      <c r="F178" s="10" t="n">
        <f aca="false">'2026 Forecast C'!G106</f>
        <v>0.737012987012987</v>
      </c>
      <c r="G178" s="45" t="n">
        <f aca="false">(MAX(D178:F178)-MIN(D178:F178))*100</f>
        <v>1.62337662337663</v>
      </c>
      <c r="H178" s="46" t="n">
        <f aca="false">'2026 Forecast A'!L106</f>
        <v>3.63007318179951</v>
      </c>
      <c r="I178" s="46" t="n">
        <f aca="false">'2026 Forecast B'!L106</f>
        <v>3.42212242863596</v>
      </c>
      <c r="J178" s="46" t="n">
        <f aca="false">'2026 Forecast C'!L106</f>
        <v>3.90543410566382</v>
      </c>
      <c r="K178" s="18" t="n">
        <f aca="false">'2026 Forecast A'!F106</f>
        <v>308</v>
      </c>
      <c r="L178" s="47" t="str">
        <f aca="false">IF(OR(AND(D178&gt;0.5,E178&gt;0.5,F178&gt;0.5),AND(D178&lt;0.5,E178&lt;0.5,F178&lt;0.5)),"Yes","No — toss-up")</f>
        <v>Yes</v>
      </c>
    </row>
    <row r="179" customFormat="false" ht="15" hidden="false" customHeight="false" outlineLevel="0" collapsed="false">
      <c r="A179" s="9" t="str">
        <f aca="false">'2026 Forecast A'!A107</f>
        <v>Lehigh</v>
      </c>
      <c r="B179" s="9" t="str">
        <f aca="false">'2026 Forecast A'!B107</f>
        <v>ALLENTOWN</v>
      </c>
      <c r="C179" s="9" t="str">
        <f aca="false">'2026 Forecast A'!C107</f>
        <v>ALLENTOWN 2ND WARD</v>
      </c>
      <c r="D179" s="10" t="n">
        <f aca="false">'2026 Forecast A'!G107</f>
        <v>0.702205882352941</v>
      </c>
      <c r="E179" s="10" t="n">
        <f aca="false">'2026 Forecast B'!G107</f>
        <v>0.6875</v>
      </c>
      <c r="F179" s="10" t="n">
        <f aca="false">'2026 Forecast C'!G107</f>
        <v>0.713235294117647</v>
      </c>
      <c r="G179" s="45" t="n">
        <f aca="false">(MAX(D179:F179)-MIN(D179:F179))*100</f>
        <v>2.57352941176471</v>
      </c>
      <c r="H179" s="46" t="n">
        <f aca="false">'2026 Forecast A'!L107</f>
        <v>3.63007318179951</v>
      </c>
      <c r="I179" s="46" t="n">
        <f aca="false">'2026 Forecast B'!L107</f>
        <v>3.42212242863596</v>
      </c>
      <c r="J179" s="46" t="n">
        <f aca="false">'2026 Forecast C'!L107</f>
        <v>3.90543410566382</v>
      </c>
      <c r="K179" s="18" t="n">
        <f aca="false">'2026 Forecast A'!F107</f>
        <v>272</v>
      </c>
      <c r="L179" s="47" t="str">
        <f aca="false">IF(OR(AND(D179&gt;0.5,E179&gt;0.5,F179&gt;0.5),AND(D179&lt;0.5,E179&lt;0.5,F179&lt;0.5)),"Yes","No — toss-up")</f>
        <v>Yes</v>
      </c>
    </row>
    <row r="180" customFormat="false" ht="15" hidden="false" customHeight="false" outlineLevel="0" collapsed="false">
      <c r="A180" s="9" t="str">
        <f aca="false">'2026 Forecast A'!A108</f>
        <v>Lehigh</v>
      </c>
      <c r="B180" s="9" t="str">
        <f aca="false">'2026 Forecast A'!B108</f>
        <v>ALLENTOWN</v>
      </c>
      <c r="C180" s="9" t="str">
        <f aca="false">'2026 Forecast A'!C108</f>
        <v>ALLENTOWN 3RD WARD</v>
      </c>
      <c r="D180" s="10" t="n">
        <f aca="false">'2026 Forecast A'!G108</f>
        <v>0.725454545454546</v>
      </c>
      <c r="E180" s="10" t="n">
        <f aca="false">'2026 Forecast B'!G108</f>
        <v>0.714545454545455</v>
      </c>
      <c r="F180" s="10" t="n">
        <f aca="false">'2026 Forecast C'!G108</f>
        <v>0.74</v>
      </c>
      <c r="G180" s="45" t="n">
        <f aca="false">(MAX(D180:F180)-MIN(D180:F180))*100</f>
        <v>2.54545454545454</v>
      </c>
      <c r="H180" s="46" t="n">
        <f aca="false">'2026 Forecast A'!L108</f>
        <v>3.63007318179951</v>
      </c>
      <c r="I180" s="46" t="n">
        <f aca="false">'2026 Forecast B'!L108</f>
        <v>3.42212242863596</v>
      </c>
      <c r="J180" s="46" t="n">
        <f aca="false">'2026 Forecast C'!L108</f>
        <v>3.90543410566382</v>
      </c>
      <c r="K180" s="18" t="n">
        <f aca="false">'2026 Forecast A'!F108</f>
        <v>550</v>
      </c>
      <c r="L180" s="47" t="str">
        <f aca="false">IF(OR(AND(D180&gt;0.5,E180&gt;0.5,F180&gt;0.5),AND(D180&lt;0.5,E180&lt;0.5,F180&lt;0.5)),"Yes","No — toss-up")</f>
        <v>Yes</v>
      </c>
    </row>
    <row r="181" customFormat="false" ht="15" hidden="false" customHeight="false" outlineLevel="0" collapsed="false">
      <c r="A181" s="9" t="str">
        <f aca="false">'2026 Forecast A'!A109</f>
        <v>Lehigh</v>
      </c>
      <c r="B181" s="9" t="str">
        <f aca="false">'2026 Forecast A'!B109</f>
        <v>ALLENTOWN</v>
      </c>
      <c r="C181" s="9" t="str">
        <f aca="false">'2026 Forecast A'!C109</f>
        <v>ALLENTOWN 4TH WARD</v>
      </c>
      <c r="D181" s="10" t="n">
        <f aca="false">'2026 Forecast A'!G109</f>
        <v>0.678111587982833</v>
      </c>
      <c r="E181" s="10" t="n">
        <f aca="false">'2026 Forecast B'!G109</f>
        <v>0.67381974248927</v>
      </c>
      <c r="F181" s="10" t="n">
        <f aca="false">'2026 Forecast C'!G109</f>
        <v>0.690987124463519</v>
      </c>
      <c r="G181" s="45" t="n">
        <f aca="false">(MAX(D181:F181)-MIN(D181:F181))*100</f>
        <v>1.71673819742489</v>
      </c>
      <c r="H181" s="46" t="n">
        <f aca="false">'2026 Forecast A'!L109</f>
        <v>3.63007318179951</v>
      </c>
      <c r="I181" s="46" t="n">
        <f aca="false">'2026 Forecast B'!L109</f>
        <v>3.42212242863596</v>
      </c>
      <c r="J181" s="46" t="n">
        <f aca="false">'2026 Forecast C'!L109</f>
        <v>3.90543410566382</v>
      </c>
      <c r="K181" s="18" t="n">
        <f aca="false">'2026 Forecast A'!F109</f>
        <v>233</v>
      </c>
      <c r="L181" s="47" t="str">
        <f aca="false">IF(OR(AND(D181&gt;0.5,E181&gt;0.5,F181&gt;0.5),AND(D181&lt;0.5,E181&lt;0.5,F181&lt;0.5)),"Yes","No — toss-up")</f>
        <v>Yes</v>
      </c>
    </row>
    <row r="182" customFormat="false" ht="15" hidden="false" customHeight="false" outlineLevel="0" collapsed="false">
      <c r="A182" s="9" t="str">
        <f aca="false">'2026 Forecast A'!A110</f>
        <v>Lehigh</v>
      </c>
      <c r="B182" s="9" t="str">
        <f aca="false">'2026 Forecast A'!B110</f>
        <v>ALLENTOWN</v>
      </c>
      <c r="C182" s="9" t="str">
        <f aca="false">'2026 Forecast A'!C110</f>
        <v>ALLENTOWN 5TH WARD</v>
      </c>
      <c r="D182" s="10" t="n">
        <f aca="false">'2026 Forecast A'!G110</f>
        <v>0.752442996742671</v>
      </c>
      <c r="E182" s="10" t="n">
        <f aca="false">'2026 Forecast B'!G110</f>
        <v>0.736156351791531</v>
      </c>
      <c r="F182" s="10" t="n">
        <f aca="false">'2026 Forecast C'!G110</f>
        <v>0.762214983713355</v>
      </c>
      <c r="G182" s="45" t="n">
        <f aca="false">(MAX(D182:F182)-MIN(D182:F182))*100</f>
        <v>2.60586319218241</v>
      </c>
      <c r="H182" s="46" t="n">
        <f aca="false">'2026 Forecast A'!L110</f>
        <v>3.63007318179951</v>
      </c>
      <c r="I182" s="46" t="n">
        <f aca="false">'2026 Forecast B'!L110</f>
        <v>3.42212242863596</v>
      </c>
      <c r="J182" s="46" t="n">
        <f aca="false">'2026 Forecast C'!L110</f>
        <v>3.90543410566382</v>
      </c>
      <c r="K182" s="18" t="n">
        <f aca="false">'2026 Forecast A'!F110</f>
        <v>307</v>
      </c>
      <c r="L182" s="47" t="str">
        <f aca="false">IF(OR(AND(D182&gt;0.5,E182&gt;0.5,F182&gt;0.5),AND(D182&lt;0.5,E182&lt;0.5,F182&lt;0.5)),"Yes","No — toss-up")</f>
        <v>Yes</v>
      </c>
    </row>
    <row r="183" customFormat="false" ht="15" hidden="false" customHeight="false" outlineLevel="0" collapsed="false">
      <c r="A183" s="9" t="str">
        <f aca="false">'2026 Forecast A'!A111</f>
        <v>Lehigh</v>
      </c>
      <c r="B183" s="9" t="str">
        <f aca="false">'2026 Forecast A'!B111</f>
        <v>ALLENTOWN</v>
      </c>
      <c r="C183" s="9" t="str">
        <f aca="false">'2026 Forecast A'!C111</f>
        <v>ALLENTOWN 6TH WARD 1ST DIST</v>
      </c>
      <c r="D183" s="10" t="n">
        <f aca="false">'2026 Forecast A'!G111</f>
        <v>0.65546218487395</v>
      </c>
      <c r="E183" s="10" t="n">
        <f aca="false">'2026 Forecast B'!G111</f>
        <v>0.663865546218487</v>
      </c>
      <c r="F183" s="10" t="n">
        <f aca="false">'2026 Forecast C'!G111</f>
        <v>0.663865546218487</v>
      </c>
      <c r="G183" s="45" t="n">
        <f aca="false">(MAX(D183:F183)-MIN(D183:F183))*100</f>
        <v>0.840336134453779</v>
      </c>
      <c r="H183" s="46" t="n">
        <f aca="false">'2026 Forecast A'!L111</f>
        <v>3.63007318179951</v>
      </c>
      <c r="I183" s="46" t="n">
        <f aca="false">'2026 Forecast B'!L111</f>
        <v>3.42212242863596</v>
      </c>
      <c r="J183" s="46" t="n">
        <f aca="false">'2026 Forecast C'!L111</f>
        <v>3.90543410566382</v>
      </c>
      <c r="K183" s="18" t="n">
        <f aca="false">'2026 Forecast A'!F111</f>
        <v>119</v>
      </c>
      <c r="L183" s="47" t="str">
        <f aca="false">IF(OR(AND(D183&gt;0.5,E183&gt;0.5,F183&gt;0.5),AND(D183&lt;0.5,E183&lt;0.5,F183&lt;0.5)),"Yes","No — toss-up")</f>
        <v>Yes</v>
      </c>
    </row>
    <row r="184" customFormat="false" ht="15" hidden="false" customHeight="false" outlineLevel="0" collapsed="false">
      <c r="A184" s="9" t="str">
        <f aca="false">'2026 Forecast A'!A112</f>
        <v>Lehigh</v>
      </c>
      <c r="B184" s="9" t="str">
        <f aca="false">'2026 Forecast A'!B112</f>
        <v>ALLENTOWN</v>
      </c>
      <c r="C184" s="9" t="str">
        <f aca="false">'2026 Forecast A'!C112</f>
        <v>ALLENTOWN 6TH WARD 2ND DIST</v>
      </c>
      <c r="D184" s="10" t="n">
        <f aca="false">'2026 Forecast A'!G112</f>
        <v>0.63573883161512</v>
      </c>
      <c r="E184" s="10" t="n">
        <f aca="false">'2026 Forecast B'!G112</f>
        <v>0.652920962199313</v>
      </c>
      <c r="F184" s="10" t="n">
        <f aca="false">'2026 Forecast C'!G112</f>
        <v>0.646048109965636</v>
      </c>
      <c r="G184" s="45" t="n">
        <f aca="false">(MAX(D184:F184)-MIN(D184:F184))*100</f>
        <v>1.71821305841925</v>
      </c>
      <c r="H184" s="46" t="n">
        <f aca="false">'2026 Forecast A'!L112</f>
        <v>3.63007318179951</v>
      </c>
      <c r="I184" s="46" t="n">
        <f aca="false">'2026 Forecast B'!L112</f>
        <v>3.42212242863596</v>
      </c>
      <c r="J184" s="46" t="n">
        <f aca="false">'2026 Forecast C'!L112</f>
        <v>3.90543410566382</v>
      </c>
      <c r="K184" s="18" t="n">
        <f aca="false">'2026 Forecast A'!F112</f>
        <v>291</v>
      </c>
      <c r="L184" s="47" t="str">
        <f aca="false">IF(OR(AND(D184&gt;0.5,E184&gt;0.5,F184&gt;0.5),AND(D184&lt;0.5,E184&lt;0.5,F184&lt;0.5)),"Yes","No — toss-up")</f>
        <v>Yes</v>
      </c>
    </row>
    <row r="185" customFormat="false" ht="15" hidden="false" customHeight="false" outlineLevel="0" collapsed="false">
      <c r="A185" s="9" t="str">
        <f aca="false">'2026 Forecast A'!A113</f>
        <v>Lehigh</v>
      </c>
      <c r="B185" s="9" t="str">
        <f aca="false">'2026 Forecast A'!B113</f>
        <v>ALLENTOWN</v>
      </c>
      <c r="C185" s="9" t="str">
        <f aca="false">'2026 Forecast A'!C113</f>
        <v>ALLENTOWN 7TH WARD</v>
      </c>
      <c r="D185" s="10" t="n">
        <f aca="false">'2026 Forecast A'!G113</f>
        <v>0.730666666666667</v>
      </c>
      <c r="E185" s="10" t="n">
        <f aca="false">'2026 Forecast B'!G113</f>
        <v>0.714666666666667</v>
      </c>
      <c r="F185" s="10" t="n">
        <f aca="false">'2026 Forecast C'!G113</f>
        <v>0.741333333333333</v>
      </c>
      <c r="G185" s="45" t="n">
        <f aca="false">(MAX(D185:F185)-MIN(D185:F185))*100</f>
        <v>2.66666666666666</v>
      </c>
      <c r="H185" s="46" t="n">
        <f aca="false">'2026 Forecast A'!L113</f>
        <v>3.63007318179951</v>
      </c>
      <c r="I185" s="46" t="n">
        <f aca="false">'2026 Forecast B'!L113</f>
        <v>3.42212242863596</v>
      </c>
      <c r="J185" s="46" t="n">
        <f aca="false">'2026 Forecast C'!L113</f>
        <v>3.90543410566382</v>
      </c>
      <c r="K185" s="18" t="n">
        <f aca="false">'2026 Forecast A'!F113</f>
        <v>375</v>
      </c>
      <c r="L185" s="47" t="str">
        <f aca="false">IF(OR(AND(D185&gt;0.5,E185&gt;0.5,F185&gt;0.5),AND(D185&lt;0.5,E185&lt;0.5,F185&lt;0.5)),"Yes","No — toss-up")</f>
        <v>Yes</v>
      </c>
    </row>
    <row r="186" customFormat="false" ht="15" hidden="false" customHeight="false" outlineLevel="0" collapsed="false">
      <c r="A186" s="9" t="str">
        <f aca="false">'2026 Forecast A'!A114</f>
        <v>Lehigh</v>
      </c>
      <c r="B186" s="9" t="str">
        <f aca="false">'2026 Forecast A'!B114</f>
        <v>ALLENTOWN</v>
      </c>
      <c r="C186" s="9" t="str">
        <f aca="false">'2026 Forecast A'!C114</f>
        <v>ALLENTOWN 8TH WARD 1ST DIST</v>
      </c>
      <c r="D186" s="10" t="n">
        <f aca="false">'2026 Forecast A'!G114</f>
        <v>0.729166666666667</v>
      </c>
      <c r="E186" s="10" t="n">
        <f aca="false">'2026 Forecast B'!G114</f>
        <v>0.729166666666667</v>
      </c>
      <c r="F186" s="10" t="n">
        <f aca="false">'2026 Forecast C'!G114</f>
        <v>0.743055555555556</v>
      </c>
      <c r="G186" s="45" t="n">
        <f aca="false">(MAX(D186:F186)-MIN(D186:F186))*100</f>
        <v>1.3888888888889</v>
      </c>
      <c r="H186" s="46" t="n">
        <f aca="false">'2026 Forecast A'!L114</f>
        <v>3.63007318179951</v>
      </c>
      <c r="I186" s="46" t="n">
        <f aca="false">'2026 Forecast B'!L114</f>
        <v>3.42212242863596</v>
      </c>
      <c r="J186" s="46" t="n">
        <f aca="false">'2026 Forecast C'!L114</f>
        <v>3.90543410566382</v>
      </c>
      <c r="K186" s="18" t="n">
        <f aca="false">'2026 Forecast A'!F114</f>
        <v>144</v>
      </c>
      <c r="L186" s="47" t="str">
        <f aca="false">IF(OR(AND(D186&gt;0.5,E186&gt;0.5,F186&gt;0.5),AND(D186&lt;0.5,E186&lt;0.5,F186&lt;0.5)),"Yes","No — toss-up")</f>
        <v>Yes</v>
      </c>
    </row>
    <row r="187" customFormat="false" ht="15" hidden="false" customHeight="false" outlineLevel="0" collapsed="false">
      <c r="A187" s="9" t="str">
        <f aca="false">'2026 Forecast A'!A115</f>
        <v>Lehigh</v>
      </c>
      <c r="B187" s="9" t="str">
        <f aca="false">'2026 Forecast A'!B115</f>
        <v>ALLENTOWN</v>
      </c>
      <c r="C187" s="9" t="str">
        <f aca="false">'2026 Forecast A'!C115</f>
        <v>ALLENTOWN 8TH WARD 2ND DIST</v>
      </c>
      <c r="D187" s="10" t="n">
        <f aca="false">'2026 Forecast A'!G115</f>
        <v>0.731428571428571</v>
      </c>
      <c r="E187" s="10" t="n">
        <f aca="false">'2026 Forecast B'!G115</f>
        <v>0.731428571428571</v>
      </c>
      <c r="F187" s="10" t="n">
        <f aca="false">'2026 Forecast C'!G115</f>
        <v>0.742857142857143</v>
      </c>
      <c r="G187" s="45" t="n">
        <f aca="false">(MAX(D187:F187)-MIN(D187:F187))*100</f>
        <v>1.14285714285715</v>
      </c>
      <c r="H187" s="46" t="n">
        <f aca="false">'2026 Forecast A'!L115</f>
        <v>3.63007318179951</v>
      </c>
      <c r="I187" s="46" t="n">
        <f aca="false">'2026 Forecast B'!L115</f>
        <v>3.42212242863596</v>
      </c>
      <c r="J187" s="46" t="n">
        <f aca="false">'2026 Forecast C'!L115</f>
        <v>3.90543410566382</v>
      </c>
      <c r="K187" s="18" t="n">
        <f aca="false">'2026 Forecast A'!F115</f>
        <v>175</v>
      </c>
      <c r="L187" s="47" t="str">
        <f aca="false">IF(OR(AND(D187&gt;0.5,E187&gt;0.5,F187&gt;0.5),AND(D187&lt;0.5,E187&lt;0.5,F187&lt;0.5)),"Yes","No — toss-up")</f>
        <v>Yes</v>
      </c>
    </row>
    <row r="188" customFormat="false" ht="15" hidden="false" customHeight="false" outlineLevel="0" collapsed="false">
      <c r="A188" s="9" t="str">
        <f aca="false">'2026 Forecast A'!A116</f>
        <v>Lehigh</v>
      </c>
      <c r="B188" s="9" t="str">
        <f aca="false">'2026 Forecast A'!B116</f>
        <v>ALLENTOWN</v>
      </c>
      <c r="C188" s="9" t="str">
        <f aca="false">'2026 Forecast A'!C116</f>
        <v>ALLENTOWN 8TH WARD 3RD DIST</v>
      </c>
      <c r="D188" s="10" t="n">
        <f aca="false">'2026 Forecast A'!G116</f>
        <v>0.73384030418251</v>
      </c>
      <c r="E188" s="10" t="n">
        <f aca="false">'2026 Forecast B'!G116</f>
        <v>0.730038022813688</v>
      </c>
      <c r="F188" s="10" t="n">
        <f aca="false">'2026 Forecast C'!G116</f>
        <v>0.745247148288973</v>
      </c>
      <c r="G188" s="45" t="n">
        <f aca="false">(MAX(D188:F188)-MIN(D188:F188))*100</f>
        <v>1.52091254752852</v>
      </c>
      <c r="H188" s="46" t="n">
        <f aca="false">'2026 Forecast A'!L116</f>
        <v>3.63007318179951</v>
      </c>
      <c r="I188" s="46" t="n">
        <f aca="false">'2026 Forecast B'!L116</f>
        <v>3.42212242863596</v>
      </c>
      <c r="J188" s="46" t="n">
        <f aca="false">'2026 Forecast C'!L116</f>
        <v>3.90543410566382</v>
      </c>
      <c r="K188" s="18" t="n">
        <f aca="false">'2026 Forecast A'!F116</f>
        <v>263</v>
      </c>
      <c r="L188" s="47" t="str">
        <f aca="false">IF(OR(AND(D188&gt;0.5,E188&gt;0.5,F188&gt;0.5),AND(D188&lt;0.5,E188&lt;0.5,F188&lt;0.5)),"Yes","No — toss-up")</f>
        <v>Yes</v>
      </c>
    </row>
    <row r="189" customFormat="false" ht="15" hidden="false" customHeight="false" outlineLevel="0" collapsed="false">
      <c r="A189" s="9" t="str">
        <f aca="false">'2026 Forecast A'!A117</f>
        <v>Lehigh</v>
      </c>
      <c r="B189" s="9" t="str">
        <f aca="false">'2026 Forecast A'!B117</f>
        <v>ALLENTOWN</v>
      </c>
      <c r="C189" s="9" t="str">
        <f aca="false">'2026 Forecast A'!C117</f>
        <v>ALLENTOWN 8TH WARD 4TH DIST</v>
      </c>
      <c r="D189" s="10" t="n">
        <f aca="false">'2026 Forecast A'!G117</f>
        <v>0.663286004056795</v>
      </c>
      <c r="E189" s="10" t="n">
        <f aca="false">'2026 Forecast B'!G117</f>
        <v>0.663286004056795</v>
      </c>
      <c r="F189" s="10" t="n">
        <f aca="false">'2026 Forecast C'!G117</f>
        <v>0.67342799188641</v>
      </c>
      <c r="G189" s="45" t="n">
        <f aca="false">(MAX(D189:F189)-MIN(D189:F189))*100</f>
        <v>1.01419878296146</v>
      </c>
      <c r="H189" s="46" t="n">
        <f aca="false">'2026 Forecast A'!L117</f>
        <v>3.63007318179951</v>
      </c>
      <c r="I189" s="46" t="n">
        <f aca="false">'2026 Forecast B'!L117</f>
        <v>3.42212242863596</v>
      </c>
      <c r="J189" s="46" t="n">
        <f aca="false">'2026 Forecast C'!L117</f>
        <v>3.90543410566382</v>
      </c>
      <c r="K189" s="18" t="n">
        <f aca="false">'2026 Forecast A'!F117</f>
        <v>493</v>
      </c>
      <c r="L189" s="47" t="str">
        <f aca="false">IF(OR(AND(D189&gt;0.5,E189&gt;0.5,F189&gt;0.5),AND(D189&lt;0.5,E189&lt;0.5,F189&lt;0.5)),"Yes","No — toss-up")</f>
        <v>Yes</v>
      </c>
    </row>
    <row r="190" customFormat="false" ht="15" hidden="false" customHeight="false" outlineLevel="0" collapsed="false">
      <c r="A190" s="9" t="str">
        <f aca="false">'2026 Forecast A'!A118</f>
        <v>Lehigh</v>
      </c>
      <c r="B190" s="9" t="str">
        <f aca="false">'2026 Forecast A'!B118</f>
        <v>ALLENTOWN</v>
      </c>
      <c r="C190" s="9" t="str">
        <f aca="false">'2026 Forecast A'!C118</f>
        <v>ALLENTOWN 8TH WARD 5TH DIST</v>
      </c>
      <c r="D190" s="10" t="n">
        <f aca="false">'2026 Forecast A'!G118</f>
        <v>0.669642857142857</v>
      </c>
      <c r="E190" s="10" t="n">
        <f aca="false">'2026 Forecast B'!G118</f>
        <v>0.674107142857143</v>
      </c>
      <c r="F190" s="10" t="n">
        <f aca="false">'2026 Forecast C'!G118</f>
        <v>0.683035714285714</v>
      </c>
      <c r="G190" s="45" t="n">
        <f aca="false">(MAX(D190:F190)-MIN(D190:F190))*100</f>
        <v>1.33928571428572</v>
      </c>
      <c r="H190" s="46" t="n">
        <f aca="false">'2026 Forecast A'!L118</f>
        <v>3.63007318179951</v>
      </c>
      <c r="I190" s="46" t="n">
        <f aca="false">'2026 Forecast B'!L118</f>
        <v>3.42212242863596</v>
      </c>
      <c r="J190" s="46" t="n">
        <f aca="false">'2026 Forecast C'!L118</f>
        <v>3.90543410566382</v>
      </c>
      <c r="K190" s="18" t="n">
        <f aca="false">'2026 Forecast A'!F118</f>
        <v>224</v>
      </c>
      <c r="L190" s="47" t="str">
        <f aca="false">IF(OR(AND(D190&gt;0.5,E190&gt;0.5,F190&gt;0.5),AND(D190&lt;0.5,E190&lt;0.5,F190&lt;0.5)),"Yes","No — toss-up")</f>
        <v>Yes</v>
      </c>
    </row>
    <row r="191" customFormat="false" ht="15" hidden="false" customHeight="false" outlineLevel="0" collapsed="false">
      <c r="A191" s="9" t="str">
        <f aca="false">'2026 Forecast A'!A119</f>
        <v>Lehigh</v>
      </c>
      <c r="B191" s="9" t="str">
        <f aca="false">'2026 Forecast A'!B119</f>
        <v>ALLENTOWN</v>
      </c>
      <c r="C191" s="9" t="str">
        <f aca="false">'2026 Forecast A'!C119</f>
        <v>ALLENTOWN 8TH WARD 6TH DIST</v>
      </c>
      <c r="D191" s="10" t="n">
        <f aca="false">'2026 Forecast A'!G119</f>
        <v>0.685950413223141</v>
      </c>
      <c r="E191" s="10" t="n">
        <f aca="false">'2026 Forecast B'!G119</f>
        <v>0.694214876033058</v>
      </c>
      <c r="F191" s="10" t="n">
        <f aca="false">'2026 Forecast C'!G119</f>
        <v>0.694214876033058</v>
      </c>
      <c r="G191" s="45" t="n">
        <f aca="false">(MAX(D191:F191)-MIN(D191:F191))*100</f>
        <v>0.826446280991733</v>
      </c>
      <c r="H191" s="46" t="n">
        <f aca="false">'2026 Forecast A'!L119</f>
        <v>3.63007318179951</v>
      </c>
      <c r="I191" s="46" t="n">
        <f aca="false">'2026 Forecast B'!L119</f>
        <v>3.42212242863596</v>
      </c>
      <c r="J191" s="46" t="n">
        <f aca="false">'2026 Forecast C'!L119</f>
        <v>3.90543410566382</v>
      </c>
      <c r="K191" s="18" t="n">
        <f aca="false">'2026 Forecast A'!F119</f>
        <v>242</v>
      </c>
      <c r="L191" s="47" t="str">
        <f aca="false">IF(OR(AND(D191&gt;0.5,E191&gt;0.5,F191&gt;0.5),AND(D191&lt;0.5,E191&lt;0.5,F191&lt;0.5)),"Yes","No — toss-up")</f>
        <v>Yes</v>
      </c>
    </row>
    <row r="192" customFormat="false" ht="15" hidden="false" customHeight="false" outlineLevel="0" collapsed="false">
      <c r="A192" s="9" t="str">
        <f aca="false">'2026 Forecast A'!A120</f>
        <v>Lehigh</v>
      </c>
      <c r="B192" s="9" t="str">
        <f aca="false">'2026 Forecast A'!B120</f>
        <v>ALLENTOWN</v>
      </c>
      <c r="C192" s="9" t="str">
        <f aca="false">'2026 Forecast A'!C120</f>
        <v>ALLENTOWN 8TH WARD 7TH DIST</v>
      </c>
      <c r="D192" s="10" t="n">
        <f aca="false">'2026 Forecast A'!G120</f>
        <v>0.625835189309577</v>
      </c>
      <c r="E192" s="10" t="n">
        <f aca="false">'2026 Forecast B'!G120</f>
        <v>0.630289532293987</v>
      </c>
      <c r="F192" s="10" t="n">
        <f aca="false">'2026 Forecast C'!G120</f>
        <v>0.634743875278397</v>
      </c>
      <c r="G192" s="45" t="n">
        <f aca="false">(MAX(D192:F192)-MIN(D192:F192))*100</f>
        <v>0.890868596881966</v>
      </c>
      <c r="H192" s="46" t="n">
        <f aca="false">'2026 Forecast A'!L120</f>
        <v>3.63007318179951</v>
      </c>
      <c r="I192" s="46" t="n">
        <f aca="false">'2026 Forecast B'!L120</f>
        <v>3.42212242863596</v>
      </c>
      <c r="J192" s="46" t="n">
        <f aca="false">'2026 Forecast C'!L120</f>
        <v>3.90543410566382</v>
      </c>
      <c r="K192" s="18" t="n">
        <f aca="false">'2026 Forecast A'!F120</f>
        <v>449</v>
      </c>
      <c r="L192" s="47" t="str">
        <f aca="false">IF(OR(AND(D192&gt;0.5,E192&gt;0.5,F192&gt;0.5),AND(D192&lt;0.5,E192&lt;0.5,F192&lt;0.5)),"Yes","No — toss-up")</f>
        <v>Yes</v>
      </c>
    </row>
    <row r="193" customFormat="false" ht="15" hidden="false" customHeight="false" outlineLevel="0" collapsed="false">
      <c r="A193" s="9" t="str">
        <f aca="false">'2026 Forecast A'!A121</f>
        <v>Lehigh</v>
      </c>
      <c r="B193" s="9" t="str">
        <f aca="false">'2026 Forecast A'!B121</f>
        <v>ALLENTOWN</v>
      </c>
      <c r="C193" s="9" t="str">
        <f aca="false">'2026 Forecast A'!C121</f>
        <v>ALLENTOWN 9TH WARD</v>
      </c>
      <c r="D193" s="10" t="n">
        <f aca="false">'2026 Forecast A'!G121</f>
        <v>0.690322580645161</v>
      </c>
      <c r="E193" s="10" t="n">
        <f aca="false">'2026 Forecast B'!G121</f>
        <v>0.693548387096774</v>
      </c>
      <c r="F193" s="10" t="n">
        <f aca="false">'2026 Forecast C'!G121</f>
        <v>0.7</v>
      </c>
      <c r="G193" s="45" t="n">
        <f aca="false">(MAX(D193:F193)-MIN(D193:F193))*100</f>
        <v>0.967741935483868</v>
      </c>
      <c r="H193" s="46" t="n">
        <f aca="false">'2026 Forecast A'!L121</f>
        <v>3.63007318179951</v>
      </c>
      <c r="I193" s="46" t="n">
        <f aca="false">'2026 Forecast B'!L121</f>
        <v>3.42212242863596</v>
      </c>
      <c r="J193" s="46" t="n">
        <f aca="false">'2026 Forecast C'!L121</f>
        <v>3.90543410566382</v>
      </c>
      <c r="K193" s="18" t="n">
        <f aca="false">'2026 Forecast A'!F121</f>
        <v>310</v>
      </c>
      <c r="L193" s="47" t="str">
        <f aca="false">IF(OR(AND(D193&gt;0.5,E193&gt;0.5,F193&gt;0.5),AND(D193&lt;0.5,E193&lt;0.5,F193&lt;0.5)),"Yes","No — toss-up")</f>
        <v>Yes</v>
      </c>
    </row>
    <row r="194" customFormat="false" ht="15" hidden="false" customHeight="false" outlineLevel="0" collapsed="false">
      <c r="A194" s="9" t="str">
        <f aca="false">'2026 Forecast A'!A122</f>
        <v>Lehigh</v>
      </c>
      <c r="B194" s="9" t="str">
        <f aca="false">'2026 Forecast A'!B122</f>
        <v>BETHLEHEM</v>
      </c>
      <c r="C194" s="9" t="str">
        <f aca="false">'2026 Forecast A'!C122</f>
        <v>BETHLEHEM 10TH WARD</v>
      </c>
      <c r="D194" s="10" t="n">
        <f aca="false">'2026 Forecast A'!G122</f>
        <v>0.713850837138508</v>
      </c>
      <c r="E194" s="10" t="n">
        <f aca="false">'2026 Forecast B'!G122</f>
        <v>0.703196347031963</v>
      </c>
      <c r="F194" s="10" t="n">
        <f aca="false">'2026 Forecast C'!G122</f>
        <v>0.726027397260274</v>
      </c>
      <c r="G194" s="45" t="n">
        <f aca="false">(MAX(D194:F194)-MIN(D194:F194))*100</f>
        <v>2.28310502283106</v>
      </c>
      <c r="H194" s="46" t="n">
        <f aca="false">'2026 Forecast A'!L122</f>
        <v>2.44295498300873</v>
      </c>
      <c r="I194" s="46" t="n">
        <f aca="false">'2026 Forecast B'!L122</f>
        <v>2.53657313930207</v>
      </c>
      <c r="J194" s="46" t="n">
        <f aca="false">'2026 Forecast C'!L122</f>
        <v>2.66758183694499</v>
      </c>
      <c r="K194" s="18" t="n">
        <f aca="false">'2026 Forecast A'!F122</f>
        <v>657</v>
      </c>
      <c r="L194" s="47" t="str">
        <f aca="false">IF(OR(AND(D194&gt;0.5,E194&gt;0.5,F194&gt;0.5),AND(D194&lt;0.5,E194&lt;0.5,F194&lt;0.5)),"Yes","No — toss-up")</f>
        <v>Yes</v>
      </c>
    </row>
    <row r="195" customFormat="false" ht="15" hidden="false" customHeight="false" outlineLevel="0" collapsed="false">
      <c r="A195" s="9" t="str">
        <f aca="false">'2026 Forecast A'!A123</f>
        <v>Lehigh</v>
      </c>
      <c r="B195" s="9" t="str">
        <f aca="false">'2026 Forecast A'!B123</f>
        <v>BETHLEHEM</v>
      </c>
      <c r="C195" s="9" t="str">
        <f aca="false">'2026 Forecast A'!C123</f>
        <v>BETHLEHEM 11TH WARD</v>
      </c>
      <c r="D195" s="10" t="n">
        <f aca="false">'2026 Forecast A'!G123</f>
        <v>0.669527896995708</v>
      </c>
      <c r="E195" s="10" t="n">
        <f aca="false">'2026 Forecast B'!G123</f>
        <v>0.658798283261803</v>
      </c>
      <c r="F195" s="10" t="n">
        <f aca="false">'2026 Forecast C'!G123</f>
        <v>0.678111587982833</v>
      </c>
      <c r="G195" s="45" t="n">
        <f aca="false">(MAX(D195:F195)-MIN(D195:F195))*100</f>
        <v>1.93133047210301</v>
      </c>
      <c r="H195" s="46" t="n">
        <f aca="false">'2026 Forecast A'!L123</f>
        <v>3.63007318179951</v>
      </c>
      <c r="I195" s="46" t="n">
        <f aca="false">'2026 Forecast B'!L123</f>
        <v>3.42212242863596</v>
      </c>
      <c r="J195" s="46" t="n">
        <f aca="false">'2026 Forecast C'!L123</f>
        <v>3.90543410566382</v>
      </c>
      <c r="K195" s="18" t="n">
        <f aca="false">'2026 Forecast A'!F123</f>
        <v>466</v>
      </c>
      <c r="L195" s="47" t="str">
        <f aca="false">IF(OR(AND(D195&gt;0.5,E195&gt;0.5,F195&gt;0.5),AND(D195&lt;0.5,E195&lt;0.5,F195&lt;0.5)),"Yes","No — toss-up")</f>
        <v>Yes</v>
      </c>
    </row>
    <row r="196" customFormat="false" ht="15" hidden="false" customHeight="false" outlineLevel="0" collapsed="false">
      <c r="A196" s="9" t="str">
        <f aca="false">'2026 Forecast A'!A124</f>
        <v>Lehigh</v>
      </c>
      <c r="B196" s="9" t="str">
        <f aca="false">'2026 Forecast A'!B124</f>
        <v>BETHLEHEM</v>
      </c>
      <c r="C196" s="9" t="str">
        <f aca="false">'2026 Forecast A'!C124</f>
        <v>BETHLEHEM 12TH WARD 1ST DIST</v>
      </c>
      <c r="D196" s="10" t="n">
        <f aca="false">'2026 Forecast A'!G124</f>
        <v>0.718685831622177</v>
      </c>
      <c r="E196" s="10" t="n">
        <f aca="false">'2026 Forecast B'!G124</f>
        <v>0.708418891170431</v>
      </c>
      <c r="F196" s="10" t="n">
        <f aca="false">'2026 Forecast C'!G124</f>
        <v>0.731006160164271</v>
      </c>
      <c r="G196" s="45" t="n">
        <f aca="false">(MAX(D196:F196)-MIN(D196:F196))*100</f>
        <v>2.25872689938398</v>
      </c>
      <c r="H196" s="46" t="n">
        <f aca="false">'2026 Forecast A'!L124</f>
        <v>3.63007318179951</v>
      </c>
      <c r="I196" s="46" t="n">
        <f aca="false">'2026 Forecast B'!L124</f>
        <v>3.42212242863596</v>
      </c>
      <c r="J196" s="46" t="n">
        <f aca="false">'2026 Forecast C'!L124</f>
        <v>3.90543410566382</v>
      </c>
      <c r="K196" s="18" t="n">
        <f aca="false">'2026 Forecast A'!F124</f>
        <v>487</v>
      </c>
      <c r="L196" s="47" t="str">
        <f aca="false">IF(OR(AND(D196&gt;0.5,E196&gt;0.5,F196&gt;0.5),AND(D196&lt;0.5,E196&lt;0.5,F196&lt;0.5)),"Yes","No — toss-up")</f>
        <v>Yes</v>
      </c>
    </row>
    <row r="197" customFormat="false" ht="15" hidden="false" customHeight="false" outlineLevel="0" collapsed="false">
      <c r="A197" s="9" t="str">
        <f aca="false">'2026 Forecast A'!A125</f>
        <v>Lehigh</v>
      </c>
      <c r="B197" s="9" t="str">
        <f aca="false">'2026 Forecast A'!B125</f>
        <v>BETHLEHEM</v>
      </c>
      <c r="C197" s="9" t="str">
        <f aca="false">'2026 Forecast A'!C125</f>
        <v>BETHLEHEM 12TH WARD 2ND DIST</v>
      </c>
      <c r="D197" s="10" t="n">
        <f aca="false">'2026 Forecast A'!G125</f>
        <v>0.689213893967093</v>
      </c>
      <c r="E197" s="10" t="n">
        <f aca="false">'2026 Forecast B'!G125</f>
        <v>0.685557586837294</v>
      </c>
      <c r="F197" s="10" t="n">
        <f aca="false">'2026 Forecast C'!G125</f>
        <v>0.696526508226691</v>
      </c>
      <c r="G197" s="45" t="n">
        <f aca="false">(MAX(D197:F197)-MIN(D197:F197))*100</f>
        <v>1.09689213893968</v>
      </c>
      <c r="H197" s="46" t="n">
        <f aca="false">'2026 Forecast A'!L125</f>
        <v>3.63007318179951</v>
      </c>
      <c r="I197" s="46" t="n">
        <f aca="false">'2026 Forecast B'!L125</f>
        <v>3.42212242863596</v>
      </c>
      <c r="J197" s="46" t="n">
        <f aca="false">'2026 Forecast C'!L125</f>
        <v>3.90543410566382</v>
      </c>
      <c r="K197" s="18" t="n">
        <f aca="false">'2026 Forecast A'!F125</f>
        <v>547</v>
      </c>
      <c r="L197" s="47" t="str">
        <f aca="false">IF(OR(AND(D197&gt;0.5,E197&gt;0.5,F197&gt;0.5),AND(D197&lt;0.5,E197&lt;0.5,F197&lt;0.5)),"Yes","No — toss-up")</f>
        <v>Yes</v>
      </c>
    </row>
    <row r="198" customFormat="false" ht="15" hidden="false" customHeight="false" outlineLevel="0" collapsed="false">
      <c r="A198" s="9" t="str">
        <f aca="false">'2026 Forecast A'!A126</f>
        <v>Lehigh</v>
      </c>
      <c r="B198" s="9" t="str">
        <f aca="false">'2026 Forecast A'!B126</f>
        <v>BETHLEHEM</v>
      </c>
      <c r="C198" s="9" t="str">
        <f aca="false">'2026 Forecast A'!C126</f>
        <v>BETHLEHEM 13TH WARD 1ST DIST</v>
      </c>
      <c r="D198" s="10" t="n">
        <f aca="false">'2026 Forecast A'!G126</f>
        <v>0.645879732739421</v>
      </c>
      <c r="E198" s="10" t="n">
        <f aca="false">'2026 Forecast B'!G126</f>
        <v>0.636971046770601</v>
      </c>
      <c r="F198" s="10" t="n">
        <f aca="false">'2026 Forecast C'!G126</f>
        <v>0.655902004454343</v>
      </c>
      <c r="G198" s="45" t="n">
        <f aca="false">(MAX(D198:F198)-MIN(D198:F198))*100</f>
        <v>1.89309576837416</v>
      </c>
      <c r="H198" s="46" t="n">
        <f aca="false">'2026 Forecast A'!L126</f>
        <v>2.44295498300873</v>
      </c>
      <c r="I198" s="46" t="n">
        <f aca="false">'2026 Forecast B'!L126</f>
        <v>2.53657313930207</v>
      </c>
      <c r="J198" s="46" t="n">
        <f aca="false">'2026 Forecast C'!L126</f>
        <v>2.66758183694499</v>
      </c>
      <c r="K198" s="18" t="n">
        <f aca="false">'2026 Forecast A'!F126</f>
        <v>898</v>
      </c>
      <c r="L198" s="47" t="str">
        <f aca="false">IF(OR(AND(D198&gt;0.5,E198&gt;0.5,F198&gt;0.5),AND(D198&lt;0.5,E198&lt;0.5,F198&lt;0.5)),"Yes","No — toss-up")</f>
        <v>Yes</v>
      </c>
    </row>
    <row r="199" customFormat="false" ht="15" hidden="false" customHeight="false" outlineLevel="0" collapsed="false">
      <c r="A199" s="9" t="str">
        <f aca="false">'2026 Forecast A'!A127</f>
        <v>Lehigh</v>
      </c>
      <c r="B199" s="9" t="str">
        <f aca="false">'2026 Forecast A'!B127</f>
        <v>BETHLEHEM</v>
      </c>
      <c r="C199" s="9" t="str">
        <f aca="false">'2026 Forecast A'!C127</f>
        <v>BETHLEHEM 13TH WARD 2ND DIST</v>
      </c>
      <c r="D199" s="10" t="n">
        <f aca="false">'2026 Forecast A'!G127</f>
        <v>0.624605678233439</v>
      </c>
      <c r="E199" s="10" t="n">
        <f aca="false">'2026 Forecast B'!G127</f>
        <v>0.626182965299685</v>
      </c>
      <c r="F199" s="10" t="n">
        <f aca="false">'2026 Forecast C'!G127</f>
        <v>0.630914826498423</v>
      </c>
      <c r="G199" s="45" t="n">
        <f aca="false">(MAX(D199:F199)-MIN(D199:F199))*100</f>
        <v>0.630914826498419</v>
      </c>
      <c r="H199" s="46" t="n">
        <f aca="false">'2026 Forecast A'!L127</f>
        <v>2.44295498300873</v>
      </c>
      <c r="I199" s="46" t="n">
        <f aca="false">'2026 Forecast B'!L127</f>
        <v>2.53657313930207</v>
      </c>
      <c r="J199" s="46" t="n">
        <f aca="false">'2026 Forecast C'!L127</f>
        <v>2.66758183694499</v>
      </c>
      <c r="K199" s="18" t="n">
        <f aca="false">'2026 Forecast A'!F127</f>
        <v>634</v>
      </c>
      <c r="L199" s="47" t="str">
        <f aca="false">IF(OR(AND(D199&gt;0.5,E199&gt;0.5,F199&gt;0.5),AND(D199&lt;0.5,E199&lt;0.5,F199&lt;0.5)),"Yes","No — toss-up")</f>
        <v>Yes</v>
      </c>
    </row>
    <row r="200" customFormat="false" ht="15" hidden="false" customHeight="false" outlineLevel="0" collapsed="false">
      <c r="A200" s="9" t="str">
        <f aca="false">'2026 Forecast A'!A128</f>
        <v>Lehigh</v>
      </c>
      <c r="B200" s="9" t="str">
        <f aca="false">'2026 Forecast A'!B128</f>
        <v>BETHLEHEM</v>
      </c>
      <c r="C200" s="9" t="str">
        <f aca="false">'2026 Forecast A'!C128</f>
        <v>BETHLEHEM 13TH WARD 3RD DIST</v>
      </c>
      <c r="D200" s="10" t="n">
        <f aca="false">'2026 Forecast A'!G128</f>
        <v>0.609353507565337</v>
      </c>
      <c r="E200" s="10" t="n">
        <f aca="false">'2026 Forecast B'!G128</f>
        <v>0.606602475928473</v>
      </c>
      <c r="F200" s="10" t="n">
        <f aca="false">'2026 Forecast C'!G128</f>
        <v>0.621733149931224</v>
      </c>
      <c r="G200" s="45" t="n">
        <f aca="false">(MAX(D200:F200)-MIN(D200:F200))*100</f>
        <v>1.5130674002751</v>
      </c>
      <c r="H200" s="46" t="n">
        <f aca="false">'2026 Forecast A'!L128</f>
        <v>2.44295498300873</v>
      </c>
      <c r="I200" s="46" t="n">
        <f aca="false">'2026 Forecast B'!L128</f>
        <v>2.53657313930207</v>
      </c>
      <c r="J200" s="46" t="n">
        <f aca="false">'2026 Forecast C'!L128</f>
        <v>2.66758183694499</v>
      </c>
      <c r="K200" s="18" t="n">
        <f aca="false">'2026 Forecast A'!F128</f>
        <v>727</v>
      </c>
      <c r="L200" s="47" t="str">
        <f aca="false">IF(OR(AND(D200&gt;0.5,E200&gt;0.5,F200&gt;0.5),AND(D200&lt;0.5,E200&lt;0.5,F200&lt;0.5)),"Yes","No — toss-up")</f>
        <v>Yes</v>
      </c>
    </row>
    <row r="201" customFormat="false" ht="15" hidden="false" customHeight="false" outlineLevel="0" collapsed="false">
      <c r="A201" s="9" t="str">
        <f aca="false">'2026 Forecast A'!A129</f>
        <v>Lehigh</v>
      </c>
      <c r="B201" s="9" t="str">
        <f aca="false">'2026 Forecast A'!B129</f>
        <v>BETHLEHEM</v>
      </c>
      <c r="C201" s="9" t="str">
        <f aca="false">'2026 Forecast A'!C129</f>
        <v>BETHLEHEM 13TH WARD 4TH DIST</v>
      </c>
      <c r="D201" s="10" t="n">
        <f aca="false">'2026 Forecast A'!G129</f>
        <v>0.620267260579065</v>
      </c>
      <c r="E201" s="10" t="n">
        <f aca="false">'2026 Forecast B'!G129</f>
        <v>0.614699331848552</v>
      </c>
      <c r="F201" s="10" t="n">
        <f aca="false">'2026 Forecast C'!G129</f>
        <v>0.630289532293987</v>
      </c>
      <c r="G201" s="45" t="n">
        <f aca="false">(MAX(D201:F201)-MIN(D201:F201))*100</f>
        <v>1.55902004454344</v>
      </c>
      <c r="H201" s="46" t="n">
        <f aca="false">'2026 Forecast A'!L129</f>
        <v>2.44295498300873</v>
      </c>
      <c r="I201" s="46" t="n">
        <f aca="false">'2026 Forecast B'!L129</f>
        <v>2.53657313930207</v>
      </c>
      <c r="J201" s="46" t="n">
        <f aca="false">'2026 Forecast C'!L129</f>
        <v>2.66758183694499</v>
      </c>
      <c r="K201" s="18" t="n">
        <f aca="false">'2026 Forecast A'!F129</f>
        <v>898</v>
      </c>
      <c r="L201" s="47" t="str">
        <f aca="false">IF(OR(AND(D201&gt;0.5,E201&gt;0.5,F201&gt;0.5),AND(D201&lt;0.5,E201&lt;0.5,F201&lt;0.5)),"Yes","No — toss-up")</f>
        <v>Yes</v>
      </c>
    </row>
    <row r="202" customFormat="false" ht="15" hidden="false" customHeight="false" outlineLevel="0" collapsed="false">
      <c r="A202" s="9" t="str">
        <f aca="false">'2026 Forecast A'!A130</f>
        <v>Lehigh</v>
      </c>
      <c r="B202" s="9" t="str">
        <f aca="false">'2026 Forecast A'!B130</f>
        <v>BETHLEHEM</v>
      </c>
      <c r="C202" s="9" t="str">
        <f aca="false">'2026 Forecast A'!C130</f>
        <v>BETHLEHEM 13TH WARD 5TH DIST</v>
      </c>
      <c r="D202" s="10" t="n">
        <f aca="false">'2026 Forecast A'!G130</f>
        <v>0.622556390977444</v>
      </c>
      <c r="E202" s="10" t="n">
        <f aca="false">'2026 Forecast B'!G130</f>
        <v>0.621052631578947</v>
      </c>
      <c r="F202" s="10" t="n">
        <f aca="false">'2026 Forecast C'!G130</f>
        <v>0.631578947368421</v>
      </c>
      <c r="G202" s="45" t="n">
        <f aca="false">(MAX(D202:F202)-MIN(D202:F202))*100</f>
        <v>1.05263157894736</v>
      </c>
      <c r="H202" s="46" t="n">
        <f aca="false">'2026 Forecast A'!L130</f>
        <v>2.44295498300873</v>
      </c>
      <c r="I202" s="46" t="n">
        <f aca="false">'2026 Forecast B'!L130</f>
        <v>2.53657313930207</v>
      </c>
      <c r="J202" s="46" t="n">
        <f aca="false">'2026 Forecast C'!L130</f>
        <v>2.66758183694499</v>
      </c>
      <c r="K202" s="18" t="n">
        <f aca="false">'2026 Forecast A'!F130</f>
        <v>665</v>
      </c>
      <c r="L202" s="47" t="str">
        <f aca="false">IF(OR(AND(D202&gt;0.5,E202&gt;0.5,F202&gt;0.5),AND(D202&lt;0.5,E202&lt;0.5,F202&lt;0.5)),"Yes","No — toss-up")</f>
        <v>Yes</v>
      </c>
    </row>
    <row r="203" customFormat="false" ht="15" hidden="false" customHeight="false" outlineLevel="0" collapsed="false">
      <c r="A203" s="9" t="str">
        <f aca="false">'2026 Forecast A'!A131</f>
        <v>Lehigh</v>
      </c>
      <c r="B203" s="9" t="str">
        <f aca="false">'2026 Forecast A'!B131</f>
        <v>BETHLEHEM</v>
      </c>
      <c r="C203" s="9" t="str">
        <f aca="false">'2026 Forecast A'!C131</f>
        <v>BETHLEHEM 13TH WARD 6TH DIST</v>
      </c>
      <c r="D203" s="10" t="n">
        <f aca="false">'2026 Forecast A'!G131</f>
        <v>0.572413793103448</v>
      </c>
      <c r="E203" s="10" t="n">
        <f aca="false">'2026 Forecast B'!G131</f>
        <v>0.574137931034483</v>
      </c>
      <c r="F203" s="10" t="n">
        <f aca="false">'2026 Forecast C'!G131</f>
        <v>0.587931034482759</v>
      </c>
      <c r="G203" s="45" t="n">
        <f aca="false">(MAX(D203:F203)-MIN(D203:F203))*100</f>
        <v>1.55172413793103</v>
      </c>
      <c r="H203" s="46" t="n">
        <f aca="false">'2026 Forecast A'!L131</f>
        <v>2.44295498300873</v>
      </c>
      <c r="I203" s="46" t="n">
        <f aca="false">'2026 Forecast B'!L131</f>
        <v>2.53657313930207</v>
      </c>
      <c r="J203" s="46" t="n">
        <f aca="false">'2026 Forecast C'!L131</f>
        <v>2.66758183694499</v>
      </c>
      <c r="K203" s="18" t="n">
        <f aca="false">'2026 Forecast A'!F131</f>
        <v>580</v>
      </c>
      <c r="L203" s="47" t="str">
        <f aca="false">IF(OR(AND(D203&gt;0.5,E203&gt;0.5,F203&gt;0.5),AND(D203&lt;0.5,E203&lt;0.5,F203&lt;0.5)),"Yes","No — toss-up")</f>
        <v>Yes</v>
      </c>
    </row>
    <row r="204" customFormat="false" ht="15" hidden="false" customHeight="false" outlineLevel="0" collapsed="false">
      <c r="A204" s="9" t="str">
        <f aca="false">'2026 Forecast A'!A132</f>
        <v>Lehigh</v>
      </c>
      <c r="B204" s="9" t="str">
        <f aca="false">'2026 Forecast A'!B132</f>
        <v>BETHLEHEM</v>
      </c>
      <c r="C204" s="9" t="str">
        <f aca="false">'2026 Forecast A'!C132</f>
        <v>BETHLEHEM 13TH WARD 7TH DIST</v>
      </c>
      <c r="D204" s="10" t="n">
        <f aca="false">'2026 Forecast A'!G132</f>
        <v>0.634441087613293</v>
      </c>
      <c r="E204" s="10" t="n">
        <f aca="false">'2026 Forecast B'!G132</f>
        <v>0.631419939577039</v>
      </c>
      <c r="F204" s="10" t="n">
        <f aca="false">'2026 Forecast C'!G132</f>
        <v>0.643504531722054</v>
      </c>
      <c r="G204" s="45" t="n">
        <f aca="false">(MAX(D204:F204)-MIN(D204:F204))*100</f>
        <v>1.20845921450151</v>
      </c>
      <c r="H204" s="46" t="n">
        <f aca="false">'2026 Forecast A'!L132</f>
        <v>2.44295498300873</v>
      </c>
      <c r="I204" s="46" t="n">
        <f aca="false">'2026 Forecast B'!L132</f>
        <v>2.53657313930207</v>
      </c>
      <c r="J204" s="46" t="n">
        <f aca="false">'2026 Forecast C'!L132</f>
        <v>2.66758183694499</v>
      </c>
      <c r="K204" s="18" t="n">
        <f aca="false">'2026 Forecast A'!F132</f>
        <v>662</v>
      </c>
      <c r="L204" s="47" t="str">
        <f aca="false">IF(OR(AND(D204&gt;0.5,E204&gt;0.5,F204&gt;0.5),AND(D204&lt;0.5,E204&lt;0.5,F204&lt;0.5)),"Yes","No — toss-up")</f>
        <v>Yes</v>
      </c>
    </row>
    <row r="205" customFormat="false" ht="15" hidden="false" customHeight="false" outlineLevel="0" collapsed="false">
      <c r="A205" s="9" t="str">
        <f aca="false">'2026 Forecast A'!A133</f>
        <v>Lehigh</v>
      </c>
      <c r="B205" s="9" t="str">
        <f aca="false">'2026 Forecast A'!B133</f>
        <v>BETHLEHEM</v>
      </c>
      <c r="C205" s="9" t="str">
        <f aca="false">'2026 Forecast A'!C133</f>
        <v>BETHLEHEM 13TH WARD 8TH DIST</v>
      </c>
      <c r="D205" s="10" t="n">
        <f aca="false">'2026 Forecast A'!G133</f>
        <v>0.612466124661247</v>
      </c>
      <c r="E205" s="10" t="n">
        <f aca="false">'2026 Forecast B'!G133</f>
        <v>0.615176151761518</v>
      </c>
      <c r="F205" s="10" t="n">
        <f aca="false">'2026 Forecast C'!G133</f>
        <v>0.621951219512195</v>
      </c>
      <c r="G205" s="45" t="n">
        <f aca="false">(MAX(D205:F205)-MIN(D205:F205))*100</f>
        <v>0.948509485094851</v>
      </c>
      <c r="H205" s="46" t="n">
        <f aca="false">'2026 Forecast A'!L133</f>
        <v>2.44295498300873</v>
      </c>
      <c r="I205" s="46" t="n">
        <f aca="false">'2026 Forecast B'!L133</f>
        <v>2.53657313930207</v>
      </c>
      <c r="J205" s="46" t="n">
        <f aca="false">'2026 Forecast C'!L133</f>
        <v>2.66758183694499</v>
      </c>
      <c r="K205" s="18" t="n">
        <f aca="false">'2026 Forecast A'!F133</f>
        <v>738</v>
      </c>
      <c r="L205" s="47" t="str">
        <f aca="false">IF(OR(AND(D205&gt;0.5,E205&gt;0.5,F205&gt;0.5),AND(D205&lt;0.5,E205&lt;0.5,F205&lt;0.5)),"Yes","No — toss-up")</f>
        <v>Yes</v>
      </c>
    </row>
    <row r="206" customFormat="false" ht="15" hidden="false" customHeight="false" outlineLevel="0" collapsed="false">
      <c r="A206" s="9" t="str">
        <f aca="false">'2026 Forecast A'!A134</f>
        <v>Lehigh</v>
      </c>
      <c r="B206" s="9" t="str">
        <f aca="false">'2026 Forecast A'!B134</f>
        <v>CATASAUQUA</v>
      </c>
      <c r="C206" s="9" t="str">
        <f aca="false">'2026 Forecast A'!C134</f>
        <v>CATASAUQUA 1ST DIST</v>
      </c>
      <c r="D206" s="10" t="n">
        <f aca="false">'2026 Forecast A'!G134</f>
        <v>0.564963503649635</v>
      </c>
      <c r="E206" s="10" t="n">
        <f aca="false">'2026 Forecast B'!G134</f>
        <v>0.564963503649635</v>
      </c>
      <c r="F206" s="10" t="n">
        <f aca="false">'2026 Forecast C'!G134</f>
        <v>0.569343065693431</v>
      </c>
      <c r="G206" s="45" t="n">
        <f aca="false">(MAX(D206:F206)-MIN(D206:F206))*100</f>
        <v>0.437956204379564</v>
      </c>
      <c r="H206" s="46" t="n">
        <f aca="false">'2026 Forecast A'!L134</f>
        <v>2.44295498300873</v>
      </c>
      <c r="I206" s="46" t="n">
        <f aca="false">'2026 Forecast B'!L134</f>
        <v>2.53657313930207</v>
      </c>
      <c r="J206" s="46" t="n">
        <f aca="false">'2026 Forecast C'!L134</f>
        <v>2.66758183694499</v>
      </c>
      <c r="K206" s="18" t="n">
        <f aca="false">'2026 Forecast A'!F134</f>
        <v>685</v>
      </c>
      <c r="L206" s="47" t="str">
        <f aca="false">IF(OR(AND(D206&gt;0.5,E206&gt;0.5,F206&gt;0.5),AND(D206&lt;0.5,E206&lt;0.5,F206&lt;0.5)),"Yes","No — toss-up")</f>
        <v>Yes</v>
      </c>
    </row>
    <row r="207" customFormat="false" ht="15" hidden="false" customHeight="false" outlineLevel="0" collapsed="false">
      <c r="A207" s="9" t="str">
        <f aca="false">'2026 Forecast A'!A135</f>
        <v>Lehigh</v>
      </c>
      <c r="B207" s="9" t="str">
        <f aca="false">'2026 Forecast A'!B135</f>
        <v>CATASAUQUA</v>
      </c>
      <c r="C207" s="9" t="str">
        <f aca="false">'2026 Forecast A'!C135</f>
        <v>CATASAUQUA 2ND DIST</v>
      </c>
      <c r="D207" s="10" t="n">
        <f aca="false">'2026 Forecast A'!G135</f>
        <v>0.490883590462833</v>
      </c>
      <c r="E207" s="10" t="n">
        <f aca="false">'2026 Forecast B'!G135</f>
        <v>0.49929873772791</v>
      </c>
      <c r="F207" s="10" t="n">
        <f aca="false">'2026 Forecast C'!G135</f>
        <v>0.492286115007013</v>
      </c>
      <c r="G207" s="45" t="n">
        <f aca="false">(MAX(D207:F207)-MIN(D207:F207))*100</f>
        <v>0.841514726507714</v>
      </c>
      <c r="H207" s="46" t="n">
        <f aca="false">'2026 Forecast A'!L135</f>
        <v>2.44295498300873</v>
      </c>
      <c r="I207" s="46" t="n">
        <f aca="false">'2026 Forecast B'!L135</f>
        <v>2.53657313930207</v>
      </c>
      <c r="J207" s="46" t="n">
        <f aca="false">'2026 Forecast C'!L135</f>
        <v>2.66758183694499</v>
      </c>
      <c r="K207" s="18" t="n">
        <f aca="false">'2026 Forecast A'!F135</f>
        <v>713</v>
      </c>
      <c r="L207" s="47" t="str">
        <f aca="false">IF(OR(AND(D207&gt;0.5,E207&gt;0.5,F207&gt;0.5),AND(D207&lt;0.5,E207&lt;0.5,F207&lt;0.5)),"Yes","No — toss-up")</f>
        <v>Yes</v>
      </c>
    </row>
    <row r="208" customFormat="false" ht="15" hidden="false" customHeight="false" outlineLevel="0" collapsed="false">
      <c r="A208" s="9" t="str">
        <f aca="false">'2026 Forecast A'!A136</f>
        <v>Lehigh</v>
      </c>
      <c r="B208" s="9" t="str">
        <f aca="false">'2026 Forecast A'!B136</f>
        <v>CATASAUQUA</v>
      </c>
      <c r="C208" s="9" t="str">
        <f aca="false">'2026 Forecast A'!C136</f>
        <v>CATASAUQUA 3RD DIST</v>
      </c>
      <c r="D208" s="10" t="n">
        <f aca="false">'2026 Forecast A'!G136</f>
        <v>0.517285531370038</v>
      </c>
      <c r="E208" s="10" t="n">
        <f aca="false">'2026 Forecast B'!G136</f>
        <v>0.522407170294494</v>
      </c>
      <c r="F208" s="10" t="n">
        <f aca="false">'2026 Forecast C'!G136</f>
        <v>0.519846350832266</v>
      </c>
      <c r="G208" s="45" t="n">
        <f aca="false">(MAX(D208:F208)-MIN(D208:F208))*100</f>
        <v>0.512163892445583</v>
      </c>
      <c r="H208" s="46" t="n">
        <f aca="false">'2026 Forecast A'!L136</f>
        <v>2.44295498300873</v>
      </c>
      <c r="I208" s="46" t="n">
        <f aca="false">'2026 Forecast B'!L136</f>
        <v>2.53657313930207</v>
      </c>
      <c r="J208" s="46" t="n">
        <f aca="false">'2026 Forecast C'!L136</f>
        <v>2.66758183694499</v>
      </c>
      <c r="K208" s="18" t="n">
        <f aca="false">'2026 Forecast A'!F136</f>
        <v>781</v>
      </c>
      <c r="L208" s="47" t="str">
        <f aca="false">IF(OR(AND(D208&gt;0.5,E208&gt;0.5,F208&gt;0.5),AND(D208&lt;0.5,E208&lt;0.5,F208&lt;0.5)),"Yes","No — toss-up")</f>
        <v>Yes</v>
      </c>
    </row>
    <row r="209" customFormat="false" ht="15" hidden="false" customHeight="false" outlineLevel="0" collapsed="false">
      <c r="A209" s="9" t="str">
        <f aca="false">'2026 Forecast A'!A137</f>
        <v>Lehigh</v>
      </c>
      <c r="B209" s="9" t="str">
        <f aca="false">'2026 Forecast A'!B137</f>
        <v>COOPERSBURG</v>
      </c>
      <c r="C209" s="9" t="str">
        <f aca="false">'2026 Forecast A'!C137</f>
        <v>COOPERSBURG</v>
      </c>
      <c r="D209" s="10" t="n">
        <f aca="false">'2026 Forecast A'!G137</f>
        <v>0.500787401574803</v>
      </c>
      <c r="E209" s="10" t="n">
        <f aca="false">'2026 Forecast B'!G137</f>
        <v>0.5</v>
      </c>
      <c r="F209" s="10" t="n">
        <f aca="false">'2026 Forecast C'!G137</f>
        <v>0.5</v>
      </c>
      <c r="G209" s="45" t="n">
        <f aca="false">(MAX(D209:F209)-MIN(D209:F209))*100</f>
        <v>0.078740157480317</v>
      </c>
      <c r="H209" s="46" t="n">
        <f aca="false">'2026 Forecast A'!L137</f>
        <v>2.1149079150367</v>
      </c>
      <c r="I209" s="46" t="n">
        <f aca="false">'2026 Forecast B'!L137</f>
        <v>2.41298496866465</v>
      </c>
      <c r="J209" s="46" t="n">
        <f aca="false">'2026 Forecast C'!L137</f>
        <v>2.24505523618249</v>
      </c>
      <c r="K209" s="18" t="n">
        <f aca="false">'2026 Forecast A'!F137</f>
        <v>1270</v>
      </c>
      <c r="L209" s="47" t="str">
        <f aca="false">IF(OR(AND(D209&gt;0.5,E209&gt;0.5,F209&gt;0.5),AND(D209&lt;0.5,E209&lt;0.5,F209&lt;0.5)),"Yes","No — toss-up")</f>
        <v>No — toss-up</v>
      </c>
    </row>
    <row r="210" customFormat="false" ht="15" hidden="false" customHeight="false" outlineLevel="0" collapsed="false">
      <c r="A210" s="9" t="str">
        <f aca="false">'2026 Forecast A'!A138</f>
        <v>Lehigh</v>
      </c>
      <c r="B210" s="9" t="str">
        <f aca="false">'2026 Forecast A'!B138</f>
        <v>COPLAY</v>
      </c>
      <c r="C210" s="9" t="str">
        <f aca="false">'2026 Forecast A'!C138</f>
        <v>COPLAY 1ST DISTRICT</v>
      </c>
      <c r="D210" s="10" t="n">
        <f aca="false">'2026 Forecast A'!G138</f>
        <v>0.51304347826087</v>
      </c>
      <c r="E210" s="10" t="n">
        <f aca="false">'2026 Forecast B'!G138</f>
        <v>0.51304347826087</v>
      </c>
      <c r="F210" s="10" t="n">
        <f aca="false">'2026 Forecast C'!G138</f>
        <v>0.514782608695652</v>
      </c>
      <c r="G210" s="45" t="n">
        <f aca="false">(MAX(D210:F210)-MIN(D210:F210))*100</f>
        <v>0.173913043478258</v>
      </c>
      <c r="H210" s="46" t="n">
        <f aca="false">'2026 Forecast A'!L138</f>
        <v>2.44295498300873</v>
      </c>
      <c r="I210" s="46" t="n">
        <f aca="false">'2026 Forecast B'!L138</f>
        <v>2.53657313930207</v>
      </c>
      <c r="J210" s="46" t="n">
        <f aca="false">'2026 Forecast C'!L138</f>
        <v>2.66758183694499</v>
      </c>
      <c r="K210" s="18" t="n">
        <f aca="false">'2026 Forecast A'!F138</f>
        <v>575</v>
      </c>
      <c r="L210" s="47" t="str">
        <f aca="false">IF(OR(AND(D210&gt;0.5,E210&gt;0.5,F210&gt;0.5),AND(D210&lt;0.5,E210&lt;0.5,F210&lt;0.5)),"Yes","No — toss-up")</f>
        <v>Yes</v>
      </c>
    </row>
    <row r="211" customFormat="false" ht="15" hidden="false" customHeight="false" outlineLevel="0" collapsed="false">
      <c r="A211" s="9" t="str">
        <f aca="false">'2026 Forecast A'!A139</f>
        <v>Lehigh</v>
      </c>
      <c r="B211" s="9" t="str">
        <f aca="false">'2026 Forecast A'!B139</f>
        <v>COPLAY</v>
      </c>
      <c r="C211" s="9" t="str">
        <f aca="false">'2026 Forecast A'!C139</f>
        <v>COPLAY 2ND DISTRICT</v>
      </c>
      <c r="D211" s="10" t="n">
        <f aca="false">'2026 Forecast A'!G139</f>
        <v>0.523447401774398</v>
      </c>
      <c r="E211" s="10" t="n">
        <f aca="false">'2026 Forecast B'!G139</f>
        <v>0.52851711026616</v>
      </c>
      <c r="F211" s="10" t="n">
        <f aca="false">'2026 Forecast C'!G139</f>
        <v>0.523447401774398</v>
      </c>
      <c r="G211" s="45" t="n">
        <f aca="false">(MAX(D211:F211)-MIN(D211:F211))*100</f>
        <v>0.506970849176169</v>
      </c>
      <c r="H211" s="46" t="n">
        <f aca="false">'2026 Forecast A'!L139</f>
        <v>2.44295498300873</v>
      </c>
      <c r="I211" s="46" t="n">
        <f aca="false">'2026 Forecast B'!L139</f>
        <v>2.53657313930207</v>
      </c>
      <c r="J211" s="46" t="n">
        <f aca="false">'2026 Forecast C'!L139</f>
        <v>2.66758183694499</v>
      </c>
      <c r="K211" s="18" t="n">
        <f aca="false">'2026 Forecast A'!F139</f>
        <v>789</v>
      </c>
      <c r="L211" s="47" t="str">
        <f aca="false">IF(OR(AND(D211&gt;0.5,E211&gt;0.5,F211&gt;0.5),AND(D211&lt;0.5,E211&lt;0.5,F211&lt;0.5)),"Yes","No — toss-up")</f>
        <v>Yes</v>
      </c>
    </row>
    <row r="212" customFormat="false" ht="15" hidden="false" customHeight="false" outlineLevel="0" collapsed="false">
      <c r="A212" s="9" t="str">
        <f aca="false">'2026 Forecast A'!A140</f>
        <v>Lehigh</v>
      </c>
      <c r="B212" s="9" t="str">
        <f aca="false">'2026 Forecast A'!B140</f>
        <v>EMMAUS</v>
      </c>
      <c r="C212" s="9" t="str">
        <f aca="false">'2026 Forecast A'!C140</f>
        <v>EMMAUS 1ST DISTRICT</v>
      </c>
      <c r="D212" s="10" t="n">
        <f aca="false">'2026 Forecast A'!G140</f>
        <v>0.551470588235294</v>
      </c>
      <c r="E212" s="10" t="n">
        <f aca="false">'2026 Forecast B'!G140</f>
        <v>0.547794117647059</v>
      </c>
      <c r="F212" s="10" t="n">
        <f aca="false">'2026 Forecast C'!G140</f>
        <v>0.555147058823529</v>
      </c>
      <c r="G212" s="45" t="n">
        <f aca="false">(MAX(D212:F212)-MIN(D212:F212))*100</f>
        <v>0.735294117647056</v>
      </c>
      <c r="H212" s="46" t="n">
        <f aca="false">'2026 Forecast A'!L140</f>
        <v>2.44295498300873</v>
      </c>
      <c r="I212" s="46" t="n">
        <f aca="false">'2026 Forecast B'!L140</f>
        <v>2.53657313930207</v>
      </c>
      <c r="J212" s="46" t="n">
        <f aca="false">'2026 Forecast C'!L140</f>
        <v>2.66758183694499</v>
      </c>
      <c r="K212" s="18" t="n">
        <f aca="false">'2026 Forecast A'!F140</f>
        <v>816</v>
      </c>
      <c r="L212" s="47" t="str">
        <f aca="false">IF(OR(AND(D212&gt;0.5,E212&gt;0.5,F212&gt;0.5),AND(D212&lt;0.5,E212&lt;0.5,F212&lt;0.5)),"Yes","No — toss-up")</f>
        <v>Yes</v>
      </c>
    </row>
    <row r="213" customFormat="false" ht="15" hidden="false" customHeight="false" outlineLevel="0" collapsed="false">
      <c r="A213" s="9" t="str">
        <f aca="false">'2026 Forecast A'!A141</f>
        <v>Lehigh</v>
      </c>
      <c r="B213" s="9" t="str">
        <f aca="false">'2026 Forecast A'!B141</f>
        <v>EMMAUS</v>
      </c>
      <c r="C213" s="9" t="str">
        <f aca="false">'2026 Forecast A'!C141</f>
        <v>EMMAUS 2ND DISTRICT</v>
      </c>
      <c r="D213" s="10" t="n">
        <f aca="false">'2026 Forecast A'!G141</f>
        <v>0.53584447144593</v>
      </c>
      <c r="E213" s="10" t="n">
        <f aca="false">'2026 Forecast B'!G141</f>
        <v>0.540704738760632</v>
      </c>
      <c r="F213" s="10" t="n">
        <f aca="false">'2026 Forecast C'!G141</f>
        <v>0.541919805589307</v>
      </c>
      <c r="G213" s="45" t="n">
        <f aca="false">(MAX(D213:F213)-MIN(D213:F213))*100</f>
        <v>0.607533414337791</v>
      </c>
      <c r="H213" s="46" t="n">
        <f aca="false">'2026 Forecast A'!L141</f>
        <v>2.44295498300873</v>
      </c>
      <c r="I213" s="46" t="n">
        <f aca="false">'2026 Forecast B'!L141</f>
        <v>2.53657313930207</v>
      </c>
      <c r="J213" s="46" t="n">
        <f aca="false">'2026 Forecast C'!L141</f>
        <v>2.66758183694499</v>
      </c>
      <c r="K213" s="18" t="n">
        <f aca="false">'2026 Forecast A'!F141</f>
        <v>823</v>
      </c>
      <c r="L213" s="47" t="str">
        <f aca="false">IF(OR(AND(D213&gt;0.5,E213&gt;0.5,F213&gt;0.5),AND(D213&lt;0.5,E213&lt;0.5,F213&lt;0.5)),"Yes","No — toss-up")</f>
        <v>Yes</v>
      </c>
    </row>
    <row r="214" customFormat="false" ht="15" hidden="false" customHeight="false" outlineLevel="0" collapsed="false">
      <c r="A214" s="9" t="str">
        <f aca="false">'2026 Forecast A'!A142</f>
        <v>Lehigh</v>
      </c>
      <c r="B214" s="9" t="str">
        <f aca="false">'2026 Forecast A'!B142</f>
        <v>EMMAUS</v>
      </c>
      <c r="C214" s="9" t="str">
        <f aca="false">'2026 Forecast A'!C142</f>
        <v>EMMAUS 3RD DISTRICT</v>
      </c>
      <c r="D214" s="10" t="n">
        <f aca="false">'2026 Forecast A'!G142</f>
        <v>0.516653127538587</v>
      </c>
      <c r="E214" s="10" t="n">
        <f aca="false">'2026 Forecast B'!G142</f>
        <v>0.518277822908205</v>
      </c>
      <c r="F214" s="10" t="n">
        <f aca="false">'2026 Forecast C'!G142</f>
        <v>0.518277822908205</v>
      </c>
      <c r="G214" s="45" t="n">
        <f aca="false">(MAX(D214:F214)-MIN(D214:F214))*100</f>
        <v>0.162469536961818</v>
      </c>
      <c r="H214" s="46" t="n">
        <f aca="false">'2026 Forecast A'!L142</f>
        <v>2.1149079150367</v>
      </c>
      <c r="I214" s="46" t="n">
        <f aca="false">'2026 Forecast B'!L142</f>
        <v>2.41298496866465</v>
      </c>
      <c r="J214" s="46" t="n">
        <f aca="false">'2026 Forecast C'!L142</f>
        <v>2.24505523618249</v>
      </c>
      <c r="K214" s="18" t="n">
        <f aca="false">'2026 Forecast A'!F142</f>
        <v>1231</v>
      </c>
      <c r="L214" s="47" t="str">
        <f aca="false">IF(OR(AND(D214&gt;0.5,E214&gt;0.5,F214&gt;0.5),AND(D214&lt;0.5,E214&lt;0.5,F214&lt;0.5)),"Yes","No — toss-up")</f>
        <v>Yes</v>
      </c>
    </row>
    <row r="215" customFormat="false" ht="15" hidden="false" customHeight="false" outlineLevel="0" collapsed="false">
      <c r="A215" s="9" t="str">
        <f aca="false">'2026 Forecast A'!A143</f>
        <v>Lehigh</v>
      </c>
      <c r="B215" s="9" t="str">
        <f aca="false">'2026 Forecast A'!B143</f>
        <v>EMMAUS</v>
      </c>
      <c r="C215" s="9" t="str">
        <f aca="false">'2026 Forecast A'!C143</f>
        <v>EMMAUS 4TH DISTRICT</v>
      </c>
      <c r="D215" s="10" t="n">
        <f aca="false">'2026 Forecast A'!G143</f>
        <v>0.559870550161812</v>
      </c>
      <c r="E215" s="10" t="n">
        <f aca="false">'2026 Forecast B'!G143</f>
        <v>0.564185544768069</v>
      </c>
      <c r="F215" s="10" t="n">
        <f aca="false">'2026 Forecast C'!G143</f>
        <v>0.566343042071198</v>
      </c>
      <c r="G215" s="45" t="n">
        <f aca="false">(MAX(D215:F215)-MIN(D215:F215))*100</f>
        <v>0.647249190938515</v>
      </c>
      <c r="H215" s="46" t="n">
        <f aca="false">'2026 Forecast A'!L143</f>
        <v>2.44295498300873</v>
      </c>
      <c r="I215" s="46" t="n">
        <f aca="false">'2026 Forecast B'!L143</f>
        <v>2.53657313930207</v>
      </c>
      <c r="J215" s="46" t="n">
        <f aca="false">'2026 Forecast C'!L143</f>
        <v>2.66758183694499</v>
      </c>
      <c r="K215" s="18" t="n">
        <f aca="false">'2026 Forecast A'!F143</f>
        <v>927</v>
      </c>
      <c r="L215" s="47" t="str">
        <f aca="false">IF(OR(AND(D215&gt;0.5,E215&gt;0.5,F215&gt;0.5),AND(D215&lt;0.5,E215&lt;0.5,F215&lt;0.5)),"Yes","No — toss-up")</f>
        <v>Yes</v>
      </c>
    </row>
    <row r="216" customFormat="false" ht="15" hidden="false" customHeight="false" outlineLevel="0" collapsed="false">
      <c r="A216" s="9" t="str">
        <f aca="false">'2026 Forecast A'!A144</f>
        <v>Lehigh</v>
      </c>
      <c r="B216" s="9" t="str">
        <f aca="false">'2026 Forecast A'!B144</f>
        <v>EMMAUS</v>
      </c>
      <c r="C216" s="9" t="str">
        <f aca="false">'2026 Forecast A'!C144</f>
        <v>EMMAUS 5TH DISTRICT</v>
      </c>
      <c r="D216" s="10" t="n">
        <f aca="false">'2026 Forecast A'!G144</f>
        <v>0.513134851138354</v>
      </c>
      <c r="E216" s="10" t="n">
        <f aca="false">'2026 Forecast B'!G144</f>
        <v>0.518388791593695</v>
      </c>
      <c r="F216" s="10" t="n">
        <f aca="false">'2026 Forecast C'!G144</f>
        <v>0.516637478108581</v>
      </c>
      <c r="G216" s="45" t="n">
        <f aca="false">(MAX(D216:F216)-MIN(D216:F216))*100</f>
        <v>0.525394045534144</v>
      </c>
      <c r="H216" s="46" t="n">
        <f aca="false">'2026 Forecast A'!L144</f>
        <v>2.44295498300873</v>
      </c>
      <c r="I216" s="46" t="n">
        <f aca="false">'2026 Forecast B'!L144</f>
        <v>2.53657313930207</v>
      </c>
      <c r="J216" s="46" t="n">
        <f aca="false">'2026 Forecast C'!L144</f>
        <v>2.66758183694499</v>
      </c>
      <c r="K216" s="18" t="n">
        <f aca="false">'2026 Forecast A'!F144</f>
        <v>571</v>
      </c>
      <c r="L216" s="47" t="str">
        <f aca="false">IF(OR(AND(D216&gt;0.5,E216&gt;0.5,F216&gt;0.5),AND(D216&lt;0.5,E216&lt;0.5,F216&lt;0.5)),"Yes","No — toss-up")</f>
        <v>Yes</v>
      </c>
    </row>
    <row r="217" customFormat="false" ht="15" hidden="false" customHeight="false" outlineLevel="0" collapsed="false">
      <c r="A217" s="9" t="str">
        <f aca="false">'2026 Forecast A'!A145</f>
        <v>Lehigh</v>
      </c>
      <c r="B217" s="9" t="str">
        <f aca="false">'2026 Forecast A'!B145</f>
        <v>EMMAUS</v>
      </c>
      <c r="C217" s="9" t="str">
        <f aca="false">'2026 Forecast A'!C145</f>
        <v>EMMAUS 6TH DISTRICT</v>
      </c>
      <c r="D217" s="10" t="n">
        <f aca="false">'2026 Forecast A'!G145</f>
        <v>0.576119402985075</v>
      </c>
      <c r="E217" s="10" t="n">
        <f aca="false">'2026 Forecast B'!G145</f>
        <v>0.572139303482587</v>
      </c>
      <c r="F217" s="10" t="n">
        <f aca="false">'2026 Forecast C'!G145</f>
        <v>0.587064676616915</v>
      </c>
      <c r="G217" s="45" t="n">
        <f aca="false">(MAX(D217:F217)-MIN(D217:F217))*100</f>
        <v>1.49253731343284</v>
      </c>
      <c r="H217" s="46" t="n">
        <f aca="false">'2026 Forecast A'!L145</f>
        <v>2.1149079150367</v>
      </c>
      <c r="I217" s="46" t="n">
        <f aca="false">'2026 Forecast B'!L145</f>
        <v>2.41298496866465</v>
      </c>
      <c r="J217" s="46" t="n">
        <f aca="false">'2026 Forecast C'!L145</f>
        <v>2.24505523618249</v>
      </c>
      <c r="K217" s="18" t="n">
        <f aca="false">'2026 Forecast A'!F145</f>
        <v>1005</v>
      </c>
      <c r="L217" s="47" t="str">
        <f aca="false">IF(OR(AND(D217&gt;0.5,E217&gt;0.5,F217&gt;0.5),AND(D217&lt;0.5,E217&lt;0.5,F217&lt;0.5)),"Yes","No — toss-up")</f>
        <v>Yes</v>
      </c>
    </row>
    <row r="218" customFormat="false" ht="15" hidden="false" customHeight="false" outlineLevel="0" collapsed="false">
      <c r="A218" s="9" t="str">
        <f aca="false">'2026 Forecast A'!A146</f>
        <v>Lehigh</v>
      </c>
      <c r="B218" s="9" t="str">
        <f aca="false">'2026 Forecast A'!B146</f>
        <v>FOUNTAIN HILL</v>
      </c>
      <c r="C218" s="9" t="str">
        <f aca="false">'2026 Forecast A'!C146</f>
        <v>FOUNTAIN HILL 1ST DIST</v>
      </c>
      <c r="D218" s="10" t="n">
        <f aca="false">'2026 Forecast A'!G146</f>
        <v>0.66334991708126</v>
      </c>
      <c r="E218" s="10" t="n">
        <f aca="false">'2026 Forecast B'!G146</f>
        <v>0.676616915422886</v>
      </c>
      <c r="F218" s="10" t="n">
        <f aca="false">'2026 Forecast C'!G146</f>
        <v>0.671641791044776</v>
      </c>
      <c r="G218" s="45" t="n">
        <f aca="false">(MAX(D218:F218)-MIN(D218:F218))*100</f>
        <v>1.32669983416253</v>
      </c>
      <c r="H218" s="46" t="n">
        <f aca="false">'2026 Forecast A'!L146</f>
        <v>2.44295498300873</v>
      </c>
      <c r="I218" s="46" t="n">
        <f aca="false">'2026 Forecast B'!L146</f>
        <v>2.53657313930207</v>
      </c>
      <c r="J218" s="46" t="n">
        <f aca="false">'2026 Forecast C'!L146</f>
        <v>2.66758183694499</v>
      </c>
      <c r="K218" s="18" t="n">
        <f aca="false">'2026 Forecast A'!F146</f>
        <v>603</v>
      </c>
      <c r="L218" s="47" t="str">
        <f aca="false">IF(OR(AND(D218&gt;0.5,E218&gt;0.5,F218&gt;0.5),AND(D218&lt;0.5,E218&lt;0.5,F218&lt;0.5)),"Yes","No — toss-up")</f>
        <v>Yes</v>
      </c>
    </row>
    <row r="219" customFormat="false" ht="15" hidden="false" customHeight="false" outlineLevel="0" collapsed="false">
      <c r="A219" s="9" t="str">
        <f aca="false">'2026 Forecast A'!A147</f>
        <v>Lehigh</v>
      </c>
      <c r="B219" s="9" t="str">
        <f aca="false">'2026 Forecast A'!B147</f>
        <v>FOUNTAIN HILL</v>
      </c>
      <c r="C219" s="9" t="str">
        <f aca="false">'2026 Forecast A'!C147</f>
        <v>FOUNTAIN HILL 2ND DIST</v>
      </c>
      <c r="D219" s="10" t="n">
        <f aca="false">'2026 Forecast A'!G147</f>
        <v>0.628099173553719</v>
      </c>
      <c r="E219" s="10" t="n">
        <f aca="false">'2026 Forecast B'!G147</f>
        <v>0.62396694214876</v>
      </c>
      <c r="F219" s="10" t="n">
        <f aca="false">'2026 Forecast C'!G147</f>
        <v>0.634297520661157</v>
      </c>
      <c r="G219" s="45" t="n">
        <f aca="false">(MAX(D219:F219)-MIN(D219:F219))*100</f>
        <v>1.03305785123967</v>
      </c>
      <c r="H219" s="46" t="n">
        <f aca="false">'2026 Forecast A'!L147</f>
        <v>3.63007318179951</v>
      </c>
      <c r="I219" s="46" t="n">
        <f aca="false">'2026 Forecast B'!L147</f>
        <v>3.42212242863596</v>
      </c>
      <c r="J219" s="46" t="n">
        <f aca="false">'2026 Forecast C'!L147</f>
        <v>3.90543410566382</v>
      </c>
      <c r="K219" s="18" t="n">
        <f aca="false">'2026 Forecast A'!F147</f>
        <v>484</v>
      </c>
      <c r="L219" s="47" t="str">
        <f aca="false">IF(OR(AND(D219&gt;0.5,E219&gt;0.5,F219&gt;0.5),AND(D219&lt;0.5,E219&lt;0.5,F219&lt;0.5)),"Yes","No — toss-up")</f>
        <v>Yes</v>
      </c>
    </row>
    <row r="220" customFormat="false" ht="15" hidden="false" customHeight="false" outlineLevel="0" collapsed="false">
      <c r="A220" s="9" t="str">
        <f aca="false">'2026 Forecast A'!A148</f>
        <v>Lehigh</v>
      </c>
      <c r="B220" s="9" t="str">
        <f aca="false">'2026 Forecast A'!B148</f>
        <v>FOUNTAIN HILL</v>
      </c>
      <c r="C220" s="9" t="str">
        <f aca="false">'2026 Forecast A'!C148</f>
        <v>FOUNTAIN HILL 3RD DIST</v>
      </c>
      <c r="D220" s="10" t="n">
        <f aca="false">'2026 Forecast A'!G148</f>
        <v>0.650485436893204</v>
      </c>
      <c r="E220" s="10" t="n">
        <f aca="false">'2026 Forecast B'!G148</f>
        <v>0.646601941747573</v>
      </c>
      <c r="F220" s="10" t="n">
        <f aca="false">'2026 Forecast C'!G148</f>
        <v>0.660194174757282</v>
      </c>
      <c r="G220" s="45" t="n">
        <f aca="false">(MAX(D220:F220)-MIN(D220:F220))*100</f>
        <v>1.35922330097088</v>
      </c>
      <c r="H220" s="46" t="n">
        <f aca="false">'2026 Forecast A'!L148</f>
        <v>3.63007318179951</v>
      </c>
      <c r="I220" s="46" t="n">
        <f aca="false">'2026 Forecast B'!L148</f>
        <v>3.42212242863596</v>
      </c>
      <c r="J220" s="46" t="n">
        <f aca="false">'2026 Forecast C'!L148</f>
        <v>3.90543410566382</v>
      </c>
      <c r="K220" s="18" t="n">
        <f aca="false">'2026 Forecast A'!F148</f>
        <v>515</v>
      </c>
      <c r="L220" s="47" t="str">
        <f aca="false">IF(OR(AND(D220&gt;0.5,E220&gt;0.5,F220&gt;0.5),AND(D220&lt;0.5,E220&lt;0.5,F220&lt;0.5)),"Yes","No — toss-up")</f>
        <v>Yes</v>
      </c>
    </row>
    <row r="221" customFormat="false" ht="15" hidden="false" customHeight="false" outlineLevel="0" collapsed="false">
      <c r="A221" s="9" t="str">
        <f aca="false">'2026 Forecast A'!A149</f>
        <v>Lehigh</v>
      </c>
      <c r="B221" s="9" t="str">
        <f aca="false">'2026 Forecast A'!B149</f>
        <v>HANOVER</v>
      </c>
      <c r="C221" s="9" t="str">
        <f aca="false">'2026 Forecast A'!C149</f>
        <v>HANOVER</v>
      </c>
      <c r="D221" s="10" t="n">
        <f aca="false">'2026 Forecast A'!G149</f>
        <v>0.557851239669422</v>
      </c>
      <c r="E221" s="10" t="n">
        <f aca="false">'2026 Forecast B'!G149</f>
        <v>0.557851239669422</v>
      </c>
      <c r="F221" s="10" t="n">
        <f aca="false">'2026 Forecast C'!G149</f>
        <v>0.559917355371901</v>
      </c>
      <c r="G221" s="45" t="n">
        <f aca="false">(MAX(D221:F221)-MIN(D221:F221))*100</f>
        <v>0.206611570247928</v>
      </c>
      <c r="H221" s="46" t="n">
        <f aca="false">'2026 Forecast A'!L149</f>
        <v>3.63007318179951</v>
      </c>
      <c r="I221" s="46" t="n">
        <f aca="false">'2026 Forecast B'!L149</f>
        <v>3.42212242863596</v>
      </c>
      <c r="J221" s="46" t="n">
        <f aca="false">'2026 Forecast C'!L149</f>
        <v>3.90543410566382</v>
      </c>
      <c r="K221" s="18" t="n">
        <f aca="false">'2026 Forecast A'!F149</f>
        <v>484</v>
      </c>
      <c r="L221" s="47" t="str">
        <f aca="false">IF(OR(AND(D221&gt;0.5,E221&gt;0.5,F221&gt;0.5),AND(D221&lt;0.5,E221&lt;0.5,F221&lt;0.5)),"Yes","No — toss-up")</f>
        <v>Yes</v>
      </c>
    </row>
    <row r="222" customFormat="false" ht="15" hidden="false" customHeight="false" outlineLevel="0" collapsed="false">
      <c r="A222" s="9" t="str">
        <f aca="false">'2026 Forecast A'!A150</f>
        <v>Lehigh</v>
      </c>
      <c r="B222" s="9" t="str">
        <f aca="false">'2026 Forecast A'!B150</f>
        <v>HEIDELBERG</v>
      </c>
      <c r="C222" s="9" t="str">
        <f aca="false">'2026 Forecast A'!C150</f>
        <v>HEIDELBERG</v>
      </c>
      <c r="D222" s="10" t="n">
        <f aca="false">'2026 Forecast A'!G150</f>
        <v>0.326493663246832</v>
      </c>
      <c r="E222" s="10" t="n">
        <f aca="false">'2026 Forecast B'!G150</f>
        <v>0.315630657815329</v>
      </c>
      <c r="F222" s="10" t="n">
        <f aca="false">'2026 Forecast C'!G150</f>
        <v>0.308992154496077</v>
      </c>
      <c r="G222" s="45" t="n">
        <f aca="false">(MAX(D222:F222)-MIN(D222:F222))*100</f>
        <v>1.75015087507543</v>
      </c>
      <c r="H222" s="46" t="n">
        <f aca="false">'2026 Forecast A'!L150</f>
        <v>2.1149079150367</v>
      </c>
      <c r="I222" s="46" t="n">
        <f aca="false">'2026 Forecast B'!L150</f>
        <v>2.41298496866465</v>
      </c>
      <c r="J222" s="46" t="n">
        <f aca="false">'2026 Forecast C'!L150</f>
        <v>2.24505523618249</v>
      </c>
      <c r="K222" s="18" t="n">
        <f aca="false">'2026 Forecast A'!F150</f>
        <v>1657</v>
      </c>
      <c r="L222" s="47" t="str">
        <f aca="false">IF(OR(AND(D222&gt;0.5,E222&gt;0.5,F222&gt;0.5),AND(D222&lt;0.5,E222&lt;0.5,F222&lt;0.5)),"Yes","No — toss-up")</f>
        <v>Yes</v>
      </c>
    </row>
    <row r="223" customFormat="false" ht="15" hidden="false" customHeight="false" outlineLevel="0" collapsed="false">
      <c r="A223" s="9" t="str">
        <f aca="false">'2026 Forecast A'!A151</f>
        <v>Lehigh</v>
      </c>
      <c r="B223" s="9" t="str">
        <f aca="false">'2026 Forecast A'!B151</f>
        <v>LOWER MACUNGIE</v>
      </c>
      <c r="C223" s="9" t="str">
        <f aca="false">'2026 Forecast A'!C151</f>
        <v>LOWER MACUNGIE 10TH DISTRICT</v>
      </c>
      <c r="D223" s="10" t="n">
        <f aca="false">'2026 Forecast A'!G151</f>
        <v>0.503246753246753</v>
      </c>
      <c r="E223" s="10" t="n">
        <f aca="false">'2026 Forecast B'!G151</f>
        <v>0.505194805194805</v>
      </c>
      <c r="F223" s="10" t="n">
        <f aca="false">'2026 Forecast C'!G151</f>
        <v>0.503246753246753</v>
      </c>
      <c r="G223" s="45" t="n">
        <f aca="false">(MAX(D223:F223)-MIN(D223:F223))*100</f>
        <v>0.194805194805192</v>
      </c>
      <c r="H223" s="46" t="n">
        <f aca="false">'2026 Forecast A'!L151</f>
        <v>2.1149079150367</v>
      </c>
      <c r="I223" s="46" t="n">
        <f aca="false">'2026 Forecast B'!L151</f>
        <v>2.41298496866465</v>
      </c>
      <c r="J223" s="46" t="n">
        <f aca="false">'2026 Forecast C'!L151</f>
        <v>2.24505523618249</v>
      </c>
      <c r="K223" s="18" t="n">
        <f aca="false">'2026 Forecast A'!F151</f>
        <v>1540</v>
      </c>
      <c r="L223" s="47" t="str">
        <f aca="false">IF(OR(AND(D223&gt;0.5,E223&gt;0.5,F223&gt;0.5),AND(D223&lt;0.5,E223&lt;0.5,F223&lt;0.5)),"Yes","No — toss-up")</f>
        <v>Yes</v>
      </c>
    </row>
    <row r="224" customFormat="false" ht="15" hidden="false" customHeight="false" outlineLevel="0" collapsed="false">
      <c r="A224" s="9" t="str">
        <f aca="false">'2026 Forecast A'!A152</f>
        <v>Lehigh</v>
      </c>
      <c r="B224" s="9" t="str">
        <f aca="false">'2026 Forecast A'!B152</f>
        <v>LOWER MACUNGIE</v>
      </c>
      <c r="C224" s="9" t="str">
        <f aca="false">'2026 Forecast A'!C152</f>
        <v>LOWER MACUNGIE 1ST DISTRICT</v>
      </c>
      <c r="D224" s="10" t="n">
        <f aca="false">'2026 Forecast A'!G152</f>
        <v>0.509734513274336</v>
      </c>
      <c r="E224" s="10" t="n">
        <f aca="false">'2026 Forecast B'!G152</f>
        <v>0.511504424778761</v>
      </c>
      <c r="F224" s="10" t="n">
        <f aca="false">'2026 Forecast C'!G152</f>
        <v>0.511504424778761</v>
      </c>
      <c r="G224" s="45" t="n">
        <f aca="false">(MAX(D224:F224)-MIN(D224:F224))*100</f>
        <v>0.176991150442474</v>
      </c>
      <c r="H224" s="46" t="n">
        <f aca="false">'2026 Forecast A'!L152</f>
        <v>2.1149079150367</v>
      </c>
      <c r="I224" s="46" t="n">
        <f aca="false">'2026 Forecast B'!L152</f>
        <v>2.41298496866465</v>
      </c>
      <c r="J224" s="46" t="n">
        <f aca="false">'2026 Forecast C'!L152</f>
        <v>2.24505523618249</v>
      </c>
      <c r="K224" s="18" t="n">
        <f aca="false">'2026 Forecast A'!F152</f>
        <v>1695</v>
      </c>
      <c r="L224" s="47" t="str">
        <f aca="false">IF(OR(AND(D224&gt;0.5,E224&gt;0.5,F224&gt;0.5),AND(D224&lt;0.5,E224&lt;0.5,F224&lt;0.5)),"Yes","No — toss-up")</f>
        <v>Yes</v>
      </c>
    </row>
    <row r="225" customFormat="false" ht="15" hidden="false" customHeight="false" outlineLevel="0" collapsed="false">
      <c r="A225" s="9" t="str">
        <f aca="false">'2026 Forecast A'!A153</f>
        <v>Lehigh</v>
      </c>
      <c r="B225" s="9" t="str">
        <f aca="false">'2026 Forecast A'!B153</f>
        <v>LOWER MACUNGIE</v>
      </c>
      <c r="C225" s="9" t="str">
        <f aca="false">'2026 Forecast A'!C153</f>
        <v>LOWER MACUNGIE 2ND DISTRICT</v>
      </c>
      <c r="D225" s="10" t="n">
        <f aca="false">'2026 Forecast A'!G153</f>
        <v>0.50893760539629</v>
      </c>
      <c r="E225" s="10" t="n">
        <f aca="false">'2026 Forecast B'!G153</f>
        <v>0.509612141652614</v>
      </c>
      <c r="F225" s="10" t="n">
        <f aca="false">'2026 Forecast C'!G153</f>
        <v>0.510961214165261</v>
      </c>
      <c r="G225" s="45" t="n">
        <f aca="false">(MAX(D225:F225)-MIN(D225:F225))*100</f>
        <v>0.202360876897134</v>
      </c>
      <c r="H225" s="46" t="n">
        <f aca="false">'2026 Forecast A'!L153</f>
        <v>2.1149079150367</v>
      </c>
      <c r="I225" s="46" t="n">
        <f aca="false">'2026 Forecast B'!L153</f>
        <v>2.41298496866465</v>
      </c>
      <c r="J225" s="46" t="n">
        <f aca="false">'2026 Forecast C'!L153</f>
        <v>2.24505523618249</v>
      </c>
      <c r="K225" s="18" t="n">
        <f aca="false">'2026 Forecast A'!F153</f>
        <v>2965</v>
      </c>
      <c r="L225" s="47" t="str">
        <f aca="false">IF(OR(AND(D225&gt;0.5,E225&gt;0.5,F225&gt;0.5),AND(D225&lt;0.5,E225&lt;0.5,F225&lt;0.5)),"Yes","No — toss-up")</f>
        <v>Yes</v>
      </c>
    </row>
    <row r="226" customFormat="false" ht="15" hidden="false" customHeight="false" outlineLevel="0" collapsed="false">
      <c r="A226" s="9" t="str">
        <f aca="false">'2026 Forecast A'!A154</f>
        <v>Lehigh</v>
      </c>
      <c r="B226" s="9" t="str">
        <f aca="false">'2026 Forecast A'!B154</f>
        <v>LOWER MACUNGIE</v>
      </c>
      <c r="C226" s="9" t="str">
        <f aca="false">'2026 Forecast A'!C154</f>
        <v>LOWER MACUNGIE 3RD DISTRICT</v>
      </c>
      <c r="D226" s="10" t="n">
        <f aca="false">'2026 Forecast A'!G154</f>
        <v>0.50132625994695</v>
      </c>
      <c r="E226" s="10" t="n">
        <f aca="false">'2026 Forecast B'!G154</f>
        <v>0.505968169761273</v>
      </c>
      <c r="F226" s="10" t="n">
        <f aca="false">'2026 Forecast C'!G154</f>
        <v>0.501989389920424</v>
      </c>
      <c r="G226" s="45" t="n">
        <f aca="false">(MAX(D226:F226)-MIN(D226:F226))*100</f>
        <v>0.464190981432366</v>
      </c>
      <c r="H226" s="46" t="n">
        <f aca="false">'2026 Forecast A'!L154</f>
        <v>2.1149079150367</v>
      </c>
      <c r="I226" s="46" t="n">
        <f aca="false">'2026 Forecast B'!L154</f>
        <v>2.41298496866465</v>
      </c>
      <c r="J226" s="46" t="n">
        <f aca="false">'2026 Forecast C'!L154</f>
        <v>2.24505523618249</v>
      </c>
      <c r="K226" s="18" t="n">
        <f aca="false">'2026 Forecast A'!F154</f>
        <v>1508</v>
      </c>
      <c r="L226" s="47" t="str">
        <f aca="false">IF(OR(AND(D226&gt;0.5,E226&gt;0.5,F226&gt;0.5),AND(D226&lt;0.5,E226&lt;0.5,F226&lt;0.5)),"Yes","No — toss-up")</f>
        <v>Yes</v>
      </c>
    </row>
    <row r="227" customFormat="false" ht="15" hidden="false" customHeight="false" outlineLevel="0" collapsed="false">
      <c r="A227" s="9" t="str">
        <f aca="false">'2026 Forecast A'!A155</f>
        <v>Lehigh</v>
      </c>
      <c r="B227" s="9" t="str">
        <f aca="false">'2026 Forecast A'!B155</f>
        <v>LOWER MACUNGIE</v>
      </c>
      <c r="C227" s="9" t="str">
        <f aca="false">'2026 Forecast A'!C155</f>
        <v>LOWER MACUNGIE 4TH DISTRICT</v>
      </c>
      <c r="D227" s="10" t="n">
        <f aca="false">'2026 Forecast A'!G155</f>
        <v>0.500722543352601</v>
      </c>
      <c r="E227" s="10" t="n">
        <f aca="false">'2026 Forecast B'!G155</f>
        <v>0.503612716763006</v>
      </c>
      <c r="F227" s="10" t="n">
        <f aca="false">'2026 Forecast C'!G155</f>
        <v>0.502167630057804</v>
      </c>
      <c r="G227" s="45" t="n">
        <f aca="false">(MAX(D227:F227)-MIN(D227:F227))*100</f>
        <v>0.289017341040465</v>
      </c>
      <c r="H227" s="46" t="n">
        <f aca="false">'2026 Forecast A'!L155</f>
        <v>2.1149079150367</v>
      </c>
      <c r="I227" s="46" t="n">
        <f aca="false">'2026 Forecast B'!L155</f>
        <v>2.41298496866465</v>
      </c>
      <c r="J227" s="46" t="n">
        <f aca="false">'2026 Forecast C'!L155</f>
        <v>2.24505523618249</v>
      </c>
      <c r="K227" s="18" t="n">
        <f aca="false">'2026 Forecast A'!F155</f>
        <v>1384</v>
      </c>
      <c r="L227" s="47" t="str">
        <f aca="false">IF(OR(AND(D227&gt;0.5,E227&gt;0.5,F227&gt;0.5),AND(D227&lt;0.5,E227&lt;0.5,F227&lt;0.5)),"Yes","No — toss-up")</f>
        <v>Yes</v>
      </c>
    </row>
    <row r="228" customFormat="false" ht="15" hidden="false" customHeight="false" outlineLevel="0" collapsed="false">
      <c r="A228" s="9" t="str">
        <f aca="false">'2026 Forecast A'!A156</f>
        <v>Lehigh</v>
      </c>
      <c r="B228" s="9" t="str">
        <f aca="false">'2026 Forecast A'!B156</f>
        <v>LOWER MACUNGIE</v>
      </c>
      <c r="C228" s="9" t="str">
        <f aca="false">'2026 Forecast A'!C156</f>
        <v>LOWER MACUNGIE 5TH DISTRICT</v>
      </c>
      <c r="D228" s="10" t="n">
        <f aca="false">'2026 Forecast A'!G156</f>
        <v>0.525380710659898</v>
      </c>
      <c r="E228" s="10" t="n">
        <f aca="false">'2026 Forecast B'!G156</f>
        <v>0.519458544839256</v>
      </c>
      <c r="F228" s="10" t="n">
        <f aca="false">'2026 Forecast C'!G156</f>
        <v>0.527918781725888</v>
      </c>
      <c r="G228" s="45" t="n">
        <f aca="false">(MAX(D228:F228)-MIN(D228:F228))*100</f>
        <v>0.846023688663289</v>
      </c>
      <c r="H228" s="46" t="n">
        <f aca="false">'2026 Forecast A'!L156</f>
        <v>2.1149079150367</v>
      </c>
      <c r="I228" s="46" t="n">
        <f aca="false">'2026 Forecast B'!L156</f>
        <v>2.41298496866465</v>
      </c>
      <c r="J228" s="46" t="n">
        <f aca="false">'2026 Forecast C'!L156</f>
        <v>2.24505523618249</v>
      </c>
      <c r="K228" s="18" t="n">
        <f aca="false">'2026 Forecast A'!F156</f>
        <v>1182</v>
      </c>
      <c r="L228" s="47" t="str">
        <f aca="false">IF(OR(AND(D228&gt;0.5,E228&gt;0.5,F228&gt;0.5),AND(D228&lt;0.5,E228&lt;0.5,F228&lt;0.5)),"Yes","No — toss-up")</f>
        <v>Yes</v>
      </c>
    </row>
    <row r="229" customFormat="false" ht="15" hidden="false" customHeight="false" outlineLevel="0" collapsed="false">
      <c r="A229" s="9" t="str">
        <f aca="false">'2026 Forecast A'!A157</f>
        <v>Lehigh</v>
      </c>
      <c r="B229" s="9" t="str">
        <f aca="false">'2026 Forecast A'!B157</f>
        <v>LOWER MACUNGIE</v>
      </c>
      <c r="C229" s="9" t="str">
        <f aca="false">'2026 Forecast A'!C157</f>
        <v>LOWER MACUNGIE 6TH DISTRICT</v>
      </c>
      <c r="D229" s="10" t="n">
        <f aca="false">'2026 Forecast A'!G157</f>
        <v>0.500799360511591</v>
      </c>
      <c r="E229" s="10" t="n">
        <f aca="false">'2026 Forecast B'!G157</f>
        <v>0.51039168665068</v>
      </c>
      <c r="F229" s="10" t="n">
        <f aca="false">'2026 Forecast C'!G157</f>
        <v>0.502398081534772</v>
      </c>
      <c r="G229" s="45" t="n">
        <f aca="false">(MAX(D229:F229)-MIN(D229:F229))*100</f>
        <v>0.959232613908878</v>
      </c>
      <c r="H229" s="46" t="n">
        <f aca="false">'2026 Forecast A'!L157</f>
        <v>2.1149079150367</v>
      </c>
      <c r="I229" s="46" t="n">
        <f aca="false">'2026 Forecast B'!L157</f>
        <v>2.41298496866465</v>
      </c>
      <c r="J229" s="46" t="n">
        <f aca="false">'2026 Forecast C'!L157</f>
        <v>2.24505523618249</v>
      </c>
      <c r="K229" s="18" t="n">
        <f aca="false">'2026 Forecast A'!F157</f>
        <v>2502</v>
      </c>
      <c r="L229" s="47" t="str">
        <f aca="false">IF(OR(AND(D229&gt;0.5,E229&gt;0.5,F229&gt;0.5),AND(D229&lt;0.5,E229&lt;0.5,F229&lt;0.5)),"Yes","No — toss-up")</f>
        <v>Yes</v>
      </c>
    </row>
    <row r="230" customFormat="false" ht="15" hidden="false" customHeight="false" outlineLevel="0" collapsed="false">
      <c r="A230" s="9" t="str">
        <f aca="false">'2026 Forecast A'!A158</f>
        <v>Lehigh</v>
      </c>
      <c r="B230" s="9" t="str">
        <f aca="false">'2026 Forecast A'!B158</f>
        <v>LOWER MACUNGIE</v>
      </c>
      <c r="C230" s="9" t="str">
        <f aca="false">'2026 Forecast A'!C158</f>
        <v>LOWER MACUNGIE 7TH DISTRICT</v>
      </c>
      <c r="D230" s="10" t="n">
        <f aca="false">'2026 Forecast A'!G158</f>
        <v>0.538461538461538</v>
      </c>
      <c r="E230" s="10" t="n">
        <f aca="false">'2026 Forecast B'!G158</f>
        <v>0.530845392231531</v>
      </c>
      <c r="F230" s="10" t="n">
        <f aca="false">'2026 Forecast C'!G158</f>
        <v>0.546077684691546</v>
      </c>
      <c r="G230" s="45" t="n">
        <f aca="false">(MAX(D230:F230)-MIN(D230:F230))*100</f>
        <v>1.52322924600152</v>
      </c>
      <c r="H230" s="46" t="n">
        <f aca="false">'2026 Forecast A'!L158</f>
        <v>2.1149079150367</v>
      </c>
      <c r="I230" s="46" t="n">
        <f aca="false">'2026 Forecast B'!L158</f>
        <v>2.41298496866465</v>
      </c>
      <c r="J230" s="46" t="n">
        <f aca="false">'2026 Forecast C'!L158</f>
        <v>2.24505523618249</v>
      </c>
      <c r="K230" s="18" t="n">
        <f aca="false">'2026 Forecast A'!F158</f>
        <v>1313</v>
      </c>
      <c r="L230" s="47" t="str">
        <f aca="false">IF(OR(AND(D230&gt;0.5,E230&gt;0.5,F230&gt;0.5),AND(D230&lt;0.5,E230&lt;0.5,F230&lt;0.5)),"Yes","No — toss-up")</f>
        <v>Yes</v>
      </c>
    </row>
    <row r="231" customFormat="false" ht="15" hidden="false" customHeight="false" outlineLevel="0" collapsed="false">
      <c r="A231" s="9" t="str">
        <f aca="false">'2026 Forecast A'!A159</f>
        <v>Lehigh</v>
      </c>
      <c r="B231" s="9" t="str">
        <f aca="false">'2026 Forecast A'!B159</f>
        <v>LOWER MACUNGIE</v>
      </c>
      <c r="C231" s="9" t="str">
        <f aca="false">'2026 Forecast A'!C159</f>
        <v>LOWER MACUNGIE 8TH DISTRICT</v>
      </c>
      <c r="D231" s="10" t="n">
        <f aca="false">'2026 Forecast A'!G159</f>
        <v>0.519374068554396</v>
      </c>
      <c r="E231" s="10" t="n">
        <f aca="false">'2026 Forecast B'!G159</f>
        <v>0.518628912071535</v>
      </c>
      <c r="F231" s="10" t="n">
        <f aca="false">'2026 Forecast C'!G159</f>
        <v>0.521609538002981</v>
      </c>
      <c r="G231" s="45" t="n">
        <f aca="false">(MAX(D231:F231)-MIN(D231:F231))*100</f>
        <v>0.298062593144555</v>
      </c>
      <c r="H231" s="46" t="n">
        <f aca="false">'2026 Forecast A'!L159</f>
        <v>2.1149079150367</v>
      </c>
      <c r="I231" s="46" t="n">
        <f aca="false">'2026 Forecast B'!L159</f>
        <v>2.41298496866465</v>
      </c>
      <c r="J231" s="46" t="n">
        <f aca="false">'2026 Forecast C'!L159</f>
        <v>2.24505523618249</v>
      </c>
      <c r="K231" s="18" t="n">
        <f aca="false">'2026 Forecast A'!F159</f>
        <v>1342</v>
      </c>
      <c r="L231" s="47" t="str">
        <f aca="false">IF(OR(AND(D231&gt;0.5,E231&gt;0.5,F231&gt;0.5),AND(D231&lt;0.5,E231&lt;0.5,F231&lt;0.5)),"Yes","No — toss-up")</f>
        <v>Yes</v>
      </c>
    </row>
    <row r="232" customFormat="false" ht="15" hidden="false" customHeight="false" outlineLevel="0" collapsed="false">
      <c r="A232" s="9" t="str">
        <f aca="false">'2026 Forecast A'!A160</f>
        <v>Lehigh</v>
      </c>
      <c r="B232" s="9" t="str">
        <f aca="false">'2026 Forecast A'!B160</f>
        <v>LOWER MACUNGIE</v>
      </c>
      <c r="C232" s="9" t="str">
        <f aca="false">'2026 Forecast A'!C160</f>
        <v>LOWER MACUNGIE 9TH DISTRICT</v>
      </c>
      <c r="D232" s="10" t="n">
        <f aca="false">'2026 Forecast A'!G160</f>
        <v>0.515909090909091</v>
      </c>
      <c r="E232" s="10" t="n">
        <f aca="false">'2026 Forecast B'!G160</f>
        <v>0.519318181818182</v>
      </c>
      <c r="F232" s="10" t="n">
        <f aca="false">'2026 Forecast C'!G160</f>
        <v>0.518181818181818</v>
      </c>
      <c r="G232" s="45" t="n">
        <f aca="false">(MAX(D232:F232)-MIN(D232:F232))*100</f>
        <v>0.340909090909092</v>
      </c>
      <c r="H232" s="46" t="n">
        <f aca="false">'2026 Forecast A'!L160</f>
        <v>2.44295498300873</v>
      </c>
      <c r="I232" s="46" t="n">
        <f aca="false">'2026 Forecast B'!L160</f>
        <v>2.53657313930207</v>
      </c>
      <c r="J232" s="46" t="n">
        <f aca="false">'2026 Forecast C'!L160</f>
        <v>2.66758183694499</v>
      </c>
      <c r="K232" s="18" t="n">
        <f aca="false">'2026 Forecast A'!F160</f>
        <v>880</v>
      </c>
      <c r="L232" s="47" t="str">
        <f aca="false">IF(OR(AND(D232&gt;0.5,E232&gt;0.5,F232&gt;0.5),AND(D232&lt;0.5,E232&lt;0.5,F232&lt;0.5)),"Yes","No — toss-up")</f>
        <v>Yes</v>
      </c>
    </row>
    <row r="233" customFormat="false" ht="15" hidden="false" customHeight="false" outlineLevel="0" collapsed="false">
      <c r="A233" s="9" t="str">
        <f aca="false">'2026 Forecast A'!A161</f>
        <v>Lehigh</v>
      </c>
      <c r="B233" s="9" t="str">
        <f aca="false">'2026 Forecast A'!B161</f>
        <v>LOWER MILFORD</v>
      </c>
      <c r="C233" s="9" t="str">
        <f aca="false">'2026 Forecast A'!C161</f>
        <v>LOWER MILFORD</v>
      </c>
      <c r="D233" s="10" t="n">
        <f aca="false">'2026 Forecast A'!G161</f>
        <v>0.385662431941924</v>
      </c>
      <c r="E233" s="10" t="n">
        <f aca="false">'2026 Forecast B'!G161</f>
        <v>0.38475499092559</v>
      </c>
      <c r="F233" s="10" t="n">
        <f aca="false">'2026 Forecast C'!G161</f>
        <v>0.376134301270417</v>
      </c>
      <c r="G233" s="45" t="n">
        <f aca="false">(MAX(D233:F233)-MIN(D233:F233))*100</f>
        <v>0.952813067150637</v>
      </c>
      <c r="H233" s="46" t="n">
        <f aca="false">'2026 Forecast A'!L161</f>
        <v>2.1149079150367</v>
      </c>
      <c r="I233" s="46" t="n">
        <f aca="false">'2026 Forecast B'!L161</f>
        <v>2.41298496866465</v>
      </c>
      <c r="J233" s="46" t="n">
        <f aca="false">'2026 Forecast C'!L161</f>
        <v>2.24505523618249</v>
      </c>
      <c r="K233" s="18" t="n">
        <f aca="false">'2026 Forecast A'!F161</f>
        <v>2204</v>
      </c>
      <c r="L233" s="47" t="str">
        <f aca="false">IF(OR(AND(D233&gt;0.5,E233&gt;0.5,F233&gt;0.5),AND(D233&lt;0.5,E233&lt;0.5,F233&lt;0.5)),"Yes","No — toss-up")</f>
        <v>Yes</v>
      </c>
    </row>
    <row r="234" customFormat="false" ht="15" hidden="false" customHeight="false" outlineLevel="0" collapsed="false">
      <c r="A234" s="9" t="str">
        <f aca="false">'2026 Forecast A'!A162</f>
        <v>Lehigh</v>
      </c>
      <c r="B234" s="9" t="str">
        <f aca="false">'2026 Forecast A'!B162</f>
        <v>LOWHILL</v>
      </c>
      <c r="C234" s="9" t="str">
        <f aca="false">'2026 Forecast A'!C162</f>
        <v>LOWHILL</v>
      </c>
      <c r="D234" s="10" t="n">
        <f aca="false">'2026 Forecast A'!G162</f>
        <v>0.360549717057397</v>
      </c>
      <c r="E234" s="10" t="n">
        <f aca="false">'2026 Forecast B'!G162</f>
        <v>0.363783346806791</v>
      </c>
      <c r="F234" s="10" t="n">
        <f aca="false">'2026 Forecast C'!G162</f>
        <v>0.347615198059822</v>
      </c>
      <c r="G234" s="45" t="n">
        <f aca="false">(MAX(D234:F234)-MIN(D234:F234))*100</f>
        <v>1.61681487469685</v>
      </c>
      <c r="H234" s="46" t="n">
        <f aca="false">'2026 Forecast A'!L162</f>
        <v>2.1149079150367</v>
      </c>
      <c r="I234" s="46" t="n">
        <f aca="false">'2026 Forecast B'!L162</f>
        <v>2.41298496866465</v>
      </c>
      <c r="J234" s="46" t="n">
        <f aca="false">'2026 Forecast C'!L162</f>
        <v>2.24505523618249</v>
      </c>
      <c r="K234" s="18" t="n">
        <f aca="false">'2026 Forecast A'!F162</f>
        <v>1237</v>
      </c>
      <c r="L234" s="47" t="str">
        <f aca="false">IF(OR(AND(D234&gt;0.5,E234&gt;0.5,F234&gt;0.5),AND(D234&lt;0.5,E234&lt;0.5,F234&lt;0.5)),"Yes","No — toss-up")</f>
        <v>Yes</v>
      </c>
    </row>
    <row r="235" customFormat="false" ht="15" hidden="false" customHeight="false" outlineLevel="0" collapsed="false">
      <c r="A235" s="9" t="str">
        <f aca="false">'2026 Forecast A'!A163</f>
        <v>Lehigh</v>
      </c>
      <c r="B235" s="9" t="str">
        <f aca="false">'2026 Forecast A'!B163</f>
        <v>LYNN</v>
      </c>
      <c r="C235" s="9" t="str">
        <f aca="false">'2026 Forecast A'!C163</f>
        <v>LYNN JACKSONVILLE DISTRICT</v>
      </c>
      <c r="D235" s="10" t="n">
        <f aca="false">'2026 Forecast A'!G163</f>
        <v>0.287744227353464</v>
      </c>
      <c r="E235" s="10" t="n">
        <f aca="false">'2026 Forecast B'!G163</f>
        <v>0.284191829484902</v>
      </c>
      <c r="F235" s="10" t="n">
        <f aca="false">'2026 Forecast C'!G163</f>
        <v>0.271758436944938</v>
      </c>
      <c r="G235" s="45" t="n">
        <f aca="false">(MAX(D235:F235)-MIN(D235:F235))*100</f>
        <v>1.59857904085258</v>
      </c>
      <c r="H235" s="46" t="n">
        <f aca="false">'2026 Forecast A'!L163</f>
        <v>3.63007318179951</v>
      </c>
      <c r="I235" s="46" t="n">
        <f aca="false">'2026 Forecast B'!L163</f>
        <v>3.42212242863596</v>
      </c>
      <c r="J235" s="46" t="n">
        <f aca="false">'2026 Forecast C'!L163</f>
        <v>3.90543410566382</v>
      </c>
      <c r="K235" s="18" t="n">
        <f aca="false">'2026 Forecast A'!F163</f>
        <v>563</v>
      </c>
      <c r="L235" s="47" t="str">
        <f aca="false">IF(OR(AND(D235&gt;0.5,E235&gt;0.5,F235&gt;0.5),AND(D235&lt;0.5,E235&lt;0.5,F235&lt;0.5)),"Yes","No — toss-up")</f>
        <v>Yes</v>
      </c>
    </row>
    <row r="236" customFormat="false" ht="15" hidden="false" customHeight="false" outlineLevel="0" collapsed="false">
      <c r="A236" s="9" t="str">
        <f aca="false">'2026 Forecast A'!A164</f>
        <v>Lehigh</v>
      </c>
      <c r="B236" s="9" t="str">
        <f aca="false">'2026 Forecast A'!B164</f>
        <v>LYNN</v>
      </c>
      <c r="C236" s="9" t="str">
        <f aca="false">'2026 Forecast A'!C164</f>
        <v>LYNN LYNNVILLE DISTRICT</v>
      </c>
      <c r="D236" s="10" t="n">
        <f aca="false">'2026 Forecast A'!G164</f>
        <v>0.326370757180157</v>
      </c>
      <c r="E236" s="10" t="n">
        <f aca="false">'2026 Forecast B'!G164</f>
        <v>0.318537859007833</v>
      </c>
      <c r="F236" s="10" t="n">
        <f aca="false">'2026 Forecast C'!G164</f>
        <v>0.310704960835509</v>
      </c>
      <c r="G236" s="45" t="n">
        <f aca="false">(MAX(D236:F236)-MIN(D236:F236))*100</f>
        <v>1.56657963446475</v>
      </c>
      <c r="H236" s="46" t="n">
        <f aca="false">'2026 Forecast A'!L164</f>
        <v>3.63007318179951</v>
      </c>
      <c r="I236" s="46" t="n">
        <f aca="false">'2026 Forecast B'!L164</f>
        <v>3.42212242863596</v>
      </c>
      <c r="J236" s="46" t="n">
        <f aca="false">'2026 Forecast C'!L164</f>
        <v>3.90543410566382</v>
      </c>
      <c r="K236" s="18" t="n">
        <f aca="false">'2026 Forecast A'!F164</f>
        <v>383</v>
      </c>
      <c r="L236" s="47" t="str">
        <f aca="false">IF(OR(AND(D236&gt;0.5,E236&gt;0.5,F236&gt;0.5),AND(D236&lt;0.5,E236&lt;0.5,F236&lt;0.5)),"Yes","No — toss-up")</f>
        <v>Yes</v>
      </c>
    </row>
    <row r="237" customFormat="false" ht="15" hidden="false" customHeight="false" outlineLevel="0" collapsed="false">
      <c r="A237" s="9" t="str">
        <f aca="false">'2026 Forecast A'!A165</f>
        <v>Lehigh</v>
      </c>
      <c r="B237" s="9" t="str">
        <f aca="false">'2026 Forecast A'!B165</f>
        <v>LYNN</v>
      </c>
      <c r="C237" s="9" t="str">
        <f aca="false">'2026 Forecast A'!C165</f>
        <v>LYNN NEW TRIPOLI DISTRICT</v>
      </c>
      <c r="D237" s="10" t="n">
        <f aca="false">'2026 Forecast A'!G165</f>
        <v>0.341346153846154</v>
      </c>
      <c r="E237" s="10" t="n">
        <f aca="false">'2026 Forecast B'!G165</f>
        <v>0.335737179487179</v>
      </c>
      <c r="F237" s="10" t="n">
        <f aca="false">'2026 Forecast C'!G165</f>
        <v>0.324519230769231</v>
      </c>
      <c r="G237" s="45" t="n">
        <f aca="false">(MAX(D237:F237)-MIN(D237:F237))*100</f>
        <v>1.68269230769231</v>
      </c>
      <c r="H237" s="46" t="n">
        <f aca="false">'2026 Forecast A'!L165</f>
        <v>2.1149079150367</v>
      </c>
      <c r="I237" s="46" t="n">
        <f aca="false">'2026 Forecast B'!L165</f>
        <v>2.41298496866465</v>
      </c>
      <c r="J237" s="46" t="n">
        <f aca="false">'2026 Forecast C'!L165</f>
        <v>2.24505523618249</v>
      </c>
      <c r="K237" s="18" t="n">
        <f aca="false">'2026 Forecast A'!F165</f>
        <v>1248</v>
      </c>
      <c r="L237" s="47" t="str">
        <f aca="false">IF(OR(AND(D237&gt;0.5,E237&gt;0.5,F237&gt;0.5),AND(D237&lt;0.5,E237&lt;0.5,F237&lt;0.5)),"Yes","No — toss-up")</f>
        <v>Yes</v>
      </c>
    </row>
    <row r="238" customFormat="false" ht="15" hidden="false" customHeight="false" outlineLevel="0" collapsed="false">
      <c r="A238" s="9" t="str">
        <f aca="false">'2026 Forecast A'!A166</f>
        <v>Lehigh</v>
      </c>
      <c r="B238" s="9" t="str">
        <f aca="false">'2026 Forecast A'!B166</f>
        <v>MACUNGIE</v>
      </c>
      <c r="C238" s="9" t="str">
        <f aca="false">'2026 Forecast A'!C166</f>
        <v>MACUNGIE</v>
      </c>
      <c r="D238" s="10" t="n">
        <f aca="false">'2026 Forecast A'!G166</f>
        <v>0.538003965631196</v>
      </c>
      <c r="E238" s="10" t="n">
        <f aca="false">'2026 Forecast B'!G166</f>
        <v>0.538664904163913</v>
      </c>
      <c r="F238" s="10" t="n">
        <f aca="false">'2026 Forecast C'!G166</f>
        <v>0.545935228023794</v>
      </c>
      <c r="G238" s="45" t="n">
        <f aca="false">(MAX(D238:F238)-MIN(D238:F238))*100</f>
        <v>0.793126239259745</v>
      </c>
      <c r="H238" s="46" t="n">
        <f aca="false">'2026 Forecast A'!L166</f>
        <v>2.1149079150367</v>
      </c>
      <c r="I238" s="46" t="n">
        <f aca="false">'2026 Forecast B'!L166</f>
        <v>2.41298496866465</v>
      </c>
      <c r="J238" s="46" t="n">
        <f aca="false">'2026 Forecast C'!L166</f>
        <v>2.24505523618249</v>
      </c>
      <c r="K238" s="18" t="n">
        <f aca="false">'2026 Forecast A'!F166</f>
        <v>1513</v>
      </c>
      <c r="L238" s="47" t="str">
        <f aca="false">IF(OR(AND(D238&gt;0.5,E238&gt;0.5,F238&gt;0.5),AND(D238&lt;0.5,E238&lt;0.5,F238&lt;0.5)),"Yes","No — toss-up")</f>
        <v>Yes</v>
      </c>
    </row>
    <row r="239" customFormat="false" ht="15" hidden="false" customHeight="false" outlineLevel="0" collapsed="false">
      <c r="A239" s="9" t="str">
        <f aca="false">'2026 Forecast A'!A167</f>
        <v>Lehigh</v>
      </c>
      <c r="B239" s="9" t="str">
        <f aca="false">'2026 Forecast A'!B167</f>
        <v>NORTH WHITEHALL</v>
      </c>
      <c r="C239" s="9" t="str">
        <f aca="false">'2026 Forecast A'!C167</f>
        <v>NORTH WHITEHALL 1ST DISTRICT</v>
      </c>
      <c r="D239" s="10" t="n">
        <f aca="false">'2026 Forecast A'!G167</f>
        <v>0.432403997895844</v>
      </c>
      <c r="E239" s="10" t="n">
        <f aca="false">'2026 Forecast B'!G167</f>
        <v>0.422935297211994</v>
      </c>
      <c r="F239" s="10" t="n">
        <f aca="false">'2026 Forecast C'!G167</f>
        <v>0.4281956864808</v>
      </c>
      <c r="G239" s="45" t="n">
        <f aca="false">(MAX(D239:F239)-MIN(D239:F239))*100</f>
        <v>0.946870068385058</v>
      </c>
      <c r="H239" s="46" t="n">
        <f aca="false">'2026 Forecast A'!L167</f>
        <v>2.1149079150367</v>
      </c>
      <c r="I239" s="46" t="n">
        <f aca="false">'2026 Forecast B'!L167</f>
        <v>2.41298496866465</v>
      </c>
      <c r="J239" s="46" t="n">
        <f aca="false">'2026 Forecast C'!L167</f>
        <v>2.24505523618249</v>
      </c>
      <c r="K239" s="18" t="n">
        <f aca="false">'2026 Forecast A'!F167</f>
        <v>1901</v>
      </c>
      <c r="L239" s="47" t="str">
        <f aca="false">IF(OR(AND(D239&gt;0.5,E239&gt;0.5,F239&gt;0.5),AND(D239&lt;0.5,E239&lt;0.5,F239&lt;0.5)),"Yes","No — toss-up")</f>
        <v>Yes</v>
      </c>
    </row>
    <row r="240" customFormat="false" ht="15" hidden="false" customHeight="false" outlineLevel="0" collapsed="false">
      <c r="A240" s="9" t="str">
        <f aca="false">'2026 Forecast A'!A168</f>
        <v>Lehigh</v>
      </c>
      <c r="B240" s="9" t="str">
        <f aca="false">'2026 Forecast A'!B168</f>
        <v>NORTH WHITEHALL</v>
      </c>
      <c r="C240" s="9" t="str">
        <f aca="false">'2026 Forecast A'!C168</f>
        <v>NORTH WHITEHALL 2ND DISTRICT</v>
      </c>
      <c r="D240" s="10" t="n">
        <f aca="false">'2026 Forecast A'!G168</f>
        <v>0.405357142857143</v>
      </c>
      <c r="E240" s="10" t="n">
        <f aca="false">'2026 Forecast B'!G168</f>
        <v>0.405952380952381</v>
      </c>
      <c r="F240" s="10" t="n">
        <f aca="false">'2026 Forecast C'!G168</f>
        <v>0.398214285714286</v>
      </c>
      <c r="G240" s="45" t="n">
        <f aca="false">(MAX(D240:F240)-MIN(D240:F240))*100</f>
        <v>0.773809523809527</v>
      </c>
      <c r="H240" s="46" t="n">
        <f aca="false">'2026 Forecast A'!L168</f>
        <v>2.1149079150367</v>
      </c>
      <c r="I240" s="46" t="n">
        <f aca="false">'2026 Forecast B'!L168</f>
        <v>2.41298496866465</v>
      </c>
      <c r="J240" s="46" t="n">
        <f aca="false">'2026 Forecast C'!L168</f>
        <v>2.24505523618249</v>
      </c>
      <c r="K240" s="18" t="n">
        <f aca="false">'2026 Forecast A'!F168</f>
        <v>1680</v>
      </c>
      <c r="L240" s="47" t="str">
        <f aca="false">IF(OR(AND(D240&gt;0.5,E240&gt;0.5,F240&gt;0.5),AND(D240&lt;0.5,E240&lt;0.5,F240&lt;0.5)),"Yes","No — toss-up")</f>
        <v>Yes</v>
      </c>
    </row>
    <row r="241" customFormat="false" ht="15" hidden="false" customHeight="false" outlineLevel="0" collapsed="false">
      <c r="A241" s="9" t="str">
        <f aca="false">'2026 Forecast A'!A169</f>
        <v>Lehigh</v>
      </c>
      <c r="B241" s="9" t="str">
        <f aca="false">'2026 Forecast A'!B169</f>
        <v>NORTH WHITEHALL</v>
      </c>
      <c r="C241" s="9" t="str">
        <f aca="false">'2026 Forecast A'!C169</f>
        <v>NORTH WHITEHALL 3RD DISTRICT</v>
      </c>
      <c r="D241" s="10" t="n">
        <f aca="false">'2026 Forecast A'!G169</f>
        <v>0.402669632925473</v>
      </c>
      <c r="E241" s="10" t="n">
        <f aca="false">'2026 Forecast B'!G169</f>
        <v>0.400444938820912</v>
      </c>
      <c r="F241" s="10" t="n">
        <f aca="false">'2026 Forecast C'!G169</f>
        <v>0.397107897664071</v>
      </c>
      <c r="G241" s="45" t="n">
        <f aca="false">(MAX(D241:F241)-MIN(D241:F241))*100</f>
        <v>0.556173526140158</v>
      </c>
      <c r="H241" s="46" t="n">
        <f aca="false">'2026 Forecast A'!L169</f>
        <v>2.44295498300873</v>
      </c>
      <c r="I241" s="46" t="n">
        <f aca="false">'2026 Forecast B'!L169</f>
        <v>2.53657313930207</v>
      </c>
      <c r="J241" s="46" t="n">
        <f aca="false">'2026 Forecast C'!L169</f>
        <v>2.66758183694499</v>
      </c>
      <c r="K241" s="18" t="n">
        <f aca="false">'2026 Forecast A'!F169</f>
        <v>899</v>
      </c>
      <c r="L241" s="47" t="str">
        <f aca="false">IF(OR(AND(D241&gt;0.5,E241&gt;0.5,F241&gt;0.5),AND(D241&lt;0.5,E241&lt;0.5,F241&lt;0.5)),"Yes","No — toss-up")</f>
        <v>Yes</v>
      </c>
    </row>
    <row r="242" customFormat="false" ht="15" hidden="false" customHeight="false" outlineLevel="0" collapsed="false">
      <c r="A242" s="9" t="str">
        <f aca="false">'2026 Forecast A'!A170</f>
        <v>Lehigh</v>
      </c>
      <c r="B242" s="9" t="str">
        <f aca="false">'2026 Forecast A'!B170</f>
        <v>NORTH WHITEHALL</v>
      </c>
      <c r="C242" s="9" t="str">
        <f aca="false">'2026 Forecast A'!C170</f>
        <v>NORTH WHITEHALL 4TH DISTRICT</v>
      </c>
      <c r="D242" s="10" t="n">
        <f aca="false">'2026 Forecast A'!G170</f>
        <v>0.409193669932178</v>
      </c>
      <c r="E242" s="10" t="n">
        <f aca="false">'2026 Forecast B'!G170</f>
        <v>0.40844009042954</v>
      </c>
      <c r="F242" s="10" t="n">
        <f aca="false">'2026 Forecast C'!G170</f>
        <v>0.403165033911078</v>
      </c>
      <c r="G242" s="45" t="n">
        <f aca="false">(MAX(D242:F242)-MIN(D242:F242))*100</f>
        <v>0.602863602110021</v>
      </c>
      <c r="H242" s="46" t="n">
        <f aca="false">'2026 Forecast A'!L170</f>
        <v>2.1149079150367</v>
      </c>
      <c r="I242" s="46" t="n">
        <f aca="false">'2026 Forecast B'!L170</f>
        <v>2.41298496866465</v>
      </c>
      <c r="J242" s="46" t="n">
        <f aca="false">'2026 Forecast C'!L170</f>
        <v>2.24505523618249</v>
      </c>
      <c r="K242" s="18" t="n">
        <f aca="false">'2026 Forecast A'!F170</f>
        <v>1327</v>
      </c>
      <c r="L242" s="47" t="str">
        <f aca="false">IF(OR(AND(D242&gt;0.5,E242&gt;0.5,F242&gt;0.5),AND(D242&lt;0.5,E242&lt;0.5,F242&lt;0.5)),"Yes","No — toss-up")</f>
        <v>Yes</v>
      </c>
    </row>
    <row r="243" customFormat="false" ht="15" hidden="false" customHeight="false" outlineLevel="0" collapsed="false">
      <c r="A243" s="9" t="str">
        <f aca="false">'2026 Forecast A'!A171</f>
        <v>Lehigh</v>
      </c>
      <c r="B243" s="9" t="str">
        <f aca="false">'2026 Forecast A'!B171</f>
        <v>NORTH WHITEHALL</v>
      </c>
      <c r="C243" s="9" t="str">
        <f aca="false">'2026 Forecast A'!C171</f>
        <v>NORTH WHITEHALL 5TH DISTRICT</v>
      </c>
      <c r="D243" s="10" t="n">
        <f aca="false">'2026 Forecast A'!G171</f>
        <v>0.39197267292912</v>
      </c>
      <c r="E243" s="10" t="n">
        <f aca="false">'2026 Forecast B'!G171</f>
        <v>0.393680614859095</v>
      </c>
      <c r="F243" s="10" t="n">
        <f aca="false">'2026 Forecast C'!G171</f>
        <v>0.384286934244236</v>
      </c>
      <c r="G243" s="45" t="n">
        <f aca="false">(MAX(D243:F243)-MIN(D243:F243))*100</f>
        <v>0.939368061485907</v>
      </c>
      <c r="H243" s="46" t="n">
        <f aca="false">'2026 Forecast A'!L171</f>
        <v>2.1149079150367</v>
      </c>
      <c r="I243" s="46" t="n">
        <f aca="false">'2026 Forecast B'!L171</f>
        <v>2.41298496866465</v>
      </c>
      <c r="J243" s="46" t="n">
        <f aca="false">'2026 Forecast C'!L171</f>
        <v>2.24505523618249</v>
      </c>
      <c r="K243" s="18" t="n">
        <f aca="false">'2026 Forecast A'!F171</f>
        <v>1171</v>
      </c>
      <c r="L243" s="47" t="str">
        <f aca="false">IF(OR(AND(D243&gt;0.5,E243&gt;0.5,F243&gt;0.5),AND(D243&lt;0.5,E243&lt;0.5,F243&lt;0.5)),"Yes","No — toss-up")</f>
        <v>Yes</v>
      </c>
    </row>
    <row r="244" customFormat="false" ht="15" hidden="false" customHeight="false" outlineLevel="0" collapsed="false">
      <c r="A244" s="9" t="str">
        <f aca="false">'2026 Forecast A'!A172</f>
        <v>Lehigh</v>
      </c>
      <c r="B244" s="9" t="str">
        <f aca="false">'2026 Forecast A'!B172</f>
        <v>NORTH WHITEHALL</v>
      </c>
      <c r="C244" s="9" t="str">
        <f aca="false">'2026 Forecast A'!C172</f>
        <v>NORTH WHITEHALL 6TH DISTRICT</v>
      </c>
      <c r="D244" s="10" t="n">
        <f aca="false">'2026 Forecast A'!G172</f>
        <v>0.428258488499452</v>
      </c>
      <c r="E244" s="10" t="n">
        <f aca="false">'2026 Forecast B'!G172</f>
        <v>0.429353778751369</v>
      </c>
      <c r="F244" s="10" t="n">
        <f aca="false">'2026 Forecast C'!G172</f>
        <v>0.421686746987952</v>
      </c>
      <c r="G244" s="45" t="n">
        <f aca="false">(MAX(D244:F244)-MIN(D244:F244))*100</f>
        <v>0.766703176341727</v>
      </c>
      <c r="H244" s="46" t="n">
        <f aca="false">'2026 Forecast A'!L172</f>
        <v>2.44295498300873</v>
      </c>
      <c r="I244" s="46" t="n">
        <f aca="false">'2026 Forecast B'!L172</f>
        <v>2.53657313930207</v>
      </c>
      <c r="J244" s="46" t="n">
        <f aca="false">'2026 Forecast C'!L172</f>
        <v>2.66758183694499</v>
      </c>
      <c r="K244" s="18" t="n">
        <f aca="false">'2026 Forecast A'!F172</f>
        <v>913</v>
      </c>
      <c r="L244" s="47" t="str">
        <f aca="false">IF(OR(AND(D244&gt;0.5,E244&gt;0.5,F244&gt;0.5),AND(D244&lt;0.5,E244&lt;0.5,F244&lt;0.5)),"Yes","No — toss-up")</f>
        <v>Yes</v>
      </c>
    </row>
    <row r="245" customFormat="false" ht="15" hidden="false" customHeight="false" outlineLevel="0" collapsed="false">
      <c r="A245" s="9" t="str">
        <f aca="false">'2026 Forecast A'!A173</f>
        <v>Lehigh</v>
      </c>
      <c r="B245" s="9" t="str">
        <f aca="false">'2026 Forecast A'!B173</f>
        <v>SALISBURY</v>
      </c>
      <c r="C245" s="9" t="str">
        <f aca="false">'2026 Forecast A'!C173</f>
        <v>SALISBURY 1ST WARD</v>
      </c>
      <c r="D245" s="10" t="n">
        <f aca="false">'2026 Forecast A'!G173</f>
        <v>0.507360157016683</v>
      </c>
      <c r="E245" s="10" t="n">
        <f aca="false">'2026 Forecast B'!G173</f>
        <v>0.508341511285574</v>
      </c>
      <c r="F245" s="10" t="n">
        <f aca="false">'2026 Forecast C'!G173</f>
        <v>0.508341511285574</v>
      </c>
      <c r="G245" s="45" t="n">
        <f aca="false">(MAX(D245:F245)-MIN(D245:F245))*100</f>
        <v>0.0981354268891121</v>
      </c>
      <c r="H245" s="46" t="n">
        <f aca="false">'2026 Forecast A'!L173</f>
        <v>2.1149079150367</v>
      </c>
      <c r="I245" s="46" t="n">
        <f aca="false">'2026 Forecast B'!L173</f>
        <v>2.41298496866465</v>
      </c>
      <c r="J245" s="46" t="n">
        <f aca="false">'2026 Forecast C'!L173</f>
        <v>2.24505523618249</v>
      </c>
      <c r="K245" s="18" t="n">
        <f aca="false">'2026 Forecast A'!F173</f>
        <v>1019</v>
      </c>
      <c r="L245" s="47" t="str">
        <f aca="false">IF(OR(AND(D245&gt;0.5,E245&gt;0.5,F245&gt;0.5),AND(D245&lt;0.5,E245&lt;0.5,F245&lt;0.5)),"Yes","No — toss-up")</f>
        <v>Yes</v>
      </c>
    </row>
    <row r="246" customFormat="false" ht="15" hidden="false" customHeight="false" outlineLevel="0" collapsed="false">
      <c r="A246" s="9" t="str">
        <f aca="false">'2026 Forecast A'!A174</f>
        <v>Lehigh</v>
      </c>
      <c r="B246" s="9" t="str">
        <f aca="false">'2026 Forecast A'!B174</f>
        <v>SALISBURY</v>
      </c>
      <c r="C246" s="9" t="str">
        <f aca="false">'2026 Forecast A'!C174</f>
        <v>SALISBURY 2ND WARD</v>
      </c>
      <c r="D246" s="10" t="n">
        <f aca="false">'2026 Forecast A'!G174</f>
        <v>0.506092607636068</v>
      </c>
      <c r="E246" s="10" t="n">
        <f aca="false">'2026 Forecast B'!G174</f>
        <v>0.511779041429732</v>
      </c>
      <c r="F246" s="10" t="n">
        <f aca="false">'2026 Forecast C'!G174</f>
        <v>0.508529650690496</v>
      </c>
      <c r="G246" s="45" t="n">
        <f aca="false">(MAX(D246:F246)-MIN(D246:F246))*100</f>
        <v>0.568643379366374</v>
      </c>
      <c r="H246" s="46" t="n">
        <f aca="false">'2026 Forecast A'!L174</f>
        <v>2.1149079150367</v>
      </c>
      <c r="I246" s="46" t="n">
        <f aca="false">'2026 Forecast B'!L174</f>
        <v>2.41298496866465</v>
      </c>
      <c r="J246" s="46" t="n">
        <f aca="false">'2026 Forecast C'!L174</f>
        <v>2.24505523618249</v>
      </c>
      <c r="K246" s="18" t="n">
        <f aca="false">'2026 Forecast A'!F174</f>
        <v>1231</v>
      </c>
      <c r="L246" s="47" t="str">
        <f aca="false">IF(OR(AND(D246&gt;0.5,E246&gt;0.5,F246&gt;0.5),AND(D246&lt;0.5,E246&lt;0.5,F246&lt;0.5)),"Yes","No — toss-up")</f>
        <v>Yes</v>
      </c>
    </row>
    <row r="247" customFormat="false" ht="15" hidden="false" customHeight="false" outlineLevel="0" collapsed="false">
      <c r="A247" s="9" t="str">
        <f aca="false">'2026 Forecast A'!A175</f>
        <v>Lehigh</v>
      </c>
      <c r="B247" s="9" t="str">
        <f aca="false">'2026 Forecast A'!B175</f>
        <v>SALISBURY</v>
      </c>
      <c r="C247" s="9" t="str">
        <f aca="false">'2026 Forecast A'!C175</f>
        <v>SALISBURY 3RD WARD 1ST DIST</v>
      </c>
      <c r="D247" s="10" t="n">
        <f aca="false">'2026 Forecast A'!G175</f>
        <v>0.507220216606498</v>
      </c>
      <c r="E247" s="10" t="n">
        <f aca="false">'2026 Forecast B'!G175</f>
        <v>0.509025270758123</v>
      </c>
      <c r="F247" s="10" t="n">
        <f aca="false">'2026 Forecast C'!G175</f>
        <v>0.509025270758123</v>
      </c>
      <c r="G247" s="45" t="n">
        <f aca="false">(MAX(D247:F247)-MIN(D247:F247))*100</f>
        <v>0.180505415162457</v>
      </c>
      <c r="H247" s="46" t="n">
        <f aca="false">'2026 Forecast A'!L175</f>
        <v>3.63007318179951</v>
      </c>
      <c r="I247" s="46" t="n">
        <f aca="false">'2026 Forecast B'!L175</f>
        <v>3.42212242863596</v>
      </c>
      <c r="J247" s="46" t="n">
        <f aca="false">'2026 Forecast C'!L175</f>
        <v>3.90543410566382</v>
      </c>
      <c r="K247" s="18" t="n">
        <f aca="false">'2026 Forecast A'!F175</f>
        <v>554</v>
      </c>
      <c r="L247" s="47" t="str">
        <f aca="false">IF(OR(AND(D247&gt;0.5,E247&gt;0.5,F247&gt;0.5),AND(D247&lt;0.5,E247&lt;0.5,F247&lt;0.5)),"Yes","No — toss-up")</f>
        <v>Yes</v>
      </c>
    </row>
    <row r="248" customFormat="false" ht="15" hidden="false" customHeight="false" outlineLevel="0" collapsed="false">
      <c r="A248" s="9" t="str">
        <f aca="false">'2026 Forecast A'!A176</f>
        <v>Lehigh</v>
      </c>
      <c r="B248" s="9" t="str">
        <f aca="false">'2026 Forecast A'!B176</f>
        <v>SALISBURY</v>
      </c>
      <c r="C248" s="9" t="str">
        <f aca="false">'2026 Forecast A'!C176</f>
        <v>SALISBURY 3RD WARD 2ND DIST</v>
      </c>
      <c r="D248" s="10" t="n">
        <f aca="false">'2026 Forecast A'!G176</f>
        <v>0.5141065830721</v>
      </c>
      <c r="E248" s="10" t="n">
        <f aca="false">'2026 Forecast B'!G176</f>
        <v>0.518808777429467</v>
      </c>
      <c r="F248" s="10" t="n">
        <f aca="false">'2026 Forecast C'!G176</f>
        <v>0.515673981191223</v>
      </c>
      <c r="G248" s="45" t="n">
        <f aca="false">(MAX(D248:F248)-MIN(D248:F248))*100</f>
        <v>0.470219435736674</v>
      </c>
      <c r="H248" s="46" t="n">
        <f aca="false">'2026 Forecast A'!L176</f>
        <v>2.44295498300873</v>
      </c>
      <c r="I248" s="46" t="n">
        <f aca="false">'2026 Forecast B'!L176</f>
        <v>2.53657313930207</v>
      </c>
      <c r="J248" s="46" t="n">
        <f aca="false">'2026 Forecast C'!L176</f>
        <v>2.66758183694499</v>
      </c>
      <c r="K248" s="18" t="n">
        <f aca="false">'2026 Forecast A'!F176</f>
        <v>638</v>
      </c>
      <c r="L248" s="47" t="str">
        <f aca="false">IF(OR(AND(D248&gt;0.5,E248&gt;0.5,F248&gt;0.5),AND(D248&lt;0.5,E248&lt;0.5,F248&lt;0.5)),"Yes","No — toss-up")</f>
        <v>Yes</v>
      </c>
    </row>
    <row r="249" customFormat="false" ht="15" hidden="false" customHeight="false" outlineLevel="0" collapsed="false">
      <c r="A249" s="9" t="str">
        <f aca="false">'2026 Forecast A'!A177</f>
        <v>Lehigh</v>
      </c>
      <c r="B249" s="9" t="str">
        <f aca="false">'2026 Forecast A'!B177</f>
        <v>SALISBURY</v>
      </c>
      <c r="C249" s="9" t="str">
        <f aca="false">'2026 Forecast A'!C177</f>
        <v>SALISBURY 4TH WARD 1ST DIST</v>
      </c>
      <c r="D249" s="10" t="n">
        <f aca="false">'2026 Forecast A'!G177</f>
        <v>0.5</v>
      </c>
      <c r="E249" s="10" t="n">
        <f aca="false">'2026 Forecast B'!G177</f>
        <v>0.501168224299065</v>
      </c>
      <c r="F249" s="10" t="n">
        <f aca="false">'2026 Forecast C'!G177</f>
        <v>0.501168224299065</v>
      </c>
      <c r="G249" s="45" t="n">
        <f aca="false">(MAX(D249:F249)-MIN(D249:F249))*100</f>
        <v>0.116822429906538</v>
      </c>
      <c r="H249" s="46" t="n">
        <f aca="false">'2026 Forecast A'!L177</f>
        <v>2.44295498300873</v>
      </c>
      <c r="I249" s="46" t="n">
        <f aca="false">'2026 Forecast B'!L177</f>
        <v>2.53657313930207</v>
      </c>
      <c r="J249" s="46" t="n">
        <f aca="false">'2026 Forecast C'!L177</f>
        <v>2.66758183694499</v>
      </c>
      <c r="K249" s="18" t="n">
        <f aca="false">'2026 Forecast A'!F177</f>
        <v>856</v>
      </c>
      <c r="L249" s="47" t="str">
        <f aca="false">IF(OR(AND(D249&gt;0.5,E249&gt;0.5,F249&gt;0.5),AND(D249&lt;0.5,E249&lt;0.5,F249&lt;0.5)),"Yes","No — toss-up")</f>
        <v>No — toss-up</v>
      </c>
    </row>
    <row r="250" customFormat="false" ht="15" hidden="false" customHeight="false" outlineLevel="0" collapsed="false">
      <c r="A250" s="9" t="str">
        <f aca="false">'2026 Forecast A'!A178</f>
        <v>Lehigh</v>
      </c>
      <c r="B250" s="9" t="str">
        <f aca="false">'2026 Forecast A'!B178</f>
        <v>SALISBURY</v>
      </c>
      <c r="C250" s="9" t="str">
        <f aca="false">'2026 Forecast A'!C178</f>
        <v>SALISBURY 4TH WARD 2ND DIST</v>
      </c>
      <c r="D250" s="10" t="n">
        <f aca="false">'2026 Forecast A'!G178</f>
        <v>0.488536155202822</v>
      </c>
      <c r="E250" s="10" t="n">
        <f aca="false">'2026 Forecast B'!G178</f>
        <v>0.488536155202822</v>
      </c>
      <c r="F250" s="10" t="n">
        <f aca="false">'2026 Forecast C'!G178</f>
        <v>0.486772486772487</v>
      </c>
      <c r="G250" s="45" t="n">
        <f aca="false">(MAX(D250:F250)-MIN(D250:F250))*100</f>
        <v>0.17636684303351</v>
      </c>
      <c r="H250" s="46" t="n">
        <f aca="false">'2026 Forecast A'!L178</f>
        <v>3.63007318179951</v>
      </c>
      <c r="I250" s="46" t="n">
        <f aca="false">'2026 Forecast B'!L178</f>
        <v>3.42212242863596</v>
      </c>
      <c r="J250" s="46" t="n">
        <f aca="false">'2026 Forecast C'!L178</f>
        <v>3.90543410566382</v>
      </c>
      <c r="K250" s="18" t="n">
        <f aca="false">'2026 Forecast A'!F178</f>
        <v>567</v>
      </c>
      <c r="L250" s="47" t="str">
        <f aca="false">IF(OR(AND(D250&gt;0.5,E250&gt;0.5,F250&gt;0.5),AND(D250&lt;0.5,E250&lt;0.5,F250&lt;0.5)),"Yes","No — toss-up")</f>
        <v>Yes</v>
      </c>
    </row>
    <row r="251" customFormat="false" ht="15" hidden="false" customHeight="false" outlineLevel="0" collapsed="false">
      <c r="A251" s="9" t="str">
        <f aca="false">'2026 Forecast A'!A179</f>
        <v>Lehigh</v>
      </c>
      <c r="B251" s="9" t="str">
        <f aca="false">'2026 Forecast A'!B179</f>
        <v>SALISBURY</v>
      </c>
      <c r="C251" s="9" t="str">
        <f aca="false">'2026 Forecast A'!C179</f>
        <v>SALISBURY 5TH WARD 1ST DIST</v>
      </c>
      <c r="D251" s="10" t="n">
        <f aca="false">'2026 Forecast A'!G179</f>
        <v>0.532625189681335</v>
      </c>
      <c r="E251" s="10" t="n">
        <f aca="false">'2026 Forecast B'!G179</f>
        <v>0.531107738998483</v>
      </c>
      <c r="F251" s="10" t="n">
        <f aca="false">'2026 Forecast C'!G179</f>
        <v>0.540212443095599</v>
      </c>
      <c r="G251" s="45" t="n">
        <f aca="false">(MAX(D251:F251)-MIN(D251:F251))*100</f>
        <v>0.910470409711683</v>
      </c>
      <c r="H251" s="46" t="n">
        <f aca="false">'2026 Forecast A'!L179</f>
        <v>2.44295498300873</v>
      </c>
      <c r="I251" s="46" t="n">
        <f aca="false">'2026 Forecast B'!L179</f>
        <v>2.53657313930207</v>
      </c>
      <c r="J251" s="46" t="n">
        <f aca="false">'2026 Forecast C'!L179</f>
        <v>2.66758183694499</v>
      </c>
      <c r="K251" s="18" t="n">
        <f aca="false">'2026 Forecast A'!F179</f>
        <v>659</v>
      </c>
      <c r="L251" s="47" t="str">
        <f aca="false">IF(OR(AND(D251&gt;0.5,E251&gt;0.5,F251&gt;0.5),AND(D251&lt;0.5,E251&lt;0.5,F251&lt;0.5)),"Yes","No — toss-up")</f>
        <v>Yes</v>
      </c>
    </row>
    <row r="252" customFormat="false" ht="15" hidden="false" customHeight="false" outlineLevel="0" collapsed="false">
      <c r="A252" s="9" t="str">
        <f aca="false">'2026 Forecast A'!A180</f>
        <v>Lehigh</v>
      </c>
      <c r="B252" s="9" t="str">
        <f aca="false">'2026 Forecast A'!B180</f>
        <v>SALISBURY</v>
      </c>
      <c r="C252" s="9" t="str">
        <f aca="false">'2026 Forecast A'!C180</f>
        <v>SALISBURY 5TH WARD 2ND DIST</v>
      </c>
      <c r="D252" s="10" t="n">
        <f aca="false">'2026 Forecast A'!G180</f>
        <v>0.511111111111111</v>
      </c>
      <c r="E252" s="10" t="n">
        <f aca="false">'2026 Forecast B'!G180</f>
        <v>0.515555555555556</v>
      </c>
      <c r="F252" s="10" t="n">
        <f aca="false">'2026 Forecast C'!G180</f>
        <v>0.513333333333333</v>
      </c>
      <c r="G252" s="45" t="n">
        <f aca="false">(MAX(D252:F252)-MIN(D252:F252))*100</f>
        <v>0.444444444444447</v>
      </c>
      <c r="H252" s="46" t="n">
        <f aca="false">'2026 Forecast A'!L180</f>
        <v>2.44295498300873</v>
      </c>
      <c r="I252" s="46" t="n">
        <f aca="false">'2026 Forecast B'!L180</f>
        <v>2.53657313930207</v>
      </c>
      <c r="J252" s="46" t="n">
        <f aca="false">'2026 Forecast C'!L180</f>
        <v>2.66758183694499</v>
      </c>
      <c r="K252" s="18" t="n">
        <f aca="false">'2026 Forecast A'!F180</f>
        <v>900</v>
      </c>
      <c r="L252" s="47" t="str">
        <f aca="false">IF(OR(AND(D252&gt;0.5,E252&gt;0.5,F252&gt;0.5),AND(D252&lt;0.5,E252&lt;0.5,F252&lt;0.5)),"Yes","No — toss-up")</f>
        <v>Yes</v>
      </c>
    </row>
    <row r="253" customFormat="false" ht="15" hidden="false" customHeight="false" outlineLevel="0" collapsed="false">
      <c r="A253" s="9" t="str">
        <f aca="false">'2026 Forecast A'!A181</f>
        <v>Lehigh</v>
      </c>
      <c r="B253" s="9" t="str">
        <f aca="false">'2026 Forecast A'!B181</f>
        <v>SLATINGTON</v>
      </c>
      <c r="C253" s="9" t="str">
        <f aca="false">'2026 Forecast A'!C181</f>
        <v>SLATINGTON 1ST DIST</v>
      </c>
      <c r="D253" s="10" t="n">
        <f aca="false">'2026 Forecast A'!G181</f>
        <v>0.447570332480818</v>
      </c>
      <c r="E253" s="10" t="n">
        <f aca="false">'2026 Forecast B'!G181</f>
        <v>0.447570332480818</v>
      </c>
      <c r="F253" s="10" t="n">
        <f aca="false">'2026 Forecast C'!G181</f>
        <v>0.437340153452685</v>
      </c>
      <c r="G253" s="45" t="n">
        <f aca="false">(MAX(D253:F253)-MIN(D253:F253))*100</f>
        <v>1.0230179028133</v>
      </c>
      <c r="H253" s="46" t="n">
        <f aca="false">'2026 Forecast A'!L181</f>
        <v>3.63007318179951</v>
      </c>
      <c r="I253" s="46" t="n">
        <f aca="false">'2026 Forecast B'!L181</f>
        <v>3.42212242863596</v>
      </c>
      <c r="J253" s="46" t="n">
        <f aca="false">'2026 Forecast C'!L181</f>
        <v>3.90543410566382</v>
      </c>
      <c r="K253" s="18" t="n">
        <f aca="false">'2026 Forecast A'!F181</f>
        <v>391</v>
      </c>
      <c r="L253" s="47" t="str">
        <f aca="false">IF(OR(AND(D253&gt;0.5,E253&gt;0.5,F253&gt;0.5),AND(D253&lt;0.5,E253&lt;0.5,F253&lt;0.5)),"Yes","No — toss-up")</f>
        <v>Yes</v>
      </c>
    </row>
    <row r="254" customFormat="false" ht="15" hidden="false" customHeight="false" outlineLevel="0" collapsed="false">
      <c r="A254" s="9" t="str">
        <f aca="false">'2026 Forecast A'!A182</f>
        <v>Lehigh</v>
      </c>
      <c r="B254" s="9" t="str">
        <f aca="false">'2026 Forecast A'!B182</f>
        <v>SLATINGTON</v>
      </c>
      <c r="C254" s="9" t="str">
        <f aca="false">'2026 Forecast A'!C182</f>
        <v>SLATINGTON 2ND DIST</v>
      </c>
      <c r="D254" s="10" t="n">
        <f aca="false">'2026 Forecast A'!G182</f>
        <v>0.417721518987342</v>
      </c>
      <c r="E254" s="10" t="n">
        <f aca="false">'2026 Forecast B'!G182</f>
        <v>0.420886075949367</v>
      </c>
      <c r="F254" s="10" t="n">
        <f aca="false">'2026 Forecast C'!G182</f>
        <v>0.411392405063291</v>
      </c>
      <c r="G254" s="45" t="n">
        <f aca="false">(MAX(D254:F254)-MIN(D254:F254))*100</f>
        <v>0.949367088607594</v>
      </c>
      <c r="H254" s="46" t="n">
        <f aca="false">'2026 Forecast A'!L182</f>
        <v>3.63007318179951</v>
      </c>
      <c r="I254" s="46" t="n">
        <f aca="false">'2026 Forecast B'!L182</f>
        <v>3.42212242863596</v>
      </c>
      <c r="J254" s="46" t="n">
        <f aca="false">'2026 Forecast C'!L182</f>
        <v>3.90543410566382</v>
      </c>
      <c r="K254" s="18" t="n">
        <f aca="false">'2026 Forecast A'!F182</f>
        <v>316</v>
      </c>
      <c r="L254" s="47" t="str">
        <f aca="false">IF(OR(AND(D254&gt;0.5,E254&gt;0.5,F254&gt;0.5),AND(D254&lt;0.5,E254&lt;0.5,F254&lt;0.5)),"Yes","No — toss-up")</f>
        <v>Yes</v>
      </c>
    </row>
    <row r="255" customFormat="false" ht="15" hidden="false" customHeight="false" outlineLevel="0" collapsed="false">
      <c r="A255" s="9" t="str">
        <f aca="false">'2026 Forecast A'!A183</f>
        <v>Lehigh</v>
      </c>
      <c r="B255" s="9" t="str">
        <f aca="false">'2026 Forecast A'!B183</f>
        <v>SLATINGTON</v>
      </c>
      <c r="C255" s="9" t="str">
        <f aca="false">'2026 Forecast A'!C183</f>
        <v>SLATINGTON 3RD DIST</v>
      </c>
      <c r="D255" s="10" t="n">
        <f aca="false">'2026 Forecast A'!G183</f>
        <v>0.423976608187135</v>
      </c>
      <c r="E255" s="10" t="n">
        <f aca="false">'2026 Forecast B'!G183</f>
        <v>0.423976608187135</v>
      </c>
      <c r="F255" s="10" t="n">
        <f aca="false">'2026 Forecast C'!G183</f>
        <v>0.416666666666667</v>
      </c>
      <c r="G255" s="45" t="n">
        <f aca="false">(MAX(D255:F255)-MIN(D255:F255))*100</f>
        <v>0.730994152046782</v>
      </c>
      <c r="H255" s="46" t="n">
        <f aca="false">'2026 Forecast A'!L183</f>
        <v>2.44295498300873</v>
      </c>
      <c r="I255" s="46" t="n">
        <f aca="false">'2026 Forecast B'!L183</f>
        <v>2.53657313930207</v>
      </c>
      <c r="J255" s="46" t="n">
        <f aca="false">'2026 Forecast C'!L183</f>
        <v>2.66758183694499</v>
      </c>
      <c r="K255" s="18" t="n">
        <f aca="false">'2026 Forecast A'!F183</f>
        <v>684</v>
      </c>
      <c r="L255" s="47" t="str">
        <f aca="false">IF(OR(AND(D255&gt;0.5,E255&gt;0.5,F255&gt;0.5),AND(D255&lt;0.5,E255&lt;0.5,F255&lt;0.5)),"Yes","No — toss-up")</f>
        <v>Yes</v>
      </c>
    </row>
    <row r="256" customFormat="false" ht="15" hidden="false" customHeight="false" outlineLevel="0" collapsed="false">
      <c r="A256" s="9" t="str">
        <f aca="false">'2026 Forecast A'!A184</f>
        <v>Lehigh</v>
      </c>
      <c r="B256" s="9" t="str">
        <f aca="false">'2026 Forecast A'!B184</f>
        <v>SOUTH WHITEHALL</v>
      </c>
      <c r="C256" s="9" t="str">
        <f aca="false">'2026 Forecast A'!C184</f>
        <v>SOUTH WHITEHALL 1ST DISTRICT</v>
      </c>
      <c r="D256" s="10" t="n">
        <f aca="false">'2026 Forecast A'!G184</f>
        <v>0.506694855532065</v>
      </c>
      <c r="E256" s="10" t="n">
        <f aca="false">'2026 Forecast B'!G184</f>
        <v>0.511627906976744</v>
      </c>
      <c r="F256" s="10" t="n">
        <f aca="false">'2026 Forecast C'!G184</f>
        <v>0.509513742071882</v>
      </c>
      <c r="G256" s="45" t="n">
        <f aca="false">(MAX(D256:F256)-MIN(D256:F256))*100</f>
        <v>0.493305144467937</v>
      </c>
      <c r="H256" s="46" t="n">
        <f aca="false">'2026 Forecast A'!L184</f>
        <v>2.1149079150367</v>
      </c>
      <c r="I256" s="46" t="n">
        <f aca="false">'2026 Forecast B'!L184</f>
        <v>2.41298496866465</v>
      </c>
      <c r="J256" s="46" t="n">
        <f aca="false">'2026 Forecast C'!L184</f>
        <v>2.24505523618249</v>
      </c>
      <c r="K256" s="18" t="n">
        <f aca="false">'2026 Forecast A'!F184</f>
        <v>1419</v>
      </c>
      <c r="L256" s="47" t="str">
        <f aca="false">IF(OR(AND(D256&gt;0.5,E256&gt;0.5,F256&gt;0.5),AND(D256&lt;0.5,E256&lt;0.5,F256&lt;0.5)),"Yes","No — toss-up")</f>
        <v>Yes</v>
      </c>
    </row>
    <row r="257" customFormat="false" ht="15" hidden="false" customHeight="false" outlineLevel="0" collapsed="false">
      <c r="A257" s="9" t="str">
        <f aca="false">'2026 Forecast A'!A185</f>
        <v>Lehigh</v>
      </c>
      <c r="B257" s="9" t="str">
        <f aca="false">'2026 Forecast A'!B185</f>
        <v>SOUTH WHITEHALL</v>
      </c>
      <c r="C257" s="9" t="str">
        <f aca="false">'2026 Forecast A'!C185</f>
        <v>SOUTH WHITEHALL 2ND DISTRICT</v>
      </c>
      <c r="D257" s="10" t="n">
        <f aca="false">'2026 Forecast A'!G185</f>
        <v>0.51588502269289</v>
      </c>
      <c r="E257" s="10" t="n">
        <f aca="false">'2026 Forecast B'!G185</f>
        <v>0.521936459909228</v>
      </c>
      <c r="F257" s="10" t="n">
        <f aca="false">'2026 Forecast C'!G185</f>
        <v>0.520423600605144</v>
      </c>
      <c r="G257" s="45" t="n">
        <f aca="false">(MAX(D257:F257)-MIN(D257:F257))*100</f>
        <v>0.605143721633883</v>
      </c>
      <c r="H257" s="46" t="n">
        <f aca="false">'2026 Forecast A'!L185</f>
        <v>2.44295498300873</v>
      </c>
      <c r="I257" s="46" t="n">
        <f aca="false">'2026 Forecast B'!L185</f>
        <v>2.53657313930207</v>
      </c>
      <c r="J257" s="46" t="n">
        <f aca="false">'2026 Forecast C'!L185</f>
        <v>2.66758183694499</v>
      </c>
      <c r="K257" s="18" t="n">
        <f aca="false">'2026 Forecast A'!F185</f>
        <v>661</v>
      </c>
      <c r="L257" s="47" t="str">
        <f aca="false">IF(OR(AND(D257&gt;0.5,E257&gt;0.5,F257&gt;0.5),AND(D257&lt;0.5,E257&lt;0.5,F257&lt;0.5)),"Yes","No — toss-up")</f>
        <v>Yes</v>
      </c>
    </row>
    <row r="258" customFormat="false" ht="15" hidden="false" customHeight="false" outlineLevel="0" collapsed="false">
      <c r="A258" s="9" t="str">
        <f aca="false">'2026 Forecast A'!A186</f>
        <v>Lehigh</v>
      </c>
      <c r="B258" s="9" t="str">
        <f aca="false">'2026 Forecast A'!B186</f>
        <v>SOUTH WHITEHALL</v>
      </c>
      <c r="C258" s="9" t="str">
        <f aca="false">'2026 Forecast A'!C186</f>
        <v>SOUTH WHITEHALL 3RD DISTRICT</v>
      </c>
      <c r="D258" s="10" t="n">
        <f aca="false">'2026 Forecast A'!G186</f>
        <v>0.565217391304348</v>
      </c>
      <c r="E258" s="10" t="n">
        <f aca="false">'2026 Forecast B'!G186</f>
        <v>0.565812983918999</v>
      </c>
      <c r="F258" s="10" t="n">
        <f aca="false">'2026 Forecast C'!G186</f>
        <v>0.576533650982728</v>
      </c>
      <c r="G258" s="45" t="n">
        <f aca="false">(MAX(D258:F258)-MIN(D258:F258))*100</f>
        <v>1.131625967838</v>
      </c>
      <c r="H258" s="46" t="n">
        <f aca="false">'2026 Forecast A'!L186</f>
        <v>2.1149079150367</v>
      </c>
      <c r="I258" s="46" t="n">
        <f aca="false">'2026 Forecast B'!L186</f>
        <v>2.41298496866465</v>
      </c>
      <c r="J258" s="46" t="n">
        <f aca="false">'2026 Forecast C'!L186</f>
        <v>2.24505523618249</v>
      </c>
      <c r="K258" s="18" t="n">
        <f aca="false">'2026 Forecast A'!F186</f>
        <v>1679</v>
      </c>
      <c r="L258" s="47" t="str">
        <f aca="false">IF(OR(AND(D258&gt;0.5,E258&gt;0.5,F258&gt;0.5),AND(D258&lt;0.5,E258&lt;0.5,F258&lt;0.5)),"Yes","No — toss-up")</f>
        <v>Yes</v>
      </c>
    </row>
    <row r="259" customFormat="false" ht="15" hidden="false" customHeight="false" outlineLevel="0" collapsed="false">
      <c r="A259" s="9" t="str">
        <f aca="false">'2026 Forecast A'!A187</f>
        <v>Lehigh</v>
      </c>
      <c r="B259" s="9" t="str">
        <f aca="false">'2026 Forecast A'!B187</f>
        <v>SOUTH WHITEHALL</v>
      </c>
      <c r="C259" s="9" t="str">
        <f aca="false">'2026 Forecast A'!C187</f>
        <v>SOUTH WHITEHALL 4TH DISTRICT</v>
      </c>
      <c r="D259" s="10" t="n">
        <f aca="false">'2026 Forecast A'!G187</f>
        <v>0.496543778801843</v>
      </c>
      <c r="E259" s="10" t="n">
        <f aca="false">'2026 Forecast B'!G187</f>
        <v>0.501152073732719</v>
      </c>
      <c r="F259" s="10" t="n">
        <f aca="false">'2026 Forecast C'!G187</f>
        <v>0.496543778801843</v>
      </c>
      <c r="G259" s="45" t="n">
        <f aca="false">(MAX(D259:F259)-MIN(D259:F259))*100</f>
        <v>0.460829493087556</v>
      </c>
      <c r="H259" s="46" t="n">
        <f aca="false">'2026 Forecast A'!L187</f>
        <v>2.44295498300873</v>
      </c>
      <c r="I259" s="46" t="n">
        <f aca="false">'2026 Forecast B'!L187</f>
        <v>2.53657313930207</v>
      </c>
      <c r="J259" s="46" t="n">
        <f aca="false">'2026 Forecast C'!L187</f>
        <v>2.66758183694499</v>
      </c>
      <c r="K259" s="18" t="n">
        <f aca="false">'2026 Forecast A'!F187</f>
        <v>868</v>
      </c>
      <c r="L259" s="47" t="str">
        <f aca="false">IF(OR(AND(D259&gt;0.5,E259&gt;0.5,F259&gt;0.5),AND(D259&lt;0.5,E259&lt;0.5,F259&lt;0.5)),"Yes","No — toss-up")</f>
        <v>No — toss-up</v>
      </c>
    </row>
    <row r="260" customFormat="false" ht="15" hidden="false" customHeight="false" outlineLevel="0" collapsed="false">
      <c r="A260" s="9" t="str">
        <f aca="false">'2026 Forecast A'!A188</f>
        <v>Lehigh</v>
      </c>
      <c r="B260" s="9" t="str">
        <f aca="false">'2026 Forecast A'!B188</f>
        <v>SOUTH WHITEHALL</v>
      </c>
      <c r="C260" s="9" t="str">
        <f aca="false">'2026 Forecast A'!C188</f>
        <v>SOUTH WHITEHALL 5TH DISTRICT</v>
      </c>
      <c r="D260" s="10" t="n">
        <f aca="false">'2026 Forecast A'!G188</f>
        <v>0.604432505036938</v>
      </c>
      <c r="E260" s="10" t="n">
        <f aca="false">'2026 Forecast B'!G188</f>
        <v>0.594358629952989</v>
      </c>
      <c r="F260" s="10" t="n">
        <f aca="false">'2026 Forecast C'!G188</f>
        <v>0.617864338482203</v>
      </c>
      <c r="G260" s="45" t="n">
        <f aca="false">(MAX(D260:F260)-MIN(D260:F260))*100</f>
        <v>2.35057085292142</v>
      </c>
      <c r="H260" s="46" t="n">
        <f aca="false">'2026 Forecast A'!L188</f>
        <v>2.1149079150367</v>
      </c>
      <c r="I260" s="46" t="n">
        <f aca="false">'2026 Forecast B'!L188</f>
        <v>2.41298496866465</v>
      </c>
      <c r="J260" s="46" t="n">
        <f aca="false">'2026 Forecast C'!L188</f>
        <v>2.24505523618249</v>
      </c>
      <c r="K260" s="18" t="n">
        <f aca="false">'2026 Forecast A'!F188</f>
        <v>1489</v>
      </c>
      <c r="L260" s="47" t="str">
        <f aca="false">IF(OR(AND(D260&gt;0.5,E260&gt;0.5,F260&gt;0.5),AND(D260&lt;0.5,E260&lt;0.5,F260&lt;0.5)),"Yes","No — toss-up")</f>
        <v>Yes</v>
      </c>
    </row>
    <row r="261" customFormat="false" ht="15" hidden="false" customHeight="false" outlineLevel="0" collapsed="false">
      <c r="A261" s="9" t="str">
        <f aca="false">'2026 Forecast A'!A189</f>
        <v>Lehigh</v>
      </c>
      <c r="B261" s="9" t="str">
        <f aca="false">'2026 Forecast A'!B189</f>
        <v>SOUTH WHITEHALL</v>
      </c>
      <c r="C261" s="9" t="str">
        <f aca="false">'2026 Forecast A'!C189</f>
        <v>SOUTH WHITEHALL 6TH DISTRICT</v>
      </c>
      <c r="D261" s="10" t="n">
        <f aca="false">'2026 Forecast A'!G189</f>
        <v>0.597297297297297</v>
      </c>
      <c r="E261" s="10" t="n">
        <f aca="false">'2026 Forecast B'!G189</f>
        <v>0.597297297297297</v>
      </c>
      <c r="F261" s="10" t="n">
        <f aca="false">'2026 Forecast C'!G189</f>
        <v>0.610810810810811</v>
      </c>
      <c r="G261" s="45" t="n">
        <f aca="false">(MAX(D261:F261)-MIN(D261:F261))*100</f>
        <v>1.35135135135135</v>
      </c>
      <c r="H261" s="46" t="n">
        <f aca="false">'2026 Forecast A'!L189</f>
        <v>2.1149079150367</v>
      </c>
      <c r="I261" s="46" t="n">
        <f aca="false">'2026 Forecast B'!L189</f>
        <v>2.41298496866465</v>
      </c>
      <c r="J261" s="46" t="n">
        <f aca="false">'2026 Forecast C'!L189</f>
        <v>2.24505523618249</v>
      </c>
      <c r="K261" s="18" t="n">
        <f aca="false">'2026 Forecast A'!F189</f>
        <v>1480</v>
      </c>
      <c r="L261" s="47" t="str">
        <f aca="false">IF(OR(AND(D261&gt;0.5,E261&gt;0.5,F261&gt;0.5),AND(D261&lt;0.5,E261&lt;0.5,F261&lt;0.5)),"Yes","No — toss-up")</f>
        <v>Yes</v>
      </c>
    </row>
    <row r="262" customFormat="false" ht="15" hidden="false" customHeight="false" outlineLevel="0" collapsed="false">
      <c r="A262" s="9" t="str">
        <f aca="false">'2026 Forecast A'!A190</f>
        <v>Lehigh</v>
      </c>
      <c r="B262" s="9" t="str">
        <f aca="false">'2026 Forecast A'!B190</f>
        <v>SOUTH WHITEHALL</v>
      </c>
      <c r="C262" s="9" t="str">
        <f aca="false">'2026 Forecast A'!C190</f>
        <v>SOUTH WHITEHALL 7TH DISTRICT</v>
      </c>
      <c r="D262" s="10" t="n">
        <f aca="false">'2026 Forecast A'!G190</f>
        <v>0.519329896907217</v>
      </c>
      <c r="E262" s="10" t="n">
        <f aca="false">'2026 Forecast B'!G190</f>
        <v>0.525773195876289</v>
      </c>
      <c r="F262" s="10" t="n">
        <f aca="false">'2026 Forecast C'!G190</f>
        <v>0.521907216494845</v>
      </c>
      <c r="G262" s="45" t="n">
        <f aca="false">(MAX(D262:F262)-MIN(D262:F262))*100</f>
        <v>0.644329896907214</v>
      </c>
      <c r="H262" s="46" t="n">
        <f aca="false">'2026 Forecast A'!L190</f>
        <v>2.44295498300873</v>
      </c>
      <c r="I262" s="46" t="n">
        <f aca="false">'2026 Forecast B'!L190</f>
        <v>2.53657313930207</v>
      </c>
      <c r="J262" s="46" t="n">
        <f aca="false">'2026 Forecast C'!L190</f>
        <v>2.66758183694499</v>
      </c>
      <c r="K262" s="18" t="n">
        <f aca="false">'2026 Forecast A'!F190</f>
        <v>776</v>
      </c>
      <c r="L262" s="47" t="str">
        <f aca="false">IF(OR(AND(D262&gt;0.5,E262&gt;0.5,F262&gt;0.5),AND(D262&lt;0.5,E262&lt;0.5,F262&lt;0.5)),"Yes","No — toss-up")</f>
        <v>Yes</v>
      </c>
    </row>
    <row r="263" customFormat="false" ht="15" hidden="false" customHeight="false" outlineLevel="0" collapsed="false">
      <c r="A263" s="9" t="str">
        <f aca="false">'2026 Forecast A'!A191</f>
        <v>Lehigh</v>
      </c>
      <c r="B263" s="9" t="str">
        <f aca="false">'2026 Forecast A'!B191</f>
        <v>SOUTH WHITEHALL</v>
      </c>
      <c r="C263" s="9" t="str">
        <f aca="false">'2026 Forecast A'!C191</f>
        <v>SOUTH WHITEHALL 8TH DISTRICT</v>
      </c>
      <c r="D263" s="10" t="n">
        <f aca="false">'2026 Forecast A'!G191</f>
        <v>0.513002364066194</v>
      </c>
      <c r="E263" s="10" t="n">
        <f aca="false">'2026 Forecast B'!G191</f>
        <v>0.516784869976359</v>
      </c>
      <c r="F263" s="10" t="n">
        <f aca="false">'2026 Forecast C'!G191</f>
        <v>0.516312056737589</v>
      </c>
      <c r="G263" s="45" t="n">
        <f aca="false">(MAX(D263:F263)-MIN(D263:F263))*100</f>
        <v>0.378250591016549</v>
      </c>
      <c r="H263" s="46" t="n">
        <f aca="false">'2026 Forecast A'!L191</f>
        <v>2.1149079150367</v>
      </c>
      <c r="I263" s="46" t="n">
        <f aca="false">'2026 Forecast B'!L191</f>
        <v>2.41298496866465</v>
      </c>
      <c r="J263" s="46" t="n">
        <f aca="false">'2026 Forecast C'!L191</f>
        <v>2.24505523618249</v>
      </c>
      <c r="K263" s="18" t="n">
        <f aca="false">'2026 Forecast A'!F191</f>
        <v>2115</v>
      </c>
      <c r="L263" s="47" t="str">
        <f aca="false">IF(OR(AND(D263&gt;0.5,E263&gt;0.5,F263&gt;0.5),AND(D263&lt;0.5,E263&lt;0.5,F263&lt;0.5)),"Yes","No — toss-up")</f>
        <v>Yes</v>
      </c>
    </row>
    <row r="264" customFormat="false" ht="15" hidden="false" customHeight="false" outlineLevel="0" collapsed="false">
      <c r="A264" s="9" t="str">
        <f aca="false">'2026 Forecast A'!A192</f>
        <v>Lehigh</v>
      </c>
      <c r="B264" s="9" t="str">
        <f aca="false">'2026 Forecast A'!B192</f>
        <v>UPPER MACUNGIE</v>
      </c>
      <c r="C264" s="9" t="str">
        <f aca="false">'2026 Forecast A'!C192</f>
        <v>UPPER MACUNGIE 1ST DISTRICT</v>
      </c>
      <c r="D264" s="10" t="n">
        <f aca="false">'2026 Forecast A'!G192</f>
        <v>0.516688918558077</v>
      </c>
      <c r="E264" s="10" t="n">
        <f aca="false">'2026 Forecast B'!G192</f>
        <v>0.516688918558077</v>
      </c>
      <c r="F264" s="10" t="n">
        <f aca="false">'2026 Forecast C'!G192</f>
        <v>0.51935914552737</v>
      </c>
      <c r="G264" s="45" t="n">
        <f aca="false">(MAX(D264:F264)-MIN(D264:F264))*100</f>
        <v>0.267022696929242</v>
      </c>
      <c r="H264" s="46" t="n">
        <f aca="false">'2026 Forecast A'!L192</f>
        <v>2.1149079150367</v>
      </c>
      <c r="I264" s="46" t="n">
        <f aca="false">'2026 Forecast B'!L192</f>
        <v>2.41298496866465</v>
      </c>
      <c r="J264" s="46" t="n">
        <f aca="false">'2026 Forecast C'!L192</f>
        <v>2.24505523618249</v>
      </c>
      <c r="K264" s="18" t="n">
        <f aca="false">'2026 Forecast A'!F192</f>
        <v>1498</v>
      </c>
      <c r="L264" s="47" t="str">
        <f aca="false">IF(OR(AND(D264&gt;0.5,E264&gt;0.5,F264&gt;0.5),AND(D264&lt;0.5,E264&lt;0.5,F264&lt;0.5)),"Yes","No — toss-up")</f>
        <v>Yes</v>
      </c>
    </row>
    <row r="265" customFormat="false" ht="15" hidden="false" customHeight="false" outlineLevel="0" collapsed="false">
      <c r="A265" s="9" t="str">
        <f aca="false">'2026 Forecast A'!A193</f>
        <v>Lehigh</v>
      </c>
      <c r="B265" s="9" t="str">
        <f aca="false">'2026 Forecast A'!B193</f>
        <v>UPPER MACUNGIE</v>
      </c>
      <c r="C265" s="9" t="str">
        <f aca="false">'2026 Forecast A'!C193</f>
        <v>UPPER MACUNGIE 2ND DISTRICT</v>
      </c>
      <c r="D265" s="10" t="n">
        <f aca="false">'2026 Forecast A'!G193</f>
        <v>0.517629774730656</v>
      </c>
      <c r="E265" s="10" t="n">
        <f aca="false">'2026 Forecast B'!G193</f>
        <v>0.514691478942214</v>
      </c>
      <c r="F265" s="10" t="n">
        <f aca="false">'2026 Forecast C'!G193</f>
        <v>0.521057786483839</v>
      </c>
      <c r="G265" s="45" t="n">
        <f aca="false">(MAX(D265:F265)-MIN(D265:F265))*100</f>
        <v>0.636630754162582</v>
      </c>
      <c r="H265" s="46" t="n">
        <f aca="false">'2026 Forecast A'!L193</f>
        <v>2.1149079150367</v>
      </c>
      <c r="I265" s="46" t="n">
        <f aca="false">'2026 Forecast B'!L193</f>
        <v>2.41298496866465</v>
      </c>
      <c r="J265" s="46" t="n">
        <f aca="false">'2026 Forecast C'!L193</f>
        <v>2.24505523618249</v>
      </c>
      <c r="K265" s="18" t="n">
        <f aca="false">'2026 Forecast A'!F193</f>
        <v>2042</v>
      </c>
      <c r="L265" s="47" t="str">
        <f aca="false">IF(OR(AND(D265&gt;0.5,E265&gt;0.5,F265&gt;0.5),AND(D265&lt;0.5,E265&lt;0.5,F265&lt;0.5)),"Yes","No — toss-up")</f>
        <v>Yes</v>
      </c>
    </row>
    <row r="266" customFormat="false" ht="15" hidden="false" customHeight="false" outlineLevel="0" collapsed="false">
      <c r="A266" s="9" t="str">
        <f aca="false">'2026 Forecast A'!A194</f>
        <v>Lehigh</v>
      </c>
      <c r="B266" s="9" t="str">
        <f aca="false">'2026 Forecast A'!B194</f>
        <v>UPPER MACUNGIE</v>
      </c>
      <c r="C266" s="9" t="str">
        <f aca="false">'2026 Forecast A'!C194</f>
        <v>UPPER MACUNGIE 3RD DISTRICT</v>
      </c>
      <c r="D266" s="10" t="n">
        <f aca="false">'2026 Forecast A'!G194</f>
        <v>0.476331360946746</v>
      </c>
      <c r="E266" s="10" t="n">
        <f aca="false">'2026 Forecast B'!G194</f>
        <v>0.482248520710059</v>
      </c>
      <c r="F266" s="10" t="n">
        <f aca="false">'2026 Forecast C'!G194</f>
        <v>0.477514792899408</v>
      </c>
      <c r="G266" s="45" t="n">
        <f aca="false">(MAX(D266:F266)-MIN(D266:F266))*100</f>
        <v>0.591715976331364</v>
      </c>
      <c r="H266" s="46" t="n">
        <f aca="false">'2026 Forecast A'!L194</f>
        <v>2.1149079150367</v>
      </c>
      <c r="I266" s="46" t="n">
        <f aca="false">'2026 Forecast B'!L194</f>
        <v>2.41298496866465</v>
      </c>
      <c r="J266" s="46" t="n">
        <f aca="false">'2026 Forecast C'!L194</f>
        <v>2.24505523618249</v>
      </c>
      <c r="K266" s="18" t="n">
        <f aca="false">'2026 Forecast A'!F194</f>
        <v>1690</v>
      </c>
      <c r="L266" s="47" t="str">
        <f aca="false">IF(OR(AND(D266&gt;0.5,E266&gt;0.5,F266&gt;0.5),AND(D266&lt;0.5,E266&lt;0.5,F266&lt;0.5)),"Yes","No — toss-up")</f>
        <v>Yes</v>
      </c>
    </row>
    <row r="267" customFormat="false" ht="15" hidden="false" customHeight="false" outlineLevel="0" collapsed="false">
      <c r="A267" s="9" t="str">
        <f aca="false">'2026 Forecast A'!A195</f>
        <v>Lehigh</v>
      </c>
      <c r="B267" s="9" t="str">
        <f aca="false">'2026 Forecast A'!B195</f>
        <v>UPPER MACUNGIE</v>
      </c>
      <c r="C267" s="9" t="str">
        <f aca="false">'2026 Forecast A'!C195</f>
        <v>UPPER MACUNGIE 4TH DISTRICT</v>
      </c>
      <c r="D267" s="10" t="n">
        <f aca="false">'2026 Forecast A'!G195</f>
        <v>0.547993019197208</v>
      </c>
      <c r="E267" s="10" t="n">
        <f aca="false">'2026 Forecast B'!G195</f>
        <v>0.542757417102967</v>
      </c>
      <c r="F267" s="10" t="n">
        <f aca="false">'2026 Forecast C'!G195</f>
        <v>0.554101221640489</v>
      </c>
      <c r="G267" s="45" t="n">
        <f aca="false">(MAX(D267:F267)-MIN(D267:F267))*100</f>
        <v>1.13438045375218</v>
      </c>
      <c r="H267" s="46" t="n">
        <f aca="false">'2026 Forecast A'!L195</f>
        <v>2.1149079150367</v>
      </c>
      <c r="I267" s="46" t="n">
        <f aca="false">'2026 Forecast B'!L195</f>
        <v>2.41298496866465</v>
      </c>
      <c r="J267" s="46" t="n">
        <f aca="false">'2026 Forecast C'!L195</f>
        <v>2.24505523618249</v>
      </c>
      <c r="K267" s="18" t="n">
        <f aca="false">'2026 Forecast A'!F195</f>
        <v>1146</v>
      </c>
      <c r="L267" s="47" t="str">
        <f aca="false">IF(OR(AND(D267&gt;0.5,E267&gt;0.5,F267&gt;0.5),AND(D267&lt;0.5,E267&lt;0.5,F267&lt;0.5)),"Yes","No — toss-up")</f>
        <v>Yes</v>
      </c>
    </row>
    <row r="268" customFormat="false" ht="15" hidden="false" customHeight="false" outlineLevel="0" collapsed="false">
      <c r="A268" s="9" t="str">
        <f aca="false">'2026 Forecast A'!A196</f>
        <v>Lehigh</v>
      </c>
      <c r="B268" s="9" t="str">
        <f aca="false">'2026 Forecast A'!B196</f>
        <v>UPPER MACUNGIE</v>
      </c>
      <c r="C268" s="9" t="str">
        <f aca="false">'2026 Forecast A'!C196</f>
        <v>UPPER MACUNGIE 5TH DISTRICT</v>
      </c>
      <c r="D268" s="10" t="n">
        <f aca="false">'2026 Forecast A'!G196</f>
        <v>0.542279411764706</v>
      </c>
      <c r="E268" s="10" t="n">
        <f aca="false">'2026 Forecast B'!G196</f>
        <v>0.535661764705882</v>
      </c>
      <c r="F268" s="10" t="n">
        <f aca="false">'2026 Forecast C'!G196</f>
        <v>0.549632352941177</v>
      </c>
      <c r="G268" s="45" t="n">
        <f aca="false">(MAX(D268:F268)-MIN(D268:F268))*100</f>
        <v>1.39705882352942</v>
      </c>
      <c r="H268" s="46" t="n">
        <f aca="false">'2026 Forecast A'!L196</f>
        <v>2.1149079150367</v>
      </c>
      <c r="I268" s="46" t="n">
        <f aca="false">'2026 Forecast B'!L196</f>
        <v>2.41298496866465</v>
      </c>
      <c r="J268" s="46" t="n">
        <f aca="false">'2026 Forecast C'!L196</f>
        <v>2.24505523618249</v>
      </c>
      <c r="K268" s="18" t="n">
        <f aca="false">'2026 Forecast A'!F196</f>
        <v>2720</v>
      </c>
      <c r="L268" s="47" t="str">
        <f aca="false">IF(OR(AND(D268&gt;0.5,E268&gt;0.5,F268&gt;0.5),AND(D268&lt;0.5,E268&lt;0.5,F268&lt;0.5)),"Yes","No — toss-up")</f>
        <v>Yes</v>
      </c>
    </row>
    <row r="269" customFormat="false" ht="15" hidden="false" customHeight="false" outlineLevel="0" collapsed="false">
      <c r="A269" s="9" t="str">
        <f aca="false">'2026 Forecast A'!A197</f>
        <v>Lehigh</v>
      </c>
      <c r="B269" s="9" t="str">
        <f aca="false">'2026 Forecast A'!B197</f>
        <v>UPPER MACUNGIE</v>
      </c>
      <c r="C269" s="9" t="str">
        <f aca="false">'2026 Forecast A'!C197</f>
        <v>UPPER MACUNGIE 6TH DISTRICT</v>
      </c>
      <c r="D269" s="10" t="n">
        <f aca="false">'2026 Forecast A'!G197</f>
        <v>0.533539731682147</v>
      </c>
      <c r="E269" s="10" t="n">
        <f aca="false">'2026 Forecast B'!G197</f>
        <v>0.52734778121775</v>
      </c>
      <c r="F269" s="10" t="n">
        <f aca="false">'2026 Forecast C'!G197</f>
        <v>0.536635706914345</v>
      </c>
      <c r="G269" s="45" t="n">
        <f aca="false">(MAX(D269:F269)-MIN(D269:F269))*100</f>
        <v>0.928792569659442</v>
      </c>
      <c r="H269" s="46" t="n">
        <f aca="false">'2026 Forecast A'!L197</f>
        <v>2.1149079150367</v>
      </c>
      <c r="I269" s="46" t="n">
        <f aca="false">'2026 Forecast B'!L197</f>
        <v>2.41298496866465</v>
      </c>
      <c r="J269" s="46" t="n">
        <f aca="false">'2026 Forecast C'!L197</f>
        <v>2.24505523618249</v>
      </c>
      <c r="K269" s="18" t="n">
        <f aca="false">'2026 Forecast A'!F197</f>
        <v>969</v>
      </c>
      <c r="L269" s="47" t="str">
        <f aca="false">IF(OR(AND(D269&gt;0.5,E269&gt;0.5,F269&gt;0.5),AND(D269&lt;0.5,E269&lt;0.5,F269&lt;0.5)),"Yes","No — toss-up")</f>
        <v>Yes</v>
      </c>
    </row>
    <row r="270" customFormat="false" ht="15" hidden="false" customHeight="false" outlineLevel="0" collapsed="false">
      <c r="A270" s="9" t="str">
        <f aca="false">'2026 Forecast A'!A198</f>
        <v>Lehigh</v>
      </c>
      <c r="B270" s="9" t="str">
        <f aca="false">'2026 Forecast A'!B198</f>
        <v>UPPER MACUNGIE</v>
      </c>
      <c r="C270" s="9" t="str">
        <f aca="false">'2026 Forecast A'!C198</f>
        <v>UPPER MACUNGIE 7TH DISTRICT</v>
      </c>
      <c r="D270" s="10" t="n">
        <f aca="false">'2026 Forecast A'!G198</f>
        <v>0.554838709677419</v>
      </c>
      <c r="E270" s="10" t="n">
        <f aca="false">'2026 Forecast B'!G198</f>
        <v>0.551612903225807</v>
      </c>
      <c r="F270" s="10" t="n">
        <f aca="false">'2026 Forecast C'!G198</f>
        <v>0.559139784946237</v>
      </c>
      <c r="G270" s="45" t="n">
        <f aca="false">(MAX(D270:F270)-MIN(D270:F270))*100</f>
        <v>0.752688172043003</v>
      </c>
      <c r="H270" s="46" t="n">
        <f aca="false">'2026 Forecast A'!L198</f>
        <v>2.44295498300873</v>
      </c>
      <c r="I270" s="46" t="n">
        <f aca="false">'2026 Forecast B'!L198</f>
        <v>2.53657313930207</v>
      </c>
      <c r="J270" s="46" t="n">
        <f aca="false">'2026 Forecast C'!L198</f>
        <v>2.66758183694499</v>
      </c>
      <c r="K270" s="18" t="n">
        <f aca="false">'2026 Forecast A'!F198</f>
        <v>930</v>
      </c>
      <c r="L270" s="47" t="str">
        <f aca="false">IF(OR(AND(D270&gt;0.5,E270&gt;0.5,F270&gt;0.5),AND(D270&lt;0.5,E270&lt;0.5,F270&lt;0.5)),"Yes","No — toss-up")</f>
        <v>Yes</v>
      </c>
    </row>
    <row r="271" customFormat="false" ht="15" hidden="false" customHeight="false" outlineLevel="0" collapsed="false">
      <c r="A271" s="9" t="str">
        <f aca="false">'2026 Forecast A'!A199</f>
        <v>Lehigh</v>
      </c>
      <c r="B271" s="9" t="str">
        <f aca="false">'2026 Forecast A'!B199</f>
        <v>UPPER MACUNGIE</v>
      </c>
      <c r="C271" s="9" t="str">
        <f aca="false">'2026 Forecast A'!C199</f>
        <v>UPPER MACUNGIE 8TH DISTRICT</v>
      </c>
      <c r="D271" s="10" t="n">
        <f aca="false">'2026 Forecast A'!G199</f>
        <v>0.524904214559387</v>
      </c>
      <c r="E271" s="10" t="n">
        <f aca="false">'2026 Forecast B'!G199</f>
        <v>0.526819923371648</v>
      </c>
      <c r="F271" s="10" t="n">
        <f aca="false">'2026 Forecast C'!G199</f>
        <v>0.528735632183908</v>
      </c>
      <c r="G271" s="45" t="n">
        <f aca="false">(MAX(D271:F271)-MIN(D271:F271))*100</f>
        <v>0.383141762452111</v>
      </c>
      <c r="H271" s="46" t="n">
        <f aca="false">'2026 Forecast A'!L199</f>
        <v>2.1149079150367</v>
      </c>
      <c r="I271" s="46" t="n">
        <f aca="false">'2026 Forecast B'!L199</f>
        <v>2.41298496866465</v>
      </c>
      <c r="J271" s="46" t="n">
        <f aca="false">'2026 Forecast C'!L199</f>
        <v>2.24505523618249</v>
      </c>
      <c r="K271" s="18" t="n">
        <f aca="false">'2026 Forecast A'!F199</f>
        <v>1044</v>
      </c>
      <c r="L271" s="47" t="str">
        <f aca="false">IF(OR(AND(D271&gt;0.5,E271&gt;0.5,F271&gt;0.5),AND(D271&lt;0.5,E271&lt;0.5,F271&lt;0.5)),"Yes","No — toss-up")</f>
        <v>Yes</v>
      </c>
    </row>
    <row r="272" customFormat="false" ht="15" hidden="false" customHeight="false" outlineLevel="0" collapsed="false">
      <c r="A272" s="9" t="str">
        <f aca="false">'2026 Forecast A'!A200</f>
        <v>Lehigh</v>
      </c>
      <c r="B272" s="9" t="str">
        <f aca="false">'2026 Forecast A'!B200</f>
        <v>UPPER MILFORD</v>
      </c>
      <c r="C272" s="9" t="str">
        <f aca="false">'2026 Forecast A'!C200</f>
        <v>UPPER MILFORD EASTERN DISTRICT</v>
      </c>
      <c r="D272" s="10" t="n">
        <f aca="false">'2026 Forecast A'!G200</f>
        <v>0.472844663881504</v>
      </c>
      <c r="E272" s="10" t="n">
        <f aca="false">'2026 Forecast B'!G200</f>
        <v>0.470945689327763</v>
      </c>
      <c r="F272" s="10" t="n">
        <f aca="false">'2026 Forecast C'!G200</f>
        <v>0.46942650968477</v>
      </c>
      <c r="G272" s="45" t="n">
        <f aca="false">(MAX(D272:F272)-MIN(D272:F272))*100</f>
        <v>0.341815419673375</v>
      </c>
      <c r="H272" s="46" t="n">
        <f aca="false">'2026 Forecast A'!L200</f>
        <v>2.1149079150367</v>
      </c>
      <c r="I272" s="46" t="n">
        <f aca="false">'2026 Forecast B'!L200</f>
        <v>2.41298496866465</v>
      </c>
      <c r="J272" s="46" t="n">
        <f aca="false">'2026 Forecast C'!L200</f>
        <v>2.24505523618249</v>
      </c>
      <c r="K272" s="18" t="n">
        <f aca="false">'2026 Forecast A'!F200</f>
        <v>2633</v>
      </c>
      <c r="L272" s="47" t="str">
        <f aca="false">IF(OR(AND(D272&gt;0.5,E272&gt;0.5,F272&gt;0.5),AND(D272&lt;0.5,E272&lt;0.5,F272&lt;0.5)),"Yes","No — toss-up")</f>
        <v>Yes</v>
      </c>
    </row>
    <row r="273" customFormat="false" ht="15" hidden="false" customHeight="false" outlineLevel="0" collapsed="false">
      <c r="A273" s="9" t="str">
        <f aca="false">'2026 Forecast A'!A201</f>
        <v>Lehigh</v>
      </c>
      <c r="B273" s="9" t="str">
        <f aca="false">'2026 Forecast A'!B201</f>
        <v>UPPER MILFORD</v>
      </c>
      <c r="C273" s="9" t="str">
        <f aca="false">'2026 Forecast A'!C201</f>
        <v>UPPER MILFORD WESTERN DISTRICT</v>
      </c>
      <c r="D273" s="10" t="n">
        <f aca="false">'2026 Forecast A'!G201</f>
        <v>0.396159676604346</v>
      </c>
      <c r="E273" s="10" t="n">
        <f aca="false">'2026 Forecast B'!G201</f>
        <v>0.393127842344619</v>
      </c>
      <c r="F273" s="10" t="n">
        <f aca="false">'2026 Forecast C'!G201</f>
        <v>0.389590702374937</v>
      </c>
      <c r="G273" s="45" t="n">
        <f aca="false">(MAX(D273:F273)-MIN(D273:F273))*100</f>
        <v>0.656897422940883</v>
      </c>
      <c r="H273" s="46" t="n">
        <f aca="false">'2026 Forecast A'!L201</f>
        <v>2.1149079150367</v>
      </c>
      <c r="I273" s="46" t="n">
        <f aca="false">'2026 Forecast B'!L201</f>
        <v>2.41298496866465</v>
      </c>
      <c r="J273" s="46" t="n">
        <f aca="false">'2026 Forecast C'!L201</f>
        <v>2.24505523618249</v>
      </c>
      <c r="K273" s="18" t="n">
        <f aca="false">'2026 Forecast A'!F201</f>
        <v>1979</v>
      </c>
      <c r="L273" s="47" t="str">
        <f aca="false">IF(OR(AND(D273&gt;0.5,E273&gt;0.5,F273&gt;0.5),AND(D273&lt;0.5,E273&lt;0.5,F273&lt;0.5)),"Yes","No — toss-up")</f>
        <v>Yes</v>
      </c>
    </row>
    <row r="274" customFormat="false" ht="15" hidden="false" customHeight="false" outlineLevel="0" collapsed="false">
      <c r="A274" s="9" t="str">
        <f aca="false">'2026 Forecast A'!A202</f>
        <v>Lehigh</v>
      </c>
      <c r="B274" s="9" t="str">
        <f aca="false">'2026 Forecast A'!B202</f>
        <v>UPPER SAUCON</v>
      </c>
      <c r="C274" s="9" t="str">
        <f aca="false">'2026 Forecast A'!C202</f>
        <v>UPPER SAUCON 1ST DISTRICT</v>
      </c>
      <c r="D274" s="10" t="n">
        <f aca="false">'2026 Forecast A'!G202</f>
        <v>0.503674392312041</v>
      </c>
      <c r="E274" s="10" t="n">
        <f aca="false">'2026 Forecast B'!G202</f>
        <v>0.50423968343697</v>
      </c>
      <c r="F274" s="10" t="n">
        <f aca="false">'2026 Forecast C'!G202</f>
        <v>0.505370265686829</v>
      </c>
      <c r="G274" s="45" t="n">
        <f aca="false">(MAX(D274:F274)-MIN(D274:F274))*100</f>
        <v>0.169587337478805</v>
      </c>
      <c r="H274" s="46" t="n">
        <f aca="false">'2026 Forecast A'!L202</f>
        <v>2.1149079150367</v>
      </c>
      <c r="I274" s="46" t="n">
        <f aca="false">'2026 Forecast B'!L202</f>
        <v>2.41298496866465</v>
      </c>
      <c r="J274" s="46" t="n">
        <f aca="false">'2026 Forecast C'!L202</f>
        <v>2.24505523618249</v>
      </c>
      <c r="K274" s="18" t="n">
        <f aca="false">'2026 Forecast A'!F202</f>
        <v>1769</v>
      </c>
      <c r="L274" s="47" t="str">
        <f aca="false">IF(OR(AND(D274&gt;0.5,E274&gt;0.5,F274&gt;0.5),AND(D274&lt;0.5,E274&lt;0.5,F274&lt;0.5)),"Yes","No — toss-up")</f>
        <v>Yes</v>
      </c>
    </row>
    <row r="275" customFormat="false" ht="15" hidden="false" customHeight="false" outlineLevel="0" collapsed="false">
      <c r="A275" s="9" t="str">
        <f aca="false">'2026 Forecast A'!A203</f>
        <v>Lehigh</v>
      </c>
      <c r="B275" s="9" t="str">
        <f aca="false">'2026 Forecast A'!B203</f>
        <v>UPPER SAUCON</v>
      </c>
      <c r="C275" s="9" t="str">
        <f aca="false">'2026 Forecast A'!C203</f>
        <v>UPPER SAUCON 2ND DISTRICT</v>
      </c>
      <c r="D275" s="10" t="n">
        <f aca="false">'2026 Forecast A'!G203</f>
        <v>0.485057471264368</v>
      </c>
      <c r="E275" s="10" t="n">
        <f aca="false">'2026 Forecast B'!G203</f>
        <v>0.488122605363985</v>
      </c>
      <c r="F275" s="10" t="n">
        <f aca="false">'2026 Forecast C'!G203</f>
        <v>0.485057471264368</v>
      </c>
      <c r="G275" s="45" t="n">
        <f aca="false">(MAX(D275:F275)-MIN(D275:F275))*100</f>
        <v>0.306513409961684</v>
      </c>
      <c r="H275" s="46" t="n">
        <f aca="false">'2026 Forecast A'!L203</f>
        <v>2.1149079150367</v>
      </c>
      <c r="I275" s="46" t="n">
        <f aca="false">'2026 Forecast B'!L203</f>
        <v>2.41298496866465</v>
      </c>
      <c r="J275" s="46" t="n">
        <f aca="false">'2026 Forecast C'!L203</f>
        <v>2.24505523618249</v>
      </c>
      <c r="K275" s="18" t="n">
        <f aca="false">'2026 Forecast A'!F203</f>
        <v>1305</v>
      </c>
      <c r="L275" s="47" t="str">
        <f aca="false">IF(OR(AND(D275&gt;0.5,E275&gt;0.5,F275&gt;0.5),AND(D275&lt;0.5,E275&lt;0.5,F275&lt;0.5)),"Yes","No — toss-up")</f>
        <v>Yes</v>
      </c>
    </row>
    <row r="276" customFormat="false" ht="15" hidden="false" customHeight="false" outlineLevel="0" collapsed="false">
      <c r="A276" s="9" t="str">
        <f aca="false">'2026 Forecast A'!A204</f>
        <v>Lehigh</v>
      </c>
      <c r="B276" s="9" t="str">
        <f aca="false">'2026 Forecast A'!B204</f>
        <v>UPPER SAUCON</v>
      </c>
      <c r="C276" s="9" t="str">
        <f aca="false">'2026 Forecast A'!C204</f>
        <v>UPPER SAUCON 3RD DISTRICT</v>
      </c>
      <c r="D276" s="10" t="n">
        <f aca="false">'2026 Forecast A'!G204</f>
        <v>0.489345509893455</v>
      </c>
      <c r="E276" s="10" t="n">
        <f aca="false">'2026 Forecast B'!G204</f>
        <v>0.487823439878234</v>
      </c>
      <c r="F276" s="10" t="n">
        <f aca="false">'2026 Forecast C'!G204</f>
        <v>0.492389649923897</v>
      </c>
      <c r="G276" s="45" t="n">
        <f aca="false">(MAX(D276:F276)-MIN(D276:F276))*100</f>
        <v>0.45662100456621</v>
      </c>
      <c r="H276" s="46" t="n">
        <f aca="false">'2026 Forecast A'!L204</f>
        <v>2.1149079150367</v>
      </c>
      <c r="I276" s="46" t="n">
        <f aca="false">'2026 Forecast B'!L204</f>
        <v>2.41298496866465</v>
      </c>
      <c r="J276" s="46" t="n">
        <f aca="false">'2026 Forecast C'!L204</f>
        <v>2.24505523618249</v>
      </c>
      <c r="K276" s="18" t="n">
        <f aca="false">'2026 Forecast A'!F204</f>
        <v>1314</v>
      </c>
      <c r="L276" s="47" t="str">
        <f aca="false">IF(OR(AND(D276&gt;0.5,E276&gt;0.5,F276&gt;0.5),AND(D276&lt;0.5,E276&lt;0.5,F276&lt;0.5)),"Yes","No — toss-up")</f>
        <v>Yes</v>
      </c>
    </row>
    <row r="277" customFormat="false" ht="15" hidden="false" customHeight="false" outlineLevel="0" collapsed="false">
      <c r="A277" s="9" t="str">
        <f aca="false">'2026 Forecast A'!A205</f>
        <v>Lehigh</v>
      </c>
      <c r="B277" s="9" t="str">
        <f aca="false">'2026 Forecast A'!B205</f>
        <v>UPPER SAUCON</v>
      </c>
      <c r="C277" s="9" t="str">
        <f aca="false">'2026 Forecast A'!C205</f>
        <v>UPPER SAUCON 4TH DISTRICT</v>
      </c>
      <c r="D277" s="10" t="n">
        <f aca="false">'2026 Forecast A'!G205</f>
        <v>0.488748241912799</v>
      </c>
      <c r="E277" s="10" t="n">
        <f aca="false">'2026 Forecast B'!G205</f>
        <v>0.491561181434599</v>
      </c>
      <c r="F277" s="10" t="n">
        <f aca="false">'2026 Forecast C'!G205</f>
        <v>0.489803094233474</v>
      </c>
      <c r="G277" s="45" t="n">
        <f aca="false">(MAX(D277:F277)-MIN(D277:F277))*100</f>
        <v>0.281293952180028</v>
      </c>
      <c r="H277" s="46" t="n">
        <f aca="false">'2026 Forecast A'!L205</f>
        <v>2.1149079150367</v>
      </c>
      <c r="I277" s="46" t="n">
        <f aca="false">'2026 Forecast B'!L205</f>
        <v>2.41298496866465</v>
      </c>
      <c r="J277" s="46" t="n">
        <f aca="false">'2026 Forecast C'!L205</f>
        <v>2.24505523618249</v>
      </c>
      <c r="K277" s="18" t="n">
        <f aca="false">'2026 Forecast A'!F205</f>
        <v>2844</v>
      </c>
      <c r="L277" s="47" t="str">
        <f aca="false">IF(OR(AND(D277&gt;0.5,E277&gt;0.5,F277&gt;0.5),AND(D277&lt;0.5,E277&lt;0.5,F277&lt;0.5)),"Yes","No — toss-up")</f>
        <v>Yes</v>
      </c>
    </row>
    <row r="278" customFormat="false" ht="15" hidden="false" customHeight="false" outlineLevel="0" collapsed="false">
      <c r="A278" s="9" t="str">
        <f aca="false">'2026 Forecast A'!A206</f>
        <v>Lehigh</v>
      </c>
      <c r="B278" s="9" t="str">
        <f aca="false">'2026 Forecast A'!B206</f>
        <v>UPPER SAUCON</v>
      </c>
      <c r="C278" s="9" t="str">
        <f aca="false">'2026 Forecast A'!C206</f>
        <v>UPPER SAUCON 5TH DISTRICT</v>
      </c>
      <c r="D278" s="10" t="n">
        <f aca="false">'2026 Forecast A'!G206</f>
        <v>0.514598540145985</v>
      </c>
      <c r="E278" s="10" t="n">
        <f aca="false">'2026 Forecast B'!G206</f>
        <v>0.516423357664234</v>
      </c>
      <c r="F278" s="10" t="n">
        <f aca="false">'2026 Forecast C'!G206</f>
        <v>0.516423357664234</v>
      </c>
      <c r="G278" s="45" t="n">
        <f aca="false">(MAX(D278:F278)-MIN(D278:F278))*100</f>
        <v>0.182481751824815</v>
      </c>
      <c r="H278" s="46" t="n">
        <f aca="false">'2026 Forecast A'!L206</f>
        <v>2.1149079150367</v>
      </c>
      <c r="I278" s="46" t="n">
        <f aca="false">'2026 Forecast B'!L206</f>
        <v>2.41298496866465</v>
      </c>
      <c r="J278" s="46" t="n">
        <f aca="false">'2026 Forecast C'!L206</f>
        <v>2.24505523618249</v>
      </c>
      <c r="K278" s="18" t="n">
        <f aca="false">'2026 Forecast A'!F206</f>
        <v>1096</v>
      </c>
      <c r="L278" s="47" t="str">
        <f aca="false">IF(OR(AND(D278&gt;0.5,E278&gt;0.5,F278&gt;0.5),AND(D278&lt;0.5,E278&lt;0.5,F278&lt;0.5)),"Yes","No — toss-up")</f>
        <v>Yes</v>
      </c>
    </row>
    <row r="279" customFormat="false" ht="15" hidden="false" customHeight="false" outlineLevel="0" collapsed="false">
      <c r="A279" s="9" t="str">
        <f aca="false">'2026 Forecast A'!A207</f>
        <v>Lehigh</v>
      </c>
      <c r="B279" s="9" t="str">
        <f aca="false">'2026 Forecast A'!B207</f>
        <v>UPPER SAUCON</v>
      </c>
      <c r="C279" s="9" t="str">
        <f aca="false">'2026 Forecast A'!C207</f>
        <v>UPPER SAUCON 6TH DISTRICT</v>
      </c>
      <c r="D279" s="10" t="n">
        <f aca="false">'2026 Forecast A'!G207</f>
        <v>0.5302734375</v>
      </c>
      <c r="E279" s="10" t="n">
        <f aca="false">'2026 Forecast B'!G207</f>
        <v>0.5263671875</v>
      </c>
      <c r="F279" s="10" t="n">
        <f aca="false">'2026 Forecast C'!G207</f>
        <v>0.537109375</v>
      </c>
      <c r="G279" s="45" t="n">
        <f aca="false">(MAX(D279:F279)-MIN(D279:F279))*100</f>
        <v>1.07421875</v>
      </c>
      <c r="H279" s="46" t="n">
        <f aca="false">'2026 Forecast A'!L207</f>
        <v>2.1149079150367</v>
      </c>
      <c r="I279" s="46" t="n">
        <f aca="false">'2026 Forecast B'!L207</f>
        <v>2.41298496866465</v>
      </c>
      <c r="J279" s="46" t="n">
        <f aca="false">'2026 Forecast C'!L207</f>
        <v>2.24505523618249</v>
      </c>
      <c r="K279" s="18" t="n">
        <f aca="false">'2026 Forecast A'!F207</f>
        <v>1024</v>
      </c>
      <c r="L279" s="47" t="str">
        <f aca="false">IF(OR(AND(D279&gt;0.5,E279&gt;0.5,F279&gt;0.5),AND(D279&lt;0.5,E279&lt;0.5,F279&lt;0.5)),"Yes","No — toss-up")</f>
        <v>Yes</v>
      </c>
    </row>
    <row r="280" customFormat="false" ht="15" hidden="false" customHeight="false" outlineLevel="0" collapsed="false">
      <c r="A280" s="9" t="str">
        <f aca="false">'2026 Forecast A'!A208</f>
        <v>Lehigh</v>
      </c>
      <c r="B280" s="9" t="str">
        <f aca="false">'2026 Forecast A'!B208</f>
        <v>WASHINGTON</v>
      </c>
      <c r="C280" s="9" t="str">
        <f aca="false">'2026 Forecast A'!C208</f>
        <v>WASHINGTON EASTERN DISTRICT</v>
      </c>
      <c r="D280" s="10" t="n">
        <f aca="false">'2026 Forecast A'!G208</f>
        <v>0.327814569536424</v>
      </c>
      <c r="E280" s="10" t="n">
        <f aca="false">'2026 Forecast B'!G208</f>
        <v>0.327814569536424</v>
      </c>
      <c r="F280" s="10" t="n">
        <f aca="false">'2026 Forecast C'!G208</f>
        <v>0.312913907284768</v>
      </c>
      <c r="G280" s="45" t="n">
        <f aca="false">(MAX(D280:F280)-MIN(D280:F280))*100</f>
        <v>1.49006622516557</v>
      </c>
      <c r="H280" s="46" t="n">
        <f aca="false">'2026 Forecast A'!L208</f>
        <v>2.44295498300873</v>
      </c>
      <c r="I280" s="46" t="n">
        <f aca="false">'2026 Forecast B'!L208</f>
        <v>2.53657313930207</v>
      </c>
      <c r="J280" s="46" t="n">
        <f aca="false">'2026 Forecast C'!L208</f>
        <v>2.66758183694499</v>
      </c>
      <c r="K280" s="18" t="n">
        <f aca="false">'2026 Forecast A'!F208</f>
        <v>604</v>
      </c>
      <c r="L280" s="47" t="str">
        <f aca="false">IF(OR(AND(D280&gt;0.5,E280&gt;0.5,F280&gt;0.5),AND(D280&lt;0.5,E280&lt;0.5,F280&lt;0.5)),"Yes","No — toss-up")</f>
        <v>Yes</v>
      </c>
    </row>
    <row r="281" customFormat="false" ht="15" hidden="false" customHeight="false" outlineLevel="0" collapsed="false">
      <c r="A281" s="9" t="str">
        <f aca="false">'2026 Forecast A'!A209</f>
        <v>Lehigh</v>
      </c>
      <c r="B281" s="9" t="str">
        <f aca="false">'2026 Forecast A'!B209</f>
        <v>WASHINGTON</v>
      </c>
      <c r="C281" s="9" t="str">
        <f aca="false">'2026 Forecast A'!C209</f>
        <v>WASHINGTON SOUTHERN DISTRICT</v>
      </c>
      <c r="D281" s="10" t="n">
        <f aca="false">'2026 Forecast A'!G209</f>
        <v>0.344915687276444</v>
      </c>
      <c r="E281" s="10" t="n">
        <f aca="false">'2026 Forecast B'!G209</f>
        <v>0.344915687276444</v>
      </c>
      <c r="F281" s="10" t="n">
        <f aca="false">'2026 Forecast C'!G209</f>
        <v>0.330097087378641</v>
      </c>
      <c r="G281" s="45" t="n">
        <f aca="false">(MAX(D281:F281)-MIN(D281:F281))*100</f>
        <v>1.48185998978028</v>
      </c>
      <c r="H281" s="46" t="n">
        <f aca="false">'2026 Forecast A'!L209</f>
        <v>2.1149079150367</v>
      </c>
      <c r="I281" s="46" t="n">
        <f aca="false">'2026 Forecast B'!L209</f>
        <v>2.41298496866465</v>
      </c>
      <c r="J281" s="46" t="n">
        <f aca="false">'2026 Forecast C'!L209</f>
        <v>2.24505523618249</v>
      </c>
      <c r="K281" s="18" t="n">
        <f aca="false">'2026 Forecast A'!F209</f>
        <v>1957</v>
      </c>
      <c r="L281" s="47" t="str">
        <f aca="false">IF(OR(AND(D281&gt;0.5,E281&gt;0.5,F281&gt;0.5),AND(D281&lt;0.5,E281&lt;0.5,F281&lt;0.5)),"Yes","No — toss-up")</f>
        <v>Yes</v>
      </c>
    </row>
    <row r="282" customFormat="false" ht="15" hidden="false" customHeight="false" outlineLevel="0" collapsed="false">
      <c r="A282" s="9" t="str">
        <f aca="false">'2026 Forecast A'!A210</f>
        <v>Lehigh</v>
      </c>
      <c r="B282" s="9" t="str">
        <f aca="false">'2026 Forecast A'!B210</f>
        <v>WASHINGTON</v>
      </c>
      <c r="C282" s="9" t="str">
        <f aca="false">'2026 Forecast A'!C210</f>
        <v>WASHINGTON WESTERN DISTRICT</v>
      </c>
      <c r="D282" s="10" t="n">
        <f aca="false">'2026 Forecast A'!G210</f>
        <v>0.29520295202952</v>
      </c>
      <c r="E282" s="10" t="n">
        <f aca="false">'2026 Forecast B'!G210</f>
        <v>0.291512915129151</v>
      </c>
      <c r="F282" s="10" t="n">
        <f aca="false">'2026 Forecast C'!G210</f>
        <v>0.276752767527675</v>
      </c>
      <c r="G282" s="45" t="n">
        <f aca="false">(MAX(D282:F282)-MIN(D282:F282))*100</f>
        <v>1.8450184501845</v>
      </c>
      <c r="H282" s="46" t="n">
        <f aca="false">'2026 Forecast A'!L210</f>
        <v>3.63007318179951</v>
      </c>
      <c r="I282" s="46" t="n">
        <f aca="false">'2026 Forecast B'!L210</f>
        <v>3.42212242863596</v>
      </c>
      <c r="J282" s="46" t="n">
        <f aca="false">'2026 Forecast C'!L210</f>
        <v>3.90543410566382</v>
      </c>
      <c r="K282" s="18" t="n">
        <f aca="false">'2026 Forecast A'!F210</f>
        <v>542</v>
      </c>
      <c r="L282" s="47" t="str">
        <f aca="false">IF(OR(AND(D282&gt;0.5,E282&gt;0.5,F282&gt;0.5),AND(D282&lt;0.5,E282&lt;0.5,F282&lt;0.5)),"Yes","No — toss-up")</f>
        <v>Yes</v>
      </c>
    </row>
    <row r="283" customFormat="false" ht="15" hidden="false" customHeight="false" outlineLevel="0" collapsed="false">
      <c r="A283" s="9" t="str">
        <f aca="false">'2026 Forecast A'!A211</f>
        <v>Lehigh</v>
      </c>
      <c r="B283" s="9" t="str">
        <f aca="false">'2026 Forecast A'!B211</f>
        <v>WEISENBERG</v>
      </c>
      <c r="C283" s="9" t="str">
        <f aca="false">'2026 Forecast A'!C211</f>
        <v>WEISENBERG</v>
      </c>
      <c r="D283" s="10" t="n">
        <f aca="false">'2026 Forecast A'!G211</f>
        <v>0.356934306569343</v>
      </c>
      <c r="E283" s="10" t="n">
        <f aca="false">'2026 Forecast B'!G211</f>
        <v>0.354014598540146</v>
      </c>
      <c r="F283" s="10" t="n">
        <f aca="false">'2026 Forecast C'!G211</f>
        <v>0.343430656934307</v>
      </c>
      <c r="G283" s="45" t="n">
        <f aca="false">(MAX(D283:F283)-MIN(D283:F283))*100</f>
        <v>1.35036496350365</v>
      </c>
      <c r="H283" s="46" t="n">
        <f aca="false">'2026 Forecast A'!L211</f>
        <v>2.1149079150367</v>
      </c>
      <c r="I283" s="46" t="n">
        <f aca="false">'2026 Forecast B'!L211</f>
        <v>2.41298496866465</v>
      </c>
      <c r="J283" s="46" t="n">
        <f aca="false">'2026 Forecast C'!L211</f>
        <v>2.24505523618249</v>
      </c>
      <c r="K283" s="18" t="n">
        <f aca="false">'2026 Forecast A'!F211</f>
        <v>2740</v>
      </c>
      <c r="L283" s="47" t="str">
        <f aca="false">IF(OR(AND(D283&gt;0.5,E283&gt;0.5,F283&gt;0.5),AND(D283&lt;0.5,E283&lt;0.5,F283&lt;0.5)),"Yes","No — toss-up")</f>
        <v>Yes</v>
      </c>
    </row>
    <row r="284" customFormat="false" ht="15" hidden="false" customHeight="false" outlineLevel="0" collapsed="false">
      <c r="A284" s="9" t="str">
        <f aca="false">'2026 Forecast A'!A212</f>
        <v>Lehigh</v>
      </c>
      <c r="B284" s="9" t="str">
        <f aca="false">'2026 Forecast A'!B212</f>
        <v>WHITEHALL</v>
      </c>
      <c r="C284" s="9" t="str">
        <f aca="false">'2026 Forecast A'!C212</f>
        <v>WHITEHALL 10TH DISTRICT</v>
      </c>
      <c r="D284" s="10" t="n">
        <f aca="false">'2026 Forecast A'!G212</f>
        <v>0.482481751824818</v>
      </c>
      <c r="E284" s="10" t="n">
        <f aca="false">'2026 Forecast B'!G212</f>
        <v>0.483941605839416</v>
      </c>
      <c r="F284" s="10" t="n">
        <f aca="false">'2026 Forecast C'!G212</f>
        <v>0.481021897810219</v>
      </c>
      <c r="G284" s="45" t="n">
        <f aca="false">(MAX(D284:F284)-MIN(D284:F284))*100</f>
        <v>0.291970802919705</v>
      </c>
      <c r="H284" s="46" t="n">
        <f aca="false">'2026 Forecast A'!L212</f>
        <v>2.1149079150367</v>
      </c>
      <c r="I284" s="46" t="n">
        <f aca="false">'2026 Forecast B'!L212</f>
        <v>2.41298496866465</v>
      </c>
      <c r="J284" s="46" t="n">
        <f aca="false">'2026 Forecast C'!L212</f>
        <v>2.24505523618249</v>
      </c>
      <c r="K284" s="18" t="n">
        <f aca="false">'2026 Forecast A'!F212</f>
        <v>1370</v>
      </c>
      <c r="L284" s="47" t="str">
        <f aca="false">IF(OR(AND(D284&gt;0.5,E284&gt;0.5,F284&gt;0.5),AND(D284&lt;0.5,E284&lt;0.5,F284&lt;0.5)),"Yes","No — toss-up")</f>
        <v>Yes</v>
      </c>
    </row>
    <row r="285" customFormat="false" ht="15" hidden="false" customHeight="false" outlineLevel="0" collapsed="false">
      <c r="A285" s="9" t="str">
        <f aca="false">'2026 Forecast A'!A213</f>
        <v>Lehigh</v>
      </c>
      <c r="B285" s="9" t="str">
        <f aca="false">'2026 Forecast A'!B213</f>
        <v>WHITEHALL</v>
      </c>
      <c r="C285" s="9" t="str">
        <f aca="false">'2026 Forecast A'!C213</f>
        <v>WHITEHALL 11TH DISTRICT</v>
      </c>
      <c r="D285" s="10" t="n">
        <f aca="false">'2026 Forecast A'!G213</f>
        <v>0.485655737704918</v>
      </c>
      <c r="E285" s="10" t="n">
        <f aca="false">'2026 Forecast B'!G213</f>
        <v>0.489754098360656</v>
      </c>
      <c r="F285" s="10" t="n">
        <f aca="false">'2026 Forecast C'!G213</f>
        <v>0.484631147540984</v>
      </c>
      <c r="G285" s="45" t="n">
        <f aca="false">(MAX(D285:F285)-MIN(D285:F285))*100</f>
        <v>0.512295081967212</v>
      </c>
      <c r="H285" s="46" t="n">
        <f aca="false">'2026 Forecast A'!L213</f>
        <v>2.1149079150367</v>
      </c>
      <c r="I285" s="46" t="n">
        <f aca="false">'2026 Forecast B'!L213</f>
        <v>2.41298496866465</v>
      </c>
      <c r="J285" s="46" t="n">
        <f aca="false">'2026 Forecast C'!L213</f>
        <v>2.24505523618249</v>
      </c>
      <c r="K285" s="18" t="n">
        <f aca="false">'2026 Forecast A'!F213</f>
        <v>976</v>
      </c>
      <c r="L285" s="47" t="str">
        <f aca="false">IF(OR(AND(D285&gt;0.5,E285&gt;0.5,F285&gt;0.5),AND(D285&lt;0.5,E285&lt;0.5,F285&lt;0.5)),"Yes","No — toss-up")</f>
        <v>Yes</v>
      </c>
    </row>
    <row r="286" customFormat="false" ht="15" hidden="false" customHeight="false" outlineLevel="0" collapsed="false">
      <c r="A286" s="9" t="str">
        <f aca="false">'2026 Forecast A'!A214</f>
        <v>Lehigh</v>
      </c>
      <c r="B286" s="9" t="str">
        <f aca="false">'2026 Forecast A'!B214</f>
        <v>WHITEHALL</v>
      </c>
      <c r="C286" s="9" t="str">
        <f aca="false">'2026 Forecast A'!C214</f>
        <v>WHITEHALL 12TH DISTRICT</v>
      </c>
      <c r="D286" s="10" t="n">
        <f aca="false">'2026 Forecast A'!G214</f>
        <v>0.56136606189968</v>
      </c>
      <c r="E286" s="10" t="n">
        <f aca="false">'2026 Forecast B'!G214</f>
        <v>0.565635005336179</v>
      </c>
      <c r="F286" s="10" t="n">
        <f aca="false">'2026 Forecast C'!G214</f>
        <v>0.565635005336179</v>
      </c>
      <c r="G286" s="45" t="n">
        <f aca="false">(MAX(D286:F286)-MIN(D286:F286))*100</f>
        <v>0.426894343649942</v>
      </c>
      <c r="H286" s="46" t="n">
        <f aca="false">'2026 Forecast A'!L214</f>
        <v>2.1149079150367</v>
      </c>
      <c r="I286" s="46" t="n">
        <f aca="false">'2026 Forecast B'!L214</f>
        <v>2.41298496866465</v>
      </c>
      <c r="J286" s="46" t="n">
        <f aca="false">'2026 Forecast C'!L214</f>
        <v>2.24505523618249</v>
      </c>
      <c r="K286" s="18" t="n">
        <f aca="false">'2026 Forecast A'!F214</f>
        <v>937</v>
      </c>
      <c r="L286" s="47" t="str">
        <f aca="false">IF(OR(AND(D286&gt;0.5,E286&gt;0.5,F286&gt;0.5),AND(D286&lt;0.5,E286&lt;0.5,F286&lt;0.5)),"Yes","No — toss-up")</f>
        <v>Yes</v>
      </c>
    </row>
    <row r="287" customFormat="false" ht="15" hidden="false" customHeight="false" outlineLevel="0" collapsed="false">
      <c r="A287" s="9" t="str">
        <f aca="false">'2026 Forecast A'!A215</f>
        <v>Lehigh</v>
      </c>
      <c r="B287" s="9" t="str">
        <f aca="false">'2026 Forecast A'!B215</f>
        <v>WHITEHALL</v>
      </c>
      <c r="C287" s="9" t="str">
        <f aca="false">'2026 Forecast A'!C215</f>
        <v>WHITEHALL 1ST DISTRICT</v>
      </c>
      <c r="D287" s="10" t="n">
        <f aca="false">'2026 Forecast A'!G215</f>
        <v>0.596613545816733</v>
      </c>
      <c r="E287" s="10" t="n">
        <f aca="false">'2026 Forecast B'!G215</f>
        <v>0.596613545816733</v>
      </c>
      <c r="F287" s="10" t="n">
        <f aca="false">'2026 Forecast C'!G215</f>
        <v>0.598605577689243</v>
      </c>
      <c r="G287" s="45" t="n">
        <f aca="false">(MAX(D287:F287)-MIN(D287:F287))*100</f>
        <v>0.199203187250996</v>
      </c>
      <c r="H287" s="46" t="n">
        <f aca="false">'2026 Forecast A'!L215</f>
        <v>2.1149079150367</v>
      </c>
      <c r="I287" s="46" t="n">
        <f aca="false">'2026 Forecast B'!L215</f>
        <v>2.41298496866465</v>
      </c>
      <c r="J287" s="46" t="n">
        <f aca="false">'2026 Forecast C'!L215</f>
        <v>2.24505523618249</v>
      </c>
      <c r="K287" s="18" t="n">
        <f aca="false">'2026 Forecast A'!F215</f>
        <v>1004</v>
      </c>
      <c r="L287" s="47" t="str">
        <f aca="false">IF(OR(AND(D287&gt;0.5,E287&gt;0.5,F287&gt;0.5),AND(D287&lt;0.5,E287&lt;0.5,F287&lt;0.5)),"Yes","No — toss-up")</f>
        <v>Yes</v>
      </c>
    </row>
    <row r="288" customFormat="false" ht="15" hidden="false" customHeight="false" outlineLevel="0" collapsed="false">
      <c r="A288" s="9" t="str">
        <f aca="false">'2026 Forecast A'!A216</f>
        <v>Lehigh</v>
      </c>
      <c r="B288" s="9" t="str">
        <f aca="false">'2026 Forecast A'!B216</f>
        <v>WHITEHALL</v>
      </c>
      <c r="C288" s="9" t="str">
        <f aca="false">'2026 Forecast A'!C216</f>
        <v>WHITEHALL 2ND DISTRICT</v>
      </c>
      <c r="D288" s="10" t="n">
        <f aca="false">'2026 Forecast A'!G216</f>
        <v>0.553884711779449</v>
      </c>
      <c r="E288" s="10" t="n">
        <f aca="false">'2026 Forecast B'!G216</f>
        <v>0.556390977443609</v>
      </c>
      <c r="F288" s="10" t="n">
        <f aca="false">'2026 Forecast C'!G216</f>
        <v>0.556390977443609</v>
      </c>
      <c r="G288" s="45" t="n">
        <f aca="false">(MAX(D288:F288)-MIN(D288:F288))*100</f>
        <v>0.250626566416035</v>
      </c>
      <c r="H288" s="46" t="n">
        <f aca="false">'2026 Forecast A'!L216</f>
        <v>3.63007318179951</v>
      </c>
      <c r="I288" s="46" t="n">
        <f aca="false">'2026 Forecast B'!L216</f>
        <v>3.42212242863596</v>
      </c>
      <c r="J288" s="46" t="n">
        <f aca="false">'2026 Forecast C'!L216</f>
        <v>3.90543410566382</v>
      </c>
      <c r="K288" s="18" t="n">
        <f aca="false">'2026 Forecast A'!F216</f>
        <v>399</v>
      </c>
      <c r="L288" s="47" t="str">
        <f aca="false">IF(OR(AND(D288&gt;0.5,E288&gt;0.5,F288&gt;0.5),AND(D288&lt;0.5,E288&lt;0.5,F288&lt;0.5)),"Yes","No — toss-up")</f>
        <v>Yes</v>
      </c>
    </row>
    <row r="289" customFormat="false" ht="15" hidden="false" customHeight="false" outlineLevel="0" collapsed="false">
      <c r="A289" s="9" t="str">
        <f aca="false">'2026 Forecast A'!A217</f>
        <v>Lehigh</v>
      </c>
      <c r="B289" s="9" t="str">
        <f aca="false">'2026 Forecast A'!B217</f>
        <v>WHITEHALL</v>
      </c>
      <c r="C289" s="9" t="str">
        <f aca="false">'2026 Forecast A'!C217</f>
        <v>WHITEHALL 3RD DISTRICT</v>
      </c>
      <c r="D289" s="10" t="n">
        <f aca="false">'2026 Forecast A'!G217</f>
        <v>0.607692307692308</v>
      </c>
      <c r="E289" s="10" t="n">
        <f aca="false">'2026 Forecast B'!G217</f>
        <v>0.607692307692308</v>
      </c>
      <c r="F289" s="10" t="n">
        <f aca="false">'2026 Forecast C'!G217</f>
        <v>0.609615384615385</v>
      </c>
      <c r="G289" s="45" t="n">
        <f aca="false">(MAX(D289:F289)-MIN(D289:F289))*100</f>
        <v>0.192307692307703</v>
      </c>
      <c r="H289" s="46" t="n">
        <f aca="false">'2026 Forecast A'!L217</f>
        <v>3.63007318179951</v>
      </c>
      <c r="I289" s="46" t="n">
        <f aca="false">'2026 Forecast B'!L217</f>
        <v>3.42212242863596</v>
      </c>
      <c r="J289" s="46" t="n">
        <f aca="false">'2026 Forecast C'!L217</f>
        <v>3.90543410566382</v>
      </c>
      <c r="K289" s="18" t="n">
        <f aca="false">'2026 Forecast A'!F217</f>
        <v>520</v>
      </c>
      <c r="L289" s="47" t="str">
        <f aca="false">IF(OR(AND(D289&gt;0.5,E289&gt;0.5,F289&gt;0.5),AND(D289&lt;0.5,E289&lt;0.5,F289&lt;0.5)),"Yes","No — toss-up")</f>
        <v>Yes</v>
      </c>
    </row>
    <row r="290" customFormat="false" ht="15" hidden="false" customHeight="false" outlineLevel="0" collapsed="false">
      <c r="A290" s="9" t="str">
        <f aca="false">'2026 Forecast A'!A218</f>
        <v>Lehigh</v>
      </c>
      <c r="B290" s="9" t="str">
        <f aca="false">'2026 Forecast A'!B218</f>
        <v>WHITEHALL</v>
      </c>
      <c r="C290" s="9" t="str">
        <f aca="false">'2026 Forecast A'!C218</f>
        <v>WHITEHALL 4TH DISTRICT</v>
      </c>
      <c r="D290" s="10" t="n">
        <f aca="false">'2026 Forecast A'!G218</f>
        <v>0.557496360989811</v>
      </c>
      <c r="E290" s="10" t="n">
        <f aca="false">'2026 Forecast B'!G218</f>
        <v>0.558951965065502</v>
      </c>
      <c r="F290" s="10" t="n">
        <f aca="false">'2026 Forecast C'!G218</f>
        <v>0.567685589519651</v>
      </c>
      <c r="G290" s="45" t="n">
        <f aca="false">(MAX(D290:F290)-MIN(D290:F290))*100</f>
        <v>1.01892285298398</v>
      </c>
      <c r="H290" s="46" t="n">
        <f aca="false">'2026 Forecast A'!L218</f>
        <v>2.44295498300873</v>
      </c>
      <c r="I290" s="46" t="n">
        <f aca="false">'2026 Forecast B'!L218</f>
        <v>2.53657313930207</v>
      </c>
      <c r="J290" s="46" t="n">
        <f aca="false">'2026 Forecast C'!L218</f>
        <v>2.66758183694499</v>
      </c>
      <c r="K290" s="18" t="n">
        <f aca="false">'2026 Forecast A'!F218</f>
        <v>687</v>
      </c>
      <c r="L290" s="47" t="str">
        <f aca="false">IF(OR(AND(D290&gt;0.5,E290&gt;0.5,F290&gt;0.5),AND(D290&lt;0.5,E290&lt;0.5,F290&lt;0.5)),"Yes","No — toss-up")</f>
        <v>Yes</v>
      </c>
    </row>
    <row r="291" customFormat="false" ht="15" hidden="false" customHeight="false" outlineLevel="0" collapsed="false">
      <c r="A291" s="9" t="str">
        <f aca="false">'2026 Forecast A'!A219</f>
        <v>Lehigh</v>
      </c>
      <c r="B291" s="9" t="str">
        <f aca="false">'2026 Forecast A'!B219</f>
        <v>WHITEHALL</v>
      </c>
      <c r="C291" s="9" t="str">
        <f aca="false">'2026 Forecast A'!C219</f>
        <v>WHITEHALL 5TH DISTRICT</v>
      </c>
      <c r="D291" s="10" t="n">
        <f aca="false">'2026 Forecast A'!G219</f>
        <v>0.484444444444444</v>
      </c>
      <c r="E291" s="10" t="n">
        <f aca="false">'2026 Forecast B'!G219</f>
        <v>0.491111111111111</v>
      </c>
      <c r="F291" s="10" t="n">
        <f aca="false">'2026 Forecast C'!G219</f>
        <v>0.486666666666667</v>
      </c>
      <c r="G291" s="45" t="n">
        <f aca="false">(MAX(D291:F291)-MIN(D291:F291))*100</f>
        <v>0.666666666666665</v>
      </c>
      <c r="H291" s="46" t="n">
        <f aca="false">'2026 Forecast A'!L219</f>
        <v>3.63007318179951</v>
      </c>
      <c r="I291" s="46" t="n">
        <f aca="false">'2026 Forecast B'!L219</f>
        <v>3.42212242863596</v>
      </c>
      <c r="J291" s="46" t="n">
        <f aca="false">'2026 Forecast C'!L219</f>
        <v>3.90543410566382</v>
      </c>
      <c r="K291" s="18" t="n">
        <f aca="false">'2026 Forecast A'!F219</f>
        <v>450</v>
      </c>
      <c r="L291" s="47" t="str">
        <f aca="false">IF(OR(AND(D291&gt;0.5,E291&gt;0.5,F291&gt;0.5),AND(D291&lt;0.5,E291&lt;0.5,F291&lt;0.5)),"Yes","No — toss-up")</f>
        <v>Yes</v>
      </c>
    </row>
    <row r="292" customFormat="false" ht="15" hidden="false" customHeight="false" outlineLevel="0" collapsed="false">
      <c r="A292" s="9" t="str">
        <f aca="false">'2026 Forecast A'!A220</f>
        <v>Lehigh</v>
      </c>
      <c r="B292" s="9" t="str">
        <f aca="false">'2026 Forecast A'!B220</f>
        <v>WHITEHALL</v>
      </c>
      <c r="C292" s="9" t="str">
        <f aca="false">'2026 Forecast A'!C220</f>
        <v>WHITEHALL 6TH DISTRICT</v>
      </c>
      <c r="D292" s="10" t="n">
        <f aca="false">'2026 Forecast A'!G220</f>
        <v>0.533844189016603</v>
      </c>
      <c r="E292" s="10" t="n">
        <f aca="false">'2026 Forecast B'!G220</f>
        <v>0.533844189016603</v>
      </c>
      <c r="F292" s="10" t="n">
        <f aca="false">'2026 Forecast C'!G220</f>
        <v>0.53639846743295</v>
      </c>
      <c r="G292" s="45" t="n">
        <f aca="false">(MAX(D292:F292)-MIN(D292:F292))*100</f>
        <v>0.255427841634737</v>
      </c>
      <c r="H292" s="46" t="n">
        <f aca="false">'2026 Forecast A'!L220</f>
        <v>2.44295498300873</v>
      </c>
      <c r="I292" s="46" t="n">
        <f aca="false">'2026 Forecast B'!L220</f>
        <v>2.53657313930207</v>
      </c>
      <c r="J292" s="46" t="n">
        <f aca="false">'2026 Forecast C'!L220</f>
        <v>2.66758183694499</v>
      </c>
      <c r="K292" s="18" t="n">
        <f aca="false">'2026 Forecast A'!F220</f>
        <v>783</v>
      </c>
      <c r="L292" s="47" t="str">
        <f aca="false">IF(OR(AND(D292&gt;0.5,E292&gt;0.5,F292&gt;0.5),AND(D292&lt;0.5,E292&lt;0.5,F292&lt;0.5)),"Yes","No — toss-up")</f>
        <v>Yes</v>
      </c>
    </row>
    <row r="293" customFormat="false" ht="15" hidden="false" customHeight="false" outlineLevel="0" collapsed="false">
      <c r="A293" s="9" t="str">
        <f aca="false">'2026 Forecast A'!A221</f>
        <v>Lehigh</v>
      </c>
      <c r="B293" s="9" t="str">
        <f aca="false">'2026 Forecast A'!B221</f>
        <v>WHITEHALL</v>
      </c>
      <c r="C293" s="9" t="str">
        <f aca="false">'2026 Forecast A'!C221</f>
        <v>WHITEHALL 7TH DISTRICT</v>
      </c>
      <c r="D293" s="10" t="n">
        <f aca="false">'2026 Forecast A'!G221</f>
        <v>0.479569892473118</v>
      </c>
      <c r="E293" s="10" t="n">
        <f aca="false">'2026 Forecast B'!G221</f>
        <v>0.485304659498208</v>
      </c>
      <c r="F293" s="10" t="n">
        <f aca="false">'2026 Forecast C'!G221</f>
        <v>0.478853046594982</v>
      </c>
      <c r="G293" s="45" t="n">
        <f aca="false">(MAX(D293:F293)-MIN(D293:F293))*100</f>
        <v>0.645161290322582</v>
      </c>
      <c r="H293" s="46" t="n">
        <f aca="false">'2026 Forecast A'!L221</f>
        <v>2.1149079150367</v>
      </c>
      <c r="I293" s="46" t="n">
        <f aca="false">'2026 Forecast B'!L221</f>
        <v>2.41298496866465</v>
      </c>
      <c r="J293" s="46" t="n">
        <f aca="false">'2026 Forecast C'!L221</f>
        <v>2.24505523618249</v>
      </c>
      <c r="K293" s="18" t="n">
        <f aca="false">'2026 Forecast A'!F221</f>
        <v>1395</v>
      </c>
      <c r="L293" s="47" t="str">
        <f aca="false">IF(OR(AND(D293&gt;0.5,E293&gt;0.5,F293&gt;0.5),AND(D293&lt;0.5,E293&lt;0.5,F293&lt;0.5)),"Yes","No — toss-up")</f>
        <v>Yes</v>
      </c>
    </row>
    <row r="294" customFormat="false" ht="15" hidden="false" customHeight="false" outlineLevel="0" collapsed="false">
      <c r="A294" s="9" t="str">
        <f aca="false">'2026 Forecast A'!A222</f>
        <v>Lehigh</v>
      </c>
      <c r="B294" s="9" t="str">
        <f aca="false">'2026 Forecast A'!B222</f>
        <v>WHITEHALL</v>
      </c>
      <c r="C294" s="9" t="str">
        <f aca="false">'2026 Forecast A'!C222</f>
        <v>WHITEHALL 8TH DISTRICT</v>
      </c>
      <c r="D294" s="10" t="n">
        <f aca="false">'2026 Forecast A'!G222</f>
        <v>0.501766784452297</v>
      </c>
      <c r="E294" s="10" t="n">
        <f aca="false">'2026 Forecast B'!G222</f>
        <v>0.505300353356891</v>
      </c>
      <c r="F294" s="10" t="n">
        <f aca="false">'2026 Forecast C'!G222</f>
        <v>0.501766784452297</v>
      </c>
      <c r="G294" s="45" t="n">
        <f aca="false">(MAX(D294:F294)-MIN(D294:F294))*100</f>
        <v>0.353356890459366</v>
      </c>
      <c r="H294" s="46" t="n">
        <f aca="false">'2026 Forecast A'!L222</f>
        <v>2.1149079150367</v>
      </c>
      <c r="I294" s="46" t="n">
        <f aca="false">'2026 Forecast B'!L222</f>
        <v>2.41298496866465</v>
      </c>
      <c r="J294" s="46" t="n">
        <f aca="false">'2026 Forecast C'!L222</f>
        <v>2.24505523618249</v>
      </c>
      <c r="K294" s="18" t="n">
        <f aca="false">'2026 Forecast A'!F222</f>
        <v>1132</v>
      </c>
      <c r="L294" s="47" t="str">
        <f aca="false">IF(OR(AND(D294&gt;0.5,E294&gt;0.5,F294&gt;0.5),AND(D294&lt;0.5,E294&lt;0.5,F294&lt;0.5)),"Yes","No — toss-up")</f>
        <v>Yes</v>
      </c>
    </row>
    <row r="295" customFormat="false" ht="15" hidden="false" customHeight="false" outlineLevel="0" collapsed="false">
      <c r="A295" s="9" t="str">
        <f aca="false">'2026 Forecast A'!A223</f>
        <v>Lehigh</v>
      </c>
      <c r="B295" s="9" t="str">
        <f aca="false">'2026 Forecast A'!B223</f>
        <v>WHITEHALL</v>
      </c>
      <c r="C295" s="9" t="str">
        <f aca="false">'2026 Forecast A'!C223</f>
        <v>WHITEHALL 9TH DISTRICT</v>
      </c>
      <c r="D295" s="10" t="n">
        <f aca="false">'2026 Forecast A'!G223</f>
        <v>0.52280701754386</v>
      </c>
      <c r="E295" s="10" t="n">
        <f aca="false">'2026 Forecast B'!G223</f>
        <v>0.527485380116959</v>
      </c>
      <c r="F295" s="10" t="n">
        <f aca="false">'2026 Forecast C'!G223</f>
        <v>0.525146198830409</v>
      </c>
      <c r="G295" s="45" t="n">
        <f aca="false">(MAX(D295:F295)-MIN(D295:F295))*100</f>
        <v>0.46783625730995</v>
      </c>
      <c r="H295" s="46" t="n">
        <f aca="false">'2026 Forecast A'!L223</f>
        <v>2.44295498300873</v>
      </c>
      <c r="I295" s="46" t="n">
        <f aca="false">'2026 Forecast B'!L223</f>
        <v>2.53657313930207</v>
      </c>
      <c r="J295" s="46" t="n">
        <f aca="false">'2026 Forecast C'!L223</f>
        <v>2.66758183694499</v>
      </c>
      <c r="K295" s="18" t="n">
        <f aca="false">'2026 Forecast A'!F223</f>
        <v>855</v>
      </c>
      <c r="L295" s="47" t="str">
        <f aca="false">IF(OR(AND(D295&gt;0.5,E295&gt;0.5,F295&gt;0.5),AND(D295&lt;0.5,E295&lt;0.5,F295&lt;0.5)),"Yes","No — toss-up")</f>
        <v>Yes</v>
      </c>
    </row>
    <row r="296" customFormat="false" ht="15" hidden="false" customHeight="false" outlineLevel="0" collapsed="false">
      <c r="A296" s="9" t="str">
        <f aca="false">'2026 Forecast A'!A224</f>
        <v>Monroe</v>
      </c>
      <c r="B296" s="9" t="str">
        <f aca="false">'2026 Forecast A'!B224</f>
        <v>ELDRED TOWNSHIP</v>
      </c>
      <c r="C296" s="9" t="str">
        <f aca="false">'2026 Forecast A'!C224</f>
        <v>ELDRED</v>
      </c>
      <c r="D296" s="10" t="n">
        <f aca="false">'2026 Forecast A'!G224</f>
        <v>0.312803889789303</v>
      </c>
      <c r="E296" s="10" t="n">
        <f aca="false">'2026 Forecast B'!G224</f>
        <v>0.303889789303079</v>
      </c>
      <c r="F296" s="10" t="n">
        <f aca="false">'2026 Forecast C'!G224</f>
        <v>0.293354943273906</v>
      </c>
      <c r="G296" s="45" t="n">
        <f aca="false">(MAX(D296:F296)-MIN(D296:F296))*100</f>
        <v>1.94489465153971</v>
      </c>
      <c r="H296" s="46" t="n">
        <f aca="false">'2026 Forecast A'!L224</f>
        <v>2.1149079150367</v>
      </c>
      <c r="I296" s="46" t="n">
        <f aca="false">'2026 Forecast B'!L224</f>
        <v>2.41298496866465</v>
      </c>
      <c r="J296" s="46" t="n">
        <f aca="false">'2026 Forecast C'!L224</f>
        <v>2.24505523618249</v>
      </c>
      <c r="K296" s="18" t="n">
        <f aca="false">'2026 Forecast A'!F224</f>
        <v>1234</v>
      </c>
      <c r="L296" s="47" t="str">
        <f aca="false">IF(OR(AND(D296&gt;0.5,E296&gt;0.5,F296&gt;0.5),AND(D296&lt;0.5,E296&lt;0.5,F296&lt;0.5)),"Yes","No — toss-up")</f>
        <v>Yes</v>
      </c>
    </row>
    <row r="297" customFormat="false" ht="15" hidden="false" customHeight="false" outlineLevel="0" collapsed="false">
      <c r="A297" s="9" t="str">
        <f aca="false">'2026 Forecast A'!A225</f>
        <v>Monroe</v>
      </c>
      <c r="B297" s="9" t="str">
        <f aca="false">'2026 Forecast A'!B225</f>
        <v>POLK TOWNSHIP</v>
      </c>
      <c r="C297" s="9" t="str">
        <f aca="false">'2026 Forecast A'!C225</f>
        <v>POLK</v>
      </c>
      <c r="D297" s="10" t="n">
        <f aca="false">'2026 Forecast A'!G225</f>
        <v>0.342222222222222</v>
      </c>
      <c r="E297" s="10" t="n">
        <f aca="false">'2026 Forecast B'!G225</f>
        <v>0.342539682539683</v>
      </c>
      <c r="F297" s="10" t="n">
        <f aca="false">'2026 Forecast C'!G225</f>
        <v>0.326666666666667</v>
      </c>
      <c r="G297" s="45" t="n">
        <f aca="false">(MAX(D297:F297)-MIN(D297:F297))*100</f>
        <v>1.58730158730159</v>
      </c>
      <c r="H297" s="46" t="n">
        <f aca="false">'2026 Forecast A'!L225</f>
        <v>2.1149079150367</v>
      </c>
      <c r="I297" s="46" t="n">
        <f aca="false">'2026 Forecast B'!L225</f>
        <v>2.41298496866465</v>
      </c>
      <c r="J297" s="46" t="n">
        <f aca="false">'2026 Forecast C'!L225</f>
        <v>2.24505523618249</v>
      </c>
      <c r="K297" s="18" t="n">
        <f aca="false">'2026 Forecast A'!F225</f>
        <v>3150</v>
      </c>
      <c r="L297" s="47" t="str">
        <f aca="false">IF(OR(AND(D297&gt;0.5,E297&gt;0.5,F297&gt;0.5),AND(D297&lt;0.5,E297&lt;0.5,F297&lt;0.5)),"Yes","No — toss-up")</f>
        <v>Yes</v>
      </c>
    </row>
    <row r="298" customFormat="false" ht="15" hidden="false" customHeight="false" outlineLevel="0" collapsed="false">
      <c r="A298" s="9" t="str">
        <f aca="false">'2026 Forecast A'!A226</f>
        <v>Monroe</v>
      </c>
      <c r="B298" s="9" t="str">
        <f aca="false">'2026 Forecast A'!B226</f>
        <v>ROSS TOWNSHIP</v>
      </c>
      <c r="C298" s="9" t="str">
        <f aca="false">'2026 Forecast A'!C226</f>
        <v>ROSS 1</v>
      </c>
      <c r="D298" s="10" t="n">
        <f aca="false">'2026 Forecast A'!G226</f>
        <v>0.345858240819812</v>
      </c>
      <c r="E298" s="10" t="n">
        <f aca="false">'2026 Forecast B'!G226</f>
        <v>0.348420153714774</v>
      </c>
      <c r="F298" s="10" t="n">
        <f aca="false">'2026 Forecast C'!G226</f>
        <v>0.33134073441503</v>
      </c>
      <c r="G298" s="45" t="n">
        <f aca="false">(MAX(D298:F298)-MIN(D298:F298))*100</f>
        <v>1.70794192997438</v>
      </c>
      <c r="H298" s="46" t="n">
        <f aca="false">'2026 Forecast A'!L226</f>
        <v>2.1149079150367</v>
      </c>
      <c r="I298" s="46" t="n">
        <f aca="false">'2026 Forecast B'!L226</f>
        <v>2.41298496866465</v>
      </c>
      <c r="J298" s="46" t="n">
        <f aca="false">'2026 Forecast C'!L226</f>
        <v>2.24505523618249</v>
      </c>
      <c r="K298" s="18" t="n">
        <f aca="false">'2026 Forecast A'!F226</f>
        <v>1171</v>
      </c>
      <c r="L298" s="47" t="str">
        <f aca="false">IF(OR(AND(D298&gt;0.5,E298&gt;0.5,F298&gt;0.5),AND(D298&lt;0.5,E298&lt;0.5,F298&lt;0.5)),"Yes","No — toss-up")</f>
        <v>Yes</v>
      </c>
    </row>
    <row r="299" customFormat="false" ht="15" hidden="false" customHeight="false" outlineLevel="0" collapsed="false">
      <c r="A299" s="9" t="str">
        <f aca="false">'2026 Forecast A'!A227</f>
        <v>Northampton</v>
      </c>
      <c r="B299" s="9" t="str">
        <f aca="false">'2026 Forecast A'!B227</f>
        <v>ALLEN</v>
      </c>
      <c r="C299" s="9" t="str">
        <f aca="false">'2026 Forecast A'!C227</f>
        <v>ALLEN TWSP - NORTH</v>
      </c>
      <c r="D299" s="10" t="n">
        <f aca="false">'2026 Forecast A'!G227</f>
        <v>0.42022792022792</v>
      </c>
      <c r="E299" s="10" t="n">
        <f aca="false">'2026 Forecast B'!G227</f>
        <v>0.423789173789174</v>
      </c>
      <c r="F299" s="10" t="n">
        <f aca="false">'2026 Forecast C'!G227</f>
        <v>0.412393162393162</v>
      </c>
      <c r="G299" s="45" t="n">
        <f aca="false">(MAX(D299:F299)-MIN(D299:F299))*100</f>
        <v>1.13960113960114</v>
      </c>
      <c r="H299" s="46" t="n">
        <f aca="false">'2026 Forecast A'!L227</f>
        <v>2.1149079150367</v>
      </c>
      <c r="I299" s="46" t="n">
        <f aca="false">'2026 Forecast B'!L227</f>
        <v>2.41298496866465</v>
      </c>
      <c r="J299" s="46" t="n">
        <f aca="false">'2026 Forecast C'!L227</f>
        <v>2.24505523618249</v>
      </c>
      <c r="K299" s="18" t="n">
        <f aca="false">'2026 Forecast A'!F227</f>
        <v>1404</v>
      </c>
      <c r="L299" s="47" t="str">
        <f aca="false">IF(OR(AND(D299&gt;0.5,E299&gt;0.5,F299&gt;0.5),AND(D299&lt;0.5,E299&lt;0.5,F299&lt;0.5)),"Yes","No — toss-up")</f>
        <v>Yes</v>
      </c>
    </row>
    <row r="300" customFormat="false" ht="15" hidden="false" customHeight="false" outlineLevel="0" collapsed="false">
      <c r="A300" s="9" t="str">
        <f aca="false">'2026 Forecast A'!A228</f>
        <v>Northampton</v>
      </c>
      <c r="B300" s="9" t="str">
        <f aca="false">'2026 Forecast A'!B228</f>
        <v>ALLEN</v>
      </c>
      <c r="C300" s="9" t="str">
        <f aca="false">'2026 Forecast A'!C228</f>
        <v>ALLEN TWSP - SOUTH</v>
      </c>
      <c r="D300" s="10" t="n">
        <f aca="false">'2026 Forecast A'!G228</f>
        <v>0.468392993145468</v>
      </c>
      <c r="E300" s="10" t="n">
        <f aca="false">'2026 Forecast B'!G228</f>
        <v>0.463823305407464</v>
      </c>
      <c r="F300" s="10" t="n">
        <f aca="false">'2026 Forecast C'!G228</f>
        <v>0.464584920030465</v>
      </c>
      <c r="G300" s="45" t="n">
        <f aca="false">(MAX(D300:F300)-MIN(D300:F300))*100</f>
        <v>0.456968773800459</v>
      </c>
      <c r="H300" s="46" t="n">
        <f aca="false">'2026 Forecast A'!L228</f>
        <v>2.1149079150367</v>
      </c>
      <c r="I300" s="46" t="n">
        <f aca="false">'2026 Forecast B'!L228</f>
        <v>2.41298496866465</v>
      </c>
      <c r="J300" s="46" t="n">
        <f aca="false">'2026 Forecast C'!L228</f>
        <v>2.24505523618249</v>
      </c>
      <c r="K300" s="18" t="n">
        <f aca="false">'2026 Forecast A'!F228</f>
        <v>1313</v>
      </c>
      <c r="L300" s="47" t="str">
        <f aca="false">IF(OR(AND(D300&gt;0.5,E300&gt;0.5,F300&gt;0.5),AND(D300&lt;0.5,E300&lt;0.5,F300&lt;0.5)),"Yes","No — toss-up")</f>
        <v>Yes</v>
      </c>
    </row>
    <row r="301" customFormat="false" ht="15" hidden="false" customHeight="false" outlineLevel="0" collapsed="false">
      <c r="A301" s="9" t="str">
        <f aca="false">'2026 Forecast A'!A229</f>
        <v>Northampton</v>
      </c>
      <c r="B301" s="9" t="str">
        <f aca="false">'2026 Forecast A'!B229</f>
        <v>BANGOR</v>
      </c>
      <c r="C301" s="9" t="str">
        <f aca="false">'2026 Forecast A'!C229</f>
        <v>BANGOR BORO NORTH</v>
      </c>
      <c r="D301" s="10" t="n">
        <f aca="false">'2026 Forecast A'!G229</f>
        <v>0.419165580182529</v>
      </c>
      <c r="E301" s="10" t="n">
        <f aca="false">'2026 Forecast B'!G229</f>
        <v>0.414602346805737</v>
      </c>
      <c r="F301" s="10" t="n">
        <f aca="false">'2026 Forecast C'!G229</f>
        <v>0.413950456323338</v>
      </c>
      <c r="G301" s="45" t="n">
        <f aca="false">(MAX(D301:F301)-MIN(D301:F301))*100</f>
        <v>0.521512385919171</v>
      </c>
      <c r="H301" s="46" t="n">
        <f aca="false">'2026 Forecast A'!L229</f>
        <v>2.1149079150367</v>
      </c>
      <c r="I301" s="46" t="n">
        <f aca="false">'2026 Forecast B'!L229</f>
        <v>2.41298496866465</v>
      </c>
      <c r="J301" s="46" t="n">
        <f aca="false">'2026 Forecast C'!L229</f>
        <v>2.24505523618249</v>
      </c>
      <c r="K301" s="18" t="n">
        <f aca="false">'2026 Forecast A'!F229</f>
        <v>1534</v>
      </c>
      <c r="L301" s="47" t="str">
        <f aca="false">IF(OR(AND(D301&gt;0.5,E301&gt;0.5,F301&gt;0.5),AND(D301&lt;0.5,E301&lt;0.5,F301&lt;0.5)),"Yes","No — toss-up")</f>
        <v>Yes</v>
      </c>
    </row>
    <row r="302" customFormat="false" ht="15" hidden="false" customHeight="false" outlineLevel="0" collapsed="false">
      <c r="A302" s="9" t="str">
        <f aca="false">'2026 Forecast A'!A230</f>
        <v>Northampton</v>
      </c>
      <c r="B302" s="9" t="str">
        <f aca="false">'2026 Forecast A'!B230</f>
        <v>BANGOR</v>
      </c>
      <c r="C302" s="9" t="str">
        <f aca="false">'2026 Forecast A'!C230</f>
        <v>BANGOR BORO SOUTH</v>
      </c>
      <c r="D302" s="10" t="n">
        <f aca="false">'2026 Forecast A'!G230</f>
        <v>0.426208651399491</v>
      </c>
      <c r="E302" s="10" t="n">
        <f aca="false">'2026 Forecast B'!G230</f>
        <v>0.419847328244275</v>
      </c>
      <c r="F302" s="10" t="n">
        <f aca="false">'2026 Forecast C'!G230</f>
        <v>0.419847328244275</v>
      </c>
      <c r="G302" s="45" t="n">
        <f aca="false">(MAX(D302:F302)-MIN(D302:F302))*100</f>
        <v>0.636132315521631</v>
      </c>
      <c r="H302" s="46" t="n">
        <f aca="false">'2026 Forecast A'!L230</f>
        <v>2.1149079150367</v>
      </c>
      <c r="I302" s="46" t="n">
        <f aca="false">'2026 Forecast B'!L230</f>
        <v>2.41298496866465</v>
      </c>
      <c r="J302" s="46" t="n">
        <f aca="false">'2026 Forecast C'!L230</f>
        <v>2.24505523618249</v>
      </c>
      <c r="K302" s="18" t="n">
        <f aca="false">'2026 Forecast A'!F230</f>
        <v>1572</v>
      </c>
      <c r="L302" s="47" t="str">
        <f aca="false">IF(OR(AND(D302&gt;0.5,E302&gt;0.5,F302&gt;0.5),AND(D302&lt;0.5,E302&lt;0.5,F302&lt;0.5)),"Yes","No — toss-up")</f>
        <v>Yes</v>
      </c>
    </row>
    <row r="303" customFormat="false" ht="15" hidden="false" customHeight="false" outlineLevel="0" collapsed="false">
      <c r="A303" s="9" t="str">
        <f aca="false">'2026 Forecast A'!A231</f>
        <v>Northampton</v>
      </c>
      <c r="B303" s="9" t="str">
        <f aca="false">'2026 Forecast A'!B231</f>
        <v>BATH</v>
      </c>
      <c r="C303" s="9" t="str">
        <f aca="false">'2026 Forecast A'!C231</f>
        <v>BATH BORO</v>
      </c>
      <c r="D303" s="10" t="n">
        <f aca="false">'2026 Forecast A'!G231</f>
        <v>0.470472440944882</v>
      </c>
      <c r="E303" s="10" t="n">
        <f aca="false">'2026 Forecast B'!G231</f>
        <v>0.471456692913386</v>
      </c>
      <c r="F303" s="10" t="n">
        <f aca="false">'2026 Forecast C'!G231</f>
        <v>0.46751968503937</v>
      </c>
      <c r="G303" s="45" t="n">
        <f aca="false">(MAX(D303:F303)-MIN(D303:F303))*100</f>
        <v>0.393700787401574</v>
      </c>
      <c r="H303" s="46" t="n">
        <f aca="false">'2026 Forecast A'!L231</f>
        <v>2.1149079150367</v>
      </c>
      <c r="I303" s="46" t="n">
        <f aca="false">'2026 Forecast B'!L231</f>
        <v>2.41298496866465</v>
      </c>
      <c r="J303" s="46" t="n">
        <f aca="false">'2026 Forecast C'!L231</f>
        <v>2.24505523618249</v>
      </c>
      <c r="K303" s="18" t="n">
        <f aca="false">'2026 Forecast A'!F231</f>
        <v>1016</v>
      </c>
      <c r="L303" s="47" t="str">
        <f aca="false">IF(OR(AND(D303&gt;0.5,E303&gt;0.5,F303&gt;0.5),AND(D303&lt;0.5,E303&lt;0.5,F303&lt;0.5)),"Yes","No — toss-up")</f>
        <v>Yes</v>
      </c>
    </row>
    <row r="304" customFormat="false" ht="15" hidden="false" customHeight="false" outlineLevel="0" collapsed="false">
      <c r="A304" s="9" t="str">
        <f aca="false">'2026 Forecast A'!A232</f>
        <v>Northampton</v>
      </c>
      <c r="B304" s="9" t="str">
        <f aca="false">'2026 Forecast A'!B232</f>
        <v>BETHLEHEM</v>
      </c>
      <c r="C304" s="9" t="str">
        <f aca="false">'2026 Forecast A'!C232</f>
        <v>BETHLEHEM 14TH WARD 1ST DISTRICT</v>
      </c>
      <c r="D304" s="10" t="n">
        <f aca="false">'2026 Forecast A'!G232</f>
        <v>0.63323201621074</v>
      </c>
      <c r="E304" s="10" t="n">
        <f aca="false">'2026 Forecast B'!G232</f>
        <v>0.635258358662614</v>
      </c>
      <c r="F304" s="10" t="n">
        <f aca="false">'2026 Forecast C'!G232</f>
        <v>0.645390070921986</v>
      </c>
      <c r="G304" s="45" t="n">
        <f aca="false">(MAX(D304:F304)-MIN(D304:F304))*100</f>
        <v>1.21580547112462</v>
      </c>
      <c r="H304" s="46" t="n">
        <f aca="false">'2026 Forecast A'!L232</f>
        <v>2.1149079150367</v>
      </c>
      <c r="I304" s="46" t="n">
        <f aca="false">'2026 Forecast B'!L232</f>
        <v>2.41298496866465</v>
      </c>
      <c r="J304" s="46" t="n">
        <f aca="false">'2026 Forecast C'!L232</f>
        <v>2.24505523618249</v>
      </c>
      <c r="K304" s="18" t="n">
        <f aca="false">'2026 Forecast A'!F232</f>
        <v>987</v>
      </c>
      <c r="L304" s="47" t="str">
        <f aca="false">IF(OR(AND(D304&gt;0.5,E304&gt;0.5,F304&gt;0.5),AND(D304&lt;0.5,E304&lt;0.5,F304&lt;0.5)),"Yes","No — toss-up")</f>
        <v>Yes</v>
      </c>
    </row>
    <row r="305" customFormat="false" ht="15" hidden="false" customHeight="false" outlineLevel="0" collapsed="false">
      <c r="A305" s="9" t="str">
        <f aca="false">'2026 Forecast A'!A233</f>
        <v>Northampton</v>
      </c>
      <c r="B305" s="9" t="str">
        <f aca="false">'2026 Forecast A'!B233</f>
        <v>BETHLEHEM</v>
      </c>
      <c r="C305" s="9" t="str">
        <f aca="false">'2026 Forecast A'!C233</f>
        <v>BETHLEHEM 14TH WARD 2ND DISTRICT</v>
      </c>
      <c r="D305" s="10" t="n">
        <f aca="false">'2026 Forecast A'!G233</f>
        <v>0.603508771929825</v>
      </c>
      <c r="E305" s="10" t="n">
        <f aca="false">'2026 Forecast B'!G233</f>
        <v>0.603508771929825</v>
      </c>
      <c r="F305" s="10" t="n">
        <f aca="false">'2026 Forecast C'!G233</f>
        <v>0.620350877192982</v>
      </c>
      <c r="G305" s="45" t="n">
        <f aca="false">(MAX(D305:F305)-MIN(D305:F305))*100</f>
        <v>1.68421052631579</v>
      </c>
      <c r="H305" s="46" t="n">
        <f aca="false">'2026 Forecast A'!L233</f>
        <v>2.1149079150367</v>
      </c>
      <c r="I305" s="46" t="n">
        <f aca="false">'2026 Forecast B'!L233</f>
        <v>2.41298496866465</v>
      </c>
      <c r="J305" s="46" t="n">
        <f aca="false">'2026 Forecast C'!L233</f>
        <v>2.24505523618249</v>
      </c>
      <c r="K305" s="18" t="n">
        <f aca="false">'2026 Forecast A'!F233</f>
        <v>1425</v>
      </c>
      <c r="L305" s="47" t="str">
        <f aca="false">IF(OR(AND(D305&gt;0.5,E305&gt;0.5,F305&gt;0.5),AND(D305&lt;0.5,E305&lt;0.5,F305&lt;0.5)),"Yes","No — toss-up")</f>
        <v>Yes</v>
      </c>
    </row>
    <row r="306" customFormat="false" ht="15" hidden="false" customHeight="false" outlineLevel="0" collapsed="false">
      <c r="A306" s="9" t="str">
        <f aca="false">'2026 Forecast A'!A234</f>
        <v>Northampton</v>
      </c>
      <c r="B306" s="9" t="str">
        <f aca="false">'2026 Forecast A'!B234</f>
        <v>BETHLEHEM</v>
      </c>
      <c r="C306" s="9" t="str">
        <f aca="false">'2026 Forecast A'!C234</f>
        <v>BETHLEHEM 14TH WARD 3RD DISTRICT</v>
      </c>
      <c r="D306" s="10" t="n">
        <f aca="false">'2026 Forecast A'!G234</f>
        <v>0.649269311064718</v>
      </c>
      <c r="E306" s="10" t="n">
        <f aca="false">'2026 Forecast B'!G234</f>
        <v>0.645093945720251</v>
      </c>
      <c r="F306" s="10" t="n">
        <f aca="false">'2026 Forecast C'!G234</f>
        <v>0.659707724425887</v>
      </c>
      <c r="G306" s="45" t="n">
        <f aca="false">(MAX(D306:F306)-MIN(D306:F306))*100</f>
        <v>1.46137787056367</v>
      </c>
      <c r="H306" s="46" t="n">
        <f aca="false">'2026 Forecast A'!L234</f>
        <v>2.1149079150367</v>
      </c>
      <c r="I306" s="46" t="n">
        <f aca="false">'2026 Forecast B'!L234</f>
        <v>2.41298496866465</v>
      </c>
      <c r="J306" s="46" t="n">
        <f aca="false">'2026 Forecast C'!L234</f>
        <v>2.24505523618249</v>
      </c>
      <c r="K306" s="18" t="n">
        <f aca="false">'2026 Forecast A'!F234</f>
        <v>958</v>
      </c>
      <c r="L306" s="47" t="str">
        <f aca="false">IF(OR(AND(D306&gt;0.5,E306&gt;0.5,F306&gt;0.5),AND(D306&lt;0.5,E306&lt;0.5,F306&lt;0.5)),"Yes","No — toss-up")</f>
        <v>Yes</v>
      </c>
    </row>
    <row r="307" customFormat="false" ht="15" hidden="false" customHeight="false" outlineLevel="0" collapsed="false">
      <c r="A307" s="9" t="str">
        <f aca="false">'2026 Forecast A'!A235</f>
        <v>Northampton</v>
      </c>
      <c r="B307" s="9" t="str">
        <f aca="false">'2026 Forecast A'!B235</f>
        <v>BETHLEHEM</v>
      </c>
      <c r="C307" s="9" t="str">
        <f aca="false">'2026 Forecast A'!C235</f>
        <v>BETHLEHEM 14TH WARD 4TH DISTRICT</v>
      </c>
      <c r="D307" s="10" t="n">
        <f aca="false">'2026 Forecast A'!G235</f>
        <v>0.640218878248974</v>
      </c>
      <c r="E307" s="10" t="n">
        <f aca="false">'2026 Forecast B'!G235</f>
        <v>0.645690834473324</v>
      </c>
      <c r="F307" s="10" t="n">
        <f aca="false">'2026 Forecast C'!G235</f>
        <v>0.652530779753762</v>
      </c>
      <c r="G307" s="45" t="n">
        <f aca="false">(MAX(D307:F307)-MIN(D307:F307))*100</f>
        <v>1.23119015047879</v>
      </c>
      <c r="H307" s="46" t="n">
        <f aca="false">'2026 Forecast A'!L235</f>
        <v>2.44295498300873</v>
      </c>
      <c r="I307" s="46" t="n">
        <f aca="false">'2026 Forecast B'!L235</f>
        <v>2.53657313930207</v>
      </c>
      <c r="J307" s="46" t="n">
        <f aca="false">'2026 Forecast C'!L235</f>
        <v>2.66758183694499</v>
      </c>
      <c r="K307" s="18" t="n">
        <f aca="false">'2026 Forecast A'!F235</f>
        <v>731</v>
      </c>
      <c r="L307" s="47" t="str">
        <f aca="false">IF(OR(AND(D307&gt;0.5,E307&gt;0.5,F307&gt;0.5),AND(D307&lt;0.5,E307&lt;0.5,F307&lt;0.5)),"Yes","No — toss-up")</f>
        <v>Yes</v>
      </c>
    </row>
    <row r="308" customFormat="false" ht="15" hidden="false" customHeight="false" outlineLevel="0" collapsed="false">
      <c r="A308" s="9" t="str">
        <f aca="false">'2026 Forecast A'!A236</f>
        <v>Northampton</v>
      </c>
      <c r="B308" s="9" t="str">
        <f aca="false">'2026 Forecast A'!B236</f>
        <v>BETHLEHEM</v>
      </c>
      <c r="C308" s="9" t="str">
        <f aca="false">'2026 Forecast A'!C236</f>
        <v>BETHLEHEM 14TH WARD 5TH DISTRICT</v>
      </c>
      <c r="D308" s="10" t="n">
        <f aca="false">'2026 Forecast A'!G236</f>
        <v>0.612410986775178</v>
      </c>
      <c r="E308" s="10" t="n">
        <f aca="false">'2026 Forecast B'!G236</f>
        <v>0.615462868769074</v>
      </c>
      <c r="F308" s="10" t="n">
        <f aca="false">'2026 Forecast C'!G236</f>
        <v>0.619532044760936</v>
      </c>
      <c r="G308" s="45" t="n">
        <f aca="false">(MAX(D308:F308)-MIN(D308:F308))*100</f>
        <v>0.712105798575791</v>
      </c>
      <c r="H308" s="46" t="n">
        <f aca="false">'2026 Forecast A'!L236</f>
        <v>2.1149079150367</v>
      </c>
      <c r="I308" s="46" t="n">
        <f aca="false">'2026 Forecast B'!L236</f>
        <v>2.41298496866465</v>
      </c>
      <c r="J308" s="46" t="n">
        <f aca="false">'2026 Forecast C'!L236</f>
        <v>2.24505523618249</v>
      </c>
      <c r="K308" s="18" t="n">
        <f aca="false">'2026 Forecast A'!F236</f>
        <v>983</v>
      </c>
      <c r="L308" s="47" t="str">
        <f aca="false">IF(OR(AND(D308&gt;0.5,E308&gt;0.5,F308&gt;0.5),AND(D308&lt;0.5,E308&lt;0.5,F308&lt;0.5)),"Yes","No — toss-up")</f>
        <v>Yes</v>
      </c>
    </row>
    <row r="309" customFormat="false" ht="15" hidden="false" customHeight="false" outlineLevel="0" collapsed="false">
      <c r="A309" s="9" t="str">
        <f aca="false">'2026 Forecast A'!A237</f>
        <v>Northampton</v>
      </c>
      <c r="B309" s="9" t="str">
        <f aca="false">'2026 Forecast A'!B237</f>
        <v>BETHLEHEM</v>
      </c>
      <c r="C309" s="9" t="str">
        <f aca="false">'2026 Forecast A'!C237</f>
        <v>BETHLEHEM 14TH WARD 6TH DISTRICT</v>
      </c>
      <c r="D309" s="10" t="n">
        <f aca="false">'2026 Forecast A'!G237</f>
        <v>0.623946037099494</v>
      </c>
      <c r="E309" s="10" t="n">
        <f aca="false">'2026 Forecast B'!G237</f>
        <v>0.634907251264755</v>
      </c>
      <c r="F309" s="10" t="n">
        <f aca="false">'2026 Forecast C'!G237</f>
        <v>0.632377740303541</v>
      </c>
      <c r="G309" s="45" t="n">
        <f aca="false">(MAX(D309:F309)-MIN(D309:F309))*100</f>
        <v>1.09612141652613</v>
      </c>
      <c r="H309" s="46" t="n">
        <f aca="false">'2026 Forecast A'!L237</f>
        <v>2.1149079150367</v>
      </c>
      <c r="I309" s="46" t="n">
        <f aca="false">'2026 Forecast B'!L237</f>
        <v>2.41298496866465</v>
      </c>
      <c r="J309" s="46" t="n">
        <f aca="false">'2026 Forecast C'!L237</f>
        <v>2.24505523618249</v>
      </c>
      <c r="K309" s="18" t="n">
        <f aca="false">'2026 Forecast A'!F237</f>
        <v>1186</v>
      </c>
      <c r="L309" s="47" t="str">
        <f aca="false">IF(OR(AND(D309&gt;0.5,E309&gt;0.5,F309&gt;0.5),AND(D309&lt;0.5,E309&lt;0.5,F309&lt;0.5)),"Yes","No — toss-up")</f>
        <v>Yes</v>
      </c>
    </row>
    <row r="310" customFormat="false" ht="15" hidden="false" customHeight="false" outlineLevel="0" collapsed="false">
      <c r="A310" s="9" t="str">
        <f aca="false">'2026 Forecast A'!A238</f>
        <v>Northampton</v>
      </c>
      <c r="B310" s="9" t="str">
        <f aca="false">'2026 Forecast A'!B238</f>
        <v>BETHLEHEM</v>
      </c>
      <c r="C310" s="9" t="str">
        <f aca="false">'2026 Forecast A'!C238</f>
        <v>BETHLEHEM 14TH WARD 7TH DISTRICT</v>
      </c>
      <c r="D310" s="10" t="n">
        <f aca="false">'2026 Forecast A'!G238</f>
        <v>0.58407960199005</v>
      </c>
      <c r="E310" s="10" t="n">
        <f aca="false">'2026 Forecast B'!G238</f>
        <v>0.589054726368159</v>
      </c>
      <c r="F310" s="10" t="n">
        <f aca="false">'2026 Forecast C'!G238</f>
        <v>0.596019900497512</v>
      </c>
      <c r="G310" s="45" t="n">
        <f aca="false">(MAX(D310:F310)-MIN(D310:F310))*100</f>
        <v>1.19402985074627</v>
      </c>
      <c r="H310" s="46" t="n">
        <f aca="false">'2026 Forecast A'!L238</f>
        <v>2.1149079150367</v>
      </c>
      <c r="I310" s="46" t="n">
        <f aca="false">'2026 Forecast B'!L238</f>
        <v>2.41298496866465</v>
      </c>
      <c r="J310" s="46" t="n">
        <f aca="false">'2026 Forecast C'!L238</f>
        <v>2.24505523618249</v>
      </c>
      <c r="K310" s="18" t="n">
        <f aca="false">'2026 Forecast A'!F238</f>
        <v>1005</v>
      </c>
      <c r="L310" s="47" t="str">
        <f aca="false">IF(OR(AND(D310&gt;0.5,E310&gt;0.5,F310&gt;0.5),AND(D310&lt;0.5,E310&lt;0.5,F310&lt;0.5)),"Yes","No — toss-up")</f>
        <v>Yes</v>
      </c>
    </row>
    <row r="311" customFormat="false" ht="15" hidden="false" customHeight="false" outlineLevel="0" collapsed="false">
      <c r="A311" s="9" t="str">
        <f aca="false">'2026 Forecast A'!A239</f>
        <v>Northampton</v>
      </c>
      <c r="B311" s="9" t="str">
        <f aca="false">'2026 Forecast A'!B239</f>
        <v>BETHLEHEM</v>
      </c>
      <c r="C311" s="9" t="str">
        <f aca="false">'2026 Forecast A'!C239</f>
        <v>BETHLEHEM 14TH WARD 8TH DISTRICT</v>
      </c>
      <c r="D311" s="10" t="n">
        <f aca="false">'2026 Forecast A'!G239</f>
        <v>0.640401146131805</v>
      </c>
      <c r="E311" s="10" t="n">
        <f aca="false">'2026 Forecast B'!G239</f>
        <v>0.641833810888252</v>
      </c>
      <c r="F311" s="10" t="n">
        <f aca="false">'2026 Forecast C'!G239</f>
        <v>0.651862464183381</v>
      </c>
      <c r="G311" s="45" t="n">
        <f aca="false">(MAX(D311:F311)-MIN(D311:F311))*100</f>
        <v>1.14613180515759</v>
      </c>
      <c r="H311" s="46" t="n">
        <f aca="false">'2026 Forecast A'!L239</f>
        <v>2.44295498300873</v>
      </c>
      <c r="I311" s="46" t="n">
        <f aca="false">'2026 Forecast B'!L239</f>
        <v>2.53657313930207</v>
      </c>
      <c r="J311" s="46" t="n">
        <f aca="false">'2026 Forecast C'!L239</f>
        <v>2.66758183694499</v>
      </c>
      <c r="K311" s="18" t="n">
        <f aca="false">'2026 Forecast A'!F239</f>
        <v>698</v>
      </c>
      <c r="L311" s="47" t="str">
        <f aca="false">IF(OR(AND(D311&gt;0.5,E311&gt;0.5,F311&gt;0.5),AND(D311&lt;0.5,E311&lt;0.5,F311&lt;0.5)),"Yes","No — toss-up")</f>
        <v>Yes</v>
      </c>
    </row>
    <row r="312" customFormat="false" ht="15" hidden="false" customHeight="false" outlineLevel="0" collapsed="false">
      <c r="A312" s="9" t="str">
        <f aca="false">'2026 Forecast A'!A240</f>
        <v>Northampton</v>
      </c>
      <c r="B312" s="9" t="str">
        <f aca="false">'2026 Forecast A'!B240</f>
        <v>BETHLEHEM</v>
      </c>
      <c r="C312" s="9" t="str">
        <f aca="false">'2026 Forecast A'!C240</f>
        <v>BETHLEHEM 15TH WARD 1ST DISTRICT</v>
      </c>
      <c r="D312" s="10" t="n">
        <f aca="false">'2026 Forecast A'!G240</f>
        <v>0.66396292004635</v>
      </c>
      <c r="E312" s="10" t="n">
        <f aca="false">'2026 Forecast B'!G240</f>
        <v>0.665121668597914</v>
      </c>
      <c r="F312" s="10" t="n">
        <f aca="false">'2026 Forecast C'!G240</f>
        <v>0.675550405561993</v>
      </c>
      <c r="G312" s="45" t="n">
        <f aca="false">(MAX(D312:F312)-MIN(D312:F312))*100</f>
        <v>1.15874855156431</v>
      </c>
      <c r="H312" s="46" t="n">
        <f aca="false">'2026 Forecast A'!L240</f>
        <v>2.44295498300873</v>
      </c>
      <c r="I312" s="46" t="n">
        <f aca="false">'2026 Forecast B'!L240</f>
        <v>2.53657313930207</v>
      </c>
      <c r="J312" s="46" t="n">
        <f aca="false">'2026 Forecast C'!L240</f>
        <v>2.66758183694499</v>
      </c>
      <c r="K312" s="18" t="n">
        <f aca="false">'2026 Forecast A'!F240</f>
        <v>863</v>
      </c>
      <c r="L312" s="47" t="str">
        <f aca="false">IF(OR(AND(D312&gt;0.5,E312&gt;0.5,F312&gt;0.5),AND(D312&lt;0.5,E312&lt;0.5,F312&lt;0.5)),"Yes","No — toss-up")</f>
        <v>Yes</v>
      </c>
    </row>
    <row r="313" customFormat="false" ht="15" hidden="false" customHeight="false" outlineLevel="0" collapsed="false">
      <c r="A313" s="9" t="str">
        <f aca="false">'2026 Forecast A'!A241</f>
        <v>Northampton</v>
      </c>
      <c r="B313" s="9" t="str">
        <f aca="false">'2026 Forecast A'!B241</f>
        <v>BETHLEHEM</v>
      </c>
      <c r="C313" s="9" t="str">
        <f aca="false">'2026 Forecast A'!C241</f>
        <v>BETHLEHEM 15TH WARD 2ND DISTRICT</v>
      </c>
      <c r="D313" s="10" t="n">
        <f aca="false">'2026 Forecast A'!G241</f>
        <v>0.618037135278515</v>
      </c>
      <c r="E313" s="10" t="n">
        <f aca="false">'2026 Forecast B'!G241</f>
        <v>0.629531388152078</v>
      </c>
      <c r="F313" s="10" t="n">
        <f aca="false">'2026 Forecast C'!G241</f>
        <v>0.626878868258179</v>
      </c>
      <c r="G313" s="45" t="n">
        <f aca="false">(MAX(D313:F313)-MIN(D313:F313))*100</f>
        <v>1.14942528735632</v>
      </c>
      <c r="H313" s="46" t="n">
        <f aca="false">'2026 Forecast A'!L241</f>
        <v>2.1149079150367</v>
      </c>
      <c r="I313" s="46" t="n">
        <f aca="false">'2026 Forecast B'!L241</f>
        <v>2.41298496866465</v>
      </c>
      <c r="J313" s="46" t="n">
        <f aca="false">'2026 Forecast C'!L241</f>
        <v>2.24505523618249</v>
      </c>
      <c r="K313" s="18" t="n">
        <f aca="false">'2026 Forecast A'!F241</f>
        <v>1131</v>
      </c>
      <c r="L313" s="47" t="str">
        <f aca="false">IF(OR(AND(D313&gt;0.5,E313&gt;0.5,F313&gt;0.5),AND(D313&lt;0.5,E313&lt;0.5,F313&lt;0.5)),"Yes","No — toss-up")</f>
        <v>Yes</v>
      </c>
    </row>
    <row r="314" customFormat="false" ht="15" hidden="false" customHeight="false" outlineLevel="0" collapsed="false">
      <c r="A314" s="9" t="str">
        <f aca="false">'2026 Forecast A'!A242</f>
        <v>Northampton</v>
      </c>
      <c r="B314" s="9" t="str">
        <f aca="false">'2026 Forecast A'!B242</f>
        <v>BETHLEHEM</v>
      </c>
      <c r="C314" s="9" t="str">
        <f aca="false">'2026 Forecast A'!C242</f>
        <v>BETHLEHEM 15TH WARD 3RD DISTRICT</v>
      </c>
      <c r="D314" s="10" t="n">
        <f aca="false">'2026 Forecast A'!G242</f>
        <v>0.689189189189189</v>
      </c>
      <c r="E314" s="10" t="n">
        <f aca="false">'2026 Forecast B'!G242</f>
        <v>0.685135135135135</v>
      </c>
      <c r="F314" s="10" t="n">
        <f aca="false">'2026 Forecast C'!G242</f>
        <v>0.701351351351351</v>
      </c>
      <c r="G314" s="45" t="n">
        <f aca="false">(MAX(D314:F314)-MIN(D314:F314))*100</f>
        <v>1.62162162162163</v>
      </c>
      <c r="H314" s="46" t="n">
        <f aca="false">'2026 Forecast A'!L242</f>
        <v>2.44295498300873</v>
      </c>
      <c r="I314" s="46" t="n">
        <f aca="false">'2026 Forecast B'!L242</f>
        <v>2.53657313930207</v>
      </c>
      <c r="J314" s="46" t="n">
        <f aca="false">'2026 Forecast C'!L242</f>
        <v>2.66758183694499</v>
      </c>
      <c r="K314" s="18" t="n">
        <f aca="false">'2026 Forecast A'!F242</f>
        <v>740</v>
      </c>
      <c r="L314" s="47" t="str">
        <f aca="false">IF(OR(AND(D314&gt;0.5,E314&gt;0.5,F314&gt;0.5),AND(D314&lt;0.5,E314&lt;0.5,F314&lt;0.5)),"Yes","No — toss-up")</f>
        <v>Yes</v>
      </c>
    </row>
    <row r="315" customFormat="false" ht="15" hidden="false" customHeight="false" outlineLevel="0" collapsed="false">
      <c r="A315" s="9" t="str">
        <f aca="false">'2026 Forecast A'!A243</f>
        <v>Northampton</v>
      </c>
      <c r="B315" s="9" t="str">
        <f aca="false">'2026 Forecast A'!B243</f>
        <v>BETHLEHEM</v>
      </c>
      <c r="C315" s="9" t="str">
        <f aca="false">'2026 Forecast A'!C243</f>
        <v>BETHLEHEM 16TH WARD</v>
      </c>
      <c r="D315" s="10" t="n">
        <f aca="false">'2026 Forecast A'!G243</f>
        <v>0.625717566016074</v>
      </c>
      <c r="E315" s="10" t="n">
        <f aca="false">'2026 Forecast B'!G243</f>
        <v>0.629161882893226</v>
      </c>
      <c r="F315" s="10" t="n">
        <f aca="false">'2026 Forecast C'!G243</f>
        <v>0.638346727898967</v>
      </c>
      <c r="G315" s="45" t="n">
        <f aca="false">(MAX(D315:F315)-MIN(D315:F315))*100</f>
        <v>1.26291618828932</v>
      </c>
      <c r="H315" s="46" t="n">
        <f aca="false">'2026 Forecast A'!L243</f>
        <v>2.44295498300873</v>
      </c>
      <c r="I315" s="46" t="n">
        <f aca="false">'2026 Forecast B'!L243</f>
        <v>2.53657313930207</v>
      </c>
      <c r="J315" s="46" t="n">
        <f aca="false">'2026 Forecast C'!L243</f>
        <v>2.66758183694499</v>
      </c>
      <c r="K315" s="18" t="n">
        <f aca="false">'2026 Forecast A'!F243</f>
        <v>871</v>
      </c>
      <c r="L315" s="47" t="str">
        <f aca="false">IF(OR(AND(D315&gt;0.5,E315&gt;0.5,F315&gt;0.5),AND(D315&lt;0.5,E315&lt;0.5,F315&lt;0.5)),"Yes","No — toss-up")</f>
        <v>Yes</v>
      </c>
    </row>
    <row r="316" customFormat="false" ht="15" hidden="false" customHeight="false" outlineLevel="0" collapsed="false">
      <c r="A316" s="9" t="str">
        <f aca="false">'2026 Forecast A'!A244</f>
        <v>Northampton</v>
      </c>
      <c r="B316" s="9" t="str">
        <f aca="false">'2026 Forecast A'!B244</f>
        <v>BETHLEHEM</v>
      </c>
      <c r="C316" s="9" t="str">
        <f aca="false">'2026 Forecast A'!C244</f>
        <v>BETHLEHEM 17TH WARD</v>
      </c>
      <c r="D316" s="10" t="n">
        <f aca="false">'2026 Forecast A'!G244</f>
        <v>0.711627906976744</v>
      </c>
      <c r="E316" s="10" t="n">
        <f aca="false">'2026 Forecast B'!G244</f>
        <v>0.716279069767442</v>
      </c>
      <c r="F316" s="10" t="n">
        <f aca="false">'2026 Forecast C'!G244</f>
        <v>0.725581395348837</v>
      </c>
      <c r="G316" s="45" t="n">
        <f aca="false">(MAX(D316:F316)-MIN(D316:F316))*100</f>
        <v>1.39534883720931</v>
      </c>
      <c r="H316" s="46" t="n">
        <f aca="false">'2026 Forecast A'!L244</f>
        <v>3.63007318179951</v>
      </c>
      <c r="I316" s="46" t="n">
        <f aca="false">'2026 Forecast B'!L244</f>
        <v>3.42212242863596</v>
      </c>
      <c r="J316" s="46" t="n">
        <f aca="false">'2026 Forecast C'!L244</f>
        <v>3.90543410566382</v>
      </c>
      <c r="K316" s="18" t="n">
        <f aca="false">'2026 Forecast A'!F244</f>
        <v>215</v>
      </c>
      <c r="L316" s="47" t="str">
        <f aca="false">IF(OR(AND(D316&gt;0.5,E316&gt;0.5,F316&gt;0.5),AND(D316&lt;0.5,E316&lt;0.5,F316&lt;0.5)),"Yes","No — toss-up")</f>
        <v>Yes</v>
      </c>
    </row>
    <row r="317" customFormat="false" ht="15" hidden="false" customHeight="false" outlineLevel="0" collapsed="false">
      <c r="A317" s="9" t="str">
        <f aca="false">'2026 Forecast A'!A245</f>
        <v>Northampton</v>
      </c>
      <c r="B317" s="9" t="str">
        <f aca="false">'2026 Forecast A'!B245</f>
        <v>BETHLEHEM</v>
      </c>
      <c r="C317" s="9" t="str">
        <f aca="false">'2026 Forecast A'!C245</f>
        <v>BETHLEHEM 1ST WARD - NORTHERN</v>
      </c>
      <c r="D317" s="10" t="n">
        <f aca="false">'2026 Forecast A'!G245</f>
        <v>0.72562358276644</v>
      </c>
      <c r="E317" s="10" t="n">
        <f aca="false">'2026 Forecast B'!G245</f>
        <v>0.718820861678005</v>
      </c>
      <c r="F317" s="10" t="n">
        <f aca="false">'2026 Forecast C'!G245</f>
        <v>0.739229024943311</v>
      </c>
      <c r="G317" s="45" t="n">
        <f aca="false">(MAX(D317:F317)-MIN(D317:F317))*100</f>
        <v>2.04081632653061</v>
      </c>
      <c r="H317" s="46" t="n">
        <f aca="false">'2026 Forecast A'!L245</f>
        <v>3.63007318179951</v>
      </c>
      <c r="I317" s="46" t="n">
        <f aca="false">'2026 Forecast B'!L245</f>
        <v>3.42212242863596</v>
      </c>
      <c r="J317" s="46" t="n">
        <f aca="false">'2026 Forecast C'!L245</f>
        <v>3.90543410566382</v>
      </c>
      <c r="K317" s="18" t="n">
        <f aca="false">'2026 Forecast A'!F245</f>
        <v>441</v>
      </c>
      <c r="L317" s="47" t="str">
        <f aca="false">IF(OR(AND(D317&gt;0.5,E317&gt;0.5,F317&gt;0.5),AND(D317&lt;0.5,E317&lt;0.5,F317&lt;0.5)),"Yes","No — toss-up")</f>
        <v>Yes</v>
      </c>
    </row>
    <row r="318" customFormat="false" ht="15" hidden="false" customHeight="false" outlineLevel="0" collapsed="false">
      <c r="A318" s="9" t="str">
        <f aca="false">'2026 Forecast A'!A246</f>
        <v>Northampton</v>
      </c>
      <c r="B318" s="9" t="str">
        <f aca="false">'2026 Forecast A'!B246</f>
        <v>BETHLEHEM</v>
      </c>
      <c r="C318" s="9" t="str">
        <f aca="false">'2026 Forecast A'!C246</f>
        <v>BETHLEHEM 1ST WARD - SOUTHERN</v>
      </c>
      <c r="D318" s="10" t="n">
        <f aca="false">'2026 Forecast A'!G246</f>
        <v>0.72554347826087</v>
      </c>
      <c r="E318" s="10" t="n">
        <f aca="false">'2026 Forecast B'!G246</f>
        <v>0.72554347826087</v>
      </c>
      <c r="F318" s="10" t="n">
        <f aca="false">'2026 Forecast C'!G246</f>
        <v>0.739130434782609</v>
      </c>
      <c r="G318" s="45" t="n">
        <f aca="false">(MAX(D318:F318)-MIN(D318:F318))*100</f>
        <v>1.35869565217391</v>
      </c>
      <c r="H318" s="46" t="n">
        <f aca="false">'2026 Forecast A'!L246</f>
        <v>3.63007318179951</v>
      </c>
      <c r="I318" s="46" t="n">
        <f aca="false">'2026 Forecast B'!L246</f>
        <v>3.42212242863596</v>
      </c>
      <c r="J318" s="46" t="n">
        <f aca="false">'2026 Forecast C'!L246</f>
        <v>3.90543410566382</v>
      </c>
      <c r="K318" s="18" t="n">
        <f aca="false">'2026 Forecast A'!F246</f>
        <v>368</v>
      </c>
      <c r="L318" s="47" t="str">
        <f aca="false">IF(OR(AND(D318&gt;0.5,E318&gt;0.5,F318&gt;0.5),AND(D318&lt;0.5,E318&lt;0.5,F318&lt;0.5)),"Yes","No — toss-up")</f>
        <v>Yes</v>
      </c>
    </row>
    <row r="319" customFormat="false" ht="15" hidden="false" customHeight="false" outlineLevel="0" collapsed="false">
      <c r="A319" s="9" t="str">
        <f aca="false">'2026 Forecast A'!A247</f>
        <v>Northampton</v>
      </c>
      <c r="B319" s="9" t="str">
        <f aca="false">'2026 Forecast A'!B247</f>
        <v>BETHLEHEM</v>
      </c>
      <c r="C319" s="9" t="str">
        <f aca="false">'2026 Forecast A'!C247</f>
        <v>BETHLEHEM 2ND WARD</v>
      </c>
      <c r="D319" s="10" t="n">
        <f aca="false">'2026 Forecast A'!G247</f>
        <v>0.755274261603376</v>
      </c>
      <c r="E319" s="10" t="n">
        <f aca="false">'2026 Forecast B'!G247</f>
        <v>0.738396624472574</v>
      </c>
      <c r="F319" s="10" t="n">
        <f aca="false">'2026 Forecast C'!G247</f>
        <v>0.763713080168776</v>
      </c>
      <c r="G319" s="45" t="n">
        <f aca="false">(MAX(D319:F319)-MIN(D319:F319))*100</f>
        <v>2.53164556962026</v>
      </c>
      <c r="H319" s="46" t="n">
        <f aca="false">'2026 Forecast A'!L247</f>
        <v>3.63007318179951</v>
      </c>
      <c r="I319" s="46" t="n">
        <f aca="false">'2026 Forecast B'!L247</f>
        <v>3.42212242863596</v>
      </c>
      <c r="J319" s="46" t="n">
        <f aca="false">'2026 Forecast C'!L247</f>
        <v>3.90543410566382</v>
      </c>
      <c r="K319" s="18" t="n">
        <f aca="false">'2026 Forecast A'!F247</f>
        <v>474</v>
      </c>
      <c r="L319" s="47" t="str">
        <f aca="false">IF(OR(AND(D319&gt;0.5,E319&gt;0.5,F319&gt;0.5),AND(D319&lt;0.5,E319&lt;0.5,F319&lt;0.5)),"Yes","No — toss-up")</f>
        <v>Yes</v>
      </c>
    </row>
    <row r="320" customFormat="false" ht="15" hidden="false" customHeight="false" outlineLevel="0" collapsed="false">
      <c r="A320" s="9" t="str">
        <f aca="false">'2026 Forecast A'!A248</f>
        <v>Northampton</v>
      </c>
      <c r="B320" s="9" t="str">
        <f aca="false">'2026 Forecast A'!B248</f>
        <v>BETHLEHEM</v>
      </c>
      <c r="C320" s="9" t="str">
        <f aca="false">'2026 Forecast A'!C248</f>
        <v>BETHLEHEM 3RD WARD</v>
      </c>
      <c r="D320" s="10" t="n">
        <f aca="false">'2026 Forecast A'!G248</f>
        <v>0.805023923444976</v>
      </c>
      <c r="E320" s="10" t="n">
        <f aca="false">'2026 Forecast B'!G248</f>
        <v>0.777511961722488</v>
      </c>
      <c r="F320" s="10" t="n">
        <f aca="false">'2026 Forecast C'!G248</f>
        <v>0.811004784688995</v>
      </c>
      <c r="G320" s="45" t="n">
        <f aca="false">(MAX(D320:F320)-MIN(D320:F320))*100</f>
        <v>3.34928229665071</v>
      </c>
      <c r="H320" s="46" t="n">
        <f aca="false">'2026 Forecast A'!L248</f>
        <v>2.44295498300873</v>
      </c>
      <c r="I320" s="46" t="n">
        <f aca="false">'2026 Forecast B'!L248</f>
        <v>2.53657313930207</v>
      </c>
      <c r="J320" s="46" t="n">
        <f aca="false">'2026 Forecast C'!L248</f>
        <v>2.66758183694499</v>
      </c>
      <c r="K320" s="18" t="n">
        <f aca="false">'2026 Forecast A'!F248</f>
        <v>836</v>
      </c>
      <c r="L320" s="47" t="str">
        <f aca="false">IF(OR(AND(D320&gt;0.5,E320&gt;0.5,F320&gt;0.5),AND(D320&lt;0.5,E320&lt;0.5,F320&lt;0.5)),"Yes","No — toss-up")</f>
        <v>Yes</v>
      </c>
    </row>
    <row r="321" customFormat="false" ht="15" hidden="false" customHeight="false" outlineLevel="0" collapsed="false">
      <c r="A321" s="9" t="str">
        <f aca="false">'2026 Forecast A'!A249</f>
        <v>Northampton</v>
      </c>
      <c r="B321" s="9" t="str">
        <f aca="false">'2026 Forecast A'!B249</f>
        <v>BETHLEHEM</v>
      </c>
      <c r="C321" s="9" t="str">
        <f aca="false">'2026 Forecast A'!C249</f>
        <v>BETHLEHEM 4TH WARD</v>
      </c>
      <c r="D321" s="10" t="n">
        <f aca="false">'2026 Forecast A'!G249</f>
        <v>0.738188976377953</v>
      </c>
      <c r="E321" s="10" t="n">
        <f aca="false">'2026 Forecast B'!G249</f>
        <v>0.734251968503937</v>
      </c>
      <c r="F321" s="10" t="n">
        <f aca="false">'2026 Forecast C'!G249</f>
        <v>0.75</v>
      </c>
      <c r="G321" s="45" t="n">
        <f aca="false">(MAX(D321:F321)-MIN(D321:F321))*100</f>
        <v>1.5748031496063</v>
      </c>
      <c r="H321" s="46" t="n">
        <f aca="false">'2026 Forecast A'!L249</f>
        <v>3.63007318179951</v>
      </c>
      <c r="I321" s="46" t="n">
        <f aca="false">'2026 Forecast B'!L249</f>
        <v>3.42212242863596</v>
      </c>
      <c r="J321" s="46" t="n">
        <f aca="false">'2026 Forecast C'!L249</f>
        <v>3.90543410566382</v>
      </c>
      <c r="K321" s="18" t="n">
        <f aca="false">'2026 Forecast A'!F249</f>
        <v>508</v>
      </c>
      <c r="L321" s="47" t="str">
        <f aca="false">IF(OR(AND(D321&gt;0.5,E321&gt;0.5,F321&gt;0.5),AND(D321&lt;0.5,E321&lt;0.5,F321&lt;0.5)),"Yes","No — toss-up")</f>
        <v>Yes</v>
      </c>
    </row>
    <row r="322" customFormat="false" ht="15" hidden="false" customHeight="false" outlineLevel="0" collapsed="false">
      <c r="A322" s="9" t="str">
        <f aca="false">'2026 Forecast A'!A250</f>
        <v>Northampton</v>
      </c>
      <c r="B322" s="9" t="str">
        <f aca="false">'2026 Forecast A'!B250</f>
        <v>BETHLEHEM</v>
      </c>
      <c r="C322" s="9" t="str">
        <f aca="false">'2026 Forecast A'!C250</f>
        <v>BETHLEHEM 5TH WARD</v>
      </c>
      <c r="D322" s="10" t="n">
        <f aca="false">'2026 Forecast A'!G250</f>
        <v>0.715430861723447</v>
      </c>
      <c r="E322" s="10" t="n">
        <f aca="false">'2026 Forecast B'!G250</f>
        <v>0.715430861723447</v>
      </c>
      <c r="F322" s="10" t="n">
        <f aca="false">'2026 Forecast C'!G250</f>
        <v>0.727454909819639</v>
      </c>
      <c r="G322" s="45" t="n">
        <f aca="false">(MAX(D322:F322)-MIN(D322:F322))*100</f>
        <v>1.20240480961923</v>
      </c>
      <c r="H322" s="46" t="n">
        <f aca="false">'2026 Forecast A'!L250</f>
        <v>3.63007318179951</v>
      </c>
      <c r="I322" s="46" t="n">
        <f aca="false">'2026 Forecast B'!L250</f>
        <v>3.42212242863596</v>
      </c>
      <c r="J322" s="46" t="n">
        <f aca="false">'2026 Forecast C'!L250</f>
        <v>3.90543410566382</v>
      </c>
      <c r="K322" s="18" t="n">
        <f aca="false">'2026 Forecast A'!F250</f>
        <v>499</v>
      </c>
      <c r="L322" s="47" t="str">
        <f aca="false">IF(OR(AND(D322&gt;0.5,E322&gt;0.5,F322&gt;0.5),AND(D322&lt;0.5,E322&lt;0.5,F322&lt;0.5)),"Yes","No — toss-up")</f>
        <v>Yes</v>
      </c>
    </row>
    <row r="323" customFormat="false" ht="15" hidden="false" customHeight="false" outlineLevel="0" collapsed="false">
      <c r="A323" s="9" t="str">
        <f aca="false">'2026 Forecast A'!A251</f>
        <v>Northampton</v>
      </c>
      <c r="B323" s="9" t="str">
        <f aca="false">'2026 Forecast A'!B251</f>
        <v>BETHLEHEM</v>
      </c>
      <c r="C323" s="9" t="str">
        <f aca="false">'2026 Forecast A'!C251</f>
        <v>BETHLEHEM 6TH WARD</v>
      </c>
      <c r="D323" s="10" t="n">
        <f aca="false">'2026 Forecast A'!G251</f>
        <v>0.739700374531835</v>
      </c>
      <c r="E323" s="10" t="n">
        <f aca="false">'2026 Forecast B'!G251</f>
        <v>0.720973782771536</v>
      </c>
      <c r="F323" s="10" t="n">
        <f aca="false">'2026 Forecast C'!G251</f>
        <v>0.754681647940075</v>
      </c>
      <c r="G323" s="45" t="n">
        <f aca="false">(MAX(D323:F323)-MIN(D323:F323))*100</f>
        <v>3.37078651685393</v>
      </c>
      <c r="H323" s="46" t="n">
        <f aca="false">'2026 Forecast A'!L251</f>
        <v>3.63007318179951</v>
      </c>
      <c r="I323" s="46" t="n">
        <f aca="false">'2026 Forecast B'!L251</f>
        <v>3.42212242863596</v>
      </c>
      <c r="J323" s="46" t="n">
        <f aca="false">'2026 Forecast C'!L251</f>
        <v>3.90543410566382</v>
      </c>
      <c r="K323" s="18" t="n">
        <f aca="false">'2026 Forecast A'!F251</f>
        <v>534</v>
      </c>
      <c r="L323" s="47" t="str">
        <f aca="false">IF(OR(AND(D323&gt;0.5,E323&gt;0.5,F323&gt;0.5),AND(D323&lt;0.5,E323&lt;0.5,F323&lt;0.5)),"Yes","No — toss-up")</f>
        <v>Yes</v>
      </c>
    </row>
    <row r="324" customFormat="false" ht="15" hidden="false" customHeight="false" outlineLevel="0" collapsed="false">
      <c r="A324" s="9" t="str">
        <f aca="false">'2026 Forecast A'!A252</f>
        <v>Northampton</v>
      </c>
      <c r="B324" s="9" t="str">
        <f aca="false">'2026 Forecast A'!B252</f>
        <v>BETHLEHEM</v>
      </c>
      <c r="C324" s="9" t="str">
        <f aca="false">'2026 Forecast A'!C252</f>
        <v>BETHLEHEM 7TH WARD</v>
      </c>
      <c r="D324" s="10" t="n">
        <f aca="false">'2026 Forecast A'!G252</f>
        <v>0.714285714285714</v>
      </c>
      <c r="E324" s="10" t="n">
        <f aca="false">'2026 Forecast B'!G252</f>
        <v>0.713032581453634</v>
      </c>
      <c r="F324" s="10" t="n">
        <f aca="false">'2026 Forecast C'!G252</f>
        <v>0.726817042606516</v>
      </c>
      <c r="G324" s="45" t="n">
        <f aca="false">(MAX(D324:F324)-MIN(D324:F324))*100</f>
        <v>1.37844611528821</v>
      </c>
      <c r="H324" s="46" t="n">
        <f aca="false">'2026 Forecast A'!L252</f>
        <v>2.44295498300873</v>
      </c>
      <c r="I324" s="46" t="n">
        <f aca="false">'2026 Forecast B'!L252</f>
        <v>2.53657313930207</v>
      </c>
      <c r="J324" s="46" t="n">
        <f aca="false">'2026 Forecast C'!L252</f>
        <v>2.66758183694499</v>
      </c>
      <c r="K324" s="18" t="n">
        <f aca="false">'2026 Forecast A'!F252</f>
        <v>798</v>
      </c>
      <c r="L324" s="47" t="str">
        <f aca="false">IF(OR(AND(D324&gt;0.5,E324&gt;0.5,F324&gt;0.5),AND(D324&lt;0.5,E324&lt;0.5,F324&lt;0.5)),"Yes","No — toss-up")</f>
        <v>Yes</v>
      </c>
    </row>
    <row r="325" customFormat="false" ht="15" hidden="false" customHeight="false" outlineLevel="0" collapsed="false">
      <c r="A325" s="9" t="str">
        <f aca="false">'2026 Forecast A'!A253</f>
        <v>Northampton</v>
      </c>
      <c r="B325" s="9" t="str">
        <f aca="false">'2026 Forecast A'!B253</f>
        <v>BETHLEHEM</v>
      </c>
      <c r="C325" s="9" t="str">
        <f aca="false">'2026 Forecast A'!C253</f>
        <v>BETHLEHEM 8TH WARD</v>
      </c>
      <c r="D325" s="10" t="n">
        <f aca="false">'2026 Forecast A'!G253</f>
        <v>0.678885630498534</v>
      </c>
      <c r="E325" s="10" t="n">
        <f aca="false">'2026 Forecast B'!G253</f>
        <v>0.681818181818182</v>
      </c>
      <c r="F325" s="10" t="n">
        <f aca="false">'2026 Forecast C'!G253</f>
        <v>0.689149560117302</v>
      </c>
      <c r="G325" s="45" t="n">
        <f aca="false">(MAX(D325:F325)-MIN(D325:F325))*100</f>
        <v>1.02639296187684</v>
      </c>
      <c r="H325" s="46" t="n">
        <f aca="false">'2026 Forecast A'!L253</f>
        <v>2.44295498300873</v>
      </c>
      <c r="I325" s="46" t="n">
        <f aca="false">'2026 Forecast B'!L253</f>
        <v>2.53657313930207</v>
      </c>
      <c r="J325" s="46" t="n">
        <f aca="false">'2026 Forecast C'!L253</f>
        <v>2.66758183694499</v>
      </c>
      <c r="K325" s="18" t="n">
        <f aca="false">'2026 Forecast A'!F253</f>
        <v>682</v>
      </c>
      <c r="L325" s="47" t="str">
        <f aca="false">IF(OR(AND(D325&gt;0.5,E325&gt;0.5,F325&gt;0.5),AND(D325&lt;0.5,E325&lt;0.5,F325&lt;0.5)),"Yes","No — toss-up")</f>
        <v>Yes</v>
      </c>
    </row>
    <row r="326" customFormat="false" ht="15" hidden="false" customHeight="false" outlineLevel="0" collapsed="false">
      <c r="A326" s="9" t="str">
        <f aca="false">'2026 Forecast A'!A254</f>
        <v>Northampton</v>
      </c>
      <c r="B326" s="9" t="str">
        <f aca="false">'2026 Forecast A'!B254</f>
        <v>BETHLEHEM</v>
      </c>
      <c r="C326" s="9" t="str">
        <f aca="false">'2026 Forecast A'!C254</f>
        <v>BETHLEHEM 9TH WARD EAST</v>
      </c>
      <c r="D326" s="10" t="n">
        <f aca="false">'2026 Forecast A'!G254</f>
        <v>0.682802547770701</v>
      </c>
      <c r="E326" s="10" t="n">
        <f aca="false">'2026 Forecast B'!G254</f>
        <v>0.682802547770701</v>
      </c>
      <c r="F326" s="10" t="n">
        <f aca="false">'2026 Forecast C'!G254</f>
        <v>0.69171974522293</v>
      </c>
      <c r="G326" s="45" t="n">
        <f aca="false">(MAX(D326:F326)-MIN(D326:F326))*100</f>
        <v>0.89171974522293</v>
      </c>
      <c r="H326" s="46" t="n">
        <f aca="false">'2026 Forecast A'!L254</f>
        <v>2.44295498300873</v>
      </c>
      <c r="I326" s="46" t="n">
        <f aca="false">'2026 Forecast B'!L254</f>
        <v>2.53657313930207</v>
      </c>
      <c r="J326" s="46" t="n">
        <f aca="false">'2026 Forecast C'!L254</f>
        <v>2.66758183694499</v>
      </c>
      <c r="K326" s="18" t="n">
        <f aca="false">'2026 Forecast A'!F254</f>
        <v>785</v>
      </c>
      <c r="L326" s="47" t="str">
        <f aca="false">IF(OR(AND(D326&gt;0.5,E326&gt;0.5,F326&gt;0.5),AND(D326&lt;0.5,E326&lt;0.5,F326&lt;0.5)),"Yes","No — toss-up")</f>
        <v>Yes</v>
      </c>
    </row>
    <row r="327" customFormat="false" ht="15" hidden="false" customHeight="false" outlineLevel="0" collapsed="false">
      <c r="A327" s="9" t="str">
        <f aca="false">'2026 Forecast A'!A255</f>
        <v>Northampton</v>
      </c>
      <c r="B327" s="9" t="str">
        <f aca="false">'2026 Forecast A'!B255</f>
        <v>BETHLEHEM</v>
      </c>
      <c r="C327" s="9" t="str">
        <f aca="false">'2026 Forecast A'!C255</f>
        <v>BETHLEHEM 9TH WARD WEST</v>
      </c>
      <c r="D327" s="10" t="n">
        <f aca="false">'2026 Forecast A'!G255</f>
        <v>0.659663865546219</v>
      </c>
      <c r="E327" s="10" t="n">
        <f aca="false">'2026 Forecast B'!G255</f>
        <v>0.658963585434174</v>
      </c>
      <c r="F327" s="10" t="n">
        <f aca="false">'2026 Forecast C'!G255</f>
        <v>0.669467787114846</v>
      </c>
      <c r="G327" s="45" t="n">
        <f aca="false">(MAX(D327:F327)-MIN(D327:F327))*100</f>
        <v>1.05042016806722</v>
      </c>
      <c r="H327" s="46" t="n">
        <f aca="false">'2026 Forecast A'!L255</f>
        <v>2.1149079150367</v>
      </c>
      <c r="I327" s="46" t="n">
        <f aca="false">'2026 Forecast B'!L255</f>
        <v>2.41298496866465</v>
      </c>
      <c r="J327" s="46" t="n">
        <f aca="false">'2026 Forecast C'!L255</f>
        <v>2.24505523618249</v>
      </c>
      <c r="K327" s="18" t="n">
        <f aca="false">'2026 Forecast A'!F255</f>
        <v>1428</v>
      </c>
      <c r="L327" s="47" t="str">
        <f aca="false">IF(OR(AND(D327&gt;0.5,E327&gt;0.5,F327&gt;0.5),AND(D327&lt;0.5,E327&lt;0.5,F327&lt;0.5)),"Yes","No — toss-up")</f>
        <v>Yes</v>
      </c>
    </row>
    <row r="328" customFormat="false" ht="15" hidden="false" customHeight="false" outlineLevel="0" collapsed="false">
      <c r="A328" s="9" t="str">
        <f aca="false">'2026 Forecast A'!A256</f>
        <v>Northampton</v>
      </c>
      <c r="B328" s="9" t="str">
        <f aca="false">'2026 Forecast A'!B256</f>
        <v>BETHLEHEM TOWNSHIP</v>
      </c>
      <c r="C328" s="9" t="str">
        <f aca="false">'2026 Forecast A'!C256</f>
        <v>BETHLEHEM TWSP 1ST WARD 1ST DISTRICT</v>
      </c>
      <c r="D328" s="10" t="n">
        <f aca="false">'2026 Forecast A'!G256</f>
        <v>0.536856745479833</v>
      </c>
      <c r="E328" s="10" t="n">
        <f aca="false">'2026 Forecast B'!G256</f>
        <v>0.539638386648122</v>
      </c>
      <c r="F328" s="10" t="n">
        <f aca="false">'2026 Forecast C'!G256</f>
        <v>0.546592489568846</v>
      </c>
      <c r="G328" s="45" t="n">
        <f aca="false">(MAX(D328:F328)-MIN(D328:F328))*100</f>
        <v>0.973574408901257</v>
      </c>
      <c r="H328" s="46" t="n">
        <f aca="false">'2026 Forecast A'!L256</f>
        <v>2.44295498300873</v>
      </c>
      <c r="I328" s="46" t="n">
        <f aca="false">'2026 Forecast B'!L256</f>
        <v>2.53657313930207</v>
      </c>
      <c r="J328" s="46" t="n">
        <f aca="false">'2026 Forecast C'!L256</f>
        <v>2.66758183694499</v>
      </c>
      <c r="K328" s="18" t="n">
        <f aca="false">'2026 Forecast A'!F256</f>
        <v>719</v>
      </c>
      <c r="L328" s="47" t="str">
        <f aca="false">IF(OR(AND(D328&gt;0.5,E328&gt;0.5,F328&gt;0.5),AND(D328&lt;0.5,E328&lt;0.5,F328&lt;0.5)),"Yes","No — toss-up")</f>
        <v>Yes</v>
      </c>
    </row>
    <row r="329" customFormat="false" ht="15" hidden="false" customHeight="false" outlineLevel="0" collapsed="false">
      <c r="A329" s="9" t="str">
        <f aca="false">'2026 Forecast A'!A257</f>
        <v>Northampton</v>
      </c>
      <c r="B329" s="9" t="str">
        <f aca="false">'2026 Forecast A'!B257</f>
        <v>BETHLEHEM TOWNSHIP</v>
      </c>
      <c r="C329" s="9" t="str">
        <f aca="false">'2026 Forecast A'!C257</f>
        <v>BETHLEHEM TWSP 1ST WARD 2ND DISTRICT</v>
      </c>
      <c r="D329" s="10" t="n">
        <f aca="false">'2026 Forecast A'!G257</f>
        <v>0.532831001076426</v>
      </c>
      <c r="E329" s="10" t="n">
        <f aca="false">'2026 Forecast B'!G257</f>
        <v>0.53713670613563</v>
      </c>
      <c r="F329" s="10" t="n">
        <f aca="false">'2026 Forecast C'!G257</f>
        <v>0.538213132400431</v>
      </c>
      <c r="G329" s="45" t="n">
        <f aca="false">(MAX(D329:F329)-MIN(D329:F329))*100</f>
        <v>0.538213132400434</v>
      </c>
      <c r="H329" s="46" t="n">
        <f aca="false">'2026 Forecast A'!L257</f>
        <v>2.44295498300873</v>
      </c>
      <c r="I329" s="46" t="n">
        <f aca="false">'2026 Forecast B'!L257</f>
        <v>2.53657313930207</v>
      </c>
      <c r="J329" s="46" t="n">
        <f aca="false">'2026 Forecast C'!L257</f>
        <v>2.66758183694499</v>
      </c>
      <c r="K329" s="18" t="n">
        <f aca="false">'2026 Forecast A'!F257</f>
        <v>929</v>
      </c>
      <c r="L329" s="47" t="str">
        <f aca="false">IF(OR(AND(D329&gt;0.5,E329&gt;0.5,F329&gt;0.5),AND(D329&lt;0.5,E329&lt;0.5,F329&lt;0.5)),"Yes","No — toss-up")</f>
        <v>Yes</v>
      </c>
    </row>
    <row r="330" customFormat="false" ht="15" hidden="false" customHeight="false" outlineLevel="0" collapsed="false">
      <c r="A330" s="9" t="str">
        <f aca="false">'2026 Forecast A'!A258</f>
        <v>Northampton</v>
      </c>
      <c r="B330" s="9" t="str">
        <f aca="false">'2026 Forecast A'!B258</f>
        <v>BETHLEHEM TOWNSHIP</v>
      </c>
      <c r="C330" s="9" t="str">
        <f aca="false">'2026 Forecast A'!C258</f>
        <v>BETHLEHEM TWSP 1ST WARD 3RD DISTRICT</v>
      </c>
      <c r="D330" s="10" t="n">
        <f aca="false">'2026 Forecast A'!G258</f>
        <v>0.553535353535354</v>
      </c>
      <c r="E330" s="10" t="n">
        <f aca="false">'2026 Forecast B'!G258</f>
        <v>0.552525252525253</v>
      </c>
      <c r="F330" s="10" t="n">
        <f aca="false">'2026 Forecast C'!G258</f>
        <v>0.563636363636364</v>
      </c>
      <c r="G330" s="45" t="n">
        <f aca="false">(MAX(D330:F330)-MIN(D330:F330))*100</f>
        <v>1.11111111111111</v>
      </c>
      <c r="H330" s="46" t="n">
        <f aca="false">'2026 Forecast A'!L258</f>
        <v>2.1149079150367</v>
      </c>
      <c r="I330" s="46" t="n">
        <f aca="false">'2026 Forecast B'!L258</f>
        <v>2.41298496866465</v>
      </c>
      <c r="J330" s="46" t="n">
        <f aca="false">'2026 Forecast C'!L258</f>
        <v>2.24505523618249</v>
      </c>
      <c r="K330" s="18" t="n">
        <f aca="false">'2026 Forecast A'!F258</f>
        <v>990</v>
      </c>
      <c r="L330" s="47" t="str">
        <f aca="false">IF(OR(AND(D330&gt;0.5,E330&gt;0.5,F330&gt;0.5),AND(D330&lt;0.5,E330&lt;0.5,F330&lt;0.5)),"Yes","No — toss-up")</f>
        <v>Yes</v>
      </c>
    </row>
    <row r="331" customFormat="false" ht="15" hidden="false" customHeight="false" outlineLevel="0" collapsed="false">
      <c r="A331" s="9" t="str">
        <f aca="false">'2026 Forecast A'!A259</f>
        <v>Northampton</v>
      </c>
      <c r="B331" s="9" t="str">
        <f aca="false">'2026 Forecast A'!B259</f>
        <v>BETHLEHEM TOWNSHIP</v>
      </c>
      <c r="C331" s="9" t="str">
        <f aca="false">'2026 Forecast A'!C259</f>
        <v>BETHLEHEM TWSP 1ST WARD 4TH DISTRICT</v>
      </c>
      <c r="D331" s="10" t="n">
        <f aca="false">'2026 Forecast A'!G259</f>
        <v>0.511673151750973</v>
      </c>
      <c r="E331" s="10" t="n">
        <f aca="false">'2026 Forecast B'!G259</f>
        <v>0.513618677042802</v>
      </c>
      <c r="F331" s="10" t="n">
        <f aca="false">'2026 Forecast C'!G259</f>
        <v>0.513618677042802</v>
      </c>
      <c r="G331" s="45" t="n">
        <f aca="false">(MAX(D331:F331)-MIN(D331:F331))*100</f>
        <v>0.194552529182879</v>
      </c>
      <c r="H331" s="46" t="n">
        <f aca="false">'2026 Forecast A'!L259</f>
        <v>3.63007318179951</v>
      </c>
      <c r="I331" s="46" t="n">
        <f aca="false">'2026 Forecast B'!L259</f>
        <v>3.42212242863596</v>
      </c>
      <c r="J331" s="46" t="n">
        <f aca="false">'2026 Forecast C'!L259</f>
        <v>3.90543410566382</v>
      </c>
      <c r="K331" s="18" t="n">
        <f aca="false">'2026 Forecast A'!F259</f>
        <v>514</v>
      </c>
      <c r="L331" s="47" t="str">
        <f aca="false">IF(OR(AND(D331&gt;0.5,E331&gt;0.5,F331&gt;0.5),AND(D331&lt;0.5,E331&lt;0.5,F331&lt;0.5)),"Yes","No — toss-up")</f>
        <v>Yes</v>
      </c>
    </row>
    <row r="332" customFormat="false" ht="15" hidden="false" customHeight="false" outlineLevel="0" collapsed="false">
      <c r="A332" s="9" t="str">
        <f aca="false">'2026 Forecast A'!A260</f>
        <v>Northampton</v>
      </c>
      <c r="B332" s="9" t="str">
        <f aca="false">'2026 Forecast A'!B260</f>
        <v>BETHLEHEM TOWNSHIP</v>
      </c>
      <c r="C332" s="9" t="str">
        <f aca="false">'2026 Forecast A'!C260</f>
        <v>BETHLEHEM TWSP 2ND WARD 1ST DISTRICT</v>
      </c>
      <c r="D332" s="10" t="n">
        <f aca="false">'2026 Forecast A'!G260</f>
        <v>0.556818181818182</v>
      </c>
      <c r="E332" s="10" t="n">
        <f aca="false">'2026 Forecast B'!G260</f>
        <v>0.565656565656566</v>
      </c>
      <c r="F332" s="10" t="n">
        <f aca="false">'2026 Forecast C'!G260</f>
        <v>0.565656565656566</v>
      </c>
      <c r="G332" s="45" t="n">
        <f aca="false">(MAX(D332:F332)-MIN(D332:F332))*100</f>
        <v>0.883838383838387</v>
      </c>
      <c r="H332" s="46" t="n">
        <f aca="false">'2026 Forecast A'!L260</f>
        <v>2.44295498300873</v>
      </c>
      <c r="I332" s="46" t="n">
        <f aca="false">'2026 Forecast B'!L260</f>
        <v>2.53657313930207</v>
      </c>
      <c r="J332" s="46" t="n">
        <f aca="false">'2026 Forecast C'!L260</f>
        <v>2.66758183694499</v>
      </c>
      <c r="K332" s="18" t="n">
        <f aca="false">'2026 Forecast A'!F260</f>
        <v>792</v>
      </c>
      <c r="L332" s="47" t="str">
        <f aca="false">IF(OR(AND(D332&gt;0.5,E332&gt;0.5,F332&gt;0.5),AND(D332&lt;0.5,E332&lt;0.5,F332&lt;0.5)),"Yes","No — toss-up")</f>
        <v>Yes</v>
      </c>
    </row>
    <row r="333" customFormat="false" ht="15" hidden="false" customHeight="false" outlineLevel="0" collapsed="false">
      <c r="A333" s="9" t="str">
        <f aca="false">'2026 Forecast A'!A261</f>
        <v>Northampton</v>
      </c>
      <c r="B333" s="9" t="str">
        <f aca="false">'2026 Forecast A'!B261</f>
        <v>BETHLEHEM TOWNSHIP</v>
      </c>
      <c r="C333" s="9" t="str">
        <f aca="false">'2026 Forecast A'!C261</f>
        <v>BETHLEHEM TWSP 2ND WARD 2ND DISTRICT</v>
      </c>
      <c r="D333" s="10" t="n">
        <f aca="false">'2026 Forecast A'!G261</f>
        <v>0.532142857142857</v>
      </c>
      <c r="E333" s="10" t="n">
        <f aca="false">'2026 Forecast B'!G261</f>
        <v>0.538095238095238</v>
      </c>
      <c r="F333" s="10" t="n">
        <f aca="false">'2026 Forecast C'!G261</f>
        <v>0.538095238095238</v>
      </c>
      <c r="G333" s="45" t="n">
        <f aca="false">(MAX(D333:F333)-MIN(D333:F333))*100</f>
        <v>0.595238095238093</v>
      </c>
      <c r="H333" s="46" t="n">
        <f aca="false">'2026 Forecast A'!L261</f>
        <v>2.44295498300873</v>
      </c>
      <c r="I333" s="46" t="n">
        <f aca="false">'2026 Forecast B'!L261</f>
        <v>2.53657313930207</v>
      </c>
      <c r="J333" s="46" t="n">
        <f aca="false">'2026 Forecast C'!L261</f>
        <v>2.66758183694499</v>
      </c>
      <c r="K333" s="18" t="n">
        <f aca="false">'2026 Forecast A'!F261</f>
        <v>840</v>
      </c>
      <c r="L333" s="47" t="str">
        <f aca="false">IF(OR(AND(D333&gt;0.5,E333&gt;0.5,F333&gt;0.5),AND(D333&lt;0.5,E333&lt;0.5,F333&lt;0.5)),"Yes","No — toss-up")</f>
        <v>Yes</v>
      </c>
    </row>
    <row r="334" customFormat="false" ht="15" hidden="false" customHeight="false" outlineLevel="0" collapsed="false">
      <c r="A334" s="9" t="str">
        <f aca="false">'2026 Forecast A'!A262</f>
        <v>Northampton</v>
      </c>
      <c r="B334" s="9" t="str">
        <f aca="false">'2026 Forecast A'!B262</f>
        <v>BETHLEHEM TOWNSHIP</v>
      </c>
      <c r="C334" s="9" t="str">
        <f aca="false">'2026 Forecast A'!C262</f>
        <v>BETHLEHEM TWSP 2ND WARD 3RD DISTRICT</v>
      </c>
      <c r="D334" s="10" t="n">
        <f aca="false">'2026 Forecast A'!G262</f>
        <v>0.54863813229572</v>
      </c>
      <c r="E334" s="10" t="n">
        <f aca="false">'2026 Forecast B'!G262</f>
        <v>0.554474708171206</v>
      </c>
      <c r="F334" s="10" t="n">
        <f aca="false">'2026 Forecast C'!G262</f>
        <v>0.556420233463035</v>
      </c>
      <c r="G334" s="45" t="n">
        <f aca="false">(MAX(D334:F334)-MIN(D334:F334))*100</f>
        <v>0.778210116731515</v>
      </c>
      <c r="H334" s="46" t="n">
        <f aca="false">'2026 Forecast A'!L262</f>
        <v>3.63007318179951</v>
      </c>
      <c r="I334" s="46" t="n">
        <f aca="false">'2026 Forecast B'!L262</f>
        <v>3.42212242863596</v>
      </c>
      <c r="J334" s="46" t="n">
        <f aca="false">'2026 Forecast C'!L262</f>
        <v>3.90543410566382</v>
      </c>
      <c r="K334" s="18" t="n">
        <f aca="false">'2026 Forecast A'!F262</f>
        <v>514</v>
      </c>
      <c r="L334" s="47" t="str">
        <f aca="false">IF(OR(AND(D334&gt;0.5,E334&gt;0.5,F334&gt;0.5),AND(D334&lt;0.5,E334&lt;0.5,F334&lt;0.5)),"Yes","No — toss-up")</f>
        <v>Yes</v>
      </c>
    </row>
    <row r="335" customFormat="false" ht="15" hidden="false" customHeight="false" outlineLevel="0" collapsed="false">
      <c r="A335" s="9" t="str">
        <f aca="false">'2026 Forecast A'!A263</f>
        <v>Northampton</v>
      </c>
      <c r="B335" s="9" t="str">
        <f aca="false">'2026 Forecast A'!B263</f>
        <v>BETHLEHEM TOWNSHIP</v>
      </c>
      <c r="C335" s="9" t="str">
        <f aca="false">'2026 Forecast A'!C263</f>
        <v>BETHLEHEM TWSP 2ND WARD 4TH DISTRICT</v>
      </c>
      <c r="D335" s="10" t="n">
        <f aca="false">'2026 Forecast A'!G263</f>
        <v>0.572237960339943</v>
      </c>
      <c r="E335" s="10" t="n">
        <f aca="false">'2026 Forecast B'!G263</f>
        <v>0.579320113314448</v>
      </c>
      <c r="F335" s="10" t="n">
        <f aca="false">'2026 Forecast C'!G263</f>
        <v>0.58356940509915</v>
      </c>
      <c r="G335" s="45" t="n">
        <f aca="false">(MAX(D335:F335)-MIN(D335:F335))*100</f>
        <v>1.13314447592068</v>
      </c>
      <c r="H335" s="46" t="n">
        <f aca="false">'2026 Forecast A'!L263</f>
        <v>2.44295498300873</v>
      </c>
      <c r="I335" s="46" t="n">
        <f aca="false">'2026 Forecast B'!L263</f>
        <v>2.53657313930207</v>
      </c>
      <c r="J335" s="46" t="n">
        <f aca="false">'2026 Forecast C'!L263</f>
        <v>2.66758183694499</v>
      </c>
      <c r="K335" s="18" t="n">
        <f aca="false">'2026 Forecast A'!F263</f>
        <v>706</v>
      </c>
      <c r="L335" s="47" t="str">
        <f aca="false">IF(OR(AND(D335&gt;0.5,E335&gt;0.5,F335&gt;0.5),AND(D335&lt;0.5,E335&lt;0.5,F335&lt;0.5)),"Yes","No — toss-up")</f>
        <v>Yes</v>
      </c>
    </row>
    <row r="336" customFormat="false" ht="15" hidden="false" customHeight="false" outlineLevel="0" collapsed="false">
      <c r="A336" s="9" t="str">
        <f aca="false">'2026 Forecast A'!A264</f>
        <v>Northampton</v>
      </c>
      <c r="B336" s="9" t="str">
        <f aca="false">'2026 Forecast A'!B264</f>
        <v>BETHLEHEM TOWNSHIP</v>
      </c>
      <c r="C336" s="9" t="str">
        <f aca="false">'2026 Forecast A'!C264</f>
        <v>BETHLEHEM TWSP 3RD WARD 1ST DISTRICT</v>
      </c>
      <c r="D336" s="10" t="n">
        <f aca="false">'2026 Forecast A'!G264</f>
        <v>0.601398601398601</v>
      </c>
      <c r="E336" s="10" t="n">
        <f aca="false">'2026 Forecast B'!G264</f>
        <v>0.596736596736597</v>
      </c>
      <c r="F336" s="10" t="n">
        <f aca="false">'2026 Forecast C'!G264</f>
        <v>0.608391608391608</v>
      </c>
      <c r="G336" s="45" t="n">
        <f aca="false">(MAX(D336:F336)-MIN(D336:F336))*100</f>
        <v>1.16550116550117</v>
      </c>
      <c r="H336" s="46" t="n">
        <f aca="false">'2026 Forecast A'!L264</f>
        <v>3.63007318179951</v>
      </c>
      <c r="I336" s="46" t="n">
        <f aca="false">'2026 Forecast B'!L264</f>
        <v>3.42212242863596</v>
      </c>
      <c r="J336" s="46" t="n">
        <f aca="false">'2026 Forecast C'!L264</f>
        <v>3.90543410566382</v>
      </c>
      <c r="K336" s="18" t="n">
        <f aca="false">'2026 Forecast A'!F264</f>
        <v>429</v>
      </c>
      <c r="L336" s="47" t="str">
        <f aca="false">IF(OR(AND(D336&gt;0.5,E336&gt;0.5,F336&gt;0.5),AND(D336&lt;0.5,E336&lt;0.5,F336&lt;0.5)),"Yes","No — toss-up")</f>
        <v>Yes</v>
      </c>
    </row>
    <row r="337" customFormat="false" ht="15" hidden="false" customHeight="false" outlineLevel="0" collapsed="false">
      <c r="A337" s="9" t="str">
        <f aca="false">'2026 Forecast A'!A265</f>
        <v>Northampton</v>
      </c>
      <c r="B337" s="9" t="str">
        <f aca="false">'2026 Forecast A'!B265</f>
        <v>BETHLEHEM TOWNSHIP</v>
      </c>
      <c r="C337" s="9" t="str">
        <f aca="false">'2026 Forecast A'!C265</f>
        <v>BETHLEHEM TWSP 3RD WARD 2ND DISTRICT</v>
      </c>
      <c r="D337" s="10" t="n">
        <f aca="false">'2026 Forecast A'!G265</f>
        <v>0.516544117647059</v>
      </c>
      <c r="E337" s="10" t="n">
        <f aca="false">'2026 Forecast B'!G265</f>
        <v>0.518382352941177</v>
      </c>
      <c r="F337" s="10" t="n">
        <f aca="false">'2026 Forecast C'!G265</f>
        <v>0.522058823529412</v>
      </c>
      <c r="G337" s="45" t="n">
        <f aca="false">(MAX(D337:F337)-MIN(D337:F337))*100</f>
        <v>0.551470588235292</v>
      </c>
      <c r="H337" s="46" t="n">
        <f aca="false">'2026 Forecast A'!L265</f>
        <v>3.63007318179951</v>
      </c>
      <c r="I337" s="46" t="n">
        <f aca="false">'2026 Forecast B'!L265</f>
        <v>3.42212242863596</v>
      </c>
      <c r="J337" s="46" t="n">
        <f aca="false">'2026 Forecast C'!L265</f>
        <v>3.90543410566382</v>
      </c>
      <c r="K337" s="18" t="n">
        <f aca="false">'2026 Forecast A'!F265</f>
        <v>544</v>
      </c>
      <c r="L337" s="47" t="str">
        <f aca="false">IF(OR(AND(D337&gt;0.5,E337&gt;0.5,F337&gt;0.5),AND(D337&lt;0.5,E337&lt;0.5,F337&lt;0.5)),"Yes","No — toss-up")</f>
        <v>Yes</v>
      </c>
    </row>
    <row r="338" customFormat="false" ht="15" hidden="false" customHeight="false" outlineLevel="0" collapsed="false">
      <c r="A338" s="9" t="str">
        <f aca="false">'2026 Forecast A'!A266</f>
        <v>Northampton</v>
      </c>
      <c r="B338" s="9" t="str">
        <f aca="false">'2026 Forecast A'!B266</f>
        <v>BETHLEHEM TOWNSHIP</v>
      </c>
      <c r="C338" s="9" t="str">
        <f aca="false">'2026 Forecast A'!C266</f>
        <v>BETHLEHEM TWSP 3RD WARD 3RD DISTRICT</v>
      </c>
      <c r="D338" s="10" t="n">
        <f aca="false">'2026 Forecast A'!G266</f>
        <v>0.535987748851455</v>
      </c>
      <c r="E338" s="10" t="n">
        <f aca="false">'2026 Forecast B'!G266</f>
        <v>0.54364471669219</v>
      </c>
      <c r="F338" s="10" t="n">
        <f aca="false">'2026 Forecast C'!G266</f>
        <v>0.54364471669219</v>
      </c>
      <c r="G338" s="45" t="n">
        <f aca="false">(MAX(D338:F338)-MIN(D338:F338))*100</f>
        <v>0.765696784073511</v>
      </c>
      <c r="H338" s="46" t="n">
        <f aca="false">'2026 Forecast A'!L266</f>
        <v>2.44295498300873</v>
      </c>
      <c r="I338" s="46" t="n">
        <f aca="false">'2026 Forecast B'!L266</f>
        <v>2.53657313930207</v>
      </c>
      <c r="J338" s="46" t="n">
        <f aca="false">'2026 Forecast C'!L266</f>
        <v>2.66758183694499</v>
      </c>
      <c r="K338" s="18" t="n">
        <f aca="false">'2026 Forecast A'!F266</f>
        <v>653</v>
      </c>
      <c r="L338" s="47" t="str">
        <f aca="false">IF(OR(AND(D338&gt;0.5,E338&gt;0.5,F338&gt;0.5),AND(D338&lt;0.5,E338&lt;0.5,F338&lt;0.5)),"Yes","No — toss-up")</f>
        <v>Yes</v>
      </c>
    </row>
    <row r="339" customFormat="false" ht="15" hidden="false" customHeight="false" outlineLevel="0" collapsed="false">
      <c r="A339" s="9" t="str">
        <f aca="false">'2026 Forecast A'!A267</f>
        <v>Northampton</v>
      </c>
      <c r="B339" s="9" t="str">
        <f aca="false">'2026 Forecast A'!B267</f>
        <v>BETHLEHEM TOWNSHIP</v>
      </c>
      <c r="C339" s="9" t="str">
        <f aca="false">'2026 Forecast A'!C267</f>
        <v>BETHLEHEM TWSP 3RD WARD 4TH DISTRICT</v>
      </c>
      <c r="D339" s="10" t="n">
        <f aca="false">'2026 Forecast A'!G267</f>
        <v>0.566233766233766</v>
      </c>
      <c r="E339" s="10" t="n">
        <f aca="false">'2026 Forecast B'!G267</f>
        <v>0.571428571428571</v>
      </c>
      <c r="F339" s="10" t="n">
        <f aca="false">'2026 Forecast C'!G267</f>
        <v>0.575324675324675</v>
      </c>
      <c r="G339" s="45" t="n">
        <f aca="false">(MAX(D339:F339)-MIN(D339:F339))*100</f>
        <v>0.909090909090915</v>
      </c>
      <c r="H339" s="46" t="n">
        <f aca="false">'2026 Forecast A'!L267</f>
        <v>2.44295498300873</v>
      </c>
      <c r="I339" s="46" t="n">
        <f aca="false">'2026 Forecast B'!L267</f>
        <v>2.53657313930207</v>
      </c>
      <c r="J339" s="46" t="n">
        <f aca="false">'2026 Forecast C'!L267</f>
        <v>2.66758183694499</v>
      </c>
      <c r="K339" s="18" t="n">
        <f aca="false">'2026 Forecast A'!F267</f>
        <v>770</v>
      </c>
      <c r="L339" s="47" t="str">
        <f aca="false">IF(OR(AND(D339&gt;0.5,E339&gt;0.5,F339&gt;0.5),AND(D339&lt;0.5,E339&lt;0.5,F339&lt;0.5)),"Yes","No — toss-up")</f>
        <v>Yes</v>
      </c>
    </row>
    <row r="340" customFormat="false" ht="15" hidden="false" customHeight="false" outlineLevel="0" collapsed="false">
      <c r="A340" s="9" t="str">
        <f aca="false">'2026 Forecast A'!A268</f>
        <v>Northampton</v>
      </c>
      <c r="B340" s="9" t="str">
        <f aca="false">'2026 Forecast A'!B268</f>
        <v>BETHLEHEM TOWNSHIP</v>
      </c>
      <c r="C340" s="9" t="str">
        <f aca="false">'2026 Forecast A'!C268</f>
        <v>BETHLEHEM TWSP 3RD WARD 5TH DISTRICT</v>
      </c>
      <c r="D340" s="10" t="n">
        <f aca="false">'2026 Forecast A'!G268</f>
        <v>0.515742128935532</v>
      </c>
      <c r="E340" s="10" t="n">
        <f aca="false">'2026 Forecast B'!G268</f>
        <v>0.515742128935532</v>
      </c>
      <c r="F340" s="10" t="n">
        <f aca="false">'2026 Forecast C'!G268</f>
        <v>0.52023988005997</v>
      </c>
      <c r="G340" s="45" t="n">
        <f aca="false">(MAX(D340:F340)-MIN(D340:F340))*100</f>
        <v>0.449775112443773</v>
      </c>
      <c r="H340" s="46" t="n">
        <f aca="false">'2026 Forecast A'!L268</f>
        <v>2.44295498300873</v>
      </c>
      <c r="I340" s="46" t="n">
        <f aca="false">'2026 Forecast B'!L268</f>
        <v>2.53657313930207</v>
      </c>
      <c r="J340" s="46" t="n">
        <f aca="false">'2026 Forecast C'!L268</f>
        <v>2.66758183694499</v>
      </c>
      <c r="K340" s="18" t="n">
        <f aca="false">'2026 Forecast A'!F268</f>
        <v>667</v>
      </c>
      <c r="L340" s="47" t="str">
        <f aca="false">IF(OR(AND(D340&gt;0.5,E340&gt;0.5,F340&gt;0.5),AND(D340&lt;0.5,E340&lt;0.5,F340&lt;0.5)),"Yes","No — toss-up")</f>
        <v>Yes</v>
      </c>
    </row>
    <row r="341" customFormat="false" ht="15" hidden="false" customHeight="false" outlineLevel="0" collapsed="false">
      <c r="A341" s="9" t="str">
        <f aca="false">'2026 Forecast A'!A269</f>
        <v>Northampton</v>
      </c>
      <c r="B341" s="9" t="str">
        <f aca="false">'2026 Forecast A'!B269</f>
        <v>BETHLEHEM TOWNSHIP</v>
      </c>
      <c r="C341" s="9" t="str">
        <f aca="false">'2026 Forecast A'!C269</f>
        <v>BETHLEHEM TWSP 4TH WARD 1ST DISTRICT</v>
      </c>
      <c r="D341" s="10" t="n">
        <f aca="false">'2026 Forecast A'!G269</f>
        <v>0.566365007541478</v>
      </c>
      <c r="E341" s="10" t="n">
        <f aca="false">'2026 Forecast B'!G269</f>
        <v>0.566365007541478</v>
      </c>
      <c r="F341" s="10" t="n">
        <f aca="false">'2026 Forecast C'!G269</f>
        <v>0.579185520361991</v>
      </c>
      <c r="G341" s="45" t="n">
        <f aca="false">(MAX(D341:F341)-MIN(D341:F341))*100</f>
        <v>1.28205128205129</v>
      </c>
      <c r="H341" s="46" t="n">
        <f aca="false">'2026 Forecast A'!L269</f>
        <v>2.1149079150367</v>
      </c>
      <c r="I341" s="46" t="n">
        <f aca="false">'2026 Forecast B'!L269</f>
        <v>2.41298496866465</v>
      </c>
      <c r="J341" s="46" t="n">
        <f aca="false">'2026 Forecast C'!L269</f>
        <v>2.24505523618249</v>
      </c>
      <c r="K341" s="18" t="n">
        <f aca="false">'2026 Forecast A'!F269</f>
        <v>1326</v>
      </c>
      <c r="L341" s="47" t="str">
        <f aca="false">IF(OR(AND(D341&gt;0.5,E341&gt;0.5,F341&gt;0.5),AND(D341&lt;0.5,E341&lt;0.5,F341&lt;0.5)),"Yes","No — toss-up")</f>
        <v>Yes</v>
      </c>
    </row>
    <row r="342" customFormat="false" ht="15" hidden="false" customHeight="false" outlineLevel="0" collapsed="false">
      <c r="A342" s="9" t="str">
        <f aca="false">'2026 Forecast A'!A270</f>
        <v>Northampton</v>
      </c>
      <c r="B342" s="9" t="str">
        <f aca="false">'2026 Forecast A'!B270</f>
        <v>BETHLEHEM TOWNSHIP</v>
      </c>
      <c r="C342" s="9" t="str">
        <f aca="false">'2026 Forecast A'!C270</f>
        <v>BETHLEHEM TWSP 4TH WARD 2ND DISTRICT</v>
      </c>
      <c r="D342" s="10" t="n">
        <f aca="false">'2026 Forecast A'!G270</f>
        <v>0.516209476309227</v>
      </c>
      <c r="E342" s="10" t="n">
        <f aca="false">'2026 Forecast B'!G270</f>
        <v>0.516209476309227</v>
      </c>
      <c r="F342" s="10" t="n">
        <f aca="false">'2026 Forecast C'!G270</f>
        <v>0.519950124688279</v>
      </c>
      <c r="G342" s="45" t="n">
        <f aca="false">(MAX(D342:F342)-MIN(D342:F342))*100</f>
        <v>0.37406483790523</v>
      </c>
      <c r="H342" s="46" t="n">
        <f aca="false">'2026 Forecast A'!L270</f>
        <v>2.44295498300873</v>
      </c>
      <c r="I342" s="46" t="n">
        <f aca="false">'2026 Forecast B'!L270</f>
        <v>2.53657313930207</v>
      </c>
      <c r="J342" s="46" t="n">
        <f aca="false">'2026 Forecast C'!L270</f>
        <v>2.66758183694499</v>
      </c>
      <c r="K342" s="18" t="n">
        <f aca="false">'2026 Forecast A'!F270</f>
        <v>802</v>
      </c>
      <c r="L342" s="47" t="str">
        <f aca="false">IF(OR(AND(D342&gt;0.5,E342&gt;0.5,F342&gt;0.5),AND(D342&lt;0.5,E342&lt;0.5,F342&lt;0.5)),"Yes","No — toss-up")</f>
        <v>Yes</v>
      </c>
    </row>
    <row r="343" customFormat="false" ht="15" hidden="false" customHeight="false" outlineLevel="0" collapsed="false">
      <c r="A343" s="9" t="str">
        <f aca="false">'2026 Forecast A'!A271</f>
        <v>Northampton</v>
      </c>
      <c r="B343" s="9" t="str">
        <f aca="false">'2026 Forecast A'!B271</f>
        <v>BETHLEHEM TOWNSHIP</v>
      </c>
      <c r="C343" s="9" t="str">
        <f aca="false">'2026 Forecast A'!C271</f>
        <v>BETHLEHEM TWSP 4TH WARD 3RD DISTRICT</v>
      </c>
      <c r="D343" s="10" t="n">
        <f aca="false">'2026 Forecast A'!G271</f>
        <v>0.526181353767561</v>
      </c>
      <c r="E343" s="10" t="n">
        <f aca="false">'2026 Forecast B'!G271</f>
        <v>0.526181353767561</v>
      </c>
      <c r="F343" s="10" t="n">
        <f aca="false">'2026 Forecast C'!G271</f>
        <v>0.530012771392082</v>
      </c>
      <c r="G343" s="45" t="n">
        <f aca="false">(MAX(D343:F343)-MIN(D343:F343))*100</f>
        <v>0.383141762452099</v>
      </c>
      <c r="H343" s="46" t="n">
        <f aca="false">'2026 Forecast A'!L271</f>
        <v>2.44295498300873</v>
      </c>
      <c r="I343" s="46" t="n">
        <f aca="false">'2026 Forecast B'!L271</f>
        <v>2.53657313930207</v>
      </c>
      <c r="J343" s="46" t="n">
        <f aca="false">'2026 Forecast C'!L271</f>
        <v>2.66758183694499</v>
      </c>
      <c r="K343" s="18" t="n">
        <f aca="false">'2026 Forecast A'!F271</f>
        <v>783</v>
      </c>
      <c r="L343" s="47" t="str">
        <f aca="false">IF(OR(AND(D343&gt;0.5,E343&gt;0.5,F343&gt;0.5),AND(D343&lt;0.5,E343&lt;0.5,F343&lt;0.5)),"Yes","No — toss-up")</f>
        <v>Yes</v>
      </c>
    </row>
    <row r="344" customFormat="false" ht="15" hidden="false" customHeight="false" outlineLevel="0" collapsed="false">
      <c r="A344" s="9" t="str">
        <f aca="false">'2026 Forecast A'!A272</f>
        <v>Northampton</v>
      </c>
      <c r="B344" s="9" t="str">
        <f aca="false">'2026 Forecast A'!B272</f>
        <v>BETHLEHEM TOWNSHIP</v>
      </c>
      <c r="C344" s="9" t="str">
        <f aca="false">'2026 Forecast A'!C272</f>
        <v>BETHLEHEM TWSP 4TH WARD 4TH DISTRICT</v>
      </c>
      <c r="D344" s="10" t="n">
        <f aca="false">'2026 Forecast A'!G272</f>
        <v>0.529722589167768</v>
      </c>
      <c r="E344" s="10" t="n">
        <f aca="false">'2026 Forecast B'!G272</f>
        <v>0.536327608982827</v>
      </c>
      <c r="F344" s="10" t="n">
        <f aca="false">'2026 Forecast C'!G272</f>
        <v>0.535006605019815</v>
      </c>
      <c r="G344" s="45" t="n">
        <f aca="false">(MAX(D344:F344)-MIN(D344:F344))*100</f>
        <v>0.660501981505945</v>
      </c>
      <c r="H344" s="46" t="n">
        <f aca="false">'2026 Forecast A'!L272</f>
        <v>2.44295498300873</v>
      </c>
      <c r="I344" s="46" t="n">
        <f aca="false">'2026 Forecast B'!L272</f>
        <v>2.53657313930207</v>
      </c>
      <c r="J344" s="46" t="n">
        <f aca="false">'2026 Forecast C'!L272</f>
        <v>2.66758183694499</v>
      </c>
      <c r="K344" s="18" t="n">
        <f aca="false">'2026 Forecast A'!F272</f>
        <v>757</v>
      </c>
      <c r="L344" s="47" t="str">
        <f aca="false">IF(OR(AND(D344&gt;0.5,E344&gt;0.5,F344&gt;0.5),AND(D344&lt;0.5,E344&lt;0.5,F344&lt;0.5)),"Yes","No — toss-up")</f>
        <v>Yes</v>
      </c>
    </row>
    <row r="345" customFormat="false" ht="15" hidden="false" customHeight="false" outlineLevel="0" collapsed="false">
      <c r="A345" s="9" t="str">
        <f aca="false">'2026 Forecast A'!A273</f>
        <v>Northampton</v>
      </c>
      <c r="B345" s="9" t="str">
        <f aca="false">'2026 Forecast A'!B273</f>
        <v>BUSHKILL</v>
      </c>
      <c r="C345" s="9" t="str">
        <f aca="false">'2026 Forecast A'!C273</f>
        <v>BUSHKILL TWSP - BUSHKILL CENTER</v>
      </c>
      <c r="D345" s="10" t="n">
        <f aca="false">'2026 Forecast A'!G273</f>
        <v>0.392895586652314</v>
      </c>
      <c r="E345" s="10" t="n">
        <f aca="false">'2026 Forecast B'!G273</f>
        <v>0.382669537136706</v>
      </c>
      <c r="F345" s="10" t="n">
        <f aca="false">'2026 Forecast C'!G273</f>
        <v>0.385360602798708</v>
      </c>
      <c r="G345" s="45" t="n">
        <f aca="false">(MAX(D345:F345)-MIN(D345:F345))*100</f>
        <v>1.02260495156082</v>
      </c>
      <c r="H345" s="46" t="n">
        <f aca="false">'2026 Forecast A'!L273</f>
        <v>2.1149079150367</v>
      </c>
      <c r="I345" s="46" t="n">
        <f aca="false">'2026 Forecast B'!L273</f>
        <v>2.41298496866465</v>
      </c>
      <c r="J345" s="46" t="n">
        <f aca="false">'2026 Forecast C'!L273</f>
        <v>2.24505523618249</v>
      </c>
      <c r="K345" s="18" t="n">
        <f aca="false">'2026 Forecast A'!F273</f>
        <v>1858</v>
      </c>
      <c r="L345" s="47" t="str">
        <f aca="false">IF(OR(AND(D345&gt;0.5,E345&gt;0.5,F345&gt;0.5),AND(D345&lt;0.5,E345&lt;0.5,F345&lt;0.5)),"Yes","No — toss-up")</f>
        <v>Yes</v>
      </c>
    </row>
    <row r="346" customFormat="false" ht="15" hidden="false" customHeight="false" outlineLevel="0" collapsed="false">
      <c r="A346" s="9" t="str">
        <f aca="false">'2026 Forecast A'!A274</f>
        <v>Northampton</v>
      </c>
      <c r="B346" s="9" t="str">
        <f aca="false">'2026 Forecast A'!B274</f>
        <v>BUSHKILL</v>
      </c>
      <c r="C346" s="9" t="str">
        <f aca="false">'2026 Forecast A'!C274</f>
        <v>BUSHKILL TWSP - CHERRY HILL</v>
      </c>
      <c r="D346" s="10" t="n">
        <f aca="false">'2026 Forecast A'!G274</f>
        <v>0.41</v>
      </c>
      <c r="E346" s="10" t="n">
        <f aca="false">'2026 Forecast B'!G274</f>
        <v>0.400625</v>
      </c>
      <c r="F346" s="10" t="n">
        <f aca="false">'2026 Forecast C'!G274</f>
        <v>0.405625</v>
      </c>
      <c r="G346" s="45" t="n">
        <f aca="false">(MAX(D346:F346)-MIN(D346:F346))*100</f>
        <v>0.937499999999997</v>
      </c>
      <c r="H346" s="46" t="n">
        <f aca="false">'2026 Forecast A'!L274</f>
        <v>2.1149079150367</v>
      </c>
      <c r="I346" s="46" t="n">
        <f aca="false">'2026 Forecast B'!L274</f>
        <v>2.41298496866465</v>
      </c>
      <c r="J346" s="46" t="n">
        <f aca="false">'2026 Forecast C'!L274</f>
        <v>2.24505523618249</v>
      </c>
      <c r="K346" s="18" t="n">
        <f aca="false">'2026 Forecast A'!F274</f>
        <v>1600</v>
      </c>
      <c r="L346" s="47" t="str">
        <f aca="false">IF(OR(AND(D346&gt;0.5,E346&gt;0.5,F346&gt;0.5),AND(D346&lt;0.5,E346&lt;0.5,F346&lt;0.5)),"Yes","No — toss-up")</f>
        <v>Yes</v>
      </c>
    </row>
    <row r="347" customFormat="false" ht="15" hidden="false" customHeight="false" outlineLevel="0" collapsed="false">
      <c r="A347" s="9" t="str">
        <f aca="false">'2026 Forecast A'!A275</f>
        <v>Northampton</v>
      </c>
      <c r="B347" s="9" t="str">
        <f aca="false">'2026 Forecast A'!B275</f>
        <v>BUSHKILL</v>
      </c>
      <c r="C347" s="9" t="str">
        <f aca="false">'2026 Forecast A'!C275</f>
        <v>BUSHKILL TWSP - CLEARFIELD</v>
      </c>
      <c r="D347" s="10" t="n">
        <f aca="false">'2026 Forecast A'!G275</f>
        <v>0.359293873312565</v>
      </c>
      <c r="E347" s="10" t="n">
        <f aca="false">'2026 Forecast B'!G275</f>
        <v>0.348909657320872</v>
      </c>
      <c r="F347" s="10" t="n">
        <f aca="false">'2026 Forecast C'!G275</f>
        <v>0.345794392523364</v>
      </c>
      <c r="G347" s="45" t="n">
        <f aca="false">(MAX(D347:F347)-MIN(D347:F347))*100</f>
        <v>1.34994807892004</v>
      </c>
      <c r="H347" s="46" t="n">
        <f aca="false">'2026 Forecast A'!L275</f>
        <v>2.1149079150367</v>
      </c>
      <c r="I347" s="46" t="n">
        <f aca="false">'2026 Forecast B'!L275</f>
        <v>2.41298496866465</v>
      </c>
      <c r="J347" s="46" t="n">
        <f aca="false">'2026 Forecast C'!L275</f>
        <v>2.24505523618249</v>
      </c>
      <c r="K347" s="18" t="n">
        <f aca="false">'2026 Forecast A'!F275</f>
        <v>963</v>
      </c>
      <c r="L347" s="47" t="str">
        <f aca="false">IF(OR(AND(D347&gt;0.5,E347&gt;0.5,F347&gt;0.5),AND(D347&lt;0.5,E347&lt;0.5,F347&lt;0.5)),"Yes","No — toss-up")</f>
        <v>Yes</v>
      </c>
    </row>
    <row r="348" customFormat="false" ht="15" hidden="false" customHeight="false" outlineLevel="0" collapsed="false">
      <c r="A348" s="9" t="str">
        <f aca="false">'2026 Forecast A'!A276</f>
        <v>Northampton</v>
      </c>
      <c r="B348" s="9" t="str">
        <f aca="false">'2026 Forecast A'!B276</f>
        <v>CHAPMAN</v>
      </c>
      <c r="C348" s="9" t="str">
        <f aca="false">'2026 Forecast A'!C276</f>
        <v>CHAPMAN</v>
      </c>
      <c r="D348" s="10" t="n">
        <f aca="false">'2026 Forecast A'!G276</f>
        <v>0.360824742268041</v>
      </c>
      <c r="E348" s="10" t="n">
        <f aca="false">'2026 Forecast B'!G276</f>
        <v>0.360824742268041</v>
      </c>
      <c r="F348" s="10" t="n">
        <f aca="false">'2026 Forecast C'!G276</f>
        <v>0.350515463917526</v>
      </c>
      <c r="G348" s="45" t="n">
        <f aca="false">(MAX(D348:F348)-MIN(D348:F348))*100</f>
        <v>1.03092783505155</v>
      </c>
      <c r="H348" s="46" t="n">
        <f aca="false">'2026 Forecast A'!L276</f>
        <v>3.63007318179951</v>
      </c>
      <c r="I348" s="46" t="n">
        <f aca="false">'2026 Forecast B'!L276</f>
        <v>3.42212242863596</v>
      </c>
      <c r="J348" s="46" t="n">
        <f aca="false">'2026 Forecast C'!L276</f>
        <v>3.90543410566382</v>
      </c>
      <c r="K348" s="18" t="n">
        <f aca="false">'2026 Forecast A'!F276</f>
        <v>97</v>
      </c>
      <c r="L348" s="47" t="str">
        <f aca="false">IF(OR(AND(D348&gt;0.5,E348&gt;0.5,F348&gt;0.5),AND(D348&lt;0.5,E348&lt;0.5,F348&lt;0.5)),"Yes","No — toss-up")</f>
        <v>Yes</v>
      </c>
    </row>
    <row r="349" customFormat="false" ht="15" hidden="false" customHeight="false" outlineLevel="0" collapsed="false">
      <c r="A349" s="9" t="str">
        <f aca="false">'2026 Forecast A'!A277</f>
        <v>Northampton</v>
      </c>
      <c r="B349" s="9" t="str">
        <f aca="false">'2026 Forecast A'!B277</f>
        <v>EAST ALLEN</v>
      </c>
      <c r="C349" s="9" t="str">
        <f aca="false">'2026 Forecast A'!C277</f>
        <v>EAST ALLEN TWSP - EASTERN</v>
      </c>
      <c r="D349" s="10" t="n">
        <f aca="false">'2026 Forecast A'!G277</f>
        <v>0.431192660550459</v>
      </c>
      <c r="E349" s="10" t="n">
        <f aca="false">'2026 Forecast B'!G277</f>
        <v>0.42060691601976</v>
      </c>
      <c r="F349" s="10" t="n">
        <f aca="false">'2026 Forecast C'!G277</f>
        <v>0.427664079040226</v>
      </c>
      <c r="G349" s="45" t="n">
        <f aca="false">(MAX(D349:F349)-MIN(D349:F349))*100</f>
        <v>1.05857445306987</v>
      </c>
      <c r="H349" s="46" t="n">
        <f aca="false">'2026 Forecast A'!L277</f>
        <v>2.1149079150367</v>
      </c>
      <c r="I349" s="46" t="n">
        <f aca="false">'2026 Forecast B'!L277</f>
        <v>2.41298496866465</v>
      </c>
      <c r="J349" s="46" t="n">
        <f aca="false">'2026 Forecast C'!L277</f>
        <v>2.24505523618249</v>
      </c>
      <c r="K349" s="18" t="n">
        <f aca="false">'2026 Forecast A'!F277</f>
        <v>1417</v>
      </c>
      <c r="L349" s="47" t="str">
        <f aca="false">IF(OR(AND(D349&gt;0.5,E349&gt;0.5,F349&gt;0.5),AND(D349&lt;0.5,E349&lt;0.5,F349&lt;0.5)),"Yes","No — toss-up")</f>
        <v>Yes</v>
      </c>
    </row>
    <row r="350" customFormat="false" ht="15" hidden="false" customHeight="false" outlineLevel="0" collapsed="false">
      <c r="A350" s="9" t="str">
        <f aca="false">'2026 Forecast A'!A278</f>
        <v>Northampton</v>
      </c>
      <c r="B350" s="9" t="str">
        <f aca="false">'2026 Forecast A'!B278</f>
        <v>EAST ALLEN</v>
      </c>
      <c r="C350" s="9" t="str">
        <f aca="false">'2026 Forecast A'!C278</f>
        <v>EAST ALLEN TWSP - WESTERN</v>
      </c>
      <c r="D350" s="10" t="n">
        <f aca="false">'2026 Forecast A'!G278</f>
        <v>0.444897959183674</v>
      </c>
      <c r="E350" s="10" t="n">
        <f aca="false">'2026 Forecast B'!G278</f>
        <v>0.440816326530612</v>
      </c>
      <c r="F350" s="10" t="n">
        <f aca="false">'2026 Forecast C'!G278</f>
        <v>0.437551020408163</v>
      </c>
      <c r="G350" s="45" t="n">
        <f aca="false">(MAX(D350:F350)-MIN(D350:F350))*100</f>
        <v>0.734693877551024</v>
      </c>
      <c r="H350" s="46" t="n">
        <f aca="false">'2026 Forecast A'!L278</f>
        <v>2.1149079150367</v>
      </c>
      <c r="I350" s="46" t="n">
        <f aca="false">'2026 Forecast B'!L278</f>
        <v>2.41298496866465</v>
      </c>
      <c r="J350" s="46" t="n">
        <f aca="false">'2026 Forecast C'!L278</f>
        <v>2.24505523618249</v>
      </c>
      <c r="K350" s="18" t="n">
        <f aca="false">'2026 Forecast A'!F278</f>
        <v>1225</v>
      </c>
      <c r="L350" s="47" t="str">
        <f aca="false">IF(OR(AND(D350&gt;0.5,E350&gt;0.5,F350&gt;0.5),AND(D350&lt;0.5,E350&lt;0.5,F350&lt;0.5)),"Yes","No — toss-up")</f>
        <v>Yes</v>
      </c>
    </row>
    <row r="351" customFormat="false" ht="15" hidden="false" customHeight="false" outlineLevel="0" collapsed="false">
      <c r="A351" s="9" t="str">
        <f aca="false">'2026 Forecast A'!A279</f>
        <v>Northampton</v>
      </c>
      <c r="B351" s="9" t="str">
        <f aca="false">'2026 Forecast A'!B279</f>
        <v>EAST BANGOR</v>
      </c>
      <c r="C351" s="9" t="str">
        <f aca="false">'2026 Forecast A'!C279</f>
        <v>EAST BANGOR</v>
      </c>
      <c r="D351" s="10" t="n">
        <f aca="false">'2026 Forecast A'!G279</f>
        <v>0.408333333333333</v>
      </c>
      <c r="E351" s="10" t="n">
        <f aca="false">'2026 Forecast B'!G279</f>
        <v>0.408333333333333</v>
      </c>
      <c r="F351" s="10" t="n">
        <f aca="false">'2026 Forecast C'!G279</f>
        <v>0.402777777777778</v>
      </c>
      <c r="G351" s="45" t="n">
        <f aca="false">(MAX(D351:F351)-MIN(D351:F351))*100</f>
        <v>0.555555555555554</v>
      </c>
      <c r="H351" s="46" t="n">
        <f aca="false">'2026 Forecast A'!L279</f>
        <v>3.63007318179951</v>
      </c>
      <c r="I351" s="46" t="n">
        <f aca="false">'2026 Forecast B'!L279</f>
        <v>3.42212242863596</v>
      </c>
      <c r="J351" s="46" t="n">
        <f aca="false">'2026 Forecast C'!L279</f>
        <v>3.90543410566382</v>
      </c>
      <c r="K351" s="18" t="n">
        <f aca="false">'2026 Forecast A'!F279</f>
        <v>360</v>
      </c>
      <c r="L351" s="47" t="str">
        <f aca="false">IF(OR(AND(D351&gt;0.5,E351&gt;0.5,F351&gt;0.5),AND(D351&lt;0.5,E351&lt;0.5,F351&lt;0.5)),"Yes","No — toss-up")</f>
        <v>Yes</v>
      </c>
    </row>
    <row r="352" customFormat="false" ht="15" hidden="false" customHeight="false" outlineLevel="0" collapsed="false">
      <c r="A352" s="9" t="str">
        <f aca="false">'2026 Forecast A'!A280</f>
        <v>Northampton</v>
      </c>
      <c r="B352" s="9" t="str">
        <f aca="false">'2026 Forecast A'!B280</f>
        <v>EASTON</v>
      </c>
      <c r="C352" s="9" t="str">
        <f aca="false">'2026 Forecast A'!C280</f>
        <v>EASTON 10TH WARD</v>
      </c>
      <c r="D352" s="10" t="n">
        <f aca="false">'2026 Forecast A'!G280</f>
        <v>0.682867557715674</v>
      </c>
      <c r="E352" s="10" t="n">
        <f aca="false">'2026 Forecast B'!G280</f>
        <v>0.691373025516403</v>
      </c>
      <c r="F352" s="10" t="n">
        <f aca="false">'2026 Forecast C'!G280</f>
        <v>0.697448359659781</v>
      </c>
      <c r="G352" s="45" t="n">
        <f aca="false">(MAX(D352:F352)-MIN(D352:F352))*100</f>
        <v>1.45808019441069</v>
      </c>
      <c r="H352" s="46" t="n">
        <f aca="false">'2026 Forecast A'!L280</f>
        <v>2.44295498300873</v>
      </c>
      <c r="I352" s="46" t="n">
        <f aca="false">'2026 Forecast B'!L280</f>
        <v>2.53657313930207</v>
      </c>
      <c r="J352" s="46" t="n">
        <f aca="false">'2026 Forecast C'!L280</f>
        <v>2.66758183694499</v>
      </c>
      <c r="K352" s="18" t="n">
        <f aca="false">'2026 Forecast A'!F280</f>
        <v>823</v>
      </c>
      <c r="L352" s="47" t="str">
        <f aca="false">IF(OR(AND(D352&gt;0.5,E352&gt;0.5,F352&gt;0.5),AND(D352&lt;0.5,E352&lt;0.5,F352&lt;0.5)),"Yes","No — toss-up")</f>
        <v>Yes</v>
      </c>
    </row>
    <row r="353" customFormat="false" ht="15" hidden="false" customHeight="false" outlineLevel="0" collapsed="false">
      <c r="A353" s="9" t="str">
        <f aca="false">'2026 Forecast A'!A281</f>
        <v>Northampton</v>
      </c>
      <c r="B353" s="9" t="str">
        <f aca="false">'2026 Forecast A'!B281</f>
        <v>EASTON</v>
      </c>
      <c r="C353" s="9" t="str">
        <f aca="false">'2026 Forecast A'!C281</f>
        <v>EASTON 11TH WARD</v>
      </c>
      <c r="D353" s="10" t="n">
        <f aca="false">'2026 Forecast A'!G281</f>
        <v>0.684615384615385</v>
      </c>
      <c r="E353" s="10" t="n">
        <f aca="false">'2026 Forecast B'!G281</f>
        <v>0.684615384615385</v>
      </c>
      <c r="F353" s="10" t="n">
        <f aca="false">'2026 Forecast C'!G281</f>
        <v>0.698717948717949</v>
      </c>
      <c r="G353" s="45" t="n">
        <f aca="false">(MAX(D353:F353)-MIN(D353:F353))*100</f>
        <v>1.41025641025641</v>
      </c>
      <c r="H353" s="46" t="n">
        <f aca="false">'2026 Forecast A'!L281</f>
        <v>2.44295498300873</v>
      </c>
      <c r="I353" s="46" t="n">
        <f aca="false">'2026 Forecast B'!L281</f>
        <v>2.53657313930207</v>
      </c>
      <c r="J353" s="46" t="n">
        <f aca="false">'2026 Forecast C'!L281</f>
        <v>2.66758183694499</v>
      </c>
      <c r="K353" s="18" t="n">
        <f aca="false">'2026 Forecast A'!F281</f>
        <v>780</v>
      </c>
      <c r="L353" s="47" t="str">
        <f aca="false">IF(OR(AND(D353&gt;0.5,E353&gt;0.5,F353&gt;0.5),AND(D353&lt;0.5,E353&lt;0.5,F353&lt;0.5)),"Yes","No — toss-up")</f>
        <v>Yes</v>
      </c>
    </row>
    <row r="354" customFormat="false" ht="15" hidden="false" customHeight="false" outlineLevel="0" collapsed="false">
      <c r="A354" s="9" t="str">
        <f aca="false">'2026 Forecast A'!A282</f>
        <v>Northampton</v>
      </c>
      <c r="B354" s="9" t="str">
        <f aca="false">'2026 Forecast A'!B282</f>
        <v>EASTON</v>
      </c>
      <c r="C354" s="9" t="str">
        <f aca="false">'2026 Forecast A'!C282</f>
        <v>EASTON 2ND WARD</v>
      </c>
      <c r="D354" s="10" t="n">
        <f aca="false">'2026 Forecast A'!G282</f>
        <v>0.714759535655058</v>
      </c>
      <c r="E354" s="10" t="n">
        <f aca="false">'2026 Forecast B'!G282</f>
        <v>0.69983416252073</v>
      </c>
      <c r="F354" s="10" t="n">
        <f aca="false">'2026 Forecast C'!G282</f>
        <v>0.728026533996683</v>
      </c>
      <c r="G354" s="45" t="n">
        <f aca="false">(MAX(D354:F354)-MIN(D354:F354))*100</f>
        <v>2.81923714759536</v>
      </c>
      <c r="H354" s="46" t="n">
        <f aca="false">'2026 Forecast A'!L282</f>
        <v>2.44295498300873</v>
      </c>
      <c r="I354" s="46" t="n">
        <f aca="false">'2026 Forecast B'!L282</f>
        <v>2.53657313930207</v>
      </c>
      <c r="J354" s="46" t="n">
        <f aca="false">'2026 Forecast C'!L282</f>
        <v>2.66758183694499</v>
      </c>
      <c r="K354" s="18" t="n">
        <f aca="false">'2026 Forecast A'!F282</f>
        <v>603</v>
      </c>
      <c r="L354" s="47" t="str">
        <f aca="false">IF(OR(AND(D354&gt;0.5,E354&gt;0.5,F354&gt;0.5),AND(D354&lt;0.5,E354&lt;0.5,F354&lt;0.5)),"Yes","No — toss-up")</f>
        <v>Yes</v>
      </c>
    </row>
    <row r="355" customFormat="false" ht="15" hidden="false" customHeight="false" outlineLevel="0" collapsed="false">
      <c r="A355" s="9" t="str">
        <f aca="false">'2026 Forecast A'!A283</f>
        <v>Northampton</v>
      </c>
      <c r="B355" s="9" t="str">
        <f aca="false">'2026 Forecast A'!B283</f>
        <v>EASTON</v>
      </c>
      <c r="C355" s="9" t="str">
        <f aca="false">'2026 Forecast A'!C283</f>
        <v>EASTON 3RD WARD 2ND DISTRICT</v>
      </c>
      <c r="D355" s="10" t="n">
        <f aca="false">'2026 Forecast A'!G283</f>
        <v>0.733252131546894</v>
      </c>
      <c r="E355" s="10" t="n">
        <f aca="false">'2026 Forecast B'!G283</f>
        <v>0.725943970767357</v>
      </c>
      <c r="F355" s="10" t="n">
        <f aca="false">'2026 Forecast C'!G283</f>
        <v>0.746650426309379</v>
      </c>
      <c r="G355" s="45" t="n">
        <f aca="false">(MAX(D355:F355)-MIN(D355:F355))*100</f>
        <v>2.0706455542022</v>
      </c>
      <c r="H355" s="46" t="n">
        <f aca="false">'2026 Forecast A'!L283</f>
        <v>2.44295498300873</v>
      </c>
      <c r="I355" s="46" t="n">
        <f aca="false">'2026 Forecast B'!L283</f>
        <v>2.53657313930207</v>
      </c>
      <c r="J355" s="46" t="n">
        <f aca="false">'2026 Forecast C'!L283</f>
        <v>2.66758183694499</v>
      </c>
      <c r="K355" s="18" t="n">
        <f aca="false">'2026 Forecast A'!F283</f>
        <v>821</v>
      </c>
      <c r="L355" s="47" t="str">
        <f aca="false">IF(OR(AND(D355&gt;0.5,E355&gt;0.5,F355&gt;0.5),AND(D355&lt;0.5,E355&lt;0.5,F355&lt;0.5)),"Yes","No — toss-up")</f>
        <v>Yes</v>
      </c>
    </row>
    <row r="356" customFormat="false" ht="15" hidden="false" customHeight="false" outlineLevel="0" collapsed="false">
      <c r="A356" s="9" t="str">
        <f aca="false">'2026 Forecast A'!A284</f>
        <v>Northampton</v>
      </c>
      <c r="B356" s="9" t="str">
        <f aca="false">'2026 Forecast A'!B284</f>
        <v>EASTON</v>
      </c>
      <c r="C356" s="9" t="str">
        <f aca="false">'2026 Forecast A'!C284</f>
        <v>EASTON 3RD WARD 3RD DISTRICT</v>
      </c>
      <c r="D356" s="10" t="n">
        <f aca="false">'2026 Forecast A'!G284</f>
        <v>0.786802030456853</v>
      </c>
      <c r="E356" s="10" t="n">
        <f aca="false">'2026 Forecast B'!G284</f>
        <v>0.780033840947547</v>
      </c>
      <c r="F356" s="10" t="n">
        <f aca="false">'2026 Forecast C'!G284</f>
        <v>0.793570219966159</v>
      </c>
      <c r="G356" s="45" t="n">
        <f aca="false">(MAX(D356:F356)-MIN(D356:F356))*100</f>
        <v>1.35363790186125</v>
      </c>
      <c r="H356" s="46" t="n">
        <f aca="false">'2026 Forecast A'!L284</f>
        <v>2.44295498300873</v>
      </c>
      <c r="I356" s="46" t="n">
        <f aca="false">'2026 Forecast B'!L284</f>
        <v>2.53657313930207</v>
      </c>
      <c r="J356" s="46" t="n">
        <f aca="false">'2026 Forecast C'!L284</f>
        <v>2.66758183694499</v>
      </c>
      <c r="K356" s="18" t="n">
        <f aca="false">'2026 Forecast A'!F284</f>
        <v>591</v>
      </c>
      <c r="L356" s="47" t="str">
        <f aca="false">IF(OR(AND(D356&gt;0.5,E356&gt;0.5,F356&gt;0.5),AND(D356&lt;0.5,E356&lt;0.5,F356&lt;0.5)),"Yes","No — toss-up")</f>
        <v>Yes</v>
      </c>
    </row>
    <row r="357" customFormat="false" ht="15" hidden="false" customHeight="false" outlineLevel="0" collapsed="false">
      <c r="A357" s="9" t="str">
        <f aca="false">'2026 Forecast A'!A285</f>
        <v>Northampton</v>
      </c>
      <c r="B357" s="9" t="str">
        <f aca="false">'2026 Forecast A'!B285</f>
        <v>EASTON</v>
      </c>
      <c r="C357" s="9" t="str">
        <f aca="false">'2026 Forecast A'!C285</f>
        <v>EASTON 3RD WARD 4TH DISTRICT</v>
      </c>
      <c r="D357" s="10" t="n">
        <f aca="false">'2026 Forecast A'!G285</f>
        <v>0.670043415340087</v>
      </c>
      <c r="E357" s="10" t="n">
        <f aca="false">'2026 Forecast B'!G285</f>
        <v>0.667149059334298</v>
      </c>
      <c r="F357" s="10" t="n">
        <f aca="false">'2026 Forecast C'!G285</f>
        <v>0.68451519536903</v>
      </c>
      <c r="G357" s="45" t="n">
        <f aca="false">(MAX(D357:F357)-MIN(D357:F357))*100</f>
        <v>1.73661360347323</v>
      </c>
      <c r="H357" s="46" t="n">
        <f aca="false">'2026 Forecast A'!L285</f>
        <v>2.44295498300873</v>
      </c>
      <c r="I357" s="46" t="n">
        <f aca="false">'2026 Forecast B'!L285</f>
        <v>2.53657313930207</v>
      </c>
      <c r="J357" s="46" t="n">
        <f aca="false">'2026 Forecast C'!L285</f>
        <v>2.66758183694499</v>
      </c>
      <c r="K357" s="18" t="n">
        <f aca="false">'2026 Forecast A'!F285</f>
        <v>691</v>
      </c>
      <c r="L357" s="47" t="str">
        <f aca="false">IF(OR(AND(D357&gt;0.5,E357&gt;0.5,F357&gt;0.5),AND(D357&lt;0.5,E357&lt;0.5,F357&lt;0.5)),"Yes","No — toss-up")</f>
        <v>Yes</v>
      </c>
    </row>
    <row r="358" customFormat="false" ht="15" hidden="false" customHeight="false" outlineLevel="0" collapsed="false">
      <c r="A358" s="9" t="str">
        <f aca="false">'2026 Forecast A'!A286</f>
        <v>Northampton</v>
      </c>
      <c r="B358" s="9" t="str">
        <f aca="false">'2026 Forecast A'!B286</f>
        <v>EASTON</v>
      </c>
      <c r="C358" s="9" t="str">
        <f aca="false">'2026 Forecast A'!C286</f>
        <v>EASTON 4TH WARD</v>
      </c>
      <c r="D358" s="10" t="n">
        <f aca="false">'2026 Forecast A'!G286</f>
        <v>0.650980392156863</v>
      </c>
      <c r="E358" s="10" t="n">
        <f aca="false">'2026 Forecast B'!G286</f>
        <v>0.647058823529412</v>
      </c>
      <c r="F358" s="10" t="n">
        <f aca="false">'2026 Forecast C'!G286</f>
        <v>0.662745098039216</v>
      </c>
      <c r="G358" s="45" t="n">
        <f aca="false">(MAX(D358:F358)-MIN(D358:F358))*100</f>
        <v>1.56862745098039</v>
      </c>
      <c r="H358" s="46" t="n">
        <f aca="false">'2026 Forecast A'!L286</f>
        <v>3.63007318179951</v>
      </c>
      <c r="I358" s="46" t="n">
        <f aca="false">'2026 Forecast B'!L286</f>
        <v>3.42212242863596</v>
      </c>
      <c r="J358" s="46" t="n">
        <f aca="false">'2026 Forecast C'!L286</f>
        <v>3.90543410566382</v>
      </c>
      <c r="K358" s="18" t="n">
        <f aca="false">'2026 Forecast A'!F286</f>
        <v>510</v>
      </c>
      <c r="L358" s="47" t="str">
        <f aca="false">IF(OR(AND(D358&gt;0.5,E358&gt;0.5,F358&gt;0.5),AND(D358&lt;0.5,E358&lt;0.5,F358&lt;0.5)),"Yes","No — toss-up")</f>
        <v>Yes</v>
      </c>
    </row>
    <row r="359" customFormat="false" ht="15" hidden="false" customHeight="false" outlineLevel="0" collapsed="false">
      <c r="A359" s="9" t="str">
        <f aca="false">'2026 Forecast A'!A287</f>
        <v>Northampton</v>
      </c>
      <c r="B359" s="9" t="str">
        <f aca="false">'2026 Forecast A'!B287</f>
        <v>EASTON</v>
      </c>
      <c r="C359" s="9" t="str">
        <f aca="false">'2026 Forecast A'!C287</f>
        <v>EASTON 5TH WARD</v>
      </c>
      <c r="D359" s="10" t="n">
        <f aca="false">'2026 Forecast A'!G287</f>
        <v>0.719211822660099</v>
      </c>
      <c r="E359" s="10" t="n">
        <f aca="false">'2026 Forecast B'!G287</f>
        <v>0.719211822660099</v>
      </c>
      <c r="F359" s="10" t="n">
        <f aca="false">'2026 Forecast C'!G287</f>
        <v>0.733990147783251</v>
      </c>
      <c r="G359" s="45" t="n">
        <f aca="false">(MAX(D359:F359)-MIN(D359:F359))*100</f>
        <v>1.47783251231527</v>
      </c>
      <c r="H359" s="46" t="n">
        <f aca="false">'2026 Forecast A'!L287</f>
        <v>3.63007318179951</v>
      </c>
      <c r="I359" s="46" t="n">
        <f aca="false">'2026 Forecast B'!L287</f>
        <v>3.42212242863596</v>
      </c>
      <c r="J359" s="46" t="n">
        <f aca="false">'2026 Forecast C'!L287</f>
        <v>3.90543410566382</v>
      </c>
      <c r="K359" s="18" t="n">
        <f aca="false">'2026 Forecast A'!F287</f>
        <v>203</v>
      </c>
      <c r="L359" s="47" t="str">
        <f aca="false">IF(OR(AND(D359&gt;0.5,E359&gt;0.5,F359&gt;0.5),AND(D359&lt;0.5,E359&lt;0.5,F359&lt;0.5)),"Yes","No — toss-up")</f>
        <v>Yes</v>
      </c>
    </row>
    <row r="360" customFormat="false" ht="15" hidden="false" customHeight="false" outlineLevel="0" collapsed="false">
      <c r="A360" s="9" t="str">
        <f aca="false">'2026 Forecast A'!A288</f>
        <v>Northampton</v>
      </c>
      <c r="B360" s="9" t="str">
        <f aca="false">'2026 Forecast A'!B288</f>
        <v>EASTON</v>
      </c>
      <c r="C360" s="9" t="str">
        <f aca="false">'2026 Forecast A'!C288</f>
        <v>EASTON 6TH WARD</v>
      </c>
      <c r="D360" s="10" t="n">
        <f aca="false">'2026 Forecast A'!G288</f>
        <v>0.723270440251572</v>
      </c>
      <c r="E360" s="10" t="n">
        <f aca="false">'2026 Forecast B'!G288</f>
        <v>0.723270440251572</v>
      </c>
      <c r="F360" s="10" t="n">
        <f aca="false">'2026 Forecast C'!G288</f>
        <v>0.738993710691824</v>
      </c>
      <c r="G360" s="45" t="n">
        <f aca="false">(MAX(D360:F360)-MIN(D360:F360))*100</f>
        <v>1.57232704402516</v>
      </c>
      <c r="H360" s="46" t="n">
        <f aca="false">'2026 Forecast A'!L288</f>
        <v>3.63007318179951</v>
      </c>
      <c r="I360" s="46" t="n">
        <f aca="false">'2026 Forecast B'!L288</f>
        <v>3.42212242863596</v>
      </c>
      <c r="J360" s="46" t="n">
        <f aca="false">'2026 Forecast C'!L288</f>
        <v>3.90543410566382</v>
      </c>
      <c r="K360" s="18" t="n">
        <f aca="false">'2026 Forecast A'!F288</f>
        <v>318</v>
      </c>
      <c r="L360" s="47" t="str">
        <f aca="false">IF(OR(AND(D360&gt;0.5,E360&gt;0.5,F360&gt;0.5),AND(D360&lt;0.5,E360&lt;0.5,F360&lt;0.5)),"Yes","No — toss-up")</f>
        <v>Yes</v>
      </c>
    </row>
    <row r="361" customFormat="false" ht="15" hidden="false" customHeight="false" outlineLevel="0" collapsed="false">
      <c r="A361" s="9" t="str">
        <f aca="false">'2026 Forecast A'!A289</f>
        <v>Northampton</v>
      </c>
      <c r="B361" s="9" t="str">
        <f aca="false">'2026 Forecast A'!B289</f>
        <v>EASTON</v>
      </c>
      <c r="C361" s="9" t="str">
        <f aca="false">'2026 Forecast A'!C289</f>
        <v>EASTON 7TH WARD</v>
      </c>
      <c r="D361" s="10" t="n">
        <f aca="false">'2026 Forecast A'!G289</f>
        <v>0.666666666666667</v>
      </c>
      <c r="E361" s="10" t="n">
        <f aca="false">'2026 Forecast B'!G289</f>
        <v>0.660968660968661</v>
      </c>
      <c r="F361" s="10" t="n">
        <f aca="false">'2026 Forecast C'!G289</f>
        <v>0.678062678062678</v>
      </c>
      <c r="G361" s="45" t="n">
        <f aca="false">(MAX(D361:F361)-MIN(D361:F361))*100</f>
        <v>1.70940170940171</v>
      </c>
      <c r="H361" s="46" t="n">
        <f aca="false">'2026 Forecast A'!L289</f>
        <v>3.63007318179951</v>
      </c>
      <c r="I361" s="46" t="n">
        <f aca="false">'2026 Forecast B'!L289</f>
        <v>3.42212242863596</v>
      </c>
      <c r="J361" s="46" t="n">
        <f aca="false">'2026 Forecast C'!L289</f>
        <v>3.90543410566382</v>
      </c>
      <c r="K361" s="18" t="n">
        <f aca="false">'2026 Forecast A'!F289</f>
        <v>351</v>
      </c>
      <c r="L361" s="47" t="str">
        <f aca="false">IF(OR(AND(D361&gt;0.5,E361&gt;0.5,F361&gt;0.5),AND(D361&lt;0.5,E361&lt;0.5,F361&lt;0.5)),"Yes","No — toss-up")</f>
        <v>Yes</v>
      </c>
    </row>
    <row r="362" customFormat="false" ht="15" hidden="false" customHeight="false" outlineLevel="0" collapsed="false">
      <c r="A362" s="9" t="str">
        <f aca="false">'2026 Forecast A'!A290</f>
        <v>Northampton</v>
      </c>
      <c r="B362" s="9" t="str">
        <f aca="false">'2026 Forecast A'!B290</f>
        <v>EASTON</v>
      </c>
      <c r="C362" s="9" t="str">
        <f aca="false">'2026 Forecast A'!C290</f>
        <v>EASTON 8TH WARD</v>
      </c>
      <c r="D362" s="10" t="n">
        <f aca="false">'2026 Forecast A'!G290</f>
        <v>0.686776355880561</v>
      </c>
      <c r="E362" s="10" t="n">
        <f aca="false">'2026 Forecast B'!G290</f>
        <v>0.680073126142596</v>
      </c>
      <c r="F362" s="10" t="n">
        <f aca="false">'2026 Forecast C'!G290</f>
        <v>0.700792199878123</v>
      </c>
      <c r="G362" s="45" t="n">
        <f aca="false">(MAX(D362:F362)-MIN(D362:F362))*100</f>
        <v>2.07190737355272</v>
      </c>
      <c r="H362" s="46" t="n">
        <f aca="false">'2026 Forecast A'!L290</f>
        <v>2.1149079150367</v>
      </c>
      <c r="I362" s="46" t="n">
        <f aca="false">'2026 Forecast B'!L290</f>
        <v>2.41298496866465</v>
      </c>
      <c r="J362" s="46" t="n">
        <f aca="false">'2026 Forecast C'!L290</f>
        <v>2.24505523618249</v>
      </c>
      <c r="K362" s="18" t="n">
        <f aca="false">'2026 Forecast A'!F290</f>
        <v>1641</v>
      </c>
      <c r="L362" s="47" t="str">
        <f aca="false">IF(OR(AND(D362&gt;0.5,E362&gt;0.5,F362&gt;0.5),AND(D362&lt;0.5,E362&lt;0.5,F362&lt;0.5)),"Yes","No — toss-up")</f>
        <v>Yes</v>
      </c>
    </row>
    <row r="363" customFormat="false" ht="15" hidden="false" customHeight="false" outlineLevel="0" collapsed="false">
      <c r="A363" s="9" t="str">
        <f aca="false">'2026 Forecast A'!A291</f>
        <v>Northampton</v>
      </c>
      <c r="B363" s="9" t="str">
        <f aca="false">'2026 Forecast A'!B291</f>
        <v>EASTON</v>
      </c>
      <c r="C363" s="9" t="str">
        <f aca="false">'2026 Forecast A'!C291</f>
        <v>EASTON 9TH WARD</v>
      </c>
      <c r="D363" s="10" t="n">
        <f aca="false">'2026 Forecast A'!G291</f>
        <v>0.66414686825054</v>
      </c>
      <c r="E363" s="10" t="n">
        <f aca="false">'2026 Forecast B'!G291</f>
        <v>0.665226781857451</v>
      </c>
      <c r="F363" s="10" t="n">
        <f aca="false">'2026 Forecast C'!G291</f>
        <v>0.673866090712743</v>
      </c>
      <c r="G363" s="45" t="n">
        <f aca="false">(MAX(D363:F363)-MIN(D363:F363))*100</f>
        <v>0.971922246220303</v>
      </c>
      <c r="H363" s="46" t="n">
        <f aca="false">'2026 Forecast A'!L291</f>
        <v>2.44295498300873</v>
      </c>
      <c r="I363" s="46" t="n">
        <f aca="false">'2026 Forecast B'!L291</f>
        <v>2.53657313930207</v>
      </c>
      <c r="J363" s="46" t="n">
        <f aca="false">'2026 Forecast C'!L291</f>
        <v>2.66758183694499</v>
      </c>
      <c r="K363" s="18" t="n">
        <f aca="false">'2026 Forecast A'!F291</f>
        <v>926</v>
      </c>
      <c r="L363" s="47" t="str">
        <f aca="false">IF(OR(AND(D363&gt;0.5,E363&gt;0.5,F363&gt;0.5),AND(D363&lt;0.5,E363&lt;0.5,F363&lt;0.5)),"Yes","No — toss-up")</f>
        <v>Yes</v>
      </c>
    </row>
    <row r="364" customFormat="false" ht="15" hidden="false" customHeight="false" outlineLevel="0" collapsed="false">
      <c r="A364" s="9" t="str">
        <f aca="false">'2026 Forecast A'!A292</f>
        <v>Northampton</v>
      </c>
      <c r="B364" s="9" t="str">
        <f aca="false">'2026 Forecast A'!B292</f>
        <v>FORKS</v>
      </c>
      <c r="C364" s="9" t="str">
        <f aca="false">'2026 Forecast A'!C292</f>
        <v>FORKS TWSP EAST</v>
      </c>
      <c r="D364" s="10" t="n">
        <f aca="false">'2026 Forecast A'!G292</f>
        <v>0.533039647577093</v>
      </c>
      <c r="E364" s="10" t="n">
        <f aca="false">'2026 Forecast B'!G292</f>
        <v>0.523494860499266</v>
      </c>
      <c r="F364" s="10" t="n">
        <f aca="false">'2026 Forecast C'!G292</f>
        <v>0.535976505139501</v>
      </c>
      <c r="G364" s="45" t="n">
        <f aca="false">(MAX(D364:F364)-MIN(D364:F364))*100</f>
        <v>1.24816446402349</v>
      </c>
      <c r="H364" s="46" t="n">
        <f aca="false">'2026 Forecast A'!L292</f>
        <v>2.1149079150367</v>
      </c>
      <c r="I364" s="46" t="n">
        <f aca="false">'2026 Forecast B'!L292</f>
        <v>2.41298496866465</v>
      </c>
      <c r="J364" s="46" t="n">
        <f aca="false">'2026 Forecast C'!L292</f>
        <v>2.24505523618249</v>
      </c>
      <c r="K364" s="18" t="n">
        <f aca="false">'2026 Forecast A'!F292</f>
        <v>1362</v>
      </c>
      <c r="L364" s="47" t="str">
        <f aca="false">IF(OR(AND(D364&gt;0.5,E364&gt;0.5,F364&gt;0.5),AND(D364&lt;0.5,E364&lt;0.5,F364&lt;0.5)),"Yes","No — toss-up")</f>
        <v>Yes</v>
      </c>
    </row>
    <row r="365" customFormat="false" ht="15" hidden="false" customHeight="false" outlineLevel="0" collapsed="false">
      <c r="A365" s="9" t="str">
        <f aca="false">'2026 Forecast A'!A293</f>
        <v>Northampton</v>
      </c>
      <c r="B365" s="9" t="str">
        <f aca="false">'2026 Forecast A'!B293</f>
        <v>FORKS</v>
      </c>
      <c r="C365" s="9" t="str">
        <f aca="false">'2026 Forecast A'!C293</f>
        <v>FORKS TWSP NORTH</v>
      </c>
      <c r="D365" s="10" t="n">
        <f aca="false">'2026 Forecast A'!G293</f>
        <v>0.522333637192343</v>
      </c>
      <c r="E365" s="10" t="n">
        <f aca="false">'2026 Forecast B'!G293</f>
        <v>0.517775752051048</v>
      </c>
      <c r="F365" s="10" t="n">
        <f aca="false">'2026 Forecast C'!G293</f>
        <v>0.527803099361896</v>
      </c>
      <c r="G365" s="45" t="n">
        <f aca="false">(MAX(D365:F365)-MIN(D365:F365))*100</f>
        <v>1.00273473108478</v>
      </c>
      <c r="H365" s="46" t="n">
        <f aca="false">'2026 Forecast A'!L293</f>
        <v>2.1149079150367</v>
      </c>
      <c r="I365" s="46" t="n">
        <f aca="false">'2026 Forecast B'!L293</f>
        <v>2.41298496866465</v>
      </c>
      <c r="J365" s="46" t="n">
        <f aca="false">'2026 Forecast C'!L293</f>
        <v>2.24505523618249</v>
      </c>
      <c r="K365" s="18" t="n">
        <f aca="false">'2026 Forecast A'!F293</f>
        <v>1097</v>
      </c>
      <c r="L365" s="47" t="str">
        <f aca="false">IF(OR(AND(D365&gt;0.5,E365&gt;0.5,F365&gt;0.5),AND(D365&lt;0.5,E365&lt;0.5,F365&lt;0.5)),"Yes","No — toss-up")</f>
        <v>Yes</v>
      </c>
    </row>
    <row r="366" customFormat="false" ht="15" hidden="false" customHeight="false" outlineLevel="0" collapsed="false">
      <c r="A366" s="9" t="str">
        <f aca="false">'2026 Forecast A'!A294</f>
        <v>Northampton</v>
      </c>
      <c r="B366" s="9" t="str">
        <f aca="false">'2026 Forecast A'!B294</f>
        <v>FORKS</v>
      </c>
      <c r="C366" s="9" t="str">
        <f aca="false">'2026 Forecast A'!C294</f>
        <v>FORKS TWSP NORTHWEST</v>
      </c>
      <c r="D366" s="10" t="n">
        <f aca="false">'2026 Forecast A'!G294</f>
        <v>0.545611015490534</v>
      </c>
      <c r="E366" s="10" t="n">
        <f aca="false">'2026 Forecast B'!G294</f>
        <v>0.547332185886403</v>
      </c>
      <c r="F366" s="10" t="n">
        <f aca="false">'2026 Forecast C'!G294</f>
        <v>0.545611015490534</v>
      </c>
      <c r="G366" s="45" t="n">
        <f aca="false">(MAX(D366:F366)-MIN(D366:F366))*100</f>
        <v>0.172117039586917</v>
      </c>
      <c r="H366" s="46" t="n">
        <f aca="false">'2026 Forecast A'!L294</f>
        <v>2.44295498300873</v>
      </c>
      <c r="I366" s="46" t="n">
        <f aca="false">'2026 Forecast B'!L294</f>
        <v>2.53657313930207</v>
      </c>
      <c r="J366" s="46" t="n">
        <f aca="false">'2026 Forecast C'!L294</f>
        <v>2.66758183694499</v>
      </c>
      <c r="K366" s="18" t="n">
        <f aca="false">'2026 Forecast A'!F294</f>
        <v>581</v>
      </c>
      <c r="L366" s="47" t="str">
        <f aca="false">IF(OR(AND(D366&gt;0.5,E366&gt;0.5,F366&gt;0.5),AND(D366&lt;0.5,E366&lt;0.5,F366&lt;0.5)),"Yes","No — toss-up")</f>
        <v>Yes</v>
      </c>
    </row>
    <row r="367" customFormat="false" ht="15" hidden="false" customHeight="false" outlineLevel="0" collapsed="false">
      <c r="A367" s="9" t="str">
        <f aca="false">'2026 Forecast A'!A295</f>
        <v>Northampton</v>
      </c>
      <c r="B367" s="9" t="str">
        <f aca="false">'2026 Forecast A'!B295</f>
        <v>FORKS</v>
      </c>
      <c r="C367" s="9" t="str">
        <f aca="false">'2026 Forecast A'!C295</f>
        <v>FORKS TWSP SOUTH</v>
      </c>
      <c r="D367" s="10" t="n">
        <f aca="false">'2026 Forecast A'!G295</f>
        <v>0.525321888412017</v>
      </c>
      <c r="E367" s="10" t="n">
        <f aca="false">'2026 Forecast B'!G295</f>
        <v>0.52274678111588</v>
      </c>
      <c r="F367" s="10" t="n">
        <f aca="false">'2026 Forecast C'!G295</f>
        <v>0.531330472103004</v>
      </c>
      <c r="G367" s="45" t="n">
        <f aca="false">(MAX(D367:F367)-MIN(D367:F367))*100</f>
        <v>0.858369098712453</v>
      </c>
      <c r="H367" s="46" t="n">
        <f aca="false">'2026 Forecast A'!L295</f>
        <v>2.1149079150367</v>
      </c>
      <c r="I367" s="46" t="n">
        <f aca="false">'2026 Forecast B'!L295</f>
        <v>2.41298496866465</v>
      </c>
      <c r="J367" s="46" t="n">
        <f aca="false">'2026 Forecast C'!L295</f>
        <v>2.24505523618249</v>
      </c>
      <c r="K367" s="18" t="n">
        <f aca="false">'2026 Forecast A'!F295</f>
        <v>1165</v>
      </c>
      <c r="L367" s="47" t="str">
        <f aca="false">IF(OR(AND(D367&gt;0.5,E367&gt;0.5,F367&gt;0.5),AND(D367&lt;0.5,E367&lt;0.5,F367&lt;0.5)),"Yes","No — toss-up")</f>
        <v>Yes</v>
      </c>
    </row>
    <row r="368" customFormat="false" ht="15" hidden="false" customHeight="false" outlineLevel="0" collapsed="false">
      <c r="A368" s="9" t="str">
        <f aca="false">'2026 Forecast A'!A296</f>
        <v>Northampton</v>
      </c>
      <c r="B368" s="9" t="str">
        <f aca="false">'2026 Forecast A'!B296</f>
        <v>FORKS</v>
      </c>
      <c r="C368" s="9" t="str">
        <f aca="false">'2026 Forecast A'!C296</f>
        <v>FORKS TWSP SOUTHEAST</v>
      </c>
      <c r="D368" s="10" t="n">
        <f aca="false">'2026 Forecast A'!G296</f>
        <v>0.524185587364265</v>
      </c>
      <c r="E368" s="10" t="n">
        <f aca="false">'2026 Forecast B'!G296</f>
        <v>0.531095755182626</v>
      </c>
      <c r="F368" s="10" t="n">
        <f aca="false">'2026 Forecast C'!G296</f>
        <v>0.530108588351431</v>
      </c>
      <c r="G368" s="45" t="n">
        <f aca="false">(MAX(D368:F368)-MIN(D368:F368))*100</f>
        <v>0.691016781836129</v>
      </c>
      <c r="H368" s="46" t="n">
        <f aca="false">'2026 Forecast A'!L296</f>
        <v>2.1149079150367</v>
      </c>
      <c r="I368" s="46" t="n">
        <f aca="false">'2026 Forecast B'!L296</f>
        <v>2.41298496866465</v>
      </c>
      <c r="J368" s="46" t="n">
        <f aca="false">'2026 Forecast C'!L296</f>
        <v>2.24505523618249</v>
      </c>
      <c r="K368" s="18" t="n">
        <f aca="false">'2026 Forecast A'!F296</f>
        <v>1013</v>
      </c>
      <c r="L368" s="47" t="str">
        <f aca="false">IF(OR(AND(D368&gt;0.5,E368&gt;0.5,F368&gt;0.5),AND(D368&lt;0.5,E368&lt;0.5,F368&lt;0.5)),"Yes","No — toss-up")</f>
        <v>Yes</v>
      </c>
    </row>
    <row r="369" customFormat="false" ht="15" hidden="false" customHeight="false" outlineLevel="0" collapsed="false">
      <c r="A369" s="9" t="str">
        <f aca="false">'2026 Forecast A'!A297</f>
        <v>Northampton</v>
      </c>
      <c r="B369" s="9" t="str">
        <f aca="false">'2026 Forecast A'!B297</f>
        <v>FORKS</v>
      </c>
      <c r="C369" s="9" t="str">
        <f aca="false">'2026 Forecast A'!C297</f>
        <v>FORKS TWSP SOUTHWEST</v>
      </c>
      <c r="D369" s="10" t="n">
        <f aca="false">'2026 Forecast A'!G297</f>
        <v>0.521666666666667</v>
      </c>
      <c r="E369" s="10" t="n">
        <f aca="false">'2026 Forecast B'!G297</f>
        <v>0.5175</v>
      </c>
      <c r="F369" s="10" t="n">
        <f aca="false">'2026 Forecast C'!G297</f>
        <v>0.5275</v>
      </c>
      <c r="G369" s="45" t="n">
        <f aca="false">(MAX(D369:F369)-MIN(D369:F369))*100</f>
        <v>1</v>
      </c>
      <c r="H369" s="46" t="n">
        <f aca="false">'2026 Forecast A'!L297</f>
        <v>2.1149079150367</v>
      </c>
      <c r="I369" s="46" t="n">
        <f aca="false">'2026 Forecast B'!L297</f>
        <v>2.41298496866465</v>
      </c>
      <c r="J369" s="46" t="n">
        <f aca="false">'2026 Forecast C'!L297</f>
        <v>2.24505523618249</v>
      </c>
      <c r="K369" s="18" t="n">
        <f aca="false">'2026 Forecast A'!F297</f>
        <v>1200</v>
      </c>
      <c r="L369" s="47" t="str">
        <f aca="false">IF(OR(AND(D369&gt;0.5,E369&gt;0.5,F369&gt;0.5),AND(D369&lt;0.5,E369&lt;0.5,F369&lt;0.5)),"Yes","No — toss-up")</f>
        <v>Yes</v>
      </c>
    </row>
    <row r="370" customFormat="false" ht="15" hidden="false" customHeight="false" outlineLevel="0" collapsed="false">
      <c r="A370" s="9" t="str">
        <f aca="false">'2026 Forecast A'!A298</f>
        <v>Northampton</v>
      </c>
      <c r="B370" s="9" t="str">
        <f aca="false">'2026 Forecast A'!B298</f>
        <v>FORKS</v>
      </c>
      <c r="C370" s="9" t="str">
        <f aca="false">'2026 Forecast A'!C298</f>
        <v>FORKS TWSP WEST</v>
      </c>
      <c r="D370" s="10" t="n">
        <f aca="false">'2026 Forecast A'!G298</f>
        <v>0.510673234811166</v>
      </c>
      <c r="E370" s="10" t="n">
        <f aca="false">'2026 Forecast B'!G298</f>
        <v>0.520525451559934</v>
      </c>
      <c r="F370" s="10" t="n">
        <f aca="false">'2026 Forecast C'!G298</f>
        <v>0.520525451559934</v>
      </c>
      <c r="G370" s="45" t="n">
        <f aca="false">(MAX(D370:F370)-MIN(D370:F370))*100</f>
        <v>0.985221674876846</v>
      </c>
      <c r="H370" s="46" t="n">
        <f aca="false">'2026 Forecast A'!L298</f>
        <v>2.44295498300873</v>
      </c>
      <c r="I370" s="46" t="n">
        <f aca="false">'2026 Forecast B'!L298</f>
        <v>2.53657313930207</v>
      </c>
      <c r="J370" s="46" t="n">
        <f aca="false">'2026 Forecast C'!L298</f>
        <v>2.66758183694499</v>
      </c>
      <c r="K370" s="18" t="n">
        <f aca="false">'2026 Forecast A'!F298</f>
        <v>609</v>
      </c>
      <c r="L370" s="47" t="str">
        <f aca="false">IF(OR(AND(D370&gt;0.5,E370&gt;0.5,F370&gt;0.5),AND(D370&lt;0.5,E370&lt;0.5,F370&lt;0.5)),"Yes","No — toss-up")</f>
        <v>Yes</v>
      </c>
    </row>
    <row r="371" customFormat="false" ht="15" hidden="false" customHeight="false" outlineLevel="0" collapsed="false">
      <c r="A371" s="9" t="str">
        <f aca="false">'2026 Forecast A'!A299</f>
        <v>Northampton</v>
      </c>
      <c r="B371" s="9" t="str">
        <f aca="false">'2026 Forecast A'!B299</f>
        <v>FREEMANSBURG</v>
      </c>
      <c r="C371" s="9" t="str">
        <f aca="false">'2026 Forecast A'!C299</f>
        <v>FREEMANSBURG</v>
      </c>
      <c r="D371" s="10" t="n">
        <f aca="false">'2026 Forecast A'!G299</f>
        <v>0.602959309494451</v>
      </c>
      <c r="E371" s="10" t="n">
        <f aca="false">'2026 Forecast B'!G299</f>
        <v>0.601726263871763</v>
      </c>
      <c r="F371" s="10" t="n">
        <f aca="false">'2026 Forecast C'!G299</f>
        <v>0.61035758323058</v>
      </c>
      <c r="G371" s="45" t="n">
        <f aca="false">(MAX(D371:F371)-MIN(D371:F371))*100</f>
        <v>0.863131935881634</v>
      </c>
      <c r="H371" s="46" t="n">
        <f aca="false">'2026 Forecast A'!L299</f>
        <v>2.44295498300873</v>
      </c>
      <c r="I371" s="46" t="n">
        <f aca="false">'2026 Forecast B'!L299</f>
        <v>2.53657313930207</v>
      </c>
      <c r="J371" s="46" t="n">
        <f aca="false">'2026 Forecast C'!L299</f>
        <v>2.66758183694499</v>
      </c>
      <c r="K371" s="18" t="n">
        <f aca="false">'2026 Forecast A'!F299</f>
        <v>811</v>
      </c>
      <c r="L371" s="47" t="str">
        <f aca="false">IF(OR(AND(D371&gt;0.5,E371&gt;0.5,F371&gt;0.5),AND(D371&lt;0.5,E371&lt;0.5,F371&lt;0.5)),"Yes","No — toss-up")</f>
        <v>Yes</v>
      </c>
    </row>
    <row r="372" customFormat="false" ht="15" hidden="false" customHeight="false" outlineLevel="0" collapsed="false">
      <c r="A372" s="9" t="str">
        <f aca="false">'2026 Forecast A'!A300</f>
        <v>Northampton</v>
      </c>
      <c r="B372" s="9" t="str">
        <f aca="false">'2026 Forecast A'!B300</f>
        <v>GLENDON</v>
      </c>
      <c r="C372" s="9" t="str">
        <f aca="false">'2026 Forecast A'!C300</f>
        <v>GLENDON</v>
      </c>
      <c r="D372" s="10" t="n">
        <f aca="false">'2026 Forecast A'!G300</f>
        <v>0.527777777777778</v>
      </c>
      <c r="E372" s="10" t="n">
        <f aca="false">'2026 Forecast B'!G300</f>
        <v>0.527777777777778</v>
      </c>
      <c r="F372" s="10" t="n">
        <f aca="false">'2026 Forecast C'!G300</f>
        <v>0.534722222222222</v>
      </c>
      <c r="G372" s="45" t="n">
        <f aca="false">(MAX(D372:F372)-MIN(D372:F372))*100</f>
        <v>0.694444444444442</v>
      </c>
      <c r="H372" s="46" t="n">
        <f aca="false">'2026 Forecast A'!L300</f>
        <v>3.63007318179951</v>
      </c>
      <c r="I372" s="46" t="n">
        <f aca="false">'2026 Forecast B'!L300</f>
        <v>3.42212242863596</v>
      </c>
      <c r="J372" s="46" t="n">
        <f aca="false">'2026 Forecast C'!L300</f>
        <v>3.90543410566382</v>
      </c>
      <c r="K372" s="18" t="n">
        <f aca="false">'2026 Forecast A'!F300</f>
        <v>144</v>
      </c>
      <c r="L372" s="47" t="str">
        <f aca="false">IF(OR(AND(D372&gt;0.5,E372&gt;0.5,F372&gt;0.5),AND(D372&lt;0.5,E372&lt;0.5,F372&lt;0.5)),"Yes","No — toss-up")</f>
        <v>Yes</v>
      </c>
    </row>
    <row r="373" customFormat="false" ht="15" hidden="false" customHeight="false" outlineLevel="0" collapsed="false">
      <c r="A373" s="9" t="str">
        <f aca="false">'2026 Forecast A'!A301</f>
        <v>Northampton</v>
      </c>
      <c r="B373" s="9" t="str">
        <f aca="false">'2026 Forecast A'!B301</f>
        <v>HANOVER</v>
      </c>
      <c r="C373" s="9" t="str">
        <f aca="false">'2026 Forecast A'!C301</f>
        <v>HANOVER #1</v>
      </c>
      <c r="D373" s="10" t="n">
        <f aca="false">'2026 Forecast A'!G301</f>
        <v>0.587962962962963</v>
      </c>
      <c r="E373" s="10" t="n">
        <f aca="false">'2026 Forecast B'!G301</f>
        <v>0.588734567901235</v>
      </c>
      <c r="F373" s="10" t="n">
        <f aca="false">'2026 Forecast C'!G301</f>
        <v>0.600308641975309</v>
      </c>
      <c r="G373" s="45" t="n">
        <f aca="false">(MAX(D373:F373)-MIN(D373:F373))*100</f>
        <v>1.23456790123457</v>
      </c>
      <c r="H373" s="46" t="n">
        <f aca="false">'2026 Forecast A'!L301</f>
        <v>2.1149079150367</v>
      </c>
      <c r="I373" s="46" t="n">
        <f aca="false">'2026 Forecast B'!L301</f>
        <v>2.41298496866465</v>
      </c>
      <c r="J373" s="46" t="n">
        <f aca="false">'2026 Forecast C'!L301</f>
        <v>2.24505523618249</v>
      </c>
      <c r="K373" s="18" t="n">
        <f aca="false">'2026 Forecast A'!F301</f>
        <v>1296</v>
      </c>
      <c r="L373" s="47" t="str">
        <f aca="false">IF(OR(AND(D373&gt;0.5,E373&gt;0.5,F373&gt;0.5),AND(D373&lt;0.5,E373&lt;0.5,F373&lt;0.5)),"Yes","No — toss-up")</f>
        <v>Yes</v>
      </c>
    </row>
    <row r="374" customFormat="false" ht="15" hidden="false" customHeight="false" outlineLevel="0" collapsed="false">
      <c r="A374" s="9" t="str">
        <f aca="false">'2026 Forecast A'!A302</f>
        <v>Northampton</v>
      </c>
      <c r="B374" s="9" t="str">
        <f aca="false">'2026 Forecast A'!B302</f>
        <v>HANOVER</v>
      </c>
      <c r="C374" s="9" t="str">
        <f aca="false">'2026 Forecast A'!C302</f>
        <v>HANOVER #2</v>
      </c>
      <c r="D374" s="10" t="n">
        <f aca="false">'2026 Forecast A'!G302</f>
        <v>0.556316590563166</v>
      </c>
      <c r="E374" s="10" t="n">
        <f aca="false">'2026 Forecast B'!G302</f>
        <v>0.559360730593607</v>
      </c>
      <c r="F374" s="10" t="n">
        <f aca="false">'2026 Forecast C'!G302</f>
        <v>0.566971080669711</v>
      </c>
      <c r="G374" s="45" t="n">
        <f aca="false">(MAX(D374:F374)-MIN(D374:F374))*100</f>
        <v>1.06544901065448</v>
      </c>
      <c r="H374" s="46" t="n">
        <f aca="false">'2026 Forecast A'!L302</f>
        <v>2.1149079150367</v>
      </c>
      <c r="I374" s="46" t="n">
        <f aca="false">'2026 Forecast B'!L302</f>
        <v>2.41298496866465</v>
      </c>
      <c r="J374" s="46" t="n">
        <f aca="false">'2026 Forecast C'!L302</f>
        <v>2.24505523618249</v>
      </c>
      <c r="K374" s="18" t="n">
        <f aca="false">'2026 Forecast A'!F302</f>
        <v>1314</v>
      </c>
      <c r="L374" s="47" t="str">
        <f aca="false">IF(OR(AND(D374&gt;0.5,E374&gt;0.5,F374&gt;0.5),AND(D374&lt;0.5,E374&lt;0.5,F374&lt;0.5)),"Yes","No — toss-up")</f>
        <v>Yes</v>
      </c>
    </row>
    <row r="375" customFormat="false" ht="15" hidden="false" customHeight="false" outlineLevel="0" collapsed="false">
      <c r="A375" s="9" t="str">
        <f aca="false">'2026 Forecast A'!A303</f>
        <v>Northampton</v>
      </c>
      <c r="B375" s="9" t="str">
        <f aca="false">'2026 Forecast A'!B303</f>
        <v>HANOVER</v>
      </c>
      <c r="C375" s="9" t="str">
        <f aca="false">'2026 Forecast A'!C303</f>
        <v>HANOVER #3</v>
      </c>
      <c r="D375" s="10" t="n">
        <f aca="false">'2026 Forecast A'!G303</f>
        <v>0.528767123287671</v>
      </c>
      <c r="E375" s="10" t="n">
        <f aca="false">'2026 Forecast B'!G303</f>
        <v>0.527397260273973</v>
      </c>
      <c r="F375" s="10" t="n">
        <f aca="false">'2026 Forecast C'!G303</f>
        <v>0.534246575342466</v>
      </c>
      <c r="G375" s="45" t="n">
        <f aca="false">(MAX(D375:F375)-MIN(D375:F375))*100</f>
        <v>0.684931506849318</v>
      </c>
      <c r="H375" s="46" t="n">
        <f aca="false">'2026 Forecast A'!L303</f>
        <v>2.44295498300873</v>
      </c>
      <c r="I375" s="46" t="n">
        <f aca="false">'2026 Forecast B'!L303</f>
        <v>2.53657313930207</v>
      </c>
      <c r="J375" s="46" t="n">
        <f aca="false">'2026 Forecast C'!L303</f>
        <v>2.66758183694499</v>
      </c>
      <c r="K375" s="18" t="n">
        <f aca="false">'2026 Forecast A'!F303</f>
        <v>730</v>
      </c>
      <c r="L375" s="47" t="str">
        <f aca="false">IF(OR(AND(D375&gt;0.5,E375&gt;0.5,F375&gt;0.5),AND(D375&lt;0.5,E375&lt;0.5,F375&lt;0.5)),"Yes","No — toss-up")</f>
        <v>Yes</v>
      </c>
    </row>
    <row r="376" customFormat="false" ht="15" hidden="false" customHeight="false" outlineLevel="0" collapsed="false">
      <c r="A376" s="9" t="str">
        <f aca="false">'2026 Forecast A'!A304</f>
        <v>Northampton</v>
      </c>
      <c r="B376" s="9" t="str">
        <f aca="false">'2026 Forecast A'!B304</f>
        <v>HANOVER</v>
      </c>
      <c r="C376" s="9" t="str">
        <f aca="false">'2026 Forecast A'!C304</f>
        <v>HANOVER #4</v>
      </c>
      <c r="D376" s="10" t="n">
        <f aca="false">'2026 Forecast A'!G304</f>
        <v>0.52987012987013</v>
      </c>
      <c r="E376" s="10" t="n">
        <f aca="false">'2026 Forecast B'!G304</f>
        <v>0.524675324675325</v>
      </c>
      <c r="F376" s="10" t="n">
        <f aca="false">'2026 Forecast C'!G304</f>
        <v>0.535064935064935</v>
      </c>
      <c r="G376" s="45" t="n">
        <f aca="false">(MAX(D376:F376)-MIN(D376:F376))*100</f>
        <v>1.03896103896104</v>
      </c>
      <c r="H376" s="46" t="n">
        <f aca="false">'2026 Forecast A'!L304</f>
        <v>2.1149079150367</v>
      </c>
      <c r="I376" s="46" t="n">
        <f aca="false">'2026 Forecast B'!L304</f>
        <v>2.41298496866465</v>
      </c>
      <c r="J376" s="46" t="n">
        <f aca="false">'2026 Forecast C'!L304</f>
        <v>2.24505523618249</v>
      </c>
      <c r="K376" s="18" t="n">
        <f aca="false">'2026 Forecast A'!F304</f>
        <v>1155</v>
      </c>
      <c r="L376" s="47" t="str">
        <f aca="false">IF(OR(AND(D376&gt;0.5,E376&gt;0.5,F376&gt;0.5),AND(D376&lt;0.5,E376&lt;0.5,F376&lt;0.5)),"Yes","No — toss-up")</f>
        <v>Yes</v>
      </c>
    </row>
    <row r="377" customFormat="false" ht="15" hidden="false" customHeight="false" outlineLevel="0" collapsed="false">
      <c r="A377" s="9" t="str">
        <f aca="false">'2026 Forecast A'!A305</f>
        <v>Northampton</v>
      </c>
      <c r="B377" s="9" t="str">
        <f aca="false">'2026 Forecast A'!B305</f>
        <v>HANOVER</v>
      </c>
      <c r="C377" s="9" t="str">
        <f aca="false">'2026 Forecast A'!C305</f>
        <v>HANOVER #5</v>
      </c>
      <c r="D377" s="10" t="n">
        <f aca="false">'2026 Forecast A'!G305</f>
        <v>0.552872606161532</v>
      </c>
      <c r="E377" s="10" t="n">
        <f aca="false">'2026 Forecast B'!G305</f>
        <v>0.552039966694421</v>
      </c>
      <c r="F377" s="10" t="n">
        <f aca="false">'2026 Forecast C'!G305</f>
        <v>0.562864279766861</v>
      </c>
      <c r="G377" s="45" t="n">
        <f aca="false">(MAX(D377:F377)-MIN(D377:F377))*100</f>
        <v>1.08243130724396</v>
      </c>
      <c r="H377" s="46" t="n">
        <f aca="false">'2026 Forecast A'!L305</f>
        <v>2.1149079150367</v>
      </c>
      <c r="I377" s="46" t="n">
        <f aca="false">'2026 Forecast B'!L305</f>
        <v>2.41298496866465</v>
      </c>
      <c r="J377" s="46" t="n">
        <f aca="false">'2026 Forecast C'!L305</f>
        <v>2.24505523618249</v>
      </c>
      <c r="K377" s="18" t="n">
        <f aca="false">'2026 Forecast A'!F305</f>
        <v>1201</v>
      </c>
      <c r="L377" s="47" t="str">
        <f aca="false">IF(OR(AND(D377&gt;0.5,E377&gt;0.5,F377&gt;0.5),AND(D377&lt;0.5,E377&lt;0.5,F377&lt;0.5)),"Yes","No — toss-up")</f>
        <v>Yes</v>
      </c>
    </row>
    <row r="378" customFormat="false" ht="15" hidden="false" customHeight="false" outlineLevel="0" collapsed="false">
      <c r="A378" s="9" t="str">
        <f aca="false">'2026 Forecast A'!A306</f>
        <v>Northampton</v>
      </c>
      <c r="B378" s="9" t="str">
        <f aca="false">'2026 Forecast A'!B306</f>
        <v>HANOVER</v>
      </c>
      <c r="C378" s="9" t="str">
        <f aca="false">'2026 Forecast A'!C306</f>
        <v>HANOVER #6</v>
      </c>
      <c r="D378" s="10" t="n">
        <f aca="false">'2026 Forecast A'!G306</f>
        <v>0.535616438356164</v>
      </c>
      <c r="E378" s="10" t="n">
        <f aca="false">'2026 Forecast B'!G306</f>
        <v>0.532876712328767</v>
      </c>
      <c r="F378" s="10" t="n">
        <f aca="false">'2026 Forecast C'!G306</f>
        <v>0.543835616438356</v>
      </c>
      <c r="G378" s="45" t="n">
        <f aca="false">(MAX(D378:F378)-MIN(D378:F378))*100</f>
        <v>1.09589041095891</v>
      </c>
      <c r="H378" s="46" t="n">
        <f aca="false">'2026 Forecast A'!L306</f>
        <v>2.44295498300873</v>
      </c>
      <c r="I378" s="46" t="n">
        <f aca="false">'2026 Forecast B'!L306</f>
        <v>2.53657313930207</v>
      </c>
      <c r="J378" s="46" t="n">
        <f aca="false">'2026 Forecast C'!L306</f>
        <v>2.66758183694499</v>
      </c>
      <c r="K378" s="18" t="n">
        <f aca="false">'2026 Forecast A'!F306</f>
        <v>730</v>
      </c>
      <c r="L378" s="47" t="str">
        <f aca="false">IF(OR(AND(D378&gt;0.5,E378&gt;0.5,F378&gt;0.5),AND(D378&lt;0.5,E378&lt;0.5,F378&lt;0.5)),"Yes","No — toss-up")</f>
        <v>Yes</v>
      </c>
    </row>
    <row r="379" customFormat="false" ht="15" hidden="false" customHeight="false" outlineLevel="0" collapsed="false">
      <c r="A379" s="9" t="str">
        <f aca="false">'2026 Forecast A'!A307</f>
        <v>Northampton</v>
      </c>
      <c r="B379" s="9" t="str">
        <f aca="false">'2026 Forecast A'!B307</f>
        <v>HELLERTOWN</v>
      </c>
      <c r="C379" s="9" t="str">
        <f aca="false">'2026 Forecast A'!C307</f>
        <v>HELLERTOWN BORO 1ST WARD</v>
      </c>
      <c r="D379" s="10" t="n">
        <f aca="false">'2026 Forecast A'!G307</f>
        <v>0.5</v>
      </c>
      <c r="E379" s="10" t="n">
        <f aca="false">'2026 Forecast B'!G307</f>
        <v>0.503296703296703</v>
      </c>
      <c r="F379" s="10" t="n">
        <f aca="false">'2026 Forecast C'!G307</f>
        <v>0.501098901098901</v>
      </c>
      <c r="G379" s="45" t="n">
        <f aca="false">(MAX(D379:F379)-MIN(D379:F379))*100</f>
        <v>0.329670329670329</v>
      </c>
      <c r="H379" s="46" t="n">
        <f aca="false">'2026 Forecast A'!L307</f>
        <v>2.44295498300873</v>
      </c>
      <c r="I379" s="46" t="n">
        <f aca="false">'2026 Forecast B'!L307</f>
        <v>2.53657313930207</v>
      </c>
      <c r="J379" s="46" t="n">
        <f aca="false">'2026 Forecast C'!L307</f>
        <v>2.66758183694499</v>
      </c>
      <c r="K379" s="18" t="n">
        <f aca="false">'2026 Forecast A'!F307</f>
        <v>910</v>
      </c>
      <c r="L379" s="47" t="str">
        <f aca="false">IF(OR(AND(D379&gt;0.5,E379&gt;0.5,F379&gt;0.5),AND(D379&lt;0.5,E379&lt;0.5,F379&lt;0.5)),"Yes","No — toss-up")</f>
        <v>No — toss-up</v>
      </c>
    </row>
    <row r="380" customFormat="false" ht="15" hidden="false" customHeight="false" outlineLevel="0" collapsed="false">
      <c r="A380" s="9" t="str">
        <f aca="false">'2026 Forecast A'!A308</f>
        <v>Northampton</v>
      </c>
      <c r="B380" s="9" t="str">
        <f aca="false">'2026 Forecast A'!B308</f>
        <v>HELLERTOWN</v>
      </c>
      <c r="C380" s="9" t="str">
        <f aca="false">'2026 Forecast A'!C308</f>
        <v>HELLERTOWN BORO 2ND WARD</v>
      </c>
      <c r="D380" s="10" t="n">
        <f aca="false">'2026 Forecast A'!G308</f>
        <v>0.51925820256776</v>
      </c>
      <c r="E380" s="10" t="n">
        <f aca="false">'2026 Forecast B'!G308</f>
        <v>0.524964336661912</v>
      </c>
      <c r="F380" s="10" t="n">
        <f aca="false">'2026 Forecast C'!G308</f>
        <v>0.523537803138374</v>
      </c>
      <c r="G380" s="45" t="n">
        <f aca="false">(MAX(D380:F380)-MIN(D380:F380))*100</f>
        <v>0.570613409415122</v>
      </c>
      <c r="H380" s="46" t="n">
        <f aca="false">'2026 Forecast A'!L308</f>
        <v>2.44295498300873</v>
      </c>
      <c r="I380" s="46" t="n">
        <f aca="false">'2026 Forecast B'!L308</f>
        <v>2.53657313930207</v>
      </c>
      <c r="J380" s="46" t="n">
        <f aca="false">'2026 Forecast C'!L308</f>
        <v>2.66758183694499</v>
      </c>
      <c r="K380" s="18" t="n">
        <f aca="false">'2026 Forecast A'!F308</f>
        <v>701</v>
      </c>
      <c r="L380" s="47" t="str">
        <f aca="false">IF(OR(AND(D380&gt;0.5,E380&gt;0.5,F380&gt;0.5),AND(D380&lt;0.5,E380&lt;0.5,F380&lt;0.5)),"Yes","No — toss-up")</f>
        <v>Yes</v>
      </c>
    </row>
    <row r="381" customFormat="false" ht="15" hidden="false" customHeight="false" outlineLevel="0" collapsed="false">
      <c r="A381" s="9" t="str">
        <f aca="false">'2026 Forecast A'!A309</f>
        <v>Northampton</v>
      </c>
      <c r="B381" s="9" t="str">
        <f aca="false">'2026 Forecast A'!B309</f>
        <v>HELLERTOWN</v>
      </c>
      <c r="C381" s="9" t="str">
        <f aca="false">'2026 Forecast A'!C309</f>
        <v>HELLERTOWN BORO 3RD WARD</v>
      </c>
      <c r="D381" s="10" t="n">
        <f aca="false">'2026 Forecast A'!G309</f>
        <v>0.536873156342183</v>
      </c>
      <c r="E381" s="10" t="n">
        <f aca="false">'2026 Forecast B'!G309</f>
        <v>0.534906588003933</v>
      </c>
      <c r="F381" s="10" t="n">
        <f aca="false">'2026 Forecast C'!G309</f>
        <v>0.542772861356932</v>
      </c>
      <c r="G381" s="45" t="n">
        <f aca="false">(MAX(D381:F381)-MIN(D381:F381))*100</f>
        <v>0.786627335299905</v>
      </c>
      <c r="H381" s="46" t="n">
        <f aca="false">'2026 Forecast A'!L309</f>
        <v>2.1149079150367</v>
      </c>
      <c r="I381" s="46" t="n">
        <f aca="false">'2026 Forecast B'!L309</f>
        <v>2.41298496866465</v>
      </c>
      <c r="J381" s="46" t="n">
        <f aca="false">'2026 Forecast C'!L309</f>
        <v>2.24505523618249</v>
      </c>
      <c r="K381" s="18" t="n">
        <f aca="false">'2026 Forecast A'!F309</f>
        <v>1017</v>
      </c>
      <c r="L381" s="47" t="str">
        <f aca="false">IF(OR(AND(D381&gt;0.5,E381&gt;0.5,F381&gt;0.5),AND(D381&lt;0.5,E381&lt;0.5,F381&lt;0.5)),"Yes","No — toss-up")</f>
        <v>Yes</v>
      </c>
    </row>
    <row r="382" customFormat="false" ht="15" hidden="false" customHeight="false" outlineLevel="0" collapsed="false">
      <c r="A382" s="9" t="str">
        <f aca="false">'2026 Forecast A'!A310</f>
        <v>Northampton</v>
      </c>
      <c r="B382" s="9" t="str">
        <f aca="false">'2026 Forecast A'!B310</f>
        <v>LEHIGH</v>
      </c>
      <c r="C382" s="9" t="str">
        <f aca="false">'2026 Forecast A'!C310</f>
        <v>LEHIGH TWSP - CENTRAL</v>
      </c>
      <c r="D382" s="10" t="n">
        <f aca="false">'2026 Forecast A'!G310</f>
        <v>0.344286781179985</v>
      </c>
      <c r="E382" s="10" t="n">
        <f aca="false">'2026 Forecast B'!G310</f>
        <v>0.348020911127707</v>
      </c>
      <c r="F382" s="10" t="n">
        <f aca="false">'2026 Forecast C'!G310</f>
        <v>0.329350261389096</v>
      </c>
      <c r="G382" s="45" t="n">
        <f aca="false">(MAX(D382:F382)-MIN(D382:F382))*100</f>
        <v>1.86706497386109</v>
      </c>
      <c r="H382" s="46" t="n">
        <f aca="false">'2026 Forecast A'!L310</f>
        <v>2.1149079150367</v>
      </c>
      <c r="I382" s="46" t="n">
        <f aca="false">'2026 Forecast B'!L310</f>
        <v>2.41298496866465</v>
      </c>
      <c r="J382" s="46" t="n">
        <f aca="false">'2026 Forecast C'!L310</f>
        <v>2.24505523618249</v>
      </c>
      <c r="K382" s="18" t="n">
        <f aca="false">'2026 Forecast A'!F310</f>
        <v>1339</v>
      </c>
      <c r="L382" s="47" t="str">
        <f aca="false">IF(OR(AND(D382&gt;0.5,E382&gt;0.5,F382&gt;0.5),AND(D382&lt;0.5,E382&lt;0.5,F382&lt;0.5)),"Yes","No — toss-up")</f>
        <v>Yes</v>
      </c>
    </row>
    <row r="383" customFormat="false" ht="15" hidden="false" customHeight="false" outlineLevel="0" collapsed="false">
      <c r="A383" s="9" t="str">
        <f aca="false">'2026 Forecast A'!A311</f>
        <v>Northampton</v>
      </c>
      <c r="B383" s="9" t="str">
        <f aca="false">'2026 Forecast A'!B311</f>
        <v>LEHIGH</v>
      </c>
      <c r="C383" s="9" t="str">
        <f aca="false">'2026 Forecast A'!C311</f>
        <v>LEHIGH TWSP - DANIELSVILLE</v>
      </c>
      <c r="D383" s="10" t="n">
        <f aca="false">'2026 Forecast A'!G311</f>
        <v>0.347826086956522</v>
      </c>
      <c r="E383" s="10" t="n">
        <f aca="false">'2026 Forecast B'!G311</f>
        <v>0.346488294314381</v>
      </c>
      <c r="F383" s="10" t="n">
        <f aca="false">'2026 Forecast C'!G311</f>
        <v>0.335117056856187</v>
      </c>
      <c r="G383" s="45" t="n">
        <f aca="false">(MAX(D383:F383)-MIN(D383:F383))*100</f>
        <v>1.27090301003344</v>
      </c>
      <c r="H383" s="46" t="n">
        <f aca="false">'2026 Forecast A'!L311</f>
        <v>2.1149079150367</v>
      </c>
      <c r="I383" s="46" t="n">
        <f aca="false">'2026 Forecast B'!L311</f>
        <v>2.41298496866465</v>
      </c>
      <c r="J383" s="46" t="n">
        <f aca="false">'2026 Forecast C'!L311</f>
        <v>2.24505523618249</v>
      </c>
      <c r="K383" s="18" t="n">
        <f aca="false">'2026 Forecast A'!F311</f>
        <v>1495</v>
      </c>
      <c r="L383" s="47" t="str">
        <f aca="false">IF(OR(AND(D383&gt;0.5,E383&gt;0.5,F383&gt;0.5),AND(D383&lt;0.5,E383&lt;0.5,F383&lt;0.5)),"Yes","No — toss-up")</f>
        <v>Yes</v>
      </c>
    </row>
    <row r="384" customFormat="false" ht="15" hidden="false" customHeight="false" outlineLevel="0" collapsed="false">
      <c r="A384" s="9" t="str">
        <f aca="false">'2026 Forecast A'!A312</f>
        <v>Northampton</v>
      </c>
      <c r="B384" s="9" t="str">
        <f aca="false">'2026 Forecast A'!B312</f>
        <v>LEHIGH</v>
      </c>
      <c r="C384" s="9" t="str">
        <f aca="false">'2026 Forecast A'!C312</f>
        <v>LEHIGH TWSP - NORTHWESTERN</v>
      </c>
      <c r="D384" s="10" t="n">
        <f aca="false">'2026 Forecast A'!G312</f>
        <v>0.325490196078431</v>
      </c>
      <c r="E384" s="10" t="n">
        <f aca="false">'2026 Forecast B'!G312</f>
        <v>0.325490196078431</v>
      </c>
      <c r="F384" s="10" t="n">
        <f aca="false">'2026 Forecast C'!G312</f>
        <v>0.309803921568627</v>
      </c>
      <c r="G384" s="45" t="n">
        <f aca="false">(MAX(D384:F384)-MIN(D384:F384))*100</f>
        <v>1.56862745098039</v>
      </c>
      <c r="H384" s="46" t="n">
        <f aca="false">'2026 Forecast A'!L312</f>
        <v>3.63007318179951</v>
      </c>
      <c r="I384" s="46" t="n">
        <f aca="false">'2026 Forecast B'!L312</f>
        <v>3.42212242863596</v>
      </c>
      <c r="J384" s="46" t="n">
        <f aca="false">'2026 Forecast C'!L312</f>
        <v>3.90543410566382</v>
      </c>
      <c r="K384" s="18" t="n">
        <f aca="false">'2026 Forecast A'!F312</f>
        <v>510</v>
      </c>
      <c r="L384" s="47" t="str">
        <f aca="false">IF(OR(AND(D384&gt;0.5,E384&gt;0.5,F384&gt;0.5),AND(D384&lt;0.5,E384&lt;0.5,F384&lt;0.5)),"Yes","No — toss-up")</f>
        <v>Yes</v>
      </c>
    </row>
    <row r="385" customFormat="false" ht="15" hidden="false" customHeight="false" outlineLevel="0" collapsed="false">
      <c r="A385" s="9" t="str">
        <f aca="false">'2026 Forecast A'!A313</f>
        <v>Northampton</v>
      </c>
      <c r="B385" s="9" t="str">
        <f aca="false">'2026 Forecast A'!B313</f>
        <v>LEHIGH</v>
      </c>
      <c r="C385" s="9" t="str">
        <f aca="false">'2026 Forecast A'!C313</f>
        <v>LEHIGH TWSP - PENNSVILLE</v>
      </c>
      <c r="D385" s="10" t="n">
        <f aca="false">'2026 Forecast A'!G313</f>
        <v>0.349698535745047</v>
      </c>
      <c r="E385" s="10" t="n">
        <f aca="false">'2026 Forecast B'!G313</f>
        <v>0.352282515073213</v>
      </c>
      <c r="F385" s="10" t="n">
        <f aca="false">'2026 Forecast C'!G313</f>
        <v>0.335917312661499</v>
      </c>
      <c r="G385" s="45" t="n">
        <f aca="false">(MAX(D385:F385)-MIN(D385:F385))*100</f>
        <v>1.6365202411714</v>
      </c>
      <c r="H385" s="46" t="n">
        <f aca="false">'2026 Forecast A'!L313</f>
        <v>2.1149079150367</v>
      </c>
      <c r="I385" s="46" t="n">
        <f aca="false">'2026 Forecast B'!L313</f>
        <v>2.41298496866465</v>
      </c>
      <c r="J385" s="46" t="n">
        <f aca="false">'2026 Forecast C'!L313</f>
        <v>2.24505523618249</v>
      </c>
      <c r="K385" s="18" t="n">
        <f aca="false">'2026 Forecast A'!F313</f>
        <v>1161</v>
      </c>
      <c r="L385" s="47" t="str">
        <f aca="false">IF(OR(AND(D385&gt;0.5,E385&gt;0.5,F385&gt;0.5),AND(D385&lt;0.5,E385&lt;0.5,F385&lt;0.5)),"Yes","No — toss-up")</f>
        <v>Yes</v>
      </c>
    </row>
    <row r="386" customFormat="false" ht="15" hidden="false" customHeight="false" outlineLevel="0" collapsed="false">
      <c r="A386" s="9" t="str">
        <f aca="false">'2026 Forecast A'!A314</f>
        <v>Northampton</v>
      </c>
      <c r="B386" s="9" t="str">
        <f aca="false">'2026 Forecast A'!B314</f>
        <v>LEHIGH</v>
      </c>
      <c r="C386" s="9" t="str">
        <f aca="false">'2026 Forecast A'!C314</f>
        <v>LEHIGH TWSP - TREICHLERS</v>
      </c>
      <c r="D386" s="10" t="n">
        <f aca="false">'2026 Forecast A'!G314</f>
        <v>0.36734693877551</v>
      </c>
      <c r="E386" s="10" t="n">
        <f aca="false">'2026 Forecast B'!G314</f>
        <v>0.362545018007203</v>
      </c>
      <c r="F386" s="10" t="n">
        <f aca="false">'2026 Forecast C'!G314</f>
        <v>0.354141656662665</v>
      </c>
      <c r="G386" s="45" t="n">
        <f aca="false">(MAX(D386:F386)-MIN(D386:F386))*100</f>
        <v>1.32052821128452</v>
      </c>
      <c r="H386" s="46" t="n">
        <f aca="false">'2026 Forecast A'!L314</f>
        <v>2.44295498300873</v>
      </c>
      <c r="I386" s="46" t="n">
        <f aca="false">'2026 Forecast B'!L314</f>
        <v>2.53657313930207</v>
      </c>
      <c r="J386" s="46" t="n">
        <f aca="false">'2026 Forecast C'!L314</f>
        <v>2.66758183694499</v>
      </c>
      <c r="K386" s="18" t="n">
        <f aca="false">'2026 Forecast A'!F314</f>
        <v>833</v>
      </c>
      <c r="L386" s="47" t="str">
        <f aca="false">IF(OR(AND(D386&gt;0.5,E386&gt;0.5,F386&gt;0.5),AND(D386&lt;0.5,E386&lt;0.5,F386&lt;0.5)),"Yes","No — toss-up")</f>
        <v>Yes</v>
      </c>
    </row>
    <row r="387" customFormat="false" ht="15" hidden="false" customHeight="false" outlineLevel="0" collapsed="false">
      <c r="A387" s="9" t="str">
        <f aca="false">'2026 Forecast A'!A315</f>
        <v>Northampton</v>
      </c>
      <c r="B387" s="9" t="str">
        <f aca="false">'2026 Forecast A'!B315</f>
        <v>LOWER MOUNT BETHEL</v>
      </c>
      <c r="C387" s="9" t="str">
        <f aca="false">'2026 Forecast A'!C315</f>
        <v>LOWER MT BETHEL - LOWER</v>
      </c>
      <c r="D387" s="10" t="n">
        <f aca="false">'2026 Forecast A'!G315</f>
        <v>0.366412213740458</v>
      </c>
      <c r="E387" s="10" t="n">
        <f aca="false">'2026 Forecast B'!G315</f>
        <v>0.358778625954198</v>
      </c>
      <c r="F387" s="10" t="n">
        <f aca="false">'2026 Forecast C'!G315</f>
        <v>0.358778625954198</v>
      </c>
      <c r="G387" s="45" t="n">
        <f aca="false">(MAX(D387:F387)-MIN(D387:F387))*100</f>
        <v>0.763358778625956</v>
      </c>
      <c r="H387" s="46" t="n">
        <f aca="false">'2026 Forecast A'!L315</f>
        <v>3.63007318179951</v>
      </c>
      <c r="I387" s="46" t="n">
        <f aca="false">'2026 Forecast B'!L315</f>
        <v>3.42212242863596</v>
      </c>
      <c r="J387" s="46" t="n">
        <f aca="false">'2026 Forecast C'!L315</f>
        <v>3.90543410566382</v>
      </c>
      <c r="K387" s="18" t="n">
        <f aca="false">'2026 Forecast A'!F315</f>
        <v>131</v>
      </c>
      <c r="L387" s="47" t="str">
        <f aca="false">IF(OR(AND(D387&gt;0.5,E387&gt;0.5,F387&gt;0.5),AND(D387&lt;0.5,E387&lt;0.5,F387&lt;0.5)),"Yes","No — toss-up")</f>
        <v>Yes</v>
      </c>
    </row>
    <row r="388" customFormat="false" ht="15" hidden="false" customHeight="false" outlineLevel="0" collapsed="false">
      <c r="A388" s="9" t="str">
        <f aca="false">'2026 Forecast A'!A316</f>
        <v>Northampton</v>
      </c>
      <c r="B388" s="9" t="str">
        <f aca="false">'2026 Forecast A'!B316</f>
        <v>LOWER MOUNT BETHEL</v>
      </c>
      <c r="C388" s="9" t="str">
        <f aca="false">'2026 Forecast A'!C316</f>
        <v>LOWER MT BETHEL - UPPER</v>
      </c>
      <c r="D388" s="10" t="n">
        <f aca="false">'2026 Forecast A'!G316</f>
        <v>0.335972850678733</v>
      </c>
      <c r="E388" s="10" t="n">
        <f aca="false">'2026 Forecast B'!G316</f>
        <v>0.339366515837104</v>
      </c>
      <c r="F388" s="10" t="n">
        <f aca="false">'2026 Forecast C'!G316</f>
        <v>0.322398190045249</v>
      </c>
      <c r="G388" s="45" t="n">
        <f aca="false">(MAX(D388:F388)-MIN(D388:F388))*100</f>
        <v>1.69683257918552</v>
      </c>
      <c r="H388" s="46" t="n">
        <f aca="false">'2026 Forecast A'!L316</f>
        <v>2.44295498300873</v>
      </c>
      <c r="I388" s="46" t="n">
        <f aca="false">'2026 Forecast B'!L316</f>
        <v>2.53657313930207</v>
      </c>
      <c r="J388" s="46" t="n">
        <f aca="false">'2026 Forecast C'!L316</f>
        <v>2.66758183694499</v>
      </c>
      <c r="K388" s="18" t="n">
        <f aca="false">'2026 Forecast A'!F316</f>
        <v>884</v>
      </c>
      <c r="L388" s="47" t="str">
        <f aca="false">IF(OR(AND(D388&gt;0.5,E388&gt;0.5,F388&gt;0.5),AND(D388&lt;0.5,E388&lt;0.5,F388&lt;0.5)),"Yes","No — toss-up")</f>
        <v>Yes</v>
      </c>
    </row>
    <row r="389" customFormat="false" ht="15" hidden="false" customHeight="false" outlineLevel="0" collapsed="false">
      <c r="A389" s="9" t="str">
        <f aca="false">'2026 Forecast A'!A317</f>
        <v>Northampton</v>
      </c>
      <c r="B389" s="9" t="str">
        <f aca="false">'2026 Forecast A'!B317</f>
        <v>LOWER NAZARETH</v>
      </c>
      <c r="C389" s="9" t="str">
        <f aca="false">'2026 Forecast A'!C317</f>
        <v>LOWER NAZARETH EAST</v>
      </c>
      <c r="D389" s="10" t="n">
        <f aca="false">'2026 Forecast A'!G317</f>
        <v>0.454545454545455</v>
      </c>
      <c r="E389" s="10" t="n">
        <f aca="false">'2026 Forecast B'!G317</f>
        <v>0.454545454545455</v>
      </c>
      <c r="F389" s="10" t="n">
        <f aca="false">'2026 Forecast C'!G317</f>
        <v>0.454545454545455</v>
      </c>
      <c r="G389" s="45" t="n">
        <f aca="false">(MAX(D389:F389)-MIN(D389:F389))*100</f>
        <v>0</v>
      </c>
      <c r="H389" s="46" t="n">
        <f aca="false">'2026 Forecast A'!L317</f>
        <v>3.63007318179951</v>
      </c>
      <c r="I389" s="46" t="n">
        <f aca="false">'2026 Forecast B'!L317</f>
        <v>3.42212242863596</v>
      </c>
      <c r="J389" s="46" t="n">
        <f aca="false">'2026 Forecast C'!L317</f>
        <v>3.90543410566382</v>
      </c>
      <c r="K389" s="18" t="n">
        <f aca="false">'2026 Forecast A'!F317</f>
        <v>88</v>
      </c>
      <c r="L389" s="47" t="str">
        <f aca="false">IF(OR(AND(D389&gt;0.5,E389&gt;0.5,F389&gt;0.5),AND(D389&lt;0.5,E389&lt;0.5,F389&lt;0.5)),"Yes","No — toss-up")</f>
        <v>Yes</v>
      </c>
    </row>
    <row r="390" customFormat="false" ht="15" hidden="false" customHeight="false" outlineLevel="0" collapsed="false">
      <c r="A390" s="9" t="str">
        <f aca="false">'2026 Forecast A'!A318</f>
        <v>Northampton</v>
      </c>
      <c r="B390" s="9" t="str">
        <f aca="false">'2026 Forecast A'!B318</f>
        <v>LOWER NAZARETH</v>
      </c>
      <c r="C390" s="9" t="str">
        <f aca="false">'2026 Forecast A'!C318</f>
        <v>LOWER NAZARETH NORTH</v>
      </c>
      <c r="D390" s="10" t="n">
        <f aca="false">'2026 Forecast A'!G318</f>
        <v>0.465741543798786</v>
      </c>
      <c r="E390" s="10" t="n">
        <f aca="false">'2026 Forecast B'!G318</f>
        <v>0.462272333044232</v>
      </c>
      <c r="F390" s="10" t="n">
        <f aca="false">'2026 Forecast C'!G318</f>
        <v>0.461405030355594</v>
      </c>
      <c r="G390" s="45" t="n">
        <f aca="false">(MAX(D390:F390)-MIN(D390:F390))*100</f>
        <v>0.433651344319169</v>
      </c>
      <c r="H390" s="46" t="n">
        <f aca="false">'2026 Forecast A'!L318</f>
        <v>2.1149079150367</v>
      </c>
      <c r="I390" s="46" t="n">
        <f aca="false">'2026 Forecast B'!L318</f>
        <v>2.41298496866465</v>
      </c>
      <c r="J390" s="46" t="n">
        <f aca="false">'2026 Forecast C'!L318</f>
        <v>2.24505523618249</v>
      </c>
      <c r="K390" s="18" t="n">
        <f aca="false">'2026 Forecast A'!F318</f>
        <v>1153</v>
      </c>
      <c r="L390" s="47" t="str">
        <f aca="false">IF(OR(AND(D390&gt;0.5,E390&gt;0.5,F390&gt;0.5),AND(D390&lt;0.5,E390&lt;0.5,F390&lt;0.5)),"Yes","No — toss-up")</f>
        <v>Yes</v>
      </c>
    </row>
    <row r="391" customFormat="false" ht="15" hidden="false" customHeight="false" outlineLevel="0" collapsed="false">
      <c r="A391" s="9" t="str">
        <f aca="false">'2026 Forecast A'!A319</f>
        <v>Northampton</v>
      </c>
      <c r="B391" s="9" t="str">
        <f aca="false">'2026 Forecast A'!B319</f>
        <v>LOWER NAZARETH</v>
      </c>
      <c r="C391" s="9" t="str">
        <f aca="false">'2026 Forecast A'!C319</f>
        <v>LOWER NAZARETH SOUTH</v>
      </c>
      <c r="D391" s="10" t="n">
        <f aca="false">'2026 Forecast A'!G319</f>
        <v>0.437371663244353</v>
      </c>
      <c r="E391" s="10" t="n">
        <f aca="false">'2026 Forecast B'!G319</f>
        <v>0.43429158110883</v>
      </c>
      <c r="F391" s="10" t="n">
        <f aca="false">'2026 Forecast C'!G319</f>
        <v>0.43429158110883</v>
      </c>
      <c r="G391" s="45" t="n">
        <f aca="false">(MAX(D391:F391)-MIN(D391:F391))*100</f>
        <v>0.308008213552358</v>
      </c>
      <c r="H391" s="46" t="n">
        <f aca="false">'2026 Forecast A'!L319</f>
        <v>2.1149079150367</v>
      </c>
      <c r="I391" s="46" t="n">
        <f aca="false">'2026 Forecast B'!L319</f>
        <v>2.41298496866465</v>
      </c>
      <c r="J391" s="46" t="n">
        <f aca="false">'2026 Forecast C'!L319</f>
        <v>2.24505523618249</v>
      </c>
      <c r="K391" s="18" t="n">
        <f aca="false">'2026 Forecast A'!F319</f>
        <v>974</v>
      </c>
      <c r="L391" s="47" t="str">
        <f aca="false">IF(OR(AND(D391&gt;0.5,E391&gt;0.5,F391&gt;0.5),AND(D391&lt;0.5,E391&lt;0.5,F391&lt;0.5)),"Yes","No — toss-up")</f>
        <v>Yes</v>
      </c>
    </row>
    <row r="392" customFormat="false" ht="15" hidden="false" customHeight="false" outlineLevel="0" collapsed="false">
      <c r="A392" s="9" t="str">
        <f aca="false">'2026 Forecast A'!A320</f>
        <v>Northampton</v>
      </c>
      <c r="B392" s="9" t="str">
        <f aca="false">'2026 Forecast A'!B320</f>
        <v>LOWER NAZARETH</v>
      </c>
      <c r="C392" s="9" t="str">
        <f aca="false">'2026 Forecast A'!C320</f>
        <v>LOWER NAZARETH WEST</v>
      </c>
      <c r="D392" s="10" t="n">
        <f aca="false">'2026 Forecast A'!G320</f>
        <v>0.453166815343443</v>
      </c>
      <c r="E392" s="10" t="n">
        <f aca="false">'2026 Forecast B'!G320</f>
        <v>0.44335414808207</v>
      </c>
      <c r="F392" s="10" t="n">
        <f aca="false">'2026 Forecast C'!G320</f>
        <v>0.447814451382694</v>
      </c>
      <c r="G392" s="45" t="n">
        <f aca="false">(MAX(D392:F392)-MIN(D392:F392))*100</f>
        <v>0.981266726137375</v>
      </c>
      <c r="H392" s="46" t="n">
        <f aca="false">'2026 Forecast A'!L320</f>
        <v>2.1149079150367</v>
      </c>
      <c r="I392" s="46" t="n">
        <f aca="false">'2026 Forecast B'!L320</f>
        <v>2.41298496866465</v>
      </c>
      <c r="J392" s="46" t="n">
        <f aca="false">'2026 Forecast C'!L320</f>
        <v>2.24505523618249</v>
      </c>
      <c r="K392" s="18" t="n">
        <f aca="false">'2026 Forecast A'!F320</f>
        <v>1121</v>
      </c>
      <c r="L392" s="47" t="str">
        <f aca="false">IF(OR(AND(D392&gt;0.5,E392&gt;0.5,F392&gt;0.5),AND(D392&lt;0.5,E392&lt;0.5,F392&lt;0.5)),"Yes","No — toss-up")</f>
        <v>Yes</v>
      </c>
    </row>
    <row r="393" customFormat="false" ht="15" hidden="false" customHeight="false" outlineLevel="0" collapsed="false">
      <c r="A393" s="9" t="str">
        <f aca="false">'2026 Forecast A'!A321</f>
        <v>Northampton</v>
      </c>
      <c r="B393" s="9" t="str">
        <f aca="false">'2026 Forecast A'!B321</f>
        <v>LOWER SAUCON</v>
      </c>
      <c r="C393" s="9" t="str">
        <f aca="false">'2026 Forecast A'!C321</f>
        <v>LOWER SAUCON TWSP - 1</v>
      </c>
      <c r="D393" s="10" t="n">
        <f aca="false">'2026 Forecast A'!G321</f>
        <v>0.529787234042553</v>
      </c>
      <c r="E393" s="10" t="n">
        <f aca="false">'2026 Forecast B'!G321</f>
        <v>0.528723404255319</v>
      </c>
      <c r="F393" s="10" t="n">
        <f aca="false">'2026 Forecast C'!G321</f>
        <v>0.537234042553192</v>
      </c>
      <c r="G393" s="45" t="n">
        <f aca="false">(MAX(D393:F393)-MIN(D393:F393))*100</f>
        <v>0.851063829787235</v>
      </c>
      <c r="H393" s="46" t="n">
        <f aca="false">'2026 Forecast A'!L321</f>
        <v>2.1149079150367</v>
      </c>
      <c r="I393" s="46" t="n">
        <f aca="false">'2026 Forecast B'!L321</f>
        <v>2.41298496866465</v>
      </c>
      <c r="J393" s="46" t="n">
        <f aca="false">'2026 Forecast C'!L321</f>
        <v>2.24505523618249</v>
      </c>
      <c r="K393" s="18" t="n">
        <f aca="false">'2026 Forecast A'!F321</f>
        <v>940</v>
      </c>
      <c r="L393" s="47" t="str">
        <f aca="false">IF(OR(AND(D393&gt;0.5,E393&gt;0.5,F393&gt;0.5),AND(D393&lt;0.5,E393&lt;0.5,F393&lt;0.5)),"Yes","No — toss-up")</f>
        <v>Yes</v>
      </c>
    </row>
    <row r="394" customFormat="false" ht="15" hidden="false" customHeight="false" outlineLevel="0" collapsed="false">
      <c r="A394" s="9" t="str">
        <f aca="false">'2026 Forecast A'!A322</f>
        <v>Northampton</v>
      </c>
      <c r="B394" s="9" t="str">
        <f aca="false">'2026 Forecast A'!B322</f>
        <v>LOWER SAUCON</v>
      </c>
      <c r="C394" s="9" t="str">
        <f aca="false">'2026 Forecast A'!C322</f>
        <v>LOWER SAUCON TWSP - 2</v>
      </c>
      <c r="D394" s="10" t="n">
        <f aca="false">'2026 Forecast A'!G322</f>
        <v>0.43474646716542</v>
      </c>
      <c r="E394" s="10" t="n">
        <f aca="false">'2026 Forecast B'!G322</f>
        <v>0.43640897755611</v>
      </c>
      <c r="F394" s="10" t="n">
        <f aca="false">'2026 Forecast C'!G322</f>
        <v>0.432252701579385</v>
      </c>
      <c r="G394" s="45" t="n">
        <f aca="false">(MAX(D394:F394)-MIN(D394:F394))*100</f>
        <v>0.415627597672485</v>
      </c>
      <c r="H394" s="46" t="n">
        <f aca="false">'2026 Forecast A'!L322</f>
        <v>2.1149079150367</v>
      </c>
      <c r="I394" s="46" t="n">
        <f aca="false">'2026 Forecast B'!L322</f>
        <v>2.41298496866465</v>
      </c>
      <c r="J394" s="46" t="n">
        <f aca="false">'2026 Forecast C'!L322</f>
        <v>2.24505523618249</v>
      </c>
      <c r="K394" s="18" t="n">
        <f aca="false">'2026 Forecast A'!F322</f>
        <v>1203</v>
      </c>
      <c r="L394" s="47" t="str">
        <f aca="false">IF(OR(AND(D394&gt;0.5,E394&gt;0.5,F394&gt;0.5),AND(D394&lt;0.5,E394&lt;0.5,F394&lt;0.5)),"Yes","No — toss-up")</f>
        <v>Yes</v>
      </c>
    </row>
    <row r="395" customFormat="false" ht="15" hidden="false" customHeight="false" outlineLevel="0" collapsed="false">
      <c r="A395" s="9" t="str">
        <f aca="false">'2026 Forecast A'!A323</f>
        <v>Northampton</v>
      </c>
      <c r="B395" s="9" t="str">
        <f aca="false">'2026 Forecast A'!B323</f>
        <v>LOWER SAUCON</v>
      </c>
      <c r="C395" s="9" t="str">
        <f aca="false">'2026 Forecast A'!C323</f>
        <v>LOWER SAUCON TWSP - 3</v>
      </c>
      <c r="D395" s="10" t="n">
        <f aca="false">'2026 Forecast A'!G323</f>
        <v>0.478043912175649</v>
      </c>
      <c r="E395" s="10" t="n">
        <f aca="false">'2026 Forecast B'!G323</f>
        <v>0.470059880239521</v>
      </c>
      <c r="F395" s="10" t="n">
        <f aca="false">'2026 Forecast C'!G323</f>
        <v>0.481037924151697</v>
      </c>
      <c r="G395" s="45" t="n">
        <f aca="false">(MAX(D395:F395)-MIN(D395:F395))*100</f>
        <v>1.09780439121757</v>
      </c>
      <c r="H395" s="46" t="n">
        <f aca="false">'2026 Forecast A'!L323</f>
        <v>2.1149079150367</v>
      </c>
      <c r="I395" s="46" t="n">
        <f aca="false">'2026 Forecast B'!L323</f>
        <v>2.41298496866465</v>
      </c>
      <c r="J395" s="46" t="n">
        <f aca="false">'2026 Forecast C'!L323</f>
        <v>2.24505523618249</v>
      </c>
      <c r="K395" s="18" t="n">
        <f aca="false">'2026 Forecast A'!F323</f>
        <v>1002</v>
      </c>
      <c r="L395" s="47" t="str">
        <f aca="false">IF(OR(AND(D395&gt;0.5,E395&gt;0.5,F395&gt;0.5),AND(D395&lt;0.5,E395&lt;0.5,F395&lt;0.5)),"Yes","No — toss-up")</f>
        <v>Yes</v>
      </c>
    </row>
    <row r="396" customFormat="false" ht="15" hidden="false" customHeight="false" outlineLevel="0" collapsed="false">
      <c r="A396" s="9" t="str">
        <f aca="false">'2026 Forecast A'!A324</f>
        <v>Northampton</v>
      </c>
      <c r="B396" s="9" t="str">
        <f aca="false">'2026 Forecast A'!B324</f>
        <v>LOWER SAUCON</v>
      </c>
      <c r="C396" s="9" t="str">
        <f aca="false">'2026 Forecast A'!C324</f>
        <v>LOWER SAUCON TWSP - 4</v>
      </c>
      <c r="D396" s="10" t="n">
        <f aca="false">'2026 Forecast A'!G324</f>
        <v>0.526822558459422</v>
      </c>
      <c r="E396" s="10" t="n">
        <f aca="false">'2026 Forecast B'!G324</f>
        <v>0.521320495185695</v>
      </c>
      <c r="F396" s="10" t="n">
        <f aca="false">'2026 Forecast C'!G324</f>
        <v>0.530949105914718</v>
      </c>
      <c r="G396" s="45" t="n">
        <f aca="false">(MAX(D396:F396)-MIN(D396:F396))*100</f>
        <v>0.962861072902332</v>
      </c>
      <c r="H396" s="46" t="n">
        <f aca="false">'2026 Forecast A'!L324</f>
        <v>2.44295498300873</v>
      </c>
      <c r="I396" s="46" t="n">
        <f aca="false">'2026 Forecast B'!L324</f>
        <v>2.53657313930207</v>
      </c>
      <c r="J396" s="46" t="n">
        <f aca="false">'2026 Forecast C'!L324</f>
        <v>2.66758183694499</v>
      </c>
      <c r="K396" s="18" t="n">
        <f aca="false">'2026 Forecast A'!F324</f>
        <v>727</v>
      </c>
      <c r="L396" s="47" t="str">
        <f aca="false">IF(OR(AND(D396&gt;0.5,E396&gt;0.5,F396&gt;0.5),AND(D396&lt;0.5,E396&lt;0.5,F396&lt;0.5)),"Yes","No — toss-up")</f>
        <v>Yes</v>
      </c>
    </row>
    <row r="397" customFormat="false" ht="15" hidden="false" customHeight="false" outlineLevel="0" collapsed="false">
      <c r="A397" s="9" t="str">
        <f aca="false">'2026 Forecast A'!A325</f>
        <v>Northampton</v>
      </c>
      <c r="B397" s="9" t="str">
        <f aca="false">'2026 Forecast A'!B325</f>
        <v>LOWER SAUCON</v>
      </c>
      <c r="C397" s="9" t="str">
        <f aca="false">'2026 Forecast A'!C325</f>
        <v>LOWER SAUCON TWSP - 6</v>
      </c>
      <c r="D397" s="10" t="n">
        <f aca="false">'2026 Forecast A'!G325</f>
        <v>0.42789598108747</v>
      </c>
      <c r="E397" s="10" t="n">
        <f aca="false">'2026 Forecast B'!G325</f>
        <v>0.425531914893617</v>
      </c>
      <c r="F397" s="10" t="n">
        <f aca="false">'2026 Forecast C'!G325</f>
        <v>0.426713947990544</v>
      </c>
      <c r="G397" s="45" t="n">
        <f aca="false">(MAX(D397:F397)-MIN(D397:F397))*100</f>
        <v>0.236406619385343</v>
      </c>
      <c r="H397" s="46" t="n">
        <f aca="false">'2026 Forecast A'!L325</f>
        <v>2.44295498300873</v>
      </c>
      <c r="I397" s="46" t="n">
        <f aca="false">'2026 Forecast B'!L325</f>
        <v>2.53657313930207</v>
      </c>
      <c r="J397" s="46" t="n">
        <f aca="false">'2026 Forecast C'!L325</f>
        <v>2.66758183694499</v>
      </c>
      <c r="K397" s="18" t="n">
        <f aca="false">'2026 Forecast A'!F325</f>
        <v>846</v>
      </c>
      <c r="L397" s="47" t="str">
        <f aca="false">IF(OR(AND(D397&gt;0.5,E397&gt;0.5,F397&gt;0.5),AND(D397&lt;0.5,E397&lt;0.5,F397&lt;0.5)),"Yes","No — toss-up")</f>
        <v>Yes</v>
      </c>
    </row>
    <row r="398" customFormat="false" ht="15" hidden="false" customHeight="false" outlineLevel="0" collapsed="false">
      <c r="A398" s="9" t="str">
        <f aca="false">'2026 Forecast A'!A326</f>
        <v>Northampton</v>
      </c>
      <c r="B398" s="9" t="str">
        <f aca="false">'2026 Forecast A'!B326</f>
        <v>LOWER SAUCON</v>
      </c>
      <c r="C398" s="9" t="str">
        <f aca="false">'2026 Forecast A'!C326</f>
        <v>LOWER SAUCON TWSP - 7</v>
      </c>
      <c r="D398" s="10" t="n">
        <f aca="false">'2026 Forecast A'!G326</f>
        <v>0.498482088646023</v>
      </c>
      <c r="E398" s="10" t="n">
        <f aca="false">'2026 Forecast B'!G326</f>
        <v>0.489374620522162</v>
      </c>
      <c r="F398" s="10" t="n">
        <f aca="false">'2026 Forecast C'!G326</f>
        <v>0.496660595021251</v>
      </c>
      <c r="G398" s="45" t="n">
        <f aca="false">(MAX(D398:F398)-MIN(D398:F398))*100</f>
        <v>0.910746812386154</v>
      </c>
      <c r="H398" s="46" t="n">
        <f aca="false">'2026 Forecast A'!L326</f>
        <v>2.1149079150367</v>
      </c>
      <c r="I398" s="46" t="n">
        <f aca="false">'2026 Forecast B'!L326</f>
        <v>2.41298496866465</v>
      </c>
      <c r="J398" s="46" t="n">
        <f aca="false">'2026 Forecast C'!L326</f>
        <v>2.24505523618249</v>
      </c>
      <c r="K398" s="18" t="n">
        <f aca="false">'2026 Forecast A'!F326</f>
        <v>1647</v>
      </c>
      <c r="L398" s="47" t="str">
        <f aca="false">IF(OR(AND(D398&gt;0.5,E398&gt;0.5,F398&gt;0.5),AND(D398&lt;0.5,E398&lt;0.5,F398&lt;0.5)),"Yes","No — toss-up")</f>
        <v>Yes</v>
      </c>
    </row>
    <row r="399" customFormat="false" ht="15" hidden="false" customHeight="false" outlineLevel="0" collapsed="false">
      <c r="A399" s="9" t="str">
        <f aca="false">'2026 Forecast A'!A327</f>
        <v>Northampton</v>
      </c>
      <c r="B399" s="9" t="str">
        <f aca="false">'2026 Forecast A'!B327</f>
        <v>MOORE</v>
      </c>
      <c r="C399" s="9" t="str">
        <f aca="false">'2026 Forecast A'!C327</f>
        <v>MOORE TWSP - BEERSVILLE</v>
      </c>
      <c r="D399" s="10" t="n">
        <f aca="false">'2026 Forecast A'!G327</f>
        <v>0.353991596638656</v>
      </c>
      <c r="E399" s="10" t="n">
        <f aca="false">'2026 Forecast B'!G327</f>
        <v>0.349789915966387</v>
      </c>
      <c r="F399" s="10" t="n">
        <f aca="false">'2026 Forecast C'!G327</f>
        <v>0.341386554621849</v>
      </c>
      <c r="G399" s="45" t="n">
        <f aca="false">(MAX(D399:F399)-MIN(D399:F399))*100</f>
        <v>1.26050420168067</v>
      </c>
      <c r="H399" s="46" t="n">
        <f aca="false">'2026 Forecast A'!L327</f>
        <v>2.1149079150367</v>
      </c>
      <c r="I399" s="46" t="n">
        <f aca="false">'2026 Forecast B'!L327</f>
        <v>2.41298496866465</v>
      </c>
      <c r="J399" s="46" t="n">
        <f aca="false">'2026 Forecast C'!L327</f>
        <v>2.24505523618249</v>
      </c>
      <c r="K399" s="18" t="n">
        <f aca="false">'2026 Forecast A'!F327</f>
        <v>952</v>
      </c>
      <c r="L399" s="47" t="str">
        <f aca="false">IF(OR(AND(D399&gt;0.5,E399&gt;0.5,F399&gt;0.5),AND(D399&lt;0.5,E399&lt;0.5,F399&lt;0.5)),"Yes","No — toss-up")</f>
        <v>Yes</v>
      </c>
    </row>
    <row r="400" customFormat="false" ht="15" hidden="false" customHeight="false" outlineLevel="0" collapsed="false">
      <c r="A400" s="9" t="str">
        <f aca="false">'2026 Forecast A'!A328</f>
        <v>Northampton</v>
      </c>
      <c r="B400" s="9" t="str">
        <f aca="false">'2026 Forecast A'!B328</f>
        <v>MOORE</v>
      </c>
      <c r="C400" s="9" t="str">
        <f aca="false">'2026 Forecast A'!C328</f>
        <v>MOORE TWSP - EASTERN</v>
      </c>
      <c r="D400" s="10" t="n">
        <f aca="false">'2026 Forecast A'!G328</f>
        <v>0.342767295597484</v>
      </c>
      <c r="E400" s="10" t="n">
        <f aca="false">'2026 Forecast B'!G328</f>
        <v>0.34748427672956</v>
      </c>
      <c r="F400" s="10" t="n">
        <f aca="false">'2026 Forecast C'!G328</f>
        <v>0.328092243186583</v>
      </c>
      <c r="G400" s="45" t="n">
        <f aca="false">(MAX(D400:F400)-MIN(D400:F400))*100</f>
        <v>1.93920335429769</v>
      </c>
      <c r="H400" s="46" t="n">
        <f aca="false">'2026 Forecast A'!L328</f>
        <v>2.1149079150367</v>
      </c>
      <c r="I400" s="46" t="n">
        <f aca="false">'2026 Forecast B'!L328</f>
        <v>2.41298496866465</v>
      </c>
      <c r="J400" s="46" t="n">
        <f aca="false">'2026 Forecast C'!L328</f>
        <v>2.24505523618249</v>
      </c>
      <c r="K400" s="18" t="n">
        <f aca="false">'2026 Forecast A'!F328</f>
        <v>1908</v>
      </c>
      <c r="L400" s="47" t="str">
        <f aca="false">IF(OR(AND(D400&gt;0.5,E400&gt;0.5,F400&gt;0.5),AND(D400&lt;0.5,E400&lt;0.5,F400&lt;0.5)),"Yes","No — toss-up")</f>
        <v>Yes</v>
      </c>
    </row>
    <row r="401" customFormat="false" ht="15" hidden="false" customHeight="false" outlineLevel="0" collapsed="false">
      <c r="A401" s="9" t="str">
        <f aca="false">'2026 Forecast A'!A329</f>
        <v>Northampton</v>
      </c>
      <c r="B401" s="9" t="str">
        <f aca="false">'2026 Forecast A'!B329</f>
        <v>MOORE</v>
      </c>
      <c r="C401" s="9" t="str">
        <f aca="false">'2026 Forecast A'!C329</f>
        <v>MOORE TWSP - KLECKNERSVILLE</v>
      </c>
      <c r="D401" s="10" t="n">
        <f aca="false">'2026 Forecast A'!G329</f>
        <v>0.328878990348924</v>
      </c>
      <c r="E401" s="10" t="n">
        <f aca="false">'2026 Forecast B'!G329</f>
        <v>0.332590942835932</v>
      </c>
      <c r="F401" s="10" t="n">
        <f aca="false">'2026 Forecast C'!G329</f>
        <v>0.314773570898293</v>
      </c>
      <c r="G401" s="45" t="n">
        <f aca="false">(MAX(D401:F401)-MIN(D401:F401))*100</f>
        <v>1.78173719376392</v>
      </c>
      <c r="H401" s="46" t="n">
        <f aca="false">'2026 Forecast A'!L329</f>
        <v>2.1149079150367</v>
      </c>
      <c r="I401" s="46" t="n">
        <f aca="false">'2026 Forecast B'!L329</f>
        <v>2.41298496866465</v>
      </c>
      <c r="J401" s="46" t="n">
        <f aca="false">'2026 Forecast C'!L329</f>
        <v>2.24505523618249</v>
      </c>
      <c r="K401" s="18" t="n">
        <f aca="false">'2026 Forecast A'!F329</f>
        <v>1347</v>
      </c>
      <c r="L401" s="47" t="str">
        <f aca="false">IF(OR(AND(D401&gt;0.5,E401&gt;0.5,F401&gt;0.5),AND(D401&lt;0.5,E401&lt;0.5,F401&lt;0.5)),"Yes","No — toss-up")</f>
        <v>Yes</v>
      </c>
    </row>
    <row r="402" customFormat="false" ht="15" hidden="false" customHeight="false" outlineLevel="0" collapsed="false">
      <c r="A402" s="9" t="str">
        <f aca="false">'2026 Forecast A'!A330</f>
        <v>Northampton</v>
      </c>
      <c r="B402" s="9" t="str">
        <f aca="false">'2026 Forecast A'!B330</f>
        <v>MOORE</v>
      </c>
      <c r="C402" s="9" t="str">
        <f aca="false">'2026 Forecast A'!C330</f>
        <v>MOORE TWSP - POINT PHILLIPS</v>
      </c>
      <c r="D402" s="10" t="n">
        <f aca="false">'2026 Forecast A'!G330</f>
        <v>0.3359375</v>
      </c>
      <c r="E402" s="10" t="n">
        <f aca="false">'2026 Forecast B'!G330</f>
        <v>0.340625</v>
      </c>
      <c r="F402" s="10" t="n">
        <f aca="false">'2026 Forecast C'!G330</f>
        <v>0.3203125</v>
      </c>
      <c r="G402" s="45" t="n">
        <f aca="false">(MAX(D402:F402)-MIN(D402:F402))*100</f>
        <v>2.03125</v>
      </c>
      <c r="H402" s="46" t="n">
        <f aca="false">'2026 Forecast A'!L330</f>
        <v>2.44295498300873</v>
      </c>
      <c r="I402" s="46" t="n">
        <f aca="false">'2026 Forecast B'!L330</f>
        <v>2.53657313930207</v>
      </c>
      <c r="J402" s="46" t="n">
        <f aca="false">'2026 Forecast C'!L330</f>
        <v>2.66758183694499</v>
      </c>
      <c r="K402" s="18" t="n">
        <f aca="false">'2026 Forecast A'!F330</f>
        <v>640</v>
      </c>
      <c r="L402" s="47" t="str">
        <f aca="false">IF(OR(AND(D402&gt;0.5,E402&gt;0.5,F402&gt;0.5),AND(D402&lt;0.5,E402&lt;0.5,F402&lt;0.5)),"Yes","No — toss-up")</f>
        <v>Yes</v>
      </c>
    </row>
    <row r="403" customFormat="false" ht="15" hidden="false" customHeight="false" outlineLevel="0" collapsed="false">
      <c r="A403" s="9" t="str">
        <f aca="false">'2026 Forecast A'!A331</f>
        <v>Northampton</v>
      </c>
      <c r="B403" s="9" t="str">
        <f aca="false">'2026 Forecast A'!B331</f>
        <v>NAZARETH</v>
      </c>
      <c r="C403" s="9" t="str">
        <f aca="false">'2026 Forecast A'!C331</f>
        <v>NAZARETH BORO 1ST WARD</v>
      </c>
      <c r="D403" s="10" t="n">
        <f aca="false">'2026 Forecast A'!G331</f>
        <v>0.512269938650307</v>
      </c>
      <c r="E403" s="10" t="n">
        <f aca="false">'2026 Forecast B'!G331</f>
        <v>0.508179959100205</v>
      </c>
      <c r="F403" s="10" t="n">
        <f aca="false">'2026 Forecast C'!G331</f>
        <v>0.514314928425358</v>
      </c>
      <c r="G403" s="45" t="n">
        <f aca="false">(MAX(D403:F403)-MIN(D403:F403))*100</f>
        <v>0.613496932515334</v>
      </c>
      <c r="H403" s="46" t="n">
        <f aca="false">'2026 Forecast A'!L331</f>
        <v>2.1149079150367</v>
      </c>
      <c r="I403" s="46" t="n">
        <f aca="false">'2026 Forecast B'!L331</f>
        <v>2.41298496866465</v>
      </c>
      <c r="J403" s="46" t="n">
        <f aca="false">'2026 Forecast C'!L331</f>
        <v>2.24505523618249</v>
      </c>
      <c r="K403" s="18" t="n">
        <f aca="false">'2026 Forecast A'!F331</f>
        <v>978</v>
      </c>
      <c r="L403" s="47" t="str">
        <f aca="false">IF(OR(AND(D403&gt;0.5,E403&gt;0.5,F403&gt;0.5),AND(D403&lt;0.5,E403&lt;0.5,F403&lt;0.5)),"Yes","No — toss-up")</f>
        <v>Yes</v>
      </c>
    </row>
    <row r="404" customFormat="false" ht="15" hidden="false" customHeight="false" outlineLevel="0" collapsed="false">
      <c r="A404" s="9" t="str">
        <f aca="false">'2026 Forecast A'!A332</f>
        <v>Northampton</v>
      </c>
      <c r="B404" s="9" t="str">
        <f aca="false">'2026 Forecast A'!B332</f>
        <v>NAZARETH</v>
      </c>
      <c r="C404" s="9" t="str">
        <f aca="false">'2026 Forecast A'!C332</f>
        <v>NAZARETH BORO 2ND WARD</v>
      </c>
      <c r="D404" s="10" t="n">
        <f aca="false">'2026 Forecast A'!G332</f>
        <v>0.519846350832266</v>
      </c>
      <c r="E404" s="10" t="n">
        <f aca="false">'2026 Forecast B'!G332</f>
        <v>0.52112676056338</v>
      </c>
      <c r="F404" s="10" t="n">
        <f aca="false">'2026 Forecast C'!G332</f>
        <v>0.519846350832266</v>
      </c>
      <c r="G404" s="45" t="n">
        <f aca="false">(MAX(D404:F404)-MIN(D404:F404))*100</f>
        <v>0.128040973111387</v>
      </c>
      <c r="H404" s="46" t="n">
        <f aca="false">'2026 Forecast A'!L332</f>
        <v>2.44295498300873</v>
      </c>
      <c r="I404" s="46" t="n">
        <f aca="false">'2026 Forecast B'!L332</f>
        <v>2.53657313930207</v>
      </c>
      <c r="J404" s="46" t="n">
        <f aca="false">'2026 Forecast C'!L332</f>
        <v>2.66758183694499</v>
      </c>
      <c r="K404" s="18" t="n">
        <f aca="false">'2026 Forecast A'!F332</f>
        <v>781</v>
      </c>
      <c r="L404" s="47" t="str">
        <f aca="false">IF(OR(AND(D404&gt;0.5,E404&gt;0.5,F404&gt;0.5),AND(D404&lt;0.5,E404&lt;0.5,F404&lt;0.5)),"Yes","No — toss-up")</f>
        <v>Yes</v>
      </c>
    </row>
    <row r="405" customFormat="false" ht="15" hidden="false" customHeight="false" outlineLevel="0" collapsed="false">
      <c r="A405" s="9" t="str">
        <f aca="false">'2026 Forecast A'!A333</f>
        <v>Northampton</v>
      </c>
      <c r="B405" s="9" t="str">
        <f aca="false">'2026 Forecast A'!B333</f>
        <v>NAZARETH</v>
      </c>
      <c r="C405" s="9" t="str">
        <f aca="false">'2026 Forecast A'!C333</f>
        <v>NAZARETH BORO 3RD WARD</v>
      </c>
      <c r="D405" s="10" t="n">
        <f aca="false">'2026 Forecast A'!G333</f>
        <v>0.491413474240423</v>
      </c>
      <c r="E405" s="10" t="n">
        <f aca="false">'2026 Forecast B'!G333</f>
        <v>0.495376486129458</v>
      </c>
      <c r="F405" s="10" t="n">
        <f aca="false">'2026 Forecast C'!G333</f>
        <v>0.492734478203435</v>
      </c>
      <c r="G405" s="45" t="n">
        <f aca="false">(MAX(D405:F405)-MIN(D405:F405))*100</f>
        <v>0.396301188903569</v>
      </c>
      <c r="H405" s="46" t="n">
        <f aca="false">'2026 Forecast A'!L333</f>
        <v>2.44295498300873</v>
      </c>
      <c r="I405" s="46" t="n">
        <f aca="false">'2026 Forecast B'!L333</f>
        <v>2.53657313930207</v>
      </c>
      <c r="J405" s="46" t="n">
        <f aca="false">'2026 Forecast C'!L333</f>
        <v>2.66758183694499</v>
      </c>
      <c r="K405" s="18" t="n">
        <f aca="false">'2026 Forecast A'!F333</f>
        <v>757</v>
      </c>
      <c r="L405" s="47" t="str">
        <f aca="false">IF(OR(AND(D405&gt;0.5,E405&gt;0.5,F405&gt;0.5),AND(D405&lt;0.5,E405&lt;0.5,F405&lt;0.5)),"Yes","No — toss-up")</f>
        <v>Yes</v>
      </c>
    </row>
    <row r="406" customFormat="false" ht="15" hidden="false" customHeight="false" outlineLevel="0" collapsed="false">
      <c r="A406" s="9" t="str">
        <f aca="false">'2026 Forecast A'!A334</f>
        <v>Northampton</v>
      </c>
      <c r="B406" s="9" t="str">
        <f aca="false">'2026 Forecast A'!B334</f>
        <v>NORTH CATASAUQUA</v>
      </c>
      <c r="C406" s="9" t="str">
        <f aca="false">'2026 Forecast A'!C334</f>
        <v>NORTH CATASAUQUA 1ST WARD</v>
      </c>
      <c r="D406" s="10" t="n">
        <f aca="false">'2026 Forecast A'!G334</f>
        <v>0.467362924281984</v>
      </c>
      <c r="E406" s="10" t="n">
        <f aca="false">'2026 Forecast B'!G334</f>
        <v>0.480417754569191</v>
      </c>
      <c r="F406" s="10" t="n">
        <f aca="false">'2026 Forecast C'!G334</f>
        <v>0.467362924281984</v>
      </c>
      <c r="G406" s="45" t="n">
        <f aca="false">(MAX(D406:F406)-MIN(D406:F406))*100</f>
        <v>1.30548302872063</v>
      </c>
      <c r="H406" s="46" t="n">
        <f aca="false">'2026 Forecast A'!L334</f>
        <v>3.63007318179951</v>
      </c>
      <c r="I406" s="46" t="n">
        <f aca="false">'2026 Forecast B'!L334</f>
        <v>3.42212242863596</v>
      </c>
      <c r="J406" s="46" t="n">
        <f aca="false">'2026 Forecast C'!L334</f>
        <v>3.90543410566382</v>
      </c>
      <c r="K406" s="18" t="n">
        <f aca="false">'2026 Forecast A'!F334</f>
        <v>383</v>
      </c>
      <c r="L406" s="47" t="str">
        <f aca="false">IF(OR(AND(D406&gt;0.5,E406&gt;0.5,F406&gt;0.5),AND(D406&lt;0.5,E406&lt;0.5,F406&lt;0.5)),"Yes","No — toss-up")</f>
        <v>Yes</v>
      </c>
    </row>
    <row r="407" customFormat="false" ht="15" hidden="false" customHeight="false" outlineLevel="0" collapsed="false">
      <c r="A407" s="9" t="str">
        <f aca="false">'2026 Forecast A'!A335</f>
        <v>Northampton</v>
      </c>
      <c r="B407" s="9" t="str">
        <f aca="false">'2026 Forecast A'!B335</f>
        <v>NORTH CATASAUQUA</v>
      </c>
      <c r="C407" s="9" t="str">
        <f aca="false">'2026 Forecast A'!C335</f>
        <v>NORTH CATASAUQUA 2ND WARD</v>
      </c>
      <c r="D407" s="10" t="n">
        <f aca="false">'2026 Forecast A'!G335</f>
        <v>0.514775977121068</v>
      </c>
      <c r="E407" s="10" t="n">
        <f aca="false">'2026 Forecast B'!G335</f>
        <v>0.516682554814109</v>
      </c>
      <c r="F407" s="10" t="n">
        <f aca="false">'2026 Forecast C'!G335</f>
        <v>0.516682554814109</v>
      </c>
      <c r="G407" s="45" t="n">
        <f aca="false">(MAX(D407:F407)-MIN(D407:F407))*100</f>
        <v>0.190657769304092</v>
      </c>
      <c r="H407" s="46" t="n">
        <f aca="false">'2026 Forecast A'!L335</f>
        <v>2.1149079150367</v>
      </c>
      <c r="I407" s="46" t="n">
        <f aca="false">'2026 Forecast B'!L335</f>
        <v>2.41298496866465</v>
      </c>
      <c r="J407" s="46" t="n">
        <f aca="false">'2026 Forecast C'!L335</f>
        <v>2.24505523618249</v>
      </c>
      <c r="K407" s="18" t="n">
        <f aca="false">'2026 Forecast A'!F335</f>
        <v>1049</v>
      </c>
      <c r="L407" s="47" t="str">
        <f aca="false">IF(OR(AND(D407&gt;0.5,E407&gt;0.5,F407&gt;0.5),AND(D407&lt;0.5,E407&lt;0.5,F407&lt;0.5)),"Yes","No — toss-up")</f>
        <v>Yes</v>
      </c>
    </row>
    <row r="408" customFormat="false" ht="15" hidden="false" customHeight="false" outlineLevel="0" collapsed="false">
      <c r="A408" s="9" t="str">
        <f aca="false">'2026 Forecast A'!A336</f>
        <v>Northampton</v>
      </c>
      <c r="B408" s="9" t="str">
        <f aca="false">'2026 Forecast A'!B336</f>
        <v>NORTHAMPTON</v>
      </c>
      <c r="C408" s="9" t="str">
        <f aca="false">'2026 Forecast A'!C336</f>
        <v>NORTHAMPTON BORO 1ST WARD</v>
      </c>
      <c r="D408" s="10" t="n">
        <f aca="false">'2026 Forecast A'!G336</f>
        <v>0.480544747081712</v>
      </c>
      <c r="E408" s="10" t="n">
        <f aca="false">'2026 Forecast B'!G336</f>
        <v>0.478599221789883</v>
      </c>
      <c r="F408" s="10" t="n">
        <f aca="false">'2026 Forecast C'!G336</f>
        <v>0.477626459143969</v>
      </c>
      <c r="G408" s="45" t="n">
        <f aca="false">(MAX(D408:F408)-MIN(D408:F408))*100</f>
        <v>0.291828793774318</v>
      </c>
      <c r="H408" s="46" t="n">
        <f aca="false">'2026 Forecast A'!L336</f>
        <v>2.1149079150367</v>
      </c>
      <c r="I408" s="46" t="n">
        <f aca="false">'2026 Forecast B'!L336</f>
        <v>2.41298496866465</v>
      </c>
      <c r="J408" s="46" t="n">
        <f aca="false">'2026 Forecast C'!L336</f>
        <v>2.24505523618249</v>
      </c>
      <c r="K408" s="18" t="n">
        <f aca="false">'2026 Forecast A'!F336</f>
        <v>1028</v>
      </c>
      <c r="L408" s="47" t="str">
        <f aca="false">IF(OR(AND(D408&gt;0.5,E408&gt;0.5,F408&gt;0.5),AND(D408&lt;0.5,E408&lt;0.5,F408&lt;0.5)),"Yes","No — toss-up")</f>
        <v>Yes</v>
      </c>
    </row>
    <row r="409" customFormat="false" ht="15" hidden="false" customHeight="false" outlineLevel="0" collapsed="false">
      <c r="A409" s="9" t="str">
        <f aca="false">'2026 Forecast A'!A337</f>
        <v>Northampton</v>
      </c>
      <c r="B409" s="9" t="str">
        <f aca="false">'2026 Forecast A'!B337</f>
        <v>NORTHAMPTON</v>
      </c>
      <c r="C409" s="9" t="str">
        <f aca="false">'2026 Forecast A'!C337</f>
        <v>NORTHAMPTON BORO 2ND WARD</v>
      </c>
      <c r="D409" s="10" t="n">
        <f aca="false">'2026 Forecast A'!G337</f>
        <v>0.497695852534562</v>
      </c>
      <c r="E409" s="10" t="n">
        <f aca="false">'2026 Forecast B'!G337</f>
        <v>0.497695852534562</v>
      </c>
      <c r="F409" s="10" t="n">
        <f aca="false">'2026 Forecast C'!G337</f>
        <v>0.496543778801843</v>
      </c>
      <c r="G409" s="45" t="n">
        <f aca="false">(MAX(D409:F409)-MIN(D409:F409))*100</f>
        <v>0.115207373271892</v>
      </c>
      <c r="H409" s="46" t="n">
        <f aca="false">'2026 Forecast A'!L337</f>
        <v>2.44295498300873</v>
      </c>
      <c r="I409" s="46" t="n">
        <f aca="false">'2026 Forecast B'!L337</f>
        <v>2.53657313930207</v>
      </c>
      <c r="J409" s="46" t="n">
        <f aca="false">'2026 Forecast C'!L337</f>
        <v>2.66758183694499</v>
      </c>
      <c r="K409" s="18" t="n">
        <f aca="false">'2026 Forecast A'!F337</f>
        <v>868</v>
      </c>
      <c r="L409" s="47" t="str">
        <f aca="false">IF(OR(AND(D409&gt;0.5,E409&gt;0.5,F409&gt;0.5),AND(D409&lt;0.5,E409&lt;0.5,F409&lt;0.5)),"Yes","No — toss-up")</f>
        <v>Yes</v>
      </c>
    </row>
    <row r="410" customFormat="false" ht="15" hidden="false" customHeight="false" outlineLevel="0" collapsed="false">
      <c r="A410" s="9" t="str">
        <f aca="false">'2026 Forecast A'!A338</f>
        <v>Northampton</v>
      </c>
      <c r="B410" s="9" t="str">
        <f aca="false">'2026 Forecast A'!B338</f>
        <v>NORTHAMPTON</v>
      </c>
      <c r="C410" s="9" t="str">
        <f aca="false">'2026 Forecast A'!C338</f>
        <v>NORTHAMPTON BORO 3RD WARD</v>
      </c>
      <c r="D410" s="10" t="n">
        <f aca="false">'2026 Forecast A'!G338</f>
        <v>0.475453575240128</v>
      </c>
      <c r="E410" s="10" t="n">
        <f aca="false">'2026 Forecast B'!G338</f>
        <v>0.47812166488794</v>
      </c>
      <c r="F410" s="10" t="n">
        <f aca="false">'2026 Forecast C'!G338</f>
        <v>0.473319103521878</v>
      </c>
      <c r="G410" s="45" t="n">
        <f aca="false">(MAX(D410:F410)-MIN(D410:F410))*100</f>
        <v>0.480256136606189</v>
      </c>
      <c r="H410" s="46" t="n">
        <f aca="false">'2026 Forecast A'!L338</f>
        <v>2.1149079150367</v>
      </c>
      <c r="I410" s="46" t="n">
        <f aca="false">'2026 Forecast B'!L338</f>
        <v>2.41298496866465</v>
      </c>
      <c r="J410" s="46" t="n">
        <f aca="false">'2026 Forecast C'!L338</f>
        <v>2.24505523618249</v>
      </c>
      <c r="K410" s="18" t="n">
        <f aca="false">'2026 Forecast A'!F338</f>
        <v>1874</v>
      </c>
      <c r="L410" s="47" t="str">
        <f aca="false">IF(OR(AND(D410&gt;0.5,E410&gt;0.5,F410&gt;0.5),AND(D410&lt;0.5,E410&lt;0.5,F410&lt;0.5)),"Yes","No — toss-up")</f>
        <v>Yes</v>
      </c>
    </row>
    <row r="411" customFormat="false" ht="15" hidden="false" customHeight="false" outlineLevel="0" collapsed="false">
      <c r="A411" s="9" t="str">
        <f aca="false">'2026 Forecast A'!A339</f>
        <v>Northampton</v>
      </c>
      <c r="B411" s="9" t="str">
        <f aca="false">'2026 Forecast A'!B339</f>
        <v>NORTHAMPTON</v>
      </c>
      <c r="C411" s="9" t="str">
        <f aca="false">'2026 Forecast A'!C339</f>
        <v>NORTHAMPTON BORO 4TH WARD</v>
      </c>
      <c r="D411" s="10" t="n">
        <f aca="false">'2026 Forecast A'!G339</f>
        <v>0.457286432160804</v>
      </c>
      <c r="E411" s="10" t="n">
        <f aca="false">'2026 Forecast B'!G339</f>
        <v>0.464824120603015</v>
      </c>
      <c r="F411" s="10" t="n">
        <f aca="false">'2026 Forecast C'!G339</f>
        <v>0.454773869346734</v>
      </c>
      <c r="G411" s="45" t="n">
        <f aca="false">(MAX(D411:F411)-MIN(D411:F411))*100</f>
        <v>1.00502512562814</v>
      </c>
      <c r="H411" s="46" t="n">
        <f aca="false">'2026 Forecast A'!L339</f>
        <v>3.63007318179951</v>
      </c>
      <c r="I411" s="46" t="n">
        <f aca="false">'2026 Forecast B'!L339</f>
        <v>3.42212242863596</v>
      </c>
      <c r="J411" s="46" t="n">
        <f aca="false">'2026 Forecast C'!L339</f>
        <v>3.90543410566382</v>
      </c>
      <c r="K411" s="18" t="n">
        <f aca="false">'2026 Forecast A'!F339</f>
        <v>398</v>
      </c>
      <c r="L411" s="47" t="str">
        <f aca="false">IF(OR(AND(D411&gt;0.5,E411&gt;0.5,F411&gt;0.5),AND(D411&lt;0.5,E411&lt;0.5,F411&lt;0.5)),"Yes","No — toss-up")</f>
        <v>Yes</v>
      </c>
    </row>
    <row r="412" customFormat="false" ht="15" hidden="false" customHeight="false" outlineLevel="0" collapsed="false">
      <c r="A412" s="9" t="str">
        <f aca="false">'2026 Forecast A'!A340</f>
        <v>Northampton</v>
      </c>
      <c r="B412" s="9" t="str">
        <f aca="false">'2026 Forecast A'!B340</f>
        <v>PALMER</v>
      </c>
      <c r="C412" s="9" t="str">
        <f aca="false">'2026 Forecast A'!C340</f>
        <v>PALMER - CENTRAL</v>
      </c>
      <c r="D412" s="10" t="n">
        <f aca="false">'2026 Forecast A'!G340</f>
        <v>0.487328023171615</v>
      </c>
      <c r="E412" s="10" t="n">
        <f aca="false">'2026 Forecast B'!G340</f>
        <v>0.495293265749457</v>
      </c>
      <c r="F412" s="10" t="n">
        <f aca="false">'2026 Forecast C'!G340</f>
        <v>0.485879797248371</v>
      </c>
      <c r="G412" s="45" t="n">
        <f aca="false">(MAX(D412:F412)-MIN(D412:F412))*100</f>
        <v>0.941346850108615</v>
      </c>
      <c r="H412" s="46" t="n">
        <f aca="false">'2026 Forecast A'!L340</f>
        <v>2.1149079150367</v>
      </c>
      <c r="I412" s="46" t="n">
        <f aca="false">'2026 Forecast B'!L340</f>
        <v>2.41298496866465</v>
      </c>
      <c r="J412" s="46" t="n">
        <f aca="false">'2026 Forecast C'!L340</f>
        <v>2.24505523618249</v>
      </c>
      <c r="K412" s="18" t="n">
        <f aca="false">'2026 Forecast A'!F340</f>
        <v>1381</v>
      </c>
      <c r="L412" s="47" t="str">
        <f aca="false">IF(OR(AND(D412&gt;0.5,E412&gt;0.5,F412&gt;0.5),AND(D412&lt;0.5,E412&lt;0.5,F412&lt;0.5)),"Yes","No — toss-up")</f>
        <v>Yes</v>
      </c>
    </row>
    <row r="413" customFormat="false" ht="15" hidden="false" customHeight="false" outlineLevel="0" collapsed="false">
      <c r="A413" s="9" t="str">
        <f aca="false">'2026 Forecast A'!A341</f>
        <v>Northampton</v>
      </c>
      <c r="B413" s="9" t="str">
        <f aca="false">'2026 Forecast A'!B341</f>
        <v>PALMER</v>
      </c>
      <c r="C413" s="9" t="str">
        <f aca="false">'2026 Forecast A'!C341</f>
        <v>PALMER - EAST</v>
      </c>
      <c r="D413" s="10" t="n">
        <f aca="false">'2026 Forecast A'!G341</f>
        <v>0.526490066225166</v>
      </c>
      <c r="E413" s="10" t="n">
        <f aca="false">'2026 Forecast B'!G341</f>
        <v>0.529801324503311</v>
      </c>
      <c r="F413" s="10" t="n">
        <f aca="false">'2026 Forecast C'!G341</f>
        <v>0.529801324503311</v>
      </c>
      <c r="G413" s="45" t="n">
        <f aca="false">(MAX(D413:F413)-MIN(D413:F413))*100</f>
        <v>0.331125827814571</v>
      </c>
      <c r="H413" s="46" t="n">
        <f aca="false">'2026 Forecast A'!L341</f>
        <v>3.63007318179951</v>
      </c>
      <c r="I413" s="46" t="n">
        <f aca="false">'2026 Forecast B'!L341</f>
        <v>3.42212242863596</v>
      </c>
      <c r="J413" s="46" t="n">
        <f aca="false">'2026 Forecast C'!L341</f>
        <v>3.90543410566382</v>
      </c>
      <c r="K413" s="18" t="n">
        <f aca="false">'2026 Forecast A'!F341</f>
        <v>302</v>
      </c>
      <c r="L413" s="47" t="str">
        <f aca="false">IF(OR(AND(D413&gt;0.5,E413&gt;0.5,F413&gt;0.5),AND(D413&lt;0.5,E413&lt;0.5,F413&lt;0.5)),"Yes","No — toss-up")</f>
        <v>Yes</v>
      </c>
    </row>
    <row r="414" customFormat="false" ht="15" hidden="false" customHeight="false" outlineLevel="0" collapsed="false">
      <c r="A414" s="9" t="str">
        <f aca="false">'2026 Forecast A'!A342</f>
        <v>Northampton</v>
      </c>
      <c r="B414" s="9" t="str">
        <f aca="false">'2026 Forecast A'!B342</f>
        <v>PALMER</v>
      </c>
      <c r="C414" s="9" t="str">
        <f aca="false">'2026 Forecast A'!C342</f>
        <v>PALMER - NORTH</v>
      </c>
      <c r="D414" s="10" t="n">
        <f aca="false">'2026 Forecast A'!G342</f>
        <v>0.511764705882353</v>
      </c>
      <c r="E414" s="10" t="n">
        <f aca="false">'2026 Forecast B'!G342</f>
        <v>0.511764705882353</v>
      </c>
      <c r="F414" s="10" t="n">
        <f aca="false">'2026 Forecast C'!G342</f>
        <v>0.515966386554622</v>
      </c>
      <c r="G414" s="45" t="n">
        <f aca="false">(MAX(D414:F414)-MIN(D414:F414))*100</f>
        <v>0.4201680672269</v>
      </c>
      <c r="H414" s="46" t="n">
        <f aca="false">'2026 Forecast A'!L342</f>
        <v>2.1149079150367</v>
      </c>
      <c r="I414" s="46" t="n">
        <f aca="false">'2026 Forecast B'!L342</f>
        <v>2.41298496866465</v>
      </c>
      <c r="J414" s="46" t="n">
        <f aca="false">'2026 Forecast C'!L342</f>
        <v>2.24505523618249</v>
      </c>
      <c r="K414" s="18" t="n">
        <f aca="false">'2026 Forecast A'!F342</f>
        <v>1190</v>
      </c>
      <c r="L414" s="47" t="str">
        <f aca="false">IF(OR(AND(D414&gt;0.5,E414&gt;0.5,F414&gt;0.5),AND(D414&lt;0.5,E414&lt;0.5,F414&lt;0.5)),"Yes","No — toss-up")</f>
        <v>Yes</v>
      </c>
    </row>
    <row r="415" customFormat="false" ht="15" hidden="false" customHeight="false" outlineLevel="0" collapsed="false">
      <c r="A415" s="9" t="str">
        <f aca="false">'2026 Forecast A'!A343</f>
        <v>Northampton</v>
      </c>
      <c r="B415" s="9" t="str">
        <f aca="false">'2026 Forecast A'!B343</f>
        <v>PALMER</v>
      </c>
      <c r="C415" s="9" t="str">
        <f aca="false">'2026 Forecast A'!C343</f>
        <v>PALMER - NORTHEAST</v>
      </c>
      <c r="D415" s="10" t="n">
        <f aca="false">'2026 Forecast A'!G343</f>
        <v>0.53528153955809</v>
      </c>
      <c r="E415" s="10" t="n">
        <f aca="false">'2026 Forecast B'!G343</f>
        <v>0.531004989308624</v>
      </c>
      <c r="F415" s="10" t="n">
        <f aca="false">'2026 Forecast C'!G343</f>
        <v>0.53528153955809</v>
      </c>
      <c r="G415" s="45" t="n">
        <f aca="false">(MAX(D415:F415)-MIN(D415:F415))*100</f>
        <v>0.427655024946538</v>
      </c>
      <c r="H415" s="46" t="n">
        <f aca="false">'2026 Forecast A'!L343</f>
        <v>2.1149079150367</v>
      </c>
      <c r="I415" s="46" t="n">
        <f aca="false">'2026 Forecast B'!L343</f>
        <v>2.41298496866465</v>
      </c>
      <c r="J415" s="46" t="n">
        <f aca="false">'2026 Forecast C'!L343</f>
        <v>2.24505523618249</v>
      </c>
      <c r="K415" s="18" t="n">
        <f aca="false">'2026 Forecast A'!F343</f>
        <v>1403</v>
      </c>
      <c r="L415" s="47" t="str">
        <f aca="false">IF(OR(AND(D415&gt;0.5,E415&gt;0.5,F415&gt;0.5),AND(D415&lt;0.5,E415&lt;0.5,F415&lt;0.5)),"Yes","No — toss-up")</f>
        <v>Yes</v>
      </c>
    </row>
    <row r="416" customFormat="false" ht="15" hidden="false" customHeight="false" outlineLevel="0" collapsed="false">
      <c r="A416" s="9" t="str">
        <f aca="false">'2026 Forecast A'!A344</f>
        <v>Northampton</v>
      </c>
      <c r="B416" s="9" t="str">
        <f aca="false">'2026 Forecast A'!B344</f>
        <v>PALMER</v>
      </c>
      <c r="C416" s="9" t="str">
        <f aca="false">'2026 Forecast A'!C344</f>
        <v>PALMER - NORTHWEST</v>
      </c>
      <c r="D416" s="10" t="n">
        <f aca="false">'2026 Forecast A'!G344</f>
        <v>0.498425196850394</v>
      </c>
      <c r="E416" s="10" t="n">
        <f aca="false">'2026 Forecast B'!G344</f>
        <v>0.496850393700787</v>
      </c>
      <c r="F416" s="10" t="n">
        <f aca="false">'2026 Forecast C'!G344</f>
        <v>0.496062992125984</v>
      </c>
      <c r="G416" s="45" t="n">
        <f aca="false">(MAX(D416:F416)-MIN(D416:F416))*100</f>
        <v>0.236220472440946</v>
      </c>
      <c r="H416" s="46" t="n">
        <f aca="false">'2026 Forecast A'!L344</f>
        <v>2.1149079150367</v>
      </c>
      <c r="I416" s="46" t="n">
        <f aca="false">'2026 Forecast B'!L344</f>
        <v>2.41298496866465</v>
      </c>
      <c r="J416" s="46" t="n">
        <f aca="false">'2026 Forecast C'!L344</f>
        <v>2.24505523618249</v>
      </c>
      <c r="K416" s="18" t="n">
        <f aca="false">'2026 Forecast A'!F344</f>
        <v>1270</v>
      </c>
      <c r="L416" s="47" t="str">
        <f aca="false">IF(OR(AND(D416&gt;0.5,E416&gt;0.5,F416&gt;0.5),AND(D416&lt;0.5,E416&lt;0.5,F416&lt;0.5)),"Yes","No — toss-up")</f>
        <v>Yes</v>
      </c>
    </row>
    <row r="417" customFormat="false" ht="15" hidden="false" customHeight="false" outlineLevel="0" collapsed="false">
      <c r="A417" s="9" t="str">
        <f aca="false">'2026 Forecast A'!A345</f>
        <v>Northampton</v>
      </c>
      <c r="B417" s="9" t="str">
        <f aca="false">'2026 Forecast A'!B345</f>
        <v>PALMER</v>
      </c>
      <c r="C417" s="9" t="str">
        <f aca="false">'2026 Forecast A'!C345</f>
        <v>PALMER - SOUTH</v>
      </c>
      <c r="D417" s="10" t="n">
        <f aca="false">'2026 Forecast A'!G345</f>
        <v>0.503220611916264</v>
      </c>
      <c r="E417" s="10" t="n">
        <f aca="false">'2026 Forecast B'!G345</f>
        <v>0.504830917874396</v>
      </c>
      <c r="F417" s="10" t="n">
        <f aca="false">'2026 Forecast C'!G345</f>
        <v>0.505636070853462</v>
      </c>
      <c r="G417" s="45" t="n">
        <f aca="false">(MAX(D417:F417)-MIN(D417:F417))*100</f>
        <v>0.241545893719808</v>
      </c>
      <c r="H417" s="46" t="n">
        <f aca="false">'2026 Forecast A'!L345</f>
        <v>2.1149079150367</v>
      </c>
      <c r="I417" s="46" t="n">
        <f aca="false">'2026 Forecast B'!L345</f>
        <v>2.41298496866465</v>
      </c>
      <c r="J417" s="46" t="n">
        <f aca="false">'2026 Forecast C'!L345</f>
        <v>2.24505523618249</v>
      </c>
      <c r="K417" s="18" t="n">
        <f aca="false">'2026 Forecast A'!F345</f>
        <v>1242</v>
      </c>
      <c r="L417" s="47" t="str">
        <f aca="false">IF(OR(AND(D417&gt;0.5,E417&gt;0.5,F417&gt;0.5),AND(D417&lt;0.5,E417&lt;0.5,F417&lt;0.5)),"Yes","No — toss-up")</f>
        <v>Yes</v>
      </c>
    </row>
    <row r="418" customFormat="false" ht="15" hidden="false" customHeight="false" outlineLevel="0" collapsed="false">
      <c r="A418" s="9" t="str">
        <f aca="false">'2026 Forecast A'!A346</f>
        <v>Northampton</v>
      </c>
      <c r="B418" s="9" t="str">
        <f aca="false">'2026 Forecast A'!B346</f>
        <v>PALMER</v>
      </c>
      <c r="C418" s="9" t="str">
        <f aca="false">'2026 Forecast A'!C346</f>
        <v>PALMER - SOUTHEAST</v>
      </c>
      <c r="D418" s="10" t="n">
        <f aca="false">'2026 Forecast A'!G346</f>
        <v>0.526017029328288</v>
      </c>
      <c r="E418" s="10" t="n">
        <f aca="false">'2026 Forecast B'!G346</f>
        <v>0.527909176915799</v>
      </c>
      <c r="F418" s="10" t="n">
        <f aca="false">'2026 Forecast C'!G346</f>
        <v>0.532639545884579</v>
      </c>
      <c r="G418" s="45" t="n">
        <f aca="false">(MAX(D418:F418)-MIN(D418:F418))*100</f>
        <v>0.662251655629131</v>
      </c>
      <c r="H418" s="46" t="n">
        <f aca="false">'2026 Forecast A'!L346</f>
        <v>2.1149079150367</v>
      </c>
      <c r="I418" s="46" t="n">
        <f aca="false">'2026 Forecast B'!L346</f>
        <v>2.41298496866465</v>
      </c>
      <c r="J418" s="46" t="n">
        <f aca="false">'2026 Forecast C'!L346</f>
        <v>2.24505523618249</v>
      </c>
      <c r="K418" s="18" t="n">
        <f aca="false">'2026 Forecast A'!F346</f>
        <v>1057</v>
      </c>
      <c r="L418" s="47" t="str">
        <f aca="false">IF(OR(AND(D418&gt;0.5,E418&gt;0.5,F418&gt;0.5),AND(D418&lt;0.5,E418&lt;0.5,F418&lt;0.5)),"Yes","No — toss-up")</f>
        <v>Yes</v>
      </c>
    </row>
    <row r="419" customFormat="false" ht="15" hidden="false" customHeight="false" outlineLevel="0" collapsed="false">
      <c r="A419" s="9" t="str">
        <f aca="false">'2026 Forecast A'!A347</f>
        <v>Northampton</v>
      </c>
      <c r="B419" s="9" t="str">
        <f aca="false">'2026 Forecast A'!B347</f>
        <v>PALMER</v>
      </c>
      <c r="C419" s="9" t="str">
        <f aca="false">'2026 Forecast A'!C347</f>
        <v>PALMER - SOUTHWEST</v>
      </c>
      <c r="D419" s="10" t="n">
        <f aca="false">'2026 Forecast A'!G347</f>
        <v>0.510112359550562</v>
      </c>
      <c r="E419" s="10" t="n">
        <f aca="false">'2026 Forecast B'!G347</f>
        <v>0.514606741573034</v>
      </c>
      <c r="F419" s="10" t="n">
        <f aca="false">'2026 Forecast C'!G347</f>
        <v>0.51685393258427</v>
      </c>
      <c r="G419" s="45" t="n">
        <f aca="false">(MAX(D419:F419)-MIN(D419:F419))*100</f>
        <v>0.674157303370793</v>
      </c>
      <c r="H419" s="46" t="n">
        <f aca="false">'2026 Forecast A'!L347</f>
        <v>3.63007318179951</v>
      </c>
      <c r="I419" s="46" t="n">
        <f aca="false">'2026 Forecast B'!L347</f>
        <v>3.42212242863596</v>
      </c>
      <c r="J419" s="46" t="n">
        <f aca="false">'2026 Forecast C'!L347</f>
        <v>3.90543410566382</v>
      </c>
      <c r="K419" s="18" t="n">
        <f aca="false">'2026 Forecast A'!F347</f>
        <v>445</v>
      </c>
      <c r="L419" s="47" t="str">
        <f aca="false">IF(OR(AND(D419&gt;0.5,E419&gt;0.5,F419&gt;0.5),AND(D419&lt;0.5,E419&lt;0.5,F419&lt;0.5)),"Yes","No — toss-up")</f>
        <v>Yes</v>
      </c>
    </row>
    <row r="420" customFormat="false" ht="15" hidden="false" customHeight="false" outlineLevel="0" collapsed="false">
      <c r="A420" s="9" t="str">
        <f aca="false">'2026 Forecast A'!A348</f>
        <v>Northampton</v>
      </c>
      <c r="B420" s="9" t="str">
        <f aca="false">'2026 Forecast A'!B348</f>
        <v>PALMER</v>
      </c>
      <c r="C420" s="9" t="str">
        <f aca="false">'2026 Forecast A'!C348</f>
        <v>PALMER - WEST</v>
      </c>
      <c r="D420" s="10" t="n">
        <f aca="false">'2026 Forecast A'!G348</f>
        <v>0.512844909609895</v>
      </c>
      <c r="E420" s="10" t="n">
        <f aca="false">'2026 Forecast B'!G348</f>
        <v>0.514747859181732</v>
      </c>
      <c r="F420" s="10" t="n">
        <f aca="false">'2026 Forecast C'!G348</f>
        <v>0.516650808753568</v>
      </c>
      <c r="G420" s="45" t="n">
        <f aca="false">(MAX(D420:F420)-MIN(D420:F420))*100</f>
        <v>0.380589914367269</v>
      </c>
      <c r="H420" s="46" t="n">
        <f aca="false">'2026 Forecast A'!L348</f>
        <v>2.1149079150367</v>
      </c>
      <c r="I420" s="46" t="n">
        <f aca="false">'2026 Forecast B'!L348</f>
        <v>2.41298496866465</v>
      </c>
      <c r="J420" s="46" t="n">
        <f aca="false">'2026 Forecast C'!L348</f>
        <v>2.24505523618249</v>
      </c>
      <c r="K420" s="18" t="n">
        <f aca="false">'2026 Forecast A'!F348</f>
        <v>1051</v>
      </c>
      <c r="L420" s="47" t="str">
        <f aca="false">IF(OR(AND(D420&gt;0.5,E420&gt;0.5,F420&gt;0.5),AND(D420&lt;0.5,E420&lt;0.5,F420&lt;0.5)),"Yes","No — toss-up")</f>
        <v>Yes</v>
      </c>
    </row>
    <row r="421" customFormat="false" ht="15" hidden="false" customHeight="false" outlineLevel="0" collapsed="false">
      <c r="A421" s="9" t="str">
        <f aca="false">'2026 Forecast A'!A349</f>
        <v>Northampton</v>
      </c>
      <c r="B421" s="9" t="str">
        <f aca="false">'2026 Forecast A'!B349</f>
        <v>PEN ARGYL</v>
      </c>
      <c r="C421" s="9" t="str">
        <f aca="false">'2026 Forecast A'!C349</f>
        <v>PEN ARGYL BORO 1ST WARD</v>
      </c>
      <c r="D421" s="10" t="n">
        <f aca="false">'2026 Forecast A'!G349</f>
        <v>0.386046511627907</v>
      </c>
      <c r="E421" s="10" t="n">
        <f aca="false">'2026 Forecast B'!G349</f>
        <v>0.381395348837209</v>
      </c>
      <c r="F421" s="10" t="n">
        <f aca="false">'2026 Forecast C'!G349</f>
        <v>0.381395348837209</v>
      </c>
      <c r="G421" s="45" t="n">
        <f aca="false">(MAX(D421:F421)-MIN(D421:F421))*100</f>
        <v>0.465116279069766</v>
      </c>
      <c r="H421" s="46" t="n">
        <f aca="false">'2026 Forecast A'!L349</f>
        <v>3.63007318179951</v>
      </c>
      <c r="I421" s="46" t="n">
        <f aca="false">'2026 Forecast B'!L349</f>
        <v>3.42212242863596</v>
      </c>
      <c r="J421" s="46" t="n">
        <f aca="false">'2026 Forecast C'!L349</f>
        <v>3.90543410566382</v>
      </c>
      <c r="K421" s="18" t="n">
        <f aca="false">'2026 Forecast A'!F349</f>
        <v>215</v>
      </c>
      <c r="L421" s="47" t="str">
        <f aca="false">IF(OR(AND(D421&gt;0.5,E421&gt;0.5,F421&gt;0.5),AND(D421&lt;0.5,E421&lt;0.5,F421&lt;0.5)),"Yes","No — toss-up")</f>
        <v>Yes</v>
      </c>
    </row>
    <row r="422" customFormat="false" ht="15" hidden="false" customHeight="false" outlineLevel="0" collapsed="false">
      <c r="A422" s="9" t="str">
        <f aca="false">'2026 Forecast A'!A350</f>
        <v>Northampton</v>
      </c>
      <c r="B422" s="9" t="str">
        <f aca="false">'2026 Forecast A'!B350</f>
        <v>PEN ARGYL</v>
      </c>
      <c r="C422" s="9" t="str">
        <f aca="false">'2026 Forecast A'!C350</f>
        <v>PEN ARGYL BORO 2ND WARD</v>
      </c>
      <c r="D422" s="10" t="n">
        <f aca="false">'2026 Forecast A'!G350</f>
        <v>0.364120781527531</v>
      </c>
      <c r="E422" s="10" t="n">
        <f aca="false">'2026 Forecast B'!G350</f>
        <v>0.364120781527531</v>
      </c>
      <c r="F422" s="10" t="n">
        <f aca="false">'2026 Forecast C'!G350</f>
        <v>0.351687388987567</v>
      </c>
      <c r="G422" s="45" t="n">
        <f aca="false">(MAX(D422:F422)-MIN(D422:F422))*100</f>
        <v>1.24333925399645</v>
      </c>
      <c r="H422" s="46" t="n">
        <f aca="false">'2026 Forecast A'!L350</f>
        <v>3.63007318179951</v>
      </c>
      <c r="I422" s="46" t="n">
        <f aca="false">'2026 Forecast B'!L350</f>
        <v>3.42212242863596</v>
      </c>
      <c r="J422" s="46" t="n">
        <f aca="false">'2026 Forecast C'!L350</f>
        <v>3.90543410566382</v>
      </c>
      <c r="K422" s="18" t="n">
        <f aca="false">'2026 Forecast A'!F350</f>
        <v>563</v>
      </c>
      <c r="L422" s="47" t="str">
        <f aca="false">IF(OR(AND(D422&gt;0.5,E422&gt;0.5,F422&gt;0.5),AND(D422&lt;0.5,E422&lt;0.5,F422&lt;0.5)),"Yes","No — toss-up")</f>
        <v>Yes</v>
      </c>
    </row>
    <row r="423" customFormat="false" ht="15" hidden="false" customHeight="false" outlineLevel="0" collapsed="false">
      <c r="A423" s="9" t="str">
        <f aca="false">'2026 Forecast A'!A351</f>
        <v>Northampton</v>
      </c>
      <c r="B423" s="9" t="str">
        <f aca="false">'2026 Forecast A'!B351</f>
        <v>PEN ARGYL</v>
      </c>
      <c r="C423" s="9" t="str">
        <f aca="false">'2026 Forecast A'!C351</f>
        <v>PEN ARGYL BORO 3RD WARD</v>
      </c>
      <c r="D423" s="10" t="n">
        <f aca="false">'2026 Forecast A'!G351</f>
        <v>0.408839779005525</v>
      </c>
      <c r="E423" s="10" t="n">
        <f aca="false">'2026 Forecast B'!G351</f>
        <v>0.408839779005525</v>
      </c>
      <c r="F423" s="10" t="n">
        <f aca="false">'2026 Forecast C'!G351</f>
        <v>0.400552486187845</v>
      </c>
      <c r="G423" s="45" t="n">
        <f aca="false">(MAX(D423:F423)-MIN(D423:F423))*100</f>
        <v>0.828729281767959</v>
      </c>
      <c r="H423" s="46" t="n">
        <f aca="false">'2026 Forecast A'!L351</f>
        <v>3.63007318179951</v>
      </c>
      <c r="I423" s="46" t="n">
        <f aca="false">'2026 Forecast B'!L351</f>
        <v>3.42212242863596</v>
      </c>
      <c r="J423" s="46" t="n">
        <f aca="false">'2026 Forecast C'!L351</f>
        <v>3.90543410566382</v>
      </c>
      <c r="K423" s="18" t="n">
        <f aca="false">'2026 Forecast A'!F351</f>
        <v>362</v>
      </c>
      <c r="L423" s="47" t="str">
        <f aca="false">IF(OR(AND(D423&gt;0.5,E423&gt;0.5,F423&gt;0.5),AND(D423&lt;0.5,E423&lt;0.5,F423&lt;0.5)),"Yes","No — toss-up")</f>
        <v>Yes</v>
      </c>
    </row>
    <row r="424" customFormat="false" ht="15" hidden="false" customHeight="false" outlineLevel="0" collapsed="false">
      <c r="A424" s="9" t="str">
        <f aca="false">'2026 Forecast A'!A352</f>
        <v>Northampton</v>
      </c>
      <c r="B424" s="9" t="str">
        <f aca="false">'2026 Forecast A'!B352</f>
        <v>PEN ARGYL</v>
      </c>
      <c r="C424" s="9" t="str">
        <f aca="false">'2026 Forecast A'!C352</f>
        <v>PEN ARGYL BORO 4TH WARD</v>
      </c>
      <c r="D424" s="10" t="n">
        <f aca="false">'2026 Forecast A'!G352</f>
        <v>0.412037037037037</v>
      </c>
      <c r="E424" s="10" t="n">
        <f aca="false">'2026 Forecast B'!G352</f>
        <v>0.416666666666667</v>
      </c>
      <c r="F424" s="10" t="n">
        <f aca="false">'2026 Forecast C'!G352</f>
        <v>0.402777777777778</v>
      </c>
      <c r="G424" s="45" t="n">
        <f aca="false">(MAX(D424:F424)-MIN(D424:F424))*100</f>
        <v>1.38888888888889</v>
      </c>
      <c r="H424" s="46" t="n">
        <f aca="false">'2026 Forecast A'!L352</f>
        <v>3.63007318179951</v>
      </c>
      <c r="I424" s="46" t="n">
        <f aca="false">'2026 Forecast B'!L352</f>
        <v>3.42212242863596</v>
      </c>
      <c r="J424" s="46" t="n">
        <f aca="false">'2026 Forecast C'!L352</f>
        <v>3.90543410566382</v>
      </c>
      <c r="K424" s="18" t="n">
        <f aca="false">'2026 Forecast A'!F352</f>
        <v>216</v>
      </c>
      <c r="L424" s="47" t="str">
        <f aca="false">IF(OR(AND(D424&gt;0.5,E424&gt;0.5,F424&gt;0.5),AND(D424&lt;0.5,E424&lt;0.5,F424&lt;0.5)),"Yes","No — toss-up")</f>
        <v>Yes</v>
      </c>
    </row>
    <row r="425" customFormat="false" ht="15" hidden="false" customHeight="false" outlineLevel="0" collapsed="false">
      <c r="A425" s="9" t="str">
        <f aca="false">'2026 Forecast A'!A353</f>
        <v>Northampton</v>
      </c>
      <c r="B425" s="9" t="str">
        <f aca="false">'2026 Forecast A'!B353</f>
        <v>PLAINFIELD</v>
      </c>
      <c r="C425" s="9" t="str">
        <f aca="false">'2026 Forecast A'!C353</f>
        <v>PLAINFIELD TWSP - BELFAST</v>
      </c>
      <c r="D425" s="10" t="n">
        <f aca="false">'2026 Forecast A'!G353</f>
        <v>0.35856992639327</v>
      </c>
      <c r="E425" s="10" t="n">
        <f aca="false">'2026 Forecast B'!G353</f>
        <v>0.354363827549947</v>
      </c>
      <c r="F425" s="10" t="n">
        <f aca="false">'2026 Forecast C'!G353</f>
        <v>0.344900105152471</v>
      </c>
      <c r="G425" s="45" t="n">
        <f aca="false">(MAX(D425:F425)-MIN(D425:F425))*100</f>
        <v>1.36698212407991</v>
      </c>
      <c r="H425" s="46" t="n">
        <f aca="false">'2026 Forecast A'!L353</f>
        <v>2.1149079150367</v>
      </c>
      <c r="I425" s="46" t="n">
        <f aca="false">'2026 Forecast B'!L353</f>
        <v>2.41298496866465</v>
      </c>
      <c r="J425" s="46" t="n">
        <f aca="false">'2026 Forecast C'!L353</f>
        <v>2.24505523618249</v>
      </c>
      <c r="K425" s="18" t="n">
        <f aca="false">'2026 Forecast A'!F353</f>
        <v>951</v>
      </c>
      <c r="L425" s="47" t="str">
        <f aca="false">IF(OR(AND(D425&gt;0.5,E425&gt;0.5,F425&gt;0.5),AND(D425&lt;0.5,E425&lt;0.5,F425&lt;0.5)),"Yes","No — toss-up")</f>
        <v>Yes</v>
      </c>
    </row>
    <row r="426" customFormat="false" ht="15" hidden="false" customHeight="false" outlineLevel="0" collapsed="false">
      <c r="A426" s="9" t="str">
        <f aca="false">'2026 Forecast A'!A354</f>
        <v>Northampton</v>
      </c>
      <c r="B426" s="9" t="str">
        <f aca="false">'2026 Forecast A'!B354</f>
        <v>PLAINFIELD</v>
      </c>
      <c r="C426" s="9" t="str">
        <f aca="false">'2026 Forecast A'!C354</f>
        <v>PLAINFIELD TWSP - DELABOLE</v>
      </c>
      <c r="D426" s="10" t="n">
        <f aca="false">'2026 Forecast A'!G354</f>
        <v>0.365821094793057</v>
      </c>
      <c r="E426" s="10" t="n">
        <f aca="false">'2026 Forecast B'!G354</f>
        <v>0.367156208277704</v>
      </c>
      <c r="F426" s="10" t="n">
        <f aca="false">'2026 Forecast C'!G354</f>
        <v>0.352469959946595</v>
      </c>
      <c r="G426" s="45" t="n">
        <f aca="false">(MAX(D426:F426)-MIN(D426:F426))*100</f>
        <v>1.46862483311082</v>
      </c>
      <c r="H426" s="46" t="n">
        <f aca="false">'2026 Forecast A'!L354</f>
        <v>2.44295498300873</v>
      </c>
      <c r="I426" s="46" t="n">
        <f aca="false">'2026 Forecast B'!L354</f>
        <v>2.53657313930207</v>
      </c>
      <c r="J426" s="46" t="n">
        <f aca="false">'2026 Forecast C'!L354</f>
        <v>2.66758183694499</v>
      </c>
      <c r="K426" s="18" t="n">
        <f aca="false">'2026 Forecast A'!F354</f>
        <v>749</v>
      </c>
      <c r="L426" s="47" t="str">
        <f aca="false">IF(OR(AND(D426&gt;0.5,E426&gt;0.5,F426&gt;0.5),AND(D426&lt;0.5,E426&lt;0.5,F426&lt;0.5)),"Yes","No — toss-up")</f>
        <v>Yes</v>
      </c>
    </row>
    <row r="427" customFormat="false" ht="15" hidden="false" customHeight="false" outlineLevel="0" collapsed="false">
      <c r="A427" s="9" t="str">
        <f aca="false">'2026 Forecast A'!A355</f>
        <v>Northampton</v>
      </c>
      <c r="B427" s="9" t="str">
        <f aca="false">'2026 Forecast A'!B355</f>
        <v>PLAINFIELD</v>
      </c>
      <c r="C427" s="9" t="str">
        <f aca="false">'2026 Forecast A'!C355</f>
        <v>PLAINFIELD TWSP - KESSLERSVILLE</v>
      </c>
      <c r="D427" s="10" t="n">
        <f aca="false">'2026 Forecast A'!G355</f>
        <v>0.340876944837341</v>
      </c>
      <c r="E427" s="10" t="n">
        <f aca="false">'2026 Forecast B'!G355</f>
        <v>0.340876944837341</v>
      </c>
      <c r="F427" s="10" t="n">
        <f aca="false">'2026 Forecast C'!G355</f>
        <v>0.326732673267327</v>
      </c>
      <c r="G427" s="45" t="n">
        <f aca="false">(MAX(D427:F427)-MIN(D427:F427))*100</f>
        <v>1.41442715700141</v>
      </c>
      <c r="H427" s="46" t="n">
        <f aca="false">'2026 Forecast A'!L355</f>
        <v>2.44295498300873</v>
      </c>
      <c r="I427" s="46" t="n">
        <f aca="false">'2026 Forecast B'!L355</f>
        <v>2.53657313930207</v>
      </c>
      <c r="J427" s="46" t="n">
        <f aca="false">'2026 Forecast C'!L355</f>
        <v>2.66758183694499</v>
      </c>
      <c r="K427" s="18" t="n">
        <f aca="false">'2026 Forecast A'!F355</f>
        <v>707</v>
      </c>
      <c r="L427" s="47" t="str">
        <f aca="false">IF(OR(AND(D427&gt;0.5,E427&gt;0.5,F427&gt;0.5),AND(D427&lt;0.5,E427&lt;0.5,F427&lt;0.5)),"Yes","No — toss-up")</f>
        <v>Yes</v>
      </c>
    </row>
    <row r="428" customFormat="false" ht="15" hidden="false" customHeight="false" outlineLevel="0" collapsed="false">
      <c r="A428" s="9" t="str">
        <f aca="false">'2026 Forecast A'!A356</f>
        <v>Northampton</v>
      </c>
      <c r="B428" s="9" t="str">
        <f aca="false">'2026 Forecast A'!B356</f>
        <v>PLAINFIELD</v>
      </c>
      <c r="C428" s="9" t="str">
        <f aca="false">'2026 Forecast A'!C356</f>
        <v>PLAINFIELD TWSP - PLAINFIELD CHURCH</v>
      </c>
      <c r="D428" s="10" t="n">
        <f aca="false">'2026 Forecast A'!G356</f>
        <v>0.342215988779804</v>
      </c>
      <c r="E428" s="10" t="n">
        <f aca="false">'2026 Forecast B'!G356</f>
        <v>0.346423562412342</v>
      </c>
      <c r="F428" s="10" t="n">
        <f aca="false">'2026 Forecast C'!G356</f>
        <v>0.326788218793829</v>
      </c>
      <c r="G428" s="45" t="n">
        <f aca="false">(MAX(D428:F428)-MIN(D428:F428))*100</f>
        <v>1.96353436185133</v>
      </c>
      <c r="H428" s="46" t="n">
        <f aca="false">'2026 Forecast A'!L356</f>
        <v>2.44295498300873</v>
      </c>
      <c r="I428" s="46" t="n">
        <f aca="false">'2026 Forecast B'!L356</f>
        <v>2.53657313930207</v>
      </c>
      <c r="J428" s="46" t="n">
        <f aca="false">'2026 Forecast C'!L356</f>
        <v>2.66758183694499</v>
      </c>
      <c r="K428" s="18" t="n">
        <f aca="false">'2026 Forecast A'!F356</f>
        <v>713</v>
      </c>
      <c r="L428" s="47" t="str">
        <f aca="false">IF(OR(AND(D428&gt;0.5,E428&gt;0.5,F428&gt;0.5),AND(D428&lt;0.5,E428&lt;0.5,F428&lt;0.5)),"Yes","No — toss-up")</f>
        <v>Yes</v>
      </c>
    </row>
    <row r="429" customFormat="false" ht="15" hidden="false" customHeight="false" outlineLevel="0" collapsed="false">
      <c r="A429" s="9" t="str">
        <f aca="false">'2026 Forecast A'!A357</f>
        <v>Northampton</v>
      </c>
      <c r="B429" s="9" t="str">
        <f aca="false">'2026 Forecast A'!B357</f>
        <v>PORTLAND</v>
      </c>
      <c r="C429" s="9" t="str">
        <f aca="false">'2026 Forecast A'!C357</f>
        <v>PORTLAND BORO</v>
      </c>
      <c r="D429" s="10" t="n">
        <f aca="false">'2026 Forecast A'!G357</f>
        <v>0.357142857142857</v>
      </c>
      <c r="E429" s="10" t="n">
        <f aca="false">'2026 Forecast B'!G357</f>
        <v>0.352040816326531</v>
      </c>
      <c r="F429" s="10" t="n">
        <f aca="false">'2026 Forecast C'!G357</f>
        <v>0.346938775510204</v>
      </c>
      <c r="G429" s="45" t="n">
        <f aca="false">(MAX(D429:F429)-MIN(D429:F429))*100</f>
        <v>1.02040816326531</v>
      </c>
      <c r="H429" s="46" t="n">
        <f aca="false">'2026 Forecast A'!L357</f>
        <v>3.63007318179951</v>
      </c>
      <c r="I429" s="46" t="n">
        <f aca="false">'2026 Forecast B'!L357</f>
        <v>3.42212242863596</v>
      </c>
      <c r="J429" s="46" t="n">
        <f aca="false">'2026 Forecast C'!L357</f>
        <v>3.90543410566382</v>
      </c>
      <c r="K429" s="18" t="n">
        <f aca="false">'2026 Forecast A'!F357</f>
        <v>196</v>
      </c>
      <c r="L429" s="47" t="str">
        <f aca="false">IF(OR(AND(D429&gt;0.5,E429&gt;0.5,F429&gt;0.5),AND(D429&lt;0.5,E429&lt;0.5,F429&lt;0.5)),"Yes","No — toss-up")</f>
        <v>Yes</v>
      </c>
    </row>
    <row r="430" customFormat="false" ht="15" hidden="false" customHeight="false" outlineLevel="0" collapsed="false">
      <c r="A430" s="9" t="str">
        <f aca="false">'2026 Forecast A'!A358</f>
        <v>Northampton</v>
      </c>
      <c r="B430" s="9" t="str">
        <f aca="false">'2026 Forecast A'!B358</f>
        <v>ROSETO</v>
      </c>
      <c r="C430" s="9" t="str">
        <f aca="false">'2026 Forecast A'!C358</f>
        <v>ROSETO BORO</v>
      </c>
      <c r="D430" s="10" t="n">
        <f aca="false">'2026 Forecast A'!G358</f>
        <v>0.378654970760234</v>
      </c>
      <c r="E430" s="10" t="n">
        <f aca="false">'2026 Forecast B'!G358</f>
        <v>0.378654970760234</v>
      </c>
      <c r="F430" s="10" t="n">
        <f aca="false">'2026 Forecast C'!G358</f>
        <v>0.365497076023392</v>
      </c>
      <c r="G430" s="45" t="n">
        <f aca="false">(MAX(D430:F430)-MIN(D430:F430))*100</f>
        <v>1.31578947368421</v>
      </c>
      <c r="H430" s="46" t="n">
        <f aca="false">'2026 Forecast A'!L358</f>
        <v>2.44295498300873</v>
      </c>
      <c r="I430" s="46" t="n">
        <f aca="false">'2026 Forecast B'!L358</f>
        <v>2.53657313930207</v>
      </c>
      <c r="J430" s="46" t="n">
        <f aca="false">'2026 Forecast C'!L358</f>
        <v>2.66758183694499</v>
      </c>
      <c r="K430" s="18" t="n">
        <f aca="false">'2026 Forecast A'!F358</f>
        <v>684</v>
      </c>
      <c r="L430" s="47" t="str">
        <f aca="false">IF(OR(AND(D430&gt;0.5,E430&gt;0.5,F430&gt;0.5),AND(D430&lt;0.5,E430&lt;0.5,F430&lt;0.5)),"Yes","No — toss-up")</f>
        <v>Yes</v>
      </c>
    </row>
    <row r="431" customFormat="false" ht="15" hidden="false" customHeight="false" outlineLevel="0" collapsed="false">
      <c r="A431" s="9" t="str">
        <f aca="false">'2026 Forecast A'!A359</f>
        <v>Northampton</v>
      </c>
      <c r="B431" s="9" t="str">
        <f aca="false">'2026 Forecast A'!B359</f>
        <v>STOCKERTOWN</v>
      </c>
      <c r="C431" s="9" t="str">
        <f aca="false">'2026 Forecast A'!C359</f>
        <v>STOCKERTOWN BORO</v>
      </c>
      <c r="D431" s="10" t="n">
        <f aca="false">'2026 Forecast A'!G359</f>
        <v>0.411311053984576</v>
      </c>
      <c r="E431" s="10" t="n">
        <f aca="false">'2026 Forecast B'!G359</f>
        <v>0.416452442159383</v>
      </c>
      <c r="F431" s="10" t="n">
        <f aca="false">'2026 Forecast C'!G359</f>
        <v>0.406169665809769</v>
      </c>
      <c r="G431" s="45" t="n">
        <f aca="false">(MAX(D431:F431)-MIN(D431:F431))*100</f>
        <v>1.02827763496144</v>
      </c>
      <c r="H431" s="46" t="n">
        <f aca="false">'2026 Forecast A'!L359</f>
        <v>3.63007318179951</v>
      </c>
      <c r="I431" s="46" t="n">
        <f aca="false">'2026 Forecast B'!L359</f>
        <v>3.42212242863596</v>
      </c>
      <c r="J431" s="46" t="n">
        <f aca="false">'2026 Forecast C'!L359</f>
        <v>3.90543410566382</v>
      </c>
      <c r="K431" s="18" t="n">
        <f aca="false">'2026 Forecast A'!F359</f>
        <v>389</v>
      </c>
      <c r="L431" s="47" t="str">
        <f aca="false">IF(OR(AND(D431&gt;0.5,E431&gt;0.5,F431&gt;0.5),AND(D431&lt;0.5,E431&lt;0.5,F431&lt;0.5)),"Yes","No — toss-up")</f>
        <v>Yes</v>
      </c>
    </row>
    <row r="432" customFormat="false" ht="15" hidden="false" customHeight="false" outlineLevel="0" collapsed="false">
      <c r="A432" s="9" t="str">
        <f aca="false">'2026 Forecast A'!A360</f>
        <v>Northampton</v>
      </c>
      <c r="B432" s="9" t="str">
        <f aca="false">'2026 Forecast A'!B360</f>
        <v>TATAMY</v>
      </c>
      <c r="C432" s="9" t="str">
        <f aca="false">'2026 Forecast A'!C360</f>
        <v>TATAMY BORO</v>
      </c>
      <c r="D432" s="10" t="n">
        <f aca="false">'2026 Forecast A'!G360</f>
        <v>0.433554817275748</v>
      </c>
      <c r="E432" s="10" t="n">
        <f aca="false">'2026 Forecast B'!G360</f>
        <v>0.426910299003322</v>
      </c>
      <c r="F432" s="10" t="n">
        <f aca="false">'2026 Forecast C'!G360</f>
        <v>0.426910299003322</v>
      </c>
      <c r="G432" s="45" t="n">
        <f aca="false">(MAX(D432:F432)-MIN(D432:F432))*100</f>
        <v>0.664451827242524</v>
      </c>
      <c r="H432" s="46" t="n">
        <f aca="false">'2026 Forecast A'!L360</f>
        <v>2.44295498300873</v>
      </c>
      <c r="I432" s="46" t="n">
        <f aca="false">'2026 Forecast B'!L360</f>
        <v>2.53657313930207</v>
      </c>
      <c r="J432" s="46" t="n">
        <f aca="false">'2026 Forecast C'!L360</f>
        <v>2.66758183694499</v>
      </c>
      <c r="K432" s="18" t="n">
        <f aca="false">'2026 Forecast A'!F360</f>
        <v>602</v>
      </c>
      <c r="L432" s="47" t="str">
        <f aca="false">IF(OR(AND(D432&gt;0.5,E432&gt;0.5,F432&gt;0.5),AND(D432&lt;0.5,E432&lt;0.5,F432&lt;0.5)),"Yes","No — toss-up")</f>
        <v>Yes</v>
      </c>
    </row>
    <row r="433" customFormat="false" ht="15" hidden="false" customHeight="false" outlineLevel="0" collapsed="false">
      <c r="A433" s="9" t="str">
        <f aca="false">'2026 Forecast A'!A361</f>
        <v>Northampton</v>
      </c>
      <c r="B433" s="9" t="str">
        <f aca="false">'2026 Forecast A'!B361</f>
        <v>UPPER MOUNT BETHEL</v>
      </c>
      <c r="C433" s="9" t="str">
        <f aca="false">'2026 Forecast A'!C361</f>
        <v>UPPER MT BETHEL TWSP - CENTERVILLE</v>
      </c>
      <c r="D433" s="10" t="n">
        <f aca="false">'2026 Forecast A'!G361</f>
        <v>0.297297297297297</v>
      </c>
      <c r="E433" s="10" t="n">
        <f aca="false">'2026 Forecast B'!G361</f>
        <v>0.292383292383292</v>
      </c>
      <c r="F433" s="10" t="n">
        <f aca="false">'2026 Forecast C'!G361</f>
        <v>0.28009828009828</v>
      </c>
      <c r="G433" s="45" t="n">
        <f aca="false">(MAX(D433:F433)-MIN(D433:F433))*100</f>
        <v>1.71990171990172</v>
      </c>
      <c r="H433" s="46" t="n">
        <f aca="false">'2026 Forecast A'!L361</f>
        <v>2.44295498300873</v>
      </c>
      <c r="I433" s="46" t="n">
        <f aca="false">'2026 Forecast B'!L361</f>
        <v>2.53657313930207</v>
      </c>
      <c r="J433" s="46" t="n">
        <f aca="false">'2026 Forecast C'!L361</f>
        <v>2.66758183694499</v>
      </c>
      <c r="K433" s="18" t="n">
        <f aca="false">'2026 Forecast A'!F361</f>
        <v>814</v>
      </c>
      <c r="L433" s="47" t="str">
        <f aca="false">IF(OR(AND(D433&gt;0.5,E433&gt;0.5,F433&gt;0.5),AND(D433&lt;0.5,E433&lt;0.5,F433&lt;0.5)),"Yes","No — toss-up")</f>
        <v>Yes</v>
      </c>
    </row>
    <row r="434" customFormat="false" ht="15" hidden="false" customHeight="false" outlineLevel="0" collapsed="false">
      <c r="A434" s="9" t="str">
        <f aca="false">'2026 Forecast A'!A362</f>
        <v>Northampton</v>
      </c>
      <c r="B434" s="9" t="str">
        <f aca="false">'2026 Forecast A'!B362</f>
        <v>UPPER MOUNT BETHEL</v>
      </c>
      <c r="C434" s="9" t="str">
        <f aca="false">'2026 Forecast A'!C362</f>
        <v>UPPER MT BETHEL TWSP - JOHNSONVILLE</v>
      </c>
      <c r="D434" s="10" t="n">
        <f aca="false">'2026 Forecast A'!G362</f>
        <v>0.3354943273906</v>
      </c>
      <c r="E434" s="10" t="n">
        <f aca="false">'2026 Forecast B'!G362</f>
        <v>0.3354943273906</v>
      </c>
      <c r="F434" s="10" t="n">
        <f aca="false">'2026 Forecast C'!G362</f>
        <v>0.319286871961102</v>
      </c>
      <c r="G434" s="45" t="n">
        <f aca="false">(MAX(D434:F434)-MIN(D434:F434))*100</f>
        <v>1.62074554294976</v>
      </c>
      <c r="H434" s="46" t="n">
        <f aca="false">'2026 Forecast A'!L362</f>
        <v>2.44295498300873</v>
      </c>
      <c r="I434" s="46" t="n">
        <f aca="false">'2026 Forecast B'!L362</f>
        <v>2.53657313930207</v>
      </c>
      <c r="J434" s="46" t="n">
        <f aca="false">'2026 Forecast C'!L362</f>
        <v>2.66758183694499</v>
      </c>
      <c r="K434" s="18" t="n">
        <f aca="false">'2026 Forecast A'!F362</f>
        <v>617</v>
      </c>
      <c r="L434" s="47" t="str">
        <f aca="false">IF(OR(AND(D434&gt;0.5,E434&gt;0.5,F434&gt;0.5),AND(D434&lt;0.5,E434&lt;0.5,F434&lt;0.5)),"Yes","No — toss-up")</f>
        <v>Yes</v>
      </c>
    </row>
    <row r="435" customFormat="false" ht="15" hidden="false" customHeight="false" outlineLevel="0" collapsed="false">
      <c r="A435" s="9" t="str">
        <f aca="false">'2026 Forecast A'!A363</f>
        <v>Northampton</v>
      </c>
      <c r="B435" s="9" t="str">
        <f aca="false">'2026 Forecast A'!B363</f>
        <v>UPPER MOUNT BETHEL</v>
      </c>
      <c r="C435" s="9" t="str">
        <f aca="false">'2026 Forecast A'!C363</f>
        <v>UPPER MT BETHEL TWSP - NORTH BANGOR</v>
      </c>
      <c r="D435" s="10" t="n">
        <f aca="false">'2026 Forecast A'!G363</f>
        <v>0.299242424242424</v>
      </c>
      <c r="E435" s="10" t="n">
        <f aca="false">'2026 Forecast B'!G363</f>
        <v>0.301136363636364</v>
      </c>
      <c r="F435" s="10" t="n">
        <f aca="false">'2026 Forecast C'!G363</f>
        <v>0.28030303030303</v>
      </c>
      <c r="G435" s="45" t="n">
        <f aca="false">(MAX(D435:F435)-MIN(D435:F435))*100</f>
        <v>2.08333333333334</v>
      </c>
      <c r="H435" s="46" t="n">
        <f aca="false">'2026 Forecast A'!L363</f>
        <v>3.63007318179951</v>
      </c>
      <c r="I435" s="46" t="n">
        <f aca="false">'2026 Forecast B'!L363</f>
        <v>3.42212242863596</v>
      </c>
      <c r="J435" s="46" t="n">
        <f aca="false">'2026 Forecast C'!L363</f>
        <v>3.90543410566382</v>
      </c>
      <c r="K435" s="18" t="n">
        <f aca="false">'2026 Forecast A'!F363</f>
        <v>528</v>
      </c>
      <c r="L435" s="47" t="str">
        <f aca="false">IF(OR(AND(D435&gt;0.5,E435&gt;0.5,F435&gt;0.5),AND(D435&lt;0.5,E435&lt;0.5,F435&lt;0.5)),"Yes","No — toss-up")</f>
        <v>Yes</v>
      </c>
    </row>
    <row r="436" customFormat="false" ht="15" hidden="false" customHeight="false" outlineLevel="0" collapsed="false">
      <c r="A436" s="9" t="str">
        <f aca="false">'2026 Forecast A'!A364</f>
        <v>Northampton</v>
      </c>
      <c r="B436" s="9" t="str">
        <f aca="false">'2026 Forecast A'!B364</f>
        <v>UPPER MOUNT BETHEL</v>
      </c>
      <c r="C436" s="9" t="str">
        <f aca="false">'2026 Forecast A'!C364</f>
        <v>UPPER MT BETHEL TWSP - SLATEFORD</v>
      </c>
      <c r="D436" s="10" t="n">
        <f aca="false">'2026 Forecast A'!G364</f>
        <v>0.304535637149028</v>
      </c>
      <c r="E436" s="10" t="n">
        <f aca="false">'2026 Forecast B'!G364</f>
        <v>0.300215982721382</v>
      </c>
      <c r="F436" s="10" t="n">
        <f aca="false">'2026 Forecast C'!G364</f>
        <v>0.289416846652268</v>
      </c>
      <c r="G436" s="45" t="n">
        <f aca="false">(MAX(D436:F436)-MIN(D436:F436))*100</f>
        <v>1.51187904967603</v>
      </c>
      <c r="H436" s="46" t="n">
        <f aca="false">'2026 Forecast A'!L364</f>
        <v>3.63007318179951</v>
      </c>
      <c r="I436" s="46" t="n">
        <f aca="false">'2026 Forecast B'!L364</f>
        <v>3.42212242863596</v>
      </c>
      <c r="J436" s="46" t="n">
        <f aca="false">'2026 Forecast C'!L364</f>
        <v>3.90543410566382</v>
      </c>
      <c r="K436" s="18" t="n">
        <f aca="false">'2026 Forecast A'!F364</f>
        <v>463</v>
      </c>
      <c r="L436" s="47" t="str">
        <f aca="false">IF(OR(AND(D436&gt;0.5,E436&gt;0.5,F436&gt;0.5),AND(D436&lt;0.5,E436&lt;0.5,F436&lt;0.5)),"Yes","No — toss-up")</f>
        <v>Yes</v>
      </c>
    </row>
    <row r="437" customFormat="false" ht="15" hidden="false" customHeight="false" outlineLevel="0" collapsed="false">
      <c r="A437" s="9" t="str">
        <f aca="false">'2026 Forecast A'!A365</f>
        <v>Northampton</v>
      </c>
      <c r="B437" s="9" t="str">
        <f aca="false">'2026 Forecast A'!B365</f>
        <v>UPPER MOUNT BETHEL</v>
      </c>
      <c r="C437" s="9" t="str">
        <f aca="false">'2026 Forecast A'!C365</f>
        <v>UPPER MT BETHEL TWSP - WILLIAMSBURG</v>
      </c>
      <c r="D437" s="10" t="n">
        <f aca="false">'2026 Forecast A'!G365</f>
        <v>0.373278236914601</v>
      </c>
      <c r="E437" s="10" t="n">
        <f aca="false">'2026 Forecast B'!G365</f>
        <v>0.373278236914601</v>
      </c>
      <c r="F437" s="10" t="n">
        <f aca="false">'2026 Forecast C'!G365</f>
        <v>0.363636363636364</v>
      </c>
      <c r="G437" s="45" t="n">
        <f aca="false">(MAX(D437:F437)-MIN(D437:F437))*100</f>
        <v>0.96418732782369</v>
      </c>
      <c r="H437" s="46" t="n">
        <f aca="false">'2026 Forecast A'!L365</f>
        <v>2.44295498300873</v>
      </c>
      <c r="I437" s="46" t="n">
        <f aca="false">'2026 Forecast B'!L365</f>
        <v>2.53657313930207</v>
      </c>
      <c r="J437" s="46" t="n">
        <f aca="false">'2026 Forecast C'!L365</f>
        <v>2.66758183694499</v>
      </c>
      <c r="K437" s="18" t="n">
        <f aca="false">'2026 Forecast A'!F365</f>
        <v>726</v>
      </c>
      <c r="L437" s="47" t="str">
        <f aca="false">IF(OR(AND(D437&gt;0.5,E437&gt;0.5,F437&gt;0.5),AND(D437&lt;0.5,E437&lt;0.5,F437&lt;0.5)),"Yes","No — toss-up")</f>
        <v>Yes</v>
      </c>
    </row>
    <row r="438" customFormat="false" ht="15" hidden="false" customHeight="false" outlineLevel="0" collapsed="false">
      <c r="A438" s="9" t="str">
        <f aca="false">'2026 Forecast A'!A366</f>
        <v>Northampton</v>
      </c>
      <c r="B438" s="9" t="str">
        <f aca="false">'2026 Forecast A'!B366</f>
        <v>UPPER NAZARETH</v>
      </c>
      <c r="C438" s="9" t="str">
        <f aca="false">'2026 Forecast A'!C366</f>
        <v>UPPER NAZARETH - EAST 1</v>
      </c>
      <c r="D438" s="10" t="n">
        <f aca="false">'2026 Forecast A'!G366</f>
        <v>0.4952</v>
      </c>
      <c r="E438" s="10" t="n">
        <f aca="false">'2026 Forecast B'!G366</f>
        <v>0.4984</v>
      </c>
      <c r="F438" s="10" t="n">
        <f aca="false">'2026 Forecast C'!G366</f>
        <v>0.4976</v>
      </c>
      <c r="G438" s="45" t="n">
        <f aca="false">(MAX(D438:F438)-MIN(D438:F438))*100</f>
        <v>0.320000000000004</v>
      </c>
      <c r="H438" s="46" t="n">
        <f aca="false">'2026 Forecast A'!L366</f>
        <v>2.1149079150367</v>
      </c>
      <c r="I438" s="46" t="n">
        <f aca="false">'2026 Forecast B'!L366</f>
        <v>2.41298496866465</v>
      </c>
      <c r="J438" s="46" t="n">
        <f aca="false">'2026 Forecast C'!L366</f>
        <v>2.24505523618249</v>
      </c>
      <c r="K438" s="18" t="n">
        <f aca="false">'2026 Forecast A'!F366</f>
        <v>1250</v>
      </c>
      <c r="L438" s="47" t="str">
        <f aca="false">IF(OR(AND(D438&gt;0.5,E438&gt;0.5,F438&gt;0.5),AND(D438&lt;0.5,E438&lt;0.5,F438&lt;0.5)),"Yes","No — toss-up")</f>
        <v>Yes</v>
      </c>
    </row>
    <row r="439" customFormat="false" ht="15" hidden="false" customHeight="false" outlineLevel="0" collapsed="false">
      <c r="A439" s="9" t="str">
        <f aca="false">'2026 Forecast A'!A367</f>
        <v>Northampton</v>
      </c>
      <c r="B439" s="9" t="str">
        <f aca="false">'2026 Forecast A'!B367</f>
        <v>UPPER NAZARETH</v>
      </c>
      <c r="C439" s="9" t="str">
        <f aca="false">'2026 Forecast A'!C367</f>
        <v>UPPER NAZARETH - EAST 2</v>
      </c>
      <c r="D439" s="10" t="n">
        <f aca="false">'2026 Forecast A'!G367</f>
        <v>0.489001692047377</v>
      </c>
      <c r="E439" s="10" t="n">
        <f aca="false">'2026 Forecast B'!G367</f>
        <v>0.494077834179357</v>
      </c>
      <c r="F439" s="10" t="n">
        <f aca="false">'2026 Forecast C'!G367</f>
        <v>0.489001692047377</v>
      </c>
      <c r="G439" s="45" t="n">
        <f aca="false">(MAX(D439:F439)-MIN(D439:F439))*100</f>
        <v>0.507614213197971</v>
      </c>
      <c r="H439" s="46" t="n">
        <f aca="false">'2026 Forecast A'!L367</f>
        <v>2.44295498300873</v>
      </c>
      <c r="I439" s="46" t="n">
        <f aca="false">'2026 Forecast B'!L367</f>
        <v>2.53657313930207</v>
      </c>
      <c r="J439" s="46" t="n">
        <f aca="false">'2026 Forecast C'!L367</f>
        <v>2.66758183694499</v>
      </c>
      <c r="K439" s="18" t="n">
        <f aca="false">'2026 Forecast A'!F367</f>
        <v>591</v>
      </c>
      <c r="L439" s="47" t="str">
        <f aca="false">IF(OR(AND(D439&gt;0.5,E439&gt;0.5,F439&gt;0.5),AND(D439&lt;0.5,E439&lt;0.5,F439&lt;0.5)),"Yes","No — toss-up")</f>
        <v>Yes</v>
      </c>
    </row>
    <row r="440" customFormat="false" ht="15" hidden="false" customHeight="false" outlineLevel="0" collapsed="false">
      <c r="A440" s="9" t="str">
        <f aca="false">'2026 Forecast A'!A368</f>
        <v>Northampton</v>
      </c>
      <c r="B440" s="9" t="str">
        <f aca="false">'2026 Forecast A'!B368</f>
        <v>UPPER NAZARETH</v>
      </c>
      <c r="C440" s="9" t="str">
        <f aca="false">'2026 Forecast A'!C368</f>
        <v>UPPER NAZARETH - WEST 1</v>
      </c>
      <c r="D440" s="10" t="n">
        <f aca="false">'2026 Forecast A'!G368</f>
        <v>0.488511488511489</v>
      </c>
      <c r="E440" s="10" t="n">
        <f aca="false">'2026 Forecast B'!G368</f>
        <v>0.488511488511489</v>
      </c>
      <c r="F440" s="10" t="n">
        <f aca="false">'2026 Forecast C'!G368</f>
        <v>0.488511488511489</v>
      </c>
      <c r="G440" s="45" t="n">
        <f aca="false">(MAX(D440:F440)-MIN(D440:F440))*100</f>
        <v>0</v>
      </c>
      <c r="H440" s="46" t="n">
        <f aca="false">'2026 Forecast A'!L368</f>
        <v>2.1149079150367</v>
      </c>
      <c r="I440" s="46" t="n">
        <f aca="false">'2026 Forecast B'!L368</f>
        <v>2.41298496866465</v>
      </c>
      <c r="J440" s="46" t="n">
        <f aca="false">'2026 Forecast C'!L368</f>
        <v>2.24505523618249</v>
      </c>
      <c r="K440" s="18" t="n">
        <f aca="false">'2026 Forecast A'!F368</f>
        <v>1001</v>
      </c>
      <c r="L440" s="47" t="str">
        <f aca="false">IF(OR(AND(D440&gt;0.5,E440&gt;0.5,F440&gt;0.5),AND(D440&lt;0.5,E440&lt;0.5,F440&lt;0.5)),"Yes","No — toss-up")</f>
        <v>Yes</v>
      </c>
    </row>
    <row r="441" customFormat="false" ht="15" hidden="false" customHeight="false" outlineLevel="0" collapsed="false">
      <c r="A441" s="9" t="str">
        <f aca="false">'2026 Forecast A'!A369</f>
        <v>Northampton</v>
      </c>
      <c r="B441" s="9" t="str">
        <f aca="false">'2026 Forecast A'!B369</f>
        <v>UPPER NAZARETH</v>
      </c>
      <c r="C441" s="9" t="str">
        <f aca="false">'2026 Forecast A'!C369</f>
        <v>UPPER NAZARETH - WEST 2</v>
      </c>
      <c r="D441" s="10" t="n">
        <f aca="false">'2026 Forecast A'!G369</f>
        <v>0.486425339366516</v>
      </c>
      <c r="E441" s="10" t="n">
        <f aca="false">'2026 Forecast B'!G369</f>
        <v>0.493212669683258</v>
      </c>
      <c r="F441" s="10" t="n">
        <f aca="false">'2026 Forecast C'!G369</f>
        <v>0.486425339366516</v>
      </c>
      <c r="G441" s="45" t="n">
        <f aca="false">(MAX(D441:F441)-MIN(D441:F441))*100</f>
        <v>0.678733031674211</v>
      </c>
      <c r="H441" s="46" t="n">
        <f aca="false">'2026 Forecast A'!L369</f>
        <v>3.63007318179951</v>
      </c>
      <c r="I441" s="46" t="n">
        <f aca="false">'2026 Forecast B'!L369</f>
        <v>3.42212242863596</v>
      </c>
      <c r="J441" s="46" t="n">
        <f aca="false">'2026 Forecast C'!L369</f>
        <v>3.90543410566382</v>
      </c>
      <c r="K441" s="18" t="n">
        <f aca="false">'2026 Forecast A'!F369</f>
        <v>442</v>
      </c>
      <c r="L441" s="47" t="str">
        <f aca="false">IF(OR(AND(D441&gt;0.5,E441&gt;0.5,F441&gt;0.5),AND(D441&lt;0.5,E441&lt;0.5,F441&lt;0.5)),"Yes","No — toss-up")</f>
        <v>Yes</v>
      </c>
    </row>
    <row r="442" customFormat="false" ht="15" hidden="false" customHeight="false" outlineLevel="0" collapsed="false">
      <c r="A442" s="9" t="str">
        <f aca="false">'2026 Forecast A'!A370</f>
        <v>Northampton</v>
      </c>
      <c r="B442" s="9" t="str">
        <f aca="false">'2026 Forecast A'!B370</f>
        <v>WALNUTPORT</v>
      </c>
      <c r="C442" s="9" t="str">
        <f aca="false">'2026 Forecast A'!C370</f>
        <v>WALNUTPORT BORO</v>
      </c>
      <c r="D442" s="10" t="n">
        <f aca="false">'2026 Forecast A'!G370</f>
        <v>0.412614980289093</v>
      </c>
      <c r="E442" s="10" t="n">
        <f aca="false">'2026 Forecast B'!G370</f>
        <v>0.411300919842313</v>
      </c>
      <c r="F442" s="10" t="n">
        <f aca="false">'2026 Forecast C'!G370</f>
        <v>0.40473061760841</v>
      </c>
      <c r="G442" s="45" t="n">
        <f aca="false">(MAX(D442:F442)-MIN(D442:F442))*100</f>
        <v>0.788436268068332</v>
      </c>
      <c r="H442" s="46" t="n">
        <f aca="false">'2026 Forecast A'!L370</f>
        <v>2.44295498300873</v>
      </c>
      <c r="I442" s="46" t="n">
        <f aca="false">'2026 Forecast B'!L370</f>
        <v>2.53657313930207</v>
      </c>
      <c r="J442" s="46" t="n">
        <f aca="false">'2026 Forecast C'!L370</f>
        <v>2.66758183694499</v>
      </c>
      <c r="K442" s="18" t="n">
        <f aca="false">'2026 Forecast A'!F370</f>
        <v>761</v>
      </c>
      <c r="L442" s="47" t="str">
        <f aca="false">IF(OR(AND(D442&gt;0.5,E442&gt;0.5,F442&gt;0.5),AND(D442&lt;0.5,E442&lt;0.5,F442&lt;0.5)),"Yes","No — toss-up")</f>
        <v>Yes</v>
      </c>
    </row>
    <row r="443" customFormat="false" ht="15" hidden="false" customHeight="false" outlineLevel="0" collapsed="false">
      <c r="A443" s="9" t="str">
        <f aca="false">'2026 Forecast A'!A371</f>
        <v>Northampton</v>
      </c>
      <c r="B443" s="9" t="str">
        <f aca="false">'2026 Forecast A'!B371</f>
        <v>WASHINGTON</v>
      </c>
      <c r="C443" s="9" t="str">
        <f aca="false">'2026 Forecast A'!C371</f>
        <v>WASHINGTON TWSP - LOWER</v>
      </c>
      <c r="D443" s="10" t="n">
        <f aca="false">'2026 Forecast A'!G371</f>
        <v>0.3408</v>
      </c>
      <c r="E443" s="10" t="n">
        <f aca="false">'2026 Forecast B'!G371</f>
        <v>0.3456</v>
      </c>
      <c r="F443" s="10" t="n">
        <f aca="false">'2026 Forecast C'!G371</f>
        <v>0.3264</v>
      </c>
      <c r="G443" s="45" t="n">
        <f aca="false">(MAX(D443:F443)-MIN(D443:F443))*100</f>
        <v>1.92</v>
      </c>
      <c r="H443" s="46" t="n">
        <f aca="false">'2026 Forecast A'!L371</f>
        <v>2.1149079150367</v>
      </c>
      <c r="I443" s="46" t="n">
        <f aca="false">'2026 Forecast B'!L371</f>
        <v>2.41298496866465</v>
      </c>
      <c r="J443" s="46" t="n">
        <f aca="false">'2026 Forecast C'!L371</f>
        <v>2.24505523618249</v>
      </c>
      <c r="K443" s="18" t="n">
        <f aca="false">'2026 Forecast A'!F371</f>
        <v>1250</v>
      </c>
      <c r="L443" s="47" t="str">
        <f aca="false">IF(OR(AND(D443&gt;0.5,E443&gt;0.5,F443&gt;0.5),AND(D443&lt;0.5,E443&lt;0.5,F443&lt;0.5)),"Yes","No — toss-up")</f>
        <v>Yes</v>
      </c>
    </row>
    <row r="444" customFormat="false" ht="15" hidden="false" customHeight="false" outlineLevel="0" collapsed="false">
      <c r="A444" s="9" t="str">
        <f aca="false">'2026 Forecast A'!A372</f>
        <v>Northampton</v>
      </c>
      <c r="B444" s="9" t="str">
        <f aca="false">'2026 Forecast A'!B372</f>
        <v>WASHINGTON</v>
      </c>
      <c r="C444" s="9" t="str">
        <f aca="false">'2026 Forecast A'!C372</f>
        <v>WASHINGTON TWSP - UPPER</v>
      </c>
      <c r="D444" s="10" t="n">
        <f aca="false">'2026 Forecast A'!G372</f>
        <v>0.34056399132321</v>
      </c>
      <c r="E444" s="10" t="n">
        <f aca="false">'2026 Forecast B'!G372</f>
        <v>0.3470715835141</v>
      </c>
      <c r="F444" s="10" t="n">
        <f aca="false">'2026 Forecast C'!G372</f>
        <v>0.326102675343456</v>
      </c>
      <c r="G444" s="45" t="n">
        <f aca="false">(MAX(D444:F444)-MIN(D444:F444))*100</f>
        <v>2.09689081706435</v>
      </c>
      <c r="H444" s="46" t="n">
        <f aca="false">'2026 Forecast A'!L372</f>
        <v>2.1149079150367</v>
      </c>
      <c r="I444" s="46" t="n">
        <f aca="false">'2026 Forecast B'!L372</f>
        <v>2.41298496866465</v>
      </c>
      <c r="J444" s="46" t="n">
        <f aca="false">'2026 Forecast C'!L372</f>
        <v>2.24505523618249</v>
      </c>
      <c r="K444" s="18" t="n">
        <f aca="false">'2026 Forecast A'!F372</f>
        <v>1383</v>
      </c>
      <c r="L444" s="47" t="str">
        <f aca="false">IF(OR(AND(D444&gt;0.5,E444&gt;0.5,F444&gt;0.5),AND(D444&lt;0.5,E444&lt;0.5,F444&lt;0.5)),"Yes","No — toss-up")</f>
        <v>Yes</v>
      </c>
    </row>
    <row r="445" customFormat="false" ht="15" hidden="false" customHeight="false" outlineLevel="0" collapsed="false">
      <c r="A445" s="9" t="str">
        <f aca="false">'2026 Forecast A'!A373</f>
        <v>Northampton</v>
      </c>
      <c r="B445" s="9" t="str">
        <f aca="false">'2026 Forecast A'!B373</f>
        <v>WEST EASTON</v>
      </c>
      <c r="C445" s="9" t="str">
        <f aca="false">'2026 Forecast A'!C373</f>
        <v>WEST EASTON</v>
      </c>
      <c r="D445" s="10" t="n">
        <f aca="false">'2026 Forecast A'!G373</f>
        <v>0.486301369863014</v>
      </c>
      <c r="E445" s="10" t="n">
        <f aca="false">'2026 Forecast B'!G373</f>
        <v>0.490867579908676</v>
      </c>
      <c r="F445" s="10" t="n">
        <f aca="false">'2026 Forecast C'!G373</f>
        <v>0.488584474885845</v>
      </c>
      <c r="G445" s="45" t="n">
        <f aca="false">(MAX(D445:F445)-MIN(D445:F445))*100</f>
        <v>0.45662100456621</v>
      </c>
      <c r="H445" s="46" t="n">
        <f aca="false">'2026 Forecast A'!L373</f>
        <v>3.63007318179951</v>
      </c>
      <c r="I445" s="46" t="n">
        <f aca="false">'2026 Forecast B'!L373</f>
        <v>3.42212242863596</v>
      </c>
      <c r="J445" s="46" t="n">
        <f aca="false">'2026 Forecast C'!L373</f>
        <v>3.90543410566382</v>
      </c>
      <c r="K445" s="18" t="n">
        <f aca="false">'2026 Forecast A'!F373</f>
        <v>438</v>
      </c>
      <c r="L445" s="47" t="str">
        <f aca="false">IF(OR(AND(D445&gt;0.5,E445&gt;0.5,F445&gt;0.5),AND(D445&lt;0.5,E445&lt;0.5,F445&lt;0.5)),"Yes","No — toss-up")</f>
        <v>Yes</v>
      </c>
    </row>
    <row r="446" customFormat="false" ht="15" hidden="false" customHeight="false" outlineLevel="0" collapsed="false">
      <c r="A446" s="9" t="str">
        <f aca="false">'2026 Forecast A'!A374</f>
        <v>Northampton</v>
      </c>
      <c r="B446" s="9" t="str">
        <f aca="false">'2026 Forecast A'!B374</f>
        <v>WILLIAMS TOWNSHIP</v>
      </c>
      <c r="C446" s="9" t="str">
        <f aca="false">'2026 Forecast A'!C374</f>
        <v>WILLAMS TWSP - EASTERN</v>
      </c>
      <c r="D446" s="10" t="n">
        <f aca="false">'2026 Forecast A'!G374</f>
        <v>0.422880490296221</v>
      </c>
      <c r="E446" s="10" t="n">
        <f aca="false">'2026 Forecast B'!G374</f>
        <v>0.420837589376915</v>
      </c>
      <c r="F446" s="10" t="n">
        <f aca="false">'2026 Forecast C'!G374</f>
        <v>0.417773237997957</v>
      </c>
      <c r="G446" s="45" t="n">
        <f aca="false">(MAX(D446:F446)-MIN(D446:F446))*100</f>
        <v>0.510725229826353</v>
      </c>
      <c r="H446" s="46" t="n">
        <f aca="false">'2026 Forecast A'!L374</f>
        <v>2.1149079150367</v>
      </c>
      <c r="I446" s="46" t="n">
        <f aca="false">'2026 Forecast B'!L374</f>
        <v>2.41298496866465</v>
      </c>
      <c r="J446" s="46" t="n">
        <f aca="false">'2026 Forecast C'!L374</f>
        <v>2.24505523618249</v>
      </c>
      <c r="K446" s="18" t="n">
        <f aca="false">'2026 Forecast A'!F374</f>
        <v>979</v>
      </c>
      <c r="L446" s="47" t="str">
        <f aca="false">IF(OR(AND(D446&gt;0.5,E446&gt;0.5,F446&gt;0.5),AND(D446&lt;0.5,E446&lt;0.5,F446&lt;0.5)),"Yes","No — toss-up")</f>
        <v>Yes</v>
      </c>
    </row>
    <row r="447" customFormat="false" ht="15" hidden="false" customHeight="false" outlineLevel="0" collapsed="false">
      <c r="A447" s="9" t="str">
        <f aca="false">'2026 Forecast A'!A375</f>
        <v>Northampton</v>
      </c>
      <c r="B447" s="9" t="str">
        <f aca="false">'2026 Forecast A'!B375</f>
        <v>WILLIAMS TOWNSHIP</v>
      </c>
      <c r="C447" s="9" t="str">
        <f aca="false">'2026 Forecast A'!C375</f>
        <v>WILLIAMS TWSP - MIDDLE</v>
      </c>
      <c r="D447" s="10" t="n">
        <f aca="false">'2026 Forecast A'!G375</f>
        <v>0.400862068965517</v>
      </c>
      <c r="E447" s="10" t="n">
        <f aca="false">'2026 Forecast B'!G375</f>
        <v>0.395474137931035</v>
      </c>
      <c r="F447" s="10" t="n">
        <f aca="false">'2026 Forecast C'!G375</f>
        <v>0.395474137931035</v>
      </c>
      <c r="G447" s="45" t="n">
        <f aca="false">(MAX(D447:F447)-MIN(D447:F447))*100</f>
        <v>0.538793103448276</v>
      </c>
      <c r="H447" s="46" t="n">
        <f aca="false">'2026 Forecast A'!L375</f>
        <v>2.44295498300873</v>
      </c>
      <c r="I447" s="46" t="n">
        <f aca="false">'2026 Forecast B'!L375</f>
        <v>2.53657313930207</v>
      </c>
      <c r="J447" s="46" t="n">
        <f aca="false">'2026 Forecast C'!L375</f>
        <v>2.66758183694499</v>
      </c>
      <c r="K447" s="18" t="n">
        <f aca="false">'2026 Forecast A'!F375</f>
        <v>928</v>
      </c>
      <c r="L447" s="47" t="str">
        <f aca="false">IF(OR(AND(D447&gt;0.5,E447&gt;0.5,F447&gt;0.5),AND(D447&lt;0.5,E447&lt;0.5,F447&lt;0.5)),"Yes","No — toss-up")</f>
        <v>Yes</v>
      </c>
    </row>
    <row r="448" customFormat="false" ht="15" hidden="false" customHeight="false" outlineLevel="0" collapsed="false">
      <c r="A448" s="9" t="str">
        <f aca="false">'2026 Forecast A'!A376</f>
        <v>Northampton</v>
      </c>
      <c r="B448" s="9" t="str">
        <f aca="false">'2026 Forecast A'!B376</f>
        <v>WILLIAMS TOWNSHIP</v>
      </c>
      <c r="C448" s="9" t="str">
        <f aca="false">'2026 Forecast A'!C376</f>
        <v>WILLIAMS TWSP - UPPER</v>
      </c>
      <c r="D448" s="10" t="n">
        <f aca="false">'2026 Forecast A'!G376</f>
        <v>0.496062992125984</v>
      </c>
      <c r="E448" s="10" t="n">
        <f aca="false">'2026 Forecast B'!G376</f>
        <v>0.487064116985377</v>
      </c>
      <c r="F448" s="10" t="n">
        <f aca="false">'2026 Forecast C'!G376</f>
        <v>0.496062992125984</v>
      </c>
      <c r="G448" s="45" t="n">
        <f aca="false">(MAX(D448:F448)-MIN(D448:F448))*100</f>
        <v>0.899887514060743</v>
      </c>
      <c r="H448" s="46" t="n">
        <f aca="false">'2026 Forecast A'!L376</f>
        <v>2.44295498300873</v>
      </c>
      <c r="I448" s="46" t="n">
        <f aca="false">'2026 Forecast B'!L376</f>
        <v>2.53657313930207</v>
      </c>
      <c r="J448" s="46" t="n">
        <f aca="false">'2026 Forecast C'!L376</f>
        <v>2.66758183694499</v>
      </c>
      <c r="K448" s="18" t="n">
        <f aca="false">'2026 Forecast A'!F376</f>
        <v>889</v>
      </c>
      <c r="L448" s="47" t="str">
        <f aca="false">IF(OR(AND(D448&gt;0.5,E448&gt;0.5,F448&gt;0.5),AND(D448&lt;0.5,E448&lt;0.5,F448&lt;0.5)),"Yes","No — toss-up")</f>
        <v>Yes</v>
      </c>
    </row>
    <row r="449" customFormat="false" ht="15" hidden="false" customHeight="false" outlineLevel="0" collapsed="false">
      <c r="A449" s="9" t="str">
        <f aca="false">'2026 Forecast A'!A377</f>
        <v>Northampton</v>
      </c>
      <c r="B449" s="9" t="str">
        <f aca="false">'2026 Forecast A'!B377</f>
        <v>WILLIAMS TOWNSHIP</v>
      </c>
      <c r="C449" s="9" t="str">
        <f aca="false">'2026 Forecast A'!C377</f>
        <v>WILLIAMS TWSP - WESTERN</v>
      </c>
      <c r="D449" s="10" t="n">
        <f aca="false">'2026 Forecast A'!G377</f>
        <v>0.419965576592083</v>
      </c>
      <c r="E449" s="10" t="n">
        <f aca="false">'2026 Forecast B'!G377</f>
        <v>0.421686746987952</v>
      </c>
      <c r="F449" s="10" t="n">
        <f aca="false">'2026 Forecast C'!G377</f>
        <v>0.414802065404475</v>
      </c>
      <c r="G449" s="45" t="n">
        <f aca="false">(MAX(D449:F449)-MIN(D449:F449))*100</f>
        <v>0.688468158347677</v>
      </c>
      <c r="H449" s="46" t="n">
        <f aca="false">'2026 Forecast A'!L377</f>
        <v>2.44295498300873</v>
      </c>
      <c r="I449" s="46" t="n">
        <f aca="false">'2026 Forecast B'!L377</f>
        <v>2.53657313930207</v>
      </c>
      <c r="J449" s="46" t="n">
        <f aca="false">'2026 Forecast C'!L377</f>
        <v>2.66758183694499</v>
      </c>
      <c r="K449" s="18" t="n">
        <f aca="false">'2026 Forecast A'!F377</f>
        <v>581</v>
      </c>
      <c r="L449" s="47" t="str">
        <f aca="false">IF(OR(AND(D449&gt;0.5,E449&gt;0.5,F449&gt;0.5),AND(D449&lt;0.5,E449&lt;0.5,F449&lt;0.5)),"Yes","No — toss-up")</f>
        <v>Yes</v>
      </c>
    </row>
    <row r="450" customFormat="false" ht="15" hidden="false" customHeight="false" outlineLevel="0" collapsed="false">
      <c r="A450" s="9" t="str">
        <f aca="false">'2026 Forecast A'!A378</f>
        <v>Northampton</v>
      </c>
      <c r="B450" s="9" t="str">
        <f aca="false">'2026 Forecast A'!B378</f>
        <v>WILSON</v>
      </c>
      <c r="C450" s="9" t="str">
        <f aca="false">'2026 Forecast A'!C378</f>
        <v>WILSON BORO 1ST WARD</v>
      </c>
      <c r="D450" s="10" t="n">
        <f aca="false">'2026 Forecast A'!G378</f>
        <v>0.594771241830065</v>
      </c>
      <c r="E450" s="10" t="n">
        <f aca="false">'2026 Forecast B'!G378</f>
        <v>0.598692810457516</v>
      </c>
      <c r="F450" s="10" t="n">
        <f aca="false">'2026 Forecast C'!G378</f>
        <v>0.601307189542484</v>
      </c>
      <c r="G450" s="45" t="n">
        <f aca="false">(MAX(D450:F450)-MIN(D450:F450))*100</f>
        <v>0.653594771241828</v>
      </c>
      <c r="H450" s="46" t="n">
        <f aca="false">'2026 Forecast A'!L378</f>
        <v>2.44295498300873</v>
      </c>
      <c r="I450" s="46" t="n">
        <f aca="false">'2026 Forecast B'!L378</f>
        <v>2.53657313930207</v>
      </c>
      <c r="J450" s="46" t="n">
        <f aca="false">'2026 Forecast C'!L378</f>
        <v>2.66758183694499</v>
      </c>
      <c r="K450" s="18" t="n">
        <f aca="false">'2026 Forecast A'!F378</f>
        <v>765</v>
      </c>
      <c r="L450" s="47" t="str">
        <f aca="false">IF(OR(AND(D450&gt;0.5,E450&gt;0.5,F450&gt;0.5),AND(D450&lt;0.5,E450&lt;0.5,F450&lt;0.5)),"Yes","No — toss-up")</f>
        <v>Yes</v>
      </c>
    </row>
    <row r="451" customFormat="false" ht="15" hidden="false" customHeight="false" outlineLevel="0" collapsed="false">
      <c r="A451" s="9" t="str">
        <f aca="false">'2026 Forecast A'!A379</f>
        <v>Northampton</v>
      </c>
      <c r="B451" s="9" t="str">
        <f aca="false">'2026 Forecast A'!B379</f>
        <v>WILSON</v>
      </c>
      <c r="C451" s="9" t="str">
        <f aca="false">'2026 Forecast A'!C379</f>
        <v>WILSON BORO 2ND WARD</v>
      </c>
      <c r="D451" s="10" t="n">
        <f aca="false">'2026 Forecast A'!G379</f>
        <v>0.567043618739903</v>
      </c>
      <c r="E451" s="10" t="n">
        <f aca="false">'2026 Forecast B'!G379</f>
        <v>0.570274636510501</v>
      </c>
      <c r="F451" s="10" t="n">
        <f aca="false">'2026 Forecast C'!G379</f>
        <v>0.573505654281099</v>
      </c>
      <c r="G451" s="45" t="n">
        <f aca="false">(MAX(D451:F451)-MIN(D451:F451))*100</f>
        <v>0.646203554119551</v>
      </c>
      <c r="H451" s="46" t="n">
        <f aca="false">'2026 Forecast A'!L379</f>
        <v>2.44295498300873</v>
      </c>
      <c r="I451" s="46" t="n">
        <f aca="false">'2026 Forecast B'!L379</f>
        <v>2.53657313930207</v>
      </c>
      <c r="J451" s="46" t="n">
        <f aca="false">'2026 Forecast C'!L379</f>
        <v>2.66758183694499</v>
      </c>
      <c r="K451" s="18" t="n">
        <f aca="false">'2026 Forecast A'!F379</f>
        <v>619</v>
      </c>
      <c r="L451" s="47" t="str">
        <f aca="false">IF(OR(AND(D451&gt;0.5,E451&gt;0.5,F451&gt;0.5),AND(D451&lt;0.5,E451&lt;0.5,F451&lt;0.5)),"Yes","No — toss-up")</f>
        <v>Yes</v>
      </c>
    </row>
    <row r="452" customFormat="false" ht="15" hidden="false" customHeight="false" outlineLevel="0" collapsed="false">
      <c r="A452" s="9" t="str">
        <f aca="false">'2026 Forecast A'!A380</f>
        <v>Northampton</v>
      </c>
      <c r="B452" s="9" t="str">
        <f aca="false">'2026 Forecast A'!B380</f>
        <v>WILSON</v>
      </c>
      <c r="C452" s="9" t="str">
        <f aca="false">'2026 Forecast A'!C380</f>
        <v>WILSON BORO 3RD WARD</v>
      </c>
      <c r="D452" s="10" t="n">
        <f aca="false">'2026 Forecast A'!G380</f>
        <v>0.549689440993789</v>
      </c>
      <c r="E452" s="10" t="n">
        <f aca="false">'2026 Forecast B'!G380</f>
        <v>0.554865424430642</v>
      </c>
      <c r="F452" s="10" t="n">
        <f aca="false">'2026 Forecast C'!G380</f>
        <v>0.554865424430642</v>
      </c>
      <c r="G452" s="45" t="n">
        <f aca="false">(MAX(D452:F452)-MIN(D452:F452))*100</f>
        <v>0.517598343685299</v>
      </c>
      <c r="H452" s="46" t="n">
        <f aca="false">'2026 Forecast A'!L380</f>
        <v>2.1149079150367</v>
      </c>
      <c r="I452" s="46" t="n">
        <f aca="false">'2026 Forecast B'!L380</f>
        <v>2.41298496866465</v>
      </c>
      <c r="J452" s="46" t="n">
        <f aca="false">'2026 Forecast C'!L380</f>
        <v>2.24505523618249</v>
      </c>
      <c r="K452" s="18" t="n">
        <f aca="false">'2026 Forecast A'!F380</f>
        <v>966</v>
      </c>
      <c r="L452" s="47" t="str">
        <f aca="false">IF(OR(AND(D452&gt;0.5,E452&gt;0.5,F452&gt;0.5),AND(D452&lt;0.5,E452&lt;0.5,F452&lt;0.5)),"Yes","No — toss-up")</f>
        <v>Yes</v>
      </c>
    </row>
    <row r="453" customFormat="false" ht="15" hidden="false" customHeight="false" outlineLevel="0" collapsed="false">
      <c r="A453" s="9" t="str">
        <f aca="false">'2026 Forecast A'!A381</f>
        <v>Northampton</v>
      </c>
      <c r="B453" s="9" t="str">
        <f aca="false">'2026 Forecast A'!B381</f>
        <v>WIND GAP</v>
      </c>
      <c r="C453" s="9" t="str">
        <f aca="false">'2026 Forecast A'!C381</f>
        <v>WIND GAP</v>
      </c>
      <c r="D453" s="10" t="n">
        <f aca="false">'2026 Forecast A'!G381</f>
        <v>0.433187772925764</v>
      </c>
      <c r="E453" s="10" t="n">
        <f aca="false">'2026 Forecast B'!G381</f>
        <v>0.427947598253275</v>
      </c>
      <c r="F453" s="10" t="n">
        <f aca="false">'2026 Forecast C'!G381</f>
        <v>0.427947598253275</v>
      </c>
      <c r="G453" s="45" t="n">
        <f aca="false">(MAX(D453:F453)-MIN(D453:F453))*100</f>
        <v>0.524017467248911</v>
      </c>
      <c r="H453" s="46" t="n">
        <f aca="false">'2026 Forecast A'!L381</f>
        <v>2.1149079150367</v>
      </c>
      <c r="I453" s="46" t="n">
        <f aca="false">'2026 Forecast B'!L381</f>
        <v>2.41298496866465</v>
      </c>
      <c r="J453" s="46" t="n">
        <f aca="false">'2026 Forecast C'!L381</f>
        <v>2.24505523618249</v>
      </c>
      <c r="K453" s="18" t="n">
        <f aca="false">'2026 Forecast A'!F381</f>
        <v>1145</v>
      </c>
      <c r="L453" s="47" t="str">
        <f aca="false">IF(OR(AND(D453&gt;0.5,E453&gt;0.5,F453&gt;0.5),AND(D453&lt;0.5,E453&lt;0.5,F453&lt;0.5)),"Yes","No — toss-up")</f>
        <v>Yes</v>
      </c>
    </row>
  </sheetData>
  <mergeCells count="18">
    <mergeCell ref="A5:I5"/>
    <mergeCell ref="A9:I9"/>
    <mergeCell ref="A16:I16"/>
    <mergeCell ref="A29:J29"/>
    <mergeCell ref="A34:J34"/>
    <mergeCell ref="A36:L36"/>
    <mergeCell ref="A50:L50"/>
    <mergeCell ref="A52:L52"/>
    <mergeCell ref="A54:L54"/>
    <mergeCell ref="A56:L56"/>
    <mergeCell ref="A58:L58"/>
    <mergeCell ref="A70:L70"/>
    <mergeCell ref="A72:L72"/>
    <mergeCell ref="A74:L74"/>
    <mergeCell ref="A76:L76"/>
    <mergeCell ref="A78:L78"/>
    <mergeCell ref="A80:L80"/>
    <mergeCell ref="A82:L82"/>
  </mergeCells>
  <conditionalFormatting sqref="D84:F453">
    <cfRule type="colorScale" priority="2">
      <colorScale>
        <cfvo type="num" val="0.25"/>
        <cfvo type="num" val="0.5"/>
        <cfvo type="num" val="0.75"/>
        <color rgb="FFF4B6B6"/>
        <color rgb="FFFFFFFF"/>
        <color rgb="FFB4C7E7"/>
      </colorScale>
    </cfRule>
  </conditionalFormatting>
  <conditionalFormatting sqref="L84:L453">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118</v>
      </c>
    </row>
    <row r="2" customFormat="false" ht="15" hidden="false" customHeight="false" outlineLevel="0" collapsed="false">
      <c r="A2" s="2" t="s">
        <v>119</v>
      </c>
    </row>
    <row r="3" customFormat="false" ht="15" hidden="false" customHeight="false" outlineLevel="0" collapsed="false">
      <c r="A3" s="13" t="s">
        <v>120</v>
      </c>
      <c r="B3" s="13"/>
      <c r="C3" s="13"/>
      <c r="D3" s="13"/>
      <c r="E3" s="13"/>
      <c r="F3" s="13"/>
      <c r="G3" s="13"/>
      <c r="H3" s="13"/>
      <c r="I3" s="13"/>
    </row>
    <row r="4" customFormat="false" ht="15" hidden="false" customHeight="false" outlineLevel="0" collapsed="false">
      <c r="A4" s="0" t="s">
        <v>121</v>
      </c>
      <c r="B4" s="0" t="s">
        <v>122</v>
      </c>
      <c r="C4" s="0" t="s">
        <v>123</v>
      </c>
      <c r="D4" s="48" t="n">
        <v>46300</v>
      </c>
      <c r="E4" s="49" t="s">
        <v>124</v>
      </c>
      <c r="F4" s="49" t="s">
        <v>125</v>
      </c>
      <c r="G4" s="49" t="s">
        <v>126</v>
      </c>
      <c r="H4" s="49" t="s">
        <v>127</v>
      </c>
    </row>
    <row r="5" customFormat="false" ht="15" hidden="false" customHeight="false" outlineLevel="0" collapsed="false">
      <c r="A5" s="0" t="s">
        <v>128</v>
      </c>
      <c r="B5" s="50" t="n">
        <f aca="false">'Scenario &amp; Comparison'!$C$6</f>
        <v>0.498309819554836</v>
      </c>
      <c r="C5" s="49" t="s">
        <v>129</v>
      </c>
      <c r="D5" s="51" t="n">
        <f aca="false">B5-SUMPRODUCT(R12:R381,S12:S381)/SUM(S12:S381)/100</f>
        <v>0.511206420761103</v>
      </c>
      <c r="E5" s="49" t="s">
        <v>130</v>
      </c>
      <c r="F5" s="52" t="n">
        <f aca="false">'Scenario &amp; Comparison'!$C$7</f>
        <v>1</v>
      </c>
    </row>
    <row r="6" customFormat="false" ht="15" hidden="false" customHeight="false" outlineLevel="0" collapsed="false">
      <c r="A6" s="4" t="s">
        <v>131</v>
      </c>
      <c r="B6" s="4"/>
      <c r="C6" s="4"/>
      <c r="D6" s="4"/>
      <c r="E6" s="4"/>
      <c r="F6" s="4"/>
      <c r="G6" s="4"/>
      <c r="H6" s="4"/>
      <c r="I6" s="4"/>
      <c r="J6" s="4"/>
      <c r="K6" s="4"/>
      <c r="L6" s="4"/>
      <c r="M6" s="4"/>
      <c r="N6" s="4"/>
      <c r="O6" s="4"/>
      <c r="P6" s="4"/>
    </row>
    <row r="7" customFormat="false" ht="45" hidden="false" customHeight="true" outlineLevel="0" collapsed="false">
      <c r="A7" s="8" t="s">
        <v>132</v>
      </c>
      <c r="B7" s="8" t="s">
        <v>133</v>
      </c>
      <c r="C7" s="8" t="s">
        <v>134</v>
      </c>
      <c r="D7" s="8" t="s">
        <v>36</v>
      </c>
      <c r="E7" s="8" t="s">
        <v>37</v>
      </c>
      <c r="F7" s="8" t="s">
        <v>38</v>
      </c>
      <c r="G7" s="8" t="s">
        <v>39</v>
      </c>
      <c r="H7" s="8" t="s">
        <v>135</v>
      </c>
      <c r="I7" s="8" t="s">
        <v>136</v>
      </c>
      <c r="J7" s="8" t="s">
        <v>137</v>
      </c>
      <c r="K7" s="8" t="s">
        <v>138</v>
      </c>
      <c r="L7" s="8" t="s">
        <v>139</v>
      </c>
      <c r="M7" s="8" t="s">
        <v>140</v>
      </c>
      <c r="N7" s="8" t="s">
        <v>141</v>
      </c>
      <c r="O7" s="8" t="s">
        <v>142</v>
      </c>
      <c r="P7" s="8" t="s">
        <v>143</v>
      </c>
    </row>
    <row r="8" customFormat="false" ht="15" hidden="false" customHeight="false" outlineLevel="0" collapsed="false">
      <c r="A8" s="20" t="s">
        <v>144</v>
      </c>
      <c r="B8" s="20" t="s">
        <v>145</v>
      </c>
      <c r="C8" s="20"/>
      <c r="D8" s="53" t="n">
        <f aca="false">SUM(D12:D381)</f>
        <v>152544</v>
      </c>
      <c r="E8" s="53" t="n">
        <f aca="false">SUM(E12:E381)</f>
        <v>153569</v>
      </c>
      <c r="F8" s="53" t="n">
        <f aca="false">D8+E8</f>
        <v>306113</v>
      </c>
      <c r="G8" s="54" t="n">
        <f aca="false">IF(F8=0,"",D8/F8)</f>
        <v>0.498325781655794</v>
      </c>
      <c r="H8" s="54" t="n">
        <f aca="false">IF(F8=0,"",E8/F8)</f>
        <v>0.501674218344206</v>
      </c>
      <c r="I8" s="20" t="s">
        <v>146</v>
      </c>
      <c r="J8" s="55" t="n">
        <v>0</v>
      </c>
      <c r="K8" s="55" t="n">
        <v>1.21888790439391</v>
      </c>
      <c r="L8" s="55" t="n">
        <f aca="false">SQRT(J8^2+K8^2)</f>
        <v>1.21888790439391</v>
      </c>
      <c r="M8" s="54" t="n">
        <f aca="false">G8-1.96*L8/100</f>
        <v>0.474435578729673</v>
      </c>
      <c r="N8" s="54" t="n">
        <f aca="false">G8+1.96*L8/100</f>
        <v>0.522215984581914</v>
      </c>
      <c r="O8" s="53" t="n">
        <f aca="false">ROUND(F8*0.04333,0)</f>
        <v>13264</v>
      </c>
      <c r="P8" s="53" t="n">
        <f aca="false">ROUND(SQRT((F8*L8/100)^2+(G8*O8)^2),0)</f>
        <v>7590</v>
      </c>
    </row>
    <row r="9" customFormat="false" ht="15" hidden="false" customHeight="false" outlineLevel="0" collapsed="false">
      <c r="A9" s="13" t="s">
        <v>147</v>
      </c>
      <c r="B9" s="13"/>
      <c r="C9" s="13"/>
      <c r="D9" s="13"/>
      <c r="E9" s="13"/>
      <c r="F9" s="13"/>
      <c r="G9" s="13"/>
      <c r="H9" s="13"/>
      <c r="I9" s="13"/>
      <c r="J9" s="13"/>
      <c r="K9" s="13"/>
      <c r="L9" s="13"/>
      <c r="M9" s="13"/>
      <c r="N9" s="13"/>
      <c r="O9" s="13"/>
      <c r="P9" s="13"/>
    </row>
    <row r="10" customFormat="false" ht="15" hidden="false" customHeight="false" outlineLevel="0" collapsed="false">
      <c r="A10" s="4" t="s">
        <v>148</v>
      </c>
      <c r="B10" s="4"/>
      <c r="C10" s="4"/>
      <c r="D10" s="4"/>
      <c r="E10" s="4"/>
      <c r="F10" s="4"/>
      <c r="G10" s="4"/>
      <c r="H10" s="4"/>
      <c r="I10" s="4"/>
      <c r="J10" s="4"/>
      <c r="K10" s="4"/>
      <c r="L10" s="4"/>
      <c r="M10" s="4"/>
      <c r="N10" s="4"/>
      <c r="O10" s="4"/>
      <c r="P10" s="4"/>
      <c r="R10" s="56" t="s">
        <v>149</v>
      </c>
      <c r="S10" s="57"/>
      <c r="T10" s="57"/>
      <c r="U10" s="57"/>
      <c r="V10" s="57"/>
      <c r="W10" s="57"/>
      <c r="X10" s="57"/>
      <c r="Y10" s="57"/>
    </row>
    <row r="11" customFormat="false" ht="31.5" hidden="false" customHeight="true" outlineLevel="0" collapsed="false">
      <c r="A11" s="8" t="s">
        <v>110</v>
      </c>
      <c r="B11" s="8" t="s">
        <v>111</v>
      </c>
      <c r="C11" s="8" t="s">
        <v>112</v>
      </c>
      <c r="D11" s="8" t="s">
        <v>36</v>
      </c>
      <c r="E11" s="8" t="s">
        <v>37</v>
      </c>
      <c r="F11" s="8" t="s">
        <v>38</v>
      </c>
      <c r="G11" s="8" t="s">
        <v>39</v>
      </c>
      <c r="H11" s="8" t="s">
        <v>135</v>
      </c>
      <c r="I11" s="8" t="s">
        <v>150</v>
      </c>
      <c r="J11" s="8" t="s">
        <v>137</v>
      </c>
      <c r="K11" s="8" t="s">
        <v>138</v>
      </c>
      <c r="L11" s="8" t="s">
        <v>139</v>
      </c>
      <c r="M11" s="8" t="s">
        <v>140</v>
      </c>
      <c r="N11" s="8" t="s">
        <v>141</v>
      </c>
      <c r="O11" s="8" t="s">
        <v>142</v>
      </c>
      <c r="P11" s="8" t="s">
        <v>143</v>
      </c>
      <c r="R11" s="58" t="s">
        <v>151</v>
      </c>
      <c r="S11" s="58" t="s">
        <v>152</v>
      </c>
      <c r="T11" s="58" t="s">
        <v>153</v>
      </c>
      <c r="U11" s="58" t="s">
        <v>154</v>
      </c>
      <c r="V11" s="58" t="s">
        <v>155</v>
      </c>
      <c r="W11" s="58" t="s">
        <v>156</v>
      </c>
      <c r="X11" s="58" t="s">
        <v>157</v>
      </c>
      <c r="Y11" s="58" t="s">
        <v>158</v>
      </c>
    </row>
    <row r="12" customFormat="false" ht="15" hidden="false" customHeight="false" outlineLevel="0" collapsed="false">
      <c r="A12" s="32" t="s">
        <v>159</v>
      </c>
      <c r="B12" s="32" t="s">
        <v>160</v>
      </c>
      <c r="C12" s="32" t="s">
        <v>160</v>
      </c>
      <c r="D12" s="59" t="n">
        <f aca="false">ROUND(S12*T12,0)</f>
        <v>152</v>
      </c>
      <c r="E12" s="59" t="n">
        <f aca="false">ROUND(S12,0)-D12</f>
        <v>212</v>
      </c>
      <c r="F12" s="59" t="n">
        <f aca="false">IF(COUNTA(D12:E12)=0,"",SUM(D12:E12))</f>
        <v>364</v>
      </c>
      <c r="G12" s="40" t="n">
        <f aca="false">IF(OR(F12="",F12=0),"",D12/F12)</f>
        <v>0.417582417582418</v>
      </c>
      <c r="H12" s="40" t="n">
        <f aca="false">IF(OR(F12="",F12=0),"",E12/F12)</f>
        <v>0.582417582417583</v>
      </c>
      <c r="I12" s="32" t="s">
        <v>161</v>
      </c>
      <c r="J12" s="36" t="n">
        <v>3.41931916932922</v>
      </c>
      <c r="K12" s="36" t="n">
        <f aca="false">$K$8</f>
        <v>1.21888790439391</v>
      </c>
      <c r="L12" s="36" t="n">
        <f aca="false">SQRT(J12^2+K12^2)</f>
        <v>3.63007318179951</v>
      </c>
      <c r="M12" s="40" t="n">
        <f aca="false">IF(G12="","",MAX(0,G12-1.96*L12/100))</f>
        <v>0.346432983219147</v>
      </c>
      <c r="N12" s="40" t="n">
        <f aca="false">IF(G12="","",MIN(1,G12+1.96*L12/100))</f>
        <v>0.488731851945688</v>
      </c>
      <c r="O12" s="59" t="n">
        <f aca="false">ROUND(S12*W12,0)</f>
        <v>54</v>
      </c>
      <c r="P12" s="59" t="n">
        <f aca="false">IF(F12="","",ROUND(SQRT((F12*L12/100)^2+(G12*O12)^2),0))</f>
        <v>26</v>
      </c>
      <c r="R12" s="60" t="n">
        <v>-9.3825015125205</v>
      </c>
      <c r="S12" s="61" t="n">
        <f aca="false">U12*V12*$F$5</f>
        <v>364.490963855422</v>
      </c>
      <c r="T12" s="62" t="n">
        <f aca="false">MAX(0,MIN(1,R12/100+$D$5))</f>
        <v>0.417381405635898</v>
      </c>
      <c r="U12" s="62" t="n">
        <v>0.58132530120482</v>
      </c>
      <c r="V12" s="61" t="n">
        <v>627</v>
      </c>
      <c r="W12" s="62" t="n">
        <v>0.147793277096735</v>
      </c>
      <c r="X12" s="63" t="s">
        <v>162</v>
      </c>
      <c r="Y12" s="63" t="s">
        <v>163</v>
      </c>
    </row>
    <row r="13" customFormat="false" ht="15" hidden="false" customHeight="false" outlineLevel="0" collapsed="false">
      <c r="A13" s="32" t="s">
        <v>159</v>
      </c>
      <c r="B13" s="32" t="s">
        <v>164</v>
      </c>
      <c r="C13" s="32" t="s">
        <v>164</v>
      </c>
      <c r="D13" s="59" t="n">
        <f aca="false">ROUND(S13*T13,0)</f>
        <v>97</v>
      </c>
      <c r="E13" s="59" t="n">
        <f aca="false">ROUND(S13,0)-D13</f>
        <v>233</v>
      </c>
      <c r="F13" s="59" t="n">
        <f aca="false">IF(COUNTA(D13:E13)=0,"",SUM(D13:E13))</f>
        <v>330</v>
      </c>
      <c r="G13" s="40" t="n">
        <f aca="false">IF(OR(F13="",F13=0),"",D13/F13)</f>
        <v>0.293939393939394</v>
      </c>
      <c r="H13" s="40" t="n">
        <f aca="false">IF(OR(F13="",F13=0),"",E13/F13)</f>
        <v>0.706060606060606</v>
      </c>
      <c r="I13" s="32" t="s">
        <v>161</v>
      </c>
      <c r="J13" s="36" t="n">
        <v>3.41931916932922</v>
      </c>
      <c r="K13" s="36" t="n">
        <f aca="false">$K$8</f>
        <v>1.21888790439391</v>
      </c>
      <c r="L13" s="36" t="n">
        <f aca="false">SQRT(J13^2+K13^2)</f>
        <v>3.63007318179951</v>
      </c>
      <c r="M13" s="40" t="n">
        <f aca="false">IF(G13="","",MAX(0,G13-1.96*L13/100))</f>
        <v>0.222789959576124</v>
      </c>
      <c r="N13" s="40" t="n">
        <f aca="false">IF(G13="","",MIN(1,G13+1.96*L13/100))</f>
        <v>0.365088828302664</v>
      </c>
      <c r="O13" s="59" t="n">
        <f aca="false">ROUND(S13*W13,0)</f>
        <v>49</v>
      </c>
      <c r="P13" s="59" t="n">
        <f aca="false">IF(F13="","",ROUND(SQRT((F13*L13/100)^2+(G13*O13)^2),0))</f>
        <v>19</v>
      </c>
      <c r="R13" s="60" t="n">
        <v>-21.7237438301837</v>
      </c>
      <c r="S13" s="61" t="n">
        <f aca="false">U13*V13*$F$5</f>
        <v>330.130136986301</v>
      </c>
      <c r="T13" s="62" t="n">
        <f aca="false">MAX(0,MIN(1,R13/100+$D$5))</f>
        <v>0.293968982459266</v>
      </c>
      <c r="U13" s="62" t="n">
        <v>0.537671232876712</v>
      </c>
      <c r="V13" s="61" t="n">
        <v>614</v>
      </c>
      <c r="W13" s="62" t="n">
        <v>0.147793277096735</v>
      </c>
      <c r="X13" s="63" t="s">
        <v>162</v>
      </c>
      <c r="Y13" s="63" t="s">
        <v>163</v>
      </c>
    </row>
    <row r="14" customFormat="false" ht="15" hidden="false" customHeight="false" outlineLevel="0" collapsed="false">
      <c r="A14" s="32" t="s">
        <v>159</v>
      </c>
      <c r="B14" s="32" t="s">
        <v>165</v>
      </c>
      <c r="C14" s="32" t="s">
        <v>165</v>
      </c>
      <c r="D14" s="59" t="n">
        <f aca="false">ROUND(S14*T14,0)</f>
        <v>116</v>
      </c>
      <c r="E14" s="59" t="n">
        <f aca="false">ROUND(S14,0)-D14</f>
        <v>240</v>
      </c>
      <c r="F14" s="59" t="n">
        <f aca="false">IF(COUNTA(D14:E14)=0,"",SUM(D14:E14))</f>
        <v>356</v>
      </c>
      <c r="G14" s="40" t="n">
        <f aca="false">IF(OR(F14="",F14=0),"",D14/F14)</f>
        <v>0.325842696629214</v>
      </c>
      <c r="H14" s="40" t="n">
        <f aca="false">IF(OR(F14="",F14=0),"",E14/F14)</f>
        <v>0.674157303370787</v>
      </c>
      <c r="I14" s="32" t="s">
        <v>161</v>
      </c>
      <c r="J14" s="36" t="n">
        <v>3.41931916932922</v>
      </c>
      <c r="K14" s="36" t="n">
        <f aca="false">$K$8</f>
        <v>1.21888790439391</v>
      </c>
      <c r="L14" s="36" t="n">
        <f aca="false">SQRT(J14^2+K14^2)</f>
        <v>3.63007318179951</v>
      </c>
      <c r="M14" s="40" t="n">
        <f aca="false">IF(G14="","",MAX(0,G14-1.96*L14/100))</f>
        <v>0.254693262265943</v>
      </c>
      <c r="N14" s="40" t="n">
        <f aca="false">IF(G14="","",MIN(1,G14+1.96*L14/100))</f>
        <v>0.396992130992484</v>
      </c>
      <c r="O14" s="59" t="n">
        <f aca="false">ROUND(S14*W14,0)</f>
        <v>53</v>
      </c>
      <c r="P14" s="59" t="n">
        <f aca="false">IF(F14="","",ROUND(SQRT((F14*L14/100)^2+(G14*O14)^2),0))</f>
        <v>22</v>
      </c>
      <c r="R14" s="60" t="n">
        <v>-18.4128181159256</v>
      </c>
      <c r="S14" s="61" t="n">
        <f aca="false">U14*V14*$F$5</f>
        <v>355.63436928702</v>
      </c>
      <c r="T14" s="62" t="n">
        <f aca="false">MAX(0,MIN(1,R14/100+$D$5))</f>
        <v>0.327078239601847</v>
      </c>
      <c r="U14" s="62" t="n">
        <v>0.636197440585009</v>
      </c>
      <c r="V14" s="61" t="n">
        <v>559</v>
      </c>
      <c r="W14" s="62" t="n">
        <v>0.147793277096735</v>
      </c>
      <c r="X14" s="63" t="s">
        <v>162</v>
      </c>
      <c r="Y14" s="63" t="s">
        <v>163</v>
      </c>
    </row>
    <row r="15" customFormat="false" ht="15" hidden="false" customHeight="false" outlineLevel="0" collapsed="false">
      <c r="A15" s="32" t="s">
        <v>159</v>
      </c>
      <c r="B15" s="32" t="s">
        <v>166</v>
      </c>
      <c r="C15" s="32" t="s">
        <v>167</v>
      </c>
      <c r="D15" s="59" t="n">
        <f aca="false">ROUND(S15*T15,0)</f>
        <v>194</v>
      </c>
      <c r="E15" s="59" t="n">
        <f aca="false">ROUND(S15,0)-D15</f>
        <v>530</v>
      </c>
      <c r="F15" s="59" t="n">
        <f aca="false">IF(COUNTA(D15:E15)=0,"",SUM(D15:E15))</f>
        <v>724</v>
      </c>
      <c r="G15" s="40" t="n">
        <f aca="false">IF(OR(F15="",F15=0),"",D15/F15)</f>
        <v>0.267955801104972</v>
      </c>
      <c r="H15" s="40" t="n">
        <f aca="false">IF(OR(F15="",F15=0),"",E15/F15)</f>
        <v>0.732044198895028</v>
      </c>
      <c r="I15" s="32" t="s">
        <v>161</v>
      </c>
      <c r="J15" s="36" t="n">
        <v>2.11715406277612</v>
      </c>
      <c r="K15" s="36" t="n">
        <f aca="false">$K$8</f>
        <v>1.21888790439391</v>
      </c>
      <c r="L15" s="36" t="n">
        <f aca="false">SQRT(J15^2+K15^2)</f>
        <v>2.44295498300873</v>
      </c>
      <c r="M15" s="40" t="n">
        <f aca="false">IF(G15="","",MAX(0,G15-1.96*L15/100))</f>
        <v>0.220073883438001</v>
      </c>
      <c r="N15" s="40" t="n">
        <f aca="false">IF(G15="","",MIN(1,G15+1.96*L15/100))</f>
        <v>0.315837718771944</v>
      </c>
      <c r="O15" s="59" t="n">
        <f aca="false">ROUND(S15*W15,0)</f>
        <v>64</v>
      </c>
      <c r="P15" s="59" t="n">
        <f aca="false">IF(F15="","",ROUND(SQRT((F15*L15/100)^2+(G15*O15)^2),0))</f>
        <v>25</v>
      </c>
      <c r="R15" s="60" t="n">
        <v>-24.3349566622074</v>
      </c>
      <c r="S15" s="61" t="n">
        <f aca="false">U15*V15*$F$5</f>
        <v>724.377906976744</v>
      </c>
      <c r="T15" s="62" t="n">
        <f aca="false">MAX(0,MIN(1,R15/100+$D$5))</f>
        <v>0.26785685413903</v>
      </c>
      <c r="U15" s="62" t="n">
        <v>0.676356589147287</v>
      </c>
      <c r="V15" s="61" t="n">
        <v>1071</v>
      </c>
      <c r="W15" s="62" t="n">
        <v>0.0882361663506877</v>
      </c>
      <c r="X15" s="63" t="s">
        <v>168</v>
      </c>
      <c r="Y15" s="63" t="s">
        <v>163</v>
      </c>
    </row>
    <row r="16" customFormat="false" ht="15" hidden="false" customHeight="false" outlineLevel="0" collapsed="false">
      <c r="A16" s="32" t="s">
        <v>159</v>
      </c>
      <c r="B16" s="32" t="s">
        <v>166</v>
      </c>
      <c r="C16" s="32" t="s">
        <v>169</v>
      </c>
      <c r="D16" s="59" t="n">
        <f aca="false">ROUND(S16*T16,0)</f>
        <v>177</v>
      </c>
      <c r="E16" s="59" t="n">
        <f aca="false">ROUND(S16,0)-D16</f>
        <v>434</v>
      </c>
      <c r="F16" s="59" t="n">
        <f aca="false">IF(COUNTA(D16:E16)=0,"",SUM(D16:E16))</f>
        <v>611</v>
      </c>
      <c r="G16" s="40" t="n">
        <f aca="false">IF(OR(F16="",F16=0),"",D16/F16)</f>
        <v>0.289689034369885</v>
      </c>
      <c r="H16" s="40" t="n">
        <f aca="false">IF(OR(F16="",F16=0),"",E16/F16)</f>
        <v>0.710310965630115</v>
      </c>
      <c r="I16" s="32" t="s">
        <v>161</v>
      </c>
      <c r="J16" s="36" t="n">
        <v>2.11715406277612</v>
      </c>
      <c r="K16" s="36" t="n">
        <f aca="false">$K$8</f>
        <v>1.21888790439391</v>
      </c>
      <c r="L16" s="36" t="n">
        <f aca="false">SQRT(J16^2+K16^2)</f>
        <v>2.44295498300873</v>
      </c>
      <c r="M16" s="40" t="n">
        <f aca="false">IF(G16="","",MAX(0,G16-1.96*L16/100))</f>
        <v>0.241807116702914</v>
      </c>
      <c r="N16" s="40" t="n">
        <f aca="false">IF(G16="","",MIN(1,G16+1.96*L16/100))</f>
        <v>0.337570952036857</v>
      </c>
      <c r="O16" s="59" t="n">
        <f aca="false">ROUND(S16*W16,0)</f>
        <v>54</v>
      </c>
      <c r="P16" s="59" t="n">
        <f aca="false">IF(F16="","",ROUND(SQRT((F16*L16/100)^2+(G16*O16)^2),0))</f>
        <v>22</v>
      </c>
      <c r="R16" s="60" t="n">
        <v>-22.1471567395668</v>
      </c>
      <c r="S16" s="61" t="n">
        <f aca="false">U16*V16*$F$5</f>
        <v>610.89237199582</v>
      </c>
      <c r="T16" s="62" t="n">
        <f aca="false">MAX(0,MIN(1,R16/100+$D$5))</f>
        <v>0.289734853365435</v>
      </c>
      <c r="U16" s="62" t="n">
        <v>0.625914315569488</v>
      </c>
      <c r="V16" s="61" t="n">
        <v>976</v>
      </c>
      <c r="W16" s="62" t="n">
        <v>0.0882361663506877</v>
      </c>
      <c r="X16" s="63" t="s">
        <v>168</v>
      </c>
      <c r="Y16" s="63" t="s">
        <v>163</v>
      </c>
    </row>
    <row r="17" customFormat="false" ht="15" hidden="false" customHeight="false" outlineLevel="0" collapsed="false">
      <c r="A17" s="32" t="s">
        <v>159</v>
      </c>
      <c r="B17" s="32" t="s">
        <v>170</v>
      </c>
      <c r="C17" s="32" t="s">
        <v>170</v>
      </c>
      <c r="D17" s="59" t="n">
        <f aca="false">ROUND(S17*T17,0)</f>
        <v>32</v>
      </c>
      <c r="E17" s="59" t="n">
        <f aca="false">ROUND(S17,0)-D17</f>
        <v>61</v>
      </c>
      <c r="F17" s="59" t="n">
        <f aca="false">IF(COUNTA(D17:E17)=0,"",SUM(D17:E17))</f>
        <v>93</v>
      </c>
      <c r="G17" s="40" t="n">
        <f aca="false">IF(OR(F17="",F17=0),"",D17/F17)</f>
        <v>0.344086021505376</v>
      </c>
      <c r="H17" s="40" t="n">
        <f aca="false">IF(OR(F17="",F17=0),"",E17/F17)</f>
        <v>0.655913978494624</v>
      </c>
      <c r="I17" s="32" t="s">
        <v>161</v>
      </c>
      <c r="J17" s="36" t="n">
        <v>3.41931916932922</v>
      </c>
      <c r="K17" s="36" t="n">
        <f aca="false">$K$8</f>
        <v>1.21888790439391</v>
      </c>
      <c r="L17" s="36" t="n">
        <f aca="false">SQRT(J17^2+K17^2)</f>
        <v>3.63007318179951</v>
      </c>
      <c r="M17" s="40" t="n">
        <f aca="false">IF(G17="","",MAX(0,G17-1.96*L17/100))</f>
        <v>0.272936587142106</v>
      </c>
      <c r="N17" s="40" t="n">
        <f aca="false">IF(G17="","",MIN(1,G17+1.96*L17/100))</f>
        <v>0.415235455868647</v>
      </c>
      <c r="O17" s="59" t="n">
        <f aca="false">ROUND(S17*W17,0)</f>
        <v>14</v>
      </c>
      <c r="P17" s="59" t="n">
        <f aca="false">IF(F17="","",ROUND(SQRT((F17*L17/100)^2+(G17*O17)^2),0))</f>
        <v>6</v>
      </c>
      <c r="R17" s="60" t="n">
        <v>-16.9353177818693</v>
      </c>
      <c r="S17" s="61" t="n">
        <f aca="false">U17*V17*$F$5</f>
        <v>93.4268292682927</v>
      </c>
      <c r="T17" s="62" t="n">
        <f aca="false">MAX(0,MIN(1,R17/100+$D$5))</f>
        <v>0.341853242942411</v>
      </c>
      <c r="U17" s="62" t="n">
        <v>0.573170731707317</v>
      </c>
      <c r="V17" s="61" t="n">
        <v>163</v>
      </c>
      <c r="W17" s="62" t="n">
        <v>0.147793277096735</v>
      </c>
      <c r="X17" s="63" t="s">
        <v>162</v>
      </c>
      <c r="Y17" s="63" t="s">
        <v>163</v>
      </c>
    </row>
    <row r="18" customFormat="false" ht="15" hidden="false" customHeight="false" outlineLevel="0" collapsed="false">
      <c r="A18" s="32" t="s">
        <v>159</v>
      </c>
      <c r="B18" s="32" t="s">
        <v>171</v>
      </c>
      <c r="C18" s="32" t="s">
        <v>172</v>
      </c>
      <c r="D18" s="59" t="n">
        <f aca="false">ROUND(S18*T18,0)</f>
        <v>246</v>
      </c>
      <c r="E18" s="59" t="n">
        <f aca="false">ROUND(S18,0)-D18</f>
        <v>607</v>
      </c>
      <c r="F18" s="59" t="n">
        <f aca="false">IF(COUNTA(D18:E18)=0,"",SUM(D18:E18))</f>
        <v>853</v>
      </c>
      <c r="G18" s="40" t="n">
        <f aca="false">IF(OR(F18="",F18=0),"",D18/F18)</f>
        <v>0.288393903868699</v>
      </c>
      <c r="H18" s="40" t="n">
        <f aca="false">IF(OR(F18="",F18=0),"",E18/F18)</f>
        <v>0.711606096131301</v>
      </c>
      <c r="I18" s="32" t="s">
        <v>161</v>
      </c>
      <c r="J18" s="36" t="n">
        <v>2.11715406277612</v>
      </c>
      <c r="K18" s="36" t="n">
        <f aca="false">$K$8</f>
        <v>1.21888790439391</v>
      </c>
      <c r="L18" s="36" t="n">
        <f aca="false">SQRT(J18^2+K18^2)</f>
        <v>2.44295498300873</v>
      </c>
      <c r="M18" s="40" t="n">
        <f aca="false">IF(G18="","",MAX(0,G18-1.96*L18/100))</f>
        <v>0.240511986201728</v>
      </c>
      <c r="N18" s="40" t="n">
        <f aca="false">IF(G18="","",MIN(1,G18+1.96*L18/100))</f>
        <v>0.33627582153567</v>
      </c>
      <c r="O18" s="59" t="n">
        <f aca="false">ROUND(S18*W18,0)</f>
        <v>75</v>
      </c>
      <c r="P18" s="59" t="n">
        <f aca="false">IF(F18="","",ROUND(SQRT((F18*L18/100)^2+(G18*O18)^2),0))</f>
        <v>30</v>
      </c>
      <c r="R18" s="60" t="n">
        <v>-22.2649499345954</v>
      </c>
      <c r="S18" s="61" t="n">
        <f aca="false">U18*V18*$F$5</f>
        <v>852.994440031771</v>
      </c>
      <c r="T18" s="62" t="n">
        <f aca="false">MAX(0,MIN(1,R18/100+$D$5))</f>
        <v>0.288556921415149</v>
      </c>
      <c r="U18" s="62" t="n">
        <v>0.666401906274821</v>
      </c>
      <c r="V18" s="61" t="n">
        <v>1280</v>
      </c>
      <c r="W18" s="62" t="n">
        <v>0.0882361663506877</v>
      </c>
      <c r="X18" s="63" t="s">
        <v>168</v>
      </c>
      <c r="Y18" s="63" t="s">
        <v>163</v>
      </c>
    </row>
    <row r="19" customFormat="false" ht="15" hidden="false" customHeight="false" outlineLevel="0" collapsed="false">
      <c r="A19" s="32" t="s">
        <v>159</v>
      </c>
      <c r="B19" s="32" t="s">
        <v>171</v>
      </c>
      <c r="C19" s="32" t="s">
        <v>173</v>
      </c>
      <c r="D19" s="59" t="n">
        <f aca="false">ROUND(S19*T19,0)</f>
        <v>126</v>
      </c>
      <c r="E19" s="59" t="n">
        <f aca="false">ROUND(S19,0)-D19</f>
        <v>322</v>
      </c>
      <c r="F19" s="59" t="n">
        <f aca="false">IF(COUNTA(D19:E19)=0,"",SUM(D19:E19))</f>
        <v>448</v>
      </c>
      <c r="G19" s="40" t="n">
        <f aca="false">IF(OR(F19="",F19=0),"",D19/F19)</f>
        <v>0.28125</v>
      </c>
      <c r="H19" s="40" t="n">
        <f aca="false">IF(OR(F19="",F19=0),"",E19/F19)</f>
        <v>0.71875</v>
      </c>
      <c r="I19" s="32" t="s">
        <v>161</v>
      </c>
      <c r="J19" s="36" t="n">
        <v>3.41931916932922</v>
      </c>
      <c r="K19" s="36" t="n">
        <f aca="false">$K$8</f>
        <v>1.21888790439391</v>
      </c>
      <c r="L19" s="36" t="n">
        <f aca="false">SQRT(J19^2+K19^2)</f>
        <v>3.63007318179951</v>
      </c>
      <c r="M19" s="40" t="n">
        <f aca="false">IF(G19="","",MAX(0,G19-1.96*L19/100))</f>
        <v>0.21010056563673</v>
      </c>
      <c r="N19" s="40" t="n">
        <f aca="false">IF(G19="","",MIN(1,G19+1.96*L19/100))</f>
        <v>0.35239943436327</v>
      </c>
      <c r="O19" s="59" t="n">
        <f aca="false">ROUND(S19*W19,0)</f>
        <v>66</v>
      </c>
      <c r="P19" s="59" t="n">
        <f aca="false">IF(F19="","",ROUND(SQRT((F19*L19/100)^2+(G19*O19)^2),0))</f>
        <v>25</v>
      </c>
      <c r="R19" s="60" t="n">
        <v>-23.0217669332316</v>
      </c>
      <c r="S19" s="61" t="n">
        <f aca="false">U19*V19*$F$5</f>
        <v>447.939320388349</v>
      </c>
      <c r="T19" s="62" t="n">
        <f aca="false">MAX(0,MIN(1,R19/100+$D$5))</f>
        <v>0.280988751428788</v>
      </c>
      <c r="U19" s="62" t="n">
        <v>0.550970873786408</v>
      </c>
      <c r="V19" s="61" t="n">
        <v>813</v>
      </c>
      <c r="W19" s="62" t="n">
        <v>0.147793277096735</v>
      </c>
      <c r="X19" s="63" t="s">
        <v>162</v>
      </c>
      <c r="Y19" s="63" t="s">
        <v>163</v>
      </c>
    </row>
    <row r="20" customFormat="false" ht="15" hidden="false" customHeight="false" outlineLevel="0" collapsed="false">
      <c r="A20" s="32" t="s">
        <v>159</v>
      </c>
      <c r="B20" s="32" t="s">
        <v>171</v>
      </c>
      <c r="C20" s="32" t="s">
        <v>174</v>
      </c>
      <c r="D20" s="59" t="n">
        <f aca="false">ROUND(S20*T20,0)</f>
        <v>192</v>
      </c>
      <c r="E20" s="59" t="n">
        <f aca="false">ROUND(S20,0)-D20</f>
        <v>491</v>
      </c>
      <c r="F20" s="59" t="n">
        <f aca="false">IF(COUNTA(D20:E20)=0,"",SUM(D20:E20))</f>
        <v>683</v>
      </c>
      <c r="G20" s="40" t="n">
        <f aca="false">IF(OR(F20="",F20=0),"",D20/F20)</f>
        <v>0.281112737920937</v>
      </c>
      <c r="H20" s="40" t="n">
        <f aca="false">IF(OR(F20="",F20=0),"",E20/F20)</f>
        <v>0.718887262079063</v>
      </c>
      <c r="I20" s="32" t="s">
        <v>161</v>
      </c>
      <c r="J20" s="36" t="n">
        <v>2.11715406277612</v>
      </c>
      <c r="K20" s="36" t="n">
        <f aca="false">$K$8</f>
        <v>1.21888790439391</v>
      </c>
      <c r="L20" s="36" t="n">
        <f aca="false">SQRT(J20^2+K20^2)</f>
        <v>2.44295498300873</v>
      </c>
      <c r="M20" s="40" t="n">
        <f aca="false">IF(G20="","",MAX(0,G20-1.96*L20/100))</f>
        <v>0.233230820253966</v>
      </c>
      <c r="N20" s="40" t="n">
        <f aca="false">IF(G20="","",MIN(1,G20+1.96*L20/100))</f>
        <v>0.328994655587908</v>
      </c>
      <c r="O20" s="59" t="n">
        <f aca="false">ROUND(S20*W20,0)</f>
        <v>60</v>
      </c>
      <c r="P20" s="59" t="n">
        <f aca="false">IF(F20="","",ROUND(SQRT((F20*L20/100)^2+(G20*O20)^2),0))</f>
        <v>24</v>
      </c>
      <c r="R20" s="60" t="n">
        <v>-22.9986931566212</v>
      </c>
      <c r="S20" s="61" t="n">
        <f aca="false">U20*V20*$F$5</f>
        <v>683.326771653543</v>
      </c>
      <c r="T20" s="62" t="n">
        <f aca="false">MAX(0,MIN(1,R20/100+$D$5))</f>
        <v>0.281219489194891</v>
      </c>
      <c r="U20" s="62" t="n">
        <v>0.654527559055118</v>
      </c>
      <c r="V20" s="61" t="n">
        <v>1044</v>
      </c>
      <c r="W20" s="62" t="n">
        <v>0.0882361663506877</v>
      </c>
      <c r="X20" s="63" t="s">
        <v>168</v>
      </c>
      <c r="Y20" s="63" t="s">
        <v>163</v>
      </c>
    </row>
    <row r="21" customFormat="false" ht="15" hidden="false" customHeight="false" outlineLevel="0" collapsed="false">
      <c r="A21" s="32" t="s">
        <v>159</v>
      </c>
      <c r="B21" s="32" t="s">
        <v>175</v>
      </c>
      <c r="C21" s="32" t="s">
        <v>176</v>
      </c>
      <c r="D21" s="59" t="n">
        <f aca="false">ROUND(S21*T21,0)</f>
        <v>194</v>
      </c>
      <c r="E21" s="59" t="n">
        <f aca="false">ROUND(S21,0)-D21</f>
        <v>242</v>
      </c>
      <c r="F21" s="59" t="n">
        <f aca="false">IF(COUNTA(D21:E21)=0,"",SUM(D21:E21))</f>
        <v>436</v>
      </c>
      <c r="G21" s="40" t="n">
        <f aca="false">IF(OR(F21="",F21=0),"",D21/F21)</f>
        <v>0.444954128440367</v>
      </c>
      <c r="H21" s="40" t="n">
        <f aca="false">IF(OR(F21="",F21=0),"",E21/F21)</f>
        <v>0.555045871559633</v>
      </c>
      <c r="I21" s="32" t="s">
        <v>161</v>
      </c>
      <c r="J21" s="36" t="n">
        <v>3.41931916932922</v>
      </c>
      <c r="K21" s="36" t="n">
        <f aca="false">$K$8</f>
        <v>1.21888790439391</v>
      </c>
      <c r="L21" s="36" t="n">
        <f aca="false">SQRT(J21^2+K21^2)</f>
        <v>3.63007318179951</v>
      </c>
      <c r="M21" s="40" t="n">
        <f aca="false">IF(G21="","",MAX(0,G21-1.96*L21/100))</f>
        <v>0.373804694077097</v>
      </c>
      <c r="N21" s="40" t="n">
        <f aca="false">IF(G21="","",MIN(1,G21+1.96*L21/100))</f>
        <v>0.516103562803638</v>
      </c>
      <c r="O21" s="59" t="n">
        <f aca="false">ROUND(S21*W21,0)</f>
        <v>64</v>
      </c>
      <c r="P21" s="59" t="n">
        <f aca="false">IF(F21="","",ROUND(SQRT((F21*L21/100)^2+(G21*O21)^2),0))</f>
        <v>33</v>
      </c>
      <c r="R21" s="60" t="n">
        <v>-6.54026796685542</v>
      </c>
      <c r="S21" s="61" t="n">
        <f aca="false">U21*V21*$F$5</f>
        <v>436.24466571835</v>
      </c>
      <c r="T21" s="62" t="n">
        <f aca="false">MAX(0,MIN(1,R21/100+$D$5))</f>
        <v>0.445803741092549</v>
      </c>
      <c r="U21" s="62" t="n">
        <v>0.625889046941679</v>
      </c>
      <c r="V21" s="61" t="n">
        <v>697</v>
      </c>
      <c r="W21" s="62" t="n">
        <v>0.147793277096735</v>
      </c>
      <c r="X21" s="63" t="s">
        <v>162</v>
      </c>
      <c r="Y21" s="63" t="s">
        <v>163</v>
      </c>
    </row>
    <row r="22" customFormat="false" ht="15" hidden="false" customHeight="false" outlineLevel="0" collapsed="false">
      <c r="A22" s="32" t="s">
        <v>159</v>
      </c>
      <c r="B22" s="32" t="s">
        <v>175</v>
      </c>
      <c r="C22" s="32" t="s">
        <v>177</v>
      </c>
      <c r="D22" s="59" t="n">
        <f aca="false">ROUND(S22*T22,0)</f>
        <v>120</v>
      </c>
      <c r="E22" s="59" t="n">
        <f aca="false">ROUND(S22,0)-D22</f>
        <v>160</v>
      </c>
      <c r="F22" s="59" t="n">
        <f aca="false">IF(COUNTA(D22:E22)=0,"",SUM(D22:E22))</f>
        <v>280</v>
      </c>
      <c r="G22" s="40" t="n">
        <f aca="false">IF(OR(F22="",F22=0),"",D22/F22)</f>
        <v>0.428571428571429</v>
      </c>
      <c r="H22" s="40" t="n">
        <f aca="false">IF(OR(F22="",F22=0),"",E22/F22)</f>
        <v>0.571428571428571</v>
      </c>
      <c r="I22" s="32" t="s">
        <v>161</v>
      </c>
      <c r="J22" s="36" t="n">
        <v>3.41931916932922</v>
      </c>
      <c r="K22" s="36" t="n">
        <f aca="false">$K$8</f>
        <v>1.21888790439391</v>
      </c>
      <c r="L22" s="36" t="n">
        <f aca="false">SQRT(J22^2+K22^2)</f>
        <v>3.63007318179951</v>
      </c>
      <c r="M22" s="40" t="n">
        <f aca="false">IF(G22="","",MAX(0,G22-1.96*L22/100))</f>
        <v>0.357421994208158</v>
      </c>
      <c r="N22" s="40" t="n">
        <f aca="false">IF(G22="","",MIN(1,G22+1.96*L22/100))</f>
        <v>0.499720862934699</v>
      </c>
      <c r="O22" s="59" t="n">
        <f aca="false">ROUND(S22*W22,0)</f>
        <v>41</v>
      </c>
      <c r="P22" s="59" t="n">
        <f aca="false">IF(F22="","",ROUND(SQRT((F22*L22/100)^2+(G22*O22)^2),0))</f>
        <v>20</v>
      </c>
      <c r="R22" s="60" t="n">
        <v>-8.50457433751894</v>
      </c>
      <c r="S22" s="61" t="n">
        <f aca="false">U22*V22*$F$5</f>
        <v>280.5</v>
      </c>
      <c r="T22" s="62" t="n">
        <f aca="false">MAX(0,MIN(1,R22/100+$D$5))</f>
        <v>0.426160677385914</v>
      </c>
      <c r="U22" s="62" t="n">
        <v>0.568965517241379</v>
      </c>
      <c r="V22" s="61" t="n">
        <v>493</v>
      </c>
      <c r="W22" s="62" t="n">
        <v>0.147793277096735</v>
      </c>
      <c r="X22" s="63" t="s">
        <v>162</v>
      </c>
      <c r="Y22" s="63" t="s">
        <v>163</v>
      </c>
    </row>
    <row r="23" customFormat="false" ht="15" hidden="false" customHeight="false" outlineLevel="0" collapsed="false">
      <c r="A23" s="32" t="s">
        <v>159</v>
      </c>
      <c r="B23" s="32" t="s">
        <v>175</v>
      </c>
      <c r="C23" s="32" t="s">
        <v>178</v>
      </c>
      <c r="D23" s="59" t="n">
        <f aca="false">ROUND(S23*T23,0)</f>
        <v>253</v>
      </c>
      <c r="E23" s="59" t="n">
        <f aca="false">ROUND(S23,0)-D23</f>
        <v>393</v>
      </c>
      <c r="F23" s="59" t="n">
        <f aca="false">IF(COUNTA(D23:E23)=0,"",SUM(D23:E23))</f>
        <v>646</v>
      </c>
      <c r="G23" s="40" t="n">
        <f aca="false">IF(OR(F23="",F23=0),"",D23/F23)</f>
        <v>0.391640866873065</v>
      </c>
      <c r="H23" s="40" t="n">
        <f aca="false">IF(OR(F23="",F23=0),"",E23/F23)</f>
        <v>0.608359133126935</v>
      </c>
      <c r="I23" s="32" t="s">
        <v>161</v>
      </c>
      <c r="J23" s="36" t="n">
        <v>2.11715406277612</v>
      </c>
      <c r="K23" s="36" t="n">
        <f aca="false">$K$8</f>
        <v>1.21888790439391</v>
      </c>
      <c r="L23" s="36" t="n">
        <f aca="false">SQRT(J23^2+K23^2)</f>
        <v>2.44295498300873</v>
      </c>
      <c r="M23" s="40" t="n">
        <f aca="false">IF(G23="","",MAX(0,G23-1.96*L23/100))</f>
        <v>0.343758949206094</v>
      </c>
      <c r="N23" s="40" t="n">
        <f aca="false">IF(G23="","",MIN(1,G23+1.96*L23/100))</f>
        <v>0.439522784540036</v>
      </c>
      <c r="O23" s="59" t="n">
        <f aca="false">ROUND(S23*W23,0)</f>
        <v>57</v>
      </c>
      <c r="P23" s="59" t="n">
        <f aca="false">IF(F23="","",ROUND(SQRT((F23*L23/100)^2+(G23*O23)^2),0))</f>
        <v>27</v>
      </c>
      <c r="R23" s="60" t="n">
        <v>-11.8962389691386</v>
      </c>
      <c r="S23" s="61" t="n">
        <f aca="false">U23*V23*$F$5</f>
        <v>645.69536423841</v>
      </c>
      <c r="T23" s="62" t="n">
        <f aca="false">MAX(0,MIN(1,R23/100+$D$5))</f>
        <v>0.392244031069717</v>
      </c>
      <c r="U23" s="62" t="n">
        <v>0.689845474613686</v>
      </c>
      <c r="V23" s="61" t="n">
        <v>936</v>
      </c>
      <c r="W23" s="62" t="n">
        <v>0.0882361663506877</v>
      </c>
      <c r="X23" s="63" t="s">
        <v>168</v>
      </c>
      <c r="Y23" s="63" t="s">
        <v>163</v>
      </c>
    </row>
    <row r="24" customFormat="false" ht="15" hidden="false" customHeight="false" outlineLevel="0" collapsed="false">
      <c r="A24" s="32" t="s">
        <v>159</v>
      </c>
      <c r="B24" s="32" t="s">
        <v>175</v>
      </c>
      <c r="C24" s="32" t="s">
        <v>179</v>
      </c>
      <c r="D24" s="59" t="n">
        <f aca="false">ROUND(S24*T24,0)</f>
        <v>117</v>
      </c>
      <c r="E24" s="59" t="n">
        <f aca="false">ROUND(S24,0)-D24</f>
        <v>112</v>
      </c>
      <c r="F24" s="59" t="n">
        <f aca="false">IF(COUNTA(D24:E24)=0,"",SUM(D24:E24))</f>
        <v>229</v>
      </c>
      <c r="G24" s="40" t="n">
        <f aca="false">IF(OR(F24="",F24=0),"",D24/F24)</f>
        <v>0.510917030567686</v>
      </c>
      <c r="H24" s="40" t="n">
        <f aca="false">IF(OR(F24="",F24=0),"",E24/F24)</f>
        <v>0.489082969432314</v>
      </c>
      <c r="I24" s="32" t="s">
        <v>161</v>
      </c>
      <c r="J24" s="36" t="n">
        <v>3.41931916932922</v>
      </c>
      <c r="K24" s="36" t="n">
        <f aca="false">$K$8</f>
        <v>1.21888790439391</v>
      </c>
      <c r="L24" s="36" t="n">
        <f aca="false">SQRT(J24^2+K24^2)</f>
        <v>3.63007318179951</v>
      </c>
      <c r="M24" s="40" t="n">
        <f aca="false">IF(G24="","",MAX(0,G24-1.96*L24/100))</f>
        <v>0.439767596204415</v>
      </c>
      <c r="N24" s="40" t="n">
        <f aca="false">IF(G24="","",MIN(1,G24+1.96*L24/100))</f>
        <v>0.582066464930956</v>
      </c>
      <c r="O24" s="59" t="n">
        <f aca="false">ROUND(S24*W24,0)</f>
        <v>34</v>
      </c>
      <c r="P24" s="59" t="n">
        <f aca="false">IF(F24="","",ROUND(SQRT((F24*L24/100)^2+(G24*O24)^2),0))</f>
        <v>19</v>
      </c>
      <c r="R24" s="60" t="n">
        <v>-0.266637745576795</v>
      </c>
      <c r="S24" s="61" t="n">
        <f aca="false">U24*V24*$F$5</f>
        <v>229.496083550914</v>
      </c>
      <c r="T24" s="62" t="n">
        <f aca="false">MAX(0,MIN(1,R24/100+$D$5))</f>
        <v>0.508540043305335</v>
      </c>
      <c r="U24" s="62" t="n">
        <v>0.650130548302872</v>
      </c>
      <c r="V24" s="61" t="n">
        <v>353</v>
      </c>
      <c r="W24" s="62" t="n">
        <v>0.147793277096735</v>
      </c>
      <c r="X24" s="63" t="s">
        <v>162</v>
      </c>
      <c r="Y24" s="63" t="s">
        <v>163</v>
      </c>
    </row>
    <row r="25" customFormat="false" ht="15" hidden="false" customHeight="false" outlineLevel="0" collapsed="false">
      <c r="A25" s="32" t="s">
        <v>159</v>
      </c>
      <c r="B25" s="32" t="s">
        <v>175</v>
      </c>
      <c r="C25" s="32" t="s">
        <v>180</v>
      </c>
      <c r="D25" s="59" t="n">
        <f aca="false">ROUND(S25*T25,0)</f>
        <v>233</v>
      </c>
      <c r="E25" s="59" t="n">
        <f aca="false">ROUND(S25,0)-D25</f>
        <v>286</v>
      </c>
      <c r="F25" s="59" t="n">
        <f aca="false">IF(COUNTA(D25:E25)=0,"",SUM(D25:E25))</f>
        <v>519</v>
      </c>
      <c r="G25" s="40" t="n">
        <f aca="false">IF(OR(F25="",F25=0),"",D25/F25)</f>
        <v>0.448940269749518</v>
      </c>
      <c r="H25" s="40" t="n">
        <f aca="false">IF(OR(F25="",F25=0),"",E25/F25)</f>
        <v>0.551059730250482</v>
      </c>
      <c r="I25" s="32" t="s">
        <v>161</v>
      </c>
      <c r="J25" s="36" t="n">
        <v>3.41931916932922</v>
      </c>
      <c r="K25" s="36" t="n">
        <f aca="false">$K$8</f>
        <v>1.21888790439391</v>
      </c>
      <c r="L25" s="36" t="n">
        <f aca="false">SQRT(J25^2+K25^2)</f>
        <v>3.63007318179951</v>
      </c>
      <c r="M25" s="40" t="n">
        <f aca="false">IF(G25="","",MAX(0,G25-1.96*L25/100))</f>
        <v>0.377790835386248</v>
      </c>
      <c r="N25" s="40" t="n">
        <f aca="false">IF(G25="","",MIN(1,G25+1.96*L25/100))</f>
        <v>0.520089704112789</v>
      </c>
      <c r="O25" s="59" t="n">
        <f aca="false">ROUND(S25*W25,0)</f>
        <v>77</v>
      </c>
      <c r="P25" s="59" t="n">
        <f aca="false">IF(F25="","",ROUND(SQRT((F25*L25/100)^2+(G25*O25)^2),0))</f>
        <v>39</v>
      </c>
      <c r="R25" s="60" t="n">
        <v>-6.20822058671392</v>
      </c>
      <c r="S25" s="61" t="n">
        <f aca="false">U25*V25*$F$5</f>
        <v>519.166666666667</v>
      </c>
      <c r="T25" s="62" t="n">
        <f aca="false">MAX(0,MIN(1,R25/100+$D$5))</f>
        <v>0.449124214893964</v>
      </c>
      <c r="U25" s="62" t="n">
        <v>0.648148148148148</v>
      </c>
      <c r="V25" s="61" t="n">
        <v>801</v>
      </c>
      <c r="W25" s="62" t="n">
        <v>0.147793277096735</v>
      </c>
      <c r="X25" s="63" t="s">
        <v>162</v>
      </c>
      <c r="Y25" s="63" t="s">
        <v>163</v>
      </c>
    </row>
    <row r="26" customFormat="false" ht="15" hidden="false" customHeight="false" outlineLevel="0" collapsed="false">
      <c r="A26" s="32" t="s">
        <v>159</v>
      </c>
      <c r="B26" s="32" t="s">
        <v>181</v>
      </c>
      <c r="C26" s="32" t="s">
        <v>182</v>
      </c>
      <c r="D26" s="59" t="n">
        <f aca="false">ROUND(S26*T26,0)</f>
        <v>99</v>
      </c>
      <c r="E26" s="59" t="n">
        <f aca="false">ROUND(S26,0)-D26</f>
        <v>168</v>
      </c>
      <c r="F26" s="59" t="n">
        <f aca="false">IF(COUNTA(D26:E26)=0,"",SUM(D26:E26))</f>
        <v>267</v>
      </c>
      <c r="G26" s="40" t="n">
        <f aca="false">IF(OR(F26="",F26=0),"",D26/F26)</f>
        <v>0.370786516853933</v>
      </c>
      <c r="H26" s="40" t="n">
        <f aca="false">IF(OR(F26="",F26=0),"",E26/F26)</f>
        <v>0.629213483146067</v>
      </c>
      <c r="I26" s="32" t="s">
        <v>161</v>
      </c>
      <c r="J26" s="36" t="n">
        <v>3.41931916932922</v>
      </c>
      <c r="K26" s="36" t="n">
        <f aca="false">$K$8</f>
        <v>1.21888790439391</v>
      </c>
      <c r="L26" s="36" t="n">
        <f aca="false">SQRT(J26^2+K26^2)</f>
        <v>3.63007318179951</v>
      </c>
      <c r="M26" s="40" t="n">
        <f aca="false">IF(G26="","",MAX(0,G26-1.96*L26/100))</f>
        <v>0.299637082490662</v>
      </c>
      <c r="N26" s="40" t="n">
        <f aca="false">IF(G26="","",MIN(1,G26+1.96*L26/100))</f>
        <v>0.441935951217203</v>
      </c>
      <c r="O26" s="59" t="n">
        <f aca="false">ROUND(S26*W26,0)</f>
        <v>39</v>
      </c>
      <c r="P26" s="59" t="n">
        <f aca="false">IF(F26="","",ROUND(SQRT((F26*L26/100)^2+(G26*O26)^2),0))</f>
        <v>17</v>
      </c>
      <c r="R26" s="60" t="n">
        <v>-14.1218999015168</v>
      </c>
      <c r="S26" s="61" t="n">
        <f aca="false">U26*V26*$F$5</f>
        <v>267.002518891688</v>
      </c>
      <c r="T26" s="62" t="n">
        <f aca="false">MAX(0,MIN(1,R26/100+$D$5))</f>
        <v>0.369987421745935</v>
      </c>
      <c r="U26" s="62" t="n">
        <v>0.629722921914358</v>
      </c>
      <c r="V26" s="61" t="n">
        <v>424</v>
      </c>
      <c r="W26" s="62" t="n">
        <v>0.147793277096735</v>
      </c>
      <c r="X26" s="63" t="s">
        <v>162</v>
      </c>
      <c r="Y26" s="63" t="s">
        <v>163</v>
      </c>
    </row>
    <row r="27" customFormat="false" ht="15" hidden="false" customHeight="false" outlineLevel="0" collapsed="false">
      <c r="A27" s="32" t="s">
        <v>159</v>
      </c>
      <c r="B27" s="32" t="s">
        <v>181</v>
      </c>
      <c r="C27" s="32" t="s">
        <v>183</v>
      </c>
      <c r="D27" s="59" t="n">
        <f aca="false">ROUND(S27*T27,0)</f>
        <v>178</v>
      </c>
      <c r="E27" s="59" t="n">
        <f aca="false">ROUND(S27,0)-D27</f>
        <v>364</v>
      </c>
      <c r="F27" s="59" t="n">
        <f aca="false">IF(COUNTA(D27:E27)=0,"",SUM(D27:E27))</f>
        <v>542</v>
      </c>
      <c r="G27" s="40" t="n">
        <f aca="false">IF(OR(F27="",F27=0),"",D27/F27)</f>
        <v>0.328413284132841</v>
      </c>
      <c r="H27" s="40" t="n">
        <f aca="false">IF(OR(F27="",F27=0),"",E27/F27)</f>
        <v>0.671586715867159</v>
      </c>
      <c r="I27" s="32" t="s">
        <v>161</v>
      </c>
      <c r="J27" s="36" t="n">
        <v>3.41931916932922</v>
      </c>
      <c r="K27" s="36" t="n">
        <f aca="false">$K$8</f>
        <v>1.21888790439391</v>
      </c>
      <c r="L27" s="36" t="n">
        <f aca="false">SQRT(J27^2+K27^2)</f>
        <v>3.63007318179951</v>
      </c>
      <c r="M27" s="40" t="n">
        <f aca="false">IF(G27="","",MAX(0,G27-1.96*L27/100))</f>
        <v>0.257263849769571</v>
      </c>
      <c r="N27" s="40" t="n">
        <f aca="false">IF(G27="","",MIN(1,G27+1.96*L27/100))</f>
        <v>0.399562718496112</v>
      </c>
      <c r="O27" s="59" t="n">
        <f aca="false">ROUND(S27*W27,0)</f>
        <v>80</v>
      </c>
      <c r="P27" s="59" t="n">
        <f aca="false">IF(F27="","",ROUND(SQRT((F27*L27/100)^2+(G27*O27)^2),0))</f>
        <v>33</v>
      </c>
      <c r="R27" s="60" t="n">
        <v>-18.2964707781041</v>
      </c>
      <c r="S27" s="61" t="n">
        <f aca="false">U27*V27*$F$5</f>
        <v>542.170709793351</v>
      </c>
      <c r="T27" s="62" t="n">
        <f aca="false">MAX(0,MIN(1,R27/100+$D$5))</f>
        <v>0.328241712980062</v>
      </c>
      <c r="U27" s="62" t="n">
        <v>0.527403414195867</v>
      </c>
      <c r="V27" s="61" t="n">
        <v>1028</v>
      </c>
      <c r="W27" s="62" t="n">
        <v>0.147793277096735</v>
      </c>
      <c r="X27" s="63" t="s">
        <v>162</v>
      </c>
      <c r="Y27" s="63" t="s">
        <v>163</v>
      </c>
    </row>
    <row r="28" customFormat="false" ht="15" hidden="false" customHeight="false" outlineLevel="0" collapsed="false">
      <c r="A28" s="32" t="s">
        <v>159</v>
      </c>
      <c r="B28" s="32" t="s">
        <v>184</v>
      </c>
      <c r="C28" s="32" t="s">
        <v>185</v>
      </c>
      <c r="D28" s="59" t="n">
        <f aca="false">ROUND(S28*T28,0)</f>
        <v>219</v>
      </c>
      <c r="E28" s="59" t="n">
        <f aca="false">ROUND(S28,0)-D28</f>
        <v>305</v>
      </c>
      <c r="F28" s="59" t="n">
        <f aca="false">IF(COUNTA(D28:E28)=0,"",SUM(D28:E28))</f>
        <v>524</v>
      </c>
      <c r="G28" s="40" t="n">
        <f aca="false">IF(OR(F28="",F28=0),"",D28/F28)</f>
        <v>0.41793893129771</v>
      </c>
      <c r="H28" s="40" t="n">
        <f aca="false">IF(OR(F28="",F28=0),"",E28/F28)</f>
        <v>0.58206106870229</v>
      </c>
      <c r="I28" s="32" t="s">
        <v>161</v>
      </c>
      <c r="J28" s="36" t="n">
        <v>3.41931916932922</v>
      </c>
      <c r="K28" s="36" t="n">
        <f aca="false">$K$8</f>
        <v>1.21888790439391</v>
      </c>
      <c r="L28" s="36" t="n">
        <f aca="false">SQRT(J28^2+K28^2)</f>
        <v>3.63007318179951</v>
      </c>
      <c r="M28" s="40" t="n">
        <f aca="false">IF(G28="","",MAX(0,G28-1.96*L28/100))</f>
        <v>0.34678949693444</v>
      </c>
      <c r="N28" s="40" t="n">
        <f aca="false">IF(G28="","",MIN(1,G28+1.96*L28/100))</f>
        <v>0.48908836566098</v>
      </c>
      <c r="O28" s="59" t="n">
        <f aca="false">ROUND(S28*W28,0)</f>
        <v>77</v>
      </c>
      <c r="P28" s="59" t="n">
        <f aca="false">IF(F28="","",ROUND(SQRT((F28*L28/100)^2+(G28*O28)^2),0))</f>
        <v>37</v>
      </c>
      <c r="R28" s="60" t="n">
        <v>-9.20697213452941</v>
      </c>
      <c r="S28" s="61" t="n">
        <f aca="false">U28*V28*$F$5</f>
        <v>523.643835616438</v>
      </c>
      <c r="T28" s="62" t="n">
        <f aca="false">MAX(0,MIN(1,R28/100+$D$5))</f>
        <v>0.419136699415809</v>
      </c>
      <c r="U28" s="62" t="n">
        <v>0.472602739726027</v>
      </c>
      <c r="V28" s="61" t="n">
        <v>1108</v>
      </c>
      <c r="W28" s="62" t="n">
        <v>0.147793277096735</v>
      </c>
      <c r="X28" s="63" t="s">
        <v>162</v>
      </c>
      <c r="Y28" s="63" t="s">
        <v>163</v>
      </c>
    </row>
    <row r="29" customFormat="false" ht="15" hidden="false" customHeight="false" outlineLevel="0" collapsed="false">
      <c r="A29" s="32" t="s">
        <v>159</v>
      </c>
      <c r="B29" s="32" t="s">
        <v>184</v>
      </c>
      <c r="C29" s="32" t="s">
        <v>186</v>
      </c>
      <c r="D29" s="59" t="n">
        <f aca="false">ROUND(S29*T29,0)</f>
        <v>123</v>
      </c>
      <c r="E29" s="59" t="n">
        <f aca="false">ROUND(S29,0)-D29</f>
        <v>175</v>
      </c>
      <c r="F29" s="59" t="n">
        <f aca="false">IF(COUNTA(D29:E29)=0,"",SUM(D29:E29))</f>
        <v>298</v>
      </c>
      <c r="G29" s="40" t="n">
        <f aca="false">IF(OR(F29="",F29=0),"",D29/F29)</f>
        <v>0.412751677852349</v>
      </c>
      <c r="H29" s="40" t="n">
        <f aca="false">IF(OR(F29="",F29=0),"",E29/F29)</f>
        <v>0.587248322147651</v>
      </c>
      <c r="I29" s="32" t="s">
        <v>161</v>
      </c>
      <c r="J29" s="36" t="n">
        <v>3.41931916932922</v>
      </c>
      <c r="K29" s="36" t="n">
        <f aca="false">$K$8</f>
        <v>1.21888790439391</v>
      </c>
      <c r="L29" s="36" t="n">
        <f aca="false">SQRT(J29^2+K29^2)</f>
        <v>3.63007318179951</v>
      </c>
      <c r="M29" s="40" t="n">
        <f aca="false">IF(G29="","",MAX(0,G29-1.96*L29/100))</f>
        <v>0.341602243489079</v>
      </c>
      <c r="N29" s="40" t="n">
        <f aca="false">IF(G29="","",MIN(1,G29+1.96*L29/100))</f>
        <v>0.483901112215619</v>
      </c>
      <c r="O29" s="59" t="n">
        <f aca="false">ROUND(S29*W29,0)</f>
        <v>44</v>
      </c>
      <c r="P29" s="59" t="n">
        <f aca="false">IF(F29="","",ROUND(SQRT((F29*L29/100)^2+(G29*O29)^2),0))</f>
        <v>21</v>
      </c>
      <c r="R29" s="60" t="n">
        <v>-9.81997731407351</v>
      </c>
      <c r="S29" s="61" t="n">
        <f aca="false">U29*V29*$F$5</f>
        <v>297.7625</v>
      </c>
      <c r="T29" s="62" t="n">
        <f aca="false">MAX(0,MIN(1,R29/100+$D$5))</f>
        <v>0.413006647620368</v>
      </c>
      <c r="U29" s="62" t="n">
        <v>0.4484375</v>
      </c>
      <c r="V29" s="61" t="n">
        <v>664</v>
      </c>
      <c r="W29" s="62" t="n">
        <v>0.147793277096735</v>
      </c>
      <c r="X29" s="63" t="s">
        <v>162</v>
      </c>
      <c r="Y29" s="63" t="s">
        <v>163</v>
      </c>
    </row>
    <row r="30" customFormat="false" ht="15" hidden="false" customHeight="false" outlineLevel="0" collapsed="false">
      <c r="A30" s="32" t="s">
        <v>159</v>
      </c>
      <c r="B30" s="32" t="s">
        <v>184</v>
      </c>
      <c r="C30" s="32" t="s">
        <v>187</v>
      </c>
      <c r="D30" s="59" t="n">
        <f aca="false">ROUND(S30*T30,0)</f>
        <v>109</v>
      </c>
      <c r="E30" s="59" t="n">
        <f aca="false">ROUND(S30,0)-D30</f>
        <v>152</v>
      </c>
      <c r="F30" s="59" t="n">
        <f aca="false">IF(COUNTA(D30:E30)=0,"",SUM(D30:E30))</f>
        <v>261</v>
      </c>
      <c r="G30" s="40" t="n">
        <f aca="false">IF(OR(F30="",F30=0),"",D30/F30)</f>
        <v>0.417624521072797</v>
      </c>
      <c r="H30" s="40" t="n">
        <f aca="false">IF(OR(F30="",F30=0),"",E30/F30)</f>
        <v>0.582375478927203</v>
      </c>
      <c r="I30" s="32" t="s">
        <v>161</v>
      </c>
      <c r="J30" s="36" t="n">
        <v>3.41931916932922</v>
      </c>
      <c r="K30" s="36" t="n">
        <f aca="false">$K$8</f>
        <v>1.21888790439391</v>
      </c>
      <c r="L30" s="36" t="n">
        <f aca="false">SQRT(J30^2+K30^2)</f>
        <v>3.63007318179951</v>
      </c>
      <c r="M30" s="40" t="n">
        <f aca="false">IF(G30="","",MAX(0,G30-1.96*L30/100))</f>
        <v>0.346475086709527</v>
      </c>
      <c r="N30" s="40" t="n">
        <f aca="false">IF(G30="","",MIN(1,G30+1.96*L30/100))</f>
        <v>0.488773955436067</v>
      </c>
      <c r="O30" s="59" t="n">
        <f aca="false">ROUND(S30*W30,0)</f>
        <v>39</v>
      </c>
      <c r="P30" s="59" t="n">
        <f aca="false">IF(F30="","",ROUND(SQRT((F30*L30/100)^2+(G30*O30)^2),0))</f>
        <v>19</v>
      </c>
      <c r="R30" s="60" t="n">
        <v>-9.4559273127752</v>
      </c>
      <c r="S30" s="61" t="n">
        <f aca="false">U30*V30*$F$5</f>
        <v>260.883392226148</v>
      </c>
      <c r="T30" s="62" t="n">
        <f aca="false">MAX(0,MIN(1,R30/100+$D$5))</f>
        <v>0.416647147633351</v>
      </c>
      <c r="U30" s="62" t="n">
        <v>0.406360424028269</v>
      </c>
      <c r="V30" s="61" t="n">
        <v>642</v>
      </c>
      <c r="W30" s="62" t="n">
        <v>0.147793277096735</v>
      </c>
      <c r="X30" s="63" t="s">
        <v>162</v>
      </c>
      <c r="Y30" s="63" t="s">
        <v>163</v>
      </c>
    </row>
    <row r="31" customFormat="false" ht="15" hidden="false" customHeight="false" outlineLevel="0" collapsed="false">
      <c r="A31" s="32" t="s">
        <v>159</v>
      </c>
      <c r="B31" s="32" t="s">
        <v>188</v>
      </c>
      <c r="C31" s="32" t="s">
        <v>188</v>
      </c>
      <c r="D31" s="59" t="n">
        <f aca="false">ROUND(S31*T31,0)</f>
        <v>33</v>
      </c>
      <c r="E31" s="59" t="n">
        <f aca="false">ROUND(S31,0)-D31</f>
        <v>85</v>
      </c>
      <c r="F31" s="59" t="n">
        <f aca="false">IF(COUNTA(D31:E31)=0,"",SUM(D31:E31))</f>
        <v>118</v>
      </c>
      <c r="G31" s="40" t="n">
        <f aca="false">IF(OR(F31="",F31=0),"",D31/F31)</f>
        <v>0.279661016949153</v>
      </c>
      <c r="H31" s="40" t="n">
        <f aca="false">IF(OR(F31="",F31=0),"",E31/F31)</f>
        <v>0.720338983050847</v>
      </c>
      <c r="I31" s="32" t="s">
        <v>161</v>
      </c>
      <c r="J31" s="36" t="n">
        <v>3.41931916932922</v>
      </c>
      <c r="K31" s="36" t="n">
        <f aca="false">$K$8</f>
        <v>1.21888790439391</v>
      </c>
      <c r="L31" s="36" t="n">
        <f aca="false">SQRT(J31^2+K31^2)</f>
        <v>3.63007318179951</v>
      </c>
      <c r="M31" s="40" t="n">
        <f aca="false">IF(G31="","",MAX(0,G31-1.96*L31/100))</f>
        <v>0.208511582585882</v>
      </c>
      <c r="N31" s="40" t="n">
        <f aca="false">IF(G31="","",MIN(1,G31+1.96*L31/100))</f>
        <v>0.350810451312423</v>
      </c>
      <c r="O31" s="59" t="n">
        <f aca="false">ROUND(S31*W31,0)</f>
        <v>17</v>
      </c>
      <c r="P31" s="59" t="n">
        <f aca="false">IF(F31="","",ROUND(SQRT((F31*L31/100)^2+(G31*O31)^2),0))</f>
        <v>6</v>
      </c>
      <c r="R31" s="60" t="n">
        <v>-23.3583873133917</v>
      </c>
      <c r="S31" s="61" t="n">
        <f aca="false">U31*V31*$F$5</f>
        <v>118.285714285714</v>
      </c>
      <c r="T31" s="62" t="n">
        <f aca="false">MAX(0,MIN(1,R31/100+$D$5))</f>
        <v>0.277622547627186</v>
      </c>
      <c r="U31" s="62" t="n">
        <v>0.657142857142857</v>
      </c>
      <c r="V31" s="61" t="n">
        <v>180</v>
      </c>
      <c r="W31" s="62" t="n">
        <v>0.147793277096735</v>
      </c>
      <c r="X31" s="63" t="s">
        <v>162</v>
      </c>
      <c r="Y31" s="63" t="s">
        <v>163</v>
      </c>
    </row>
    <row r="32" customFormat="false" ht="15" hidden="false" customHeight="false" outlineLevel="0" collapsed="false">
      <c r="A32" s="32" t="s">
        <v>159</v>
      </c>
      <c r="B32" s="32" t="s">
        <v>189</v>
      </c>
      <c r="C32" s="32" t="s">
        <v>189</v>
      </c>
      <c r="D32" s="59" t="n">
        <f aca="false">ROUND(S32*T32,0)</f>
        <v>52</v>
      </c>
      <c r="E32" s="59" t="n">
        <f aca="false">ROUND(S32,0)-D32</f>
        <v>185</v>
      </c>
      <c r="F32" s="59" t="n">
        <f aca="false">IF(COUNTA(D32:E32)=0,"",SUM(D32:E32))</f>
        <v>237</v>
      </c>
      <c r="G32" s="40" t="n">
        <f aca="false">IF(OR(F32="",F32=0),"",D32/F32)</f>
        <v>0.219409282700422</v>
      </c>
      <c r="H32" s="40" t="n">
        <f aca="false">IF(OR(F32="",F32=0),"",E32/F32)</f>
        <v>0.780590717299578</v>
      </c>
      <c r="I32" s="32" t="s">
        <v>161</v>
      </c>
      <c r="J32" s="36" t="n">
        <v>3.41931916932922</v>
      </c>
      <c r="K32" s="36" t="n">
        <f aca="false">$K$8</f>
        <v>1.21888790439391</v>
      </c>
      <c r="L32" s="36" t="n">
        <f aca="false">SQRT(J32^2+K32^2)</f>
        <v>3.63007318179951</v>
      </c>
      <c r="M32" s="40" t="n">
        <f aca="false">IF(G32="","",MAX(0,G32-1.96*L32/100))</f>
        <v>0.148259848337152</v>
      </c>
      <c r="N32" s="40" t="n">
        <f aca="false">IF(G32="","",MIN(1,G32+1.96*L32/100))</f>
        <v>0.290558717063692</v>
      </c>
      <c r="O32" s="59" t="n">
        <f aca="false">ROUND(S32*W32,0)</f>
        <v>35</v>
      </c>
      <c r="P32" s="59" t="n">
        <f aca="false">IF(F32="","",ROUND(SQRT((F32*L32/100)^2+(G32*O32)^2),0))</f>
        <v>12</v>
      </c>
      <c r="R32" s="60" t="n">
        <v>-29.2792132734251</v>
      </c>
      <c r="S32" s="61" t="n">
        <f aca="false">U32*V32*$F$5</f>
        <v>236.844827586207</v>
      </c>
      <c r="T32" s="62" t="n">
        <f aca="false">MAX(0,MIN(1,R32/100+$D$5))</f>
        <v>0.218414288026852</v>
      </c>
      <c r="U32" s="62" t="n">
        <v>0.692528735632184</v>
      </c>
      <c r="V32" s="61" t="n">
        <v>342</v>
      </c>
      <c r="W32" s="62" t="n">
        <v>0.147793277096735</v>
      </c>
      <c r="X32" s="63" t="s">
        <v>162</v>
      </c>
      <c r="Y32" s="63" t="s">
        <v>163</v>
      </c>
    </row>
    <row r="33" customFormat="false" ht="15" hidden="false" customHeight="false" outlineLevel="0" collapsed="false">
      <c r="A33" s="32" t="s">
        <v>159</v>
      </c>
      <c r="B33" s="32" t="s">
        <v>190</v>
      </c>
      <c r="C33" s="32" t="s">
        <v>191</v>
      </c>
      <c r="D33" s="59" t="n">
        <f aca="false">ROUND(S33*T33,0)</f>
        <v>243</v>
      </c>
      <c r="E33" s="59" t="n">
        <f aca="false">ROUND(S33,0)-D33</f>
        <v>353</v>
      </c>
      <c r="F33" s="59" t="n">
        <f aca="false">IF(COUNTA(D33:E33)=0,"",SUM(D33:E33))</f>
        <v>596</v>
      </c>
      <c r="G33" s="40" t="n">
        <f aca="false">IF(OR(F33="",F33=0),"",D33/F33)</f>
        <v>0.407718120805369</v>
      </c>
      <c r="H33" s="40" t="n">
        <f aca="false">IF(OR(F33="",F33=0),"",E33/F33)</f>
        <v>0.592281879194631</v>
      </c>
      <c r="I33" s="32" t="s">
        <v>161</v>
      </c>
      <c r="J33" s="36" t="n">
        <v>2.11715406277612</v>
      </c>
      <c r="K33" s="36" t="n">
        <f aca="false">$K$8</f>
        <v>1.21888790439391</v>
      </c>
      <c r="L33" s="36" t="n">
        <f aca="false">SQRT(J33^2+K33^2)</f>
        <v>2.44295498300873</v>
      </c>
      <c r="M33" s="40" t="n">
        <f aca="false">IF(G33="","",MAX(0,G33-1.96*L33/100))</f>
        <v>0.359836203138398</v>
      </c>
      <c r="N33" s="40" t="n">
        <f aca="false">IF(G33="","",MIN(1,G33+1.96*L33/100))</f>
        <v>0.45560003847234</v>
      </c>
      <c r="O33" s="59" t="n">
        <f aca="false">ROUND(S33*W33,0)</f>
        <v>53</v>
      </c>
      <c r="P33" s="59" t="n">
        <f aca="false">IF(F33="","",ROUND(SQRT((F33*L33/100)^2+(G33*O33)^2),0))</f>
        <v>26</v>
      </c>
      <c r="R33" s="60" t="n">
        <v>-10.3513464117484</v>
      </c>
      <c r="S33" s="61" t="n">
        <f aca="false">U33*V33*$F$5</f>
        <v>596.457399103139</v>
      </c>
      <c r="T33" s="62" t="n">
        <f aca="false">MAX(0,MIN(1,R33/100+$D$5))</f>
        <v>0.407692956643619</v>
      </c>
      <c r="U33" s="62" t="n">
        <v>0.50762331838565</v>
      </c>
      <c r="V33" s="61" t="n">
        <v>1175</v>
      </c>
      <c r="W33" s="62" t="n">
        <v>0.0882361663506877</v>
      </c>
      <c r="X33" s="63" t="s">
        <v>168</v>
      </c>
      <c r="Y33" s="63" t="s">
        <v>163</v>
      </c>
    </row>
    <row r="34" customFormat="false" ht="15" hidden="false" customHeight="false" outlineLevel="0" collapsed="false">
      <c r="A34" s="32" t="s">
        <v>159</v>
      </c>
      <c r="B34" s="32" t="s">
        <v>190</v>
      </c>
      <c r="C34" s="32" t="s">
        <v>192</v>
      </c>
      <c r="D34" s="59" t="n">
        <f aca="false">ROUND(S34*T34,0)</f>
        <v>223</v>
      </c>
      <c r="E34" s="59" t="n">
        <f aca="false">ROUND(S34,0)-D34</f>
        <v>340</v>
      </c>
      <c r="F34" s="59" t="n">
        <f aca="false">IF(COUNTA(D34:E34)=0,"",SUM(D34:E34))</f>
        <v>563</v>
      </c>
      <c r="G34" s="40" t="n">
        <f aca="false">IF(OR(F34="",F34=0),"",D34/F34)</f>
        <v>0.396092362344583</v>
      </c>
      <c r="H34" s="40" t="n">
        <f aca="false">IF(OR(F34="",F34=0),"",E34/F34)</f>
        <v>0.603907637655417</v>
      </c>
      <c r="I34" s="32" t="s">
        <v>161</v>
      </c>
      <c r="J34" s="36" t="n">
        <v>3.41931916932922</v>
      </c>
      <c r="K34" s="36" t="n">
        <f aca="false">$K$8</f>
        <v>1.21888790439391</v>
      </c>
      <c r="L34" s="36" t="n">
        <f aca="false">SQRT(J34^2+K34^2)</f>
        <v>3.63007318179951</v>
      </c>
      <c r="M34" s="40" t="n">
        <f aca="false">IF(G34="","",MAX(0,G34-1.96*L34/100))</f>
        <v>0.324942927981312</v>
      </c>
      <c r="N34" s="40" t="n">
        <f aca="false">IF(G34="","",MIN(1,G34+1.96*L34/100))</f>
        <v>0.467241796707853</v>
      </c>
      <c r="O34" s="59" t="n">
        <f aca="false">ROUND(S34*W34,0)</f>
        <v>83</v>
      </c>
      <c r="P34" s="59" t="n">
        <f aca="false">IF(F34="","",ROUND(SQRT((F34*L34/100)^2+(G34*O34)^2),0))</f>
        <v>39</v>
      </c>
      <c r="R34" s="60" t="n">
        <v>-11.6074170764151</v>
      </c>
      <c r="S34" s="61" t="n">
        <f aca="false">U34*V34*$F$5</f>
        <v>563.161453077699</v>
      </c>
      <c r="T34" s="62" t="n">
        <f aca="false">MAX(0,MIN(1,R34/100+$D$5))</f>
        <v>0.395132249996952</v>
      </c>
      <c r="U34" s="62" t="n">
        <v>0.531786074672048</v>
      </c>
      <c r="V34" s="61" t="n">
        <v>1059</v>
      </c>
      <c r="W34" s="62" t="n">
        <v>0.147793277096735</v>
      </c>
      <c r="X34" s="63" t="s">
        <v>162</v>
      </c>
      <c r="Y34" s="63" t="s">
        <v>163</v>
      </c>
    </row>
    <row r="35" customFormat="false" ht="15" hidden="false" customHeight="false" outlineLevel="0" collapsed="false">
      <c r="A35" s="32" t="s">
        <v>159</v>
      </c>
      <c r="B35" s="32" t="s">
        <v>190</v>
      </c>
      <c r="C35" s="32" t="s">
        <v>193</v>
      </c>
      <c r="D35" s="59" t="n">
        <f aca="false">ROUND(S35*T35,0)</f>
        <v>235</v>
      </c>
      <c r="E35" s="59" t="n">
        <f aca="false">ROUND(S35,0)-D35</f>
        <v>359</v>
      </c>
      <c r="F35" s="59" t="n">
        <f aca="false">IF(COUNTA(D35:E35)=0,"",SUM(D35:E35))</f>
        <v>594</v>
      </c>
      <c r="G35" s="40" t="n">
        <f aca="false">IF(OR(F35="",F35=0),"",D35/F35)</f>
        <v>0.395622895622896</v>
      </c>
      <c r="H35" s="40" t="n">
        <f aca="false">IF(OR(F35="",F35=0),"",E35/F35)</f>
        <v>0.604377104377104</v>
      </c>
      <c r="I35" s="32" t="s">
        <v>161</v>
      </c>
      <c r="J35" s="36" t="n">
        <v>2.11715406277612</v>
      </c>
      <c r="K35" s="36" t="n">
        <f aca="false">$K$8</f>
        <v>1.21888790439391</v>
      </c>
      <c r="L35" s="36" t="n">
        <f aca="false">SQRT(J35^2+K35^2)</f>
        <v>2.44295498300873</v>
      </c>
      <c r="M35" s="40" t="n">
        <f aca="false">IF(G35="","",MAX(0,G35-1.96*L35/100))</f>
        <v>0.347740977955924</v>
      </c>
      <c r="N35" s="40" t="n">
        <f aca="false">IF(G35="","",MIN(1,G35+1.96*L35/100))</f>
        <v>0.443504813289867</v>
      </c>
      <c r="O35" s="59" t="n">
        <f aca="false">ROUND(S35*W35,0)</f>
        <v>52</v>
      </c>
      <c r="P35" s="59" t="n">
        <f aca="false">IF(F35="","",ROUND(SQRT((F35*L35/100)^2+(G35*O35)^2),0))</f>
        <v>25</v>
      </c>
      <c r="R35" s="60" t="n">
        <v>-11.627537883981</v>
      </c>
      <c r="S35" s="61" t="n">
        <f aca="false">U35*V35*$F$5</f>
        <v>593.941784037559</v>
      </c>
      <c r="T35" s="62" t="n">
        <f aca="false">MAX(0,MIN(1,R35/100+$D$5))</f>
        <v>0.394931041921293</v>
      </c>
      <c r="U35" s="62" t="n">
        <v>0.538967136150235</v>
      </c>
      <c r="V35" s="61" t="n">
        <v>1102</v>
      </c>
      <c r="W35" s="62" t="n">
        <v>0.0882361663506877</v>
      </c>
      <c r="X35" s="63" t="s">
        <v>168</v>
      </c>
      <c r="Y35" s="63" t="s">
        <v>163</v>
      </c>
    </row>
    <row r="36" customFormat="false" ht="15" hidden="false" customHeight="false" outlineLevel="0" collapsed="false">
      <c r="A36" s="32" t="s">
        <v>159</v>
      </c>
      <c r="B36" s="32" t="s">
        <v>194</v>
      </c>
      <c r="C36" s="32" t="s">
        <v>195</v>
      </c>
      <c r="D36" s="59" t="n">
        <f aca="false">ROUND(S36*T36,0)</f>
        <v>240</v>
      </c>
      <c r="E36" s="59" t="n">
        <f aca="false">ROUND(S36,0)-D36</f>
        <v>590</v>
      </c>
      <c r="F36" s="59" t="n">
        <f aca="false">IF(COUNTA(D36:E36)=0,"",SUM(D36:E36))</f>
        <v>830</v>
      </c>
      <c r="G36" s="40" t="n">
        <f aca="false">IF(OR(F36="",F36=0),"",D36/F36)</f>
        <v>0.289156626506024</v>
      </c>
      <c r="H36" s="40" t="n">
        <f aca="false">IF(OR(F36="",F36=0),"",E36/F36)</f>
        <v>0.710843373493976</v>
      </c>
      <c r="I36" s="32" t="s">
        <v>161</v>
      </c>
      <c r="J36" s="36" t="n">
        <v>2.11715406277612</v>
      </c>
      <c r="K36" s="36" t="n">
        <f aca="false">$K$8</f>
        <v>1.21888790439391</v>
      </c>
      <c r="L36" s="36" t="n">
        <f aca="false">SQRT(J36^2+K36^2)</f>
        <v>2.44295498300873</v>
      </c>
      <c r="M36" s="40" t="n">
        <f aca="false">IF(G36="","",MAX(0,G36-1.96*L36/100))</f>
        <v>0.241274708839053</v>
      </c>
      <c r="N36" s="40" t="n">
        <f aca="false">IF(G36="","",MIN(1,G36+1.96*L36/100))</f>
        <v>0.337038544172995</v>
      </c>
      <c r="O36" s="59" t="n">
        <f aca="false">ROUND(S36*W36,0)</f>
        <v>73</v>
      </c>
      <c r="P36" s="59" t="n">
        <f aca="false">IF(F36="","",ROUND(SQRT((F36*L36/100)^2+(G36*O36)^2),0))</f>
        <v>29</v>
      </c>
      <c r="R36" s="60" t="n">
        <v>-22.2107494511314</v>
      </c>
      <c r="S36" s="61" t="n">
        <f aca="false">U36*V36*$F$5</f>
        <v>830.121621621622</v>
      </c>
      <c r="T36" s="62" t="n">
        <f aca="false">MAX(0,MIN(1,R36/100+$D$5))</f>
        <v>0.289098926249789</v>
      </c>
      <c r="U36" s="62" t="n">
        <v>0.635135135135135</v>
      </c>
      <c r="V36" s="61" t="n">
        <v>1307</v>
      </c>
      <c r="W36" s="62" t="n">
        <v>0.0882361663506877</v>
      </c>
      <c r="X36" s="63" t="s">
        <v>168</v>
      </c>
      <c r="Y36" s="63" t="s">
        <v>163</v>
      </c>
    </row>
    <row r="37" customFormat="false" ht="15" hidden="false" customHeight="false" outlineLevel="0" collapsed="false">
      <c r="A37" s="32" t="s">
        <v>159</v>
      </c>
      <c r="B37" s="32" t="s">
        <v>194</v>
      </c>
      <c r="C37" s="32" t="s">
        <v>196</v>
      </c>
      <c r="D37" s="59" t="n">
        <f aca="false">ROUND(S37*T37,0)</f>
        <v>174</v>
      </c>
      <c r="E37" s="59" t="n">
        <f aca="false">ROUND(S37,0)-D37</f>
        <v>397</v>
      </c>
      <c r="F37" s="59" t="n">
        <f aca="false">IF(COUNTA(D37:E37)=0,"",SUM(D37:E37))</f>
        <v>571</v>
      </c>
      <c r="G37" s="40" t="n">
        <f aca="false">IF(OR(F37="",F37=0),"",D37/F37)</f>
        <v>0.304728546409807</v>
      </c>
      <c r="H37" s="40" t="n">
        <f aca="false">IF(OR(F37="",F37=0),"",E37/F37)</f>
        <v>0.695271453590193</v>
      </c>
      <c r="I37" s="32" t="s">
        <v>161</v>
      </c>
      <c r="J37" s="36" t="n">
        <v>3.41931916932922</v>
      </c>
      <c r="K37" s="36" t="n">
        <f aca="false">$K$8</f>
        <v>1.21888790439391</v>
      </c>
      <c r="L37" s="36" t="n">
        <f aca="false">SQRT(J37^2+K37^2)</f>
        <v>3.63007318179951</v>
      </c>
      <c r="M37" s="40" t="n">
        <f aca="false">IF(G37="","",MAX(0,G37-1.96*L37/100))</f>
        <v>0.233579112046537</v>
      </c>
      <c r="N37" s="40" t="n">
        <f aca="false">IF(G37="","",MIN(1,G37+1.96*L37/100))</f>
        <v>0.375877980773078</v>
      </c>
      <c r="O37" s="59" t="n">
        <f aca="false">ROUND(S37*W37,0)</f>
        <v>84</v>
      </c>
      <c r="P37" s="59" t="n">
        <f aca="false">IF(F37="","",ROUND(SQRT((F37*L37/100)^2+(G37*O37)^2),0))</f>
        <v>33</v>
      </c>
      <c r="R37" s="60" t="n">
        <v>-20.5788513423424</v>
      </c>
      <c r="S37" s="61" t="n">
        <f aca="false">U37*V37*$F$5</f>
        <v>570.942760942761</v>
      </c>
      <c r="T37" s="62" t="n">
        <f aca="false">MAX(0,MIN(1,R37/100+$D$5))</f>
        <v>0.305417907337679</v>
      </c>
      <c r="U37" s="62" t="n">
        <v>0.613916947250281</v>
      </c>
      <c r="V37" s="61" t="n">
        <v>930</v>
      </c>
      <c r="W37" s="62" t="n">
        <v>0.147793277096735</v>
      </c>
      <c r="X37" s="63" t="s">
        <v>162</v>
      </c>
      <c r="Y37" s="63" t="s">
        <v>163</v>
      </c>
    </row>
    <row r="38" customFormat="false" ht="15" hidden="false" customHeight="false" outlineLevel="0" collapsed="false">
      <c r="A38" s="32" t="s">
        <v>159</v>
      </c>
      <c r="B38" s="32" t="s">
        <v>197</v>
      </c>
      <c r="C38" s="32" t="s">
        <v>198</v>
      </c>
      <c r="D38" s="59" t="n">
        <f aca="false">ROUND(S38*T38,0)</f>
        <v>119</v>
      </c>
      <c r="E38" s="59" t="n">
        <f aca="false">ROUND(S38,0)-D38</f>
        <v>327</v>
      </c>
      <c r="F38" s="59" t="n">
        <f aca="false">IF(COUNTA(D38:E38)=0,"",SUM(D38:E38))</f>
        <v>446</v>
      </c>
      <c r="G38" s="40" t="n">
        <f aca="false">IF(OR(F38="",F38=0),"",D38/F38)</f>
        <v>0.266816143497758</v>
      </c>
      <c r="H38" s="40" t="n">
        <f aca="false">IF(OR(F38="",F38=0),"",E38/F38)</f>
        <v>0.733183856502242</v>
      </c>
      <c r="I38" s="32" t="s">
        <v>161</v>
      </c>
      <c r="J38" s="36" t="n">
        <v>3.41931916932922</v>
      </c>
      <c r="K38" s="36" t="n">
        <f aca="false">$K$8</f>
        <v>1.21888790439391</v>
      </c>
      <c r="L38" s="36" t="n">
        <f aca="false">SQRT(J38^2+K38^2)</f>
        <v>3.63007318179951</v>
      </c>
      <c r="M38" s="40" t="n">
        <f aca="false">IF(G38="","",MAX(0,G38-1.96*L38/100))</f>
        <v>0.195666709134487</v>
      </c>
      <c r="N38" s="40" t="n">
        <f aca="false">IF(G38="","",MIN(1,G38+1.96*L38/100))</f>
        <v>0.337965577861028</v>
      </c>
      <c r="O38" s="59" t="n">
        <f aca="false">ROUND(S38*W38,0)</f>
        <v>66</v>
      </c>
      <c r="P38" s="59" t="n">
        <f aca="false">IF(F38="","",ROUND(SQRT((F38*L38/100)^2+(G38*O38)^2),0))</f>
        <v>24</v>
      </c>
      <c r="R38" s="60" t="n">
        <v>-24.3897152486819</v>
      </c>
      <c r="S38" s="61" t="n">
        <f aca="false">U38*V38*$F$5</f>
        <v>446.130363036304</v>
      </c>
      <c r="T38" s="62" t="n">
        <f aca="false">MAX(0,MIN(1,R38/100+$D$5))</f>
        <v>0.267309268274284</v>
      </c>
      <c r="U38" s="62" t="n">
        <v>0.641914191419142</v>
      </c>
      <c r="V38" s="61" t="n">
        <v>695</v>
      </c>
      <c r="W38" s="62" t="n">
        <v>0.147793277096735</v>
      </c>
      <c r="X38" s="63" t="s">
        <v>162</v>
      </c>
      <c r="Y38" s="63" t="s">
        <v>163</v>
      </c>
    </row>
    <row r="39" customFormat="false" ht="15" hidden="false" customHeight="false" outlineLevel="0" collapsed="false">
      <c r="A39" s="32" t="s">
        <v>159</v>
      </c>
      <c r="B39" s="32" t="s">
        <v>197</v>
      </c>
      <c r="C39" s="32" t="s">
        <v>199</v>
      </c>
      <c r="D39" s="59" t="n">
        <f aca="false">ROUND(S39*T39,0)</f>
        <v>90</v>
      </c>
      <c r="E39" s="59" t="n">
        <f aca="false">ROUND(S39,0)-D39</f>
        <v>211</v>
      </c>
      <c r="F39" s="59" t="n">
        <f aca="false">IF(COUNTA(D39:E39)=0,"",SUM(D39:E39))</f>
        <v>301</v>
      </c>
      <c r="G39" s="40" t="n">
        <f aca="false">IF(OR(F39="",F39=0),"",D39/F39)</f>
        <v>0.299003322259136</v>
      </c>
      <c r="H39" s="40" t="n">
        <f aca="false">IF(OR(F39="",F39=0),"",E39/F39)</f>
        <v>0.700996677740864</v>
      </c>
      <c r="I39" s="32" t="s">
        <v>161</v>
      </c>
      <c r="J39" s="36" t="n">
        <v>3.41931916932922</v>
      </c>
      <c r="K39" s="36" t="n">
        <f aca="false">$K$8</f>
        <v>1.21888790439391</v>
      </c>
      <c r="L39" s="36" t="n">
        <f aca="false">SQRT(J39^2+K39^2)</f>
        <v>3.63007318179951</v>
      </c>
      <c r="M39" s="40" t="n">
        <f aca="false">IF(G39="","",MAX(0,G39-1.96*L39/100))</f>
        <v>0.227853887895866</v>
      </c>
      <c r="N39" s="40" t="n">
        <f aca="false">IF(G39="","",MIN(1,G39+1.96*L39/100))</f>
        <v>0.370152756622407</v>
      </c>
      <c r="O39" s="59" t="n">
        <f aca="false">ROUND(S39*W39,0)</f>
        <v>45</v>
      </c>
      <c r="P39" s="59" t="n">
        <f aca="false">IF(F39="","",ROUND(SQRT((F39*L39/100)^2+(G39*O39)^2),0))</f>
        <v>17</v>
      </c>
      <c r="R39" s="60" t="n">
        <v>-21.0968959804117</v>
      </c>
      <c r="S39" s="61" t="n">
        <f aca="false">U39*V39*$F$5</f>
        <v>301.151408450704</v>
      </c>
      <c r="T39" s="62" t="n">
        <f aca="false">MAX(0,MIN(1,R39/100+$D$5))</f>
        <v>0.300237460956986</v>
      </c>
      <c r="U39" s="62" t="n">
        <v>0.538732394366197</v>
      </c>
      <c r="V39" s="61" t="n">
        <v>559</v>
      </c>
      <c r="W39" s="62" t="n">
        <v>0.147793277096735</v>
      </c>
      <c r="X39" s="63" t="s">
        <v>162</v>
      </c>
      <c r="Y39" s="63" t="s">
        <v>163</v>
      </c>
    </row>
    <row r="40" customFormat="false" ht="15" hidden="false" customHeight="false" outlineLevel="0" collapsed="false">
      <c r="A40" s="32" t="s">
        <v>159</v>
      </c>
      <c r="B40" s="32" t="s">
        <v>197</v>
      </c>
      <c r="C40" s="32" t="s">
        <v>200</v>
      </c>
      <c r="D40" s="59" t="n">
        <f aca="false">ROUND(S40*T40,0)</f>
        <v>340</v>
      </c>
      <c r="E40" s="59" t="n">
        <f aca="false">ROUND(S40,0)-D40</f>
        <v>796</v>
      </c>
      <c r="F40" s="59" t="n">
        <f aca="false">IF(COUNTA(D40:E40)=0,"",SUM(D40:E40))</f>
        <v>1136</v>
      </c>
      <c r="G40" s="40" t="n">
        <f aca="false">IF(OR(F40="",F40=0),"",D40/F40)</f>
        <v>0.299295774647887</v>
      </c>
      <c r="H40" s="40" t="n">
        <f aca="false">IF(OR(F40="",F40=0),"",E40/F40)</f>
        <v>0.700704225352113</v>
      </c>
      <c r="I40" s="32" t="s">
        <v>161</v>
      </c>
      <c r="J40" s="36" t="n">
        <v>1.72833670492965</v>
      </c>
      <c r="K40" s="36" t="n">
        <f aca="false">$K$8</f>
        <v>1.21888790439391</v>
      </c>
      <c r="L40" s="36" t="n">
        <f aca="false">SQRT(J40^2+K40^2)</f>
        <v>2.1149079150367</v>
      </c>
      <c r="M40" s="40" t="n">
        <f aca="false">IF(G40="","",MAX(0,G40-1.96*L40/100))</f>
        <v>0.257843579513168</v>
      </c>
      <c r="N40" s="40" t="n">
        <f aca="false">IF(G40="","",MIN(1,G40+1.96*L40/100))</f>
        <v>0.340747969782607</v>
      </c>
      <c r="O40" s="59" t="n">
        <f aca="false">ROUND(S40*W40,0)</f>
        <v>77</v>
      </c>
      <c r="P40" s="59" t="n">
        <f aca="false">IF(F40="","",ROUND(SQRT((F40*L40/100)^2+(G40*O40)^2),0))</f>
        <v>33</v>
      </c>
      <c r="R40" s="60" t="n">
        <v>-21.1409020869897</v>
      </c>
      <c r="S40" s="61" t="n">
        <f aca="false">U40*V40*$F$5</f>
        <v>1135.63689776733</v>
      </c>
      <c r="T40" s="62" t="n">
        <f aca="false">MAX(0,MIN(1,R40/100+$D$5))</f>
        <v>0.299797399891207</v>
      </c>
      <c r="U40" s="62" t="n">
        <v>0.63337250293772</v>
      </c>
      <c r="V40" s="61" t="n">
        <v>1793</v>
      </c>
      <c r="W40" s="62" t="n">
        <v>0.0678151016999644</v>
      </c>
      <c r="X40" s="63" t="s">
        <v>201</v>
      </c>
      <c r="Y40" s="63" t="s">
        <v>163</v>
      </c>
    </row>
    <row r="41" customFormat="false" ht="15" hidden="false" customHeight="false" outlineLevel="0" collapsed="false">
      <c r="A41" s="32" t="s">
        <v>159</v>
      </c>
      <c r="B41" s="32" t="s">
        <v>202</v>
      </c>
      <c r="C41" s="32" t="s">
        <v>203</v>
      </c>
      <c r="D41" s="59" t="n">
        <f aca="false">ROUND(S41*T41,0)</f>
        <v>245</v>
      </c>
      <c r="E41" s="59" t="n">
        <f aca="false">ROUND(S41,0)-D41</f>
        <v>341</v>
      </c>
      <c r="F41" s="59" t="n">
        <f aca="false">IF(COUNTA(D41:E41)=0,"",SUM(D41:E41))</f>
        <v>586</v>
      </c>
      <c r="G41" s="40" t="n">
        <f aca="false">IF(OR(F41="",F41=0),"",D41/F41)</f>
        <v>0.418088737201365</v>
      </c>
      <c r="H41" s="40" t="n">
        <f aca="false">IF(OR(F41="",F41=0),"",E41/F41)</f>
        <v>0.581911262798635</v>
      </c>
      <c r="I41" s="32" t="s">
        <v>161</v>
      </c>
      <c r="J41" s="36" t="n">
        <v>2.11715406277612</v>
      </c>
      <c r="K41" s="36" t="n">
        <f aca="false">$K$8</f>
        <v>1.21888790439391</v>
      </c>
      <c r="L41" s="36" t="n">
        <f aca="false">SQRT(J41^2+K41^2)</f>
        <v>2.44295498300873</v>
      </c>
      <c r="M41" s="40" t="n">
        <f aca="false">IF(G41="","",MAX(0,G41-1.96*L41/100))</f>
        <v>0.370206819534394</v>
      </c>
      <c r="N41" s="40" t="n">
        <f aca="false">IF(G41="","",MIN(1,G41+1.96*L41/100))</f>
        <v>0.465970654868336</v>
      </c>
      <c r="O41" s="59" t="n">
        <f aca="false">ROUND(S41*W41,0)</f>
        <v>52</v>
      </c>
      <c r="P41" s="59" t="n">
        <f aca="false">IF(F41="","",ROUND(SQRT((F41*L41/100)^2+(G41*O41)^2),0))</f>
        <v>26</v>
      </c>
      <c r="R41" s="60" t="n">
        <v>-9.24815094613903</v>
      </c>
      <c r="S41" s="61" t="n">
        <f aca="false">U41*V41*$F$5</f>
        <v>585.940362087327</v>
      </c>
      <c r="T41" s="62" t="n">
        <f aca="false">MAX(0,MIN(1,R41/100+$D$5))</f>
        <v>0.418724911299713</v>
      </c>
      <c r="U41" s="62" t="n">
        <v>0.598509052183174</v>
      </c>
      <c r="V41" s="61" t="n">
        <v>979</v>
      </c>
      <c r="W41" s="62" t="n">
        <v>0.0882361663506877</v>
      </c>
      <c r="X41" s="63" t="s">
        <v>168</v>
      </c>
      <c r="Y41" s="63" t="s">
        <v>163</v>
      </c>
    </row>
    <row r="42" customFormat="false" ht="15" hidden="false" customHeight="false" outlineLevel="0" collapsed="false">
      <c r="A42" s="32" t="s">
        <v>159</v>
      </c>
      <c r="B42" s="32" t="s">
        <v>202</v>
      </c>
      <c r="C42" s="32" t="s">
        <v>204</v>
      </c>
      <c r="D42" s="59" t="n">
        <f aca="false">ROUND(S42*T42,0)</f>
        <v>253</v>
      </c>
      <c r="E42" s="59" t="n">
        <f aca="false">ROUND(S42,0)-D42</f>
        <v>376</v>
      </c>
      <c r="F42" s="59" t="n">
        <f aca="false">IF(COUNTA(D42:E42)=0,"",SUM(D42:E42))</f>
        <v>629</v>
      </c>
      <c r="G42" s="40" t="n">
        <f aca="false">IF(OR(F42="",F42=0),"",D42/F42)</f>
        <v>0.402225755166932</v>
      </c>
      <c r="H42" s="40" t="n">
        <f aca="false">IF(OR(F42="",F42=0),"",E42/F42)</f>
        <v>0.597774244833068</v>
      </c>
      <c r="I42" s="32" t="s">
        <v>161</v>
      </c>
      <c r="J42" s="36" t="n">
        <v>2.11715406277612</v>
      </c>
      <c r="K42" s="36" t="n">
        <f aca="false">$K$8</f>
        <v>1.21888790439391</v>
      </c>
      <c r="L42" s="36" t="n">
        <f aca="false">SQRT(J42^2+K42^2)</f>
        <v>2.44295498300873</v>
      </c>
      <c r="M42" s="40" t="n">
        <f aca="false">IF(G42="","",MAX(0,G42-1.96*L42/100))</f>
        <v>0.354343837499961</v>
      </c>
      <c r="N42" s="40" t="n">
        <f aca="false">IF(G42="","",MIN(1,G42+1.96*L42/100))</f>
        <v>0.450107672833903</v>
      </c>
      <c r="O42" s="59" t="n">
        <f aca="false">ROUND(S42*W42,0)</f>
        <v>56</v>
      </c>
      <c r="P42" s="59" t="n">
        <f aca="false">IF(F42="","",ROUND(SQRT((F42*L42/100)^2+(G42*O42)^2),0))</f>
        <v>27</v>
      </c>
      <c r="R42" s="60" t="n">
        <v>-10.8726277194698</v>
      </c>
      <c r="S42" s="61" t="n">
        <f aca="false">U42*V42*$F$5</f>
        <v>629.208480565371</v>
      </c>
      <c r="T42" s="62" t="n">
        <f aca="false">MAX(0,MIN(1,R42/100+$D$5))</f>
        <v>0.402480143566405</v>
      </c>
      <c r="U42" s="62" t="n">
        <v>0.558303886925795</v>
      </c>
      <c r="V42" s="61" t="n">
        <v>1127</v>
      </c>
      <c r="W42" s="62" t="n">
        <v>0.0882361663506877</v>
      </c>
      <c r="X42" s="63" t="s">
        <v>168</v>
      </c>
      <c r="Y42" s="63" t="s">
        <v>163</v>
      </c>
    </row>
    <row r="43" customFormat="false" ht="15" hidden="false" customHeight="false" outlineLevel="0" collapsed="false">
      <c r="A43" s="32" t="s">
        <v>159</v>
      </c>
      <c r="B43" s="32" t="s">
        <v>205</v>
      </c>
      <c r="C43" s="32" t="s">
        <v>205</v>
      </c>
      <c r="D43" s="59" t="n">
        <f aca="false">ROUND(S43*T43,0)</f>
        <v>112</v>
      </c>
      <c r="E43" s="59" t="n">
        <f aca="false">ROUND(S43,0)-D43</f>
        <v>418</v>
      </c>
      <c r="F43" s="59" t="n">
        <f aca="false">IF(COUNTA(D43:E43)=0,"",SUM(D43:E43))</f>
        <v>530</v>
      </c>
      <c r="G43" s="40" t="n">
        <f aca="false">IF(OR(F43="",F43=0),"",D43/F43)</f>
        <v>0.211320754716981</v>
      </c>
      <c r="H43" s="40" t="n">
        <f aca="false">IF(OR(F43="",F43=0),"",E43/F43)</f>
        <v>0.788679245283019</v>
      </c>
      <c r="I43" s="32" t="s">
        <v>161</v>
      </c>
      <c r="J43" s="36" t="n">
        <v>3.41931916932922</v>
      </c>
      <c r="K43" s="36" t="n">
        <f aca="false">$K$8</f>
        <v>1.21888790439391</v>
      </c>
      <c r="L43" s="36" t="n">
        <f aca="false">SQRT(J43^2+K43^2)</f>
        <v>3.63007318179951</v>
      </c>
      <c r="M43" s="40" t="n">
        <f aca="false">IF(G43="","",MAX(0,G43-1.96*L43/100))</f>
        <v>0.140171320353711</v>
      </c>
      <c r="N43" s="40" t="n">
        <f aca="false">IF(G43="","",MIN(1,G43+1.96*L43/100))</f>
        <v>0.282470189080252</v>
      </c>
      <c r="O43" s="59" t="n">
        <f aca="false">ROUND(S43*W43,0)</f>
        <v>78</v>
      </c>
      <c r="P43" s="59" t="n">
        <f aca="false">IF(F43="","",ROUND(SQRT((F43*L43/100)^2+(G43*O43)^2),0))</f>
        <v>25</v>
      </c>
      <c r="R43" s="60" t="n">
        <v>-29.9079260377136</v>
      </c>
      <c r="S43" s="61" t="n">
        <f aca="false">U43*V43*$F$5</f>
        <v>530.117647058823</v>
      </c>
      <c r="T43" s="62" t="n">
        <f aca="false">MAX(0,MIN(1,R43/100+$D$5))</f>
        <v>0.212127160383967</v>
      </c>
      <c r="U43" s="62" t="n">
        <v>0.705882352941177</v>
      </c>
      <c r="V43" s="61" t="n">
        <v>751</v>
      </c>
      <c r="W43" s="62" t="n">
        <v>0.147793277096735</v>
      </c>
      <c r="X43" s="63" t="s">
        <v>162</v>
      </c>
      <c r="Y43" s="63" t="s">
        <v>163</v>
      </c>
    </row>
    <row r="44" customFormat="false" ht="15" hidden="false" customHeight="false" outlineLevel="0" collapsed="false">
      <c r="A44" s="32" t="s">
        <v>159</v>
      </c>
      <c r="B44" s="32" t="s">
        <v>206</v>
      </c>
      <c r="C44" s="32" t="s">
        <v>207</v>
      </c>
      <c r="D44" s="59" t="n">
        <f aca="false">ROUND(S44*T44,0)</f>
        <v>237</v>
      </c>
      <c r="E44" s="59" t="n">
        <f aca="false">ROUND(S44,0)-D44</f>
        <v>458</v>
      </c>
      <c r="F44" s="59" t="n">
        <f aca="false">IF(COUNTA(D44:E44)=0,"",SUM(D44:E44))</f>
        <v>695</v>
      </c>
      <c r="G44" s="40" t="n">
        <f aca="false">IF(OR(F44="",F44=0),"",D44/F44)</f>
        <v>0.341007194244604</v>
      </c>
      <c r="H44" s="40" t="n">
        <f aca="false">IF(OR(F44="",F44=0),"",E44/F44)</f>
        <v>0.658992805755396</v>
      </c>
      <c r="I44" s="32" t="s">
        <v>161</v>
      </c>
      <c r="J44" s="36" t="n">
        <v>2.11715406277612</v>
      </c>
      <c r="K44" s="36" t="n">
        <f aca="false">$K$8</f>
        <v>1.21888790439391</v>
      </c>
      <c r="L44" s="36" t="n">
        <f aca="false">SQRT(J44^2+K44^2)</f>
        <v>2.44295498300873</v>
      </c>
      <c r="M44" s="40" t="n">
        <f aca="false">IF(G44="","",MAX(0,G44-1.96*L44/100))</f>
        <v>0.293125276577633</v>
      </c>
      <c r="N44" s="40" t="n">
        <f aca="false">IF(G44="","",MIN(1,G44+1.96*L44/100))</f>
        <v>0.388889111911575</v>
      </c>
      <c r="O44" s="59" t="n">
        <f aca="false">ROUND(S44*W44,0)</f>
        <v>61</v>
      </c>
      <c r="P44" s="59" t="n">
        <f aca="false">IF(F44="","",ROUND(SQRT((F44*L44/100)^2+(G44*O44)^2),0))</f>
        <v>27</v>
      </c>
      <c r="R44" s="60" t="n">
        <v>-16.9624953959133</v>
      </c>
      <c r="S44" s="61" t="n">
        <f aca="false">U44*V44*$F$5</f>
        <v>695.209549071618</v>
      </c>
      <c r="T44" s="62" t="n">
        <f aca="false">MAX(0,MIN(1,R44/100+$D$5))</f>
        <v>0.34158146680197</v>
      </c>
      <c r="U44" s="62" t="n">
        <v>0.600353669319186</v>
      </c>
      <c r="V44" s="61" t="n">
        <v>1158</v>
      </c>
      <c r="W44" s="62" t="n">
        <v>0.0882361663506877</v>
      </c>
      <c r="X44" s="63" t="s">
        <v>168</v>
      </c>
      <c r="Y44" s="63" t="s">
        <v>163</v>
      </c>
    </row>
    <row r="45" customFormat="false" ht="15" hidden="false" customHeight="false" outlineLevel="0" collapsed="false">
      <c r="A45" s="32" t="s">
        <v>159</v>
      </c>
      <c r="B45" s="32" t="s">
        <v>206</v>
      </c>
      <c r="C45" s="32" t="s">
        <v>208</v>
      </c>
      <c r="D45" s="59" t="n">
        <f aca="false">ROUND(S45*T45,0)</f>
        <v>380</v>
      </c>
      <c r="E45" s="59" t="n">
        <f aca="false">ROUND(S45,0)-D45</f>
        <v>604</v>
      </c>
      <c r="F45" s="59" t="n">
        <f aca="false">IF(COUNTA(D45:E45)=0,"",SUM(D45:E45))</f>
        <v>984</v>
      </c>
      <c r="G45" s="40" t="n">
        <f aca="false">IF(OR(F45="",F45=0),"",D45/F45)</f>
        <v>0.386178861788618</v>
      </c>
      <c r="H45" s="40" t="n">
        <f aca="false">IF(OR(F45="",F45=0),"",E45/F45)</f>
        <v>0.613821138211382</v>
      </c>
      <c r="I45" s="32" t="s">
        <v>161</v>
      </c>
      <c r="J45" s="36" t="n">
        <v>1.72833670492965</v>
      </c>
      <c r="K45" s="36" t="n">
        <f aca="false">$K$8</f>
        <v>1.21888790439391</v>
      </c>
      <c r="L45" s="36" t="n">
        <f aca="false">SQRT(J45^2+K45^2)</f>
        <v>2.1149079150367</v>
      </c>
      <c r="M45" s="40" t="n">
        <f aca="false">IF(G45="","",MAX(0,G45-1.96*L45/100))</f>
        <v>0.344726666653899</v>
      </c>
      <c r="N45" s="40" t="n">
        <f aca="false">IF(G45="","",MIN(1,G45+1.96*L45/100))</f>
        <v>0.427631056923337</v>
      </c>
      <c r="O45" s="59" t="n">
        <f aca="false">ROUND(S45*W45,0)</f>
        <v>67</v>
      </c>
      <c r="P45" s="59" t="n">
        <f aca="false">IF(F45="","",ROUND(SQRT((F45*L45/100)^2+(G45*O45)^2),0))</f>
        <v>33</v>
      </c>
      <c r="R45" s="60" t="n">
        <v>-12.5379192606419</v>
      </c>
      <c r="S45" s="61" t="n">
        <f aca="false">U45*V45*$F$5</f>
        <v>983.694267515924</v>
      </c>
      <c r="T45" s="62" t="n">
        <f aca="false">MAX(0,MIN(1,R45/100+$D$5))</f>
        <v>0.385827228154684</v>
      </c>
      <c r="U45" s="62" t="n">
        <v>0.54198031268095</v>
      </c>
      <c r="V45" s="61" t="n">
        <v>1815</v>
      </c>
      <c r="W45" s="62" t="n">
        <v>0.0678151016999644</v>
      </c>
      <c r="X45" s="63" t="s">
        <v>201</v>
      </c>
      <c r="Y45" s="63" t="s">
        <v>163</v>
      </c>
    </row>
    <row r="46" customFormat="false" ht="15" hidden="false" customHeight="false" outlineLevel="0" collapsed="false">
      <c r="A46" s="32" t="s">
        <v>159</v>
      </c>
      <c r="B46" s="32" t="s">
        <v>206</v>
      </c>
      <c r="C46" s="32" t="s">
        <v>209</v>
      </c>
      <c r="D46" s="59" t="n">
        <f aca="false">ROUND(S46*T46,0)</f>
        <v>110</v>
      </c>
      <c r="E46" s="59" t="n">
        <f aca="false">ROUND(S46,0)-D46</f>
        <v>201</v>
      </c>
      <c r="F46" s="59" t="n">
        <f aca="false">IF(COUNTA(D46:E46)=0,"",SUM(D46:E46))</f>
        <v>311</v>
      </c>
      <c r="G46" s="40" t="n">
        <f aca="false">IF(OR(F46="",F46=0),"",D46/F46)</f>
        <v>0.353697749196142</v>
      </c>
      <c r="H46" s="40" t="n">
        <f aca="false">IF(OR(F46="",F46=0),"",E46/F46)</f>
        <v>0.646302250803859</v>
      </c>
      <c r="I46" s="32" t="s">
        <v>161</v>
      </c>
      <c r="J46" s="36" t="n">
        <v>3.41931916932922</v>
      </c>
      <c r="K46" s="36" t="n">
        <f aca="false">$K$8</f>
        <v>1.21888790439391</v>
      </c>
      <c r="L46" s="36" t="n">
        <f aca="false">SQRT(J46^2+K46^2)</f>
        <v>3.63007318179951</v>
      </c>
      <c r="M46" s="40" t="n">
        <f aca="false">IF(G46="","",MAX(0,G46-1.96*L46/100))</f>
        <v>0.282548314832871</v>
      </c>
      <c r="N46" s="40" t="n">
        <f aca="false">IF(G46="","",MIN(1,G46+1.96*L46/100))</f>
        <v>0.424847183559412</v>
      </c>
      <c r="O46" s="59" t="n">
        <f aca="false">ROUND(S46*W46,0)</f>
        <v>46</v>
      </c>
      <c r="P46" s="59" t="n">
        <f aca="false">IF(F46="","",ROUND(SQRT((F46*L46/100)^2+(G46*O46)^2),0))</f>
        <v>20</v>
      </c>
      <c r="R46" s="60" t="n">
        <v>-15.8156709093043</v>
      </c>
      <c r="S46" s="61" t="n">
        <f aca="false">U46*V46*$F$5</f>
        <v>310.913705583756</v>
      </c>
      <c r="T46" s="62" t="n">
        <f aca="false">MAX(0,MIN(1,R46/100+$D$5))</f>
        <v>0.35304971166806</v>
      </c>
      <c r="U46" s="62" t="n">
        <v>0.49746192893401</v>
      </c>
      <c r="V46" s="61" t="n">
        <v>625</v>
      </c>
      <c r="W46" s="62" t="n">
        <v>0.147793277096735</v>
      </c>
      <c r="X46" s="63" t="s">
        <v>162</v>
      </c>
      <c r="Y46" s="63" t="s">
        <v>163</v>
      </c>
    </row>
    <row r="47" customFormat="false" ht="15" hidden="false" customHeight="false" outlineLevel="0" collapsed="false">
      <c r="A47" s="32" t="s">
        <v>159</v>
      </c>
      <c r="B47" s="32" t="s">
        <v>210</v>
      </c>
      <c r="C47" s="32" t="s">
        <v>210</v>
      </c>
      <c r="D47" s="59" t="n">
        <f aca="false">ROUND(S47*T47,0)</f>
        <v>60</v>
      </c>
      <c r="E47" s="59" t="n">
        <f aca="false">ROUND(S47,0)-D47</f>
        <v>125</v>
      </c>
      <c r="F47" s="59" t="n">
        <f aca="false">IF(COUNTA(D47:E47)=0,"",SUM(D47:E47))</f>
        <v>185</v>
      </c>
      <c r="G47" s="40" t="n">
        <f aca="false">IF(OR(F47="",F47=0),"",D47/F47)</f>
        <v>0.324324324324324</v>
      </c>
      <c r="H47" s="40" t="n">
        <f aca="false">IF(OR(F47="",F47=0),"",E47/F47)</f>
        <v>0.675675675675676</v>
      </c>
      <c r="I47" s="32" t="s">
        <v>161</v>
      </c>
      <c r="J47" s="36" t="n">
        <v>3.41931916932922</v>
      </c>
      <c r="K47" s="36" t="n">
        <f aca="false">$K$8</f>
        <v>1.21888790439391</v>
      </c>
      <c r="L47" s="36" t="n">
        <f aca="false">SQRT(J47^2+K47^2)</f>
        <v>3.63007318179951</v>
      </c>
      <c r="M47" s="40" t="n">
        <f aca="false">IF(G47="","",MAX(0,G47-1.96*L47/100))</f>
        <v>0.253174889961054</v>
      </c>
      <c r="N47" s="40" t="n">
        <f aca="false">IF(G47="","",MIN(1,G47+1.96*L47/100))</f>
        <v>0.395473758687595</v>
      </c>
      <c r="O47" s="59" t="n">
        <f aca="false">ROUND(S47*W47,0)</f>
        <v>27</v>
      </c>
      <c r="P47" s="59" t="n">
        <f aca="false">IF(F47="","",ROUND(SQRT((F47*L47/100)^2+(G47*O47)^2),0))</f>
        <v>11</v>
      </c>
      <c r="R47" s="60" t="n">
        <v>-18.7525071385031</v>
      </c>
      <c r="S47" s="61" t="n">
        <f aca="false">U47*V47*$F$5</f>
        <v>184.547540983606</v>
      </c>
      <c r="T47" s="62" t="n">
        <f aca="false">MAX(0,MIN(1,R47/100+$D$5))</f>
        <v>0.323681349376072</v>
      </c>
      <c r="U47" s="62" t="n">
        <v>0.613114754098361</v>
      </c>
      <c r="V47" s="61" t="n">
        <v>301</v>
      </c>
      <c r="W47" s="62" t="n">
        <v>0.147793277096735</v>
      </c>
      <c r="X47" s="63" t="s">
        <v>162</v>
      </c>
      <c r="Y47" s="63" t="s">
        <v>163</v>
      </c>
    </row>
    <row r="48" customFormat="false" ht="15" hidden="false" customHeight="false" outlineLevel="0" collapsed="false">
      <c r="A48" s="32" t="s">
        <v>159</v>
      </c>
      <c r="B48" s="32" t="s">
        <v>211</v>
      </c>
      <c r="C48" s="32" t="s">
        <v>212</v>
      </c>
      <c r="D48" s="59" t="n">
        <f aca="false">ROUND(S48*T48,0)</f>
        <v>321</v>
      </c>
      <c r="E48" s="59" t="n">
        <f aca="false">ROUND(S48,0)-D48</f>
        <v>518</v>
      </c>
      <c r="F48" s="59" t="n">
        <f aca="false">IF(COUNTA(D48:E48)=0,"",SUM(D48:E48))</f>
        <v>839</v>
      </c>
      <c r="G48" s="40" t="n">
        <f aca="false">IF(OR(F48="",F48=0),"",D48/F48)</f>
        <v>0.382598331346841</v>
      </c>
      <c r="H48" s="40" t="n">
        <f aca="false">IF(OR(F48="",F48=0),"",E48/F48)</f>
        <v>0.617401668653159</v>
      </c>
      <c r="I48" s="32" t="s">
        <v>161</v>
      </c>
      <c r="J48" s="36" t="n">
        <v>2.11715406277612</v>
      </c>
      <c r="K48" s="36" t="n">
        <f aca="false">$K$8</f>
        <v>1.21888790439391</v>
      </c>
      <c r="L48" s="36" t="n">
        <f aca="false">SQRT(J48^2+K48^2)</f>
        <v>2.44295498300873</v>
      </c>
      <c r="M48" s="40" t="n">
        <f aca="false">IF(G48="","",MAX(0,G48-1.96*L48/100))</f>
        <v>0.33471641367987</v>
      </c>
      <c r="N48" s="40" t="n">
        <f aca="false">IF(G48="","",MIN(1,G48+1.96*L48/100))</f>
        <v>0.430480249013813</v>
      </c>
      <c r="O48" s="59" t="n">
        <f aca="false">ROUND(S48*W48,0)</f>
        <v>74</v>
      </c>
      <c r="P48" s="59" t="n">
        <f aca="false">IF(F48="","",ROUND(SQRT((F48*L48/100)^2+(G48*O48)^2),0))</f>
        <v>35</v>
      </c>
      <c r="R48" s="60" t="n">
        <v>-12.8670571799218</v>
      </c>
      <c r="S48" s="61" t="n">
        <f aca="false">U48*V48*$F$5</f>
        <v>839.29959746981</v>
      </c>
      <c r="T48" s="62" t="n">
        <f aca="false">MAX(0,MIN(1,R48/100+$D$5))</f>
        <v>0.382535848961885</v>
      </c>
      <c r="U48" s="62" t="n">
        <v>0.474985623921794</v>
      </c>
      <c r="V48" s="61" t="n">
        <v>1767</v>
      </c>
      <c r="W48" s="62" t="n">
        <v>0.0882361663506877</v>
      </c>
      <c r="X48" s="63" t="s">
        <v>168</v>
      </c>
      <c r="Y48" s="63" t="s">
        <v>163</v>
      </c>
    </row>
    <row r="49" customFormat="false" ht="15" hidden="false" customHeight="false" outlineLevel="0" collapsed="false">
      <c r="A49" s="32" t="s">
        <v>159</v>
      </c>
      <c r="B49" s="32" t="s">
        <v>211</v>
      </c>
      <c r="C49" s="32" t="s">
        <v>213</v>
      </c>
      <c r="D49" s="59" t="n">
        <f aca="false">ROUND(S49*T49,0)</f>
        <v>243</v>
      </c>
      <c r="E49" s="59" t="n">
        <f aca="false">ROUND(S49,0)-D49</f>
        <v>408</v>
      </c>
      <c r="F49" s="59" t="n">
        <f aca="false">IF(COUNTA(D49:E49)=0,"",SUM(D49:E49))</f>
        <v>651</v>
      </c>
      <c r="G49" s="40" t="n">
        <f aca="false">IF(OR(F49="",F49=0),"",D49/F49)</f>
        <v>0.373271889400922</v>
      </c>
      <c r="H49" s="40" t="n">
        <f aca="false">IF(OR(F49="",F49=0),"",E49/F49)</f>
        <v>0.626728110599078</v>
      </c>
      <c r="I49" s="32" t="s">
        <v>161</v>
      </c>
      <c r="J49" s="36" t="n">
        <v>2.11715406277612</v>
      </c>
      <c r="K49" s="36" t="n">
        <f aca="false">$K$8</f>
        <v>1.21888790439391</v>
      </c>
      <c r="L49" s="36" t="n">
        <f aca="false">SQRT(J49^2+K49^2)</f>
        <v>2.44295498300873</v>
      </c>
      <c r="M49" s="40" t="n">
        <f aca="false">IF(G49="","",MAX(0,G49-1.96*L49/100))</f>
        <v>0.325389971733951</v>
      </c>
      <c r="N49" s="40" t="n">
        <f aca="false">IF(G49="","",MIN(1,G49+1.96*L49/100))</f>
        <v>0.421153807067893</v>
      </c>
      <c r="O49" s="59" t="n">
        <f aca="false">ROUND(S49*W49,0)</f>
        <v>57</v>
      </c>
      <c r="P49" s="59" t="n">
        <f aca="false">IF(F49="","",ROUND(SQRT((F49*L49/100)^2+(G49*O49)^2),0))</f>
        <v>27</v>
      </c>
      <c r="R49" s="60" t="n">
        <v>-13.8285373645115</v>
      </c>
      <c r="S49" s="61" t="n">
        <f aca="false">U49*V49*$F$5</f>
        <v>650.966977138019</v>
      </c>
      <c r="T49" s="62" t="n">
        <f aca="false">MAX(0,MIN(1,R49/100+$D$5))</f>
        <v>0.372921047115988</v>
      </c>
      <c r="U49" s="62" t="n">
        <v>0.523285351397121</v>
      </c>
      <c r="V49" s="61" t="n">
        <v>1244</v>
      </c>
      <c r="W49" s="62" t="n">
        <v>0.0882361663506877</v>
      </c>
      <c r="X49" s="63" t="s">
        <v>168</v>
      </c>
      <c r="Y49" s="63" t="s">
        <v>163</v>
      </c>
    </row>
    <row r="50" customFormat="false" ht="15" hidden="false" customHeight="false" outlineLevel="0" collapsed="false">
      <c r="A50" s="32" t="s">
        <v>159</v>
      </c>
      <c r="B50" s="32" t="s">
        <v>211</v>
      </c>
      <c r="C50" s="32" t="s">
        <v>214</v>
      </c>
      <c r="D50" s="59" t="n">
        <f aca="false">ROUND(S50*T50,0)</f>
        <v>356</v>
      </c>
      <c r="E50" s="59" t="n">
        <f aca="false">ROUND(S50,0)-D50</f>
        <v>589</v>
      </c>
      <c r="F50" s="59" t="n">
        <f aca="false">IF(COUNTA(D50:E50)=0,"",SUM(D50:E50))</f>
        <v>945</v>
      </c>
      <c r="G50" s="40" t="n">
        <f aca="false">IF(OR(F50="",F50=0),"",D50/F50)</f>
        <v>0.376719576719577</v>
      </c>
      <c r="H50" s="40" t="n">
        <f aca="false">IF(OR(F50="",F50=0),"",E50/F50)</f>
        <v>0.623280423280423</v>
      </c>
      <c r="I50" s="32" t="s">
        <v>161</v>
      </c>
      <c r="J50" s="36" t="n">
        <v>1.72833670492965</v>
      </c>
      <c r="K50" s="36" t="n">
        <f aca="false">$K$8</f>
        <v>1.21888790439391</v>
      </c>
      <c r="L50" s="36" t="n">
        <f aca="false">SQRT(J50^2+K50^2)</f>
        <v>2.1149079150367</v>
      </c>
      <c r="M50" s="40" t="n">
        <f aca="false">IF(G50="","",MAX(0,G50-1.96*L50/100))</f>
        <v>0.335267381584857</v>
      </c>
      <c r="N50" s="40" t="n">
        <f aca="false">IF(G50="","",MIN(1,G50+1.96*L50/100))</f>
        <v>0.418171771854296</v>
      </c>
      <c r="O50" s="59" t="n">
        <f aca="false">ROUND(S50*W50,0)</f>
        <v>64</v>
      </c>
      <c r="P50" s="59" t="n">
        <f aca="false">IF(F50="","",ROUND(SQRT((F50*L50/100)^2+(G50*O50)^2),0))</f>
        <v>31</v>
      </c>
      <c r="R50" s="60" t="n">
        <v>-13.4973943997114</v>
      </c>
      <c r="S50" s="61" t="n">
        <f aca="false">U50*V50*$F$5</f>
        <v>945.214912280702</v>
      </c>
      <c r="T50" s="62" t="n">
        <f aca="false">MAX(0,MIN(1,R50/100+$D$5))</f>
        <v>0.37623247676399</v>
      </c>
      <c r="U50" s="62" t="n">
        <v>0.521929824561404</v>
      </c>
      <c r="V50" s="61" t="n">
        <v>1811</v>
      </c>
      <c r="W50" s="62" t="n">
        <v>0.0678151016999644</v>
      </c>
      <c r="X50" s="63" t="s">
        <v>201</v>
      </c>
      <c r="Y50" s="63" t="s">
        <v>163</v>
      </c>
    </row>
    <row r="51" customFormat="false" ht="15" hidden="false" customHeight="false" outlineLevel="0" collapsed="false">
      <c r="A51" s="32" t="s">
        <v>159</v>
      </c>
      <c r="B51" s="32" t="s">
        <v>211</v>
      </c>
      <c r="C51" s="32" t="s">
        <v>215</v>
      </c>
      <c r="D51" s="59" t="n">
        <f aca="false">ROUND(S51*T51,0)</f>
        <v>363</v>
      </c>
      <c r="E51" s="59" t="n">
        <f aca="false">ROUND(S51,0)-D51</f>
        <v>753</v>
      </c>
      <c r="F51" s="59" t="n">
        <f aca="false">IF(COUNTA(D51:E51)=0,"",SUM(D51:E51))</f>
        <v>1116</v>
      </c>
      <c r="G51" s="40" t="n">
        <f aca="false">IF(OR(F51="",F51=0),"",D51/F51)</f>
        <v>0.325268817204301</v>
      </c>
      <c r="H51" s="40" t="n">
        <f aca="false">IF(OR(F51="",F51=0),"",E51/F51)</f>
        <v>0.674731182795699</v>
      </c>
      <c r="I51" s="32" t="s">
        <v>161</v>
      </c>
      <c r="J51" s="36" t="n">
        <v>1.72833670492965</v>
      </c>
      <c r="K51" s="36" t="n">
        <f aca="false">$K$8</f>
        <v>1.21888790439391</v>
      </c>
      <c r="L51" s="36" t="n">
        <f aca="false">SQRT(J51^2+K51^2)</f>
        <v>2.1149079150367</v>
      </c>
      <c r="M51" s="40" t="n">
        <f aca="false">IF(G51="","",MAX(0,G51-1.96*L51/100))</f>
        <v>0.283816622069582</v>
      </c>
      <c r="N51" s="40" t="n">
        <f aca="false">IF(G51="","",MIN(1,G51+1.96*L51/100))</f>
        <v>0.36672101233902</v>
      </c>
      <c r="O51" s="59" t="n">
        <f aca="false">ROUND(S51*W51,0)</f>
        <v>76</v>
      </c>
      <c r="P51" s="59" t="n">
        <f aca="false">IF(F51="","",ROUND(SQRT((F51*L51/100)^2+(G51*O51)^2),0))</f>
        <v>34</v>
      </c>
      <c r="R51" s="60" t="n">
        <v>-18.5741986418844</v>
      </c>
      <c r="S51" s="61" t="n">
        <f aca="false">U51*V51*$F$5</f>
        <v>1115.89731051345</v>
      </c>
      <c r="T51" s="62" t="n">
        <f aca="false">MAX(0,MIN(1,R51/100+$D$5))</f>
        <v>0.325464434342259</v>
      </c>
      <c r="U51" s="62" t="n">
        <v>0.63080684596577</v>
      </c>
      <c r="V51" s="61" t="n">
        <v>1769</v>
      </c>
      <c r="W51" s="62" t="n">
        <v>0.0678151016999644</v>
      </c>
      <c r="X51" s="63" t="s">
        <v>201</v>
      </c>
      <c r="Y51" s="63" t="s">
        <v>163</v>
      </c>
    </row>
    <row r="52" customFormat="false" ht="15" hidden="false" customHeight="false" outlineLevel="0" collapsed="false">
      <c r="A52" s="32" t="s">
        <v>159</v>
      </c>
      <c r="B52" s="32" t="s">
        <v>211</v>
      </c>
      <c r="C52" s="32" t="s">
        <v>216</v>
      </c>
      <c r="D52" s="59" t="n">
        <f aca="false">ROUND(S52*T52,0)</f>
        <v>338</v>
      </c>
      <c r="E52" s="59" t="n">
        <f aca="false">ROUND(S52,0)-D52</f>
        <v>594</v>
      </c>
      <c r="F52" s="59" t="n">
        <f aca="false">IF(COUNTA(D52:E52)=0,"",SUM(D52:E52))</f>
        <v>932</v>
      </c>
      <c r="G52" s="40" t="n">
        <f aca="false">IF(OR(F52="",F52=0),"",D52/F52)</f>
        <v>0.362660944206009</v>
      </c>
      <c r="H52" s="40" t="n">
        <f aca="false">IF(OR(F52="",F52=0),"",E52/F52)</f>
        <v>0.637339055793991</v>
      </c>
      <c r="I52" s="32" t="s">
        <v>161</v>
      </c>
      <c r="J52" s="36" t="n">
        <v>2.11715406277612</v>
      </c>
      <c r="K52" s="36" t="n">
        <f aca="false">$K$8</f>
        <v>1.21888790439391</v>
      </c>
      <c r="L52" s="36" t="n">
        <f aca="false">SQRT(J52^2+K52^2)</f>
        <v>2.44295498300873</v>
      </c>
      <c r="M52" s="40" t="n">
        <f aca="false">IF(G52="","",MAX(0,G52-1.96*L52/100))</f>
        <v>0.314779026539037</v>
      </c>
      <c r="N52" s="40" t="n">
        <f aca="false">IF(G52="","",MIN(1,G52+1.96*L52/100))</f>
        <v>0.41054286187298</v>
      </c>
      <c r="O52" s="59" t="n">
        <f aca="false">ROUND(S52*W52,0)</f>
        <v>82</v>
      </c>
      <c r="P52" s="59" t="n">
        <f aca="false">IF(F52="","",ROUND(SQRT((F52*L52/100)^2+(G52*O52)^2),0))</f>
        <v>37</v>
      </c>
      <c r="R52" s="60" t="n">
        <v>-14.8510135299336</v>
      </c>
      <c r="S52" s="61" t="n">
        <f aca="false">U52*V52*$F$5</f>
        <v>932.161434977579</v>
      </c>
      <c r="T52" s="62" t="n">
        <f aca="false">MAX(0,MIN(1,R52/100+$D$5))</f>
        <v>0.362696285461767</v>
      </c>
      <c r="U52" s="62" t="n">
        <v>0.669656203288491</v>
      </c>
      <c r="V52" s="61" t="n">
        <v>1392</v>
      </c>
      <c r="W52" s="62" t="n">
        <v>0.0882361663506877</v>
      </c>
      <c r="X52" s="63" t="s">
        <v>168</v>
      </c>
      <c r="Y52" s="63" t="s">
        <v>163</v>
      </c>
    </row>
    <row r="53" customFormat="false" ht="15" hidden="false" customHeight="false" outlineLevel="0" collapsed="false">
      <c r="A53" s="32" t="s">
        <v>159</v>
      </c>
      <c r="B53" s="32" t="s">
        <v>217</v>
      </c>
      <c r="C53" s="32" t="s">
        <v>218</v>
      </c>
      <c r="D53" s="59" t="n">
        <f aca="false">ROUND(S53*T53,0)</f>
        <v>143</v>
      </c>
      <c r="E53" s="59" t="n">
        <f aca="false">ROUND(S53,0)-D53</f>
        <v>161</v>
      </c>
      <c r="F53" s="59" t="n">
        <f aca="false">IF(COUNTA(D53:E53)=0,"",SUM(D53:E53))</f>
        <v>304</v>
      </c>
      <c r="G53" s="40" t="n">
        <f aca="false">IF(OR(F53="",F53=0),"",D53/F53)</f>
        <v>0.470394736842105</v>
      </c>
      <c r="H53" s="40" t="n">
        <f aca="false">IF(OR(F53="",F53=0),"",E53/F53)</f>
        <v>0.529605263157895</v>
      </c>
      <c r="I53" s="32" t="s">
        <v>161</v>
      </c>
      <c r="J53" s="36" t="n">
        <v>3.41931916932922</v>
      </c>
      <c r="K53" s="36" t="n">
        <f aca="false">$K$8</f>
        <v>1.21888790439391</v>
      </c>
      <c r="L53" s="36" t="n">
        <f aca="false">SQRT(J53^2+K53^2)</f>
        <v>3.63007318179951</v>
      </c>
      <c r="M53" s="40" t="n">
        <f aca="false">IF(G53="","",MAX(0,G53-1.96*L53/100))</f>
        <v>0.399245302478835</v>
      </c>
      <c r="N53" s="40" t="n">
        <f aca="false">IF(G53="","",MIN(1,G53+1.96*L53/100))</f>
        <v>0.541544171205376</v>
      </c>
      <c r="O53" s="59" t="n">
        <f aca="false">ROUND(S53*W53,0)</f>
        <v>45</v>
      </c>
      <c r="P53" s="59" t="n">
        <f aca="false">IF(F53="","",ROUND(SQRT((F53*L53/100)^2+(G53*O53)^2),0))</f>
        <v>24</v>
      </c>
      <c r="R53" s="60" t="n">
        <v>-4.22910772735628</v>
      </c>
      <c r="S53" s="61" t="n">
        <f aca="false">U53*V53*$F$5</f>
        <v>304.095808383234</v>
      </c>
      <c r="T53" s="62" t="n">
        <f aca="false">MAX(0,MIN(1,R53/100+$D$5))</f>
        <v>0.46891534348754</v>
      </c>
      <c r="U53" s="62" t="n">
        <v>0.574850299401198</v>
      </c>
      <c r="V53" s="61" t="n">
        <v>529</v>
      </c>
      <c r="W53" s="62" t="n">
        <v>0.147793277096735</v>
      </c>
      <c r="X53" s="63" t="s">
        <v>162</v>
      </c>
      <c r="Y53" s="63" t="s">
        <v>163</v>
      </c>
    </row>
    <row r="54" customFormat="false" ht="15" hidden="false" customHeight="false" outlineLevel="0" collapsed="false">
      <c r="A54" s="32" t="s">
        <v>159</v>
      </c>
      <c r="B54" s="32" t="s">
        <v>217</v>
      </c>
      <c r="C54" s="32" t="s">
        <v>219</v>
      </c>
      <c r="D54" s="59" t="n">
        <f aca="false">ROUND(S54*T54,0)</f>
        <v>161</v>
      </c>
      <c r="E54" s="59" t="n">
        <f aca="false">ROUND(S54,0)-D54</f>
        <v>178</v>
      </c>
      <c r="F54" s="59" t="n">
        <f aca="false">IF(COUNTA(D54:E54)=0,"",SUM(D54:E54))</f>
        <v>339</v>
      </c>
      <c r="G54" s="40" t="n">
        <f aca="false">IF(OR(F54="",F54=0),"",D54/F54)</f>
        <v>0.474926253687316</v>
      </c>
      <c r="H54" s="40" t="n">
        <f aca="false">IF(OR(F54="",F54=0),"",E54/F54)</f>
        <v>0.525073746312684</v>
      </c>
      <c r="I54" s="32" t="s">
        <v>161</v>
      </c>
      <c r="J54" s="36" t="n">
        <v>3.41931916932922</v>
      </c>
      <c r="K54" s="36" t="n">
        <f aca="false">$K$8</f>
        <v>1.21888790439391</v>
      </c>
      <c r="L54" s="36" t="n">
        <f aca="false">SQRT(J54^2+K54^2)</f>
        <v>3.63007318179951</v>
      </c>
      <c r="M54" s="40" t="n">
        <f aca="false">IF(G54="","",MAX(0,G54-1.96*L54/100))</f>
        <v>0.403776819324045</v>
      </c>
      <c r="N54" s="40" t="n">
        <f aca="false">IF(G54="","",MIN(1,G54+1.96*L54/100))</f>
        <v>0.546075688050586</v>
      </c>
      <c r="O54" s="59" t="n">
        <f aca="false">ROUND(S54*W54,0)</f>
        <v>50</v>
      </c>
      <c r="P54" s="59" t="n">
        <f aca="false">IF(F54="","",ROUND(SQRT((F54*L54/100)^2+(G54*O54)^2),0))</f>
        <v>27</v>
      </c>
      <c r="R54" s="60" t="n">
        <v>-3.60950088816601</v>
      </c>
      <c r="S54" s="61" t="n">
        <f aca="false">U54*V54*$F$5</f>
        <v>338.993963782696</v>
      </c>
      <c r="T54" s="62" t="n">
        <f aca="false">MAX(0,MIN(1,R54/100+$D$5))</f>
        <v>0.475111411879443</v>
      </c>
      <c r="U54" s="62" t="n">
        <v>0.627766599597585</v>
      </c>
      <c r="V54" s="61" t="n">
        <v>540</v>
      </c>
      <c r="W54" s="62" t="n">
        <v>0.147793277096735</v>
      </c>
      <c r="X54" s="63" t="s">
        <v>162</v>
      </c>
      <c r="Y54" s="63" t="s">
        <v>163</v>
      </c>
    </row>
    <row r="55" customFormat="false" ht="15" hidden="false" customHeight="false" outlineLevel="0" collapsed="false">
      <c r="A55" s="32" t="s">
        <v>159</v>
      </c>
      <c r="B55" s="32" t="s">
        <v>217</v>
      </c>
      <c r="C55" s="32" t="s">
        <v>220</v>
      </c>
      <c r="D55" s="59" t="n">
        <f aca="false">ROUND(S55*T55,0)</f>
        <v>91</v>
      </c>
      <c r="E55" s="59" t="n">
        <f aca="false">ROUND(S55,0)-D55</f>
        <v>152</v>
      </c>
      <c r="F55" s="59" t="n">
        <f aca="false">IF(COUNTA(D55:E55)=0,"",SUM(D55:E55))</f>
        <v>243</v>
      </c>
      <c r="G55" s="40" t="n">
        <f aca="false">IF(OR(F55="",F55=0),"",D55/F55)</f>
        <v>0.374485596707819</v>
      </c>
      <c r="H55" s="40" t="n">
        <f aca="false">IF(OR(F55="",F55=0),"",E55/F55)</f>
        <v>0.625514403292181</v>
      </c>
      <c r="I55" s="32" t="s">
        <v>161</v>
      </c>
      <c r="J55" s="36" t="n">
        <v>3.41931916932922</v>
      </c>
      <c r="K55" s="36" t="n">
        <f aca="false">$K$8</f>
        <v>1.21888790439391</v>
      </c>
      <c r="L55" s="36" t="n">
        <f aca="false">SQRT(J55^2+K55^2)</f>
        <v>3.63007318179951</v>
      </c>
      <c r="M55" s="40" t="n">
        <f aca="false">IF(G55="","",MAX(0,G55-1.96*L55/100))</f>
        <v>0.303336162344549</v>
      </c>
      <c r="N55" s="40" t="n">
        <f aca="false">IF(G55="","",MIN(1,G55+1.96*L55/100))</f>
        <v>0.445635031071089</v>
      </c>
      <c r="O55" s="59" t="n">
        <f aca="false">ROUND(S55*W55,0)</f>
        <v>36</v>
      </c>
      <c r="P55" s="59" t="n">
        <f aca="false">IF(F55="","",ROUND(SQRT((F55*L55/100)^2+(G55*O55)^2),0))</f>
        <v>16</v>
      </c>
      <c r="R55" s="60" t="n">
        <v>-13.7129941989073</v>
      </c>
      <c r="S55" s="61" t="n">
        <f aca="false">U55*V55*$F$5</f>
        <v>242.881401617251</v>
      </c>
      <c r="T55" s="62" t="n">
        <f aca="false">MAX(0,MIN(1,R55/100+$D$5))</f>
        <v>0.374076478772031</v>
      </c>
      <c r="U55" s="62" t="n">
        <v>0.676549865229111</v>
      </c>
      <c r="V55" s="61" t="n">
        <v>359</v>
      </c>
      <c r="W55" s="62" t="n">
        <v>0.147793277096735</v>
      </c>
      <c r="X55" s="63" t="s">
        <v>162</v>
      </c>
      <c r="Y55" s="63" t="s">
        <v>163</v>
      </c>
    </row>
    <row r="56" customFormat="false" ht="15" hidden="false" customHeight="false" outlineLevel="0" collapsed="false">
      <c r="A56" s="32" t="s">
        <v>159</v>
      </c>
      <c r="B56" s="32" t="s">
        <v>217</v>
      </c>
      <c r="C56" s="32" t="s">
        <v>221</v>
      </c>
      <c r="D56" s="59" t="n">
        <f aca="false">ROUND(S56*T56,0)</f>
        <v>169</v>
      </c>
      <c r="E56" s="59" t="n">
        <f aca="false">ROUND(S56,0)-D56</f>
        <v>236</v>
      </c>
      <c r="F56" s="59" t="n">
        <f aca="false">IF(COUNTA(D56:E56)=0,"",SUM(D56:E56))</f>
        <v>405</v>
      </c>
      <c r="G56" s="40" t="n">
        <f aca="false">IF(OR(F56="",F56=0),"",D56/F56)</f>
        <v>0.417283950617284</v>
      </c>
      <c r="H56" s="40" t="n">
        <f aca="false">IF(OR(F56="",F56=0),"",E56/F56)</f>
        <v>0.582716049382716</v>
      </c>
      <c r="I56" s="32" t="s">
        <v>161</v>
      </c>
      <c r="J56" s="36" t="n">
        <v>3.41931916932922</v>
      </c>
      <c r="K56" s="36" t="n">
        <f aca="false">$K$8</f>
        <v>1.21888790439391</v>
      </c>
      <c r="L56" s="36" t="n">
        <f aca="false">SQRT(J56^2+K56^2)</f>
        <v>3.63007318179951</v>
      </c>
      <c r="M56" s="40" t="n">
        <f aca="false">IF(G56="","",MAX(0,G56-1.96*L56/100))</f>
        <v>0.346134516254014</v>
      </c>
      <c r="N56" s="40" t="n">
        <f aca="false">IF(G56="","",MIN(1,G56+1.96*L56/100))</f>
        <v>0.488433384980554</v>
      </c>
      <c r="O56" s="59" t="n">
        <f aca="false">ROUND(S56*W56,0)</f>
        <v>60</v>
      </c>
      <c r="P56" s="59" t="n">
        <f aca="false">IF(F56="","",ROUND(SQRT((F56*L56/100)^2+(G56*O56)^2),0))</f>
        <v>29</v>
      </c>
      <c r="R56" s="60" t="n">
        <v>-9.49812839322125</v>
      </c>
      <c r="S56" s="61" t="n">
        <f aca="false">U56*V56*$F$5</f>
        <v>405.365413533835</v>
      </c>
      <c r="T56" s="62" t="n">
        <f aca="false">MAX(0,MIN(1,R56/100+$D$5))</f>
        <v>0.416225136828891</v>
      </c>
      <c r="U56" s="62" t="n">
        <v>0.577443609022556</v>
      </c>
      <c r="V56" s="61" t="n">
        <v>702</v>
      </c>
      <c r="W56" s="62" t="n">
        <v>0.147793277096735</v>
      </c>
      <c r="X56" s="63" t="s">
        <v>162</v>
      </c>
      <c r="Y56" s="63" t="s">
        <v>163</v>
      </c>
    </row>
    <row r="57" customFormat="false" ht="15" hidden="false" customHeight="false" outlineLevel="0" collapsed="false">
      <c r="A57" s="32" t="s">
        <v>159</v>
      </c>
      <c r="B57" s="32" t="s">
        <v>222</v>
      </c>
      <c r="C57" s="32" t="s">
        <v>223</v>
      </c>
      <c r="D57" s="59" t="n">
        <f aca="false">ROUND(S57*T57,0)</f>
        <v>243</v>
      </c>
      <c r="E57" s="59" t="n">
        <f aca="false">ROUND(S57,0)-D57</f>
        <v>527</v>
      </c>
      <c r="F57" s="59" t="n">
        <f aca="false">IF(COUNTA(D57:E57)=0,"",SUM(D57:E57))</f>
        <v>770</v>
      </c>
      <c r="G57" s="40" t="n">
        <f aca="false">IF(OR(F57="",F57=0),"",D57/F57)</f>
        <v>0.315584415584416</v>
      </c>
      <c r="H57" s="40" t="n">
        <f aca="false">IF(OR(F57="",F57=0),"",E57/F57)</f>
        <v>0.684415584415584</v>
      </c>
      <c r="I57" s="32" t="s">
        <v>161</v>
      </c>
      <c r="J57" s="36" t="n">
        <v>2.11715406277612</v>
      </c>
      <c r="K57" s="36" t="n">
        <f aca="false">$K$8</f>
        <v>1.21888790439391</v>
      </c>
      <c r="L57" s="36" t="n">
        <f aca="false">SQRT(J57^2+K57^2)</f>
        <v>2.44295498300873</v>
      </c>
      <c r="M57" s="40" t="n">
        <f aca="false">IF(G57="","",MAX(0,G57-1.96*L57/100))</f>
        <v>0.267702497917444</v>
      </c>
      <c r="N57" s="40" t="n">
        <f aca="false">IF(G57="","",MIN(1,G57+1.96*L57/100))</f>
        <v>0.363466333251387</v>
      </c>
      <c r="O57" s="59" t="n">
        <f aca="false">ROUND(S57*W57,0)</f>
        <v>68</v>
      </c>
      <c r="P57" s="59" t="n">
        <f aca="false">IF(F57="","",ROUND(SQRT((F57*L57/100)^2+(G57*O57)^2),0))</f>
        <v>29</v>
      </c>
      <c r="R57" s="60" t="n">
        <v>-19.5350909612077</v>
      </c>
      <c r="S57" s="61" t="n">
        <f aca="false">U57*V57*$F$5</f>
        <v>769.717741935484</v>
      </c>
      <c r="T57" s="62" t="n">
        <f aca="false">MAX(0,MIN(1,R57/100+$D$5))</f>
        <v>0.315855511149027</v>
      </c>
      <c r="U57" s="62" t="n">
        <v>0.633512544802867</v>
      </c>
      <c r="V57" s="61" t="n">
        <v>1215</v>
      </c>
      <c r="W57" s="62" t="n">
        <v>0.0882361663506877</v>
      </c>
      <c r="X57" s="63" t="s">
        <v>168</v>
      </c>
      <c r="Y57" s="63" t="s">
        <v>163</v>
      </c>
    </row>
    <row r="58" customFormat="false" ht="15" hidden="false" customHeight="false" outlineLevel="0" collapsed="false">
      <c r="A58" s="32" t="s">
        <v>159</v>
      </c>
      <c r="B58" s="32" t="s">
        <v>222</v>
      </c>
      <c r="C58" s="32" t="s">
        <v>224</v>
      </c>
      <c r="D58" s="59" t="n">
        <f aca="false">ROUND(S58*T58,0)</f>
        <v>220</v>
      </c>
      <c r="E58" s="59" t="n">
        <f aca="false">ROUND(S58,0)-D58</f>
        <v>566</v>
      </c>
      <c r="F58" s="59" t="n">
        <f aca="false">IF(COUNTA(D58:E58)=0,"",SUM(D58:E58))</f>
        <v>786</v>
      </c>
      <c r="G58" s="40" t="n">
        <f aca="false">IF(OR(F58="",F58=0),"",D58/F58)</f>
        <v>0.279898218829517</v>
      </c>
      <c r="H58" s="40" t="n">
        <f aca="false">IF(OR(F58="",F58=0),"",E58/F58)</f>
        <v>0.720101781170484</v>
      </c>
      <c r="I58" s="32" t="s">
        <v>161</v>
      </c>
      <c r="J58" s="36" t="n">
        <v>2.11715406277612</v>
      </c>
      <c r="K58" s="36" t="n">
        <f aca="false">$K$8</f>
        <v>1.21888790439391</v>
      </c>
      <c r="L58" s="36" t="n">
        <f aca="false">SQRT(J58^2+K58^2)</f>
        <v>2.44295498300873</v>
      </c>
      <c r="M58" s="40" t="n">
        <f aca="false">IF(G58="","",MAX(0,G58-1.96*L58/100))</f>
        <v>0.232016301162545</v>
      </c>
      <c r="N58" s="40" t="n">
        <f aca="false">IF(G58="","",MIN(1,G58+1.96*L58/100))</f>
        <v>0.327780136496488</v>
      </c>
      <c r="O58" s="59" t="n">
        <f aca="false">ROUND(S58*W58,0)</f>
        <v>69</v>
      </c>
      <c r="P58" s="59" t="n">
        <f aca="false">IF(F58="","",ROUND(SQRT((F58*L58/100)^2+(G58*O58)^2),0))</f>
        <v>27</v>
      </c>
      <c r="R58" s="60" t="n">
        <v>-23.1037718985563</v>
      </c>
      <c r="S58" s="61" t="n">
        <f aca="false">U58*V58*$F$5</f>
        <v>786.289198606272</v>
      </c>
      <c r="T58" s="62" t="n">
        <f aca="false">MAX(0,MIN(1,R58/100+$D$5))</f>
        <v>0.28016870177554</v>
      </c>
      <c r="U58" s="62" t="n">
        <v>0.649825783972126</v>
      </c>
      <c r="V58" s="61" t="n">
        <v>1210</v>
      </c>
      <c r="W58" s="62" t="n">
        <v>0.0882361663506877</v>
      </c>
      <c r="X58" s="63" t="s">
        <v>168</v>
      </c>
      <c r="Y58" s="63" t="s">
        <v>163</v>
      </c>
    </row>
    <row r="59" customFormat="false" ht="15" hidden="false" customHeight="false" outlineLevel="0" collapsed="false">
      <c r="A59" s="32" t="s">
        <v>159</v>
      </c>
      <c r="B59" s="32" t="s">
        <v>222</v>
      </c>
      <c r="C59" s="32" t="s">
        <v>225</v>
      </c>
      <c r="D59" s="59" t="n">
        <f aca="false">ROUND(S59*T59,0)</f>
        <v>203</v>
      </c>
      <c r="E59" s="59" t="n">
        <f aca="false">ROUND(S59,0)-D59</f>
        <v>498</v>
      </c>
      <c r="F59" s="59" t="n">
        <f aca="false">IF(COUNTA(D59:E59)=0,"",SUM(D59:E59))</f>
        <v>701</v>
      </c>
      <c r="G59" s="40" t="n">
        <f aca="false">IF(OR(F59="",F59=0),"",D59/F59)</f>
        <v>0.289586305278174</v>
      </c>
      <c r="H59" s="40" t="n">
        <f aca="false">IF(OR(F59="",F59=0),"",E59/F59)</f>
        <v>0.710413694721826</v>
      </c>
      <c r="I59" s="32" t="s">
        <v>161</v>
      </c>
      <c r="J59" s="36" t="n">
        <v>2.11715406277612</v>
      </c>
      <c r="K59" s="36" t="n">
        <f aca="false">$K$8</f>
        <v>1.21888790439391</v>
      </c>
      <c r="L59" s="36" t="n">
        <f aca="false">SQRT(J59^2+K59^2)</f>
        <v>2.44295498300873</v>
      </c>
      <c r="M59" s="40" t="n">
        <f aca="false">IF(G59="","",MAX(0,G59-1.96*L59/100))</f>
        <v>0.241704387611203</v>
      </c>
      <c r="N59" s="40" t="n">
        <f aca="false">IF(G59="","",MIN(1,G59+1.96*L59/100))</f>
        <v>0.337468222945145</v>
      </c>
      <c r="O59" s="59" t="n">
        <f aca="false">ROUND(S59*W59,0)</f>
        <v>62</v>
      </c>
      <c r="P59" s="59" t="n">
        <f aca="false">IF(F59="","",ROUND(SQRT((F59*L59/100)^2+(G59*O59)^2),0))</f>
        <v>25</v>
      </c>
      <c r="R59" s="60" t="n">
        <v>-22.1318047152864</v>
      </c>
      <c r="S59" s="61" t="n">
        <f aca="false">U59*V59*$F$5</f>
        <v>700.937313432836</v>
      </c>
      <c r="T59" s="62" t="n">
        <f aca="false">MAX(0,MIN(1,R59/100+$D$5))</f>
        <v>0.28988837360824</v>
      </c>
      <c r="U59" s="62" t="n">
        <v>0.674626865671642</v>
      </c>
      <c r="V59" s="61" t="n">
        <v>1039</v>
      </c>
      <c r="W59" s="62" t="n">
        <v>0.0882361663506877</v>
      </c>
      <c r="X59" s="63" t="s">
        <v>168</v>
      </c>
      <c r="Y59" s="63" t="s">
        <v>163</v>
      </c>
    </row>
    <row r="60" customFormat="false" ht="15" hidden="false" customHeight="false" outlineLevel="0" collapsed="false">
      <c r="A60" s="32" t="s">
        <v>159</v>
      </c>
      <c r="B60" s="32" t="s">
        <v>226</v>
      </c>
      <c r="C60" s="32" t="s">
        <v>227</v>
      </c>
      <c r="D60" s="59" t="n">
        <f aca="false">ROUND(S60*T60,0)</f>
        <v>182</v>
      </c>
      <c r="E60" s="59" t="n">
        <f aca="false">ROUND(S60,0)-D60</f>
        <v>419</v>
      </c>
      <c r="F60" s="59" t="n">
        <f aca="false">IF(COUNTA(D60:E60)=0,"",SUM(D60:E60))</f>
        <v>601</v>
      </c>
      <c r="G60" s="40" t="n">
        <f aca="false">IF(OR(F60="",F60=0),"",D60/F60)</f>
        <v>0.302828618968386</v>
      </c>
      <c r="H60" s="40" t="n">
        <f aca="false">IF(OR(F60="",F60=0),"",E60/F60)</f>
        <v>0.697171381031614</v>
      </c>
      <c r="I60" s="32" t="s">
        <v>161</v>
      </c>
      <c r="J60" s="36" t="n">
        <v>2.11715406277612</v>
      </c>
      <c r="K60" s="36" t="n">
        <f aca="false">$K$8</f>
        <v>1.21888790439391</v>
      </c>
      <c r="L60" s="36" t="n">
        <f aca="false">SQRT(J60^2+K60^2)</f>
        <v>2.44295498300873</v>
      </c>
      <c r="M60" s="40" t="n">
        <f aca="false">IF(G60="","",MAX(0,G60-1.96*L60/100))</f>
        <v>0.254946701301415</v>
      </c>
      <c r="N60" s="40" t="n">
        <f aca="false">IF(G60="","",MIN(1,G60+1.96*L60/100))</f>
        <v>0.350710536635357</v>
      </c>
      <c r="O60" s="59" t="n">
        <f aca="false">ROUND(S60*W60,0)</f>
        <v>53</v>
      </c>
      <c r="P60" s="59" t="n">
        <f aca="false">IF(F60="","",ROUND(SQRT((F60*L60/100)^2+(G60*O60)^2),0))</f>
        <v>22</v>
      </c>
      <c r="R60" s="60" t="n">
        <v>-20.8368152599597</v>
      </c>
      <c r="S60" s="61" t="n">
        <f aca="false">U60*V60*$F$5</f>
        <v>601.421153846154</v>
      </c>
      <c r="T60" s="62" t="n">
        <f aca="false">MAX(0,MIN(1,R60/100+$D$5))</f>
        <v>0.302838268161507</v>
      </c>
      <c r="U60" s="62" t="n">
        <v>0.578846153846154</v>
      </c>
      <c r="V60" s="61" t="n">
        <v>1039</v>
      </c>
      <c r="W60" s="62" t="n">
        <v>0.0882361663506877</v>
      </c>
      <c r="X60" s="63" t="s">
        <v>168</v>
      </c>
      <c r="Y60" s="63" t="s">
        <v>163</v>
      </c>
    </row>
    <row r="61" customFormat="false" ht="15" hidden="false" customHeight="false" outlineLevel="0" collapsed="false">
      <c r="A61" s="32" t="s">
        <v>159</v>
      </c>
      <c r="B61" s="32" t="s">
        <v>226</v>
      </c>
      <c r="C61" s="32" t="s">
        <v>228</v>
      </c>
      <c r="D61" s="59" t="n">
        <f aca="false">ROUND(S61*T61,0)</f>
        <v>89</v>
      </c>
      <c r="E61" s="59" t="n">
        <f aca="false">ROUND(S61,0)-D61</f>
        <v>223</v>
      </c>
      <c r="F61" s="59" t="n">
        <f aca="false">IF(COUNTA(D61:E61)=0,"",SUM(D61:E61))</f>
        <v>312</v>
      </c>
      <c r="G61" s="40" t="n">
        <f aca="false">IF(OR(F61="",F61=0),"",D61/F61)</f>
        <v>0.28525641025641</v>
      </c>
      <c r="H61" s="40" t="n">
        <f aca="false">IF(OR(F61="",F61=0),"",E61/F61)</f>
        <v>0.71474358974359</v>
      </c>
      <c r="I61" s="32" t="s">
        <v>161</v>
      </c>
      <c r="J61" s="36" t="n">
        <v>3.41931916932922</v>
      </c>
      <c r="K61" s="36" t="n">
        <f aca="false">$K$8</f>
        <v>1.21888790439391</v>
      </c>
      <c r="L61" s="36" t="n">
        <f aca="false">SQRT(J61^2+K61^2)</f>
        <v>3.63007318179951</v>
      </c>
      <c r="M61" s="40" t="n">
        <f aca="false">IF(G61="","",MAX(0,G61-1.96*L61/100))</f>
        <v>0.21410697589314</v>
      </c>
      <c r="N61" s="40" t="n">
        <f aca="false">IF(G61="","",MIN(1,G61+1.96*L61/100))</f>
        <v>0.356405844619681</v>
      </c>
      <c r="O61" s="59" t="n">
        <f aca="false">ROUND(S61*W61,0)</f>
        <v>46</v>
      </c>
      <c r="P61" s="59" t="n">
        <f aca="false">IF(F61="","",ROUND(SQRT((F61*L61/100)^2+(G61*O61)^2),0))</f>
        <v>17</v>
      </c>
      <c r="R61" s="60" t="n">
        <v>-22.5688521933401</v>
      </c>
      <c r="S61" s="61" t="n">
        <f aca="false">U61*V61*$F$5</f>
        <v>312.431640625</v>
      </c>
      <c r="T61" s="62" t="n">
        <f aca="false">MAX(0,MIN(1,R61/100+$D$5))</f>
        <v>0.285517898827702</v>
      </c>
      <c r="U61" s="62" t="n">
        <v>0.583984375</v>
      </c>
      <c r="V61" s="61" t="n">
        <v>535</v>
      </c>
      <c r="W61" s="62" t="n">
        <v>0.147793277096735</v>
      </c>
      <c r="X61" s="63" t="s">
        <v>162</v>
      </c>
      <c r="Y61" s="63" t="s">
        <v>163</v>
      </c>
    </row>
    <row r="62" customFormat="false" ht="15" hidden="false" customHeight="false" outlineLevel="0" collapsed="false">
      <c r="A62" s="32" t="s">
        <v>159</v>
      </c>
      <c r="B62" s="32" t="s">
        <v>229</v>
      </c>
      <c r="C62" s="32" t="s">
        <v>229</v>
      </c>
      <c r="D62" s="59" t="n">
        <f aca="false">ROUND(S62*T62,0)</f>
        <v>39</v>
      </c>
      <c r="E62" s="59" t="n">
        <f aca="false">ROUND(S62,0)-D62</f>
        <v>68</v>
      </c>
      <c r="F62" s="59" t="n">
        <f aca="false">IF(COUNTA(D62:E62)=0,"",SUM(D62:E62))</f>
        <v>107</v>
      </c>
      <c r="G62" s="40" t="n">
        <f aca="false">IF(OR(F62="",F62=0),"",D62/F62)</f>
        <v>0.364485981308411</v>
      </c>
      <c r="H62" s="40" t="n">
        <f aca="false">IF(OR(F62="",F62=0),"",E62/F62)</f>
        <v>0.635514018691589</v>
      </c>
      <c r="I62" s="32" t="s">
        <v>161</v>
      </c>
      <c r="J62" s="36" t="n">
        <v>3.41931916932922</v>
      </c>
      <c r="K62" s="36" t="n">
        <f aca="false">$K$8</f>
        <v>1.21888790439391</v>
      </c>
      <c r="L62" s="36" t="n">
        <f aca="false">SQRT(J62^2+K62^2)</f>
        <v>3.63007318179951</v>
      </c>
      <c r="M62" s="40" t="n">
        <f aca="false">IF(G62="","",MAX(0,G62-1.96*L62/100))</f>
        <v>0.293336546945141</v>
      </c>
      <c r="N62" s="40" t="n">
        <f aca="false">IF(G62="","",MIN(1,G62+1.96*L62/100))</f>
        <v>0.435635415671682</v>
      </c>
      <c r="O62" s="59" t="n">
        <f aca="false">ROUND(S62*W62,0)</f>
        <v>16</v>
      </c>
      <c r="P62" s="59" t="n">
        <f aca="false">IF(F62="","",ROUND(SQRT((F62*L62/100)^2+(G62*O62)^2),0))</f>
        <v>7</v>
      </c>
      <c r="R62" s="60" t="n">
        <v>-14.3676944980634</v>
      </c>
      <c r="S62" s="61" t="n">
        <f aca="false">U62*V62*$F$5</f>
        <v>106.666666666667</v>
      </c>
      <c r="T62" s="62" t="n">
        <f aca="false">MAX(0,MIN(1,R62/100+$D$5))</f>
        <v>0.367529475780469</v>
      </c>
      <c r="U62" s="62" t="n">
        <v>0.444444444444444</v>
      </c>
      <c r="V62" s="61" t="n">
        <v>240</v>
      </c>
      <c r="W62" s="62" t="n">
        <v>0.147793277096735</v>
      </c>
      <c r="X62" s="63" t="s">
        <v>162</v>
      </c>
      <c r="Y62" s="63" t="s">
        <v>163</v>
      </c>
    </row>
    <row r="63" customFormat="false" ht="15" hidden="false" customHeight="false" outlineLevel="0" collapsed="false">
      <c r="A63" s="32" t="s">
        <v>230</v>
      </c>
      <c r="B63" s="32" t="s">
        <v>231</v>
      </c>
      <c r="C63" s="32" t="s">
        <v>231</v>
      </c>
      <c r="D63" s="59" t="n">
        <f aca="false">ROUND(S63*T63,0)</f>
        <v>494</v>
      </c>
      <c r="E63" s="59" t="n">
        <f aca="false">ROUND(S63,0)-D63</f>
        <v>567</v>
      </c>
      <c r="F63" s="59" t="n">
        <f aca="false">IF(COUNTA(D63:E63)=0,"",SUM(D63:E63))</f>
        <v>1061</v>
      </c>
      <c r="G63" s="40" t="n">
        <f aca="false">IF(OR(F63="",F63=0),"",D63/F63)</f>
        <v>0.46559849198869</v>
      </c>
      <c r="H63" s="40" t="n">
        <f aca="false">IF(OR(F63="",F63=0),"",E63/F63)</f>
        <v>0.53440150801131</v>
      </c>
      <c r="I63" s="32" t="s">
        <v>161</v>
      </c>
      <c r="J63" s="36" t="n">
        <v>1.72833670492965</v>
      </c>
      <c r="K63" s="36" t="n">
        <f aca="false">$K$8</f>
        <v>1.21888790439391</v>
      </c>
      <c r="L63" s="36" t="n">
        <f aca="false">SQRT(J63^2+K63^2)</f>
        <v>2.1149079150367</v>
      </c>
      <c r="M63" s="40" t="n">
        <f aca="false">IF(G63="","",MAX(0,G63-1.96*L63/100))</f>
        <v>0.424146296853971</v>
      </c>
      <c r="N63" s="40" t="n">
        <f aca="false">IF(G63="","",MIN(1,G63+1.96*L63/100))</f>
        <v>0.507050687123409</v>
      </c>
      <c r="O63" s="59" t="n">
        <f aca="false">ROUND(S63*W63,0)</f>
        <v>72</v>
      </c>
      <c r="P63" s="59" t="n">
        <f aca="false">IF(F63="","",ROUND(SQRT((F63*L63/100)^2+(G63*O63)^2),0))</f>
        <v>40</v>
      </c>
      <c r="R63" s="60" t="n">
        <v>-4.53138986970825</v>
      </c>
      <c r="S63" s="61" t="n">
        <f aca="false">U63*V63*$F$5</f>
        <v>1060.80585424134</v>
      </c>
      <c r="T63" s="62" t="n">
        <f aca="false">MAX(0,MIN(1,R63/100+$D$5))</f>
        <v>0.465892522064021</v>
      </c>
      <c r="U63" s="62" t="n">
        <v>0.605137395459976</v>
      </c>
      <c r="V63" s="61" t="n">
        <v>1753</v>
      </c>
      <c r="W63" s="62" t="n">
        <v>0.0678151016999644</v>
      </c>
      <c r="X63" s="63" t="s">
        <v>201</v>
      </c>
      <c r="Y63" s="63" t="s">
        <v>163</v>
      </c>
    </row>
    <row r="64" customFormat="false" ht="15" hidden="false" customHeight="false" outlineLevel="0" collapsed="false">
      <c r="A64" s="32" t="s">
        <v>230</v>
      </c>
      <c r="B64" s="32" t="s">
        <v>232</v>
      </c>
      <c r="C64" s="32" t="s">
        <v>233</v>
      </c>
      <c r="D64" s="59" t="n">
        <f aca="false">ROUND(S64*T64,0)</f>
        <v>242</v>
      </c>
      <c r="E64" s="59" t="n">
        <f aca="false">ROUND(S64,0)-D64</f>
        <v>97</v>
      </c>
      <c r="F64" s="59" t="n">
        <f aca="false">IF(COUNTA(D64:E64)=0,"",SUM(D64:E64))</f>
        <v>339</v>
      </c>
      <c r="G64" s="40" t="n">
        <f aca="false">IF(OR(F64="",F64=0),"",D64/F64)</f>
        <v>0.713864306784661</v>
      </c>
      <c r="H64" s="40" t="n">
        <f aca="false">IF(OR(F64="",F64=0),"",E64/F64)</f>
        <v>0.286135693215339</v>
      </c>
      <c r="I64" s="32" t="s">
        <v>161</v>
      </c>
      <c r="J64" s="36" t="n">
        <v>3.41931916932922</v>
      </c>
      <c r="K64" s="36" t="n">
        <f aca="false">$K$8</f>
        <v>1.21888790439391</v>
      </c>
      <c r="L64" s="36" t="n">
        <f aca="false">SQRT(J64^2+K64^2)</f>
        <v>3.63007318179951</v>
      </c>
      <c r="M64" s="40" t="n">
        <f aca="false">IF(G64="","",MAX(0,G64-1.96*L64/100))</f>
        <v>0.64271487242139</v>
      </c>
      <c r="N64" s="40" t="n">
        <f aca="false">IF(G64="","",MIN(1,G64+1.96*L64/100))</f>
        <v>0.785013741147931</v>
      </c>
      <c r="O64" s="59" t="n">
        <f aca="false">ROUND(S64*W64,0)</f>
        <v>50</v>
      </c>
      <c r="P64" s="59" t="n">
        <f aca="false">IF(F64="","",ROUND(SQRT((F64*L64/100)^2+(G64*O64)^2),0))</f>
        <v>38</v>
      </c>
      <c r="R64" s="60" t="n">
        <v>20.3560646510067</v>
      </c>
      <c r="S64" s="61" t="n">
        <f aca="false">U64*V64*$F$5</f>
        <v>338.759820426487</v>
      </c>
      <c r="T64" s="62" t="n">
        <f aca="false">MAX(0,MIN(1,R64/100+$D$5))</f>
        <v>0.71476706727117</v>
      </c>
      <c r="U64" s="62" t="n">
        <v>0.187991021324355</v>
      </c>
      <c r="V64" s="61" t="n">
        <v>1802</v>
      </c>
      <c r="W64" s="62" t="n">
        <v>0.147793277096735</v>
      </c>
      <c r="X64" s="63" t="s">
        <v>162</v>
      </c>
      <c r="Y64" s="63" t="s">
        <v>163</v>
      </c>
    </row>
    <row r="65" customFormat="false" ht="15" hidden="false" customHeight="false" outlineLevel="0" collapsed="false">
      <c r="A65" s="32" t="s">
        <v>230</v>
      </c>
      <c r="B65" s="32" t="s">
        <v>232</v>
      </c>
      <c r="C65" s="32" t="s">
        <v>234</v>
      </c>
      <c r="D65" s="59" t="n">
        <f aca="false">ROUND(S65*T65,0)</f>
        <v>134</v>
      </c>
      <c r="E65" s="59" t="n">
        <f aca="false">ROUND(S65,0)-D65</f>
        <v>67</v>
      </c>
      <c r="F65" s="59" t="n">
        <f aca="false">IF(COUNTA(D65:E65)=0,"",SUM(D65:E65))</f>
        <v>201</v>
      </c>
      <c r="G65" s="40" t="n">
        <f aca="false">IF(OR(F65="",F65=0),"",D65/F65)</f>
        <v>0.666666666666667</v>
      </c>
      <c r="H65" s="40" t="n">
        <f aca="false">IF(OR(F65="",F65=0),"",E65/F65)</f>
        <v>0.333333333333333</v>
      </c>
      <c r="I65" s="32" t="s">
        <v>161</v>
      </c>
      <c r="J65" s="36" t="n">
        <v>3.41931916932922</v>
      </c>
      <c r="K65" s="36" t="n">
        <f aca="false">$K$8</f>
        <v>1.21888790439391</v>
      </c>
      <c r="L65" s="36" t="n">
        <f aca="false">SQRT(J65^2+K65^2)</f>
        <v>3.63007318179951</v>
      </c>
      <c r="M65" s="40" t="n">
        <f aca="false">IF(G65="","",MAX(0,G65-1.96*L65/100))</f>
        <v>0.595517232303396</v>
      </c>
      <c r="N65" s="40" t="n">
        <f aca="false">IF(G65="","",MIN(1,G65+1.96*L65/100))</f>
        <v>0.737816101029937</v>
      </c>
      <c r="O65" s="59" t="n">
        <f aca="false">ROUND(S65*W65,0)</f>
        <v>30</v>
      </c>
      <c r="P65" s="59" t="n">
        <f aca="false">IF(F65="","",ROUND(SQRT((F65*L65/100)^2+(G65*O65)^2),0))</f>
        <v>21</v>
      </c>
      <c r="R65" s="60" t="n">
        <v>15.7098479608993</v>
      </c>
      <c r="S65" s="61" t="n">
        <f aca="false">U65*V65*$F$5</f>
        <v>200.692863595303</v>
      </c>
      <c r="T65" s="62" t="n">
        <f aca="false">MAX(0,MIN(1,R65/100+$D$5))</f>
        <v>0.668304900370096</v>
      </c>
      <c r="U65" s="62" t="n">
        <v>0.188798554652213</v>
      </c>
      <c r="V65" s="61" t="n">
        <v>1063</v>
      </c>
      <c r="W65" s="62" t="n">
        <v>0.147793277096735</v>
      </c>
      <c r="X65" s="63" t="s">
        <v>162</v>
      </c>
      <c r="Y65" s="63" t="s">
        <v>163</v>
      </c>
    </row>
    <row r="66" customFormat="false" ht="15" hidden="false" customHeight="false" outlineLevel="0" collapsed="false">
      <c r="A66" s="32" t="s">
        <v>230</v>
      </c>
      <c r="B66" s="32" t="s">
        <v>232</v>
      </c>
      <c r="C66" s="32" t="s">
        <v>235</v>
      </c>
      <c r="D66" s="59" t="n">
        <f aca="false">ROUND(S66*T66,0)</f>
        <v>163</v>
      </c>
      <c r="E66" s="59" t="n">
        <f aca="false">ROUND(S66,0)-D66</f>
        <v>70</v>
      </c>
      <c r="F66" s="59" t="n">
        <f aca="false">IF(COUNTA(D66:E66)=0,"",SUM(D66:E66))</f>
        <v>233</v>
      </c>
      <c r="G66" s="40" t="n">
        <f aca="false">IF(OR(F66="",F66=0),"",D66/F66)</f>
        <v>0.699570815450644</v>
      </c>
      <c r="H66" s="40" t="n">
        <f aca="false">IF(OR(F66="",F66=0),"",E66/F66)</f>
        <v>0.300429184549356</v>
      </c>
      <c r="I66" s="32" t="s">
        <v>161</v>
      </c>
      <c r="J66" s="36" t="n">
        <v>3.41931916932922</v>
      </c>
      <c r="K66" s="36" t="n">
        <f aca="false">$K$8</f>
        <v>1.21888790439391</v>
      </c>
      <c r="L66" s="36" t="n">
        <f aca="false">SQRT(J66^2+K66^2)</f>
        <v>3.63007318179951</v>
      </c>
      <c r="M66" s="40" t="n">
        <f aca="false">IF(G66="","",MAX(0,G66-1.96*L66/100))</f>
        <v>0.628421381087373</v>
      </c>
      <c r="N66" s="40" t="n">
        <f aca="false">IF(G66="","",MIN(1,G66+1.96*L66/100))</f>
        <v>0.770720249813914</v>
      </c>
      <c r="O66" s="59" t="n">
        <f aca="false">ROUND(S66*W66,0)</f>
        <v>34</v>
      </c>
      <c r="P66" s="59" t="n">
        <f aca="false">IF(F66="","",ROUND(SQRT((F66*L66/100)^2+(G66*O66)^2),0))</f>
        <v>25</v>
      </c>
      <c r="R66" s="60" t="n">
        <v>19.0152484078803</v>
      </c>
      <c r="S66" s="61" t="n">
        <f aca="false">U66*V66*$F$5</f>
        <v>232.72650296359</v>
      </c>
      <c r="T66" s="62" t="n">
        <f aca="false">MAX(0,MIN(1,R66/100+$D$5))</f>
        <v>0.701358904839906</v>
      </c>
      <c r="U66" s="62" t="n">
        <v>0.202370872142252</v>
      </c>
      <c r="V66" s="61" t="n">
        <v>1150</v>
      </c>
      <c r="W66" s="62" t="n">
        <v>0.147793277096735</v>
      </c>
      <c r="X66" s="63" t="s">
        <v>162</v>
      </c>
      <c r="Y66" s="63" t="s">
        <v>163</v>
      </c>
    </row>
    <row r="67" customFormat="false" ht="15" hidden="false" customHeight="false" outlineLevel="0" collapsed="false">
      <c r="A67" s="32" t="s">
        <v>230</v>
      </c>
      <c r="B67" s="32" t="s">
        <v>232</v>
      </c>
      <c r="C67" s="32" t="s">
        <v>236</v>
      </c>
      <c r="D67" s="59" t="n">
        <f aca="false">ROUND(S67*T67,0)</f>
        <v>158</v>
      </c>
      <c r="E67" s="59" t="n">
        <f aca="false">ROUND(S67,0)-D67</f>
        <v>77</v>
      </c>
      <c r="F67" s="59" t="n">
        <f aca="false">IF(COUNTA(D67:E67)=0,"",SUM(D67:E67))</f>
        <v>235</v>
      </c>
      <c r="G67" s="40" t="n">
        <f aca="false">IF(OR(F67="",F67=0),"",D67/F67)</f>
        <v>0.672340425531915</v>
      </c>
      <c r="H67" s="40" t="n">
        <f aca="false">IF(OR(F67="",F67=0),"",E67/F67)</f>
        <v>0.327659574468085</v>
      </c>
      <c r="I67" s="32" t="s">
        <v>161</v>
      </c>
      <c r="J67" s="36" t="n">
        <v>3.41931916932922</v>
      </c>
      <c r="K67" s="36" t="n">
        <f aca="false">$K$8</f>
        <v>1.21888790439391</v>
      </c>
      <c r="L67" s="36" t="n">
        <f aca="false">SQRT(J67^2+K67^2)</f>
        <v>3.63007318179951</v>
      </c>
      <c r="M67" s="40" t="n">
        <f aca="false">IF(G67="","",MAX(0,G67-1.96*L67/100))</f>
        <v>0.601190991168644</v>
      </c>
      <c r="N67" s="40" t="n">
        <f aca="false">IF(G67="","",MIN(1,G67+1.96*L67/100))</f>
        <v>0.743489859895185</v>
      </c>
      <c r="O67" s="59" t="n">
        <f aca="false">ROUND(S67*W67,0)</f>
        <v>35</v>
      </c>
      <c r="P67" s="59" t="n">
        <f aca="false">IF(F67="","",ROUND(SQRT((F67*L67/100)^2+(G67*O67)^2),0))</f>
        <v>25</v>
      </c>
      <c r="R67" s="60" t="n">
        <v>16.1860561127561</v>
      </c>
      <c r="S67" s="61" t="n">
        <f aca="false">U67*V67*$F$5</f>
        <v>234.521920668058</v>
      </c>
      <c r="T67" s="62" t="n">
        <f aca="false">MAX(0,MIN(1,R67/100+$D$5))</f>
        <v>0.673066981888664</v>
      </c>
      <c r="U67" s="62" t="n">
        <v>0.248434237995825</v>
      </c>
      <c r="V67" s="61" t="n">
        <v>944</v>
      </c>
      <c r="W67" s="62" t="n">
        <v>0.147793277096735</v>
      </c>
      <c r="X67" s="63" t="s">
        <v>162</v>
      </c>
      <c r="Y67" s="63" t="s">
        <v>163</v>
      </c>
    </row>
    <row r="68" customFormat="false" ht="15" hidden="false" customHeight="false" outlineLevel="0" collapsed="false">
      <c r="A68" s="32" t="s">
        <v>230</v>
      </c>
      <c r="B68" s="32" t="s">
        <v>232</v>
      </c>
      <c r="C68" s="32" t="s">
        <v>237</v>
      </c>
      <c r="D68" s="59" t="n">
        <f aca="false">ROUND(S68*T68,0)</f>
        <v>167</v>
      </c>
      <c r="E68" s="59" t="n">
        <f aca="false">ROUND(S68,0)-D68</f>
        <v>60</v>
      </c>
      <c r="F68" s="59" t="n">
        <f aca="false">IF(COUNTA(D68:E68)=0,"",SUM(D68:E68))</f>
        <v>227</v>
      </c>
      <c r="G68" s="40" t="n">
        <f aca="false">IF(OR(F68="",F68=0),"",D68/F68)</f>
        <v>0.73568281938326</v>
      </c>
      <c r="H68" s="40" t="n">
        <f aca="false">IF(OR(F68="",F68=0),"",E68/F68)</f>
        <v>0.26431718061674</v>
      </c>
      <c r="I68" s="32" t="s">
        <v>161</v>
      </c>
      <c r="J68" s="36" t="n">
        <v>3.41931916932922</v>
      </c>
      <c r="K68" s="36" t="n">
        <f aca="false">$K$8</f>
        <v>1.21888790439391</v>
      </c>
      <c r="L68" s="36" t="n">
        <f aca="false">SQRT(J68^2+K68^2)</f>
        <v>3.63007318179951</v>
      </c>
      <c r="M68" s="40" t="n">
        <f aca="false">IF(G68="","",MAX(0,G68-1.96*L68/100))</f>
        <v>0.66453338501999</v>
      </c>
      <c r="N68" s="40" t="n">
        <f aca="false">IF(G68="","",MIN(1,G68+1.96*L68/100))</f>
        <v>0.80683225374653</v>
      </c>
      <c r="O68" s="59" t="n">
        <f aca="false">ROUND(S68*W68,0)</f>
        <v>34</v>
      </c>
      <c r="P68" s="59" t="n">
        <f aca="false">IF(F68="","",ROUND(SQRT((F68*L68/100)^2+(G68*O68)^2),0))</f>
        <v>26</v>
      </c>
      <c r="R68" s="60" t="n">
        <v>22.3494289499572</v>
      </c>
      <c r="S68" s="61" t="n">
        <f aca="false">U68*V68*$F$5</f>
        <v>227.321723189734</v>
      </c>
      <c r="T68" s="62" t="n">
        <f aca="false">MAX(0,MIN(1,R68/100+$D$5))</f>
        <v>0.734700710260675</v>
      </c>
      <c r="U68" s="62" t="n">
        <v>0.212648945921173</v>
      </c>
      <c r="V68" s="61" t="n">
        <v>1069</v>
      </c>
      <c r="W68" s="62" t="n">
        <v>0.147793277096735</v>
      </c>
      <c r="X68" s="63" t="s">
        <v>162</v>
      </c>
      <c r="Y68" s="63" t="s">
        <v>163</v>
      </c>
    </row>
    <row r="69" customFormat="false" ht="15" hidden="false" customHeight="false" outlineLevel="0" collapsed="false">
      <c r="A69" s="32" t="s">
        <v>230</v>
      </c>
      <c r="B69" s="32" t="s">
        <v>232</v>
      </c>
      <c r="C69" s="32" t="s">
        <v>238</v>
      </c>
      <c r="D69" s="59" t="n">
        <f aca="false">ROUND(S69*T69,0)</f>
        <v>250</v>
      </c>
      <c r="E69" s="59" t="n">
        <f aca="false">ROUND(S69,0)-D69</f>
        <v>111</v>
      </c>
      <c r="F69" s="59" t="n">
        <f aca="false">IF(COUNTA(D69:E69)=0,"",SUM(D69:E69))</f>
        <v>361</v>
      </c>
      <c r="G69" s="40" t="n">
        <f aca="false">IF(OR(F69="",F69=0),"",D69/F69)</f>
        <v>0.692520775623269</v>
      </c>
      <c r="H69" s="40" t="n">
        <f aca="false">IF(OR(F69="",F69=0),"",E69/F69)</f>
        <v>0.307479224376731</v>
      </c>
      <c r="I69" s="32" t="s">
        <v>161</v>
      </c>
      <c r="J69" s="36" t="n">
        <v>3.41931916932922</v>
      </c>
      <c r="K69" s="36" t="n">
        <f aca="false">$K$8</f>
        <v>1.21888790439391</v>
      </c>
      <c r="L69" s="36" t="n">
        <f aca="false">SQRT(J69^2+K69^2)</f>
        <v>3.63007318179951</v>
      </c>
      <c r="M69" s="40" t="n">
        <f aca="false">IF(G69="","",MAX(0,G69-1.96*L69/100))</f>
        <v>0.621371341259998</v>
      </c>
      <c r="N69" s="40" t="n">
        <f aca="false">IF(G69="","",MIN(1,G69+1.96*L69/100))</f>
        <v>0.763670209986539</v>
      </c>
      <c r="O69" s="59" t="n">
        <f aca="false">ROUND(S69*W69,0)</f>
        <v>53</v>
      </c>
      <c r="P69" s="59" t="n">
        <f aca="false">IF(F69="","",ROUND(SQRT((F69*L69/100)^2+(G69*O69)^2),0))</f>
        <v>39</v>
      </c>
      <c r="R69" s="60" t="n">
        <v>18.0267769676174</v>
      </c>
      <c r="S69" s="61" t="n">
        <f aca="false">U69*V69*$F$5</f>
        <v>360.922448979592</v>
      </c>
      <c r="T69" s="62" t="n">
        <f aca="false">MAX(0,MIN(1,R69/100+$D$5))</f>
        <v>0.691474190437277</v>
      </c>
      <c r="U69" s="62" t="n">
        <v>0.36530612244898</v>
      </c>
      <c r="V69" s="61" t="n">
        <v>988.000000000001</v>
      </c>
      <c r="W69" s="62" t="n">
        <v>0.147793277096735</v>
      </c>
      <c r="X69" s="63" t="s">
        <v>162</v>
      </c>
      <c r="Y69" s="63" t="s">
        <v>163</v>
      </c>
    </row>
    <row r="70" customFormat="false" ht="15" hidden="false" customHeight="false" outlineLevel="0" collapsed="false">
      <c r="A70" s="32" t="s">
        <v>230</v>
      </c>
      <c r="B70" s="32" t="s">
        <v>232</v>
      </c>
      <c r="C70" s="32" t="s">
        <v>239</v>
      </c>
      <c r="D70" s="59" t="n">
        <f aca="false">ROUND(S70*T70,0)</f>
        <v>586</v>
      </c>
      <c r="E70" s="59" t="n">
        <f aca="false">ROUND(S70,0)-D70</f>
        <v>172</v>
      </c>
      <c r="F70" s="59" t="n">
        <f aca="false">IF(COUNTA(D70:E70)=0,"",SUM(D70:E70))</f>
        <v>758</v>
      </c>
      <c r="G70" s="40" t="n">
        <f aca="false">IF(OR(F70="",F70=0),"",D70/F70)</f>
        <v>0.773087071240106</v>
      </c>
      <c r="H70" s="40" t="n">
        <f aca="false">IF(OR(F70="",F70=0),"",E70/F70)</f>
        <v>0.226912928759894</v>
      </c>
      <c r="I70" s="32" t="s">
        <v>161</v>
      </c>
      <c r="J70" s="36" t="n">
        <v>2.11715406277612</v>
      </c>
      <c r="K70" s="36" t="n">
        <f aca="false">$K$8</f>
        <v>1.21888790439391</v>
      </c>
      <c r="L70" s="36" t="n">
        <f aca="false">SQRT(J70^2+K70^2)</f>
        <v>2.44295498300873</v>
      </c>
      <c r="M70" s="40" t="n">
        <f aca="false">IF(G70="","",MAX(0,G70-1.96*L70/100))</f>
        <v>0.725205153573134</v>
      </c>
      <c r="N70" s="40" t="n">
        <f aca="false">IF(G70="","",MIN(1,G70+1.96*L70/100))</f>
        <v>0.820968988907077</v>
      </c>
      <c r="O70" s="59" t="n">
        <f aca="false">ROUND(S70*W70,0)</f>
        <v>67</v>
      </c>
      <c r="P70" s="59" t="n">
        <f aca="false">IF(F70="","",ROUND(SQRT((F70*L70/100)^2+(G70*O70)^2),0))</f>
        <v>55</v>
      </c>
      <c r="R70" s="60" t="n">
        <v>26.2432732797119</v>
      </c>
      <c r="S70" s="61" t="n">
        <f aca="false">U70*V70*$F$5</f>
        <v>757.916666666666</v>
      </c>
      <c r="T70" s="62" t="n">
        <f aca="false">MAX(0,MIN(1,R70/100+$D$5))</f>
        <v>0.773639153558222</v>
      </c>
      <c r="U70" s="62" t="n">
        <v>0.307971014492754</v>
      </c>
      <c r="V70" s="61" t="n">
        <v>2461</v>
      </c>
      <c r="W70" s="62" t="n">
        <v>0.0882361663506877</v>
      </c>
      <c r="X70" s="63" t="s">
        <v>168</v>
      </c>
      <c r="Y70" s="63" t="s">
        <v>163</v>
      </c>
    </row>
    <row r="71" customFormat="false" ht="15" hidden="false" customHeight="false" outlineLevel="0" collapsed="false">
      <c r="A71" s="32" t="s">
        <v>230</v>
      </c>
      <c r="B71" s="32" t="s">
        <v>232</v>
      </c>
      <c r="C71" s="32" t="s">
        <v>240</v>
      </c>
      <c r="D71" s="59" t="n">
        <f aca="false">ROUND(S71*T71,0)</f>
        <v>269</v>
      </c>
      <c r="E71" s="59" t="n">
        <f aca="false">ROUND(S71,0)-D71</f>
        <v>142</v>
      </c>
      <c r="F71" s="59" t="n">
        <f aca="false">IF(COUNTA(D71:E71)=0,"",SUM(D71:E71))</f>
        <v>411</v>
      </c>
      <c r="G71" s="40" t="n">
        <f aca="false">IF(OR(F71="",F71=0),"",D71/F71)</f>
        <v>0.654501216545012</v>
      </c>
      <c r="H71" s="40" t="n">
        <f aca="false">IF(OR(F71="",F71=0),"",E71/F71)</f>
        <v>0.345498783454988</v>
      </c>
      <c r="I71" s="32" t="s">
        <v>161</v>
      </c>
      <c r="J71" s="36" t="n">
        <v>3.41931916932922</v>
      </c>
      <c r="K71" s="36" t="n">
        <f aca="false">$K$8</f>
        <v>1.21888790439391</v>
      </c>
      <c r="L71" s="36" t="n">
        <f aca="false">SQRT(J71^2+K71^2)</f>
        <v>3.63007318179951</v>
      </c>
      <c r="M71" s="40" t="n">
        <f aca="false">IF(G71="","",MAX(0,G71-1.96*L71/100))</f>
        <v>0.583351782181742</v>
      </c>
      <c r="N71" s="40" t="n">
        <f aca="false">IF(G71="","",MIN(1,G71+1.96*L71/100))</f>
        <v>0.725650650908283</v>
      </c>
      <c r="O71" s="59" t="n">
        <f aca="false">ROUND(S71*W71,0)</f>
        <v>61</v>
      </c>
      <c r="P71" s="59" t="n">
        <f aca="false">IF(F71="","",ROUND(SQRT((F71*L71/100)^2+(G71*O71)^2),0))</f>
        <v>43</v>
      </c>
      <c r="R71" s="60" t="n">
        <v>14.3605329067062</v>
      </c>
      <c r="S71" s="61" t="n">
        <f aca="false">U71*V71*$F$5</f>
        <v>411.119158878505</v>
      </c>
      <c r="T71" s="62" t="n">
        <f aca="false">MAX(0,MIN(1,R71/100+$D$5))</f>
        <v>0.654811749828165</v>
      </c>
      <c r="U71" s="62" t="n">
        <v>0.466121495327103</v>
      </c>
      <c r="V71" s="61" t="n">
        <v>882</v>
      </c>
      <c r="W71" s="62" t="n">
        <v>0.147793277096735</v>
      </c>
      <c r="X71" s="63" t="s">
        <v>162</v>
      </c>
      <c r="Y71" s="63" t="s">
        <v>163</v>
      </c>
    </row>
    <row r="72" customFormat="false" ht="15" hidden="false" customHeight="false" outlineLevel="0" collapsed="false">
      <c r="A72" s="32" t="s">
        <v>230</v>
      </c>
      <c r="B72" s="32" t="s">
        <v>232</v>
      </c>
      <c r="C72" s="32" t="s">
        <v>241</v>
      </c>
      <c r="D72" s="59" t="n">
        <f aca="false">ROUND(S72*T72,0)</f>
        <v>414</v>
      </c>
      <c r="E72" s="59" t="n">
        <f aca="false">ROUND(S72,0)-D72</f>
        <v>256</v>
      </c>
      <c r="F72" s="59" t="n">
        <f aca="false">IF(COUNTA(D72:E72)=0,"",SUM(D72:E72))</f>
        <v>670</v>
      </c>
      <c r="G72" s="40" t="n">
        <f aca="false">IF(OR(F72="",F72=0),"",D72/F72)</f>
        <v>0.617910447761194</v>
      </c>
      <c r="H72" s="40" t="n">
        <f aca="false">IF(OR(F72="",F72=0),"",E72/F72)</f>
        <v>0.382089552238806</v>
      </c>
      <c r="I72" s="32" t="s">
        <v>161</v>
      </c>
      <c r="J72" s="36" t="n">
        <v>2.11715406277612</v>
      </c>
      <c r="K72" s="36" t="n">
        <f aca="false">$K$8</f>
        <v>1.21888790439391</v>
      </c>
      <c r="L72" s="36" t="n">
        <f aca="false">SQRT(J72^2+K72^2)</f>
        <v>2.44295498300873</v>
      </c>
      <c r="M72" s="40" t="n">
        <f aca="false">IF(G72="","",MAX(0,G72-1.96*L72/100))</f>
        <v>0.570028530094223</v>
      </c>
      <c r="N72" s="40" t="n">
        <f aca="false">IF(G72="","",MIN(1,G72+1.96*L72/100))</f>
        <v>0.665792365428165</v>
      </c>
      <c r="O72" s="59" t="n">
        <f aca="false">ROUND(S72*W72,0)</f>
        <v>59</v>
      </c>
      <c r="P72" s="59" t="n">
        <f aca="false">IF(F72="","",ROUND(SQRT((F72*L72/100)^2+(G72*O72)^2),0))</f>
        <v>40</v>
      </c>
      <c r="R72" s="60" t="n">
        <v>10.6855110905417</v>
      </c>
      <c r="S72" s="61" t="n">
        <f aca="false">U72*V72*$F$5</f>
        <v>669.509193776521</v>
      </c>
      <c r="T72" s="62" t="n">
        <f aca="false">MAX(0,MIN(1,R72/100+$D$5))</f>
        <v>0.61806153166652</v>
      </c>
      <c r="U72" s="62" t="n">
        <v>0.487270155586988</v>
      </c>
      <c r="V72" s="61" t="n">
        <v>1374</v>
      </c>
      <c r="W72" s="62" t="n">
        <v>0.0882361663506877</v>
      </c>
      <c r="X72" s="63" t="s">
        <v>168</v>
      </c>
      <c r="Y72" s="63" t="s">
        <v>163</v>
      </c>
    </row>
    <row r="73" customFormat="false" ht="15" hidden="false" customHeight="false" outlineLevel="0" collapsed="false">
      <c r="A73" s="32" t="s">
        <v>230</v>
      </c>
      <c r="B73" s="32" t="s">
        <v>232</v>
      </c>
      <c r="C73" s="32" t="s">
        <v>242</v>
      </c>
      <c r="D73" s="59" t="n">
        <f aca="false">ROUND(S73*T73,0)</f>
        <v>350</v>
      </c>
      <c r="E73" s="59" t="n">
        <f aca="false">ROUND(S73,0)-D73</f>
        <v>199</v>
      </c>
      <c r="F73" s="59" t="n">
        <f aca="false">IF(COUNTA(D73:E73)=0,"",SUM(D73:E73))</f>
        <v>549</v>
      </c>
      <c r="G73" s="40" t="n">
        <f aca="false">IF(OR(F73="",F73=0),"",D73/F73)</f>
        <v>0.63752276867031</v>
      </c>
      <c r="H73" s="40" t="n">
        <f aca="false">IF(OR(F73="",F73=0),"",E73/F73)</f>
        <v>0.36247723132969</v>
      </c>
      <c r="I73" s="32" t="s">
        <v>161</v>
      </c>
      <c r="J73" s="36" t="n">
        <v>3.41931916932922</v>
      </c>
      <c r="K73" s="36" t="n">
        <f aca="false">$K$8</f>
        <v>1.21888790439391</v>
      </c>
      <c r="L73" s="36" t="n">
        <f aca="false">SQRT(J73^2+K73^2)</f>
        <v>3.63007318179951</v>
      </c>
      <c r="M73" s="40" t="n">
        <f aca="false">IF(G73="","",MAX(0,G73-1.96*L73/100))</f>
        <v>0.566373334307039</v>
      </c>
      <c r="N73" s="40" t="n">
        <f aca="false">IF(G73="","",MIN(1,G73+1.96*L73/100))</f>
        <v>0.70867220303358</v>
      </c>
      <c r="O73" s="59" t="n">
        <f aca="false">ROUND(S73*W73,0)</f>
        <v>81</v>
      </c>
      <c r="P73" s="59" t="n">
        <f aca="false">IF(F73="","",ROUND(SQRT((F73*L73/100)^2+(G73*O73)^2),0))</f>
        <v>55</v>
      </c>
      <c r="R73" s="60" t="n">
        <v>12.6167519762172</v>
      </c>
      <c r="S73" s="61" t="n">
        <f aca="false">U73*V73*$F$5</f>
        <v>549.287257019439</v>
      </c>
      <c r="T73" s="62" t="n">
        <f aca="false">MAX(0,MIN(1,R73/100+$D$5))</f>
        <v>0.637373940523276</v>
      </c>
      <c r="U73" s="62" t="n">
        <v>0.587473002159827</v>
      </c>
      <c r="V73" s="61" t="n">
        <v>935</v>
      </c>
      <c r="W73" s="62" t="n">
        <v>0.147793277096735</v>
      </c>
      <c r="X73" s="63" t="s">
        <v>162</v>
      </c>
      <c r="Y73" s="63" t="s">
        <v>163</v>
      </c>
    </row>
    <row r="74" customFormat="false" ht="15" hidden="false" customHeight="false" outlineLevel="0" collapsed="false">
      <c r="A74" s="32" t="s">
        <v>230</v>
      </c>
      <c r="B74" s="32" t="s">
        <v>232</v>
      </c>
      <c r="C74" s="32" t="s">
        <v>243</v>
      </c>
      <c r="D74" s="59" t="n">
        <f aca="false">ROUND(S74*T74,0)</f>
        <v>255</v>
      </c>
      <c r="E74" s="59" t="n">
        <f aca="false">ROUND(S74,0)-D74</f>
        <v>123</v>
      </c>
      <c r="F74" s="59" t="n">
        <f aca="false">IF(COUNTA(D74:E74)=0,"",SUM(D74:E74))</f>
        <v>378</v>
      </c>
      <c r="G74" s="40" t="n">
        <f aca="false">IF(OR(F74="",F74=0),"",D74/F74)</f>
        <v>0.674603174603175</v>
      </c>
      <c r="H74" s="40" t="n">
        <f aca="false">IF(OR(F74="",F74=0),"",E74/F74)</f>
        <v>0.325396825396825</v>
      </c>
      <c r="I74" s="32" t="s">
        <v>161</v>
      </c>
      <c r="J74" s="36" t="n">
        <v>3.41931916932922</v>
      </c>
      <c r="K74" s="36" t="n">
        <f aca="false">$K$8</f>
        <v>1.21888790439391</v>
      </c>
      <c r="L74" s="36" t="n">
        <f aca="false">SQRT(J74^2+K74^2)</f>
        <v>3.63007318179951</v>
      </c>
      <c r="M74" s="40" t="n">
        <f aca="false">IF(G74="","",MAX(0,G74-1.96*L74/100))</f>
        <v>0.603453740239904</v>
      </c>
      <c r="N74" s="40" t="n">
        <f aca="false">IF(G74="","",MIN(1,G74+1.96*L74/100))</f>
        <v>0.745752608966445</v>
      </c>
      <c r="O74" s="59" t="n">
        <f aca="false">ROUND(S74*W74,0)</f>
        <v>56</v>
      </c>
      <c r="P74" s="59" t="n">
        <f aca="false">IF(F74="","",ROUND(SQRT((F74*L74/100)^2+(G74*O74)^2),0))</f>
        <v>40</v>
      </c>
      <c r="R74" s="60" t="n">
        <v>16.2075091485005</v>
      </c>
      <c r="S74" s="61" t="n">
        <f aca="false">U74*V74*$F$5</f>
        <v>378.339066339066</v>
      </c>
      <c r="T74" s="62" t="n">
        <f aca="false">MAX(0,MIN(1,R74/100+$D$5))</f>
        <v>0.673281512246108</v>
      </c>
      <c r="U74" s="62" t="n">
        <v>0.314496314496315</v>
      </c>
      <c r="V74" s="61" t="n">
        <v>1203</v>
      </c>
      <c r="W74" s="62" t="n">
        <v>0.147793277096735</v>
      </c>
      <c r="X74" s="63" t="s">
        <v>162</v>
      </c>
      <c r="Y74" s="63" t="s">
        <v>163</v>
      </c>
    </row>
    <row r="75" customFormat="false" ht="15" hidden="false" customHeight="false" outlineLevel="0" collapsed="false">
      <c r="A75" s="32" t="s">
        <v>230</v>
      </c>
      <c r="B75" s="32" t="s">
        <v>232</v>
      </c>
      <c r="C75" s="32" t="s">
        <v>244</v>
      </c>
      <c r="D75" s="59" t="n">
        <f aca="false">ROUND(S75*T75,0)</f>
        <v>310</v>
      </c>
      <c r="E75" s="59" t="n">
        <f aca="false">ROUND(S75,0)-D75</f>
        <v>175</v>
      </c>
      <c r="F75" s="59" t="n">
        <f aca="false">IF(COUNTA(D75:E75)=0,"",SUM(D75:E75))</f>
        <v>485</v>
      </c>
      <c r="G75" s="40" t="n">
        <f aca="false">IF(OR(F75="",F75=0),"",D75/F75)</f>
        <v>0.639175257731959</v>
      </c>
      <c r="H75" s="40" t="n">
        <f aca="false">IF(OR(F75="",F75=0),"",E75/F75)</f>
        <v>0.360824742268041</v>
      </c>
      <c r="I75" s="32" t="s">
        <v>161</v>
      </c>
      <c r="J75" s="36" t="n">
        <v>3.41931916932922</v>
      </c>
      <c r="K75" s="36" t="n">
        <f aca="false">$K$8</f>
        <v>1.21888790439391</v>
      </c>
      <c r="L75" s="36" t="n">
        <f aca="false">SQRT(J75^2+K75^2)</f>
        <v>3.63007318179951</v>
      </c>
      <c r="M75" s="40" t="n">
        <f aca="false">IF(G75="","",MAX(0,G75-1.96*L75/100))</f>
        <v>0.568025823368688</v>
      </c>
      <c r="N75" s="40" t="n">
        <f aca="false">IF(G75="","",MIN(1,G75+1.96*L75/100))</f>
        <v>0.710324692095229</v>
      </c>
      <c r="O75" s="59" t="n">
        <f aca="false">ROUND(S75*W75,0)</f>
        <v>72</v>
      </c>
      <c r="P75" s="59" t="n">
        <f aca="false">IF(F75="","",ROUND(SQRT((F75*L75/100)^2+(G75*O75)^2),0))</f>
        <v>49</v>
      </c>
      <c r="R75" s="60" t="n">
        <v>12.7914568604411</v>
      </c>
      <c r="S75" s="61" t="n">
        <f aca="false">U75*V75*$F$5</f>
        <v>484.695302013423</v>
      </c>
      <c r="T75" s="62" t="n">
        <f aca="false">MAX(0,MIN(1,R75/100+$D$5))</f>
        <v>0.639120989365514</v>
      </c>
      <c r="U75" s="62" t="n">
        <v>0.326174496644295</v>
      </c>
      <c r="V75" s="61" t="n">
        <v>1486</v>
      </c>
      <c r="W75" s="62" t="n">
        <v>0.147793277096735</v>
      </c>
      <c r="X75" s="63" t="s">
        <v>162</v>
      </c>
      <c r="Y75" s="63" t="s">
        <v>163</v>
      </c>
    </row>
    <row r="76" customFormat="false" ht="15" hidden="false" customHeight="false" outlineLevel="0" collapsed="false">
      <c r="A76" s="32" t="s">
        <v>230</v>
      </c>
      <c r="B76" s="32" t="s">
        <v>232</v>
      </c>
      <c r="C76" s="32" t="s">
        <v>245</v>
      </c>
      <c r="D76" s="59" t="n">
        <f aca="false">ROUND(S76*T76,0)</f>
        <v>365</v>
      </c>
      <c r="E76" s="59" t="n">
        <f aca="false">ROUND(S76,0)-D76</f>
        <v>209</v>
      </c>
      <c r="F76" s="59" t="n">
        <f aca="false">IF(COUNTA(D76:E76)=0,"",SUM(D76:E76))</f>
        <v>574</v>
      </c>
      <c r="G76" s="40" t="n">
        <f aca="false">IF(OR(F76="",F76=0),"",D76/F76)</f>
        <v>0.63588850174216</v>
      </c>
      <c r="H76" s="40" t="n">
        <f aca="false">IF(OR(F76="",F76=0),"",E76/F76)</f>
        <v>0.36411149825784</v>
      </c>
      <c r="I76" s="32" t="s">
        <v>161</v>
      </c>
      <c r="J76" s="36" t="n">
        <v>2.11715406277612</v>
      </c>
      <c r="K76" s="36" t="n">
        <f aca="false">$K$8</f>
        <v>1.21888790439391</v>
      </c>
      <c r="L76" s="36" t="n">
        <f aca="false">SQRT(J76^2+K76^2)</f>
        <v>2.44295498300873</v>
      </c>
      <c r="M76" s="40" t="n">
        <f aca="false">IF(G76="","",MAX(0,G76-1.96*L76/100))</f>
        <v>0.588006584075189</v>
      </c>
      <c r="N76" s="40" t="n">
        <f aca="false">IF(G76="","",MIN(1,G76+1.96*L76/100))</f>
        <v>0.683770419409131</v>
      </c>
      <c r="O76" s="59" t="n">
        <f aca="false">ROUND(S76*W76,0)</f>
        <v>51</v>
      </c>
      <c r="P76" s="59" t="n">
        <f aca="false">IF(F76="","",ROUND(SQRT((F76*L76/100)^2+(G76*O76)^2),0))</f>
        <v>35</v>
      </c>
      <c r="R76" s="60" t="n">
        <v>12.4217517506128</v>
      </c>
      <c r="S76" s="61" t="n">
        <f aca="false">U76*V76*$F$5</f>
        <v>574.422997946612</v>
      </c>
      <c r="T76" s="62" t="n">
        <f aca="false">MAX(0,MIN(1,R76/100+$D$5))</f>
        <v>0.635423938267231</v>
      </c>
      <c r="U76" s="62" t="n">
        <v>0.509240246406571</v>
      </c>
      <c r="V76" s="61" t="n">
        <v>1128</v>
      </c>
      <c r="W76" s="62" t="n">
        <v>0.0882361663506877</v>
      </c>
      <c r="X76" s="63" t="s">
        <v>168</v>
      </c>
      <c r="Y76" s="63" t="s">
        <v>163</v>
      </c>
    </row>
    <row r="77" customFormat="false" ht="15" hidden="false" customHeight="false" outlineLevel="0" collapsed="false">
      <c r="A77" s="32" t="s">
        <v>230</v>
      </c>
      <c r="B77" s="32" t="s">
        <v>232</v>
      </c>
      <c r="C77" s="32" t="s">
        <v>246</v>
      </c>
      <c r="D77" s="59" t="n">
        <f aca="false">ROUND(S77*T77,0)</f>
        <v>332</v>
      </c>
      <c r="E77" s="59" t="n">
        <f aca="false">ROUND(S77,0)-D77</f>
        <v>247</v>
      </c>
      <c r="F77" s="59" t="n">
        <f aca="false">IF(COUNTA(D77:E77)=0,"",SUM(D77:E77))</f>
        <v>579</v>
      </c>
      <c r="G77" s="40" t="n">
        <f aca="false">IF(OR(F77="",F77=0),"",D77/F77)</f>
        <v>0.573402417962003</v>
      </c>
      <c r="H77" s="40" t="n">
        <f aca="false">IF(OR(F77="",F77=0),"",E77/F77)</f>
        <v>0.426597582037997</v>
      </c>
      <c r="I77" s="32" t="s">
        <v>161</v>
      </c>
      <c r="J77" s="36" t="n">
        <v>2.11715406277612</v>
      </c>
      <c r="K77" s="36" t="n">
        <f aca="false">$K$8</f>
        <v>1.21888790439391</v>
      </c>
      <c r="L77" s="36" t="n">
        <f aca="false">SQRT(J77^2+K77^2)</f>
        <v>2.44295498300873</v>
      </c>
      <c r="M77" s="40" t="n">
        <f aca="false">IF(G77="","",MAX(0,G77-1.96*L77/100))</f>
        <v>0.525520500295032</v>
      </c>
      <c r="N77" s="40" t="n">
        <f aca="false">IF(G77="","",MIN(1,G77+1.96*L77/100))</f>
        <v>0.621284335628975</v>
      </c>
      <c r="O77" s="59" t="n">
        <f aca="false">ROUND(S77*W77,0)</f>
        <v>51</v>
      </c>
      <c r="P77" s="59" t="n">
        <f aca="false">IF(F77="","",ROUND(SQRT((F77*L77/100)^2+(G77*O77)^2),0))</f>
        <v>32</v>
      </c>
      <c r="R77" s="60" t="n">
        <v>6.14837604734983</v>
      </c>
      <c r="S77" s="61" t="n">
        <f aca="false">U77*V77*$F$5</f>
        <v>579.434468524251</v>
      </c>
      <c r="T77" s="62" t="n">
        <f aca="false">MAX(0,MIN(1,R77/100+$D$5))</f>
        <v>0.572690181234601</v>
      </c>
      <c r="U77" s="62" t="n">
        <v>0.584107327141383</v>
      </c>
      <c r="V77" s="61" t="n">
        <v>992</v>
      </c>
      <c r="W77" s="62" t="n">
        <v>0.0882361663506877</v>
      </c>
      <c r="X77" s="63" t="s">
        <v>168</v>
      </c>
      <c r="Y77" s="63" t="s">
        <v>163</v>
      </c>
    </row>
    <row r="78" customFormat="false" ht="15" hidden="false" customHeight="false" outlineLevel="0" collapsed="false">
      <c r="A78" s="32" t="s">
        <v>230</v>
      </c>
      <c r="B78" s="32" t="s">
        <v>232</v>
      </c>
      <c r="C78" s="32" t="s">
        <v>247</v>
      </c>
      <c r="D78" s="59" t="n">
        <f aca="false">ROUND(S78*T78,0)</f>
        <v>267</v>
      </c>
      <c r="E78" s="59" t="n">
        <f aca="false">ROUND(S78,0)-D78</f>
        <v>165</v>
      </c>
      <c r="F78" s="59" t="n">
        <f aca="false">IF(COUNTA(D78:E78)=0,"",SUM(D78:E78))</f>
        <v>432</v>
      </c>
      <c r="G78" s="40" t="n">
        <f aca="false">IF(OR(F78="",F78=0),"",D78/F78)</f>
        <v>0.618055555555556</v>
      </c>
      <c r="H78" s="40" t="n">
        <f aca="false">IF(OR(F78="",F78=0),"",E78/F78)</f>
        <v>0.381944444444444</v>
      </c>
      <c r="I78" s="32" t="s">
        <v>161</v>
      </c>
      <c r="J78" s="36" t="n">
        <v>3.41931916932922</v>
      </c>
      <c r="K78" s="36" t="n">
        <f aca="false">$K$8</f>
        <v>1.21888790439391</v>
      </c>
      <c r="L78" s="36" t="n">
        <f aca="false">SQRT(J78^2+K78^2)</f>
        <v>3.63007318179951</v>
      </c>
      <c r="M78" s="40" t="n">
        <f aca="false">IF(G78="","",MAX(0,G78-1.96*L78/100))</f>
        <v>0.546906121192285</v>
      </c>
      <c r="N78" s="40" t="n">
        <f aca="false">IF(G78="","",MIN(1,G78+1.96*L78/100))</f>
        <v>0.689204989918826</v>
      </c>
      <c r="O78" s="59" t="n">
        <f aca="false">ROUND(S78*W78,0)</f>
        <v>64</v>
      </c>
      <c r="P78" s="59" t="n">
        <f aca="false">IF(F78="","",ROUND(SQRT((F78*L78/100)^2+(G78*O78)^2),0))</f>
        <v>43</v>
      </c>
      <c r="R78" s="60" t="n">
        <v>10.6635796531171</v>
      </c>
      <c r="S78" s="61" t="n">
        <f aca="false">U78*V78*$F$5</f>
        <v>431.913793103448</v>
      </c>
      <c r="T78" s="62" t="n">
        <f aca="false">MAX(0,MIN(1,R78/100+$D$5))</f>
        <v>0.617842217292274</v>
      </c>
      <c r="U78" s="62" t="n">
        <v>0.353448275862069</v>
      </c>
      <c r="V78" s="61" t="n">
        <v>1222</v>
      </c>
      <c r="W78" s="62" t="n">
        <v>0.147793277096735</v>
      </c>
      <c r="X78" s="63" t="s">
        <v>162</v>
      </c>
      <c r="Y78" s="63" t="s">
        <v>163</v>
      </c>
    </row>
    <row r="79" customFormat="false" ht="15" hidden="false" customHeight="false" outlineLevel="0" collapsed="false">
      <c r="A79" s="32" t="s">
        <v>230</v>
      </c>
      <c r="B79" s="32" t="s">
        <v>232</v>
      </c>
      <c r="C79" s="32" t="s">
        <v>248</v>
      </c>
      <c r="D79" s="59" t="n">
        <f aca="false">ROUND(S79*T79,0)</f>
        <v>254</v>
      </c>
      <c r="E79" s="59" t="n">
        <f aca="false">ROUND(S79,0)-D79</f>
        <v>110</v>
      </c>
      <c r="F79" s="59" t="n">
        <f aca="false">IF(COUNTA(D79:E79)=0,"",SUM(D79:E79))</f>
        <v>364</v>
      </c>
      <c r="G79" s="40" t="n">
        <f aca="false">IF(OR(F79="",F79=0),"",D79/F79)</f>
        <v>0.697802197802198</v>
      </c>
      <c r="H79" s="40" t="n">
        <f aca="false">IF(OR(F79="",F79=0),"",E79/F79)</f>
        <v>0.302197802197802</v>
      </c>
      <c r="I79" s="32" t="s">
        <v>161</v>
      </c>
      <c r="J79" s="36" t="n">
        <v>3.41931916932922</v>
      </c>
      <c r="K79" s="36" t="n">
        <f aca="false">$K$8</f>
        <v>1.21888790439391</v>
      </c>
      <c r="L79" s="36" t="n">
        <f aca="false">SQRT(J79^2+K79^2)</f>
        <v>3.63007318179951</v>
      </c>
      <c r="M79" s="40" t="n">
        <f aca="false">IF(G79="","",MAX(0,G79-1.96*L79/100))</f>
        <v>0.626652763438927</v>
      </c>
      <c r="N79" s="40" t="n">
        <f aca="false">IF(G79="","",MIN(1,G79+1.96*L79/100))</f>
        <v>0.768951632165468</v>
      </c>
      <c r="O79" s="59" t="n">
        <f aca="false">ROUND(S79*W79,0)</f>
        <v>54</v>
      </c>
      <c r="P79" s="59" t="n">
        <f aca="false">IF(F79="","",ROUND(SQRT((F79*L79/100)^2+(G79*O79)^2),0))</f>
        <v>40</v>
      </c>
      <c r="R79" s="60" t="n">
        <v>18.6154143851908</v>
      </c>
      <c r="S79" s="61" t="n">
        <f aca="false">U79*V79*$F$5</f>
        <v>363.966015293118</v>
      </c>
      <c r="T79" s="62" t="n">
        <f aca="false">MAX(0,MIN(1,R79/100+$D$5))</f>
        <v>0.697360564613011</v>
      </c>
      <c r="U79" s="62" t="n">
        <v>0.295666949872557</v>
      </c>
      <c r="V79" s="61" t="n">
        <v>1231</v>
      </c>
      <c r="W79" s="62" t="n">
        <v>0.147793277096735</v>
      </c>
      <c r="X79" s="63" t="s">
        <v>162</v>
      </c>
      <c r="Y79" s="63" t="s">
        <v>163</v>
      </c>
    </row>
    <row r="80" customFormat="false" ht="15" hidden="false" customHeight="false" outlineLevel="0" collapsed="false">
      <c r="A80" s="32" t="s">
        <v>230</v>
      </c>
      <c r="B80" s="32" t="s">
        <v>232</v>
      </c>
      <c r="C80" s="32" t="s">
        <v>249</v>
      </c>
      <c r="D80" s="59" t="n">
        <f aca="false">ROUND(S80*T80,0)</f>
        <v>198</v>
      </c>
      <c r="E80" s="59" t="n">
        <f aca="false">ROUND(S80,0)-D80</f>
        <v>106</v>
      </c>
      <c r="F80" s="59" t="n">
        <f aca="false">IF(COUNTA(D80:E80)=0,"",SUM(D80:E80))</f>
        <v>304</v>
      </c>
      <c r="G80" s="40" t="n">
        <f aca="false">IF(OR(F80="",F80=0),"",D80/F80)</f>
        <v>0.651315789473684</v>
      </c>
      <c r="H80" s="40" t="n">
        <f aca="false">IF(OR(F80="",F80=0),"",E80/F80)</f>
        <v>0.348684210526316</v>
      </c>
      <c r="I80" s="32" t="s">
        <v>161</v>
      </c>
      <c r="J80" s="36" t="n">
        <v>3.41931916932922</v>
      </c>
      <c r="K80" s="36" t="n">
        <f aca="false">$K$8</f>
        <v>1.21888790439391</v>
      </c>
      <c r="L80" s="36" t="n">
        <f aca="false">SQRT(J80^2+K80^2)</f>
        <v>3.63007318179951</v>
      </c>
      <c r="M80" s="40" t="n">
        <f aca="false">IF(G80="","",MAX(0,G80-1.96*L80/100))</f>
        <v>0.580166355110414</v>
      </c>
      <c r="N80" s="40" t="n">
        <f aca="false">IF(G80="","",MIN(1,G80+1.96*L80/100))</f>
        <v>0.722465223836955</v>
      </c>
      <c r="O80" s="59" t="n">
        <f aca="false">ROUND(S80*W80,0)</f>
        <v>45</v>
      </c>
      <c r="P80" s="59" t="n">
        <f aca="false">IF(F80="","",ROUND(SQRT((F80*L80/100)^2+(G80*O80)^2),0))</f>
        <v>31</v>
      </c>
      <c r="R80" s="60" t="n">
        <v>13.9264834874269</v>
      </c>
      <c r="S80" s="61" t="n">
        <f aca="false">U80*V80*$F$5</f>
        <v>303.644444444444</v>
      </c>
      <c r="T80" s="62" t="n">
        <f aca="false">MAX(0,MIN(1,R80/100+$D$5))</f>
        <v>0.650471255635372</v>
      </c>
      <c r="U80" s="62" t="n">
        <v>0.311111111111111</v>
      </c>
      <c r="V80" s="61" t="n">
        <v>976</v>
      </c>
      <c r="W80" s="62" t="n">
        <v>0.147793277096735</v>
      </c>
      <c r="X80" s="63" t="s">
        <v>162</v>
      </c>
      <c r="Y80" s="63" t="s">
        <v>163</v>
      </c>
    </row>
    <row r="81" customFormat="false" ht="15" hidden="false" customHeight="false" outlineLevel="0" collapsed="false">
      <c r="A81" s="32" t="s">
        <v>230</v>
      </c>
      <c r="B81" s="32" t="s">
        <v>232</v>
      </c>
      <c r="C81" s="32" t="s">
        <v>250</v>
      </c>
      <c r="D81" s="59" t="n">
        <f aca="false">ROUND(S81*T81,0)</f>
        <v>258</v>
      </c>
      <c r="E81" s="59" t="n">
        <f aca="false">ROUND(S81,0)-D81</f>
        <v>137</v>
      </c>
      <c r="F81" s="59" t="n">
        <f aca="false">IF(COUNTA(D81:E81)=0,"",SUM(D81:E81))</f>
        <v>395</v>
      </c>
      <c r="G81" s="40" t="n">
        <f aca="false">IF(OR(F81="",F81=0),"",D81/F81)</f>
        <v>0.653164556962025</v>
      </c>
      <c r="H81" s="40" t="n">
        <f aca="false">IF(OR(F81="",F81=0),"",E81/F81)</f>
        <v>0.346835443037975</v>
      </c>
      <c r="I81" s="32" t="s">
        <v>161</v>
      </c>
      <c r="J81" s="36" t="n">
        <v>3.41931916932922</v>
      </c>
      <c r="K81" s="36" t="n">
        <f aca="false">$K$8</f>
        <v>1.21888790439391</v>
      </c>
      <c r="L81" s="36" t="n">
        <f aca="false">SQRT(J81^2+K81^2)</f>
        <v>3.63007318179951</v>
      </c>
      <c r="M81" s="40" t="n">
        <f aca="false">IF(G81="","",MAX(0,G81-1.96*L81/100))</f>
        <v>0.582015122598755</v>
      </c>
      <c r="N81" s="40" t="n">
        <f aca="false">IF(G81="","",MIN(1,G81+1.96*L81/100))</f>
        <v>0.724313991325296</v>
      </c>
      <c r="O81" s="59" t="n">
        <f aca="false">ROUND(S81*W81,0)</f>
        <v>58</v>
      </c>
      <c r="P81" s="59" t="n">
        <f aca="false">IF(F81="","",ROUND(SQRT((F81*L81/100)^2+(G81*O81)^2),0))</f>
        <v>41</v>
      </c>
      <c r="R81" s="60" t="n">
        <v>14.0798555429454</v>
      </c>
      <c r="S81" s="61" t="n">
        <f aca="false">U81*V81*$F$5</f>
        <v>395.313313313313</v>
      </c>
      <c r="T81" s="62" t="n">
        <f aca="false">MAX(0,MIN(1,R81/100+$D$5))</f>
        <v>0.652004976190557</v>
      </c>
      <c r="U81" s="62" t="n">
        <v>0.379379379379379</v>
      </c>
      <c r="V81" s="61" t="n">
        <v>1042</v>
      </c>
      <c r="W81" s="62" t="n">
        <v>0.147793277096735</v>
      </c>
      <c r="X81" s="63" t="s">
        <v>162</v>
      </c>
      <c r="Y81" s="63" t="s">
        <v>163</v>
      </c>
    </row>
    <row r="82" customFormat="false" ht="15" hidden="false" customHeight="false" outlineLevel="0" collapsed="false">
      <c r="A82" s="32" t="s">
        <v>230</v>
      </c>
      <c r="B82" s="32" t="s">
        <v>232</v>
      </c>
      <c r="C82" s="32" t="s">
        <v>251</v>
      </c>
      <c r="D82" s="59" t="n">
        <f aca="false">ROUND(S82*T82,0)</f>
        <v>203</v>
      </c>
      <c r="E82" s="59" t="n">
        <f aca="false">ROUND(S82,0)-D82</f>
        <v>98</v>
      </c>
      <c r="F82" s="59" t="n">
        <f aca="false">IF(COUNTA(D82:E82)=0,"",SUM(D82:E82))</f>
        <v>301</v>
      </c>
      <c r="G82" s="40" t="n">
        <f aca="false">IF(OR(F82="",F82=0),"",D82/F82)</f>
        <v>0.674418604651163</v>
      </c>
      <c r="H82" s="40" t="n">
        <f aca="false">IF(OR(F82="",F82=0),"",E82/F82)</f>
        <v>0.325581395348837</v>
      </c>
      <c r="I82" s="32" t="s">
        <v>161</v>
      </c>
      <c r="J82" s="36" t="n">
        <v>3.41931916932922</v>
      </c>
      <c r="K82" s="36" t="n">
        <f aca="false">$K$8</f>
        <v>1.21888790439391</v>
      </c>
      <c r="L82" s="36" t="n">
        <f aca="false">SQRT(J82^2+K82^2)</f>
        <v>3.63007318179951</v>
      </c>
      <c r="M82" s="40" t="n">
        <f aca="false">IF(G82="","",MAX(0,G82-1.96*L82/100))</f>
        <v>0.603269170287892</v>
      </c>
      <c r="N82" s="40" t="n">
        <f aca="false">IF(G82="","",MIN(1,G82+1.96*L82/100))</f>
        <v>0.745568039014433</v>
      </c>
      <c r="O82" s="59" t="n">
        <f aca="false">ROUND(S82*W82,0)</f>
        <v>44</v>
      </c>
      <c r="P82" s="59" t="n">
        <f aca="false">IF(F82="","",ROUND(SQRT((F82*L82/100)^2+(G82*O82)^2),0))</f>
        <v>32</v>
      </c>
      <c r="R82" s="60" t="n">
        <v>16.4079565426281</v>
      </c>
      <c r="S82" s="61" t="n">
        <f aca="false">U82*V82*$F$5</f>
        <v>300.567123287671</v>
      </c>
      <c r="T82" s="62" t="n">
        <f aca="false">MAX(0,MIN(1,R82/100+$D$5))</f>
        <v>0.675285986187384</v>
      </c>
      <c r="U82" s="62" t="n">
        <v>0.398630136986301</v>
      </c>
      <c r="V82" s="61" t="n">
        <v>754</v>
      </c>
      <c r="W82" s="62" t="n">
        <v>0.147793277096735</v>
      </c>
      <c r="X82" s="63" t="s">
        <v>162</v>
      </c>
      <c r="Y82" s="63" t="s">
        <v>163</v>
      </c>
    </row>
    <row r="83" customFormat="false" ht="15" hidden="false" customHeight="false" outlineLevel="0" collapsed="false">
      <c r="A83" s="32" t="s">
        <v>230</v>
      </c>
      <c r="B83" s="32" t="s">
        <v>232</v>
      </c>
      <c r="C83" s="32" t="s">
        <v>252</v>
      </c>
      <c r="D83" s="59" t="n">
        <f aca="false">ROUND(S83*T83,0)</f>
        <v>376</v>
      </c>
      <c r="E83" s="59" t="n">
        <f aca="false">ROUND(S83,0)-D83</f>
        <v>210</v>
      </c>
      <c r="F83" s="59" t="n">
        <f aca="false">IF(COUNTA(D83:E83)=0,"",SUM(D83:E83))</f>
        <v>586</v>
      </c>
      <c r="G83" s="40" t="n">
        <f aca="false">IF(OR(F83="",F83=0),"",D83/F83)</f>
        <v>0.641638225255973</v>
      </c>
      <c r="H83" s="40" t="n">
        <f aca="false">IF(OR(F83="",F83=0),"",E83/F83)</f>
        <v>0.358361774744027</v>
      </c>
      <c r="I83" s="32" t="s">
        <v>161</v>
      </c>
      <c r="J83" s="36" t="n">
        <v>2.11715406277612</v>
      </c>
      <c r="K83" s="36" t="n">
        <f aca="false">$K$8</f>
        <v>1.21888790439391</v>
      </c>
      <c r="L83" s="36" t="n">
        <f aca="false">SQRT(J83^2+K83^2)</f>
        <v>2.44295498300873</v>
      </c>
      <c r="M83" s="40" t="n">
        <f aca="false">IF(G83="","",MAX(0,G83-1.96*L83/100))</f>
        <v>0.593756307589002</v>
      </c>
      <c r="N83" s="40" t="n">
        <f aca="false">IF(G83="","",MIN(1,G83+1.96*L83/100))</f>
        <v>0.689520142922944</v>
      </c>
      <c r="O83" s="59" t="n">
        <f aca="false">ROUND(S83*W83,0)</f>
        <v>52</v>
      </c>
      <c r="P83" s="59" t="n">
        <f aca="false">IF(F83="","",ROUND(SQRT((F83*L83/100)^2+(G83*O83)^2),0))</f>
        <v>36</v>
      </c>
      <c r="R83" s="60" t="n">
        <v>12.9251500156727</v>
      </c>
      <c r="S83" s="61" t="n">
        <f aca="false">U83*V83*$F$5</f>
        <v>586.485403548941</v>
      </c>
      <c r="T83" s="62" t="n">
        <f aca="false">MAX(0,MIN(1,R83/100+$D$5))</f>
        <v>0.64045792091783</v>
      </c>
      <c r="U83" s="62" t="n">
        <v>0.328563251287922</v>
      </c>
      <c r="V83" s="61" t="n">
        <v>1785</v>
      </c>
      <c r="W83" s="62" t="n">
        <v>0.0882361663506877</v>
      </c>
      <c r="X83" s="63" t="s">
        <v>168</v>
      </c>
      <c r="Y83" s="63" t="s">
        <v>163</v>
      </c>
    </row>
    <row r="84" customFormat="false" ht="15" hidden="false" customHeight="false" outlineLevel="0" collapsed="false">
      <c r="A84" s="32" t="s">
        <v>230</v>
      </c>
      <c r="B84" s="32" t="s">
        <v>232</v>
      </c>
      <c r="C84" s="32" t="s">
        <v>253</v>
      </c>
      <c r="D84" s="59" t="n">
        <f aca="false">ROUND(S84*T84,0)</f>
        <v>369</v>
      </c>
      <c r="E84" s="59" t="n">
        <f aca="false">ROUND(S84,0)-D84</f>
        <v>202</v>
      </c>
      <c r="F84" s="59" t="n">
        <f aca="false">IF(COUNTA(D84:E84)=0,"",SUM(D84:E84))</f>
        <v>571</v>
      </c>
      <c r="G84" s="40" t="n">
        <f aca="false">IF(OR(F84="",F84=0),"",D84/F84)</f>
        <v>0.646234676007005</v>
      </c>
      <c r="H84" s="40" t="n">
        <f aca="false">IF(OR(F84="",F84=0),"",E84/F84)</f>
        <v>0.353765323992995</v>
      </c>
      <c r="I84" s="32" t="s">
        <v>161</v>
      </c>
      <c r="J84" s="36" t="n">
        <v>3.41931916932922</v>
      </c>
      <c r="K84" s="36" t="n">
        <f aca="false">$K$8</f>
        <v>1.21888790439391</v>
      </c>
      <c r="L84" s="36" t="n">
        <f aca="false">SQRT(J84^2+K84^2)</f>
        <v>3.63007318179951</v>
      </c>
      <c r="M84" s="40" t="n">
        <f aca="false">IF(G84="","",MAX(0,G84-1.96*L84/100))</f>
        <v>0.575085241643735</v>
      </c>
      <c r="N84" s="40" t="n">
        <f aca="false">IF(G84="","",MIN(1,G84+1.96*L84/100))</f>
        <v>0.717384110370276</v>
      </c>
      <c r="O84" s="59" t="n">
        <f aca="false">ROUND(S84*W84,0)</f>
        <v>84</v>
      </c>
      <c r="P84" s="59" t="n">
        <f aca="false">IF(F84="","",ROUND(SQRT((F84*L84/100)^2+(G84*O84)^2),0))</f>
        <v>58</v>
      </c>
      <c r="R84" s="60" t="n">
        <v>13.4210554770742</v>
      </c>
      <c r="S84" s="61" t="n">
        <f aca="false">U84*V84*$F$5</f>
        <v>571.299896587383</v>
      </c>
      <c r="T84" s="62" t="n">
        <f aca="false">MAX(0,MIN(1,R84/100+$D$5))</f>
        <v>0.645416975531845</v>
      </c>
      <c r="U84" s="62" t="n">
        <v>0.28593588417787</v>
      </c>
      <c r="V84" s="61" t="n">
        <v>1998</v>
      </c>
      <c r="W84" s="62" t="n">
        <v>0.147793277096735</v>
      </c>
      <c r="X84" s="63" t="s">
        <v>162</v>
      </c>
      <c r="Y84" s="63" t="s">
        <v>163</v>
      </c>
    </row>
    <row r="85" customFormat="false" ht="15" hidden="false" customHeight="false" outlineLevel="0" collapsed="false">
      <c r="A85" s="32" t="s">
        <v>230</v>
      </c>
      <c r="B85" s="32" t="s">
        <v>232</v>
      </c>
      <c r="C85" s="32" t="s">
        <v>254</v>
      </c>
      <c r="D85" s="59" t="n">
        <f aca="false">ROUND(S85*T85,0)</f>
        <v>301</v>
      </c>
      <c r="E85" s="59" t="n">
        <f aca="false">ROUND(S85,0)-D85</f>
        <v>222</v>
      </c>
      <c r="F85" s="59" t="n">
        <f aca="false">IF(COUNTA(D85:E85)=0,"",SUM(D85:E85))</f>
        <v>523</v>
      </c>
      <c r="G85" s="40" t="n">
        <f aca="false">IF(OR(F85="",F85=0),"",D85/F85)</f>
        <v>0.575525812619503</v>
      </c>
      <c r="H85" s="40" t="n">
        <f aca="false">IF(OR(F85="",F85=0),"",E85/F85)</f>
        <v>0.424474187380497</v>
      </c>
      <c r="I85" s="32" t="s">
        <v>161</v>
      </c>
      <c r="J85" s="36" t="n">
        <v>3.41931916932922</v>
      </c>
      <c r="K85" s="36" t="n">
        <f aca="false">$K$8</f>
        <v>1.21888790439391</v>
      </c>
      <c r="L85" s="36" t="n">
        <f aca="false">SQRT(J85^2+K85^2)</f>
        <v>3.63007318179951</v>
      </c>
      <c r="M85" s="40" t="n">
        <f aca="false">IF(G85="","",MAX(0,G85-1.96*L85/100))</f>
        <v>0.504376378256233</v>
      </c>
      <c r="N85" s="40" t="n">
        <f aca="false">IF(G85="","",MIN(1,G85+1.96*L85/100))</f>
        <v>0.646675246982773</v>
      </c>
      <c r="O85" s="59" t="n">
        <f aca="false">ROUND(S85*W85,0)</f>
        <v>77</v>
      </c>
      <c r="P85" s="59" t="n">
        <f aca="false">IF(F85="","",ROUND(SQRT((F85*L85/100)^2+(G85*O85)^2),0))</f>
        <v>48</v>
      </c>
      <c r="R85" s="60" t="n">
        <v>6.51499438530496</v>
      </c>
      <c r="S85" s="61" t="n">
        <f aca="false">U85*V85*$F$5</f>
        <v>522.567052980132</v>
      </c>
      <c r="T85" s="62" t="n">
        <f aca="false">MAX(0,MIN(1,R85/100+$D$5))</f>
        <v>0.576356364614153</v>
      </c>
      <c r="U85" s="62" t="n">
        <v>0.43294701986755</v>
      </c>
      <c r="V85" s="61" t="n">
        <v>1207</v>
      </c>
      <c r="W85" s="62" t="n">
        <v>0.147793277096735</v>
      </c>
      <c r="X85" s="63" t="s">
        <v>162</v>
      </c>
      <c r="Y85" s="63" t="s">
        <v>163</v>
      </c>
    </row>
    <row r="86" customFormat="false" ht="15" hidden="false" customHeight="false" outlineLevel="0" collapsed="false">
      <c r="A86" s="32" t="s">
        <v>230</v>
      </c>
      <c r="B86" s="32" t="s">
        <v>232</v>
      </c>
      <c r="C86" s="32" t="s">
        <v>255</v>
      </c>
      <c r="D86" s="59" t="n">
        <f aca="false">ROUND(S86*T86,0)</f>
        <v>381</v>
      </c>
      <c r="E86" s="59" t="n">
        <f aca="false">ROUND(S86,0)-D86</f>
        <v>229</v>
      </c>
      <c r="F86" s="59" t="n">
        <f aca="false">IF(COUNTA(D86:E86)=0,"",SUM(D86:E86))</f>
        <v>610</v>
      </c>
      <c r="G86" s="40" t="n">
        <f aca="false">IF(OR(F86="",F86=0),"",D86/F86)</f>
        <v>0.624590163934426</v>
      </c>
      <c r="H86" s="40" t="n">
        <f aca="false">IF(OR(F86="",F86=0),"",E86/F86)</f>
        <v>0.375409836065574</v>
      </c>
      <c r="I86" s="32" t="s">
        <v>161</v>
      </c>
      <c r="J86" s="36" t="n">
        <v>2.11715406277612</v>
      </c>
      <c r="K86" s="36" t="n">
        <f aca="false">$K$8</f>
        <v>1.21888790439391</v>
      </c>
      <c r="L86" s="36" t="n">
        <f aca="false">SQRT(J86^2+K86^2)</f>
        <v>2.44295498300873</v>
      </c>
      <c r="M86" s="40" t="n">
        <f aca="false">IF(G86="","",MAX(0,G86-1.96*L86/100))</f>
        <v>0.576708246267455</v>
      </c>
      <c r="N86" s="40" t="n">
        <f aca="false">IF(G86="","",MIN(1,G86+1.96*L86/100))</f>
        <v>0.672472081601397</v>
      </c>
      <c r="O86" s="59" t="n">
        <f aca="false">ROUND(S86*W86,0)</f>
        <v>54</v>
      </c>
      <c r="P86" s="59" t="n">
        <f aca="false">IF(F86="","",ROUND(SQRT((F86*L86/100)^2+(G86*O86)^2),0))</f>
        <v>37</v>
      </c>
      <c r="R86" s="60" t="n">
        <v>11.3100391507756</v>
      </c>
      <c r="S86" s="61" t="n">
        <f aca="false">U86*V86*$F$5</f>
        <v>610.325752919484</v>
      </c>
      <c r="T86" s="62" t="n">
        <f aca="false">MAX(0,MIN(1,R86/100+$D$5))</f>
        <v>0.624306812268859</v>
      </c>
      <c r="U86" s="62" t="n">
        <v>0.368776889981561</v>
      </c>
      <c r="V86" s="61" t="n">
        <v>1655</v>
      </c>
      <c r="W86" s="62" t="n">
        <v>0.0882361663506877</v>
      </c>
      <c r="X86" s="63" t="s">
        <v>168</v>
      </c>
      <c r="Y86" s="63" t="s">
        <v>163</v>
      </c>
    </row>
    <row r="87" customFormat="false" ht="15" hidden="false" customHeight="false" outlineLevel="0" collapsed="false">
      <c r="A87" s="32" t="s">
        <v>230</v>
      </c>
      <c r="B87" s="32" t="s">
        <v>232</v>
      </c>
      <c r="C87" s="32" t="s">
        <v>256</v>
      </c>
      <c r="D87" s="59" t="n">
        <f aca="false">ROUND(S87*T87,0)</f>
        <v>424</v>
      </c>
      <c r="E87" s="59" t="n">
        <f aca="false">ROUND(S87,0)-D87</f>
        <v>257</v>
      </c>
      <c r="F87" s="59" t="n">
        <f aca="false">IF(COUNTA(D87:E87)=0,"",SUM(D87:E87))</f>
        <v>681</v>
      </c>
      <c r="G87" s="40" t="n">
        <f aca="false">IF(OR(F87="",F87=0),"",D87/F87)</f>
        <v>0.622613803230543</v>
      </c>
      <c r="H87" s="40" t="n">
        <f aca="false">IF(OR(F87="",F87=0),"",E87/F87)</f>
        <v>0.377386196769457</v>
      </c>
      <c r="I87" s="32" t="s">
        <v>161</v>
      </c>
      <c r="J87" s="36" t="n">
        <v>2.11715406277612</v>
      </c>
      <c r="K87" s="36" t="n">
        <f aca="false">$K$8</f>
        <v>1.21888790439391</v>
      </c>
      <c r="L87" s="36" t="n">
        <f aca="false">SQRT(J87^2+K87^2)</f>
        <v>2.44295498300873</v>
      </c>
      <c r="M87" s="40" t="n">
        <f aca="false">IF(G87="","",MAX(0,G87-1.96*L87/100))</f>
        <v>0.574731885563572</v>
      </c>
      <c r="N87" s="40" t="n">
        <f aca="false">IF(G87="","",MIN(1,G87+1.96*L87/100))</f>
        <v>0.670495720897514</v>
      </c>
      <c r="O87" s="59" t="n">
        <f aca="false">ROUND(S87*W87,0)</f>
        <v>60</v>
      </c>
      <c r="P87" s="59" t="n">
        <f aca="false">IF(F87="","",ROUND(SQRT((F87*L87/100)^2+(G87*O87)^2),0))</f>
        <v>41</v>
      </c>
      <c r="R87" s="60" t="n">
        <v>11.1197496781895</v>
      </c>
      <c r="S87" s="61" t="n">
        <f aca="false">U87*V87*$F$5</f>
        <v>680.907053394859</v>
      </c>
      <c r="T87" s="62" t="n">
        <f aca="false">MAX(0,MIN(1,R87/100+$D$5))</f>
        <v>0.622403917542998</v>
      </c>
      <c r="U87" s="62" t="n">
        <v>0.441001977587344</v>
      </c>
      <c r="V87" s="61" t="n">
        <v>1544</v>
      </c>
      <c r="W87" s="62" t="n">
        <v>0.0882361663506877</v>
      </c>
      <c r="X87" s="63" t="s">
        <v>168</v>
      </c>
      <c r="Y87" s="63" t="s">
        <v>163</v>
      </c>
    </row>
    <row r="88" customFormat="false" ht="15" hidden="false" customHeight="false" outlineLevel="0" collapsed="false">
      <c r="A88" s="32" t="s">
        <v>230</v>
      </c>
      <c r="B88" s="32" t="s">
        <v>232</v>
      </c>
      <c r="C88" s="32" t="s">
        <v>257</v>
      </c>
      <c r="D88" s="59" t="n">
        <f aca="false">ROUND(S88*T88,0)</f>
        <v>289</v>
      </c>
      <c r="E88" s="59" t="n">
        <f aca="false">ROUND(S88,0)-D88</f>
        <v>203</v>
      </c>
      <c r="F88" s="59" t="n">
        <f aca="false">IF(COUNTA(D88:E88)=0,"",SUM(D88:E88))</f>
        <v>492</v>
      </c>
      <c r="G88" s="40" t="n">
        <f aca="false">IF(OR(F88="",F88=0),"",D88/F88)</f>
        <v>0.58739837398374</v>
      </c>
      <c r="H88" s="40" t="n">
        <f aca="false">IF(OR(F88="",F88=0),"",E88/F88)</f>
        <v>0.41260162601626</v>
      </c>
      <c r="I88" s="32" t="s">
        <v>161</v>
      </c>
      <c r="J88" s="36" t="n">
        <v>3.41931916932922</v>
      </c>
      <c r="K88" s="36" t="n">
        <f aca="false">$K$8</f>
        <v>1.21888790439391</v>
      </c>
      <c r="L88" s="36" t="n">
        <f aca="false">SQRT(J88^2+K88^2)</f>
        <v>3.63007318179951</v>
      </c>
      <c r="M88" s="40" t="n">
        <f aca="false">IF(G88="","",MAX(0,G88-1.96*L88/100))</f>
        <v>0.51624893962047</v>
      </c>
      <c r="N88" s="40" t="n">
        <f aca="false">IF(G88="","",MIN(1,G88+1.96*L88/100))</f>
        <v>0.65854780834701</v>
      </c>
      <c r="O88" s="59" t="n">
        <f aca="false">ROUND(S88*W88,0)</f>
        <v>73</v>
      </c>
      <c r="P88" s="59" t="n">
        <f aca="false">IF(F88="","",ROUND(SQRT((F88*L88/100)^2+(G88*O88)^2),0))</f>
        <v>46</v>
      </c>
      <c r="R88" s="60" t="n">
        <v>7.71278445284812</v>
      </c>
      <c r="S88" s="61" t="n">
        <f aca="false">U88*V88*$F$5</f>
        <v>491.515840779854</v>
      </c>
      <c r="T88" s="62" t="n">
        <f aca="false">MAX(0,MIN(1,R88/100+$D$5))</f>
        <v>0.588334265289584</v>
      </c>
      <c r="U88" s="62" t="n">
        <v>0.376929325751422</v>
      </c>
      <c r="V88" s="61" t="n">
        <v>1304</v>
      </c>
      <c r="W88" s="62" t="n">
        <v>0.147793277096735</v>
      </c>
      <c r="X88" s="63" t="s">
        <v>162</v>
      </c>
      <c r="Y88" s="63" t="s">
        <v>163</v>
      </c>
    </row>
    <row r="89" customFormat="false" ht="15" hidden="false" customHeight="false" outlineLevel="0" collapsed="false">
      <c r="A89" s="32" t="s">
        <v>230</v>
      </c>
      <c r="B89" s="32" t="s">
        <v>232</v>
      </c>
      <c r="C89" s="32" t="s">
        <v>258</v>
      </c>
      <c r="D89" s="59" t="n">
        <f aca="false">ROUND(S89*T89,0)</f>
        <v>289</v>
      </c>
      <c r="E89" s="59" t="n">
        <f aca="false">ROUND(S89,0)-D89</f>
        <v>171</v>
      </c>
      <c r="F89" s="59" t="n">
        <f aca="false">IF(COUNTA(D89:E89)=0,"",SUM(D89:E89))</f>
        <v>460</v>
      </c>
      <c r="G89" s="40" t="n">
        <f aca="false">IF(OR(F89="",F89=0),"",D89/F89)</f>
        <v>0.628260869565217</v>
      </c>
      <c r="H89" s="40" t="n">
        <f aca="false">IF(OR(F89="",F89=0),"",E89/F89)</f>
        <v>0.371739130434783</v>
      </c>
      <c r="I89" s="32" t="s">
        <v>161</v>
      </c>
      <c r="J89" s="36" t="n">
        <v>3.41931916932922</v>
      </c>
      <c r="K89" s="36" t="n">
        <f aca="false">$K$8</f>
        <v>1.21888790439391</v>
      </c>
      <c r="L89" s="36" t="n">
        <f aca="false">SQRT(J89^2+K89^2)</f>
        <v>3.63007318179951</v>
      </c>
      <c r="M89" s="40" t="n">
        <f aca="false">IF(G89="","",MAX(0,G89-1.96*L89/100))</f>
        <v>0.557111435201947</v>
      </c>
      <c r="N89" s="40" t="n">
        <f aca="false">IF(G89="","",MIN(1,G89+1.96*L89/100))</f>
        <v>0.699410303928488</v>
      </c>
      <c r="O89" s="59" t="n">
        <f aca="false">ROUND(S89*W89,0)</f>
        <v>68</v>
      </c>
      <c r="P89" s="59" t="n">
        <f aca="false">IF(F89="","",ROUND(SQRT((F89*L89/100)^2+(G89*O89)^2),0))</f>
        <v>46</v>
      </c>
      <c r="R89" s="60" t="n">
        <v>11.6413088260019</v>
      </c>
      <c r="S89" s="61" t="n">
        <f aca="false">U89*V89*$F$5</f>
        <v>460.299781181619</v>
      </c>
      <c r="T89" s="62" t="n">
        <f aca="false">MAX(0,MIN(1,R89/100+$D$5))</f>
        <v>0.627619509021122</v>
      </c>
      <c r="U89" s="62" t="n">
        <v>0.321663019693654</v>
      </c>
      <c r="V89" s="61" t="n">
        <v>1431</v>
      </c>
      <c r="W89" s="62" t="n">
        <v>0.147793277096735</v>
      </c>
      <c r="X89" s="63" t="s">
        <v>162</v>
      </c>
      <c r="Y89" s="63" t="s">
        <v>163</v>
      </c>
    </row>
    <row r="90" customFormat="false" ht="15" hidden="false" customHeight="false" outlineLevel="0" collapsed="false">
      <c r="A90" s="32" t="s">
        <v>230</v>
      </c>
      <c r="B90" s="32" t="s">
        <v>232</v>
      </c>
      <c r="C90" s="32" t="s">
        <v>259</v>
      </c>
      <c r="D90" s="59" t="n">
        <f aca="false">ROUND(S90*T90,0)</f>
        <v>497</v>
      </c>
      <c r="E90" s="59" t="n">
        <f aca="false">ROUND(S90,0)-D90</f>
        <v>324</v>
      </c>
      <c r="F90" s="59" t="n">
        <f aca="false">IF(COUNTA(D90:E90)=0,"",SUM(D90:E90))</f>
        <v>821</v>
      </c>
      <c r="G90" s="40" t="n">
        <f aca="false">IF(OR(F90="",F90=0),"",D90/F90)</f>
        <v>0.605359317904994</v>
      </c>
      <c r="H90" s="40" t="n">
        <f aca="false">IF(OR(F90="",F90=0),"",E90/F90)</f>
        <v>0.394640682095006</v>
      </c>
      <c r="I90" s="32" t="s">
        <v>161</v>
      </c>
      <c r="J90" s="36" t="n">
        <v>2.11715406277612</v>
      </c>
      <c r="K90" s="36" t="n">
        <f aca="false">$K$8</f>
        <v>1.21888790439391</v>
      </c>
      <c r="L90" s="36" t="n">
        <f aca="false">SQRT(J90^2+K90^2)</f>
        <v>2.44295498300873</v>
      </c>
      <c r="M90" s="40" t="n">
        <f aca="false">IF(G90="","",MAX(0,G90-1.96*L90/100))</f>
        <v>0.557477400238023</v>
      </c>
      <c r="N90" s="40" t="n">
        <f aca="false">IF(G90="","",MIN(1,G90+1.96*L90/100))</f>
        <v>0.653241235571965</v>
      </c>
      <c r="O90" s="59" t="n">
        <f aca="false">ROUND(S90*W90,0)</f>
        <v>72</v>
      </c>
      <c r="P90" s="59" t="n">
        <f aca="false">IF(F90="","",ROUND(SQRT((F90*L90/100)^2+(G90*O90)^2),0))</f>
        <v>48</v>
      </c>
      <c r="R90" s="60" t="n">
        <v>9.4049566627176</v>
      </c>
      <c r="S90" s="61" t="n">
        <f aca="false">U90*V90*$F$5</f>
        <v>821.477888730385</v>
      </c>
      <c r="T90" s="62" t="n">
        <f aca="false">MAX(0,MIN(1,R90/100+$D$5))</f>
        <v>0.605255987388279</v>
      </c>
      <c r="U90" s="62" t="n">
        <v>0.368045649072753</v>
      </c>
      <c r="V90" s="61" t="n">
        <v>2232</v>
      </c>
      <c r="W90" s="62" t="n">
        <v>0.0882361663506877</v>
      </c>
      <c r="X90" s="63" t="s">
        <v>168</v>
      </c>
      <c r="Y90" s="63" t="s">
        <v>163</v>
      </c>
    </row>
    <row r="91" customFormat="false" ht="15" hidden="false" customHeight="false" outlineLevel="0" collapsed="false">
      <c r="A91" s="32" t="s">
        <v>230</v>
      </c>
      <c r="B91" s="32" t="s">
        <v>232</v>
      </c>
      <c r="C91" s="32" t="s">
        <v>260</v>
      </c>
      <c r="D91" s="59" t="n">
        <f aca="false">ROUND(S91*T91,0)</f>
        <v>352</v>
      </c>
      <c r="E91" s="59" t="n">
        <f aca="false">ROUND(S91,0)-D91</f>
        <v>168</v>
      </c>
      <c r="F91" s="59" t="n">
        <f aca="false">IF(COUNTA(D91:E91)=0,"",SUM(D91:E91))</f>
        <v>520</v>
      </c>
      <c r="G91" s="40" t="n">
        <f aca="false">IF(OR(F91="",F91=0),"",D91/F91)</f>
        <v>0.676923076923077</v>
      </c>
      <c r="H91" s="40" t="n">
        <f aca="false">IF(OR(F91="",F91=0),"",E91/F91)</f>
        <v>0.323076923076923</v>
      </c>
      <c r="I91" s="32" t="s">
        <v>161</v>
      </c>
      <c r="J91" s="36" t="n">
        <v>3.41931916932922</v>
      </c>
      <c r="K91" s="36" t="n">
        <f aca="false">$K$8</f>
        <v>1.21888790439391</v>
      </c>
      <c r="L91" s="36" t="n">
        <f aca="false">SQRT(J91^2+K91^2)</f>
        <v>3.63007318179951</v>
      </c>
      <c r="M91" s="40" t="n">
        <f aca="false">IF(G91="","",MAX(0,G91-1.96*L91/100))</f>
        <v>0.605773642559807</v>
      </c>
      <c r="N91" s="40" t="n">
        <f aca="false">IF(G91="","",MIN(1,G91+1.96*L91/100))</f>
        <v>0.748072511286347</v>
      </c>
      <c r="O91" s="59" t="n">
        <f aca="false">ROUND(S91*W91,0)</f>
        <v>77</v>
      </c>
      <c r="P91" s="59" t="n">
        <f aca="false">IF(F91="","",ROUND(SQRT((F91*L91/100)^2+(G91*O91)^2),0))</f>
        <v>55</v>
      </c>
      <c r="R91" s="60" t="n">
        <v>16.6549169802608</v>
      </c>
      <c r="S91" s="61" t="n">
        <f aca="false">U91*V91*$F$5</f>
        <v>519.765237020316</v>
      </c>
      <c r="T91" s="62" t="n">
        <f aca="false">MAX(0,MIN(1,R91/100+$D$5))</f>
        <v>0.677755590563711</v>
      </c>
      <c r="U91" s="62" t="n">
        <v>0.555304740406321</v>
      </c>
      <c r="V91" s="61" t="n">
        <v>936</v>
      </c>
      <c r="W91" s="62" t="n">
        <v>0.147793277096735</v>
      </c>
      <c r="X91" s="63" t="s">
        <v>162</v>
      </c>
      <c r="Y91" s="63" t="s">
        <v>163</v>
      </c>
    </row>
    <row r="92" customFormat="false" ht="15" hidden="false" customHeight="false" outlineLevel="0" collapsed="false">
      <c r="A92" s="32" t="s">
        <v>230</v>
      </c>
      <c r="B92" s="32" t="s">
        <v>232</v>
      </c>
      <c r="C92" s="32" t="s">
        <v>261</v>
      </c>
      <c r="D92" s="59" t="n">
        <f aca="false">ROUND(S92*T92,0)</f>
        <v>397</v>
      </c>
      <c r="E92" s="59" t="n">
        <f aca="false">ROUND(S92,0)-D92</f>
        <v>220</v>
      </c>
      <c r="F92" s="59" t="n">
        <f aca="false">IF(COUNTA(D92:E92)=0,"",SUM(D92:E92))</f>
        <v>617</v>
      </c>
      <c r="G92" s="40" t="n">
        <f aca="false">IF(OR(F92="",F92=0),"",D92/F92)</f>
        <v>0.643435980551053</v>
      </c>
      <c r="H92" s="40" t="n">
        <f aca="false">IF(OR(F92="",F92=0),"",E92/F92)</f>
        <v>0.356564019448947</v>
      </c>
      <c r="I92" s="32" t="s">
        <v>161</v>
      </c>
      <c r="J92" s="36" t="n">
        <v>2.11715406277612</v>
      </c>
      <c r="K92" s="36" t="n">
        <f aca="false">$K$8</f>
        <v>1.21888790439391</v>
      </c>
      <c r="L92" s="36" t="n">
        <f aca="false">SQRT(J92^2+K92^2)</f>
        <v>2.44295498300873</v>
      </c>
      <c r="M92" s="40" t="n">
        <f aca="false">IF(G92="","",MAX(0,G92-1.96*L92/100))</f>
        <v>0.595554062884082</v>
      </c>
      <c r="N92" s="40" t="n">
        <f aca="false">IF(G92="","",MIN(1,G92+1.96*L92/100))</f>
        <v>0.691317898218025</v>
      </c>
      <c r="O92" s="59" t="n">
        <f aca="false">ROUND(S92*W92,0)</f>
        <v>54</v>
      </c>
      <c r="P92" s="59" t="n">
        <f aca="false">IF(F92="","",ROUND(SQRT((F92*L92/100)^2+(G92*O92)^2),0))</f>
        <v>38</v>
      </c>
      <c r="R92" s="60" t="n">
        <v>13.131053302338</v>
      </c>
      <c r="S92" s="61" t="n">
        <f aca="false">U92*V92*$F$5</f>
        <v>617.474012474013</v>
      </c>
      <c r="T92" s="62" t="n">
        <f aca="false">MAX(0,MIN(1,R92/100+$D$5))</f>
        <v>0.642516953784484</v>
      </c>
      <c r="U92" s="62" t="n">
        <v>0.646569646569647</v>
      </c>
      <c r="V92" s="61" t="n">
        <v>955</v>
      </c>
      <c r="W92" s="62" t="n">
        <v>0.0882361663506877</v>
      </c>
      <c r="X92" s="63" t="s">
        <v>168</v>
      </c>
      <c r="Y92" s="63" t="s">
        <v>163</v>
      </c>
    </row>
    <row r="93" customFormat="false" ht="15" hidden="false" customHeight="false" outlineLevel="0" collapsed="false">
      <c r="A93" s="32" t="s">
        <v>230</v>
      </c>
      <c r="B93" s="32" t="s">
        <v>232</v>
      </c>
      <c r="C93" s="32" t="s">
        <v>262</v>
      </c>
      <c r="D93" s="59" t="n">
        <f aca="false">ROUND(S93*T93,0)</f>
        <v>426</v>
      </c>
      <c r="E93" s="59" t="n">
        <f aca="false">ROUND(S93,0)-D93</f>
        <v>250</v>
      </c>
      <c r="F93" s="59" t="n">
        <f aca="false">IF(COUNTA(D93:E93)=0,"",SUM(D93:E93))</f>
        <v>676</v>
      </c>
      <c r="G93" s="40" t="n">
        <f aca="false">IF(OR(F93="",F93=0),"",D93/F93)</f>
        <v>0.630177514792899</v>
      </c>
      <c r="H93" s="40" t="n">
        <f aca="false">IF(OR(F93="",F93=0),"",E93/F93)</f>
        <v>0.369822485207101</v>
      </c>
      <c r="I93" s="32" t="s">
        <v>161</v>
      </c>
      <c r="J93" s="36" t="n">
        <v>2.11715406277612</v>
      </c>
      <c r="K93" s="36" t="n">
        <f aca="false">$K$8</f>
        <v>1.21888790439391</v>
      </c>
      <c r="L93" s="36" t="n">
        <f aca="false">SQRT(J93^2+K93^2)</f>
        <v>2.44295498300873</v>
      </c>
      <c r="M93" s="40" t="n">
        <f aca="false">IF(G93="","",MAX(0,G93-1.96*L93/100))</f>
        <v>0.582295597125928</v>
      </c>
      <c r="N93" s="40" t="n">
        <f aca="false">IF(G93="","",MIN(1,G93+1.96*L93/100))</f>
        <v>0.678059432459871</v>
      </c>
      <c r="O93" s="59" t="n">
        <f aca="false">ROUND(S93*W93,0)</f>
        <v>60</v>
      </c>
      <c r="P93" s="59" t="n">
        <f aca="false">IF(F93="","",ROUND(SQRT((F93*L93/100)^2+(G93*O93)^2),0))</f>
        <v>41</v>
      </c>
      <c r="R93" s="60" t="n">
        <v>11.945463950102</v>
      </c>
      <c r="S93" s="61" t="n">
        <f aca="false">U93*V93*$F$5</f>
        <v>675.646008403362</v>
      </c>
      <c r="T93" s="62" t="n">
        <f aca="false">MAX(0,MIN(1,R93/100+$D$5))</f>
        <v>0.630661060262123</v>
      </c>
      <c r="U93" s="62" t="n">
        <v>0.719537815126051</v>
      </c>
      <c r="V93" s="61" t="n">
        <v>939</v>
      </c>
      <c r="W93" s="62" t="n">
        <v>0.0882361663506877</v>
      </c>
      <c r="X93" s="63" t="s">
        <v>168</v>
      </c>
      <c r="Y93" s="63" t="s">
        <v>163</v>
      </c>
    </row>
    <row r="94" customFormat="false" ht="15" hidden="false" customHeight="false" outlineLevel="0" collapsed="false">
      <c r="A94" s="32" t="s">
        <v>230</v>
      </c>
      <c r="B94" s="32" t="s">
        <v>232</v>
      </c>
      <c r="C94" s="32" t="s">
        <v>263</v>
      </c>
      <c r="D94" s="59" t="n">
        <f aca="false">ROUND(S94*T94,0)</f>
        <v>349</v>
      </c>
      <c r="E94" s="59" t="n">
        <f aca="false">ROUND(S94,0)-D94</f>
        <v>206</v>
      </c>
      <c r="F94" s="59" t="n">
        <f aca="false">IF(COUNTA(D94:E94)=0,"",SUM(D94:E94))</f>
        <v>555</v>
      </c>
      <c r="G94" s="40" t="n">
        <f aca="false">IF(OR(F94="",F94=0),"",D94/F94)</f>
        <v>0.628828828828829</v>
      </c>
      <c r="H94" s="40" t="n">
        <f aca="false">IF(OR(F94="",F94=0),"",E94/F94)</f>
        <v>0.371171171171171</v>
      </c>
      <c r="I94" s="32" t="s">
        <v>264</v>
      </c>
      <c r="J94" s="36" t="n">
        <v>3.41931916932922</v>
      </c>
      <c r="K94" s="36" t="n">
        <f aca="false">$K$8</f>
        <v>1.21888790439391</v>
      </c>
      <c r="L94" s="36" t="n">
        <f aca="false">SQRT(J94^2+K94^2)</f>
        <v>3.63007318179951</v>
      </c>
      <c r="M94" s="40" t="n">
        <f aca="false">IF(G94="","",MAX(0,G94-1.96*L94/100))</f>
        <v>0.557679394465559</v>
      </c>
      <c r="N94" s="40" t="n">
        <f aca="false">IF(G94="","",MIN(1,G94+1.96*L94/100))</f>
        <v>0.699978263192099</v>
      </c>
      <c r="O94" s="59" t="n">
        <f aca="false">ROUND(S94*W94,0)</f>
        <v>82</v>
      </c>
      <c r="P94" s="59" t="n">
        <f aca="false">IF(F94="","",ROUND(SQRT((F94*L94/100)^2+(G94*O94)^2),0))</f>
        <v>55</v>
      </c>
      <c r="R94" s="60" t="n">
        <v>11.842153747877</v>
      </c>
      <c r="S94" s="61" t="n">
        <f aca="false">U94*V94*$F$5</f>
        <v>554.842964315995</v>
      </c>
      <c r="T94" s="62" t="n">
        <f aca="false">MAX(0,MIN(1,R94/100+$D$5))</f>
        <v>0.629627958239873</v>
      </c>
      <c r="U94" s="62" t="n">
        <v>0.77927382628651</v>
      </c>
      <c r="V94" s="61" t="n">
        <v>712</v>
      </c>
      <c r="W94" s="62" t="n">
        <v>0.147793277096735</v>
      </c>
      <c r="X94" s="63" t="s">
        <v>162</v>
      </c>
      <c r="Y94" s="63" t="s">
        <v>163</v>
      </c>
    </row>
    <row r="95" customFormat="false" ht="15" hidden="false" customHeight="false" outlineLevel="0" collapsed="false">
      <c r="A95" s="32" t="s">
        <v>230</v>
      </c>
      <c r="B95" s="32" t="s">
        <v>232</v>
      </c>
      <c r="C95" s="32" t="s">
        <v>265</v>
      </c>
      <c r="D95" s="59" t="n">
        <f aca="false">ROUND(S95*T95,0)</f>
        <v>749</v>
      </c>
      <c r="E95" s="59" t="n">
        <f aca="false">ROUND(S95,0)-D95</f>
        <v>457</v>
      </c>
      <c r="F95" s="59" t="n">
        <f aca="false">IF(COUNTA(D95:E95)=0,"",SUM(D95:E95))</f>
        <v>1206</v>
      </c>
      <c r="G95" s="40" t="n">
        <f aca="false">IF(OR(F95="",F95=0),"",D95/F95)</f>
        <v>0.62106135986733</v>
      </c>
      <c r="H95" s="40" t="n">
        <f aca="false">IF(OR(F95="",F95=0),"",E95/F95)</f>
        <v>0.37893864013267</v>
      </c>
      <c r="I95" s="32" t="s">
        <v>264</v>
      </c>
      <c r="J95" s="36" t="n">
        <v>1.72833670492965</v>
      </c>
      <c r="K95" s="36" t="n">
        <f aca="false">$K$8</f>
        <v>1.21888790439391</v>
      </c>
      <c r="L95" s="36" t="n">
        <f aca="false">SQRT(J95^2+K95^2)</f>
        <v>2.1149079150367</v>
      </c>
      <c r="M95" s="40" t="n">
        <f aca="false">IF(G95="","",MAX(0,G95-1.96*L95/100))</f>
        <v>0.579609164732611</v>
      </c>
      <c r="N95" s="40" t="n">
        <f aca="false">IF(G95="","",MIN(1,G95+1.96*L95/100))</f>
        <v>0.662513555002049</v>
      </c>
      <c r="O95" s="59" t="n">
        <f aca="false">ROUND(S95*W95,0)</f>
        <v>82</v>
      </c>
      <c r="P95" s="59" t="n">
        <f aca="false">IF(F95="","",ROUND(SQRT((F95*L95/100)^2+(G95*O95)^2),0))</f>
        <v>57</v>
      </c>
      <c r="R95" s="60" t="n">
        <v>10.9766067567815</v>
      </c>
      <c r="S95" s="61" t="n">
        <f aca="false">U95*V95*$F$5</f>
        <v>1206.29316677804</v>
      </c>
      <c r="T95" s="62" t="n">
        <f aca="false">MAX(0,MIN(1,R95/100+$D$5))</f>
        <v>0.620972488328918</v>
      </c>
      <c r="U95" s="62" t="n">
        <v>0.569903617810831</v>
      </c>
      <c r="V95" s="61" t="n">
        <v>2116.66171099557</v>
      </c>
      <c r="W95" s="62" t="n">
        <v>0.0678151016999644</v>
      </c>
      <c r="X95" s="63" t="s">
        <v>201</v>
      </c>
      <c r="Y95" s="63" t="s">
        <v>266</v>
      </c>
    </row>
    <row r="96" customFormat="false" ht="15" hidden="false" customHeight="false" outlineLevel="0" collapsed="false">
      <c r="A96" s="32" t="s">
        <v>230</v>
      </c>
      <c r="B96" s="32" t="s">
        <v>232</v>
      </c>
      <c r="C96" s="32" t="s">
        <v>267</v>
      </c>
      <c r="D96" s="59" t="n">
        <f aca="false">ROUND(S96*T96,0)</f>
        <v>395</v>
      </c>
      <c r="E96" s="59" t="n">
        <f aca="false">ROUND(S96,0)-D96</f>
        <v>190</v>
      </c>
      <c r="F96" s="59" t="n">
        <f aca="false">IF(COUNTA(D96:E96)=0,"",SUM(D96:E96))</f>
        <v>585</v>
      </c>
      <c r="G96" s="40" t="n">
        <f aca="false">IF(OR(F96="",F96=0),"",D96/F96)</f>
        <v>0.675213675213675</v>
      </c>
      <c r="H96" s="40" t="n">
        <f aca="false">IF(OR(F96="",F96=0),"",E96/F96)</f>
        <v>0.324786324786325</v>
      </c>
      <c r="I96" s="32" t="s">
        <v>161</v>
      </c>
      <c r="J96" s="36" t="n">
        <v>2.11715406277612</v>
      </c>
      <c r="K96" s="36" t="n">
        <f aca="false">$K$8</f>
        <v>1.21888790439391</v>
      </c>
      <c r="L96" s="36" t="n">
        <f aca="false">SQRT(J96^2+K96^2)</f>
        <v>2.44295498300873</v>
      </c>
      <c r="M96" s="40" t="n">
        <f aca="false">IF(G96="","",MAX(0,G96-1.96*L96/100))</f>
        <v>0.627331757546704</v>
      </c>
      <c r="N96" s="40" t="n">
        <f aca="false">IF(G96="","",MIN(1,G96+1.96*L96/100))</f>
        <v>0.723095592880646</v>
      </c>
      <c r="O96" s="59" t="n">
        <f aca="false">ROUND(S96*W96,0)</f>
        <v>52</v>
      </c>
      <c r="P96" s="59" t="n">
        <f aca="false">IF(F96="","",ROUND(SQRT((F96*L96/100)^2+(G96*O96)^2),0))</f>
        <v>38</v>
      </c>
      <c r="R96" s="60" t="n">
        <v>16.3052364714577</v>
      </c>
      <c r="S96" s="61" t="n">
        <f aca="false">U96*V96*$F$5</f>
        <v>585.1929092805</v>
      </c>
      <c r="T96" s="62" t="n">
        <f aca="false">MAX(0,MIN(1,R96/100+$D$5))</f>
        <v>0.67425878547568</v>
      </c>
      <c r="U96" s="62" t="n">
        <v>0.599582898852972</v>
      </c>
      <c r="V96" s="61" t="n">
        <v>976</v>
      </c>
      <c r="W96" s="62" t="n">
        <v>0.0882361663506877</v>
      </c>
      <c r="X96" s="63" t="s">
        <v>168</v>
      </c>
      <c r="Y96" s="63" t="s">
        <v>163</v>
      </c>
    </row>
    <row r="97" customFormat="false" ht="15" hidden="false" customHeight="false" outlineLevel="0" collapsed="false">
      <c r="A97" s="32" t="s">
        <v>230</v>
      </c>
      <c r="B97" s="32" t="s">
        <v>232</v>
      </c>
      <c r="C97" s="32" t="s">
        <v>268</v>
      </c>
      <c r="D97" s="59" t="n">
        <f aca="false">ROUND(S97*T97,0)</f>
        <v>490</v>
      </c>
      <c r="E97" s="59" t="n">
        <f aca="false">ROUND(S97,0)-D97</f>
        <v>295</v>
      </c>
      <c r="F97" s="59" t="n">
        <f aca="false">IF(COUNTA(D97:E97)=0,"",SUM(D97:E97))</f>
        <v>785</v>
      </c>
      <c r="G97" s="40" t="n">
        <f aca="false">IF(OR(F97="",F97=0),"",D97/F97)</f>
        <v>0.624203821656051</v>
      </c>
      <c r="H97" s="40" t="n">
        <f aca="false">IF(OR(F97="",F97=0),"",E97/F97)</f>
        <v>0.375796178343949</v>
      </c>
      <c r="I97" s="32" t="s">
        <v>161</v>
      </c>
      <c r="J97" s="36" t="n">
        <v>2.11715406277612</v>
      </c>
      <c r="K97" s="36" t="n">
        <f aca="false">$K$8</f>
        <v>1.21888790439391</v>
      </c>
      <c r="L97" s="36" t="n">
        <f aca="false">SQRT(J97^2+K97^2)</f>
        <v>2.44295498300873</v>
      </c>
      <c r="M97" s="40" t="n">
        <f aca="false">IF(G97="","",MAX(0,G97-1.96*L97/100))</f>
        <v>0.57632190398908</v>
      </c>
      <c r="N97" s="40" t="n">
        <f aca="false">IF(G97="","",MIN(1,G97+1.96*L97/100))</f>
        <v>0.672085739323022</v>
      </c>
      <c r="O97" s="59" t="n">
        <f aca="false">ROUND(S97*W97,0)</f>
        <v>69</v>
      </c>
      <c r="P97" s="59" t="n">
        <f aca="false">IF(F97="","",ROUND(SQRT((F97*L97/100)^2+(G97*O97)^2),0))</f>
        <v>47</v>
      </c>
      <c r="R97" s="60" t="n">
        <v>11.2590324028183</v>
      </c>
      <c r="S97" s="61" t="n">
        <f aca="false">U97*V97*$F$5</f>
        <v>785.366995073891</v>
      </c>
      <c r="T97" s="62" t="n">
        <f aca="false">MAX(0,MIN(1,R97/100+$D$5))</f>
        <v>0.623796744789286</v>
      </c>
      <c r="U97" s="62" t="n">
        <v>0.624794745484401</v>
      </c>
      <c r="V97" s="61" t="n">
        <v>1257</v>
      </c>
      <c r="W97" s="62" t="n">
        <v>0.0882361663506877</v>
      </c>
      <c r="X97" s="63" t="s">
        <v>168</v>
      </c>
      <c r="Y97" s="63" t="s">
        <v>163</v>
      </c>
    </row>
    <row r="98" customFormat="false" ht="15" hidden="false" customHeight="false" outlineLevel="0" collapsed="false">
      <c r="A98" s="32" t="s">
        <v>230</v>
      </c>
      <c r="B98" s="32" t="s">
        <v>232</v>
      </c>
      <c r="C98" s="32" t="s">
        <v>269</v>
      </c>
      <c r="D98" s="59" t="n">
        <f aca="false">ROUND(S98*T98,0)</f>
        <v>12</v>
      </c>
      <c r="E98" s="59" t="n">
        <f aca="false">ROUND(S98,0)-D98</f>
        <v>8</v>
      </c>
      <c r="F98" s="59" t="n">
        <f aca="false">IF(COUNTA(D98:E98)=0,"",SUM(D98:E98))</f>
        <v>20</v>
      </c>
      <c r="G98" s="40" t="n">
        <f aca="false">IF(OR(F98="",F98=0),"",D98/F98)</f>
        <v>0.6</v>
      </c>
      <c r="H98" s="40" t="n">
        <f aca="false">IF(OR(F98="",F98=0),"",E98/F98)</f>
        <v>0.4</v>
      </c>
      <c r="I98" s="32" t="s">
        <v>264</v>
      </c>
      <c r="J98" s="36" t="n">
        <v>3.41931916932922</v>
      </c>
      <c r="K98" s="36" t="n">
        <f aca="false">$K$8</f>
        <v>1.21888790439391</v>
      </c>
      <c r="L98" s="36" t="n">
        <f aca="false">SQRT(J98^2+K98^2)</f>
        <v>3.63007318179951</v>
      </c>
      <c r="M98" s="40" t="n">
        <f aca="false">IF(G98="","",MAX(0,G98-1.96*L98/100))</f>
        <v>0.52885056563673</v>
      </c>
      <c r="N98" s="40" t="n">
        <f aca="false">IF(G98="","",MIN(1,G98+1.96*L98/100))</f>
        <v>0.671149434363271</v>
      </c>
      <c r="O98" s="59" t="n">
        <f aca="false">ROUND(S98*W98,0)</f>
        <v>3</v>
      </c>
      <c r="P98" s="59" t="n">
        <f aca="false">IF(F98="","",ROUND(SQRT((F98*L98/100)^2+(G98*O98)^2),0))</f>
        <v>2</v>
      </c>
      <c r="R98" s="60" t="n">
        <v>8.41840628950673</v>
      </c>
      <c r="S98" s="61" t="n">
        <f aca="false">U98*V98*$F$5</f>
        <v>20.1728274473207</v>
      </c>
      <c r="T98" s="62" t="n">
        <f aca="false">MAX(0,MIN(1,R98/100+$D$5))</f>
        <v>0.59539048365617</v>
      </c>
      <c r="U98" s="62" t="n">
        <v>0.58248124473513</v>
      </c>
      <c r="V98" s="61" t="n">
        <v>34.6325785244704</v>
      </c>
      <c r="W98" s="62" t="n">
        <v>0.147793277096735</v>
      </c>
      <c r="X98" s="63" t="s">
        <v>162</v>
      </c>
      <c r="Y98" s="63" t="s">
        <v>266</v>
      </c>
    </row>
    <row r="99" customFormat="false" ht="15" hidden="false" customHeight="false" outlineLevel="0" collapsed="false">
      <c r="A99" s="32" t="s">
        <v>230</v>
      </c>
      <c r="B99" s="32" t="s">
        <v>232</v>
      </c>
      <c r="C99" s="32" t="s">
        <v>270</v>
      </c>
      <c r="D99" s="59" t="n">
        <f aca="false">ROUND(S99*T99,0)</f>
        <v>219</v>
      </c>
      <c r="E99" s="59" t="n">
        <f aca="false">ROUND(S99,0)-D99</f>
        <v>162</v>
      </c>
      <c r="F99" s="59" t="n">
        <f aca="false">IF(COUNTA(D99:E99)=0,"",SUM(D99:E99))</f>
        <v>381</v>
      </c>
      <c r="G99" s="40" t="n">
        <f aca="false">IF(OR(F99="",F99=0),"",D99/F99)</f>
        <v>0.574803149606299</v>
      </c>
      <c r="H99" s="40" t="n">
        <f aca="false">IF(OR(F99="",F99=0),"",E99/F99)</f>
        <v>0.425196850393701</v>
      </c>
      <c r="I99" s="32" t="s">
        <v>161</v>
      </c>
      <c r="J99" s="36" t="n">
        <v>3.41931916932922</v>
      </c>
      <c r="K99" s="36" t="n">
        <f aca="false">$K$8</f>
        <v>1.21888790439391</v>
      </c>
      <c r="L99" s="36" t="n">
        <f aca="false">SQRT(J99^2+K99^2)</f>
        <v>3.63007318179951</v>
      </c>
      <c r="M99" s="40" t="n">
        <f aca="false">IF(G99="","",MAX(0,G99-1.96*L99/100))</f>
        <v>0.503653715243029</v>
      </c>
      <c r="N99" s="40" t="n">
        <f aca="false">IF(G99="","",MIN(1,G99+1.96*L99/100))</f>
        <v>0.64595258396957</v>
      </c>
      <c r="O99" s="59" t="n">
        <f aca="false">ROUND(S99*W99,0)</f>
        <v>56</v>
      </c>
      <c r="P99" s="59" t="n">
        <f aca="false">IF(F99="","",ROUND(SQRT((F99*L99/100)^2+(G99*O99)^2),0))</f>
        <v>35</v>
      </c>
      <c r="R99" s="60" t="n">
        <v>6.36044785215601</v>
      </c>
      <c r="S99" s="61" t="n">
        <f aca="false">U99*V99*$F$5</f>
        <v>381.16646562123</v>
      </c>
      <c r="T99" s="62" t="n">
        <f aca="false">MAX(0,MIN(1,R99/100+$D$5))</f>
        <v>0.574810899282663</v>
      </c>
      <c r="U99" s="62" t="n">
        <v>0.44270205066345</v>
      </c>
      <c r="V99" s="61" t="n">
        <v>861</v>
      </c>
      <c r="W99" s="62" t="n">
        <v>0.147793277096735</v>
      </c>
      <c r="X99" s="63" t="s">
        <v>162</v>
      </c>
      <c r="Y99" s="63" t="s">
        <v>163</v>
      </c>
    </row>
    <row r="100" customFormat="false" ht="15" hidden="false" customHeight="false" outlineLevel="0" collapsed="false">
      <c r="A100" s="32" t="s">
        <v>230</v>
      </c>
      <c r="B100" s="32" t="s">
        <v>232</v>
      </c>
      <c r="C100" s="32" t="s">
        <v>271</v>
      </c>
      <c r="D100" s="59" t="n">
        <f aca="false">ROUND(S100*T100,0)</f>
        <v>360</v>
      </c>
      <c r="E100" s="59" t="n">
        <f aca="false">ROUND(S100,0)-D100</f>
        <v>200</v>
      </c>
      <c r="F100" s="59" t="n">
        <f aca="false">IF(COUNTA(D100:E100)=0,"",SUM(D100:E100))</f>
        <v>560</v>
      </c>
      <c r="G100" s="40" t="n">
        <f aca="false">IF(OR(F100="",F100=0),"",D100/F100)</f>
        <v>0.642857142857143</v>
      </c>
      <c r="H100" s="40" t="n">
        <f aca="false">IF(OR(F100="",F100=0),"",E100/F100)</f>
        <v>0.357142857142857</v>
      </c>
      <c r="I100" s="32" t="s">
        <v>161</v>
      </c>
      <c r="J100" s="36" t="n">
        <v>3.41931916932922</v>
      </c>
      <c r="K100" s="36" t="n">
        <f aca="false">$K$8</f>
        <v>1.21888790439391</v>
      </c>
      <c r="L100" s="36" t="n">
        <f aca="false">SQRT(J100^2+K100^2)</f>
        <v>3.63007318179951</v>
      </c>
      <c r="M100" s="40" t="n">
        <f aca="false">IF(G100="","",MAX(0,G100-1.96*L100/100))</f>
        <v>0.571707708493872</v>
      </c>
      <c r="N100" s="40" t="n">
        <f aca="false">IF(G100="","",MIN(1,G100+1.96*L100/100))</f>
        <v>0.714006577220413</v>
      </c>
      <c r="O100" s="59" t="n">
        <f aca="false">ROUND(S100*W100,0)</f>
        <v>83</v>
      </c>
      <c r="P100" s="59" t="n">
        <f aca="false">IF(F100="","",ROUND(SQRT((F100*L100/100)^2+(G100*O100)^2),0))</f>
        <v>57</v>
      </c>
      <c r="R100" s="60" t="n">
        <v>13.2158819455274</v>
      </c>
      <c r="S100" s="61" t="n">
        <f aca="false">U100*V100*$F$5</f>
        <v>559.617875647668</v>
      </c>
      <c r="T100" s="62" t="n">
        <f aca="false">MAX(0,MIN(1,R100/100+$D$5))</f>
        <v>0.643365240216377</v>
      </c>
      <c r="U100" s="62" t="n">
        <v>0.356217616580311</v>
      </c>
      <c r="V100" s="61" t="n">
        <v>1571</v>
      </c>
      <c r="W100" s="62" t="n">
        <v>0.147793277096735</v>
      </c>
      <c r="X100" s="63" t="s">
        <v>162</v>
      </c>
      <c r="Y100" s="63" t="s">
        <v>163</v>
      </c>
    </row>
    <row r="101" customFormat="false" ht="15" hidden="false" customHeight="false" outlineLevel="0" collapsed="false">
      <c r="A101" s="32" t="s">
        <v>230</v>
      </c>
      <c r="B101" s="32" t="s">
        <v>232</v>
      </c>
      <c r="C101" s="32" t="s">
        <v>272</v>
      </c>
      <c r="D101" s="59" t="n">
        <f aca="false">ROUND(S101*T101,0)</f>
        <v>265</v>
      </c>
      <c r="E101" s="59" t="n">
        <f aca="false">ROUND(S101,0)-D101</f>
        <v>174</v>
      </c>
      <c r="F101" s="59" t="n">
        <f aca="false">IF(COUNTA(D101:E101)=0,"",SUM(D101:E101))</f>
        <v>439</v>
      </c>
      <c r="G101" s="40" t="n">
        <f aca="false">IF(OR(F101="",F101=0),"",D101/F101)</f>
        <v>0.603644646924829</v>
      </c>
      <c r="H101" s="40" t="n">
        <f aca="false">IF(OR(F101="",F101=0),"",E101/F101)</f>
        <v>0.396355353075171</v>
      </c>
      <c r="I101" s="32" t="s">
        <v>161</v>
      </c>
      <c r="J101" s="36" t="n">
        <v>3.41931916932922</v>
      </c>
      <c r="K101" s="36" t="n">
        <f aca="false">$K$8</f>
        <v>1.21888790439391</v>
      </c>
      <c r="L101" s="36" t="n">
        <f aca="false">SQRT(J101^2+K101^2)</f>
        <v>3.63007318179951</v>
      </c>
      <c r="M101" s="40" t="n">
        <f aca="false">IF(G101="","",MAX(0,G101-1.96*L101/100))</f>
        <v>0.532495212561559</v>
      </c>
      <c r="N101" s="40" t="n">
        <f aca="false">IF(G101="","",MIN(1,G101+1.96*L101/100))</f>
        <v>0.6747940812881</v>
      </c>
      <c r="O101" s="59" t="n">
        <f aca="false">ROUND(S101*W101,0)</f>
        <v>65</v>
      </c>
      <c r="P101" s="59" t="n">
        <f aca="false">IF(F101="","",ROUND(SQRT((F101*L101/100)^2+(G101*O101)^2),0))</f>
        <v>42</v>
      </c>
      <c r="R101" s="60" t="n">
        <v>9.19402075906456</v>
      </c>
      <c r="S101" s="61" t="n">
        <f aca="false">U101*V101*$F$5</f>
        <v>439.019455252919</v>
      </c>
      <c r="T101" s="62" t="n">
        <f aca="false">MAX(0,MIN(1,R101/100+$D$5))</f>
        <v>0.603146628351749</v>
      </c>
      <c r="U101" s="62" t="n">
        <v>0.546044098573282</v>
      </c>
      <c r="V101" s="61" t="n">
        <v>804</v>
      </c>
      <c r="W101" s="62" t="n">
        <v>0.147793277096735</v>
      </c>
      <c r="X101" s="63" t="s">
        <v>162</v>
      </c>
      <c r="Y101" s="63" t="s">
        <v>163</v>
      </c>
    </row>
    <row r="102" customFormat="false" ht="15" hidden="false" customHeight="false" outlineLevel="0" collapsed="false">
      <c r="A102" s="32" t="s">
        <v>230</v>
      </c>
      <c r="B102" s="32" t="s">
        <v>232</v>
      </c>
      <c r="C102" s="32" t="s">
        <v>273</v>
      </c>
      <c r="D102" s="59" t="n">
        <f aca="false">ROUND(S102*T102,0)</f>
        <v>241</v>
      </c>
      <c r="E102" s="59" t="n">
        <f aca="false">ROUND(S102,0)-D102</f>
        <v>134</v>
      </c>
      <c r="F102" s="59" t="n">
        <f aca="false">IF(COUNTA(D102:E102)=0,"",SUM(D102:E102))</f>
        <v>375</v>
      </c>
      <c r="G102" s="40" t="n">
        <f aca="false">IF(OR(F102="",F102=0),"",D102/F102)</f>
        <v>0.642666666666667</v>
      </c>
      <c r="H102" s="40" t="n">
        <f aca="false">IF(OR(F102="",F102=0),"",E102/F102)</f>
        <v>0.357333333333333</v>
      </c>
      <c r="I102" s="32" t="s">
        <v>161</v>
      </c>
      <c r="J102" s="36" t="n">
        <v>3.41931916932922</v>
      </c>
      <c r="K102" s="36" t="n">
        <f aca="false">$K$8</f>
        <v>1.21888790439391</v>
      </c>
      <c r="L102" s="36" t="n">
        <f aca="false">SQRT(J102^2+K102^2)</f>
        <v>3.63007318179951</v>
      </c>
      <c r="M102" s="40" t="n">
        <f aca="false">IF(G102="","",MAX(0,G102-1.96*L102/100))</f>
        <v>0.571517232303396</v>
      </c>
      <c r="N102" s="40" t="n">
        <f aca="false">IF(G102="","",MIN(1,G102+1.96*L102/100))</f>
        <v>0.713816101029937</v>
      </c>
      <c r="O102" s="59" t="n">
        <f aca="false">ROUND(S102*W102,0)</f>
        <v>55</v>
      </c>
      <c r="P102" s="59" t="n">
        <f aca="false">IF(F102="","",ROUND(SQRT((F102*L102/100)^2+(G102*O102)^2),0))</f>
        <v>38</v>
      </c>
      <c r="R102" s="60" t="n">
        <v>13.1413484955472</v>
      </c>
      <c r="S102" s="61" t="n">
        <f aca="false">U102*V102*$F$5</f>
        <v>374.938159879336</v>
      </c>
      <c r="T102" s="62" t="n">
        <f aca="false">MAX(0,MIN(1,R102/100+$D$5))</f>
        <v>0.642619905716575</v>
      </c>
      <c r="U102" s="62" t="n">
        <v>0.291101055806938</v>
      </c>
      <c r="V102" s="61" t="n">
        <v>1288</v>
      </c>
      <c r="W102" s="62" t="n">
        <v>0.147793277096735</v>
      </c>
      <c r="X102" s="63" t="s">
        <v>162</v>
      </c>
      <c r="Y102" s="63" t="s">
        <v>163</v>
      </c>
    </row>
    <row r="103" customFormat="false" ht="15" hidden="false" customHeight="false" outlineLevel="0" collapsed="false">
      <c r="A103" s="32" t="s">
        <v>230</v>
      </c>
      <c r="B103" s="32" t="s">
        <v>232</v>
      </c>
      <c r="C103" s="32" t="s">
        <v>274</v>
      </c>
      <c r="D103" s="59" t="n">
        <f aca="false">ROUND(S103*T103,0)</f>
        <v>369</v>
      </c>
      <c r="E103" s="59" t="n">
        <f aca="false">ROUND(S103,0)-D103</f>
        <v>232</v>
      </c>
      <c r="F103" s="59" t="n">
        <f aca="false">IF(COUNTA(D103:E103)=0,"",SUM(D103:E103))</f>
        <v>601</v>
      </c>
      <c r="G103" s="40" t="n">
        <f aca="false">IF(OR(F103="",F103=0),"",D103/F103)</f>
        <v>0.613976705490849</v>
      </c>
      <c r="H103" s="40" t="n">
        <f aca="false">IF(OR(F103="",F103=0),"",E103/F103)</f>
        <v>0.386023294509151</v>
      </c>
      <c r="I103" s="32" t="s">
        <v>161</v>
      </c>
      <c r="J103" s="36" t="n">
        <v>2.11715406277612</v>
      </c>
      <c r="K103" s="36" t="n">
        <f aca="false">$K$8</f>
        <v>1.21888790439391</v>
      </c>
      <c r="L103" s="36" t="n">
        <f aca="false">SQRT(J103^2+K103^2)</f>
        <v>2.44295498300873</v>
      </c>
      <c r="M103" s="40" t="n">
        <f aca="false">IF(G103="","",MAX(0,G103-1.96*L103/100))</f>
        <v>0.566094787823878</v>
      </c>
      <c r="N103" s="40" t="n">
        <f aca="false">IF(G103="","",MIN(1,G103+1.96*L103/100))</f>
        <v>0.66185862315782</v>
      </c>
      <c r="O103" s="59" t="n">
        <f aca="false">ROUND(S103*W103,0)</f>
        <v>53</v>
      </c>
      <c r="P103" s="59" t="n">
        <f aca="false">IF(F103="","",ROUND(SQRT((F103*L103/100)^2+(G103*O103)^2),0))</f>
        <v>36</v>
      </c>
      <c r="R103" s="60" t="n">
        <v>10.3153941994338</v>
      </c>
      <c r="S103" s="61" t="n">
        <f aca="false">U103*V103*$F$5</f>
        <v>600.916119620715</v>
      </c>
      <c r="T103" s="62" t="n">
        <f aca="false">MAX(0,MIN(1,R103/100+$D$5))</f>
        <v>0.614360362755441</v>
      </c>
      <c r="U103" s="62" t="n">
        <v>0.440554339897885</v>
      </c>
      <c r="V103" s="61" t="n">
        <v>1364</v>
      </c>
      <c r="W103" s="62" t="n">
        <v>0.0882361663506877</v>
      </c>
      <c r="X103" s="63" t="s">
        <v>168</v>
      </c>
      <c r="Y103" s="63" t="s">
        <v>163</v>
      </c>
    </row>
    <row r="104" customFormat="false" ht="15" hidden="false" customHeight="false" outlineLevel="0" collapsed="false">
      <c r="A104" s="32" t="s">
        <v>230</v>
      </c>
      <c r="B104" s="32" t="s">
        <v>232</v>
      </c>
      <c r="C104" s="32" t="s">
        <v>275</v>
      </c>
      <c r="D104" s="59" t="n">
        <f aca="false">ROUND(S104*T104,0)</f>
        <v>1</v>
      </c>
      <c r="E104" s="59" t="n">
        <f aca="false">ROUND(S104,0)-D104</f>
        <v>1</v>
      </c>
      <c r="F104" s="59" t="n">
        <f aca="false">IF(COUNTA(D104:E104)=0,"",SUM(D104:E104))</f>
        <v>2</v>
      </c>
      <c r="G104" s="40" t="n">
        <f aca="false">IF(OR(F104="",F104=0),"",D104/F104)</f>
        <v>0.5</v>
      </c>
      <c r="H104" s="40" t="n">
        <f aca="false">IF(OR(F104="",F104=0),"",E104/F104)</f>
        <v>0.5</v>
      </c>
      <c r="I104" s="32" t="s">
        <v>264</v>
      </c>
      <c r="J104" s="36" t="n">
        <v>3.41931916932922</v>
      </c>
      <c r="K104" s="36" t="n">
        <f aca="false">$K$8</f>
        <v>1.21888790439391</v>
      </c>
      <c r="L104" s="36" t="n">
        <f aca="false">SQRT(J104^2+K104^2)</f>
        <v>3.63007318179951</v>
      </c>
      <c r="M104" s="40" t="n">
        <f aca="false">IF(G104="","",MAX(0,G104-1.96*L104/100))</f>
        <v>0.42885056563673</v>
      </c>
      <c r="N104" s="40" t="n">
        <f aca="false">IF(G104="","",MIN(1,G104+1.96*L104/100))</f>
        <v>0.57114943436327</v>
      </c>
      <c r="O104" s="59" t="n">
        <f aca="false">ROUND(S104*W104,0)</f>
        <v>0</v>
      </c>
      <c r="P104" s="59" t="n">
        <f aca="false">IF(F104="","",ROUND(SQRT((F104*L104/100)^2+(G104*O104)^2),0))</f>
        <v>0</v>
      </c>
      <c r="R104" s="60" t="n">
        <v>7.13017468409299</v>
      </c>
      <c r="S104" s="61" t="n">
        <f aca="false">U104*V104*$F$5</f>
        <v>1.93609179834966</v>
      </c>
      <c r="T104" s="62" t="n">
        <f aca="false">MAX(0,MIN(1,R104/100+$D$5))</f>
        <v>0.582508167602033</v>
      </c>
      <c r="U104" s="62" t="n">
        <v>0.633576090764528</v>
      </c>
      <c r="V104" s="61" t="n">
        <v>3.05581575215915</v>
      </c>
      <c r="W104" s="62" t="n">
        <v>0.147793277096735</v>
      </c>
      <c r="X104" s="63" t="s">
        <v>162</v>
      </c>
      <c r="Y104" s="63" t="s">
        <v>266</v>
      </c>
    </row>
    <row r="105" customFormat="false" ht="15" hidden="false" customHeight="false" outlineLevel="0" collapsed="false">
      <c r="A105" s="32" t="s">
        <v>230</v>
      </c>
      <c r="B105" s="32" t="s">
        <v>232</v>
      </c>
      <c r="C105" s="32" t="s">
        <v>276</v>
      </c>
      <c r="D105" s="59" t="n">
        <f aca="false">ROUND(S105*T105,0)</f>
        <v>492</v>
      </c>
      <c r="E105" s="59" t="n">
        <f aca="false">ROUND(S105,0)-D105</f>
        <v>292</v>
      </c>
      <c r="F105" s="59" t="n">
        <f aca="false">IF(COUNTA(D105:E105)=0,"",SUM(D105:E105))</f>
        <v>784</v>
      </c>
      <c r="G105" s="40" t="n">
        <f aca="false">IF(OR(F105="",F105=0),"",D105/F105)</f>
        <v>0.627551020408163</v>
      </c>
      <c r="H105" s="40" t="n">
        <f aca="false">IF(OR(F105="",F105=0),"",E105/F105)</f>
        <v>0.372448979591837</v>
      </c>
      <c r="I105" s="32" t="s">
        <v>161</v>
      </c>
      <c r="J105" s="36" t="n">
        <v>2.11715406277612</v>
      </c>
      <c r="K105" s="36" t="n">
        <f aca="false">$K$8</f>
        <v>1.21888790439391</v>
      </c>
      <c r="L105" s="36" t="n">
        <f aca="false">SQRT(J105^2+K105^2)</f>
        <v>2.44295498300873</v>
      </c>
      <c r="M105" s="40" t="n">
        <f aca="false">IF(G105="","",MAX(0,G105-1.96*L105/100))</f>
        <v>0.579669102741192</v>
      </c>
      <c r="N105" s="40" t="n">
        <f aca="false">IF(G105="","",MIN(1,G105+1.96*L105/100))</f>
        <v>0.675432938075134</v>
      </c>
      <c r="O105" s="59" t="n">
        <f aca="false">ROUND(S105*W105,0)</f>
        <v>69</v>
      </c>
      <c r="P105" s="59" t="n">
        <f aca="false">IF(F105="","",ROUND(SQRT((F105*L105/100)^2+(G105*O105)^2),0))</f>
        <v>47</v>
      </c>
      <c r="R105" s="60" t="n">
        <v>11.6485978707492</v>
      </c>
      <c r="S105" s="61" t="n">
        <f aca="false">U105*V105*$F$5</f>
        <v>784.118962432916</v>
      </c>
      <c r="T105" s="62" t="n">
        <f aca="false">MAX(0,MIN(1,R105/100+$D$5))</f>
        <v>0.627692399468595</v>
      </c>
      <c r="U105" s="62" t="n">
        <v>0.344364937388193</v>
      </c>
      <c r="V105" s="61" t="n">
        <v>2277</v>
      </c>
      <c r="W105" s="62" t="n">
        <v>0.0882361663506877</v>
      </c>
      <c r="X105" s="63" t="s">
        <v>168</v>
      </c>
      <c r="Y105" s="63" t="s">
        <v>163</v>
      </c>
    </row>
    <row r="106" customFormat="false" ht="15" hidden="false" customHeight="false" outlineLevel="0" collapsed="false">
      <c r="A106" s="32" t="s">
        <v>230</v>
      </c>
      <c r="B106" s="32" t="s">
        <v>232</v>
      </c>
      <c r="C106" s="32" t="s">
        <v>277</v>
      </c>
      <c r="D106" s="59" t="n">
        <f aca="false">ROUND(S106*T106,0)</f>
        <v>224</v>
      </c>
      <c r="E106" s="59" t="n">
        <f aca="false">ROUND(S106,0)-D106</f>
        <v>84</v>
      </c>
      <c r="F106" s="59" t="n">
        <f aca="false">IF(COUNTA(D106:E106)=0,"",SUM(D106:E106))</f>
        <v>308</v>
      </c>
      <c r="G106" s="40" t="n">
        <f aca="false">IF(OR(F106="",F106=0),"",D106/F106)</f>
        <v>0.727272727272727</v>
      </c>
      <c r="H106" s="40" t="n">
        <f aca="false">IF(OR(F106="",F106=0),"",E106/F106)</f>
        <v>0.272727272727273</v>
      </c>
      <c r="I106" s="32" t="s">
        <v>161</v>
      </c>
      <c r="J106" s="36" t="n">
        <v>3.41931916932922</v>
      </c>
      <c r="K106" s="36" t="n">
        <f aca="false">$K$8</f>
        <v>1.21888790439391</v>
      </c>
      <c r="L106" s="36" t="n">
        <f aca="false">SQRT(J106^2+K106^2)</f>
        <v>3.63007318179951</v>
      </c>
      <c r="M106" s="40" t="n">
        <f aca="false">IF(G106="","",MAX(0,G106-1.96*L106/100))</f>
        <v>0.656123292909457</v>
      </c>
      <c r="N106" s="40" t="n">
        <f aca="false">IF(G106="","",MIN(1,G106+1.96*L106/100))</f>
        <v>0.798422161635998</v>
      </c>
      <c r="O106" s="59" t="n">
        <f aca="false">ROUND(S106*W106,0)</f>
        <v>45</v>
      </c>
      <c r="P106" s="59" t="n">
        <f aca="false">IF(F106="","",ROUND(SQRT((F106*L106/100)^2+(G106*O106)^2),0))</f>
        <v>35</v>
      </c>
      <c r="R106" s="60" t="n">
        <v>21.6735918509624</v>
      </c>
      <c r="S106" s="61" t="n">
        <f aca="false">U106*V106*$F$5</f>
        <v>307.670520231214</v>
      </c>
      <c r="T106" s="62" t="n">
        <f aca="false">MAX(0,MIN(1,R106/100+$D$5))</f>
        <v>0.727942339270727</v>
      </c>
      <c r="U106" s="62" t="n">
        <v>0.194605009633911</v>
      </c>
      <c r="V106" s="61" t="n">
        <v>1581</v>
      </c>
      <c r="W106" s="62" t="n">
        <v>0.147793277096735</v>
      </c>
      <c r="X106" s="63" t="s">
        <v>162</v>
      </c>
      <c r="Y106" s="63" t="s">
        <v>163</v>
      </c>
    </row>
    <row r="107" customFormat="false" ht="15" hidden="false" customHeight="false" outlineLevel="0" collapsed="false">
      <c r="A107" s="32" t="s">
        <v>230</v>
      </c>
      <c r="B107" s="32" t="s">
        <v>232</v>
      </c>
      <c r="C107" s="32" t="s">
        <v>278</v>
      </c>
      <c r="D107" s="59" t="n">
        <f aca="false">ROUND(S107*T107,0)</f>
        <v>191</v>
      </c>
      <c r="E107" s="59" t="n">
        <f aca="false">ROUND(S107,0)-D107</f>
        <v>81</v>
      </c>
      <c r="F107" s="59" t="n">
        <f aca="false">IF(COUNTA(D107:E107)=0,"",SUM(D107:E107))</f>
        <v>272</v>
      </c>
      <c r="G107" s="40" t="n">
        <f aca="false">IF(OR(F107="",F107=0),"",D107/F107)</f>
        <v>0.702205882352941</v>
      </c>
      <c r="H107" s="40" t="n">
        <f aca="false">IF(OR(F107="",F107=0),"",E107/F107)</f>
        <v>0.297794117647059</v>
      </c>
      <c r="I107" s="32" t="s">
        <v>161</v>
      </c>
      <c r="J107" s="36" t="n">
        <v>3.41931916932922</v>
      </c>
      <c r="K107" s="36" t="n">
        <f aca="false">$K$8</f>
        <v>1.21888790439391</v>
      </c>
      <c r="L107" s="36" t="n">
        <f aca="false">SQRT(J107^2+K107^2)</f>
        <v>3.63007318179951</v>
      </c>
      <c r="M107" s="40" t="n">
        <f aca="false">IF(G107="","",MAX(0,G107-1.96*L107/100))</f>
        <v>0.631056447989671</v>
      </c>
      <c r="N107" s="40" t="n">
        <f aca="false">IF(G107="","",MIN(1,G107+1.96*L107/100))</f>
        <v>0.773355316716212</v>
      </c>
      <c r="O107" s="59" t="n">
        <f aca="false">ROUND(S107*W107,0)</f>
        <v>40</v>
      </c>
      <c r="P107" s="59" t="n">
        <f aca="false">IF(F107="","",ROUND(SQRT((F107*L107/100)^2+(G107*O107)^2),0))</f>
        <v>30</v>
      </c>
      <c r="R107" s="60" t="n">
        <v>19.1350212772086</v>
      </c>
      <c r="S107" s="61" t="n">
        <f aca="false">U107*V107*$F$5</f>
        <v>271.509527754764</v>
      </c>
      <c r="T107" s="62" t="n">
        <f aca="false">MAX(0,MIN(1,R107/100+$D$5))</f>
        <v>0.702556633533189</v>
      </c>
      <c r="U107" s="62" t="n">
        <v>0.251864125932063</v>
      </c>
      <c r="V107" s="61" t="n">
        <v>1078</v>
      </c>
      <c r="W107" s="62" t="n">
        <v>0.147793277096735</v>
      </c>
      <c r="X107" s="63" t="s">
        <v>162</v>
      </c>
      <c r="Y107" s="63" t="s">
        <v>163</v>
      </c>
    </row>
    <row r="108" customFormat="false" ht="15" hidden="false" customHeight="false" outlineLevel="0" collapsed="false">
      <c r="A108" s="32" t="s">
        <v>230</v>
      </c>
      <c r="B108" s="32" t="s">
        <v>232</v>
      </c>
      <c r="C108" s="32" t="s">
        <v>279</v>
      </c>
      <c r="D108" s="59" t="n">
        <f aca="false">ROUND(S108*T108,0)</f>
        <v>399</v>
      </c>
      <c r="E108" s="59" t="n">
        <f aca="false">ROUND(S108,0)-D108</f>
        <v>151</v>
      </c>
      <c r="F108" s="59" t="n">
        <f aca="false">IF(COUNTA(D108:E108)=0,"",SUM(D108:E108))</f>
        <v>550</v>
      </c>
      <c r="G108" s="40" t="n">
        <f aca="false">IF(OR(F108="",F108=0),"",D108/F108)</f>
        <v>0.725454545454546</v>
      </c>
      <c r="H108" s="40" t="n">
        <f aca="false">IF(OR(F108="",F108=0),"",E108/F108)</f>
        <v>0.274545454545455</v>
      </c>
      <c r="I108" s="32" t="s">
        <v>161</v>
      </c>
      <c r="J108" s="36" t="n">
        <v>3.41931916932922</v>
      </c>
      <c r="K108" s="36" t="n">
        <f aca="false">$K$8</f>
        <v>1.21888790439391</v>
      </c>
      <c r="L108" s="36" t="n">
        <f aca="false">SQRT(J108^2+K108^2)</f>
        <v>3.63007318179951</v>
      </c>
      <c r="M108" s="40" t="n">
        <f aca="false">IF(G108="","",MAX(0,G108-1.96*L108/100))</f>
        <v>0.654305111091275</v>
      </c>
      <c r="N108" s="40" t="n">
        <f aca="false">IF(G108="","",MIN(1,G108+1.96*L108/100))</f>
        <v>0.796603979817816</v>
      </c>
      <c r="O108" s="59" t="n">
        <f aca="false">ROUND(S108*W108,0)</f>
        <v>81</v>
      </c>
      <c r="P108" s="59" t="n">
        <f aca="false">IF(F108="","",ROUND(SQRT((F108*L108/100)^2+(G108*O108)^2),0))</f>
        <v>62</v>
      </c>
      <c r="R108" s="60" t="n">
        <v>21.4295216399187</v>
      </c>
      <c r="S108" s="61" t="n">
        <f aca="false">U108*V108*$F$5</f>
        <v>550.335990190067</v>
      </c>
      <c r="T108" s="62" t="n">
        <f aca="false">MAX(0,MIN(1,R108/100+$D$5))</f>
        <v>0.725501637160291</v>
      </c>
      <c r="U108" s="62" t="n">
        <v>0.267933782955242</v>
      </c>
      <c r="V108" s="61" t="n">
        <v>2054</v>
      </c>
      <c r="W108" s="62" t="n">
        <v>0.147793277096735</v>
      </c>
      <c r="X108" s="63" t="s">
        <v>162</v>
      </c>
      <c r="Y108" s="63" t="s">
        <v>163</v>
      </c>
    </row>
    <row r="109" customFormat="false" ht="15" hidden="false" customHeight="false" outlineLevel="0" collapsed="false">
      <c r="A109" s="32" t="s">
        <v>230</v>
      </c>
      <c r="B109" s="32" t="s">
        <v>232</v>
      </c>
      <c r="C109" s="32" t="s">
        <v>280</v>
      </c>
      <c r="D109" s="59" t="n">
        <f aca="false">ROUND(S109*T109,0)</f>
        <v>158</v>
      </c>
      <c r="E109" s="59" t="n">
        <f aca="false">ROUND(S109,0)-D109</f>
        <v>75</v>
      </c>
      <c r="F109" s="59" t="n">
        <f aca="false">IF(COUNTA(D109:E109)=0,"",SUM(D109:E109))</f>
        <v>233</v>
      </c>
      <c r="G109" s="40" t="n">
        <f aca="false">IF(OR(F109="",F109=0),"",D109/F109)</f>
        <v>0.678111587982833</v>
      </c>
      <c r="H109" s="40" t="n">
        <f aca="false">IF(OR(F109="",F109=0),"",E109/F109)</f>
        <v>0.321888412017167</v>
      </c>
      <c r="I109" s="32" t="s">
        <v>161</v>
      </c>
      <c r="J109" s="36" t="n">
        <v>3.41931916932922</v>
      </c>
      <c r="K109" s="36" t="n">
        <f aca="false">$K$8</f>
        <v>1.21888790439391</v>
      </c>
      <c r="L109" s="36" t="n">
        <f aca="false">SQRT(J109^2+K109^2)</f>
        <v>3.63007318179951</v>
      </c>
      <c r="M109" s="40" t="n">
        <f aca="false">IF(G109="","",MAX(0,G109-1.96*L109/100))</f>
        <v>0.606962153619562</v>
      </c>
      <c r="N109" s="40" t="n">
        <f aca="false">IF(G109="","",MIN(1,G109+1.96*L109/100))</f>
        <v>0.749261022346103</v>
      </c>
      <c r="O109" s="59" t="n">
        <f aca="false">ROUND(S109*W109,0)</f>
        <v>34</v>
      </c>
      <c r="P109" s="59" t="n">
        <f aca="false">IF(F109="","",ROUND(SQRT((F109*L109/100)^2+(G109*O109)^2),0))</f>
        <v>25</v>
      </c>
      <c r="R109" s="60" t="n">
        <v>16.9737708133064</v>
      </c>
      <c r="S109" s="61" t="n">
        <f aca="false">U109*V109*$F$5</f>
        <v>232.689791873142</v>
      </c>
      <c r="T109" s="62" t="n">
        <f aca="false">MAX(0,MIN(1,R109/100+$D$5))</f>
        <v>0.680944128894167</v>
      </c>
      <c r="U109" s="62" t="n">
        <v>0.229930624380575</v>
      </c>
      <c r="V109" s="61" t="n">
        <v>1012</v>
      </c>
      <c r="W109" s="62" t="n">
        <v>0.147793277096735</v>
      </c>
      <c r="X109" s="63" t="s">
        <v>162</v>
      </c>
      <c r="Y109" s="63" t="s">
        <v>163</v>
      </c>
    </row>
    <row r="110" customFormat="false" ht="15" hidden="false" customHeight="false" outlineLevel="0" collapsed="false">
      <c r="A110" s="32" t="s">
        <v>230</v>
      </c>
      <c r="B110" s="32" t="s">
        <v>232</v>
      </c>
      <c r="C110" s="32" t="s">
        <v>281</v>
      </c>
      <c r="D110" s="59" t="n">
        <f aca="false">ROUND(S110*T110,0)</f>
        <v>231</v>
      </c>
      <c r="E110" s="59" t="n">
        <f aca="false">ROUND(S110,0)-D110</f>
        <v>76</v>
      </c>
      <c r="F110" s="59" t="n">
        <f aca="false">IF(COUNTA(D110:E110)=0,"",SUM(D110:E110))</f>
        <v>307</v>
      </c>
      <c r="G110" s="40" t="n">
        <f aca="false">IF(OR(F110="",F110=0),"",D110/F110)</f>
        <v>0.752442996742671</v>
      </c>
      <c r="H110" s="40" t="n">
        <f aca="false">IF(OR(F110="",F110=0),"",E110/F110)</f>
        <v>0.247557003257329</v>
      </c>
      <c r="I110" s="32" t="s">
        <v>161</v>
      </c>
      <c r="J110" s="36" t="n">
        <v>3.41931916932922</v>
      </c>
      <c r="K110" s="36" t="n">
        <f aca="false">$K$8</f>
        <v>1.21888790439391</v>
      </c>
      <c r="L110" s="36" t="n">
        <f aca="false">SQRT(J110^2+K110^2)</f>
        <v>3.63007318179951</v>
      </c>
      <c r="M110" s="40" t="n">
        <f aca="false">IF(G110="","",MAX(0,G110-1.96*L110/100))</f>
        <v>0.681293562379401</v>
      </c>
      <c r="N110" s="40" t="n">
        <f aca="false">IF(G110="","",MIN(1,G110+1.96*L110/100))</f>
        <v>0.823592431105942</v>
      </c>
      <c r="O110" s="59" t="n">
        <f aca="false">ROUND(S110*W110,0)</f>
        <v>45</v>
      </c>
      <c r="P110" s="59" t="n">
        <f aca="false">IF(F110="","",ROUND(SQRT((F110*L110/100)^2+(G110*O110)^2),0))</f>
        <v>36</v>
      </c>
      <c r="R110" s="60" t="n">
        <v>24.1008644641166</v>
      </c>
      <c r="S110" s="61" t="n">
        <f aca="false">U110*V110*$F$5</f>
        <v>306.767588932806</v>
      </c>
      <c r="T110" s="62" t="n">
        <f aca="false">MAX(0,MIN(1,R110/100+$D$5))</f>
        <v>0.75221506540227</v>
      </c>
      <c r="U110" s="62" t="n">
        <v>0.222134387351779</v>
      </c>
      <c r="V110" s="61" t="n">
        <v>1381</v>
      </c>
      <c r="W110" s="62" t="n">
        <v>0.147793277096735</v>
      </c>
      <c r="X110" s="63" t="s">
        <v>162</v>
      </c>
      <c r="Y110" s="63" t="s">
        <v>163</v>
      </c>
    </row>
    <row r="111" customFormat="false" ht="15" hidden="false" customHeight="false" outlineLevel="0" collapsed="false">
      <c r="A111" s="32" t="s">
        <v>230</v>
      </c>
      <c r="B111" s="32" t="s">
        <v>232</v>
      </c>
      <c r="C111" s="32" t="s">
        <v>282</v>
      </c>
      <c r="D111" s="59" t="n">
        <f aca="false">ROUND(S111*T111,0)</f>
        <v>78</v>
      </c>
      <c r="E111" s="59" t="n">
        <f aca="false">ROUND(S111,0)-D111</f>
        <v>41</v>
      </c>
      <c r="F111" s="59" t="n">
        <f aca="false">IF(COUNTA(D111:E111)=0,"",SUM(D111:E111))</f>
        <v>119</v>
      </c>
      <c r="G111" s="40" t="n">
        <f aca="false">IF(OR(F111="",F111=0),"",D111/F111)</f>
        <v>0.65546218487395</v>
      </c>
      <c r="H111" s="40" t="n">
        <f aca="false">IF(OR(F111="",F111=0),"",E111/F111)</f>
        <v>0.34453781512605</v>
      </c>
      <c r="I111" s="32" t="s">
        <v>161</v>
      </c>
      <c r="J111" s="36" t="n">
        <v>3.41931916932922</v>
      </c>
      <c r="K111" s="36" t="n">
        <f aca="false">$K$8</f>
        <v>1.21888790439391</v>
      </c>
      <c r="L111" s="36" t="n">
        <f aca="false">SQRT(J111^2+K111^2)</f>
        <v>3.63007318179951</v>
      </c>
      <c r="M111" s="40" t="n">
        <f aca="false">IF(G111="","",MAX(0,G111-1.96*L111/100))</f>
        <v>0.584312750510679</v>
      </c>
      <c r="N111" s="40" t="n">
        <f aca="false">IF(G111="","",MIN(1,G111+1.96*L111/100))</f>
        <v>0.72661161923722</v>
      </c>
      <c r="O111" s="59" t="n">
        <f aca="false">ROUND(S111*W111,0)</f>
        <v>18</v>
      </c>
      <c r="P111" s="59" t="n">
        <f aca="false">IF(F111="","",ROUND(SQRT((F111*L111/100)^2+(G111*O111)^2),0))</f>
        <v>13</v>
      </c>
      <c r="R111" s="60" t="n">
        <v>13.9520072852161</v>
      </c>
      <c r="S111" s="61" t="n">
        <f aca="false">U111*V111*$F$5</f>
        <v>119.188732394366</v>
      </c>
      <c r="T111" s="62" t="n">
        <f aca="false">MAX(0,MIN(1,R111/100+$D$5))</f>
        <v>0.650726493613264</v>
      </c>
      <c r="U111" s="62" t="n">
        <v>0.173239436619718</v>
      </c>
      <c r="V111" s="61" t="n">
        <v>688</v>
      </c>
      <c r="W111" s="62" t="n">
        <v>0.147793277096735</v>
      </c>
      <c r="X111" s="63" t="s">
        <v>162</v>
      </c>
      <c r="Y111" s="63" t="s">
        <v>163</v>
      </c>
    </row>
    <row r="112" customFormat="false" ht="15" hidden="false" customHeight="false" outlineLevel="0" collapsed="false">
      <c r="A112" s="32" t="s">
        <v>230</v>
      </c>
      <c r="B112" s="32" t="s">
        <v>232</v>
      </c>
      <c r="C112" s="32" t="s">
        <v>283</v>
      </c>
      <c r="D112" s="59" t="n">
        <f aca="false">ROUND(S112*T112,0)</f>
        <v>185</v>
      </c>
      <c r="E112" s="59" t="n">
        <f aca="false">ROUND(S112,0)-D112</f>
        <v>106</v>
      </c>
      <c r="F112" s="59" t="n">
        <f aca="false">IF(COUNTA(D112:E112)=0,"",SUM(D112:E112))</f>
        <v>291</v>
      </c>
      <c r="G112" s="40" t="n">
        <f aca="false">IF(OR(F112="",F112=0),"",D112/F112)</f>
        <v>0.63573883161512</v>
      </c>
      <c r="H112" s="40" t="n">
        <f aca="false">IF(OR(F112="",F112=0),"",E112/F112)</f>
        <v>0.36426116838488</v>
      </c>
      <c r="I112" s="32" t="s">
        <v>161</v>
      </c>
      <c r="J112" s="36" t="n">
        <v>3.41931916932922</v>
      </c>
      <c r="K112" s="36" t="n">
        <f aca="false">$K$8</f>
        <v>1.21888790439391</v>
      </c>
      <c r="L112" s="36" t="n">
        <f aca="false">SQRT(J112^2+K112^2)</f>
        <v>3.63007318179951</v>
      </c>
      <c r="M112" s="40" t="n">
        <f aca="false">IF(G112="","",MAX(0,G112-1.96*L112/100))</f>
        <v>0.56458939725185</v>
      </c>
      <c r="N112" s="40" t="n">
        <f aca="false">IF(G112="","",MIN(1,G112+1.96*L112/100))</f>
        <v>0.706888265978391</v>
      </c>
      <c r="O112" s="59" t="n">
        <f aca="false">ROUND(S112*W112,0)</f>
        <v>43</v>
      </c>
      <c r="P112" s="59" t="n">
        <f aca="false">IF(F112="","",ROUND(SQRT((F112*L112/100)^2+(G112*O112)^2),0))</f>
        <v>29</v>
      </c>
      <c r="R112" s="60" t="n">
        <v>12.5340092973255</v>
      </c>
      <c r="S112" s="61" t="n">
        <f aca="false">U112*V112*$F$5</f>
        <v>291.248923341947</v>
      </c>
      <c r="T112" s="62" t="n">
        <f aca="false">MAX(0,MIN(1,R112/100+$D$5))</f>
        <v>0.636546513734358</v>
      </c>
      <c r="U112" s="62" t="n">
        <v>0.24978466838932</v>
      </c>
      <c r="V112" s="61" t="n">
        <v>1166</v>
      </c>
      <c r="W112" s="62" t="n">
        <v>0.147793277096735</v>
      </c>
      <c r="X112" s="63" t="s">
        <v>162</v>
      </c>
      <c r="Y112" s="63" t="s">
        <v>163</v>
      </c>
    </row>
    <row r="113" customFormat="false" ht="15" hidden="false" customHeight="false" outlineLevel="0" collapsed="false">
      <c r="A113" s="32" t="s">
        <v>230</v>
      </c>
      <c r="B113" s="32" t="s">
        <v>232</v>
      </c>
      <c r="C113" s="32" t="s">
        <v>284</v>
      </c>
      <c r="D113" s="59" t="n">
        <f aca="false">ROUND(S113*T113,0)</f>
        <v>274</v>
      </c>
      <c r="E113" s="59" t="n">
        <f aca="false">ROUND(S113,0)-D113</f>
        <v>101</v>
      </c>
      <c r="F113" s="59" t="n">
        <f aca="false">IF(COUNTA(D113:E113)=0,"",SUM(D113:E113))</f>
        <v>375</v>
      </c>
      <c r="G113" s="40" t="n">
        <f aca="false">IF(OR(F113="",F113=0),"",D113/F113)</f>
        <v>0.730666666666667</v>
      </c>
      <c r="H113" s="40" t="n">
        <f aca="false">IF(OR(F113="",F113=0),"",E113/F113)</f>
        <v>0.269333333333333</v>
      </c>
      <c r="I113" s="32" t="s">
        <v>161</v>
      </c>
      <c r="J113" s="36" t="n">
        <v>3.41931916932922</v>
      </c>
      <c r="K113" s="36" t="n">
        <f aca="false">$K$8</f>
        <v>1.21888790439391</v>
      </c>
      <c r="L113" s="36" t="n">
        <f aca="false">SQRT(J113^2+K113^2)</f>
        <v>3.63007318179951</v>
      </c>
      <c r="M113" s="40" t="n">
        <f aca="false">IF(G113="","",MAX(0,G113-1.96*L113/100))</f>
        <v>0.659517232303396</v>
      </c>
      <c r="N113" s="40" t="n">
        <f aca="false">IF(G113="","",MIN(1,G113+1.96*L113/100))</f>
        <v>0.801816101029937</v>
      </c>
      <c r="O113" s="59" t="n">
        <f aca="false">ROUND(S113*W113,0)</f>
        <v>55</v>
      </c>
      <c r="P113" s="59" t="n">
        <f aca="false">IF(F113="","",ROUND(SQRT((F113*L113/100)^2+(G113*O113)^2),0))</f>
        <v>42</v>
      </c>
      <c r="R113" s="60" t="n">
        <v>22.0017610744613</v>
      </c>
      <c r="S113" s="61" t="n">
        <f aca="false">U113*V113*$F$5</f>
        <v>375.212598425197</v>
      </c>
      <c r="T113" s="62" t="n">
        <f aca="false">MAX(0,MIN(1,R113/100+$D$5))</f>
        <v>0.731224031505716</v>
      </c>
      <c r="U113" s="62" t="n">
        <v>0.224409448818898</v>
      </c>
      <c r="V113" s="61" t="n">
        <v>1672</v>
      </c>
      <c r="W113" s="62" t="n">
        <v>0.147793277096735</v>
      </c>
      <c r="X113" s="63" t="s">
        <v>162</v>
      </c>
      <c r="Y113" s="63" t="s">
        <v>163</v>
      </c>
    </row>
    <row r="114" customFormat="false" ht="15" hidden="false" customHeight="false" outlineLevel="0" collapsed="false">
      <c r="A114" s="32" t="s">
        <v>230</v>
      </c>
      <c r="B114" s="32" t="s">
        <v>232</v>
      </c>
      <c r="C114" s="32" t="s">
        <v>285</v>
      </c>
      <c r="D114" s="59" t="n">
        <f aca="false">ROUND(S114*T114,0)</f>
        <v>105</v>
      </c>
      <c r="E114" s="59" t="n">
        <f aca="false">ROUND(S114,0)-D114</f>
        <v>39</v>
      </c>
      <c r="F114" s="59" t="n">
        <f aca="false">IF(COUNTA(D114:E114)=0,"",SUM(D114:E114))</f>
        <v>144</v>
      </c>
      <c r="G114" s="40" t="n">
        <f aca="false">IF(OR(F114="",F114=0),"",D114/F114)</f>
        <v>0.729166666666667</v>
      </c>
      <c r="H114" s="40" t="n">
        <f aca="false">IF(OR(F114="",F114=0),"",E114/F114)</f>
        <v>0.270833333333333</v>
      </c>
      <c r="I114" s="32" t="s">
        <v>161</v>
      </c>
      <c r="J114" s="36" t="n">
        <v>3.41931916932922</v>
      </c>
      <c r="K114" s="36" t="n">
        <f aca="false">$K$8</f>
        <v>1.21888790439391</v>
      </c>
      <c r="L114" s="36" t="n">
        <f aca="false">SQRT(J114^2+K114^2)</f>
        <v>3.63007318179951</v>
      </c>
      <c r="M114" s="40" t="n">
        <f aca="false">IF(G114="","",MAX(0,G114-1.96*L114/100))</f>
        <v>0.658017232303396</v>
      </c>
      <c r="N114" s="40" t="n">
        <f aca="false">IF(G114="","",MIN(1,G114+1.96*L114/100))</f>
        <v>0.800316101029937</v>
      </c>
      <c r="O114" s="59" t="n">
        <f aca="false">ROUND(S114*W114,0)</f>
        <v>21</v>
      </c>
      <c r="P114" s="59" t="n">
        <f aca="false">IF(F114="","",ROUND(SQRT((F114*L114/100)^2+(G114*O114)^2),0))</f>
        <v>16</v>
      </c>
      <c r="R114" s="60" t="n">
        <v>22.3344791666822</v>
      </c>
      <c r="S114" s="61" t="n">
        <f aca="false">U114*V114*$F$5</f>
        <v>143.58320610687</v>
      </c>
      <c r="T114" s="62" t="n">
        <f aca="false">MAX(0,MIN(1,R114/100+$D$5))</f>
        <v>0.734551212427925</v>
      </c>
      <c r="U114" s="62" t="n">
        <v>0.215267175572519</v>
      </c>
      <c r="V114" s="61" t="n">
        <v>667</v>
      </c>
      <c r="W114" s="62" t="n">
        <v>0.147793277096735</v>
      </c>
      <c r="X114" s="63" t="s">
        <v>162</v>
      </c>
      <c r="Y114" s="63" t="s">
        <v>163</v>
      </c>
    </row>
    <row r="115" customFormat="false" ht="15" hidden="false" customHeight="false" outlineLevel="0" collapsed="false">
      <c r="A115" s="32" t="s">
        <v>230</v>
      </c>
      <c r="B115" s="32" t="s">
        <v>232</v>
      </c>
      <c r="C115" s="32" t="s">
        <v>286</v>
      </c>
      <c r="D115" s="59" t="n">
        <f aca="false">ROUND(S115*T115,0)</f>
        <v>128</v>
      </c>
      <c r="E115" s="59" t="n">
        <f aca="false">ROUND(S115,0)-D115</f>
        <v>47</v>
      </c>
      <c r="F115" s="59" t="n">
        <f aca="false">IF(COUNTA(D115:E115)=0,"",SUM(D115:E115))</f>
        <v>175</v>
      </c>
      <c r="G115" s="40" t="n">
        <f aca="false">IF(OR(F115="",F115=0),"",D115/F115)</f>
        <v>0.731428571428571</v>
      </c>
      <c r="H115" s="40" t="n">
        <f aca="false">IF(OR(F115="",F115=0),"",E115/F115)</f>
        <v>0.268571428571429</v>
      </c>
      <c r="I115" s="32" t="s">
        <v>161</v>
      </c>
      <c r="J115" s="36" t="n">
        <v>3.41931916932922</v>
      </c>
      <c r="K115" s="36" t="n">
        <f aca="false">$K$8</f>
        <v>1.21888790439391</v>
      </c>
      <c r="L115" s="36" t="n">
        <f aca="false">SQRT(J115^2+K115^2)</f>
        <v>3.63007318179951</v>
      </c>
      <c r="M115" s="40" t="n">
        <f aca="false">IF(G115="","",MAX(0,G115-1.96*L115/100))</f>
        <v>0.660279137065301</v>
      </c>
      <c r="N115" s="40" t="n">
        <f aca="false">IF(G115="","",MIN(1,G115+1.96*L115/100))</f>
        <v>0.802578005791842</v>
      </c>
      <c r="O115" s="59" t="n">
        <f aca="false">ROUND(S115*W115,0)</f>
        <v>26</v>
      </c>
      <c r="P115" s="59" t="n">
        <f aca="false">IF(F115="","",ROUND(SQRT((F115*L115/100)^2+(G115*O115)^2),0))</f>
        <v>20</v>
      </c>
      <c r="R115" s="60" t="n">
        <v>22.2844204499815</v>
      </c>
      <c r="S115" s="61" t="n">
        <f aca="false">U115*V115*$F$5</f>
        <v>174.69400244798</v>
      </c>
      <c r="T115" s="62" t="n">
        <f aca="false">MAX(0,MIN(1,R115/100+$D$5))</f>
        <v>0.734050625260919</v>
      </c>
      <c r="U115" s="62" t="n">
        <v>0.211750305997552</v>
      </c>
      <c r="V115" s="61" t="n">
        <v>825</v>
      </c>
      <c r="W115" s="62" t="n">
        <v>0.147793277096735</v>
      </c>
      <c r="X115" s="63" t="s">
        <v>162</v>
      </c>
      <c r="Y115" s="63" t="s">
        <v>163</v>
      </c>
    </row>
    <row r="116" customFormat="false" ht="15" hidden="false" customHeight="false" outlineLevel="0" collapsed="false">
      <c r="A116" s="32" t="s">
        <v>230</v>
      </c>
      <c r="B116" s="32" t="s">
        <v>232</v>
      </c>
      <c r="C116" s="32" t="s">
        <v>287</v>
      </c>
      <c r="D116" s="59" t="n">
        <f aca="false">ROUND(S116*T116,0)</f>
        <v>193</v>
      </c>
      <c r="E116" s="59" t="n">
        <f aca="false">ROUND(S116,0)-D116</f>
        <v>70</v>
      </c>
      <c r="F116" s="59" t="n">
        <f aca="false">IF(COUNTA(D116:E116)=0,"",SUM(D116:E116))</f>
        <v>263</v>
      </c>
      <c r="G116" s="40" t="n">
        <f aca="false">IF(OR(F116="",F116=0),"",D116/F116)</f>
        <v>0.73384030418251</v>
      </c>
      <c r="H116" s="40" t="n">
        <f aca="false">IF(OR(F116="",F116=0),"",E116/F116)</f>
        <v>0.266159695817491</v>
      </c>
      <c r="I116" s="32" t="s">
        <v>161</v>
      </c>
      <c r="J116" s="36" t="n">
        <v>3.41931916932922</v>
      </c>
      <c r="K116" s="36" t="n">
        <f aca="false">$K$8</f>
        <v>1.21888790439391</v>
      </c>
      <c r="L116" s="36" t="n">
        <f aca="false">SQRT(J116^2+K116^2)</f>
        <v>3.63007318179951</v>
      </c>
      <c r="M116" s="40" t="n">
        <f aca="false">IF(G116="","",MAX(0,G116-1.96*L116/100))</f>
        <v>0.662690869819239</v>
      </c>
      <c r="N116" s="40" t="n">
        <f aca="false">IF(G116="","",MIN(1,G116+1.96*L116/100))</f>
        <v>0.80498973854578</v>
      </c>
      <c r="O116" s="59" t="n">
        <f aca="false">ROUND(S116*W116,0)</f>
        <v>39</v>
      </c>
      <c r="P116" s="59" t="n">
        <f aca="false">IF(F116="","",ROUND(SQRT((F116*L116/100)^2+(G116*O116)^2),0))</f>
        <v>30</v>
      </c>
      <c r="R116" s="60" t="n">
        <v>22.2436192673281</v>
      </c>
      <c r="S116" s="61" t="n">
        <f aca="false">U116*V116*$F$5</f>
        <v>263.436544342508</v>
      </c>
      <c r="T116" s="62" t="n">
        <f aca="false">MAX(0,MIN(1,R116/100+$D$5))</f>
        <v>0.733642613434384</v>
      </c>
      <c r="U116" s="62" t="n">
        <v>0.210244648318043</v>
      </c>
      <c r="V116" s="61" t="n">
        <v>1253</v>
      </c>
      <c r="W116" s="62" t="n">
        <v>0.147793277096735</v>
      </c>
      <c r="X116" s="63" t="s">
        <v>162</v>
      </c>
      <c r="Y116" s="63" t="s">
        <v>163</v>
      </c>
    </row>
    <row r="117" customFormat="false" ht="15" hidden="false" customHeight="false" outlineLevel="0" collapsed="false">
      <c r="A117" s="32" t="s">
        <v>230</v>
      </c>
      <c r="B117" s="32" t="s">
        <v>232</v>
      </c>
      <c r="C117" s="32" t="s">
        <v>288</v>
      </c>
      <c r="D117" s="59" t="n">
        <f aca="false">ROUND(S117*T117,0)</f>
        <v>327</v>
      </c>
      <c r="E117" s="59" t="n">
        <f aca="false">ROUND(S117,0)-D117</f>
        <v>166</v>
      </c>
      <c r="F117" s="59" t="n">
        <f aca="false">IF(COUNTA(D117:E117)=0,"",SUM(D117:E117))</f>
        <v>493</v>
      </c>
      <c r="G117" s="40" t="n">
        <f aca="false">IF(OR(F117="",F117=0),"",D117/F117)</f>
        <v>0.663286004056795</v>
      </c>
      <c r="H117" s="40" t="n">
        <f aca="false">IF(OR(F117="",F117=0),"",E117/F117)</f>
        <v>0.336713995943205</v>
      </c>
      <c r="I117" s="32" t="s">
        <v>161</v>
      </c>
      <c r="J117" s="36" t="n">
        <v>3.41931916932922</v>
      </c>
      <c r="K117" s="36" t="n">
        <f aca="false">$K$8</f>
        <v>1.21888790439391</v>
      </c>
      <c r="L117" s="36" t="n">
        <f aca="false">SQRT(J117^2+K117^2)</f>
        <v>3.63007318179951</v>
      </c>
      <c r="M117" s="40" t="n">
        <f aca="false">IF(G117="","",MAX(0,G117-1.96*L117/100))</f>
        <v>0.592136569693525</v>
      </c>
      <c r="N117" s="40" t="n">
        <f aca="false">IF(G117="","",MIN(1,G117+1.96*L117/100))</f>
        <v>0.734435438420066</v>
      </c>
      <c r="O117" s="59" t="n">
        <f aca="false">ROUND(S117*W117,0)</f>
        <v>73</v>
      </c>
      <c r="P117" s="59" t="n">
        <f aca="false">IF(F117="","",ROUND(SQRT((F117*L117/100)^2+(G117*O117)^2),0))</f>
        <v>52</v>
      </c>
      <c r="R117" s="60" t="n">
        <v>15.2262394272856</v>
      </c>
      <c r="S117" s="61" t="n">
        <f aca="false">U117*V117*$F$5</f>
        <v>493.360186418109</v>
      </c>
      <c r="T117" s="62" t="n">
        <f aca="false">MAX(0,MIN(1,R117/100+$D$5))</f>
        <v>0.663468815033959</v>
      </c>
      <c r="U117" s="62" t="n">
        <v>0.330892143808256</v>
      </c>
      <c r="V117" s="61" t="n">
        <v>1491</v>
      </c>
      <c r="W117" s="62" t="n">
        <v>0.147793277096735</v>
      </c>
      <c r="X117" s="63" t="s">
        <v>162</v>
      </c>
      <c r="Y117" s="63" t="s">
        <v>163</v>
      </c>
    </row>
    <row r="118" customFormat="false" ht="15" hidden="false" customHeight="false" outlineLevel="0" collapsed="false">
      <c r="A118" s="32" t="s">
        <v>230</v>
      </c>
      <c r="B118" s="32" t="s">
        <v>232</v>
      </c>
      <c r="C118" s="32" t="s">
        <v>289</v>
      </c>
      <c r="D118" s="59" t="n">
        <f aca="false">ROUND(S118*T118,0)</f>
        <v>150</v>
      </c>
      <c r="E118" s="59" t="n">
        <f aca="false">ROUND(S118,0)-D118</f>
        <v>74</v>
      </c>
      <c r="F118" s="59" t="n">
        <f aca="false">IF(COUNTA(D118:E118)=0,"",SUM(D118:E118))</f>
        <v>224</v>
      </c>
      <c r="G118" s="40" t="n">
        <f aca="false">IF(OR(F118="",F118=0),"",D118/F118)</f>
        <v>0.669642857142857</v>
      </c>
      <c r="H118" s="40" t="n">
        <f aca="false">IF(OR(F118="",F118=0),"",E118/F118)</f>
        <v>0.330357142857143</v>
      </c>
      <c r="I118" s="32" t="s">
        <v>161</v>
      </c>
      <c r="J118" s="36" t="n">
        <v>3.41931916932922</v>
      </c>
      <c r="K118" s="36" t="n">
        <f aca="false">$K$8</f>
        <v>1.21888790439391</v>
      </c>
      <c r="L118" s="36" t="n">
        <f aca="false">SQRT(J118^2+K118^2)</f>
        <v>3.63007318179951</v>
      </c>
      <c r="M118" s="40" t="n">
        <f aca="false">IF(G118="","",MAX(0,G118-1.96*L118/100))</f>
        <v>0.598493422779587</v>
      </c>
      <c r="N118" s="40" t="n">
        <f aca="false">IF(G118="","",MIN(1,G118+1.96*L118/100))</f>
        <v>0.740792291506128</v>
      </c>
      <c r="O118" s="59" t="n">
        <f aca="false">ROUND(S118*W118,0)</f>
        <v>33</v>
      </c>
      <c r="P118" s="59" t="n">
        <f aca="false">IF(F118="","",ROUND(SQRT((F118*L118/100)^2+(G118*O118)^2),0))</f>
        <v>24</v>
      </c>
      <c r="R118" s="60" t="n">
        <v>15.8893670225758</v>
      </c>
      <c r="S118" s="61" t="n">
        <f aca="false">U118*V118*$F$5</f>
        <v>223.817896389325</v>
      </c>
      <c r="T118" s="62" t="n">
        <f aca="false">MAX(0,MIN(1,R118/100+$D$5))</f>
        <v>0.670100090986861</v>
      </c>
      <c r="U118" s="62" t="n">
        <v>0.342229199372057</v>
      </c>
      <c r="V118" s="61" t="n">
        <v>654</v>
      </c>
      <c r="W118" s="62" t="n">
        <v>0.147793277096735</v>
      </c>
      <c r="X118" s="63" t="s">
        <v>162</v>
      </c>
      <c r="Y118" s="63" t="s">
        <v>163</v>
      </c>
    </row>
    <row r="119" customFormat="false" ht="15" hidden="false" customHeight="false" outlineLevel="0" collapsed="false">
      <c r="A119" s="32" t="s">
        <v>230</v>
      </c>
      <c r="B119" s="32" t="s">
        <v>232</v>
      </c>
      <c r="C119" s="32" t="s">
        <v>290</v>
      </c>
      <c r="D119" s="59" t="n">
        <f aca="false">ROUND(S119*T119,0)</f>
        <v>166</v>
      </c>
      <c r="E119" s="59" t="n">
        <f aca="false">ROUND(S119,0)-D119</f>
        <v>76</v>
      </c>
      <c r="F119" s="59" t="n">
        <f aca="false">IF(COUNTA(D119:E119)=0,"",SUM(D119:E119))</f>
        <v>242</v>
      </c>
      <c r="G119" s="40" t="n">
        <f aca="false">IF(OR(F119="",F119=0),"",D119/F119)</f>
        <v>0.685950413223141</v>
      </c>
      <c r="H119" s="40" t="n">
        <f aca="false">IF(OR(F119="",F119=0),"",E119/F119)</f>
        <v>0.31404958677686</v>
      </c>
      <c r="I119" s="32" t="s">
        <v>161</v>
      </c>
      <c r="J119" s="36" t="n">
        <v>3.41931916932922</v>
      </c>
      <c r="K119" s="36" t="n">
        <f aca="false">$K$8</f>
        <v>1.21888790439391</v>
      </c>
      <c r="L119" s="36" t="n">
        <f aca="false">SQRT(J119^2+K119^2)</f>
        <v>3.63007318179951</v>
      </c>
      <c r="M119" s="40" t="n">
        <f aca="false">IF(G119="","",MAX(0,G119-1.96*L119/100))</f>
        <v>0.61480097885987</v>
      </c>
      <c r="N119" s="40" t="n">
        <f aca="false">IF(G119="","",MIN(1,G119+1.96*L119/100))</f>
        <v>0.757099847586411</v>
      </c>
      <c r="O119" s="59" t="n">
        <f aca="false">ROUND(S119*W119,0)</f>
        <v>36</v>
      </c>
      <c r="P119" s="59" t="n">
        <f aca="false">IF(F119="","",ROUND(SQRT((F119*L119/100)^2+(G119*O119)^2),0))</f>
        <v>26</v>
      </c>
      <c r="R119" s="60" t="n">
        <v>17.1547872879579</v>
      </c>
      <c r="S119" s="61" t="n">
        <f aca="false">U119*V119*$F$5</f>
        <v>242.481171548117</v>
      </c>
      <c r="T119" s="62" t="n">
        <f aca="false">MAX(0,MIN(1,R119/100+$D$5))</f>
        <v>0.682754293640682</v>
      </c>
      <c r="U119" s="62" t="n">
        <v>0.248953974895398</v>
      </c>
      <c r="V119" s="61" t="n">
        <v>974</v>
      </c>
      <c r="W119" s="62" t="n">
        <v>0.147793277096735</v>
      </c>
      <c r="X119" s="63" t="s">
        <v>162</v>
      </c>
      <c r="Y119" s="63" t="s">
        <v>163</v>
      </c>
    </row>
    <row r="120" customFormat="false" ht="15" hidden="false" customHeight="false" outlineLevel="0" collapsed="false">
      <c r="A120" s="32" t="s">
        <v>230</v>
      </c>
      <c r="B120" s="32" t="s">
        <v>232</v>
      </c>
      <c r="C120" s="32" t="s">
        <v>291</v>
      </c>
      <c r="D120" s="59" t="n">
        <f aca="false">ROUND(S120*T120,0)</f>
        <v>281</v>
      </c>
      <c r="E120" s="59" t="n">
        <f aca="false">ROUND(S120,0)-D120</f>
        <v>168</v>
      </c>
      <c r="F120" s="59" t="n">
        <f aca="false">IF(COUNTA(D120:E120)=0,"",SUM(D120:E120))</f>
        <v>449</v>
      </c>
      <c r="G120" s="40" t="n">
        <f aca="false">IF(OR(F120="",F120=0),"",D120/F120)</f>
        <v>0.625835189309577</v>
      </c>
      <c r="H120" s="40" t="n">
        <f aca="false">IF(OR(F120="",F120=0),"",E120/F120)</f>
        <v>0.374164810690423</v>
      </c>
      <c r="I120" s="32" t="s">
        <v>161</v>
      </c>
      <c r="J120" s="36" t="n">
        <v>3.41931916932922</v>
      </c>
      <c r="K120" s="36" t="n">
        <f aca="false">$K$8</f>
        <v>1.21888790439391</v>
      </c>
      <c r="L120" s="36" t="n">
        <f aca="false">SQRT(J120^2+K120^2)</f>
        <v>3.63007318179951</v>
      </c>
      <c r="M120" s="40" t="n">
        <f aca="false">IF(G120="","",MAX(0,G120-1.96*L120/100))</f>
        <v>0.554685754946307</v>
      </c>
      <c r="N120" s="40" t="n">
        <f aca="false">IF(G120="","",MIN(1,G120+1.96*L120/100))</f>
        <v>0.696984623672847</v>
      </c>
      <c r="O120" s="59" t="n">
        <f aca="false">ROUND(S120*W120,0)</f>
        <v>66</v>
      </c>
      <c r="P120" s="59" t="n">
        <f aca="false">IF(F120="","",ROUND(SQRT((F120*L120/100)^2+(G120*O120)^2),0))</f>
        <v>44</v>
      </c>
      <c r="R120" s="60" t="n">
        <v>11.4361030018503</v>
      </c>
      <c r="S120" s="61" t="n">
        <f aca="false">U120*V120*$F$5</f>
        <v>448.675647668394</v>
      </c>
      <c r="T120" s="62" t="n">
        <f aca="false">MAX(0,MIN(1,R120/100+$D$5))</f>
        <v>0.625567450779606</v>
      </c>
      <c r="U120" s="62" t="n">
        <v>0.437305699481865</v>
      </c>
      <c r="V120" s="61" t="n">
        <v>1026</v>
      </c>
      <c r="W120" s="62" t="n">
        <v>0.147793277096735</v>
      </c>
      <c r="X120" s="63" t="s">
        <v>162</v>
      </c>
      <c r="Y120" s="63" t="s">
        <v>163</v>
      </c>
    </row>
    <row r="121" customFormat="false" ht="15" hidden="false" customHeight="false" outlineLevel="0" collapsed="false">
      <c r="A121" s="32" t="s">
        <v>230</v>
      </c>
      <c r="B121" s="32" t="s">
        <v>232</v>
      </c>
      <c r="C121" s="32" t="s">
        <v>292</v>
      </c>
      <c r="D121" s="59" t="n">
        <f aca="false">ROUND(S121*T121,0)</f>
        <v>214</v>
      </c>
      <c r="E121" s="59" t="n">
        <f aca="false">ROUND(S121,0)-D121</f>
        <v>96</v>
      </c>
      <c r="F121" s="59" t="n">
        <f aca="false">IF(COUNTA(D121:E121)=0,"",SUM(D121:E121))</f>
        <v>310</v>
      </c>
      <c r="G121" s="40" t="n">
        <f aca="false">IF(OR(F121="",F121=0),"",D121/F121)</f>
        <v>0.690322580645161</v>
      </c>
      <c r="H121" s="40" t="n">
        <f aca="false">IF(OR(F121="",F121=0),"",E121/F121)</f>
        <v>0.309677419354839</v>
      </c>
      <c r="I121" s="32" t="s">
        <v>161</v>
      </c>
      <c r="J121" s="36" t="n">
        <v>3.41931916932922</v>
      </c>
      <c r="K121" s="36" t="n">
        <f aca="false">$K$8</f>
        <v>1.21888790439391</v>
      </c>
      <c r="L121" s="36" t="n">
        <f aca="false">SQRT(J121^2+K121^2)</f>
        <v>3.63007318179951</v>
      </c>
      <c r="M121" s="40" t="n">
        <f aca="false">IF(G121="","",MAX(0,G121-1.96*L121/100))</f>
        <v>0.619173146281891</v>
      </c>
      <c r="N121" s="40" t="n">
        <f aca="false">IF(G121="","",MIN(1,G121+1.96*L121/100))</f>
        <v>0.761472015008432</v>
      </c>
      <c r="O121" s="59" t="n">
        <f aca="false">ROUND(S121*W121,0)</f>
        <v>46</v>
      </c>
      <c r="P121" s="59" t="n">
        <f aca="false">IF(F121="","",ROUND(SQRT((F121*L121/100)^2+(G121*O121)^2),0))</f>
        <v>34</v>
      </c>
      <c r="R121" s="60" t="n">
        <v>17.7217845461799</v>
      </c>
      <c r="S121" s="61" t="n">
        <f aca="false">U121*V121*$F$5</f>
        <v>310.16656308266</v>
      </c>
      <c r="T121" s="62" t="n">
        <f aca="false">MAX(0,MIN(1,R121/100+$D$5))</f>
        <v>0.688424266222902</v>
      </c>
      <c r="U121" s="62" t="n">
        <v>0.187072715972654</v>
      </c>
      <c r="V121" s="61" t="n">
        <v>1658</v>
      </c>
      <c r="W121" s="62" t="n">
        <v>0.147793277096735</v>
      </c>
      <c r="X121" s="63" t="s">
        <v>162</v>
      </c>
      <c r="Y121" s="63" t="s">
        <v>163</v>
      </c>
    </row>
    <row r="122" customFormat="false" ht="15" hidden="false" customHeight="false" outlineLevel="0" collapsed="false">
      <c r="A122" s="32" t="s">
        <v>230</v>
      </c>
      <c r="B122" s="32" t="s">
        <v>293</v>
      </c>
      <c r="C122" s="32" t="s">
        <v>294</v>
      </c>
      <c r="D122" s="59" t="n">
        <f aca="false">ROUND(S122*T122,0)</f>
        <v>469</v>
      </c>
      <c r="E122" s="59" t="n">
        <f aca="false">ROUND(S122,0)-D122</f>
        <v>188</v>
      </c>
      <c r="F122" s="59" t="n">
        <f aca="false">IF(COUNTA(D122:E122)=0,"",SUM(D122:E122))</f>
        <v>657</v>
      </c>
      <c r="G122" s="40" t="n">
        <f aca="false">IF(OR(F122="",F122=0),"",D122/F122)</f>
        <v>0.713850837138508</v>
      </c>
      <c r="H122" s="40" t="n">
        <f aca="false">IF(OR(F122="",F122=0),"",E122/F122)</f>
        <v>0.286149162861492</v>
      </c>
      <c r="I122" s="32" t="s">
        <v>161</v>
      </c>
      <c r="J122" s="36" t="n">
        <v>2.11715406277612</v>
      </c>
      <c r="K122" s="36" t="n">
        <f aca="false">$K$8</f>
        <v>1.21888790439391</v>
      </c>
      <c r="L122" s="36" t="n">
        <f aca="false">SQRT(J122^2+K122^2)</f>
        <v>2.44295498300873</v>
      </c>
      <c r="M122" s="40" t="n">
        <f aca="false">IF(G122="","",MAX(0,G122-1.96*L122/100))</f>
        <v>0.665968919471537</v>
      </c>
      <c r="N122" s="40" t="n">
        <f aca="false">IF(G122="","",MIN(1,G122+1.96*L122/100))</f>
        <v>0.76173275480548</v>
      </c>
      <c r="O122" s="59" t="n">
        <f aca="false">ROUND(S122*W122,0)</f>
        <v>58</v>
      </c>
      <c r="P122" s="59" t="n">
        <f aca="false">IF(F122="","",ROUND(SQRT((F122*L122/100)^2+(G122*O122)^2),0))</f>
        <v>44</v>
      </c>
      <c r="R122" s="60" t="n">
        <v>20.2181470733621</v>
      </c>
      <c r="S122" s="61" t="n">
        <f aca="false">U122*V122*$F$5</f>
        <v>657.496995708155</v>
      </c>
      <c r="T122" s="62" t="n">
        <f aca="false">MAX(0,MIN(1,R122/100+$D$5))</f>
        <v>0.713387891494724</v>
      </c>
      <c r="U122" s="62" t="n">
        <v>0.542489270386266</v>
      </c>
      <c r="V122" s="61" t="n">
        <v>1212</v>
      </c>
      <c r="W122" s="62" t="n">
        <v>0.0882361663506877</v>
      </c>
      <c r="X122" s="63" t="s">
        <v>168</v>
      </c>
      <c r="Y122" s="63" t="s">
        <v>163</v>
      </c>
    </row>
    <row r="123" customFormat="false" ht="15" hidden="false" customHeight="false" outlineLevel="0" collapsed="false">
      <c r="A123" s="32" t="s">
        <v>230</v>
      </c>
      <c r="B123" s="32" t="s">
        <v>293</v>
      </c>
      <c r="C123" s="32" t="s">
        <v>295</v>
      </c>
      <c r="D123" s="59" t="n">
        <f aca="false">ROUND(S123*T123,0)</f>
        <v>312</v>
      </c>
      <c r="E123" s="59" t="n">
        <f aca="false">ROUND(S123,0)-D123</f>
        <v>154</v>
      </c>
      <c r="F123" s="59" t="n">
        <f aca="false">IF(COUNTA(D123:E123)=0,"",SUM(D123:E123))</f>
        <v>466</v>
      </c>
      <c r="G123" s="40" t="n">
        <f aca="false">IF(OR(F123="",F123=0),"",D123/F123)</f>
        <v>0.669527896995708</v>
      </c>
      <c r="H123" s="40" t="n">
        <f aca="false">IF(OR(F123="",F123=0),"",E123/F123)</f>
        <v>0.330472103004292</v>
      </c>
      <c r="I123" s="32" t="s">
        <v>161</v>
      </c>
      <c r="J123" s="36" t="n">
        <v>3.41931916932922</v>
      </c>
      <c r="K123" s="36" t="n">
        <f aca="false">$K$8</f>
        <v>1.21888790439391</v>
      </c>
      <c r="L123" s="36" t="n">
        <f aca="false">SQRT(J123^2+K123^2)</f>
        <v>3.63007318179951</v>
      </c>
      <c r="M123" s="40" t="n">
        <f aca="false">IF(G123="","",MAX(0,G123-1.96*L123/100))</f>
        <v>0.598378462632438</v>
      </c>
      <c r="N123" s="40" t="n">
        <f aca="false">IF(G123="","",MIN(1,G123+1.96*L123/100))</f>
        <v>0.740677331358979</v>
      </c>
      <c r="O123" s="59" t="n">
        <f aca="false">ROUND(S123*W123,0)</f>
        <v>69</v>
      </c>
      <c r="P123" s="59" t="n">
        <f aca="false">IF(F123="","",ROUND(SQRT((F123*L123/100)^2+(G123*O123)^2),0))</f>
        <v>49</v>
      </c>
      <c r="R123" s="60" t="n">
        <v>15.9432545950213</v>
      </c>
      <c r="S123" s="61" t="n">
        <f aca="false">U123*V123*$F$5</f>
        <v>465.633707865169</v>
      </c>
      <c r="T123" s="62" t="n">
        <f aca="false">MAX(0,MIN(1,R123/100+$D$5))</f>
        <v>0.670638966711316</v>
      </c>
      <c r="U123" s="62" t="n">
        <v>0.519101123595506</v>
      </c>
      <c r="V123" s="61" t="n">
        <v>897</v>
      </c>
      <c r="W123" s="62" t="n">
        <v>0.147793277096735</v>
      </c>
      <c r="X123" s="63" t="s">
        <v>162</v>
      </c>
      <c r="Y123" s="63" t="s">
        <v>163</v>
      </c>
    </row>
    <row r="124" customFormat="false" ht="15" hidden="false" customHeight="false" outlineLevel="0" collapsed="false">
      <c r="A124" s="32" t="s">
        <v>230</v>
      </c>
      <c r="B124" s="32" t="s">
        <v>293</v>
      </c>
      <c r="C124" s="32" t="s">
        <v>296</v>
      </c>
      <c r="D124" s="59" t="n">
        <f aca="false">ROUND(S124*T124,0)</f>
        <v>350</v>
      </c>
      <c r="E124" s="59" t="n">
        <f aca="false">ROUND(S124,0)-D124</f>
        <v>137</v>
      </c>
      <c r="F124" s="59" t="n">
        <f aca="false">IF(COUNTA(D124:E124)=0,"",SUM(D124:E124))</f>
        <v>487</v>
      </c>
      <c r="G124" s="40" t="n">
        <f aca="false">IF(OR(F124="",F124=0),"",D124/F124)</f>
        <v>0.718685831622177</v>
      </c>
      <c r="H124" s="40" t="n">
        <f aca="false">IF(OR(F124="",F124=0),"",E124/F124)</f>
        <v>0.281314168377823</v>
      </c>
      <c r="I124" s="32" t="s">
        <v>161</v>
      </c>
      <c r="J124" s="36" t="n">
        <v>3.41931916932922</v>
      </c>
      <c r="K124" s="36" t="n">
        <f aca="false">$K$8</f>
        <v>1.21888790439391</v>
      </c>
      <c r="L124" s="36" t="n">
        <f aca="false">SQRT(J124^2+K124^2)</f>
        <v>3.63007318179951</v>
      </c>
      <c r="M124" s="40" t="n">
        <f aca="false">IF(G124="","",MAX(0,G124-1.96*L124/100))</f>
        <v>0.647536397258906</v>
      </c>
      <c r="N124" s="40" t="n">
        <f aca="false">IF(G124="","",MIN(1,G124+1.96*L124/100))</f>
        <v>0.789835265985447</v>
      </c>
      <c r="O124" s="59" t="n">
        <f aca="false">ROUND(S124*W124,0)</f>
        <v>72</v>
      </c>
      <c r="P124" s="59" t="n">
        <f aca="false">IF(F124="","",ROUND(SQRT((F124*L124/100)^2+(G124*O124)^2),0))</f>
        <v>55</v>
      </c>
      <c r="R124" s="60" t="n">
        <v>20.8128203342603</v>
      </c>
      <c r="S124" s="61" t="n">
        <f aca="false">U124*V124*$F$5</f>
        <v>486.64</v>
      </c>
      <c r="T124" s="62" t="n">
        <f aca="false">MAX(0,MIN(1,R124/100+$D$5))</f>
        <v>0.719334624103706</v>
      </c>
      <c r="U124" s="62" t="n">
        <v>0.56</v>
      </c>
      <c r="V124" s="61" t="n">
        <v>869</v>
      </c>
      <c r="W124" s="62" t="n">
        <v>0.147793277096735</v>
      </c>
      <c r="X124" s="63" t="s">
        <v>162</v>
      </c>
      <c r="Y124" s="63" t="s">
        <v>163</v>
      </c>
    </row>
    <row r="125" customFormat="false" ht="15" hidden="false" customHeight="false" outlineLevel="0" collapsed="false">
      <c r="A125" s="32" t="s">
        <v>230</v>
      </c>
      <c r="B125" s="32" t="s">
        <v>293</v>
      </c>
      <c r="C125" s="32" t="s">
        <v>297</v>
      </c>
      <c r="D125" s="59" t="n">
        <f aca="false">ROUND(S125*T125,0)</f>
        <v>377</v>
      </c>
      <c r="E125" s="59" t="n">
        <f aca="false">ROUND(S125,0)-D125</f>
        <v>170</v>
      </c>
      <c r="F125" s="59" t="n">
        <f aca="false">IF(COUNTA(D125:E125)=0,"",SUM(D125:E125))</f>
        <v>547</v>
      </c>
      <c r="G125" s="40" t="n">
        <f aca="false">IF(OR(F125="",F125=0),"",D125/F125)</f>
        <v>0.689213893967093</v>
      </c>
      <c r="H125" s="40" t="n">
        <f aca="false">IF(OR(F125="",F125=0),"",E125/F125)</f>
        <v>0.310786106032907</v>
      </c>
      <c r="I125" s="32" t="s">
        <v>161</v>
      </c>
      <c r="J125" s="36" t="n">
        <v>3.41931916932922</v>
      </c>
      <c r="K125" s="36" t="n">
        <f aca="false">$K$8</f>
        <v>1.21888790439391</v>
      </c>
      <c r="L125" s="36" t="n">
        <f aca="false">SQRT(J125^2+K125^2)</f>
        <v>3.63007318179951</v>
      </c>
      <c r="M125" s="40" t="n">
        <f aca="false">IF(G125="","",MAX(0,G125-1.96*L125/100))</f>
        <v>0.618064459603823</v>
      </c>
      <c r="N125" s="40" t="n">
        <f aca="false">IF(G125="","",MIN(1,G125+1.96*L125/100))</f>
        <v>0.760363328330364</v>
      </c>
      <c r="O125" s="59" t="n">
        <f aca="false">ROUND(S125*W125,0)</f>
        <v>81</v>
      </c>
      <c r="P125" s="59" t="n">
        <f aca="false">IF(F125="","",ROUND(SQRT((F125*L125/100)^2+(G125*O125)^2),0))</f>
        <v>59</v>
      </c>
      <c r="R125" s="60" t="n">
        <v>17.7938553695085</v>
      </c>
      <c r="S125" s="61" t="n">
        <f aca="false">U125*V125*$F$5</f>
        <v>547.019495412844</v>
      </c>
      <c r="T125" s="62" t="n">
        <f aca="false">MAX(0,MIN(1,R125/100+$D$5))</f>
        <v>0.689144974456188</v>
      </c>
      <c r="U125" s="62" t="n">
        <v>0.666284403669725</v>
      </c>
      <c r="V125" s="61" t="n">
        <v>821</v>
      </c>
      <c r="W125" s="62" t="n">
        <v>0.147793277096735</v>
      </c>
      <c r="X125" s="63" t="s">
        <v>162</v>
      </c>
      <c r="Y125" s="63" t="s">
        <v>163</v>
      </c>
    </row>
    <row r="126" customFormat="false" ht="15" hidden="false" customHeight="false" outlineLevel="0" collapsed="false">
      <c r="A126" s="32" t="s">
        <v>230</v>
      </c>
      <c r="B126" s="32" t="s">
        <v>293</v>
      </c>
      <c r="C126" s="32" t="s">
        <v>298</v>
      </c>
      <c r="D126" s="59" t="n">
        <f aca="false">ROUND(S126*T126,0)</f>
        <v>580</v>
      </c>
      <c r="E126" s="59" t="n">
        <f aca="false">ROUND(S126,0)-D126</f>
        <v>318</v>
      </c>
      <c r="F126" s="59" t="n">
        <f aca="false">IF(COUNTA(D126:E126)=0,"",SUM(D126:E126))</f>
        <v>898</v>
      </c>
      <c r="G126" s="40" t="n">
        <f aca="false">IF(OR(F126="",F126=0),"",D126/F126)</f>
        <v>0.645879732739421</v>
      </c>
      <c r="H126" s="40" t="n">
        <f aca="false">IF(OR(F126="",F126=0),"",E126/F126)</f>
        <v>0.354120267260579</v>
      </c>
      <c r="I126" s="32" t="s">
        <v>161</v>
      </c>
      <c r="J126" s="36" t="n">
        <v>2.11715406277612</v>
      </c>
      <c r="K126" s="36" t="n">
        <f aca="false">$K$8</f>
        <v>1.21888790439391</v>
      </c>
      <c r="L126" s="36" t="n">
        <f aca="false">SQRT(J126^2+K126^2)</f>
        <v>2.44295498300873</v>
      </c>
      <c r="M126" s="40" t="n">
        <f aca="false">IF(G126="","",MAX(0,G126-1.96*L126/100))</f>
        <v>0.59799781507245</v>
      </c>
      <c r="N126" s="40" t="n">
        <f aca="false">IF(G126="","",MIN(1,G126+1.96*L126/100))</f>
        <v>0.693761650406392</v>
      </c>
      <c r="O126" s="59" t="n">
        <f aca="false">ROUND(S126*W126,0)</f>
        <v>79</v>
      </c>
      <c r="P126" s="59" t="n">
        <f aca="false">IF(F126="","",ROUND(SQRT((F126*L126/100)^2+(G126*O126)^2),0))</f>
        <v>56</v>
      </c>
      <c r="R126" s="60" t="n">
        <v>13.4616493298908</v>
      </c>
      <c r="S126" s="61" t="n">
        <f aca="false">U126*V126*$F$5</f>
        <v>898.212765957447</v>
      </c>
      <c r="T126" s="62" t="n">
        <f aca="false">MAX(0,MIN(1,R126/100+$D$5))</f>
        <v>0.645822914060012</v>
      </c>
      <c r="U126" s="62" t="n">
        <v>0.510638297872341</v>
      </c>
      <c r="V126" s="61" t="n">
        <v>1759</v>
      </c>
      <c r="W126" s="62" t="n">
        <v>0.0882361663506877</v>
      </c>
      <c r="X126" s="63" t="s">
        <v>168</v>
      </c>
      <c r="Y126" s="63" t="s">
        <v>163</v>
      </c>
    </row>
    <row r="127" customFormat="false" ht="15" hidden="false" customHeight="false" outlineLevel="0" collapsed="false">
      <c r="A127" s="32" t="s">
        <v>230</v>
      </c>
      <c r="B127" s="32" t="s">
        <v>293</v>
      </c>
      <c r="C127" s="32" t="s">
        <v>299</v>
      </c>
      <c r="D127" s="59" t="n">
        <f aca="false">ROUND(S127*T127,0)</f>
        <v>396</v>
      </c>
      <c r="E127" s="59" t="n">
        <f aca="false">ROUND(S127,0)-D127</f>
        <v>238</v>
      </c>
      <c r="F127" s="59" t="n">
        <f aca="false">IF(COUNTA(D127:E127)=0,"",SUM(D127:E127))</f>
        <v>634</v>
      </c>
      <c r="G127" s="40" t="n">
        <f aca="false">IF(OR(F127="",F127=0),"",D127/F127)</f>
        <v>0.624605678233439</v>
      </c>
      <c r="H127" s="40" t="n">
        <f aca="false">IF(OR(F127="",F127=0),"",E127/F127)</f>
        <v>0.375394321766562</v>
      </c>
      <c r="I127" s="32" t="s">
        <v>161</v>
      </c>
      <c r="J127" s="36" t="n">
        <v>2.11715406277612</v>
      </c>
      <c r="K127" s="36" t="n">
        <f aca="false">$K$8</f>
        <v>1.21888790439391</v>
      </c>
      <c r="L127" s="36" t="n">
        <f aca="false">SQRT(J127^2+K127^2)</f>
        <v>2.44295498300873</v>
      </c>
      <c r="M127" s="40" t="n">
        <f aca="false">IF(G127="","",MAX(0,G127-1.96*L127/100))</f>
        <v>0.576723760566467</v>
      </c>
      <c r="N127" s="40" t="n">
        <f aca="false">IF(G127="","",MIN(1,G127+1.96*L127/100))</f>
        <v>0.67248759590041</v>
      </c>
      <c r="O127" s="59" t="n">
        <f aca="false">ROUND(S127*W127,0)</f>
        <v>56</v>
      </c>
      <c r="P127" s="59" t="n">
        <f aca="false">IF(F127="","",ROUND(SQRT((F127*L127/100)^2+(G127*O127)^2),0))</f>
        <v>38</v>
      </c>
      <c r="R127" s="60" t="n">
        <v>11.290398717967</v>
      </c>
      <c r="S127" s="61" t="n">
        <f aca="false">U127*V127*$F$5</f>
        <v>634.007858546169</v>
      </c>
      <c r="T127" s="62" t="n">
        <f aca="false">MAX(0,MIN(1,R127/100+$D$5))</f>
        <v>0.624110407940773</v>
      </c>
      <c r="U127" s="62" t="n">
        <v>0.609037328094303</v>
      </c>
      <c r="V127" s="61" t="n">
        <v>1041</v>
      </c>
      <c r="W127" s="62" t="n">
        <v>0.0882361663506877</v>
      </c>
      <c r="X127" s="63" t="s">
        <v>168</v>
      </c>
      <c r="Y127" s="63" t="s">
        <v>163</v>
      </c>
    </row>
    <row r="128" customFormat="false" ht="15" hidden="false" customHeight="false" outlineLevel="0" collapsed="false">
      <c r="A128" s="32" t="s">
        <v>230</v>
      </c>
      <c r="B128" s="32" t="s">
        <v>293</v>
      </c>
      <c r="C128" s="32" t="s">
        <v>300</v>
      </c>
      <c r="D128" s="59" t="n">
        <f aca="false">ROUND(S128*T128,0)</f>
        <v>443</v>
      </c>
      <c r="E128" s="59" t="n">
        <f aca="false">ROUND(S128,0)-D128</f>
        <v>284</v>
      </c>
      <c r="F128" s="59" t="n">
        <f aca="false">IF(COUNTA(D128:E128)=0,"",SUM(D128:E128))</f>
        <v>727</v>
      </c>
      <c r="G128" s="40" t="n">
        <f aca="false">IF(OR(F128="",F128=0),"",D128/F128)</f>
        <v>0.609353507565337</v>
      </c>
      <c r="H128" s="40" t="n">
        <f aca="false">IF(OR(F128="",F128=0),"",E128/F128)</f>
        <v>0.390646492434663</v>
      </c>
      <c r="I128" s="32" t="s">
        <v>161</v>
      </c>
      <c r="J128" s="36" t="n">
        <v>2.11715406277612</v>
      </c>
      <c r="K128" s="36" t="n">
        <f aca="false">$K$8</f>
        <v>1.21888790439391</v>
      </c>
      <c r="L128" s="36" t="n">
        <f aca="false">SQRT(J128^2+K128^2)</f>
        <v>2.44295498300873</v>
      </c>
      <c r="M128" s="40" t="n">
        <f aca="false">IF(G128="","",MAX(0,G128-1.96*L128/100))</f>
        <v>0.561471589898366</v>
      </c>
      <c r="N128" s="40" t="n">
        <f aca="false">IF(G128="","",MIN(1,G128+1.96*L128/100))</f>
        <v>0.657235425232308</v>
      </c>
      <c r="O128" s="59" t="n">
        <f aca="false">ROUND(S128*W128,0)</f>
        <v>64</v>
      </c>
      <c r="P128" s="59" t="n">
        <f aca="false">IF(F128="","",ROUND(SQRT((F128*L128/100)^2+(G128*O128)^2),0))</f>
        <v>43</v>
      </c>
      <c r="R128" s="60" t="n">
        <v>9.84216357750609</v>
      </c>
      <c r="S128" s="61" t="n">
        <f aca="false">U128*V128*$F$5</f>
        <v>727.46884272997</v>
      </c>
      <c r="T128" s="62" t="n">
        <f aca="false">MAX(0,MIN(1,R128/100+$D$5))</f>
        <v>0.609628056536164</v>
      </c>
      <c r="U128" s="62" t="n">
        <v>0.554896142433234</v>
      </c>
      <c r="V128" s="61" t="n">
        <v>1311</v>
      </c>
      <c r="W128" s="62" t="n">
        <v>0.0882361663506877</v>
      </c>
      <c r="X128" s="63" t="s">
        <v>168</v>
      </c>
      <c r="Y128" s="63" t="s">
        <v>163</v>
      </c>
    </row>
    <row r="129" customFormat="false" ht="15" hidden="false" customHeight="false" outlineLevel="0" collapsed="false">
      <c r="A129" s="32" t="s">
        <v>230</v>
      </c>
      <c r="B129" s="32" t="s">
        <v>293</v>
      </c>
      <c r="C129" s="32" t="s">
        <v>301</v>
      </c>
      <c r="D129" s="59" t="n">
        <f aca="false">ROUND(S129*T129,0)</f>
        <v>557</v>
      </c>
      <c r="E129" s="59" t="n">
        <f aca="false">ROUND(S129,0)-D129</f>
        <v>341</v>
      </c>
      <c r="F129" s="59" t="n">
        <f aca="false">IF(COUNTA(D129:E129)=0,"",SUM(D129:E129))</f>
        <v>898</v>
      </c>
      <c r="G129" s="40" t="n">
        <f aca="false">IF(OR(F129="",F129=0),"",D129/F129)</f>
        <v>0.620267260579065</v>
      </c>
      <c r="H129" s="40" t="n">
        <f aca="false">IF(OR(F129="",F129=0),"",E129/F129)</f>
        <v>0.379732739420935</v>
      </c>
      <c r="I129" s="32" t="s">
        <v>161</v>
      </c>
      <c r="J129" s="36" t="n">
        <v>2.11715406277612</v>
      </c>
      <c r="K129" s="36" t="n">
        <f aca="false">$K$8</f>
        <v>1.21888790439391</v>
      </c>
      <c r="L129" s="36" t="n">
        <f aca="false">SQRT(J129^2+K129^2)</f>
        <v>2.44295498300873</v>
      </c>
      <c r="M129" s="40" t="n">
        <f aca="false">IF(G129="","",MAX(0,G129-1.96*L129/100))</f>
        <v>0.572385342912093</v>
      </c>
      <c r="N129" s="40" t="n">
        <f aca="false">IF(G129="","",MIN(1,G129+1.96*L129/100))</f>
        <v>0.668149178246036</v>
      </c>
      <c r="O129" s="59" t="n">
        <f aca="false">ROUND(S129*W129,0)</f>
        <v>79</v>
      </c>
      <c r="P129" s="59" t="n">
        <f aca="false">IF(F129="","",ROUND(SQRT((F129*L129/100)^2+(G129*O129)^2),0))</f>
        <v>54</v>
      </c>
      <c r="R129" s="60" t="n">
        <v>10.8805818469404</v>
      </c>
      <c r="S129" s="61" t="n">
        <f aca="false">U129*V129*$F$5</f>
        <v>898.28</v>
      </c>
      <c r="T129" s="62" t="n">
        <f aca="false">MAX(0,MIN(1,R129/100+$D$5))</f>
        <v>0.620012239230507</v>
      </c>
      <c r="U129" s="62" t="n">
        <v>0.68</v>
      </c>
      <c r="V129" s="61" t="n">
        <v>1321</v>
      </c>
      <c r="W129" s="62" t="n">
        <v>0.0882361663506877</v>
      </c>
      <c r="X129" s="63" t="s">
        <v>168</v>
      </c>
      <c r="Y129" s="63" t="s">
        <v>163</v>
      </c>
    </row>
    <row r="130" customFormat="false" ht="15" hidden="false" customHeight="false" outlineLevel="0" collapsed="false">
      <c r="A130" s="32" t="s">
        <v>230</v>
      </c>
      <c r="B130" s="32" t="s">
        <v>293</v>
      </c>
      <c r="C130" s="32" t="s">
        <v>302</v>
      </c>
      <c r="D130" s="59" t="n">
        <f aca="false">ROUND(S130*T130,0)</f>
        <v>414</v>
      </c>
      <c r="E130" s="59" t="n">
        <f aca="false">ROUND(S130,0)-D130</f>
        <v>251</v>
      </c>
      <c r="F130" s="59" t="n">
        <f aca="false">IF(COUNTA(D130:E130)=0,"",SUM(D130:E130))</f>
        <v>665</v>
      </c>
      <c r="G130" s="40" t="n">
        <f aca="false">IF(OR(F130="",F130=0),"",D130/F130)</f>
        <v>0.622556390977444</v>
      </c>
      <c r="H130" s="40" t="n">
        <f aca="false">IF(OR(F130="",F130=0),"",E130/F130)</f>
        <v>0.377443609022556</v>
      </c>
      <c r="I130" s="32" t="s">
        <v>161</v>
      </c>
      <c r="J130" s="36" t="n">
        <v>2.11715406277612</v>
      </c>
      <c r="K130" s="36" t="n">
        <f aca="false">$K$8</f>
        <v>1.21888790439391</v>
      </c>
      <c r="L130" s="36" t="n">
        <f aca="false">SQRT(J130^2+K130^2)</f>
        <v>2.44295498300873</v>
      </c>
      <c r="M130" s="40" t="n">
        <f aca="false">IF(G130="","",MAX(0,G130-1.96*L130/100))</f>
        <v>0.574674473310473</v>
      </c>
      <c r="N130" s="40" t="n">
        <f aca="false">IF(G130="","",MIN(1,G130+1.96*L130/100))</f>
        <v>0.670438308644415</v>
      </c>
      <c r="O130" s="59" t="n">
        <f aca="false">ROUND(S130*W130,0)</f>
        <v>59</v>
      </c>
      <c r="P130" s="59" t="n">
        <f aca="false">IF(F130="","",ROUND(SQRT((F130*L130/100)^2+(G130*O130)^2),0))</f>
        <v>40</v>
      </c>
      <c r="R130" s="60" t="n">
        <v>11.0468130180083</v>
      </c>
      <c r="S130" s="61" t="n">
        <f aca="false">U130*V130*$F$5</f>
        <v>665.309142318568</v>
      </c>
      <c r="T130" s="62" t="n">
        <f aca="false">MAX(0,MIN(1,R130/100+$D$5))</f>
        <v>0.621674550941186</v>
      </c>
      <c r="U130" s="62" t="n">
        <v>0.61545711592837</v>
      </c>
      <c r="V130" s="61" t="n">
        <v>1081</v>
      </c>
      <c r="W130" s="62" t="n">
        <v>0.0882361663506877</v>
      </c>
      <c r="X130" s="63" t="s">
        <v>168</v>
      </c>
      <c r="Y130" s="63" t="s">
        <v>163</v>
      </c>
    </row>
    <row r="131" customFormat="false" ht="15" hidden="false" customHeight="false" outlineLevel="0" collapsed="false">
      <c r="A131" s="32" t="s">
        <v>230</v>
      </c>
      <c r="B131" s="32" t="s">
        <v>293</v>
      </c>
      <c r="C131" s="32" t="s">
        <v>303</v>
      </c>
      <c r="D131" s="59" t="n">
        <f aca="false">ROUND(S131*T131,0)</f>
        <v>332</v>
      </c>
      <c r="E131" s="59" t="n">
        <f aca="false">ROUND(S131,0)-D131</f>
        <v>248</v>
      </c>
      <c r="F131" s="59" t="n">
        <f aca="false">IF(COUNTA(D131:E131)=0,"",SUM(D131:E131))</f>
        <v>580</v>
      </c>
      <c r="G131" s="40" t="n">
        <f aca="false">IF(OR(F131="",F131=0),"",D131/F131)</f>
        <v>0.572413793103448</v>
      </c>
      <c r="H131" s="40" t="n">
        <f aca="false">IF(OR(F131="",F131=0),"",E131/F131)</f>
        <v>0.427586206896552</v>
      </c>
      <c r="I131" s="32" t="s">
        <v>161</v>
      </c>
      <c r="J131" s="36" t="n">
        <v>2.11715406277612</v>
      </c>
      <c r="K131" s="36" t="n">
        <f aca="false">$K$8</f>
        <v>1.21888790439391</v>
      </c>
      <c r="L131" s="36" t="n">
        <f aca="false">SQRT(J131^2+K131^2)</f>
        <v>2.44295498300873</v>
      </c>
      <c r="M131" s="40" t="n">
        <f aca="false">IF(G131="","",MAX(0,G131-1.96*L131/100))</f>
        <v>0.524531875436477</v>
      </c>
      <c r="N131" s="40" t="n">
        <f aca="false">IF(G131="","",MIN(1,G131+1.96*L131/100))</f>
        <v>0.62029571077042</v>
      </c>
      <c r="O131" s="59" t="n">
        <f aca="false">ROUND(S131*W131,0)</f>
        <v>51</v>
      </c>
      <c r="P131" s="59" t="n">
        <f aca="false">IF(F131="","",ROUND(SQRT((F131*L131/100)^2+(G131*O131)^2),0))</f>
        <v>32</v>
      </c>
      <c r="R131" s="60" t="n">
        <v>6.09517254106609</v>
      </c>
      <c r="S131" s="61" t="n">
        <f aca="false">U131*V131*$F$5</f>
        <v>580.019459459459</v>
      </c>
      <c r="T131" s="62" t="n">
        <f aca="false">MAX(0,MIN(1,R131/100+$D$5))</f>
        <v>0.572158146171764</v>
      </c>
      <c r="U131" s="62" t="n">
        <v>0.634594594594595</v>
      </c>
      <c r="V131" s="61" t="n">
        <v>914</v>
      </c>
      <c r="W131" s="62" t="n">
        <v>0.0882361663506877</v>
      </c>
      <c r="X131" s="63" t="s">
        <v>168</v>
      </c>
      <c r="Y131" s="63" t="s">
        <v>163</v>
      </c>
    </row>
    <row r="132" customFormat="false" ht="15" hidden="false" customHeight="false" outlineLevel="0" collapsed="false">
      <c r="A132" s="32" t="s">
        <v>230</v>
      </c>
      <c r="B132" s="32" t="s">
        <v>293</v>
      </c>
      <c r="C132" s="32" t="s">
        <v>304</v>
      </c>
      <c r="D132" s="59" t="n">
        <f aca="false">ROUND(S132*T132,0)</f>
        <v>420</v>
      </c>
      <c r="E132" s="59" t="n">
        <f aca="false">ROUND(S132,0)-D132</f>
        <v>242</v>
      </c>
      <c r="F132" s="59" t="n">
        <f aca="false">IF(COUNTA(D132:E132)=0,"",SUM(D132:E132))</f>
        <v>662</v>
      </c>
      <c r="G132" s="40" t="n">
        <f aca="false">IF(OR(F132="",F132=0),"",D132/F132)</f>
        <v>0.634441087613293</v>
      </c>
      <c r="H132" s="40" t="n">
        <f aca="false">IF(OR(F132="",F132=0),"",E132/F132)</f>
        <v>0.365558912386707</v>
      </c>
      <c r="I132" s="32" t="s">
        <v>161</v>
      </c>
      <c r="J132" s="36" t="n">
        <v>2.11715406277612</v>
      </c>
      <c r="K132" s="36" t="n">
        <f aca="false">$K$8</f>
        <v>1.21888790439391</v>
      </c>
      <c r="L132" s="36" t="n">
        <f aca="false">SQRT(J132^2+K132^2)</f>
        <v>2.44295498300873</v>
      </c>
      <c r="M132" s="40" t="n">
        <f aca="false">IF(G132="","",MAX(0,G132-1.96*L132/100))</f>
        <v>0.586559169946322</v>
      </c>
      <c r="N132" s="40" t="n">
        <f aca="false">IF(G132="","",MIN(1,G132+1.96*L132/100))</f>
        <v>0.682323005280264</v>
      </c>
      <c r="O132" s="59" t="n">
        <f aca="false">ROUND(S132*W132,0)</f>
        <v>58</v>
      </c>
      <c r="P132" s="59" t="n">
        <f aca="false">IF(F132="","",ROUND(SQRT((F132*L132/100)^2+(G132*O132)^2),0))</f>
        <v>40</v>
      </c>
      <c r="R132" s="60" t="n">
        <v>12.2948444667542</v>
      </c>
      <c r="S132" s="61" t="n">
        <f aca="false">U132*V132*$F$5</f>
        <v>662.03519510329</v>
      </c>
      <c r="T132" s="62" t="n">
        <f aca="false">MAX(0,MIN(1,R132/100+$D$5))</f>
        <v>0.634154865428645</v>
      </c>
      <c r="U132" s="62" t="n">
        <v>0.489671002295333</v>
      </c>
      <c r="V132" s="61" t="n">
        <v>1352</v>
      </c>
      <c r="W132" s="62" t="n">
        <v>0.0882361663506877</v>
      </c>
      <c r="X132" s="63" t="s">
        <v>168</v>
      </c>
      <c r="Y132" s="63" t="s">
        <v>163</v>
      </c>
    </row>
    <row r="133" customFormat="false" ht="15" hidden="false" customHeight="false" outlineLevel="0" collapsed="false">
      <c r="A133" s="32" t="s">
        <v>230</v>
      </c>
      <c r="B133" s="32" t="s">
        <v>293</v>
      </c>
      <c r="C133" s="32" t="s">
        <v>305</v>
      </c>
      <c r="D133" s="59" t="n">
        <f aca="false">ROUND(S133*T133,0)</f>
        <v>452</v>
      </c>
      <c r="E133" s="59" t="n">
        <f aca="false">ROUND(S133,0)-D133</f>
        <v>286</v>
      </c>
      <c r="F133" s="59" t="n">
        <f aca="false">IF(COUNTA(D133:E133)=0,"",SUM(D133:E133))</f>
        <v>738</v>
      </c>
      <c r="G133" s="40" t="n">
        <f aca="false">IF(OR(F133="",F133=0),"",D133/F133)</f>
        <v>0.612466124661247</v>
      </c>
      <c r="H133" s="40" t="n">
        <f aca="false">IF(OR(F133="",F133=0),"",E133/F133)</f>
        <v>0.387533875338753</v>
      </c>
      <c r="I133" s="32" t="s">
        <v>161</v>
      </c>
      <c r="J133" s="36" t="n">
        <v>2.11715406277612</v>
      </c>
      <c r="K133" s="36" t="n">
        <f aca="false">$K$8</f>
        <v>1.21888790439391</v>
      </c>
      <c r="L133" s="36" t="n">
        <f aca="false">SQRT(J133^2+K133^2)</f>
        <v>2.44295498300873</v>
      </c>
      <c r="M133" s="40" t="n">
        <f aca="false">IF(G133="","",MAX(0,G133-1.96*L133/100))</f>
        <v>0.564584206994276</v>
      </c>
      <c r="N133" s="40" t="n">
        <f aca="false">IF(G133="","",MIN(1,G133+1.96*L133/100))</f>
        <v>0.660348042328218</v>
      </c>
      <c r="O133" s="59" t="n">
        <f aca="false">ROUND(S133*W133,0)</f>
        <v>65</v>
      </c>
      <c r="P133" s="59" t="n">
        <f aca="false">IF(F133="","",ROUND(SQRT((F133*L133/100)^2+(G133*O133)^2),0))</f>
        <v>44</v>
      </c>
      <c r="R133" s="60" t="n">
        <v>10.1841939321762</v>
      </c>
      <c r="S133" s="61" t="n">
        <f aca="false">U133*V133*$F$5</f>
        <v>737.535483870968</v>
      </c>
      <c r="T133" s="62" t="n">
        <f aca="false">MAX(0,MIN(1,R133/100+$D$5))</f>
        <v>0.613048360082865</v>
      </c>
      <c r="U133" s="62" t="n">
        <v>0.561290322580645</v>
      </c>
      <c r="V133" s="61" t="n">
        <v>1314</v>
      </c>
      <c r="W133" s="62" t="n">
        <v>0.0882361663506877</v>
      </c>
      <c r="X133" s="63" t="s">
        <v>168</v>
      </c>
      <c r="Y133" s="63" t="s">
        <v>163</v>
      </c>
    </row>
    <row r="134" customFormat="false" ht="15" hidden="false" customHeight="false" outlineLevel="0" collapsed="false">
      <c r="A134" s="32" t="s">
        <v>230</v>
      </c>
      <c r="B134" s="32" t="s">
        <v>306</v>
      </c>
      <c r="C134" s="32" t="s">
        <v>307</v>
      </c>
      <c r="D134" s="59" t="n">
        <f aca="false">ROUND(S134*T134,0)</f>
        <v>387</v>
      </c>
      <c r="E134" s="59" t="n">
        <f aca="false">ROUND(S134,0)-D134</f>
        <v>298</v>
      </c>
      <c r="F134" s="59" t="n">
        <f aca="false">IF(COUNTA(D134:E134)=0,"",SUM(D134:E134))</f>
        <v>685</v>
      </c>
      <c r="G134" s="40" t="n">
        <f aca="false">IF(OR(F134="",F134=0),"",D134/F134)</f>
        <v>0.564963503649635</v>
      </c>
      <c r="H134" s="40" t="n">
        <f aca="false">IF(OR(F134="",F134=0),"",E134/F134)</f>
        <v>0.435036496350365</v>
      </c>
      <c r="I134" s="32" t="s">
        <v>161</v>
      </c>
      <c r="J134" s="36" t="n">
        <v>2.11715406277612</v>
      </c>
      <c r="K134" s="36" t="n">
        <f aca="false">$K$8</f>
        <v>1.21888790439391</v>
      </c>
      <c r="L134" s="36" t="n">
        <f aca="false">SQRT(J134^2+K134^2)</f>
        <v>2.44295498300873</v>
      </c>
      <c r="M134" s="40" t="n">
        <f aca="false">IF(G134="","",MAX(0,G134-1.96*L134/100))</f>
        <v>0.517081585982664</v>
      </c>
      <c r="N134" s="40" t="n">
        <f aca="false">IF(G134="","",MIN(1,G134+1.96*L134/100))</f>
        <v>0.612845421316606</v>
      </c>
      <c r="O134" s="59" t="n">
        <f aca="false">ROUND(S134*W134,0)</f>
        <v>60</v>
      </c>
      <c r="P134" s="59" t="n">
        <f aca="false">IF(F134="","",ROUND(SQRT((F134*L134/100)^2+(G134*O134)^2),0))</f>
        <v>38</v>
      </c>
      <c r="R134" s="60" t="n">
        <v>5.30365121457884</v>
      </c>
      <c r="S134" s="61" t="n">
        <f aca="false">U134*V134*$F$5</f>
        <v>685.017857142857</v>
      </c>
      <c r="T134" s="62" t="n">
        <f aca="false">MAX(0,MIN(1,R134/100+$D$5))</f>
        <v>0.564242932906892</v>
      </c>
      <c r="U134" s="62" t="n">
        <v>0.462225274725275</v>
      </c>
      <c r="V134" s="61" t="n">
        <v>1482</v>
      </c>
      <c r="W134" s="62" t="n">
        <v>0.0882361663506877</v>
      </c>
      <c r="X134" s="63" t="s">
        <v>168</v>
      </c>
      <c r="Y134" s="63" t="s">
        <v>163</v>
      </c>
    </row>
    <row r="135" customFormat="false" ht="15" hidden="false" customHeight="false" outlineLevel="0" collapsed="false">
      <c r="A135" s="32" t="s">
        <v>230</v>
      </c>
      <c r="B135" s="32" t="s">
        <v>306</v>
      </c>
      <c r="C135" s="32" t="s">
        <v>308</v>
      </c>
      <c r="D135" s="59" t="n">
        <f aca="false">ROUND(S135*T135,0)</f>
        <v>350</v>
      </c>
      <c r="E135" s="59" t="n">
        <f aca="false">ROUND(S135,0)-D135</f>
        <v>363</v>
      </c>
      <c r="F135" s="59" t="n">
        <f aca="false">IF(COUNTA(D135:E135)=0,"",SUM(D135:E135))</f>
        <v>713</v>
      </c>
      <c r="G135" s="40" t="n">
        <f aca="false">IF(OR(F135="",F135=0),"",D135/F135)</f>
        <v>0.490883590462833</v>
      </c>
      <c r="H135" s="40" t="n">
        <f aca="false">IF(OR(F135="",F135=0),"",E135/F135)</f>
        <v>0.509116409537167</v>
      </c>
      <c r="I135" s="32" t="s">
        <v>161</v>
      </c>
      <c r="J135" s="36" t="n">
        <v>2.11715406277612</v>
      </c>
      <c r="K135" s="36" t="n">
        <f aca="false">$K$8</f>
        <v>1.21888790439391</v>
      </c>
      <c r="L135" s="36" t="n">
        <f aca="false">SQRT(J135^2+K135^2)</f>
        <v>2.44295498300873</v>
      </c>
      <c r="M135" s="40" t="n">
        <f aca="false">IF(G135="","",MAX(0,G135-1.96*L135/100))</f>
        <v>0.443001672795862</v>
      </c>
      <c r="N135" s="40" t="n">
        <f aca="false">IF(G135="","",MIN(1,G135+1.96*L135/100))</f>
        <v>0.538765508129804</v>
      </c>
      <c r="O135" s="59" t="n">
        <f aca="false">ROUND(S135*W135,0)</f>
        <v>63</v>
      </c>
      <c r="P135" s="59" t="n">
        <f aca="false">IF(F135="","",ROUND(SQRT((F135*L135/100)^2+(G135*O135)^2),0))</f>
        <v>35</v>
      </c>
      <c r="R135" s="60" t="n">
        <v>-2.02943503598358</v>
      </c>
      <c r="S135" s="61" t="n">
        <f aca="false">U135*V135*$F$5</f>
        <v>712.774509803922</v>
      </c>
      <c r="T135" s="62" t="n">
        <f aca="false">MAX(0,MIN(1,R135/100+$D$5))</f>
        <v>0.490912070401267</v>
      </c>
      <c r="U135" s="62" t="n">
        <v>0.544934640522876</v>
      </c>
      <c r="V135" s="61" t="n">
        <v>1308</v>
      </c>
      <c r="W135" s="62" t="n">
        <v>0.0882361663506877</v>
      </c>
      <c r="X135" s="63" t="s">
        <v>168</v>
      </c>
      <c r="Y135" s="63" t="s">
        <v>163</v>
      </c>
    </row>
    <row r="136" customFormat="false" ht="15" hidden="false" customHeight="false" outlineLevel="0" collapsed="false">
      <c r="A136" s="32" t="s">
        <v>230</v>
      </c>
      <c r="B136" s="32" t="s">
        <v>306</v>
      </c>
      <c r="C136" s="32" t="s">
        <v>309</v>
      </c>
      <c r="D136" s="59" t="n">
        <f aca="false">ROUND(S136*T136,0)</f>
        <v>404</v>
      </c>
      <c r="E136" s="59" t="n">
        <f aca="false">ROUND(S136,0)-D136</f>
        <v>377</v>
      </c>
      <c r="F136" s="59" t="n">
        <f aca="false">IF(COUNTA(D136:E136)=0,"",SUM(D136:E136))</f>
        <v>781</v>
      </c>
      <c r="G136" s="40" t="n">
        <f aca="false">IF(OR(F136="",F136=0),"",D136/F136)</f>
        <v>0.517285531370038</v>
      </c>
      <c r="H136" s="40" t="n">
        <f aca="false">IF(OR(F136="",F136=0),"",E136/F136)</f>
        <v>0.482714468629962</v>
      </c>
      <c r="I136" s="32" t="s">
        <v>161</v>
      </c>
      <c r="J136" s="36" t="n">
        <v>2.11715406277612</v>
      </c>
      <c r="K136" s="36" t="n">
        <f aca="false">$K$8</f>
        <v>1.21888790439391</v>
      </c>
      <c r="L136" s="36" t="n">
        <f aca="false">SQRT(J136^2+K136^2)</f>
        <v>2.44295498300873</v>
      </c>
      <c r="M136" s="40" t="n">
        <f aca="false">IF(G136="","",MAX(0,G136-1.96*L136/100))</f>
        <v>0.469403613703067</v>
      </c>
      <c r="N136" s="40" t="n">
        <f aca="false">IF(G136="","",MIN(1,G136+1.96*L136/100))</f>
        <v>0.56516744903701</v>
      </c>
      <c r="O136" s="59" t="n">
        <f aca="false">ROUND(S136*W136,0)</f>
        <v>69</v>
      </c>
      <c r="P136" s="59" t="n">
        <f aca="false">IF(F136="","",ROUND(SQRT((F136*L136/100)^2+(G136*O136)^2),0))</f>
        <v>40</v>
      </c>
      <c r="R136" s="60" t="n">
        <v>0.560202934655117</v>
      </c>
      <c r="S136" s="61" t="n">
        <f aca="false">U136*V136*$F$5</f>
        <v>780.975243810953</v>
      </c>
      <c r="T136" s="62" t="n">
        <f aca="false">MAX(0,MIN(1,R136/100+$D$5))</f>
        <v>0.516808450107654</v>
      </c>
      <c r="U136" s="62" t="n">
        <v>0.577644411102776</v>
      </c>
      <c r="V136" s="61" t="n">
        <v>1352</v>
      </c>
      <c r="W136" s="62" t="n">
        <v>0.0882361663506877</v>
      </c>
      <c r="X136" s="63" t="s">
        <v>168</v>
      </c>
      <c r="Y136" s="63" t="s">
        <v>163</v>
      </c>
    </row>
    <row r="137" customFormat="false" ht="15" hidden="false" customHeight="false" outlineLevel="0" collapsed="false">
      <c r="A137" s="32" t="s">
        <v>230</v>
      </c>
      <c r="B137" s="32" t="s">
        <v>310</v>
      </c>
      <c r="C137" s="32" t="s">
        <v>310</v>
      </c>
      <c r="D137" s="59" t="n">
        <f aca="false">ROUND(S137*T137,0)</f>
        <v>636</v>
      </c>
      <c r="E137" s="59" t="n">
        <f aca="false">ROUND(S137,0)-D137</f>
        <v>634</v>
      </c>
      <c r="F137" s="59" t="n">
        <f aca="false">IF(COUNTA(D137:E137)=0,"",SUM(D137:E137))</f>
        <v>1270</v>
      </c>
      <c r="G137" s="40" t="n">
        <f aca="false">IF(OR(F137="",F137=0),"",D137/F137)</f>
        <v>0.500787401574803</v>
      </c>
      <c r="H137" s="40" t="n">
        <f aca="false">IF(OR(F137="",F137=0),"",E137/F137)</f>
        <v>0.499212598425197</v>
      </c>
      <c r="I137" s="32" t="s">
        <v>161</v>
      </c>
      <c r="J137" s="36" t="n">
        <v>1.72833670492965</v>
      </c>
      <c r="K137" s="36" t="n">
        <f aca="false">$K$8</f>
        <v>1.21888790439391</v>
      </c>
      <c r="L137" s="36" t="n">
        <f aca="false">SQRT(J137^2+K137^2)</f>
        <v>2.1149079150367</v>
      </c>
      <c r="M137" s="40" t="n">
        <f aca="false">IF(G137="","",MAX(0,G137-1.96*L137/100))</f>
        <v>0.459335206440084</v>
      </c>
      <c r="N137" s="40" t="n">
        <f aca="false">IF(G137="","",MIN(1,G137+1.96*L137/100))</f>
        <v>0.542239596709522</v>
      </c>
      <c r="O137" s="59" t="n">
        <f aca="false">ROUND(S137*W137,0)</f>
        <v>86</v>
      </c>
      <c r="P137" s="59" t="n">
        <f aca="false">IF(F137="","",ROUND(SQRT((F137*L137/100)^2+(G137*O137)^2),0))</f>
        <v>51</v>
      </c>
      <c r="R137" s="60" t="n">
        <v>-1.09027013233117</v>
      </c>
      <c r="S137" s="61" t="n">
        <f aca="false">U137*V137*$F$5</f>
        <v>1270.44031093837</v>
      </c>
      <c r="T137" s="62" t="n">
        <f aca="false">MAX(0,MIN(1,R137/100+$D$5))</f>
        <v>0.500303719437792</v>
      </c>
      <c r="U137" s="62" t="n">
        <v>0.676846196557468</v>
      </c>
      <c r="V137" s="61" t="n">
        <v>1877</v>
      </c>
      <c r="W137" s="62" t="n">
        <v>0.0678151016999644</v>
      </c>
      <c r="X137" s="63" t="s">
        <v>201</v>
      </c>
      <c r="Y137" s="63" t="s">
        <v>163</v>
      </c>
    </row>
    <row r="138" customFormat="false" ht="15" hidden="false" customHeight="false" outlineLevel="0" collapsed="false">
      <c r="A138" s="32" t="s">
        <v>230</v>
      </c>
      <c r="B138" s="32" t="s">
        <v>311</v>
      </c>
      <c r="C138" s="32" t="s">
        <v>312</v>
      </c>
      <c r="D138" s="59" t="n">
        <f aca="false">ROUND(S138*T138,0)</f>
        <v>295</v>
      </c>
      <c r="E138" s="59" t="n">
        <f aca="false">ROUND(S138,0)-D138</f>
        <v>280</v>
      </c>
      <c r="F138" s="59" t="n">
        <f aca="false">IF(COUNTA(D138:E138)=0,"",SUM(D138:E138))</f>
        <v>575</v>
      </c>
      <c r="G138" s="40" t="n">
        <f aca="false">IF(OR(F138="",F138=0),"",D138/F138)</f>
        <v>0.51304347826087</v>
      </c>
      <c r="H138" s="40" t="n">
        <f aca="false">IF(OR(F138="",F138=0),"",E138/F138)</f>
        <v>0.48695652173913</v>
      </c>
      <c r="I138" s="32" t="s">
        <v>161</v>
      </c>
      <c r="J138" s="36" t="n">
        <v>2.11715406277612</v>
      </c>
      <c r="K138" s="36" t="n">
        <f aca="false">$K$8</f>
        <v>1.21888790439391</v>
      </c>
      <c r="L138" s="36" t="n">
        <f aca="false">SQRT(J138^2+K138^2)</f>
        <v>2.44295498300873</v>
      </c>
      <c r="M138" s="40" t="n">
        <f aca="false">IF(G138="","",MAX(0,G138-1.96*L138/100))</f>
        <v>0.465161560593898</v>
      </c>
      <c r="N138" s="40" t="n">
        <f aca="false">IF(G138="","",MIN(1,G138+1.96*L138/100))</f>
        <v>0.560925395927841</v>
      </c>
      <c r="O138" s="59" t="n">
        <f aca="false">ROUND(S138*W138,0)</f>
        <v>51</v>
      </c>
      <c r="P138" s="59" t="n">
        <f aca="false">IF(F138="","",ROUND(SQRT((F138*L138/100)^2+(G138*O138)^2),0))</f>
        <v>30</v>
      </c>
      <c r="R138" s="60" t="n">
        <v>0.216744996715895</v>
      </c>
      <c r="S138" s="61" t="n">
        <f aca="false">U138*V138*$F$5</f>
        <v>574.764397905759</v>
      </c>
      <c r="T138" s="62" t="n">
        <f aca="false">MAX(0,MIN(1,R138/100+$D$5))</f>
        <v>0.513373870728262</v>
      </c>
      <c r="U138" s="62" t="n">
        <v>0.575916230366492</v>
      </c>
      <c r="V138" s="61" t="n">
        <v>998</v>
      </c>
      <c r="W138" s="62" t="n">
        <v>0.0882361663506877</v>
      </c>
      <c r="X138" s="63" t="s">
        <v>168</v>
      </c>
      <c r="Y138" s="63" t="s">
        <v>163</v>
      </c>
    </row>
    <row r="139" customFormat="false" ht="15" hidden="false" customHeight="false" outlineLevel="0" collapsed="false">
      <c r="A139" s="32" t="s">
        <v>230</v>
      </c>
      <c r="B139" s="32" t="s">
        <v>311</v>
      </c>
      <c r="C139" s="32" t="s">
        <v>313</v>
      </c>
      <c r="D139" s="59" t="n">
        <f aca="false">ROUND(S139*T139,0)</f>
        <v>413</v>
      </c>
      <c r="E139" s="59" t="n">
        <f aca="false">ROUND(S139,0)-D139</f>
        <v>376</v>
      </c>
      <c r="F139" s="59" t="n">
        <f aca="false">IF(COUNTA(D139:E139)=0,"",SUM(D139:E139))</f>
        <v>789</v>
      </c>
      <c r="G139" s="40" t="n">
        <f aca="false">IF(OR(F139="",F139=0),"",D139/F139)</f>
        <v>0.523447401774398</v>
      </c>
      <c r="H139" s="40" t="n">
        <f aca="false">IF(OR(F139="",F139=0),"",E139/F139)</f>
        <v>0.476552598225602</v>
      </c>
      <c r="I139" s="32" t="s">
        <v>161</v>
      </c>
      <c r="J139" s="36" t="n">
        <v>2.11715406277612</v>
      </c>
      <c r="K139" s="36" t="n">
        <f aca="false">$K$8</f>
        <v>1.21888790439391</v>
      </c>
      <c r="L139" s="36" t="n">
        <f aca="false">SQRT(J139^2+K139^2)</f>
        <v>2.44295498300873</v>
      </c>
      <c r="M139" s="40" t="n">
        <f aca="false">IF(G139="","",MAX(0,G139-1.96*L139/100))</f>
        <v>0.475565484107427</v>
      </c>
      <c r="N139" s="40" t="n">
        <f aca="false">IF(G139="","",MIN(1,G139+1.96*L139/100))</f>
        <v>0.571329319441369</v>
      </c>
      <c r="O139" s="59" t="n">
        <f aca="false">ROUND(S139*W139,0)</f>
        <v>70</v>
      </c>
      <c r="P139" s="59" t="n">
        <f aca="false">IF(F139="","",ROUND(SQRT((F139*L139/100)^2+(G139*O139)^2),0))</f>
        <v>41</v>
      </c>
      <c r="R139" s="60" t="n">
        <v>1.1814943666813</v>
      </c>
      <c r="S139" s="61" t="n">
        <f aca="false">U139*V139*$F$5</f>
        <v>789.294258373206</v>
      </c>
      <c r="T139" s="62" t="n">
        <f aca="false">MAX(0,MIN(1,R139/100+$D$5))</f>
        <v>0.523021364427916</v>
      </c>
      <c r="U139" s="62" t="n">
        <v>0.595693779904306</v>
      </c>
      <c r="V139" s="61" t="n">
        <v>1325</v>
      </c>
      <c r="W139" s="62" t="n">
        <v>0.0882361663506877</v>
      </c>
      <c r="X139" s="63" t="s">
        <v>168</v>
      </c>
      <c r="Y139" s="63" t="s">
        <v>163</v>
      </c>
    </row>
    <row r="140" customFormat="false" ht="15" hidden="false" customHeight="false" outlineLevel="0" collapsed="false">
      <c r="A140" s="32" t="s">
        <v>230</v>
      </c>
      <c r="B140" s="32" t="s">
        <v>314</v>
      </c>
      <c r="C140" s="32" t="s">
        <v>315</v>
      </c>
      <c r="D140" s="59" t="n">
        <f aca="false">ROUND(S140*T140,0)</f>
        <v>450</v>
      </c>
      <c r="E140" s="59" t="n">
        <f aca="false">ROUND(S140,0)-D140</f>
        <v>366</v>
      </c>
      <c r="F140" s="59" t="n">
        <f aca="false">IF(COUNTA(D140:E140)=0,"",SUM(D140:E140))</f>
        <v>816</v>
      </c>
      <c r="G140" s="40" t="n">
        <f aca="false">IF(OR(F140="",F140=0),"",D140/F140)</f>
        <v>0.551470588235294</v>
      </c>
      <c r="H140" s="40" t="n">
        <f aca="false">IF(OR(F140="",F140=0),"",E140/F140)</f>
        <v>0.448529411764706</v>
      </c>
      <c r="I140" s="32" t="s">
        <v>161</v>
      </c>
      <c r="J140" s="36" t="n">
        <v>2.11715406277612</v>
      </c>
      <c r="K140" s="36" t="n">
        <f aca="false">$K$8</f>
        <v>1.21888790439391</v>
      </c>
      <c r="L140" s="36" t="n">
        <f aca="false">SQRT(J140^2+K140^2)</f>
        <v>2.44295498300873</v>
      </c>
      <c r="M140" s="40" t="n">
        <f aca="false">IF(G140="","",MAX(0,G140-1.96*L140/100))</f>
        <v>0.503588670568323</v>
      </c>
      <c r="N140" s="40" t="n">
        <f aca="false">IF(G140="","",MIN(1,G140+1.96*L140/100))</f>
        <v>0.599352505902265</v>
      </c>
      <c r="O140" s="59" t="n">
        <f aca="false">ROUND(S140*W140,0)</f>
        <v>72</v>
      </c>
      <c r="P140" s="59" t="n">
        <f aca="false">IF(F140="","",ROUND(SQRT((F140*L140/100)^2+(G140*O140)^2),0))</f>
        <v>44</v>
      </c>
      <c r="R140" s="60" t="n">
        <v>3.99382940246002</v>
      </c>
      <c r="S140" s="61" t="n">
        <f aca="false">U140*V140*$F$5</f>
        <v>816.283916083916</v>
      </c>
      <c r="T140" s="62" t="n">
        <f aca="false">MAX(0,MIN(1,R140/100+$D$5))</f>
        <v>0.551144714785703</v>
      </c>
      <c r="U140" s="62" t="n">
        <v>0.572027972027972</v>
      </c>
      <c r="V140" s="61" t="n">
        <v>1427</v>
      </c>
      <c r="W140" s="62" t="n">
        <v>0.0882361663506877</v>
      </c>
      <c r="X140" s="63" t="s">
        <v>168</v>
      </c>
      <c r="Y140" s="63" t="s">
        <v>163</v>
      </c>
    </row>
    <row r="141" customFormat="false" ht="15" hidden="false" customHeight="false" outlineLevel="0" collapsed="false">
      <c r="A141" s="32" t="s">
        <v>230</v>
      </c>
      <c r="B141" s="32" t="s">
        <v>314</v>
      </c>
      <c r="C141" s="32" t="s">
        <v>316</v>
      </c>
      <c r="D141" s="59" t="n">
        <f aca="false">ROUND(S141*T141,0)</f>
        <v>441</v>
      </c>
      <c r="E141" s="59" t="n">
        <f aca="false">ROUND(S141,0)-D141</f>
        <v>382</v>
      </c>
      <c r="F141" s="59" t="n">
        <f aca="false">IF(COUNTA(D141:E141)=0,"",SUM(D141:E141))</f>
        <v>823</v>
      </c>
      <c r="G141" s="40" t="n">
        <f aca="false">IF(OR(F141="",F141=0),"",D141/F141)</f>
        <v>0.53584447144593</v>
      </c>
      <c r="H141" s="40" t="n">
        <f aca="false">IF(OR(F141="",F141=0),"",E141/F141)</f>
        <v>0.464155528554071</v>
      </c>
      <c r="I141" s="32" t="s">
        <v>161</v>
      </c>
      <c r="J141" s="36" t="n">
        <v>2.11715406277612</v>
      </c>
      <c r="K141" s="36" t="n">
        <f aca="false">$K$8</f>
        <v>1.21888790439391</v>
      </c>
      <c r="L141" s="36" t="n">
        <f aca="false">SQRT(J141^2+K141^2)</f>
        <v>2.44295498300873</v>
      </c>
      <c r="M141" s="40" t="n">
        <f aca="false">IF(G141="","",MAX(0,G141-1.96*L141/100))</f>
        <v>0.487962553778958</v>
      </c>
      <c r="N141" s="40" t="n">
        <f aca="false">IF(G141="","",MIN(1,G141+1.96*L141/100))</f>
        <v>0.583726389112901</v>
      </c>
      <c r="O141" s="59" t="n">
        <f aca="false">ROUND(S141*W141,0)</f>
        <v>73</v>
      </c>
      <c r="P141" s="59" t="n">
        <f aca="false">IF(F141="","",ROUND(SQRT((F141*L141/100)^2+(G141*O141)^2),0))</f>
        <v>44</v>
      </c>
      <c r="R141" s="60" t="n">
        <v>2.40098409802085</v>
      </c>
      <c r="S141" s="61" t="n">
        <f aca="false">U141*V141*$F$5</f>
        <v>823.491577335375</v>
      </c>
      <c r="T141" s="62" t="n">
        <f aca="false">MAX(0,MIN(1,R141/100+$D$5))</f>
        <v>0.535216261741312</v>
      </c>
      <c r="U141" s="62" t="n">
        <v>0.616385911179173</v>
      </c>
      <c r="V141" s="61" t="n">
        <v>1336</v>
      </c>
      <c r="W141" s="62" t="n">
        <v>0.0882361663506877</v>
      </c>
      <c r="X141" s="63" t="s">
        <v>168</v>
      </c>
      <c r="Y141" s="63" t="s">
        <v>163</v>
      </c>
    </row>
    <row r="142" customFormat="false" ht="15" hidden="false" customHeight="false" outlineLevel="0" collapsed="false">
      <c r="A142" s="32" t="s">
        <v>230</v>
      </c>
      <c r="B142" s="32" t="s">
        <v>314</v>
      </c>
      <c r="C142" s="32" t="s">
        <v>317</v>
      </c>
      <c r="D142" s="59" t="n">
        <f aca="false">ROUND(S142*T142,0)</f>
        <v>636</v>
      </c>
      <c r="E142" s="59" t="n">
        <f aca="false">ROUND(S142,0)-D142</f>
        <v>595</v>
      </c>
      <c r="F142" s="59" t="n">
        <f aca="false">IF(COUNTA(D142:E142)=0,"",SUM(D142:E142))</f>
        <v>1231</v>
      </c>
      <c r="G142" s="40" t="n">
        <f aca="false">IF(OR(F142="",F142=0),"",D142/F142)</f>
        <v>0.516653127538587</v>
      </c>
      <c r="H142" s="40" t="n">
        <f aca="false">IF(OR(F142="",F142=0),"",E142/F142)</f>
        <v>0.483346872461414</v>
      </c>
      <c r="I142" s="32" t="s">
        <v>161</v>
      </c>
      <c r="J142" s="36" t="n">
        <v>1.72833670492965</v>
      </c>
      <c r="K142" s="36" t="n">
        <f aca="false">$K$8</f>
        <v>1.21888790439391</v>
      </c>
      <c r="L142" s="36" t="n">
        <f aca="false">SQRT(J142^2+K142^2)</f>
        <v>2.1149079150367</v>
      </c>
      <c r="M142" s="40" t="n">
        <f aca="false">IF(G142="","",MAX(0,G142-1.96*L142/100))</f>
        <v>0.475200932403867</v>
      </c>
      <c r="N142" s="40" t="n">
        <f aca="false">IF(G142="","",MIN(1,G142+1.96*L142/100))</f>
        <v>0.558105322673306</v>
      </c>
      <c r="O142" s="59" t="n">
        <f aca="false">ROUND(S142*W142,0)</f>
        <v>83</v>
      </c>
      <c r="P142" s="59" t="n">
        <f aca="false">IF(F142="","",ROUND(SQRT((F142*L142/100)^2+(G142*O142)^2),0))</f>
        <v>50</v>
      </c>
      <c r="R142" s="60" t="n">
        <v>0.541105815941178</v>
      </c>
      <c r="S142" s="61" t="n">
        <f aca="false">U142*V142*$F$5</f>
        <v>1230.51149425287</v>
      </c>
      <c r="T142" s="62" t="n">
        <f aca="false">MAX(0,MIN(1,R142/100+$D$5))</f>
        <v>0.516617478920515</v>
      </c>
      <c r="U142" s="62" t="n">
        <v>0.58735632183908</v>
      </c>
      <c r="V142" s="61" t="n">
        <v>2095</v>
      </c>
      <c r="W142" s="62" t="n">
        <v>0.0678151016999644</v>
      </c>
      <c r="X142" s="63" t="s">
        <v>201</v>
      </c>
      <c r="Y142" s="63" t="s">
        <v>163</v>
      </c>
    </row>
    <row r="143" customFormat="false" ht="15" hidden="false" customHeight="false" outlineLevel="0" collapsed="false">
      <c r="A143" s="32" t="s">
        <v>230</v>
      </c>
      <c r="B143" s="32" t="s">
        <v>314</v>
      </c>
      <c r="C143" s="32" t="s">
        <v>318</v>
      </c>
      <c r="D143" s="59" t="n">
        <f aca="false">ROUND(S143*T143,0)</f>
        <v>519</v>
      </c>
      <c r="E143" s="59" t="n">
        <f aca="false">ROUND(S143,0)-D143</f>
        <v>408</v>
      </c>
      <c r="F143" s="59" t="n">
        <f aca="false">IF(COUNTA(D143:E143)=0,"",SUM(D143:E143))</f>
        <v>927</v>
      </c>
      <c r="G143" s="40" t="n">
        <f aca="false">IF(OR(F143="",F143=0),"",D143/F143)</f>
        <v>0.559870550161812</v>
      </c>
      <c r="H143" s="40" t="n">
        <f aca="false">IF(OR(F143="",F143=0),"",E143/F143)</f>
        <v>0.440129449838188</v>
      </c>
      <c r="I143" s="32" t="s">
        <v>161</v>
      </c>
      <c r="J143" s="36" t="n">
        <v>2.11715406277612</v>
      </c>
      <c r="K143" s="36" t="n">
        <f aca="false">$K$8</f>
        <v>1.21888790439391</v>
      </c>
      <c r="L143" s="36" t="n">
        <f aca="false">SQRT(J143^2+K143^2)</f>
        <v>2.44295498300873</v>
      </c>
      <c r="M143" s="40" t="n">
        <f aca="false">IF(G143="","",MAX(0,G143-1.96*L143/100))</f>
        <v>0.511988632494841</v>
      </c>
      <c r="N143" s="40" t="n">
        <f aca="false">IF(G143="","",MIN(1,G143+1.96*L143/100))</f>
        <v>0.607752467828783</v>
      </c>
      <c r="O143" s="59" t="n">
        <f aca="false">ROUND(S143*W143,0)</f>
        <v>82</v>
      </c>
      <c r="P143" s="59" t="n">
        <f aca="false">IF(F143="","",ROUND(SQRT((F143*L143/100)^2+(G143*O143)^2),0))</f>
        <v>51</v>
      </c>
      <c r="R143" s="60" t="n">
        <v>4.83085016022288</v>
      </c>
      <c r="S143" s="61" t="n">
        <f aca="false">U143*V143*$F$5</f>
        <v>927.10447761194</v>
      </c>
      <c r="T143" s="62" t="n">
        <f aca="false">MAX(0,MIN(1,R143/100+$D$5))</f>
        <v>0.559514922363332</v>
      </c>
      <c r="U143" s="62" t="n">
        <v>0.546641791044776</v>
      </c>
      <c r="V143" s="61" t="n">
        <v>1696</v>
      </c>
      <c r="W143" s="62" t="n">
        <v>0.0882361663506877</v>
      </c>
      <c r="X143" s="63" t="s">
        <v>168</v>
      </c>
      <c r="Y143" s="63" t="s">
        <v>163</v>
      </c>
    </row>
    <row r="144" customFormat="false" ht="15" hidden="false" customHeight="false" outlineLevel="0" collapsed="false">
      <c r="A144" s="32" t="s">
        <v>230</v>
      </c>
      <c r="B144" s="32" t="s">
        <v>314</v>
      </c>
      <c r="C144" s="32" t="s">
        <v>319</v>
      </c>
      <c r="D144" s="59" t="n">
        <f aca="false">ROUND(S144*T144,0)</f>
        <v>293</v>
      </c>
      <c r="E144" s="59" t="n">
        <f aca="false">ROUND(S144,0)-D144</f>
        <v>278</v>
      </c>
      <c r="F144" s="59" t="n">
        <f aca="false">IF(COUNTA(D144:E144)=0,"",SUM(D144:E144))</f>
        <v>571</v>
      </c>
      <c r="G144" s="40" t="n">
        <f aca="false">IF(OR(F144="",F144=0),"",D144/F144)</f>
        <v>0.513134851138354</v>
      </c>
      <c r="H144" s="40" t="n">
        <f aca="false">IF(OR(F144="",F144=0),"",E144/F144)</f>
        <v>0.486865148861646</v>
      </c>
      <c r="I144" s="32" t="s">
        <v>161</v>
      </c>
      <c r="J144" s="36" t="n">
        <v>2.11715406277612</v>
      </c>
      <c r="K144" s="36" t="n">
        <f aca="false">$K$8</f>
        <v>1.21888790439391</v>
      </c>
      <c r="L144" s="36" t="n">
        <f aca="false">SQRT(J144^2+K144^2)</f>
        <v>2.44295498300873</v>
      </c>
      <c r="M144" s="40" t="n">
        <f aca="false">IF(G144="","",MAX(0,G144-1.96*L144/100))</f>
        <v>0.465252933471383</v>
      </c>
      <c r="N144" s="40" t="n">
        <f aca="false">IF(G144="","",MIN(1,G144+1.96*L144/100))</f>
        <v>0.561016768805325</v>
      </c>
      <c r="O144" s="59" t="n">
        <f aca="false">ROUND(S144*W144,0)</f>
        <v>50</v>
      </c>
      <c r="P144" s="59" t="n">
        <f aca="false">IF(F144="","",ROUND(SQRT((F144*L144/100)^2+(G144*O144)^2),0))</f>
        <v>29</v>
      </c>
      <c r="R144" s="60" t="n">
        <v>0.215648421092797</v>
      </c>
      <c r="S144" s="61" t="n">
        <f aca="false">U144*V144*$F$5</f>
        <v>571.471747700394</v>
      </c>
      <c r="T144" s="62" t="n">
        <f aca="false">MAX(0,MIN(1,R144/100+$D$5))</f>
        <v>0.513362904972031</v>
      </c>
      <c r="U144" s="62" t="n">
        <v>0.727989487516426</v>
      </c>
      <c r="V144" s="61" t="n">
        <v>785</v>
      </c>
      <c r="W144" s="62" t="n">
        <v>0.0882361663506877</v>
      </c>
      <c r="X144" s="63" t="s">
        <v>168</v>
      </c>
      <c r="Y144" s="63" t="s">
        <v>163</v>
      </c>
    </row>
    <row r="145" customFormat="false" ht="15" hidden="false" customHeight="false" outlineLevel="0" collapsed="false">
      <c r="A145" s="32" t="s">
        <v>230</v>
      </c>
      <c r="B145" s="32" t="s">
        <v>314</v>
      </c>
      <c r="C145" s="32" t="s">
        <v>320</v>
      </c>
      <c r="D145" s="59" t="n">
        <f aca="false">ROUND(S145*T145,0)</f>
        <v>579</v>
      </c>
      <c r="E145" s="59" t="n">
        <f aca="false">ROUND(S145,0)-D145</f>
        <v>426</v>
      </c>
      <c r="F145" s="59" t="n">
        <f aca="false">IF(COUNTA(D145:E145)=0,"",SUM(D145:E145))</f>
        <v>1005</v>
      </c>
      <c r="G145" s="40" t="n">
        <f aca="false">IF(OR(F145="",F145=0),"",D145/F145)</f>
        <v>0.576119402985075</v>
      </c>
      <c r="H145" s="40" t="n">
        <f aca="false">IF(OR(F145="",F145=0),"",E145/F145)</f>
        <v>0.423880597014925</v>
      </c>
      <c r="I145" s="32" t="s">
        <v>161</v>
      </c>
      <c r="J145" s="36" t="n">
        <v>1.72833670492965</v>
      </c>
      <c r="K145" s="36" t="n">
        <f aca="false">$K$8</f>
        <v>1.21888790439391</v>
      </c>
      <c r="L145" s="36" t="n">
        <f aca="false">SQRT(J145^2+K145^2)</f>
        <v>2.1149079150367</v>
      </c>
      <c r="M145" s="40" t="n">
        <f aca="false">IF(G145="","",MAX(0,G145-1.96*L145/100))</f>
        <v>0.534667207850355</v>
      </c>
      <c r="N145" s="40" t="n">
        <f aca="false">IF(G145="","",MIN(1,G145+1.96*L145/100))</f>
        <v>0.617571598119794</v>
      </c>
      <c r="O145" s="59" t="n">
        <f aca="false">ROUND(S145*W145,0)</f>
        <v>68</v>
      </c>
      <c r="P145" s="59" t="n">
        <f aca="false">IF(F145="","",ROUND(SQRT((F145*L145/100)^2+(G145*O145)^2),0))</f>
        <v>45</v>
      </c>
      <c r="R145" s="60" t="n">
        <v>6.48118761908937</v>
      </c>
      <c r="S145" s="61" t="n">
        <f aca="false">U145*V145*$F$5</f>
        <v>1004.53991291727</v>
      </c>
      <c r="T145" s="62" t="n">
        <f aca="false">MAX(0,MIN(1,R145/100+$D$5))</f>
        <v>0.576018296951997</v>
      </c>
      <c r="U145" s="62" t="n">
        <v>0.730043541364296</v>
      </c>
      <c r="V145" s="61" t="n">
        <v>1376</v>
      </c>
      <c r="W145" s="62" t="n">
        <v>0.0678151016999644</v>
      </c>
      <c r="X145" s="63" t="s">
        <v>201</v>
      </c>
      <c r="Y145" s="63" t="s">
        <v>163</v>
      </c>
    </row>
    <row r="146" customFormat="false" ht="15" hidden="false" customHeight="false" outlineLevel="0" collapsed="false">
      <c r="A146" s="32" t="s">
        <v>230</v>
      </c>
      <c r="B146" s="32" t="s">
        <v>321</v>
      </c>
      <c r="C146" s="32" t="s">
        <v>322</v>
      </c>
      <c r="D146" s="59" t="n">
        <f aca="false">ROUND(S146*T146,0)</f>
        <v>400</v>
      </c>
      <c r="E146" s="59" t="n">
        <f aca="false">ROUND(S146,0)-D146</f>
        <v>203</v>
      </c>
      <c r="F146" s="59" t="n">
        <f aca="false">IF(COUNTA(D146:E146)=0,"",SUM(D146:E146))</f>
        <v>603</v>
      </c>
      <c r="G146" s="40" t="n">
        <f aca="false">IF(OR(F146="",F146=0),"",D146/F146)</f>
        <v>0.66334991708126</v>
      </c>
      <c r="H146" s="40" t="n">
        <f aca="false">IF(OR(F146="",F146=0),"",E146/F146)</f>
        <v>0.33665008291874</v>
      </c>
      <c r="I146" s="32" t="s">
        <v>161</v>
      </c>
      <c r="J146" s="36" t="n">
        <v>2.11715406277612</v>
      </c>
      <c r="K146" s="36" t="n">
        <f aca="false">$K$8</f>
        <v>1.21888790439391</v>
      </c>
      <c r="L146" s="36" t="n">
        <f aca="false">SQRT(J146^2+K146^2)</f>
        <v>2.44295498300873</v>
      </c>
      <c r="M146" s="40" t="n">
        <f aca="false">IF(G146="","",MAX(0,G146-1.96*L146/100))</f>
        <v>0.615467999414289</v>
      </c>
      <c r="N146" s="40" t="n">
        <f aca="false">IF(G146="","",MIN(1,G146+1.96*L146/100))</f>
        <v>0.711231834748232</v>
      </c>
      <c r="O146" s="59" t="n">
        <f aca="false">ROUND(S146*W146,0)</f>
        <v>53</v>
      </c>
      <c r="P146" s="59" t="n">
        <f aca="false">IF(F146="","",ROUND(SQRT((F146*L146/100)^2+(G146*O146)^2),0))</f>
        <v>38</v>
      </c>
      <c r="R146" s="60" t="n">
        <v>15.1633867273816</v>
      </c>
      <c r="S146" s="61" t="n">
        <f aca="false">U146*V146*$F$5</f>
        <v>603.200953137411</v>
      </c>
      <c r="T146" s="62" t="n">
        <f aca="false">MAX(0,MIN(1,R146/100+$D$5))</f>
        <v>0.662840288034919</v>
      </c>
      <c r="U146" s="62" t="n">
        <v>0.453534551231136</v>
      </c>
      <c r="V146" s="61" t="n">
        <v>1330</v>
      </c>
      <c r="W146" s="62" t="n">
        <v>0.0882361663506877</v>
      </c>
      <c r="X146" s="63" t="s">
        <v>168</v>
      </c>
      <c r="Y146" s="63" t="s">
        <v>163</v>
      </c>
    </row>
    <row r="147" customFormat="false" ht="15" hidden="false" customHeight="false" outlineLevel="0" collapsed="false">
      <c r="A147" s="32" t="s">
        <v>230</v>
      </c>
      <c r="B147" s="32" t="s">
        <v>321</v>
      </c>
      <c r="C147" s="32" t="s">
        <v>323</v>
      </c>
      <c r="D147" s="59" t="n">
        <f aca="false">ROUND(S147*T147,0)</f>
        <v>304</v>
      </c>
      <c r="E147" s="59" t="n">
        <f aca="false">ROUND(S147,0)-D147</f>
        <v>180</v>
      </c>
      <c r="F147" s="59" t="n">
        <f aca="false">IF(COUNTA(D147:E147)=0,"",SUM(D147:E147))</f>
        <v>484</v>
      </c>
      <c r="G147" s="40" t="n">
        <f aca="false">IF(OR(F147="",F147=0),"",D147/F147)</f>
        <v>0.628099173553719</v>
      </c>
      <c r="H147" s="40" t="n">
        <f aca="false">IF(OR(F147="",F147=0),"",E147/F147)</f>
        <v>0.371900826446281</v>
      </c>
      <c r="I147" s="32" t="s">
        <v>161</v>
      </c>
      <c r="J147" s="36" t="n">
        <v>3.41931916932922</v>
      </c>
      <c r="K147" s="36" t="n">
        <f aca="false">$K$8</f>
        <v>1.21888790439391</v>
      </c>
      <c r="L147" s="36" t="n">
        <f aca="false">SQRT(J147^2+K147^2)</f>
        <v>3.63007318179951</v>
      </c>
      <c r="M147" s="40" t="n">
        <f aca="false">IF(G147="","",MAX(0,G147-1.96*L147/100))</f>
        <v>0.556949739190449</v>
      </c>
      <c r="N147" s="40" t="n">
        <f aca="false">IF(G147="","",MIN(1,G147+1.96*L147/100))</f>
        <v>0.69924860791699</v>
      </c>
      <c r="O147" s="59" t="n">
        <f aca="false">ROUND(S147*W147,0)</f>
        <v>72</v>
      </c>
      <c r="P147" s="59" t="n">
        <f aca="false">IF(F147="","",ROUND(SQRT((F147*L147/100)^2+(G147*O147)^2),0))</f>
        <v>49</v>
      </c>
      <c r="R147" s="60" t="n">
        <v>11.695068269783</v>
      </c>
      <c r="S147" s="61" t="n">
        <f aca="false">U147*V147*$F$5</f>
        <v>483.987301587302</v>
      </c>
      <c r="T147" s="62" t="n">
        <f aca="false">MAX(0,MIN(1,R147/100+$D$5))</f>
        <v>0.628157103458933</v>
      </c>
      <c r="U147" s="62" t="n">
        <v>0.499470899470899</v>
      </c>
      <c r="V147" s="61" t="n">
        <v>969</v>
      </c>
      <c r="W147" s="62" t="n">
        <v>0.147793277096735</v>
      </c>
      <c r="X147" s="63" t="s">
        <v>162</v>
      </c>
      <c r="Y147" s="63" t="s">
        <v>163</v>
      </c>
    </row>
    <row r="148" customFormat="false" ht="15" hidden="false" customHeight="false" outlineLevel="0" collapsed="false">
      <c r="A148" s="32" t="s">
        <v>230</v>
      </c>
      <c r="B148" s="32" t="s">
        <v>321</v>
      </c>
      <c r="C148" s="32" t="s">
        <v>324</v>
      </c>
      <c r="D148" s="59" t="n">
        <f aca="false">ROUND(S148*T148,0)</f>
        <v>335</v>
      </c>
      <c r="E148" s="59" t="n">
        <f aca="false">ROUND(S148,0)-D148</f>
        <v>180</v>
      </c>
      <c r="F148" s="59" t="n">
        <f aca="false">IF(COUNTA(D148:E148)=0,"",SUM(D148:E148))</f>
        <v>515</v>
      </c>
      <c r="G148" s="40" t="n">
        <f aca="false">IF(OR(F148="",F148=0),"",D148/F148)</f>
        <v>0.650485436893204</v>
      </c>
      <c r="H148" s="40" t="n">
        <f aca="false">IF(OR(F148="",F148=0),"",E148/F148)</f>
        <v>0.349514563106796</v>
      </c>
      <c r="I148" s="32" t="s">
        <v>161</v>
      </c>
      <c r="J148" s="36" t="n">
        <v>3.41931916932922</v>
      </c>
      <c r="K148" s="36" t="n">
        <f aca="false">$K$8</f>
        <v>1.21888790439391</v>
      </c>
      <c r="L148" s="36" t="n">
        <f aca="false">SQRT(J148^2+K148^2)</f>
        <v>3.63007318179951</v>
      </c>
      <c r="M148" s="40" t="n">
        <f aca="false">IF(G148="","",MAX(0,G148-1.96*L148/100))</f>
        <v>0.579336002529933</v>
      </c>
      <c r="N148" s="40" t="n">
        <f aca="false">IF(G148="","",MIN(1,G148+1.96*L148/100))</f>
        <v>0.721634871256474</v>
      </c>
      <c r="O148" s="59" t="n">
        <f aca="false">ROUND(S148*W148,0)</f>
        <v>76</v>
      </c>
      <c r="P148" s="59" t="n">
        <f aca="false">IF(F148="","",ROUND(SQRT((F148*L148/100)^2+(G148*O148)^2),0))</f>
        <v>53</v>
      </c>
      <c r="R148" s="60" t="n">
        <v>13.8447498534905</v>
      </c>
      <c r="S148" s="61" t="n">
        <f aca="false">U148*V148*$F$5</f>
        <v>515.312883435583</v>
      </c>
      <c r="T148" s="62" t="n">
        <f aca="false">MAX(0,MIN(1,R148/100+$D$5))</f>
        <v>0.649653919296008</v>
      </c>
      <c r="U148" s="62" t="n">
        <v>0.620858895705521</v>
      </c>
      <c r="V148" s="61" t="n">
        <v>830</v>
      </c>
      <c r="W148" s="62" t="n">
        <v>0.147793277096735</v>
      </c>
      <c r="X148" s="63" t="s">
        <v>162</v>
      </c>
      <c r="Y148" s="63" t="s">
        <v>163</v>
      </c>
    </row>
    <row r="149" customFormat="false" ht="15" hidden="false" customHeight="false" outlineLevel="0" collapsed="false">
      <c r="A149" s="32" t="s">
        <v>230</v>
      </c>
      <c r="B149" s="32" t="s">
        <v>325</v>
      </c>
      <c r="C149" s="32" t="s">
        <v>325</v>
      </c>
      <c r="D149" s="59" t="n">
        <f aca="false">ROUND(S149*T149,0)</f>
        <v>270</v>
      </c>
      <c r="E149" s="59" t="n">
        <f aca="false">ROUND(S149,0)-D149</f>
        <v>214</v>
      </c>
      <c r="F149" s="59" t="n">
        <f aca="false">IF(COUNTA(D149:E149)=0,"",SUM(D149:E149))</f>
        <v>484</v>
      </c>
      <c r="G149" s="40" t="n">
        <f aca="false">IF(OR(F149="",F149=0),"",D149/F149)</f>
        <v>0.557851239669422</v>
      </c>
      <c r="H149" s="40" t="n">
        <f aca="false">IF(OR(F149="",F149=0),"",E149/F149)</f>
        <v>0.442148760330579</v>
      </c>
      <c r="I149" s="32" t="s">
        <v>161</v>
      </c>
      <c r="J149" s="36" t="n">
        <v>3.41931916932922</v>
      </c>
      <c r="K149" s="36" t="n">
        <f aca="false">$K$8</f>
        <v>1.21888790439391</v>
      </c>
      <c r="L149" s="36" t="n">
        <f aca="false">SQRT(J149^2+K149^2)</f>
        <v>3.63007318179951</v>
      </c>
      <c r="M149" s="40" t="n">
        <f aca="false">IF(G149="","",MAX(0,G149-1.96*L149/100))</f>
        <v>0.486701805306151</v>
      </c>
      <c r="N149" s="40" t="n">
        <f aca="false">IF(G149="","",MIN(1,G149+1.96*L149/100))</f>
        <v>0.629000674032692</v>
      </c>
      <c r="O149" s="59" t="n">
        <f aca="false">ROUND(S149*W149,0)</f>
        <v>72</v>
      </c>
      <c r="P149" s="59" t="n">
        <f aca="false">IF(F149="","",ROUND(SQRT((F149*L149/100)^2+(G149*O149)^2),0))</f>
        <v>44</v>
      </c>
      <c r="R149" s="60" t="n">
        <v>4.62128274698638</v>
      </c>
      <c r="S149" s="61" t="n">
        <f aca="false">U149*V149*$F$5</f>
        <v>483.913480885312</v>
      </c>
      <c r="T149" s="62" t="n">
        <f aca="false">MAX(0,MIN(1,R149/100+$D$5))</f>
        <v>0.557419248230967</v>
      </c>
      <c r="U149" s="62" t="n">
        <v>0.469818913480885</v>
      </c>
      <c r="V149" s="61" t="n">
        <v>1030</v>
      </c>
      <c r="W149" s="62" t="n">
        <v>0.147793277096735</v>
      </c>
      <c r="X149" s="63" t="s">
        <v>162</v>
      </c>
      <c r="Y149" s="63" t="s">
        <v>163</v>
      </c>
    </row>
    <row r="150" customFormat="false" ht="15" hidden="false" customHeight="false" outlineLevel="0" collapsed="false">
      <c r="A150" s="32" t="s">
        <v>230</v>
      </c>
      <c r="B150" s="32" t="s">
        <v>326</v>
      </c>
      <c r="C150" s="32" t="s">
        <v>326</v>
      </c>
      <c r="D150" s="59" t="n">
        <f aca="false">ROUND(S150*T150,0)</f>
        <v>541</v>
      </c>
      <c r="E150" s="59" t="n">
        <f aca="false">ROUND(S150,0)-D150</f>
        <v>1116</v>
      </c>
      <c r="F150" s="59" t="n">
        <f aca="false">IF(COUNTA(D150:E150)=0,"",SUM(D150:E150))</f>
        <v>1657</v>
      </c>
      <c r="G150" s="40" t="n">
        <f aca="false">IF(OR(F150="",F150=0),"",D150/F150)</f>
        <v>0.326493663246832</v>
      </c>
      <c r="H150" s="40" t="n">
        <f aca="false">IF(OR(F150="",F150=0),"",E150/F150)</f>
        <v>0.673506336753168</v>
      </c>
      <c r="I150" s="32" t="s">
        <v>161</v>
      </c>
      <c r="J150" s="36" t="n">
        <v>1.72833670492965</v>
      </c>
      <c r="K150" s="36" t="n">
        <f aca="false">$K$8</f>
        <v>1.21888790439391</v>
      </c>
      <c r="L150" s="36" t="n">
        <f aca="false">SQRT(J150^2+K150^2)</f>
        <v>2.1149079150367</v>
      </c>
      <c r="M150" s="40" t="n">
        <f aca="false">IF(G150="","",MAX(0,G150-1.96*L150/100))</f>
        <v>0.285041468112112</v>
      </c>
      <c r="N150" s="40" t="n">
        <f aca="false">IF(G150="","",MIN(1,G150+1.96*L150/100))</f>
        <v>0.367945858381551</v>
      </c>
      <c r="O150" s="59" t="n">
        <f aca="false">ROUND(S150*W150,0)</f>
        <v>112</v>
      </c>
      <c r="P150" s="59" t="n">
        <f aca="false">IF(F150="","",ROUND(SQRT((F150*L150/100)^2+(G150*O150)^2),0))</f>
        <v>51</v>
      </c>
      <c r="R150" s="60" t="n">
        <v>-18.4783521848572</v>
      </c>
      <c r="S150" s="61" t="n">
        <f aca="false">U150*V150*$F$5</f>
        <v>1656.73758865248</v>
      </c>
      <c r="T150" s="62" t="n">
        <f aca="false">MAX(0,MIN(1,R150/100+$D$5))</f>
        <v>0.326422898912531</v>
      </c>
      <c r="U150" s="62" t="n">
        <v>0.66750104297038</v>
      </c>
      <c r="V150" s="61" t="n">
        <v>2482</v>
      </c>
      <c r="W150" s="62" t="n">
        <v>0.0678151016999644</v>
      </c>
      <c r="X150" s="63" t="s">
        <v>201</v>
      </c>
      <c r="Y150" s="63" t="s">
        <v>163</v>
      </c>
    </row>
    <row r="151" customFormat="false" ht="15" hidden="false" customHeight="false" outlineLevel="0" collapsed="false">
      <c r="A151" s="32" t="s">
        <v>230</v>
      </c>
      <c r="B151" s="32" t="s">
        <v>327</v>
      </c>
      <c r="C151" s="32" t="s">
        <v>328</v>
      </c>
      <c r="D151" s="59" t="n">
        <f aca="false">ROUND(S151*T151,0)</f>
        <v>775</v>
      </c>
      <c r="E151" s="59" t="n">
        <f aca="false">ROUND(S151,0)-D151</f>
        <v>765</v>
      </c>
      <c r="F151" s="59" t="n">
        <f aca="false">IF(COUNTA(D151:E151)=0,"",SUM(D151:E151))</f>
        <v>1540</v>
      </c>
      <c r="G151" s="40" t="n">
        <f aca="false">IF(OR(F151="",F151=0),"",D151/F151)</f>
        <v>0.503246753246753</v>
      </c>
      <c r="H151" s="40" t="n">
        <f aca="false">IF(OR(F151="",F151=0),"",E151/F151)</f>
        <v>0.496753246753247</v>
      </c>
      <c r="I151" s="32" t="s">
        <v>161</v>
      </c>
      <c r="J151" s="36" t="n">
        <v>1.72833670492965</v>
      </c>
      <c r="K151" s="36" t="n">
        <f aca="false">$K$8</f>
        <v>1.21888790439391</v>
      </c>
      <c r="L151" s="36" t="n">
        <f aca="false">SQRT(J151^2+K151^2)</f>
        <v>2.1149079150367</v>
      </c>
      <c r="M151" s="40" t="n">
        <f aca="false">IF(G151="","",MAX(0,G151-1.96*L151/100))</f>
        <v>0.461794558112034</v>
      </c>
      <c r="N151" s="40" t="n">
        <f aca="false">IF(G151="","",MIN(1,G151+1.96*L151/100))</f>
        <v>0.544698948381473</v>
      </c>
      <c r="O151" s="59" t="n">
        <f aca="false">ROUND(S151*W151,0)</f>
        <v>104</v>
      </c>
      <c r="P151" s="59" t="n">
        <f aca="false">IF(F151="","",ROUND(SQRT((F151*L151/100)^2+(G151*O151)^2),0))</f>
        <v>62</v>
      </c>
      <c r="R151" s="60" t="n">
        <v>-0.83387330980408</v>
      </c>
      <c r="S151" s="61" t="n">
        <f aca="false">U151*V151*$F$5</f>
        <v>1540.493339254</v>
      </c>
      <c r="T151" s="62" t="n">
        <f aca="false">MAX(0,MIN(1,R151/100+$D$5))</f>
        <v>0.502867687663062</v>
      </c>
      <c r="U151" s="62" t="n">
        <v>0.670071047957371</v>
      </c>
      <c r="V151" s="61" t="n">
        <v>2299</v>
      </c>
      <c r="W151" s="62" t="n">
        <v>0.0678151016999644</v>
      </c>
      <c r="X151" s="63" t="s">
        <v>201</v>
      </c>
      <c r="Y151" s="63" t="s">
        <v>163</v>
      </c>
    </row>
    <row r="152" customFormat="false" ht="15" hidden="false" customHeight="false" outlineLevel="0" collapsed="false">
      <c r="A152" s="32" t="s">
        <v>230</v>
      </c>
      <c r="B152" s="32" t="s">
        <v>327</v>
      </c>
      <c r="C152" s="32" t="s">
        <v>329</v>
      </c>
      <c r="D152" s="59" t="n">
        <f aca="false">ROUND(S152*T152,0)</f>
        <v>864</v>
      </c>
      <c r="E152" s="59" t="n">
        <f aca="false">ROUND(S152,0)-D152</f>
        <v>831</v>
      </c>
      <c r="F152" s="59" t="n">
        <f aca="false">IF(COUNTA(D152:E152)=0,"",SUM(D152:E152))</f>
        <v>1695</v>
      </c>
      <c r="G152" s="40" t="n">
        <f aca="false">IF(OR(F152="",F152=0),"",D152/F152)</f>
        <v>0.509734513274336</v>
      </c>
      <c r="H152" s="40" t="n">
        <f aca="false">IF(OR(F152="",F152=0),"",E152/F152)</f>
        <v>0.490265486725664</v>
      </c>
      <c r="I152" s="32" t="s">
        <v>161</v>
      </c>
      <c r="J152" s="36" t="n">
        <v>1.72833670492965</v>
      </c>
      <c r="K152" s="36" t="n">
        <f aca="false">$K$8</f>
        <v>1.21888790439391</v>
      </c>
      <c r="L152" s="36" t="n">
        <f aca="false">SQRT(J152^2+K152^2)</f>
        <v>2.1149079150367</v>
      </c>
      <c r="M152" s="40" t="n">
        <f aca="false">IF(G152="","",MAX(0,G152-1.96*L152/100))</f>
        <v>0.468282318139617</v>
      </c>
      <c r="N152" s="40" t="n">
        <f aca="false">IF(G152="","",MIN(1,G152+1.96*L152/100))</f>
        <v>0.551186708409056</v>
      </c>
      <c r="O152" s="59" t="n">
        <f aca="false">ROUND(S152*W152,0)</f>
        <v>115</v>
      </c>
      <c r="P152" s="59" t="n">
        <f aca="false">IF(F152="","",ROUND(SQRT((F152*L152/100)^2+(G152*O152)^2),0))</f>
        <v>69</v>
      </c>
      <c r="R152" s="60" t="n">
        <v>-0.162332196035529</v>
      </c>
      <c r="S152" s="61" t="n">
        <f aca="false">U152*V152*$F$5</f>
        <v>1695.44705882353</v>
      </c>
      <c r="T152" s="62" t="n">
        <f aca="false">MAX(0,MIN(1,R152/100+$D$5))</f>
        <v>0.509583098800748</v>
      </c>
      <c r="U152" s="62" t="n">
        <v>0.620588235294118</v>
      </c>
      <c r="V152" s="61" t="n">
        <v>2732</v>
      </c>
      <c r="W152" s="62" t="n">
        <v>0.0678151016999644</v>
      </c>
      <c r="X152" s="63" t="s">
        <v>201</v>
      </c>
      <c r="Y152" s="63" t="s">
        <v>163</v>
      </c>
    </row>
    <row r="153" customFormat="false" ht="15" hidden="false" customHeight="false" outlineLevel="0" collapsed="false">
      <c r="A153" s="32" t="s">
        <v>230</v>
      </c>
      <c r="B153" s="32" t="s">
        <v>327</v>
      </c>
      <c r="C153" s="32" t="s">
        <v>330</v>
      </c>
      <c r="D153" s="59" t="n">
        <f aca="false">ROUND(S153*T153,0)</f>
        <v>1509</v>
      </c>
      <c r="E153" s="59" t="n">
        <f aca="false">ROUND(S153,0)-D153</f>
        <v>1456</v>
      </c>
      <c r="F153" s="59" t="n">
        <f aca="false">IF(COUNTA(D153:E153)=0,"",SUM(D153:E153))</f>
        <v>2965</v>
      </c>
      <c r="G153" s="40" t="n">
        <f aca="false">IF(OR(F153="",F153=0),"",D153/F153)</f>
        <v>0.50893760539629</v>
      </c>
      <c r="H153" s="40" t="n">
        <f aca="false">IF(OR(F153="",F153=0),"",E153/F153)</f>
        <v>0.49106239460371</v>
      </c>
      <c r="I153" s="32" t="s">
        <v>161</v>
      </c>
      <c r="J153" s="36" t="n">
        <v>1.72833670492965</v>
      </c>
      <c r="K153" s="36" t="n">
        <f aca="false">$K$8</f>
        <v>1.21888790439391</v>
      </c>
      <c r="L153" s="36" t="n">
        <f aca="false">SQRT(J153^2+K153^2)</f>
        <v>2.1149079150367</v>
      </c>
      <c r="M153" s="40" t="n">
        <f aca="false">IF(G153="","",MAX(0,G153-1.96*L153/100))</f>
        <v>0.467485410261571</v>
      </c>
      <c r="N153" s="40" t="n">
        <f aca="false">IF(G153="","",MIN(1,G153+1.96*L153/100))</f>
        <v>0.550389800531009</v>
      </c>
      <c r="O153" s="59" t="n">
        <f aca="false">ROUND(S153*W153,0)</f>
        <v>201</v>
      </c>
      <c r="P153" s="59" t="n">
        <f aca="false">IF(F153="","",ROUND(SQRT((F153*L153/100)^2+(G153*O153)^2),0))</f>
        <v>120</v>
      </c>
      <c r="R153" s="60" t="n">
        <v>-0.232900197952666</v>
      </c>
      <c r="S153" s="61" t="n">
        <f aca="false">U153*V153*$F$5</f>
        <v>2965.37262012693</v>
      </c>
      <c r="T153" s="62" t="n">
        <f aca="false">MAX(0,MIN(1,R153/100+$D$5))</f>
        <v>0.508877418781576</v>
      </c>
      <c r="U153" s="62" t="n">
        <v>0.668177697189484</v>
      </c>
      <c r="V153" s="61" t="n">
        <v>4438</v>
      </c>
      <c r="W153" s="62" t="n">
        <v>0.0678151016999644</v>
      </c>
      <c r="X153" s="63" t="s">
        <v>201</v>
      </c>
      <c r="Y153" s="63" t="s">
        <v>163</v>
      </c>
    </row>
    <row r="154" customFormat="false" ht="15" hidden="false" customHeight="false" outlineLevel="0" collapsed="false">
      <c r="A154" s="32" t="s">
        <v>230</v>
      </c>
      <c r="B154" s="32" t="s">
        <v>327</v>
      </c>
      <c r="C154" s="32" t="s">
        <v>331</v>
      </c>
      <c r="D154" s="59" t="n">
        <f aca="false">ROUND(S154*T154,0)</f>
        <v>756</v>
      </c>
      <c r="E154" s="59" t="n">
        <f aca="false">ROUND(S154,0)-D154</f>
        <v>752</v>
      </c>
      <c r="F154" s="59" t="n">
        <f aca="false">IF(COUNTA(D154:E154)=0,"",SUM(D154:E154))</f>
        <v>1508</v>
      </c>
      <c r="G154" s="40" t="n">
        <f aca="false">IF(OR(F154="",F154=0),"",D154/F154)</f>
        <v>0.50132625994695</v>
      </c>
      <c r="H154" s="40" t="n">
        <f aca="false">IF(OR(F154="",F154=0),"",E154/F154)</f>
        <v>0.49867374005305</v>
      </c>
      <c r="I154" s="32" t="s">
        <v>161</v>
      </c>
      <c r="J154" s="36" t="n">
        <v>1.72833670492965</v>
      </c>
      <c r="K154" s="36" t="n">
        <f aca="false">$K$8</f>
        <v>1.21888790439391</v>
      </c>
      <c r="L154" s="36" t="n">
        <f aca="false">SQRT(J154^2+K154^2)</f>
        <v>2.1149079150367</v>
      </c>
      <c r="M154" s="40" t="n">
        <f aca="false">IF(G154="","",MAX(0,G154-1.96*L154/100))</f>
        <v>0.45987406481223</v>
      </c>
      <c r="N154" s="40" t="n">
        <f aca="false">IF(G154="","",MIN(1,G154+1.96*L154/100))</f>
        <v>0.542778455081669</v>
      </c>
      <c r="O154" s="59" t="n">
        <f aca="false">ROUND(S154*W154,0)</f>
        <v>102</v>
      </c>
      <c r="P154" s="59" t="n">
        <f aca="false">IF(F154="","",ROUND(SQRT((F154*L154/100)^2+(G154*O154)^2),0))</f>
        <v>60</v>
      </c>
      <c r="R154" s="60" t="n">
        <v>-0.986703959583012</v>
      </c>
      <c r="S154" s="61" t="n">
        <f aca="false">U154*V154*$F$5</f>
        <v>1507.62659380692</v>
      </c>
      <c r="T154" s="62" t="n">
        <f aca="false">MAX(0,MIN(1,R154/100+$D$5))</f>
        <v>0.501339381165273</v>
      </c>
      <c r="U154" s="62" t="n">
        <v>0.679417122040073</v>
      </c>
      <c r="V154" s="61" t="n">
        <v>2219</v>
      </c>
      <c r="W154" s="62" t="n">
        <v>0.0678151016999644</v>
      </c>
      <c r="X154" s="63" t="s">
        <v>201</v>
      </c>
      <c r="Y154" s="63" t="s">
        <v>163</v>
      </c>
    </row>
    <row r="155" customFormat="false" ht="15" hidden="false" customHeight="false" outlineLevel="0" collapsed="false">
      <c r="A155" s="32" t="s">
        <v>230</v>
      </c>
      <c r="B155" s="32" t="s">
        <v>327</v>
      </c>
      <c r="C155" s="32" t="s">
        <v>332</v>
      </c>
      <c r="D155" s="59" t="n">
        <f aca="false">ROUND(S155*T155,0)</f>
        <v>693</v>
      </c>
      <c r="E155" s="59" t="n">
        <f aca="false">ROUND(S155,0)-D155</f>
        <v>691</v>
      </c>
      <c r="F155" s="59" t="n">
        <f aca="false">IF(COUNTA(D155:E155)=0,"",SUM(D155:E155))</f>
        <v>1384</v>
      </c>
      <c r="G155" s="40" t="n">
        <f aca="false">IF(OR(F155="",F155=0),"",D155/F155)</f>
        <v>0.500722543352601</v>
      </c>
      <c r="H155" s="40" t="n">
        <f aca="false">IF(OR(F155="",F155=0),"",E155/F155)</f>
        <v>0.499277456647399</v>
      </c>
      <c r="I155" s="32" t="s">
        <v>161</v>
      </c>
      <c r="J155" s="36" t="n">
        <v>1.72833670492965</v>
      </c>
      <c r="K155" s="36" t="n">
        <f aca="false">$K$8</f>
        <v>1.21888790439391</v>
      </c>
      <c r="L155" s="36" t="n">
        <f aca="false">SQRT(J155^2+K155^2)</f>
        <v>2.1149079150367</v>
      </c>
      <c r="M155" s="40" t="n">
        <f aca="false">IF(G155="","",MAX(0,G155-1.96*L155/100))</f>
        <v>0.459270348217882</v>
      </c>
      <c r="N155" s="40" t="n">
        <f aca="false">IF(G155="","",MIN(1,G155+1.96*L155/100))</f>
        <v>0.54217473848732</v>
      </c>
      <c r="O155" s="59" t="n">
        <f aca="false">ROUND(S155*W155,0)</f>
        <v>94</v>
      </c>
      <c r="P155" s="59" t="n">
        <f aca="false">IF(F155="","",ROUND(SQRT((F155*L155/100)^2+(G155*O155)^2),0))</f>
        <v>55</v>
      </c>
      <c r="R155" s="60" t="n">
        <v>-1.058729892972</v>
      </c>
      <c r="S155" s="61" t="n">
        <f aca="false">U155*V155*$F$5</f>
        <v>1383.95299145299</v>
      </c>
      <c r="T155" s="62" t="n">
        <f aca="false">MAX(0,MIN(1,R155/100+$D$5))</f>
        <v>0.500619121831383</v>
      </c>
      <c r="U155" s="62" t="n">
        <v>0.643399810066477</v>
      </c>
      <c r="V155" s="61" t="n">
        <v>2151</v>
      </c>
      <c r="W155" s="62" t="n">
        <v>0.0678151016999644</v>
      </c>
      <c r="X155" s="63" t="s">
        <v>201</v>
      </c>
      <c r="Y155" s="63" t="s">
        <v>163</v>
      </c>
    </row>
    <row r="156" customFormat="false" ht="15" hidden="false" customHeight="false" outlineLevel="0" collapsed="false">
      <c r="A156" s="32" t="s">
        <v>230</v>
      </c>
      <c r="B156" s="32" t="s">
        <v>327</v>
      </c>
      <c r="C156" s="32" t="s">
        <v>333</v>
      </c>
      <c r="D156" s="59" t="n">
        <f aca="false">ROUND(S156*T156,0)</f>
        <v>621</v>
      </c>
      <c r="E156" s="59" t="n">
        <f aca="false">ROUND(S156,0)-D156</f>
        <v>561</v>
      </c>
      <c r="F156" s="59" t="n">
        <f aca="false">IF(COUNTA(D156:E156)=0,"",SUM(D156:E156))</f>
        <v>1182</v>
      </c>
      <c r="G156" s="40" t="n">
        <f aca="false">IF(OR(F156="",F156=0),"",D156/F156)</f>
        <v>0.525380710659898</v>
      </c>
      <c r="H156" s="40" t="n">
        <f aca="false">IF(OR(F156="",F156=0),"",E156/F156)</f>
        <v>0.474619289340102</v>
      </c>
      <c r="I156" s="32" t="s">
        <v>161</v>
      </c>
      <c r="J156" s="36" t="n">
        <v>1.72833670492965</v>
      </c>
      <c r="K156" s="36" t="n">
        <f aca="false">$K$8</f>
        <v>1.21888790439391</v>
      </c>
      <c r="L156" s="36" t="n">
        <f aca="false">SQRT(J156^2+K156^2)</f>
        <v>2.1149079150367</v>
      </c>
      <c r="M156" s="40" t="n">
        <f aca="false">IF(G156="","",MAX(0,G156-1.96*L156/100))</f>
        <v>0.483928515525179</v>
      </c>
      <c r="N156" s="40" t="n">
        <f aca="false">IF(G156="","",MIN(1,G156+1.96*L156/100))</f>
        <v>0.566832905794618</v>
      </c>
      <c r="O156" s="59" t="n">
        <f aca="false">ROUND(S156*W156,0)</f>
        <v>80</v>
      </c>
      <c r="P156" s="59" t="n">
        <f aca="false">IF(F156="","",ROUND(SQRT((F156*L156/100)^2+(G156*O156)^2),0))</f>
        <v>49</v>
      </c>
      <c r="R156" s="60" t="n">
        <v>1.40967819244163</v>
      </c>
      <c r="S156" s="61" t="n">
        <f aca="false">U156*V156*$F$5</f>
        <v>1181.67359413203</v>
      </c>
      <c r="T156" s="62" t="n">
        <f aca="false">MAX(0,MIN(1,R156/100+$D$5))</f>
        <v>0.525303202685519</v>
      </c>
      <c r="U156" s="62" t="n">
        <v>0.737163814180929</v>
      </c>
      <c r="V156" s="61" t="n">
        <v>1603</v>
      </c>
      <c r="W156" s="62" t="n">
        <v>0.0678151016999644</v>
      </c>
      <c r="X156" s="63" t="s">
        <v>201</v>
      </c>
      <c r="Y156" s="63" t="s">
        <v>163</v>
      </c>
    </row>
    <row r="157" customFormat="false" ht="15" hidden="false" customHeight="false" outlineLevel="0" collapsed="false">
      <c r="A157" s="32" t="s">
        <v>230</v>
      </c>
      <c r="B157" s="32" t="s">
        <v>327</v>
      </c>
      <c r="C157" s="32" t="s">
        <v>334</v>
      </c>
      <c r="D157" s="59" t="n">
        <f aca="false">ROUND(S157*T157,0)</f>
        <v>1253</v>
      </c>
      <c r="E157" s="59" t="n">
        <f aca="false">ROUND(S157,0)-D157</f>
        <v>1249</v>
      </c>
      <c r="F157" s="59" t="n">
        <f aca="false">IF(COUNTA(D157:E157)=0,"",SUM(D157:E157))</f>
        <v>2502</v>
      </c>
      <c r="G157" s="40" t="n">
        <f aca="false">IF(OR(F157="",F157=0),"",D157/F157)</f>
        <v>0.500799360511591</v>
      </c>
      <c r="H157" s="40" t="n">
        <f aca="false">IF(OR(F157="",F157=0),"",E157/F157)</f>
        <v>0.499200639488409</v>
      </c>
      <c r="I157" s="32" t="s">
        <v>161</v>
      </c>
      <c r="J157" s="36" t="n">
        <v>1.72833670492965</v>
      </c>
      <c r="K157" s="36" t="n">
        <f aca="false">$K$8</f>
        <v>1.21888790439391</v>
      </c>
      <c r="L157" s="36" t="n">
        <f aca="false">SQRT(J157^2+K157^2)</f>
        <v>2.1149079150367</v>
      </c>
      <c r="M157" s="40" t="n">
        <f aca="false">IF(G157="","",MAX(0,G157-1.96*L157/100))</f>
        <v>0.459347165376871</v>
      </c>
      <c r="N157" s="40" t="n">
        <f aca="false">IF(G157="","",MIN(1,G157+1.96*L157/100))</f>
        <v>0.54225155564631</v>
      </c>
      <c r="O157" s="59" t="n">
        <f aca="false">ROUND(S157*W157,0)</f>
        <v>170</v>
      </c>
      <c r="P157" s="59" t="n">
        <f aca="false">IF(F157="","",ROUND(SQRT((F157*L157/100)^2+(G157*O157)^2),0))</f>
        <v>100</v>
      </c>
      <c r="R157" s="60" t="n">
        <v>-1.02600586280231</v>
      </c>
      <c r="S157" s="61" t="n">
        <f aca="false">U157*V157*$F$5</f>
        <v>2501.86532550992</v>
      </c>
      <c r="T157" s="62" t="n">
        <f aca="false">MAX(0,MIN(1,R157/100+$D$5))</f>
        <v>0.50094636213308</v>
      </c>
      <c r="U157" s="62" t="n">
        <v>0.618049734562727</v>
      </c>
      <c r="V157" s="61" t="n">
        <v>4048</v>
      </c>
      <c r="W157" s="62" t="n">
        <v>0.0678151016999644</v>
      </c>
      <c r="X157" s="63" t="s">
        <v>201</v>
      </c>
      <c r="Y157" s="63" t="s">
        <v>163</v>
      </c>
    </row>
    <row r="158" customFormat="false" ht="15" hidden="false" customHeight="false" outlineLevel="0" collapsed="false">
      <c r="A158" s="32" t="s">
        <v>230</v>
      </c>
      <c r="B158" s="32" t="s">
        <v>327</v>
      </c>
      <c r="C158" s="32" t="s">
        <v>335</v>
      </c>
      <c r="D158" s="59" t="n">
        <f aca="false">ROUND(S158*T158,0)</f>
        <v>707</v>
      </c>
      <c r="E158" s="59" t="n">
        <f aca="false">ROUND(S158,0)-D158</f>
        <v>606</v>
      </c>
      <c r="F158" s="59" t="n">
        <f aca="false">IF(COUNTA(D158:E158)=0,"",SUM(D158:E158))</f>
        <v>1313</v>
      </c>
      <c r="G158" s="40" t="n">
        <f aca="false">IF(OR(F158="",F158=0),"",D158/F158)</f>
        <v>0.538461538461538</v>
      </c>
      <c r="H158" s="40" t="n">
        <f aca="false">IF(OR(F158="",F158=0),"",E158/F158)</f>
        <v>0.461538461538462</v>
      </c>
      <c r="I158" s="32" t="s">
        <v>161</v>
      </c>
      <c r="J158" s="36" t="n">
        <v>1.72833670492965</v>
      </c>
      <c r="K158" s="36" t="n">
        <f aca="false">$K$8</f>
        <v>1.21888790439391</v>
      </c>
      <c r="L158" s="36" t="n">
        <f aca="false">SQRT(J158^2+K158^2)</f>
        <v>2.1149079150367</v>
      </c>
      <c r="M158" s="40" t="n">
        <f aca="false">IF(G158="","",MAX(0,G158-1.96*L158/100))</f>
        <v>0.497009343326819</v>
      </c>
      <c r="N158" s="40" t="n">
        <f aca="false">IF(G158="","",MIN(1,G158+1.96*L158/100))</f>
        <v>0.579913733596258</v>
      </c>
      <c r="O158" s="59" t="n">
        <f aca="false">ROUND(S158*W158,0)</f>
        <v>89</v>
      </c>
      <c r="P158" s="59" t="n">
        <f aca="false">IF(F158="","",ROUND(SQRT((F158*L158/100)^2+(G158*O158)^2),0))</f>
        <v>55</v>
      </c>
      <c r="R158" s="60" t="n">
        <v>2.72399598193403</v>
      </c>
      <c r="S158" s="61" t="n">
        <f aca="false">U158*V158*$F$5</f>
        <v>1312.71</v>
      </c>
      <c r="T158" s="62" t="n">
        <f aca="false">MAX(0,MIN(1,R158/100+$D$5))</f>
        <v>0.538446380580443</v>
      </c>
      <c r="U158" s="62" t="n">
        <v>0.658</v>
      </c>
      <c r="V158" s="61" t="n">
        <v>1995</v>
      </c>
      <c r="W158" s="62" t="n">
        <v>0.0678151016999644</v>
      </c>
      <c r="X158" s="63" t="s">
        <v>201</v>
      </c>
      <c r="Y158" s="63" t="s">
        <v>163</v>
      </c>
    </row>
    <row r="159" customFormat="false" ht="15" hidden="false" customHeight="false" outlineLevel="0" collapsed="false">
      <c r="A159" s="32" t="s">
        <v>230</v>
      </c>
      <c r="B159" s="32" t="s">
        <v>327</v>
      </c>
      <c r="C159" s="32" t="s">
        <v>336</v>
      </c>
      <c r="D159" s="59" t="n">
        <f aca="false">ROUND(S159*T159,0)</f>
        <v>697</v>
      </c>
      <c r="E159" s="59" t="n">
        <f aca="false">ROUND(S159,0)-D159</f>
        <v>645</v>
      </c>
      <c r="F159" s="59" t="n">
        <f aca="false">IF(COUNTA(D159:E159)=0,"",SUM(D159:E159))</f>
        <v>1342</v>
      </c>
      <c r="G159" s="40" t="n">
        <f aca="false">IF(OR(F159="",F159=0),"",D159/F159)</f>
        <v>0.519374068554396</v>
      </c>
      <c r="H159" s="40" t="n">
        <f aca="false">IF(OR(F159="",F159=0),"",E159/F159)</f>
        <v>0.480625931445604</v>
      </c>
      <c r="I159" s="32" t="s">
        <v>161</v>
      </c>
      <c r="J159" s="36" t="n">
        <v>1.72833670492965</v>
      </c>
      <c r="K159" s="36" t="n">
        <f aca="false">$K$8</f>
        <v>1.21888790439391</v>
      </c>
      <c r="L159" s="36" t="n">
        <f aca="false">SQRT(J159^2+K159^2)</f>
        <v>2.1149079150367</v>
      </c>
      <c r="M159" s="40" t="n">
        <f aca="false">IF(G159="","",MAX(0,G159-1.96*L159/100))</f>
        <v>0.477921873419677</v>
      </c>
      <c r="N159" s="40" t="n">
        <f aca="false">IF(G159="","",MIN(1,G159+1.96*L159/100))</f>
        <v>0.560826263689116</v>
      </c>
      <c r="O159" s="59" t="n">
        <f aca="false">ROUND(S159*W159,0)</f>
        <v>91</v>
      </c>
      <c r="P159" s="59" t="n">
        <f aca="false">IF(F159="","",ROUND(SQRT((F159*L159/100)^2+(G159*O159)^2),0))</f>
        <v>55</v>
      </c>
      <c r="R159" s="60" t="n">
        <v>0.789031939354421</v>
      </c>
      <c r="S159" s="61" t="n">
        <f aca="false">U159*V159*$F$5</f>
        <v>1342.44359673025</v>
      </c>
      <c r="T159" s="62" t="n">
        <f aca="false">MAX(0,MIN(1,R159/100+$D$5))</f>
        <v>0.519096740154647</v>
      </c>
      <c r="U159" s="62" t="n">
        <v>0.726430517711172</v>
      </c>
      <c r="V159" s="61" t="n">
        <v>1848</v>
      </c>
      <c r="W159" s="62" t="n">
        <v>0.0678151016999644</v>
      </c>
      <c r="X159" s="63" t="s">
        <v>201</v>
      </c>
      <c r="Y159" s="63" t="s">
        <v>163</v>
      </c>
    </row>
    <row r="160" customFormat="false" ht="15" hidden="false" customHeight="false" outlineLevel="0" collapsed="false">
      <c r="A160" s="32" t="s">
        <v>230</v>
      </c>
      <c r="B160" s="32" t="s">
        <v>327</v>
      </c>
      <c r="C160" s="32" t="s">
        <v>337</v>
      </c>
      <c r="D160" s="59" t="n">
        <f aca="false">ROUND(S160*T160,0)</f>
        <v>454</v>
      </c>
      <c r="E160" s="59" t="n">
        <f aca="false">ROUND(S160,0)-D160</f>
        <v>426</v>
      </c>
      <c r="F160" s="59" t="n">
        <f aca="false">IF(COUNTA(D160:E160)=0,"",SUM(D160:E160))</f>
        <v>880</v>
      </c>
      <c r="G160" s="40" t="n">
        <f aca="false">IF(OR(F160="",F160=0),"",D160/F160)</f>
        <v>0.515909090909091</v>
      </c>
      <c r="H160" s="40" t="n">
        <f aca="false">IF(OR(F160="",F160=0),"",E160/F160)</f>
        <v>0.484090909090909</v>
      </c>
      <c r="I160" s="32" t="s">
        <v>161</v>
      </c>
      <c r="J160" s="36" t="n">
        <v>2.11715406277612</v>
      </c>
      <c r="K160" s="36" t="n">
        <f aca="false">$K$8</f>
        <v>1.21888790439391</v>
      </c>
      <c r="L160" s="36" t="n">
        <f aca="false">SQRT(J160^2+K160^2)</f>
        <v>2.44295498300873</v>
      </c>
      <c r="M160" s="40" t="n">
        <f aca="false">IF(G160="","",MAX(0,G160-1.96*L160/100))</f>
        <v>0.46802717324212</v>
      </c>
      <c r="N160" s="40" t="n">
        <f aca="false">IF(G160="","",MIN(1,G160+1.96*L160/100))</f>
        <v>0.563791008576062</v>
      </c>
      <c r="O160" s="59" t="n">
        <f aca="false">ROUND(S160*W160,0)</f>
        <v>78</v>
      </c>
      <c r="P160" s="59" t="n">
        <f aca="false">IF(F160="","",ROUND(SQRT((F160*L160/100)^2+(G160*O160)^2),0))</f>
        <v>46</v>
      </c>
      <c r="R160" s="60" t="n">
        <v>0.474934952299124</v>
      </c>
      <c r="S160" s="61" t="n">
        <f aca="false">U160*V160*$F$5</f>
        <v>879.958115183246</v>
      </c>
      <c r="T160" s="62" t="n">
        <f aca="false">MAX(0,MIN(1,R160/100+$D$5))</f>
        <v>0.515955770284094</v>
      </c>
      <c r="U160" s="62" t="n">
        <v>0.668661181750187</v>
      </c>
      <c r="V160" s="61" t="n">
        <v>1316</v>
      </c>
      <c r="W160" s="62" t="n">
        <v>0.0882361663506877</v>
      </c>
      <c r="X160" s="63" t="s">
        <v>168</v>
      </c>
      <c r="Y160" s="63" t="s">
        <v>163</v>
      </c>
    </row>
    <row r="161" customFormat="false" ht="15" hidden="false" customHeight="false" outlineLevel="0" collapsed="false">
      <c r="A161" s="32" t="s">
        <v>230</v>
      </c>
      <c r="B161" s="32" t="s">
        <v>338</v>
      </c>
      <c r="C161" s="32" t="s">
        <v>338</v>
      </c>
      <c r="D161" s="59" t="n">
        <f aca="false">ROUND(S161*T161,0)</f>
        <v>850</v>
      </c>
      <c r="E161" s="59" t="n">
        <f aca="false">ROUND(S161,0)-D161</f>
        <v>1354</v>
      </c>
      <c r="F161" s="59" t="n">
        <f aca="false">IF(COUNTA(D161:E161)=0,"",SUM(D161:E161))</f>
        <v>2204</v>
      </c>
      <c r="G161" s="40" t="n">
        <f aca="false">IF(OR(F161="",F161=0),"",D161/F161)</f>
        <v>0.385662431941924</v>
      </c>
      <c r="H161" s="40" t="n">
        <f aca="false">IF(OR(F161="",F161=0),"",E161/F161)</f>
        <v>0.614337568058076</v>
      </c>
      <c r="I161" s="32" t="s">
        <v>161</v>
      </c>
      <c r="J161" s="36" t="n">
        <v>1.72833670492965</v>
      </c>
      <c r="K161" s="36" t="n">
        <f aca="false">$K$8</f>
        <v>1.21888790439391</v>
      </c>
      <c r="L161" s="36" t="n">
        <f aca="false">SQRT(J161^2+K161^2)</f>
        <v>2.1149079150367</v>
      </c>
      <c r="M161" s="40" t="n">
        <f aca="false">IF(G161="","",MAX(0,G161-1.96*L161/100))</f>
        <v>0.344210236807205</v>
      </c>
      <c r="N161" s="40" t="n">
        <f aca="false">IF(G161="","",MIN(1,G161+1.96*L161/100))</f>
        <v>0.427114627076643</v>
      </c>
      <c r="O161" s="59" t="n">
        <f aca="false">ROUND(S161*W161,0)</f>
        <v>149</v>
      </c>
      <c r="P161" s="59" t="n">
        <f aca="false">IF(F161="","",ROUND(SQRT((F161*L161/100)^2+(G161*O161)^2),0))</f>
        <v>74</v>
      </c>
      <c r="R161" s="60" t="n">
        <v>-12.5719570390986</v>
      </c>
      <c r="S161" s="61" t="n">
        <f aca="false">U161*V161*$F$5</f>
        <v>2204.10505319149</v>
      </c>
      <c r="T161" s="62" t="n">
        <f aca="false">MAX(0,MIN(1,R161/100+$D$5))</f>
        <v>0.385486850370117</v>
      </c>
      <c r="U161" s="62" t="n">
        <v>0.71841755319149</v>
      </c>
      <c r="V161" s="61" t="n">
        <v>3068</v>
      </c>
      <c r="W161" s="62" t="n">
        <v>0.0678151016999644</v>
      </c>
      <c r="X161" s="63" t="s">
        <v>201</v>
      </c>
      <c r="Y161" s="63" t="s">
        <v>163</v>
      </c>
    </row>
    <row r="162" customFormat="false" ht="15" hidden="false" customHeight="false" outlineLevel="0" collapsed="false">
      <c r="A162" s="32" t="s">
        <v>230</v>
      </c>
      <c r="B162" s="32" t="s">
        <v>339</v>
      </c>
      <c r="C162" s="32" t="s">
        <v>339</v>
      </c>
      <c r="D162" s="59" t="n">
        <f aca="false">ROUND(S162*T162,0)</f>
        <v>446</v>
      </c>
      <c r="E162" s="59" t="n">
        <f aca="false">ROUND(S162,0)-D162</f>
        <v>791</v>
      </c>
      <c r="F162" s="59" t="n">
        <f aca="false">IF(COUNTA(D162:E162)=0,"",SUM(D162:E162))</f>
        <v>1237</v>
      </c>
      <c r="G162" s="40" t="n">
        <f aca="false">IF(OR(F162="",F162=0),"",D162/F162)</f>
        <v>0.360549717057397</v>
      </c>
      <c r="H162" s="40" t="n">
        <f aca="false">IF(OR(F162="",F162=0),"",E162/F162)</f>
        <v>0.639450282942603</v>
      </c>
      <c r="I162" s="32" t="s">
        <v>161</v>
      </c>
      <c r="J162" s="36" t="n">
        <v>1.72833670492965</v>
      </c>
      <c r="K162" s="36" t="n">
        <f aca="false">$K$8</f>
        <v>1.21888790439391</v>
      </c>
      <c r="L162" s="36" t="n">
        <f aca="false">SQRT(J162^2+K162^2)</f>
        <v>2.1149079150367</v>
      </c>
      <c r="M162" s="40" t="n">
        <f aca="false">IF(G162="","",MAX(0,G162-1.96*L162/100))</f>
        <v>0.319097521922678</v>
      </c>
      <c r="N162" s="40" t="n">
        <f aca="false">IF(G162="","",MIN(1,G162+1.96*L162/100))</f>
        <v>0.402001912192116</v>
      </c>
      <c r="O162" s="59" t="n">
        <f aca="false">ROUND(S162*W162,0)</f>
        <v>84</v>
      </c>
      <c r="P162" s="59" t="n">
        <f aca="false">IF(F162="","",ROUND(SQRT((F162*L162/100)^2+(G162*O162)^2),0))</f>
        <v>40</v>
      </c>
      <c r="R162" s="60" t="n">
        <v>-15.0528994916795</v>
      </c>
      <c r="S162" s="61" t="n">
        <f aca="false">U162*V162*$F$5</f>
        <v>1236.97340124505</v>
      </c>
      <c r="T162" s="62" t="n">
        <f aca="false">MAX(0,MIN(1,R162/100+$D$5))</f>
        <v>0.360677425844308</v>
      </c>
      <c r="U162" s="62" t="n">
        <v>0.688737973967176</v>
      </c>
      <c r="V162" s="61" t="n">
        <v>1796</v>
      </c>
      <c r="W162" s="62" t="n">
        <v>0.0678151016999644</v>
      </c>
      <c r="X162" s="63" t="s">
        <v>201</v>
      </c>
      <c r="Y162" s="63" t="s">
        <v>163</v>
      </c>
    </row>
    <row r="163" customFormat="false" ht="15" hidden="false" customHeight="false" outlineLevel="0" collapsed="false">
      <c r="A163" s="32" t="s">
        <v>230</v>
      </c>
      <c r="B163" s="32" t="s">
        <v>340</v>
      </c>
      <c r="C163" s="32" t="s">
        <v>341</v>
      </c>
      <c r="D163" s="59" t="n">
        <f aca="false">ROUND(S163*T163,0)</f>
        <v>162</v>
      </c>
      <c r="E163" s="59" t="n">
        <f aca="false">ROUND(S163,0)-D163</f>
        <v>401</v>
      </c>
      <c r="F163" s="59" t="n">
        <f aca="false">IF(COUNTA(D163:E163)=0,"",SUM(D163:E163))</f>
        <v>563</v>
      </c>
      <c r="G163" s="40" t="n">
        <f aca="false">IF(OR(F163="",F163=0),"",D163/F163)</f>
        <v>0.287744227353464</v>
      </c>
      <c r="H163" s="40" t="n">
        <f aca="false">IF(OR(F163="",F163=0),"",E163/F163)</f>
        <v>0.712255772646536</v>
      </c>
      <c r="I163" s="32" t="s">
        <v>161</v>
      </c>
      <c r="J163" s="36" t="n">
        <v>3.41931916932922</v>
      </c>
      <c r="K163" s="36" t="n">
        <f aca="false">$K$8</f>
        <v>1.21888790439391</v>
      </c>
      <c r="L163" s="36" t="n">
        <f aca="false">SQRT(J163^2+K163^2)</f>
        <v>3.63007318179951</v>
      </c>
      <c r="M163" s="40" t="n">
        <f aca="false">IF(G163="","",MAX(0,G163-1.96*L163/100))</f>
        <v>0.216594792990193</v>
      </c>
      <c r="N163" s="40" t="n">
        <f aca="false">IF(G163="","",MIN(1,G163+1.96*L163/100))</f>
        <v>0.358893661716734</v>
      </c>
      <c r="O163" s="59" t="n">
        <f aca="false">ROUND(S163*W163,0)</f>
        <v>83</v>
      </c>
      <c r="P163" s="59" t="n">
        <f aca="false">IF(F163="","",ROUND(SQRT((F163*L163/100)^2+(G163*O163)^2),0))</f>
        <v>31</v>
      </c>
      <c r="R163" s="60" t="n">
        <v>-22.254094739028</v>
      </c>
      <c r="S163" s="61" t="n">
        <f aca="false">U163*V163*$F$5</f>
        <v>562.682926829269</v>
      </c>
      <c r="T163" s="62" t="n">
        <f aca="false">MAX(0,MIN(1,R163/100+$D$5))</f>
        <v>0.288665473370823</v>
      </c>
      <c r="U163" s="62" t="n">
        <v>0.731707317073171</v>
      </c>
      <c r="V163" s="61" t="n">
        <v>769</v>
      </c>
      <c r="W163" s="62" t="n">
        <v>0.147793277096735</v>
      </c>
      <c r="X163" s="63" t="s">
        <v>162</v>
      </c>
      <c r="Y163" s="63" t="s">
        <v>163</v>
      </c>
    </row>
    <row r="164" customFormat="false" ht="15" hidden="false" customHeight="false" outlineLevel="0" collapsed="false">
      <c r="A164" s="32" t="s">
        <v>230</v>
      </c>
      <c r="B164" s="32" t="s">
        <v>340</v>
      </c>
      <c r="C164" s="32" t="s">
        <v>342</v>
      </c>
      <c r="D164" s="59" t="n">
        <f aca="false">ROUND(S164*T164,0)</f>
        <v>125</v>
      </c>
      <c r="E164" s="59" t="n">
        <f aca="false">ROUND(S164,0)-D164</f>
        <v>258</v>
      </c>
      <c r="F164" s="59" t="n">
        <f aca="false">IF(COUNTA(D164:E164)=0,"",SUM(D164:E164))</f>
        <v>383</v>
      </c>
      <c r="G164" s="40" t="n">
        <f aca="false">IF(OR(F164="",F164=0),"",D164/F164)</f>
        <v>0.326370757180157</v>
      </c>
      <c r="H164" s="40" t="n">
        <f aca="false">IF(OR(F164="",F164=0),"",E164/F164)</f>
        <v>0.673629242819843</v>
      </c>
      <c r="I164" s="32" t="s">
        <v>161</v>
      </c>
      <c r="J164" s="36" t="n">
        <v>3.41931916932922</v>
      </c>
      <c r="K164" s="36" t="n">
        <f aca="false">$K$8</f>
        <v>1.21888790439391</v>
      </c>
      <c r="L164" s="36" t="n">
        <f aca="false">SQRT(J164^2+K164^2)</f>
        <v>3.63007318179951</v>
      </c>
      <c r="M164" s="40" t="n">
        <f aca="false">IF(G164="","",MAX(0,G164-1.96*L164/100))</f>
        <v>0.255221322816886</v>
      </c>
      <c r="N164" s="40" t="n">
        <f aca="false">IF(G164="","",MIN(1,G164+1.96*L164/100))</f>
        <v>0.397520191543427</v>
      </c>
      <c r="O164" s="59" t="n">
        <f aca="false">ROUND(S164*W164,0)</f>
        <v>57</v>
      </c>
      <c r="P164" s="59" t="n">
        <f aca="false">IF(F164="","",ROUND(SQRT((F164*L164/100)^2+(G164*O164)^2),0))</f>
        <v>23</v>
      </c>
      <c r="R164" s="60" t="n">
        <v>-18.5049018285937</v>
      </c>
      <c r="S164" s="61" t="n">
        <f aca="false">U164*V164*$F$5</f>
        <v>382.588235294118</v>
      </c>
      <c r="T164" s="62" t="n">
        <f aca="false">MAX(0,MIN(1,R164/100+$D$5))</f>
        <v>0.326157402475166</v>
      </c>
      <c r="U164" s="62" t="n">
        <v>0.705882352941177</v>
      </c>
      <c r="V164" s="61" t="n">
        <v>542</v>
      </c>
      <c r="W164" s="62" t="n">
        <v>0.147793277096735</v>
      </c>
      <c r="X164" s="63" t="s">
        <v>162</v>
      </c>
      <c r="Y164" s="63" t="s">
        <v>163</v>
      </c>
    </row>
    <row r="165" customFormat="false" ht="15" hidden="false" customHeight="false" outlineLevel="0" collapsed="false">
      <c r="A165" s="32" t="s">
        <v>230</v>
      </c>
      <c r="B165" s="32" t="s">
        <v>340</v>
      </c>
      <c r="C165" s="32" t="s">
        <v>343</v>
      </c>
      <c r="D165" s="59" t="n">
        <f aca="false">ROUND(S165*T165,0)</f>
        <v>426</v>
      </c>
      <c r="E165" s="59" t="n">
        <f aca="false">ROUND(S165,0)-D165</f>
        <v>822</v>
      </c>
      <c r="F165" s="59" t="n">
        <f aca="false">IF(COUNTA(D165:E165)=0,"",SUM(D165:E165))</f>
        <v>1248</v>
      </c>
      <c r="G165" s="40" t="n">
        <f aca="false">IF(OR(F165="",F165=0),"",D165/F165)</f>
        <v>0.341346153846154</v>
      </c>
      <c r="H165" s="40" t="n">
        <f aca="false">IF(OR(F165="",F165=0),"",E165/F165)</f>
        <v>0.658653846153846</v>
      </c>
      <c r="I165" s="32" t="s">
        <v>161</v>
      </c>
      <c r="J165" s="36" t="n">
        <v>1.72833670492965</v>
      </c>
      <c r="K165" s="36" t="n">
        <f aca="false">$K$8</f>
        <v>1.21888790439391</v>
      </c>
      <c r="L165" s="36" t="n">
        <f aca="false">SQRT(J165^2+K165^2)</f>
        <v>2.1149079150367</v>
      </c>
      <c r="M165" s="40" t="n">
        <f aca="false">IF(G165="","",MAX(0,G165-1.96*L165/100))</f>
        <v>0.299893958711435</v>
      </c>
      <c r="N165" s="40" t="n">
        <f aca="false">IF(G165="","",MIN(1,G165+1.96*L165/100))</f>
        <v>0.382798348980873</v>
      </c>
      <c r="O165" s="59" t="n">
        <f aca="false">ROUND(S165*W165,0)</f>
        <v>85</v>
      </c>
      <c r="P165" s="59" t="n">
        <f aca="false">IF(F165="","",ROUND(SQRT((F165*L165/100)^2+(G165*O165)^2),0))</f>
        <v>39</v>
      </c>
      <c r="R165" s="60" t="n">
        <v>-17.0098308392153</v>
      </c>
      <c r="S165" s="61" t="n">
        <f aca="false">U165*V165*$F$5</f>
        <v>1248.26659471128</v>
      </c>
      <c r="T165" s="62" t="n">
        <f aca="false">MAX(0,MIN(1,R165/100+$D$5))</f>
        <v>0.34110811236895</v>
      </c>
      <c r="U165" s="62" t="n">
        <v>0.676200755531571</v>
      </c>
      <c r="V165" s="61" t="n">
        <v>1846</v>
      </c>
      <c r="W165" s="62" t="n">
        <v>0.0678151016999644</v>
      </c>
      <c r="X165" s="63" t="s">
        <v>201</v>
      </c>
      <c r="Y165" s="63" t="s">
        <v>163</v>
      </c>
    </row>
    <row r="166" customFormat="false" ht="15" hidden="false" customHeight="false" outlineLevel="0" collapsed="false">
      <c r="A166" s="32" t="s">
        <v>230</v>
      </c>
      <c r="B166" s="32" t="s">
        <v>344</v>
      </c>
      <c r="C166" s="32" t="s">
        <v>344</v>
      </c>
      <c r="D166" s="59" t="n">
        <f aca="false">ROUND(S166*T166,0)</f>
        <v>814</v>
      </c>
      <c r="E166" s="59" t="n">
        <f aca="false">ROUND(S166,0)-D166</f>
        <v>699</v>
      </c>
      <c r="F166" s="59" t="n">
        <f aca="false">IF(COUNTA(D166:E166)=0,"",SUM(D166:E166))</f>
        <v>1513</v>
      </c>
      <c r="G166" s="40" t="n">
        <f aca="false">IF(OR(F166="",F166=0),"",D166/F166)</f>
        <v>0.538003965631196</v>
      </c>
      <c r="H166" s="40" t="n">
        <f aca="false">IF(OR(F166="",F166=0),"",E166/F166)</f>
        <v>0.461996034368804</v>
      </c>
      <c r="I166" s="32" t="s">
        <v>161</v>
      </c>
      <c r="J166" s="36" t="n">
        <v>1.72833670492965</v>
      </c>
      <c r="K166" s="36" t="n">
        <f aca="false">$K$8</f>
        <v>1.21888790439391</v>
      </c>
      <c r="L166" s="36" t="n">
        <f aca="false">SQRT(J166^2+K166^2)</f>
        <v>2.1149079150367</v>
      </c>
      <c r="M166" s="40" t="n">
        <f aca="false">IF(G166="","",MAX(0,G166-1.96*L166/100))</f>
        <v>0.496551770496477</v>
      </c>
      <c r="N166" s="40" t="n">
        <f aca="false">IF(G166="","",MIN(1,G166+1.96*L166/100))</f>
        <v>0.579456160765916</v>
      </c>
      <c r="O166" s="59" t="n">
        <f aca="false">ROUND(S166*W166,0)</f>
        <v>103</v>
      </c>
      <c r="P166" s="59" t="n">
        <f aca="false">IF(F166="","",ROUND(SQRT((F166*L166/100)^2+(G166*O166)^2),0))</f>
        <v>64</v>
      </c>
      <c r="R166" s="60" t="n">
        <v>2.69358853769382</v>
      </c>
      <c r="S166" s="61" t="n">
        <f aca="false">U166*V166*$F$5</f>
        <v>1512.74151436031</v>
      </c>
      <c r="T166" s="62" t="n">
        <f aca="false">MAX(0,MIN(1,R166/100+$D$5))</f>
        <v>0.538142306138041</v>
      </c>
      <c r="U166" s="62" t="n">
        <v>0.616187989556136</v>
      </c>
      <c r="V166" s="61" t="n">
        <v>2455</v>
      </c>
      <c r="W166" s="62" t="n">
        <v>0.0678151016999644</v>
      </c>
      <c r="X166" s="63" t="s">
        <v>201</v>
      </c>
      <c r="Y166" s="63" t="s">
        <v>163</v>
      </c>
    </row>
    <row r="167" customFormat="false" ht="15" hidden="false" customHeight="false" outlineLevel="0" collapsed="false">
      <c r="A167" s="32" t="s">
        <v>230</v>
      </c>
      <c r="B167" s="32" t="s">
        <v>345</v>
      </c>
      <c r="C167" s="32" t="s">
        <v>346</v>
      </c>
      <c r="D167" s="59" t="n">
        <f aca="false">ROUND(S167*T167,0)</f>
        <v>822</v>
      </c>
      <c r="E167" s="59" t="n">
        <f aca="false">ROUND(S167,0)-D167</f>
        <v>1079</v>
      </c>
      <c r="F167" s="59" t="n">
        <f aca="false">IF(COUNTA(D167:E167)=0,"",SUM(D167:E167))</f>
        <v>1901</v>
      </c>
      <c r="G167" s="40" t="n">
        <f aca="false">IF(OR(F167="",F167=0),"",D167/F167)</f>
        <v>0.432403997895844</v>
      </c>
      <c r="H167" s="40" t="n">
        <f aca="false">IF(OR(F167="",F167=0),"",E167/F167)</f>
        <v>0.567596002104156</v>
      </c>
      <c r="I167" s="32" t="s">
        <v>161</v>
      </c>
      <c r="J167" s="36" t="n">
        <v>1.72833670492965</v>
      </c>
      <c r="K167" s="36" t="n">
        <f aca="false">$K$8</f>
        <v>1.21888790439391</v>
      </c>
      <c r="L167" s="36" t="n">
        <f aca="false">SQRT(J167^2+K167^2)</f>
        <v>2.1149079150367</v>
      </c>
      <c r="M167" s="40" t="n">
        <f aca="false">IF(G167="","",MAX(0,G167-1.96*L167/100))</f>
        <v>0.390951802761125</v>
      </c>
      <c r="N167" s="40" t="n">
        <f aca="false">IF(G167="","",MIN(1,G167+1.96*L167/100))</f>
        <v>0.473856193030564</v>
      </c>
      <c r="O167" s="59" t="n">
        <f aca="false">ROUND(S167*W167,0)</f>
        <v>129</v>
      </c>
      <c r="P167" s="59" t="n">
        <f aca="false">IF(F167="","",ROUND(SQRT((F167*L167/100)^2+(G167*O167)^2),0))</f>
        <v>69</v>
      </c>
      <c r="R167" s="60" t="n">
        <v>-7.90607739685907</v>
      </c>
      <c r="S167" s="61" t="n">
        <f aca="false">U167*V167*$F$5</f>
        <v>1901.09148856393</v>
      </c>
      <c r="T167" s="62" t="n">
        <f aca="false">MAX(0,MIN(1,R167/100+$D$5))</f>
        <v>0.432145646792512</v>
      </c>
      <c r="U167" s="62" t="n">
        <v>0.702287214098238</v>
      </c>
      <c r="V167" s="61" t="n">
        <v>2707</v>
      </c>
      <c r="W167" s="62" t="n">
        <v>0.0678151016999644</v>
      </c>
      <c r="X167" s="63" t="s">
        <v>201</v>
      </c>
      <c r="Y167" s="63" t="s">
        <v>163</v>
      </c>
    </row>
    <row r="168" customFormat="false" ht="15" hidden="false" customHeight="false" outlineLevel="0" collapsed="false">
      <c r="A168" s="32" t="s">
        <v>230</v>
      </c>
      <c r="B168" s="32" t="s">
        <v>345</v>
      </c>
      <c r="C168" s="32" t="s">
        <v>347</v>
      </c>
      <c r="D168" s="59" t="n">
        <f aca="false">ROUND(S168*T168,0)</f>
        <v>681</v>
      </c>
      <c r="E168" s="59" t="n">
        <f aca="false">ROUND(S168,0)-D168</f>
        <v>999</v>
      </c>
      <c r="F168" s="59" t="n">
        <f aca="false">IF(COUNTA(D168:E168)=0,"",SUM(D168:E168))</f>
        <v>1680</v>
      </c>
      <c r="G168" s="40" t="n">
        <f aca="false">IF(OR(F168="",F168=0),"",D168/F168)</f>
        <v>0.405357142857143</v>
      </c>
      <c r="H168" s="40" t="n">
        <f aca="false">IF(OR(F168="",F168=0),"",E168/F168)</f>
        <v>0.594642857142857</v>
      </c>
      <c r="I168" s="32" t="s">
        <v>161</v>
      </c>
      <c r="J168" s="36" t="n">
        <v>1.72833670492965</v>
      </c>
      <c r="K168" s="36" t="n">
        <f aca="false">$K$8</f>
        <v>1.21888790439391</v>
      </c>
      <c r="L168" s="36" t="n">
        <f aca="false">SQRT(J168^2+K168^2)</f>
        <v>2.1149079150367</v>
      </c>
      <c r="M168" s="40" t="n">
        <f aca="false">IF(G168="","",MAX(0,G168-1.96*L168/100))</f>
        <v>0.363904947722424</v>
      </c>
      <c r="N168" s="40" t="n">
        <f aca="false">IF(G168="","",MIN(1,G168+1.96*L168/100))</f>
        <v>0.446809337991862</v>
      </c>
      <c r="O168" s="59" t="n">
        <f aca="false">ROUND(S168*W168,0)</f>
        <v>114</v>
      </c>
      <c r="P168" s="59" t="n">
        <f aca="false">IF(F168="","",ROUND(SQRT((F168*L168/100)^2+(G168*O168)^2),0))</f>
        <v>58</v>
      </c>
      <c r="R168" s="60" t="n">
        <v>-10.5561112835993</v>
      </c>
      <c r="S168" s="61" t="n">
        <f aca="false">U168*V168*$F$5</f>
        <v>1679.87969094923</v>
      </c>
      <c r="T168" s="62" t="n">
        <f aca="false">MAX(0,MIN(1,R168/100+$D$5))</f>
        <v>0.40564530792511</v>
      </c>
      <c r="U168" s="62" t="n">
        <v>0.613318616629875</v>
      </c>
      <c r="V168" s="61" t="n">
        <v>2739</v>
      </c>
      <c r="W168" s="62" t="n">
        <v>0.0678151016999644</v>
      </c>
      <c r="X168" s="63" t="s">
        <v>201</v>
      </c>
      <c r="Y168" s="63" t="s">
        <v>163</v>
      </c>
    </row>
    <row r="169" customFormat="false" ht="15" hidden="false" customHeight="false" outlineLevel="0" collapsed="false">
      <c r="A169" s="32" t="s">
        <v>230</v>
      </c>
      <c r="B169" s="32" t="s">
        <v>345</v>
      </c>
      <c r="C169" s="32" t="s">
        <v>348</v>
      </c>
      <c r="D169" s="59" t="n">
        <f aca="false">ROUND(S169*T169,0)</f>
        <v>362</v>
      </c>
      <c r="E169" s="59" t="n">
        <f aca="false">ROUND(S169,0)-D169</f>
        <v>537</v>
      </c>
      <c r="F169" s="59" t="n">
        <f aca="false">IF(COUNTA(D169:E169)=0,"",SUM(D169:E169))</f>
        <v>899</v>
      </c>
      <c r="G169" s="40" t="n">
        <f aca="false">IF(OR(F169="",F169=0),"",D169/F169)</f>
        <v>0.402669632925473</v>
      </c>
      <c r="H169" s="40" t="n">
        <f aca="false">IF(OR(F169="",F169=0),"",E169/F169)</f>
        <v>0.597330367074527</v>
      </c>
      <c r="I169" s="32" t="s">
        <v>161</v>
      </c>
      <c r="J169" s="36" t="n">
        <v>2.11715406277612</v>
      </c>
      <c r="K169" s="36" t="n">
        <f aca="false">$K$8</f>
        <v>1.21888790439391</v>
      </c>
      <c r="L169" s="36" t="n">
        <f aca="false">SQRT(J169^2+K169^2)</f>
        <v>2.44295498300873</v>
      </c>
      <c r="M169" s="40" t="n">
        <f aca="false">IF(G169="","",MAX(0,G169-1.96*L169/100))</f>
        <v>0.354787715258502</v>
      </c>
      <c r="N169" s="40" t="n">
        <f aca="false">IF(G169="","",MIN(1,G169+1.96*L169/100))</f>
        <v>0.450551550592444</v>
      </c>
      <c r="O169" s="59" t="n">
        <f aca="false">ROUND(S169*W169,0)</f>
        <v>79</v>
      </c>
      <c r="P169" s="59" t="n">
        <f aca="false">IF(F169="","",ROUND(SQRT((F169*L169/100)^2+(G169*O169)^2),0))</f>
        <v>39</v>
      </c>
      <c r="R169" s="60" t="n">
        <v>-10.8729702748663</v>
      </c>
      <c r="S169" s="61" t="n">
        <f aca="false">U169*V169*$F$5</f>
        <v>898.819587628866</v>
      </c>
      <c r="T169" s="62" t="n">
        <f aca="false">MAX(0,MIN(1,R169/100+$D$5))</f>
        <v>0.40247671801244</v>
      </c>
      <c r="U169" s="62" t="n">
        <v>0.654639175257732</v>
      </c>
      <c r="V169" s="61" t="n">
        <v>1373</v>
      </c>
      <c r="W169" s="62" t="n">
        <v>0.0882361663506877</v>
      </c>
      <c r="X169" s="63" t="s">
        <v>168</v>
      </c>
      <c r="Y169" s="63" t="s">
        <v>163</v>
      </c>
    </row>
    <row r="170" customFormat="false" ht="15" hidden="false" customHeight="false" outlineLevel="0" collapsed="false">
      <c r="A170" s="32" t="s">
        <v>230</v>
      </c>
      <c r="B170" s="32" t="s">
        <v>345</v>
      </c>
      <c r="C170" s="32" t="s">
        <v>349</v>
      </c>
      <c r="D170" s="59" t="n">
        <f aca="false">ROUND(S170*T170,0)</f>
        <v>543</v>
      </c>
      <c r="E170" s="59" t="n">
        <f aca="false">ROUND(S170,0)-D170</f>
        <v>784</v>
      </c>
      <c r="F170" s="59" t="n">
        <f aca="false">IF(COUNTA(D170:E170)=0,"",SUM(D170:E170))</f>
        <v>1327</v>
      </c>
      <c r="G170" s="40" t="n">
        <f aca="false">IF(OR(F170="",F170=0),"",D170/F170)</f>
        <v>0.409193669932178</v>
      </c>
      <c r="H170" s="40" t="n">
        <f aca="false">IF(OR(F170="",F170=0),"",E170/F170)</f>
        <v>0.590806330067822</v>
      </c>
      <c r="I170" s="32" t="s">
        <v>161</v>
      </c>
      <c r="J170" s="36" t="n">
        <v>1.72833670492965</v>
      </c>
      <c r="K170" s="36" t="n">
        <f aca="false">$K$8</f>
        <v>1.21888790439391</v>
      </c>
      <c r="L170" s="36" t="n">
        <f aca="false">SQRT(J170^2+K170^2)</f>
        <v>2.1149079150367</v>
      </c>
      <c r="M170" s="40" t="n">
        <f aca="false">IF(G170="","",MAX(0,G170-1.96*L170/100))</f>
        <v>0.367741474797459</v>
      </c>
      <c r="N170" s="40" t="n">
        <f aca="false">IF(G170="","",MIN(1,G170+1.96*L170/100))</f>
        <v>0.450645865066897</v>
      </c>
      <c r="O170" s="59" t="n">
        <f aca="false">ROUND(S170*W170,0)</f>
        <v>90</v>
      </c>
      <c r="P170" s="59" t="n">
        <f aca="false">IF(F170="","",ROUND(SQRT((F170*L170/100)^2+(G170*O170)^2),0))</f>
        <v>46</v>
      </c>
      <c r="R170" s="60" t="n">
        <v>-10.172387613029</v>
      </c>
      <c r="S170" s="61" t="n">
        <f aca="false">U170*V170*$F$5</f>
        <v>1327.11285266458</v>
      </c>
      <c r="T170" s="62" t="n">
        <f aca="false">MAX(0,MIN(1,R170/100+$D$5))</f>
        <v>0.409482544630813</v>
      </c>
      <c r="U170" s="62" t="n">
        <v>0.668234064785789</v>
      </c>
      <c r="V170" s="61" t="n">
        <v>1986</v>
      </c>
      <c r="W170" s="62" t="n">
        <v>0.0678151016999644</v>
      </c>
      <c r="X170" s="63" t="s">
        <v>201</v>
      </c>
      <c r="Y170" s="63" t="s">
        <v>163</v>
      </c>
    </row>
    <row r="171" customFormat="false" ht="15" hidden="false" customHeight="false" outlineLevel="0" collapsed="false">
      <c r="A171" s="32" t="s">
        <v>230</v>
      </c>
      <c r="B171" s="32" t="s">
        <v>345</v>
      </c>
      <c r="C171" s="32" t="s">
        <v>350</v>
      </c>
      <c r="D171" s="59" t="n">
        <f aca="false">ROUND(S171*T171,0)</f>
        <v>459</v>
      </c>
      <c r="E171" s="59" t="n">
        <f aca="false">ROUND(S171,0)-D171</f>
        <v>712</v>
      </c>
      <c r="F171" s="59" t="n">
        <f aca="false">IF(COUNTA(D171:E171)=0,"",SUM(D171:E171))</f>
        <v>1171</v>
      </c>
      <c r="G171" s="40" t="n">
        <f aca="false">IF(OR(F171="",F171=0),"",D171/F171)</f>
        <v>0.39197267292912</v>
      </c>
      <c r="H171" s="40" t="n">
        <f aca="false">IF(OR(F171="",F171=0),"",E171/F171)</f>
        <v>0.60802732707088</v>
      </c>
      <c r="I171" s="32" t="s">
        <v>161</v>
      </c>
      <c r="J171" s="36" t="n">
        <v>1.72833670492965</v>
      </c>
      <c r="K171" s="36" t="n">
        <f aca="false">$K$8</f>
        <v>1.21888790439391</v>
      </c>
      <c r="L171" s="36" t="n">
        <f aca="false">SQRT(J171^2+K171^2)</f>
        <v>2.1149079150367</v>
      </c>
      <c r="M171" s="40" t="n">
        <f aca="false">IF(G171="","",MAX(0,G171-1.96*L171/100))</f>
        <v>0.350520477794401</v>
      </c>
      <c r="N171" s="40" t="n">
        <f aca="false">IF(G171="","",MIN(1,G171+1.96*L171/100))</f>
        <v>0.43342486806384</v>
      </c>
      <c r="O171" s="59" t="n">
        <f aca="false">ROUND(S171*W171,0)</f>
        <v>79</v>
      </c>
      <c r="P171" s="59" t="n">
        <f aca="false">IF(F171="","",ROUND(SQRT((F171*L171/100)^2+(G171*O171)^2),0))</f>
        <v>40</v>
      </c>
      <c r="R171" s="60" t="n">
        <v>-11.8823204023893</v>
      </c>
      <c r="S171" s="61" t="n">
        <f aca="false">U171*V171*$F$5</f>
        <v>1170.83890577508</v>
      </c>
      <c r="T171" s="62" t="n">
        <f aca="false">MAX(0,MIN(1,R171/100+$D$5))</f>
        <v>0.39238321673721</v>
      </c>
      <c r="U171" s="62" t="n">
        <v>0.716109422492401</v>
      </c>
      <c r="V171" s="61" t="n">
        <v>1635</v>
      </c>
      <c r="W171" s="62" t="n">
        <v>0.0678151016999644</v>
      </c>
      <c r="X171" s="63" t="s">
        <v>201</v>
      </c>
      <c r="Y171" s="63" t="s">
        <v>163</v>
      </c>
    </row>
    <row r="172" customFormat="false" ht="15" hidden="false" customHeight="false" outlineLevel="0" collapsed="false">
      <c r="A172" s="32" t="s">
        <v>230</v>
      </c>
      <c r="B172" s="32" t="s">
        <v>345</v>
      </c>
      <c r="C172" s="32" t="s">
        <v>351</v>
      </c>
      <c r="D172" s="59" t="n">
        <f aca="false">ROUND(S172*T172,0)</f>
        <v>391</v>
      </c>
      <c r="E172" s="59" t="n">
        <f aca="false">ROUND(S172,0)-D172</f>
        <v>522</v>
      </c>
      <c r="F172" s="59" t="n">
        <f aca="false">IF(COUNTA(D172:E172)=0,"",SUM(D172:E172))</f>
        <v>913</v>
      </c>
      <c r="G172" s="40" t="n">
        <f aca="false">IF(OR(F172="",F172=0),"",D172/F172)</f>
        <v>0.428258488499452</v>
      </c>
      <c r="H172" s="40" t="n">
        <f aca="false">IF(OR(F172="",F172=0),"",E172/F172)</f>
        <v>0.571741511500548</v>
      </c>
      <c r="I172" s="32" t="s">
        <v>161</v>
      </c>
      <c r="J172" s="36" t="n">
        <v>2.11715406277612</v>
      </c>
      <c r="K172" s="36" t="n">
        <f aca="false">$K$8</f>
        <v>1.21888790439391</v>
      </c>
      <c r="L172" s="36" t="n">
        <f aca="false">SQRT(J172^2+K172^2)</f>
        <v>2.44295498300873</v>
      </c>
      <c r="M172" s="40" t="n">
        <f aca="false">IF(G172="","",MAX(0,G172-1.96*L172/100))</f>
        <v>0.380376570832481</v>
      </c>
      <c r="N172" s="40" t="n">
        <f aca="false">IF(G172="","",MIN(1,G172+1.96*L172/100))</f>
        <v>0.476140406166424</v>
      </c>
      <c r="O172" s="59" t="n">
        <f aca="false">ROUND(S172*W172,0)</f>
        <v>81</v>
      </c>
      <c r="P172" s="59" t="n">
        <f aca="false">IF(F172="","",ROUND(SQRT((F172*L172/100)^2+(G172*O172)^2),0))</f>
        <v>41</v>
      </c>
      <c r="R172" s="60" t="n">
        <v>-8.30699895012237</v>
      </c>
      <c r="S172" s="61" t="n">
        <f aca="false">U172*V172*$F$5</f>
        <v>912.990356083086</v>
      </c>
      <c r="T172" s="62" t="n">
        <f aca="false">MAX(0,MIN(1,R172/100+$D$5))</f>
        <v>0.42813643125988</v>
      </c>
      <c r="U172" s="62" t="n">
        <v>0.61646884272997</v>
      </c>
      <c r="V172" s="61" t="n">
        <v>1481</v>
      </c>
      <c r="W172" s="62" t="n">
        <v>0.0882361663506877</v>
      </c>
      <c r="X172" s="63" t="s">
        <v>168</v>
      </c>
      <c r="Y172" s="63" t="s">
        <v>163</v>
      </c>
    </row>
    <row r="173" customFormat="false" ht="15" hidden="false" customHeight="false" outlineLevel="0" collapsed="false">
      <c r="A173" s="32" t="s">
        <v>230</v>
      </c>
      <c r="B173" s="32" t="s">
        <v>352</v>
      </c>
      <c r="C173" s="32" t="s">
        <v>353</v>
      </c>
      <c r="D173" s="59" t="n">
        <f aca="false">ROUND(S173*T173,0)</f>
        <v>517</v>
      </c>
      <c r="E173" s="59" t="n">
        <f aca="false">ROUND(S173,0)-D173</f>
        <v>502</v>
      </c>
      <c r="F173" s="59" t="n">
        <f aca="false">IF(COUNTA(D173:E173)=0,"",SUM(D173:E173))</f>
        <v>1019</v>
      </c>
      <c r="G173" s="40" t="n">
        <f aca="false">IF(OR(F173="",F173=0),"",D173/F173)</f>
        <v>0.507360157016683</v>
      </c>
      <c r="H173" s="40" t="n">
        <f aca="false">IF(OR(F173="",F173=0),"",E173/F173)</f>
        <v>0.492639842983317</v>
      </c>
      <c r="I173" s="32" t="s">
        <v>161</v>
      </c>
      <c r="J173" s="36" t="n">
        <v>1.72833670492965</v>
      </c>
      <c r="K173" s="36" t="n">
        <f aca="false">$K$8</f>
        <v>1.21888790439391</v>
      </c>
      <c r="L173" s="36" t="n">
        <f aca="false">SQRT(J173^2+K173^2)</f>
        <v>2.1149079150367</v>
      </c>
      <c r="M173" s="40" t="n">
        <f aca="false">IF(G173="","",MAX(0,G173-1.96*L173/100))</f>
        <v>0.465907961881964</v>
      </c>
      <c r="N173" s="40" t="n">
        <f aca="false">IF(G173="","",MIN(1,G173+1.96*L173/100))</f>
        <v>0.548812352151402</v>
      </c>
      <c r="O173" s="59" t="n">
        <f aca="false">ROUND(S173*W173,0)</f>
        <v>69</v>
      </c>
      <c r="P173" s="59" t="n">
        <f aca="false">IF(F173="","",ROUND(SQRT((F173*L173/100)^2+(G173*O173)^2),0))</f>
        <v>41</v>
      </c>
      <c r="R173" s="60" t="n">
        <v>-0.377455007663301</v>
      </c>
      <c r="S173" s="61" t="n">
        <f aca="false">U173*V173*$F$5</f>
        <v>1018.96641574986</v>
      </c>
      <c r="T173" s="62" t="n">
        <f aca="false">MAX(0,MIN(1,R173/100+$D$5))</f>
        <v>0.50743187068447</v>
      </c>
      <c r="U173" s="62" t="n">
        <v>0.581933989577302</v>
      </c>
      <c r="V173" s="61" t="n">
        <v>1751</v>
      </c>
      <c r="W173" s="62" t="n">
        <v>0.0678151016999644</v>
      </c>
      <c r="X173" s="63" t="s">
        <v>201</v>
      </c>
      <c r="Y173" s="63" t="s">
        <v>163</v>
      </c>
    </row>
    <row r="174" customFormat="false" ht="15" hidden="false" customHeight="false" outlineLevel="0" collapsed="false">
      <c r="A174" s="32" t="s">
        <v>230</v>
      </c>
      <c r="B174" s="32" t="s">
        <v>352</v>
      </c>
      <c r="C174" s="32" t="s">
        <v>354</v>
      </c>
      <c r="D174" s="59" t="n">
        <f aca="false">ROUND(S174*T174,0)</f>
        <v>623</v>
      </c>
      <c r="E174" s="59" t="n">
        <f aca="false">ROUND(S174,0)-D174</f>
        <v>608</v>
      </c>
      <c r="F174" s="59" t="n">
        <f aca="false">IF(COUNTA(D174:E174)=0,"",SUM(D174:E174))</f>
        <v>1231</v>
      </c>
      <c r="G174" s="40" t="n">
        <f aca="false">IF(OR(F174="",F174=0),"",D174/F174)</f>
        <v>0.506092607636068</v>
      </c>
      <c r="H174" s="40" t="n">
        <f aca="false">IF(OR(F174="",F174=0),"",E174/F174)</f>
        <v>0.493907392363932</v>
      </c>
      <c r="I174" s="32" t="s">
        <v>161</v>
      </c>
      <c r="J174" s="36" t="n">
        <v>1.72833670492965</v>
      </c>
      <c r="K174" s="36" t="n">
        <f aca="false">$K$8</f>
        <v>1.21888790439391</v>
      </c>
      <c r="L174" s="36" t="n">
        <f aca="false">SQRT(J174^2+K174^2)</f>
        <v>2.1149079150367</v>
      </c>
      <c r="M174" s="40" t="n">
        <f aca="false">IF(G174="","",MAX(0,G174-1.96*L174/100))</f>
        <v>0.464640412501349</v>
      </c>
      <c r="N174" s="40" t="n">
        <f aca="false">IF(G174="","",MIN(1,G174+1.96*L174/100))</f>
        <v>0.547544802770787</v>
      </c>
      <c r="O174" s="59" t="n">
        <f aca="false">ROUND(S174*W174,0)</f>
        <v>83</v>
      </c>
      <c r="P174" s="59" t="n">
        <f aca="false">IF(F174="","",ROUND(SQRT((F174*L174/100)^2+(G174*O174)^2),0))</f>
        <v>49</v>
      </c>
      <c r="R174" s="60" t="n">
        <v>-0.465368180219568</v>
      </c>
      <c r="S174" s="61" t="n">
        <f aca="false">U174*V174*$F$5</f>
        <v>1230.79069767442</v>
      </c>
      <c r="T174" s="62" t="n">
        <f aca="false">MAX(0,MIN(1,R174/100+$D$5))</f>
        <v>0.506552738958907</v>
      </c>
      <c r="U174" s="62" t="n">
        <v>0.609302325581395</v>
      </c>
      <c r="V174" s="61" t="n">
        <v>2020</v>
      </c>
      <c r="W174" s="62" t="n">
        <v>0.0678151016999644</v>
      </c>
      <c r="X174" s="63" t="s">
        <v>201</v>
      </c>
      <c r="Y174" s="63" t="s">
        <v>163</v>
      </c>
    </row>
    <row r="175" customFormat="false" ht="15" hidden="false" customHeight="false" outlineLevel="0" collapsed="false">
      <c r="A175" s="32" t="s">
        <v>230</v>
      </c>
      <c r="B175" s="32" t="s">
        <v>352</v>
      </c>
      <c r="C175" s="32" t="s">
        <v>355</v>
      </c>
      <c r="D175" s="59" t="n">
        <f aca="false">ROUND(S175*T175,0)</f>
        <v>281</v>
      </c>
      <c r="E175" s="59" t="n">
        <f aca="false">ROUND(S175,0)-D175</f>
        <v>273</v>
      </c>
      <c r="F175" s="59" t="n">
        <f aca="false">IF(COUNTA(D175:E175)=0,"",SUM(D175:E175))</f>
        <v>554</v>
      </c>
      <c r="G175" s="40" t="n">
        <f aca="false">IF(OR(F175="",F175=0),"",D175/F175)</f>
        <v>0.507220216606498</v>
      </c>
      <c r="H175" s="40" t="n">
        <f aca="false">IF(OR(F175="",F175=0),"",E175/F175)</f>
        <v>0.492779783393502</v>
      </c>
      <c r="I175" s="32" t="s">
        <v>161</v>
      </c>
      <c r="J175" s="36" t="n">
        <v>3.41931916932922</v>
      </c>
      <c r="K175" s="36" t="n">
        <f aca="false">$K$8</f>
        <v>1.21888790439391</v>
      </c>
      <c r="L175" s="36" t="n">
        <f aca="false">SQRT(J175^2+K175^2)</f>
        <v>3.63007318179951</v>
      </c>
      <c r="M175" s="40" t="n">
        <f aca="false">IF(G175="","",MAX(0,G175-1.96*L175/100))</f>
        <v>0.436070782243228</v>
      </c>
      <c r="N175" s="40" t="n">
        <f aca="false">IF(G175="","",MIN(1,G175+1.96*L175/100))</f>
        <v>0.578369650969769</v>
      </c>
      <c r="O175" s="59" t="n">
        <f aca="false">ROUND(S175*W175,0)</f>
        <v>82</v>
      </c>
      <c r="P175" s="59" t="n">
        <f aca="false">IF(F175="","",ROUND(SQRT((F175*L175/100)^2+(G175*O175)^2),0))</f>
        <v>46</v>
      </c>
      <c r="R175" s="60" t="n">
        <v>-0.416178084786867</v>
      </c>
      <c r="S175" s="61" t="n">
        <f aca="false">U175*V175*$F$5</f>
        <v>553.927710843374</v>
      </c>
      <c r="T175" s="62" t="n">
        <f aca="false">MAX(0,MIN(1,R175/100+$D$5))</f>
        <v>0.507044639913235</v>
      </c>
      <c r="U175" s="62" t="n">
        <v>0.674698795180723</v>
      </c>
      <c r="V175" s="61" t="n">
        <v>821</v>
      </c>
      <c r="W175" s="62" t="n">
        <v>0.147793277096735</v>
      </c>
      <c r="X175" s="63" t="s">
        <v>162</v>
      </c>
      <c r="Y175" s="63" t="s">
        <v>163</v>
      </c>
    </row>
    <row r="176" customFormat="false" ht="15" hidden="false" customHeight="false" outlineLevel="0" collapsed="false">
      <c r="A176" s="32" t="s">
        <v>230</v>
      </c>
      <c r="B176" s="32" t="s">
        <v>352</v>
      </c>
      <c r="C176" s="32" t="s">
        <v>356</v>
      </c>
      <c r="D176" s="59" t="n">
        <f aca="false">ROUND(S176*T176,0)</f>
        <v>328</v>
      </c>
      <c r="E176" s="59" t="n">
        <f aca="false">ROUND(S176,0)-D176</f>
        <v>310</v>
      </c>
      <c r="F176" s="59" t="n">
        <f aca="false">IF(COUNTA(D176:E176)=0,"",SUM(D176:E176))</f>
        <v>638</v>
      </c>
      <c r="G176" s="40" t="n">
        <f aca="false">IF(OR(F176="",F176=0),"",D176/F176)</f>
        <v>0.5141065830721</v>
      </c>
      <c r="H176" s="40" t="n">
        <f aca="false">IF(OR(F176="",F176=0),"",E176/F176)</f>
        <v>0.4858934169279</v>
      </c>
      <c r="I176" s="32" t="s">
        <v>161</v>
      </c>
      <c r="J176" s="36" t="n">
        <v>2.11715406277612</v>
      </c>
      <c r="K176" s="36" t="n">
        <f aca="false">$K$8</f>
        <v>1.21888790439391</v>
      </c>
      <c r="L176" s="36" t="n">
        <f aca="false">SQRT(J176^2+K176^2)</f>
        <v>2.44295498300873</v>
      </c>
      <c r="M176" s="40" t="n">
        <f aca="false">IF(G176="","",MAX(0,G176-1.96*L176/100))</f>
        <v>0.466224665405129</v>
      </c>
      <c r="N176" s="40" t="n">
        <f aca="false">IF(G176="","",MIN(1,G176+1.96*L176/100))</f>
        <v>0.561988500739072</v>
      </c>
      <c r="O176" s="59" t="n">
        <f aca="false">ROUND(S176*W176,0)</f>
        <v>56</v>
      </c>
      <c r="P176" s="59" t="n">
        <f aca="false">IF(F176="","",ROUND(SQRT((F176*L176/100)^2+(G176*O176)^2),0))</f>
        <v>33</v>
      </c>
      <c r="R176" s="60" t="n">
        <v>0.348795952817084</v>
      </c>
      <c r="S176" s="61" t="n">
        <f aca="false">U176*V176*$F$5</f>
        <v>638.017946161515</v>
      </c>
      <c r="T176" s="62" t="n">
        <f aca="false">MAX(0,MIN(1,R176/100+$D$5))</f>
        <v>0.514694380289274</v>
      </c>
      <c r="U176" s="62" t="n">
        <v>0.626121635094716</v>
      </c>
      <c r="V176" s="61" t="n">
        <v>1019</v>
      </c>
      <c r="W176" s="62" t="n">
        <v>0.0882361663506877</v>
      </c>
      <c r="X176" s="63" t="s">
        <v>168</v>
      </c>
      <c r="Y176" s="63" t="s">
        <v>163</v>
      </c>
    </row>
    <row r="177" customFormat="false" ht="15" hidden="false" customHeight="false" outlineLevel="0" collapsed="false">
      <c r="A177" s="32" t="s">
        <v>230</v>
      </c>
      <c r="B177" s="32" t="s">
        <v>352</v>
      </c>
      <c r="C177" s="32" t="s">
        <v>357</v>
      </c>
      <c r="D177" s="59" t="n">
        <f aca="false">ROUND(S177*T177,0)</f>
        <v>428</v>
      </c>
      <c r="E177" s="59" t="n">
        <f aca="false">ROUND(S177,0)-D177</f>
        <v>428</v>
      </c>
      <c r="F177" s="59" t="n">
        <f aca="false">IF(COUNTA(D177:E177)=0,"",SUM(D177:E177))</f>
        <v>856</v>
      </c>
      <c r="G177" s="40" t="n">
        <f aca="false">IF(OR(F177="",F177=0),"",D177/F177)</f>
        <v>0.5</v>
      </c>
      <c r="H177" s="40" t="n">
        <f aca="false">IF(OR(F177="",F177=0),"",E177/F177)</f>
        <v>0.5</v>
      </c>
      <c r="I177" s="32" t="s">
        <v>161</v>
      </c>
      <c r="J177" s="36" t="n">
        <v>2.11715406277612</v>
      </c>
      <c r="K177" s="36" t="n">
        <f aca="false">$K$8</f>
        <v>1.21888790439391</v>
      </c>
      <c r="L177" s="36" t="n">
        <f aca="false">SQRT(J177^2+K177^2)</f>
        <v>2.44295498300873</v>
      </c>
      <c r="M177" s="40" t="n">
        <f aca="false">IF(G177="","",MAX(0,G177-1.96*L177/100))</f>
        <v>0.452118082333029</v>
      </c>
      <c r="N177" s="40" t="n">
        <f aca="false">IF(G177="","",MIN(1,G177+1.96*L177/100))</f>
        <v>0.547881917666971</v>
      </c>
      <c r="O177" s="59" t="n">
        <f aca="false">ROUND(S177*W177,0)</f>
        <v>75</v>
      </c>
      <c r="P177" s="59" t="n">
        <f aca="false">IF(F177="","",ROUND(SQRT((F177*L177/100)^2+(G177*O177)^2),0))</f>
        <v>43</v>
      </c>
      <c r="R177" s="60" t="n">
        <v>-1.12178902765117</v>
      </c>
      <c r="S177" s="61" t="n">
        <f aca="false">U177*V177*$F$5</f>
        <v>855.646785437645</v>
      </c>
      <c r="T177" s="62" t="n">
        <f aca="false">MAX(0,MIN(1,R177/100+$D$5))</f>
        <v>0.499988530484591</v>
      </c>
      <c r="U177" s="62" t="n">
        <v>0.66847405112316</v>
      </c>
      <c r="V177" s="61" t="n">
        <v>1280</v>
      </c>
      <c r="W177" s="62" t="n">
        <v>0.0882361663506877</v>
      </c>
      <c r="X177" s="63" t="s">
        <v>168</v>
      </c>
      <c r="Y177" s="63" t="s">
        <v>163</v>
      </c>
    </row>
    <row r="178" customFormat="false" ht="15" hidden="false" customHeight="false" outlineLevel="0" collapsed="false">
      <c r="A178" s="32" t="s">
        <v>230</v>
      </c>
      <c r="B178" s="32" t="s">
        <v>352</v>
      </c>
      <c r="C178" s="32" t="s">
        <v>358</v>
      </c>
      <c r="D178" s="59" t="n">
        <f aca="false">ROUND(S178*T178,0)</f>
        <v>277</v>
      </c>
      <c r="E178" s="59" t="n">
        <f aca="false">ROUND(S178,0)-D178</f>
        <v>290</v>
      </c>
      <c r="F178" s="59" t="n">
        <f aca="false">IF(COUNTA(D178:E178)=0,"",SUM(D178:E178))</f>
        <v>567</v>
      </c>
      <c r="G178" s="40" t="n">
        <f aca="false">IF(OR(F178="",F178=0),"",D178/F178)</f>
        <v>0.488536155202822</v>
      </c>
      <c r="H178" s="40" t="n">
        <f aca="false">IF(OR(F178="",F178=0),"",E178/F178)</f>
        <v>0.511463844797178</v>
      </c>
      <c r="I178" s="32" t="s">
        <v>161</v>
      </c>
      <c r="J178" s="36" t="n">
        <v>3.41931916932922</v>
      </c>
      <c r="K178" s="36" t="n">
        <f aca="false">$K$8</f>
        <v>1.21888790439391</v>
      </c>
      <c r="L178" s="36" t="n">
        <f aca="false">SQRT(J178^2+K178^2)</f>
        <v>3.63007318179951</v>
      </c>
      <c r="M178" s="40" t="n">
        <f aca="false">IF(G178="","",MAX(0,G178-1.96*L178/100))</f>
        <v>0.417386720839551</v>
      </c>
      <c r="N178" s="40" t="n">
        <f aca="false">IF(G178="","",MIN(1,G178+1.96*L178/100))</f>
        <v>0.559685589566092</v>
      </c>
      <c r="O178" s="59" t="n">
        <f aca="false">ROUND(S178*W178,0)</f>
        <v>84</v>
      </c>
      <c r="P178" s="59" t="n">
        <f aca="false">IF(F178="","",ROUND(SQRT((F178*L178/100)^2+(G178*O178)^2),0))</f>
        <v>46</v>
      </c>
      <c r="R178" s="60" t="n">
        <v>-2.2532845809682</v>
      </c>
      <c r="S178" s="61" t="n">
        <f aca="false">U178*V178*$F$5</f>
        <v>566.944444444444</v>
      </c>
      <c r="T178" s="62" t="n">
        <f aca="false">MAX(0,MIN(1,R178/100+$D$5))</f>
        <v>0.488673574951421</v>
      </c>
      <c r="U178" s="62" t="n">
        <v>0.722222222222222</v>
      </c>
      <c r="V178" s="61" t="n">
        <v>785</v>
      </c>
      <c r="W178" s="62" t="n">
        <v>0.147793277096735</v>
      </c>
      <c r="X178" s="63" t="s">
        <v>162</v>
      </c>
      <c r="Y178" s="63" t="s">
        <v>163</v>
      </c>
    </row>
    <row r="179" customFormat="false" ht="15" hidden="false" customHeight="false" outlineLevel="0" collapsed="false">
      <c r="A179" s="32" t="s">
        <v>230</v>
      </c>
      <c r="B179" s="32" t="s">
        <v>352</v>
      </c>
      <c r="C179" s="32" t="s">
        <v>359</v>
      </c>
      <c r="D179" s="59" t="n">
        <f aca="false">ROUND(S179*T179,0)</f>
        <v>351</v>
      </c>
      <c r="E179" s="59" t="n">
        <f aca="false">ROUND(S179,0)-D179</f>
        <v>308</v>
      </c>
      <c r="F179" s="59" t="n">
        <f aca="false">IF(COUNTA(D179:E179)=0,"",SUM(D179:E179))</f>
        <v>659</v>
      </c>
      <c r="G179" s="40" t="n">
        <f aca="false">IF(OR(F179="",F179=0),"",D179/F179)</f>
        <v>0.532625189681335</v>
      </c>
      <c r="H179" s="40" t="n">
        <f aca="false">IF(OR(F179="",F179=0),"",E179/F179)</f>
        <v>0.467374810318665</v>
      </c>
      <c r="I179" s="32" t="s">
        <v>161</v>
      </c>
      <c r="J179" s="36" t="n">
        <v>2.11715406277612</v>
      </c>
      <c r="K179" s="36" t="n">
        <f aca="false">$K$8</f>
        <v>1.21888790439391</v>
      </c>
      <c r="L179" s="36" t="n">
        <f aca="false">SQRT(J179^2+K179^2)</f>
        <v>2.44295498300873</v>
      </c>
      <c r="M179" s="40" t="n">
        <f aca="false">IF(G179="","",MAX(0,G179-1.96*L179/100))</f>
        <v>0.484743272014364</v>
      </c>
      <c r="N179" s="40" t="n">
        <f aca="false">IF(G179="","",MIN(1,G179+1.96*L179/100))</f>
        <v>0.580507107348307</v>
      </c>
      <c r="O179" s="59" t="n">
        <f aca="false">ROUND(S179*W179,0)</f>
        <v>58</v>
      </c>
      <c r="P179" s="59" t="n">
        <f aca="false">IF(F179="","",ROUND(SQRT((F179*L179/100)^2+(G179*O179)^2),0))</f>
        <v>35</v>
      </c>
      <c r="R179" s="60" t="n">
        <v>2.16943491742202</v>
      </c>
      <c r="S179" s="61" t="n">
        <f aca="false">U179*V179*$F$5</f>
        <v>659.344556677891</v>
      </c>
      <c r="T179" s="62" t="n">
        <f aca="false">MAX(0,MIN(1,R179/100+$D$5))</f>
        <v>0.532900769935323</v>
      </c>
      <c r="U179" s="62" t="n">
        <v>0.72615039281706</v>
      </c>
      <c r="V179" s="61" t="n">
        <v>908</v>
      </c>
      <c r="W179" s="62" t="n">
        <v>0.0882361663506877</v>
      </c>
      <c r="X179" s="63" t="s">
        <v>168</v>
      </c>
      <c r="Y179" s="63" t="s">
        <v>163</v>
      </c>
    </row>
    <row r="180" customFormat="false" ht="15" hidden="false" customHeight="false" outlineLevel="0" collapsed="false">
      <c r="A180" s="32" t="s">
        <v>230</v>
      </c>
      <c r="B180" s="32" t="s">
        <v>352</v>
      </c>
      <c r="C180" s="32" t="s">
        <v>360</v>
      </c>
      <c r="D180" s="59" t="n">
        <f aca="false">ROUND(S180*T180,0)</f>
        <v>460</v>
      </c>
      <c r="E180" s="59" t="n">
        <f aca="false">ROUND(S180,0)-D180</f>
        <v>440</v>
      </c>
      <c r="F180" s="59" t="n">
        <f aca="false">IF(COUNTA(D180:E180)=0,"",SUM(D180:E180))</f>
        <v>900</v>
      </c>
      <c r="G180" s="40" t="n">
        <f aca="false">IF(OR(F180="",F180=0),"",D180/F180)</f>
        <v>0.511111111111111</v>
      </c>
      <c r="H180" s="40" t="n">
        <f aca="false">IF(OR(F180="",F180=0),"",E180/F180)</f>
        <v>0.488888888888889</v>
      </c>
      <c r="I180" s="32" t="s">
        <v>161</v>
      </c>
      <c r="J180" s="36" t="n">
        <v>2.11715406277612</v>
      </c>
      <c r="K180" s="36" t="n">
        <f aca="false">$K$8</f>
        <v>1.21888790439391</v>
      </c>
      <c r="L180" s="36" t="n">
        <f aca="false">SQRT(J180^2+K180^2)</f>
        <v>2.44295498300873</v>
      </c>
      <c r="M180" s="40" t="n">
        <f aca="false">IF(G180="","",MAX(0,G180-1.96*L180/100))</f>
        <v>0.46322919344414</v>
      </c>
      <c r="N180" s="40" t="n">
        <f aca="false">IF(G180="","",MIN(1,G180+1.96*L180/100))</f>
        <v>0.558993028778082</v>
      </c>
      <c r="O180" s="59" t="n">
        <f aca="false">ROUND(S180*W180,0)</f>
        <v>79</v>
      </c>
      <c r="P180" s="59" t="n">
        <f aca="false">IF(F180="","",ROUND(SQRT((F180*L180/100)^2+(G180*O180)^2),0))</f>
        <v>46</v>
      </c>
      <c r="R180" s="60" t="n">
        <v>0.0124868458459602</v>
      </c>
      <c r="S180" s="61" t="n">
        <f aca="false">U180*V180*$F$5</f>
        <v>900.130434782609</v>
      </c>
      <c r="T180" s="62" t="n">
        <f aca="false">MAX(0,MIN(1,R180/100+$D$5))</f>
        <v>0.511331289219563</v>
      </c>
      <c r="U180" s="62" t="n">
        <v>0.707093821510297</v>
      </c>
      <c r="V180" s="61" t="n">
        <v>1273</v>
      </c>
      <c r="W180" s="62" t="n">
        <v>0.0882361663506877</v>
      </c>
      <c r="X180" s="63" t="s">
        <v>168</v>
      </c>
      <c r="Y180" s="63" t="s">
        <v>163</v>
      </c>
    </row>
    <row r="181" customFormat="false" ht="15" hidden="false" customHeight="false" outlineLevel="0" collapsed="false">
      <c r="A181" s="32" t="s">
        <v>230</v>
      </c>
      <c r="B181" s="32" t="s">
        <v>361</v>
      </c>
      <c r="C181" s="32" t="s">
        <v>362</v>
      </c>
      <c r="D181" s="59" t="n">
        <f aca="false">ROUND(S181*T181,0)</f>
        <v>175</v>
      </c>
      <c r="E181" s="59" t="n">
        <f aca="false">ROUND(S181,0)-D181</f>
        <v>216</v>
      </c>
      <c r="F181" s="59" t="n">
        <f aca="false">IF(COUNTA(D181:E181)=0,"",SUM(D181:E181))</f>
        <v>391</v>
      </c>
      <c r="G181" s="40" t="n">
        <f aca="false">IF(OR(F181="",F181=0),"",D181/F181)</f>
        <v>0.447570332480818</v>
      </c>
      <c r="H181" s="40" t="n">
        <f aca="false">IF(OR(F181="",F181=0),"",E181/F181)</f>
        <v>0.552429667519182</v>
      </c>
      <c r="I181" s="32" t="s">
        <v>161</v>
      </c>
      <c r="J181" s="36" t="n">
        <v>3.41931916932922</v>
      </c>
      <c r="K181" s="36" t="n">
        <f aca="false">$K$8</f>
        <v>1.21888790439391</v>
      </c>
      <c r="L181" s="36" t="n">
        <f aca="false">SQRT(J181^2+K181^2)</f>
        <v>3.63007318179951</v>
      </c>
      <c r="M181" s="40" t="n">
        <f aca="false">IF(G181="","",MAX(0,G181-1.96*L181/100))</f>
        <v>0.376420898117548</v>
      </c>
      <c r="N181" s="40" t="n">
        <f aca="false">IF(G181="","",MIN(1,G181+1.96*L181/100))</f>
        <v>0.518719766844089</v>
      </c>
      <c r="O181" s="59" t="n">
        <f aca="false">ROUND(S181*W181,0)</f>
        <v>58</v>
      </c>
      <c r="P181" s="59" t="n">
        <f aca="false">IF(F181="","",ROUND(SQRT((F181*L181/100)^2+(G181*O181)^2),0))</f>
        <v>30</v>
      </c>
      <c r="R181" s="60" t="n">
        <v>-6.37530072765254</v>
      </c>
      <c r="S181" s="61" t="n">
        <f aca="false">U181*V181*$F$5</f>
        <v>390.71668667467</v>
      </c>
      <c r="T181" s="62" t="n">
        <f aca="false">MAX(0,MIN(1,R181/100+$D$5))</f>
        <v>0.447453413484578</v>
      </c>
      <c r="U181" s="62" t="n">
        <v>0.464585834333733</v>
      </c>
      <c r="V181" s="61" t="n">
        <v>841</v>
      </c>
      <c r="W181" s="62" t="n">
        <v>0.147793277096735</v>
      </c>
      <c r="X181" s="63" t="s">
        <v>162</v>
      </c>
      <c r="Y181" s="63" t="s">
        <v>163</v>
      </c>
    </row>
    <row r="182" customFormat="false" ht="15" hidden="false" customHeight="false" outlineLevel="0" collapsed="false">
      <c r="A182" s="32" t="s">
        <v>230</v>
      </c>
      <c r="B182" s="32" t="s">
        <v>361</v>
      </c>
      <c r="C182" s="32" t="s">
        <v>363</v>
      </c>
      <c r="D182" s="59" t="n">
        <f aca="false">ROUND(S182*T182,0)</f>
        <v>132</v>
      </c>
      <c r="E182" s="59" t="n">
        <f aca="false">ROUND(S182,0)-D182</f>
        <v>184</v>
      </c>
      <c r="F182" s="59" t="n">
        <f aca="false">IF(COUNTA(D182:E182)=0,"",SUM(D182:E182))</f>
        <v>316</v>
      </c>
      <c r="G182" s="40" t="n">
        <f aca="false">IF(OR(F182="",F182=0),"",D182/F182)</f>
        <v>0.417721518987342</v>
      </c>
      <c r="H182" s="40" t="n">
        <f aca="false">IF(OR(F182="",F182=0),"",E182/F182)</f>
        <v>0.582278481012658</v>
      </c>
      <c r="I182" s="32" t="s">
        <v>161</v>
      </c>
      <c r="J182" s="36" t="n">
        <v>3.41931916932922</v>
      </c>
      <c r="K182" s="36" t="n">
        <f aca="false">$K$8</f>
        <v>1.21888790439391</v>
      </c>
      <c r="L182" s="36" t="n">
        <f aca="false">SQRT(J182^2+K182^2)</f>
        <v>3.63007318179951</v>
      </c>
      <c r="M182" s="40" t="n">
        <f aca="false">IF(G182="","",MAX(0,G182-1.96*L182/100))</f>
        <v>0.346572084624071</v>
      </c>
      <c r="N182" s="40" t="n">
        <f aca="false">IF(G182="","",MIN(1,G182+1.96*L182/100))</f>
        <v>0.488870953350612</v>
      </c>
      <c r="O182" s="59" t="n">
        <f aca="false">ROUND(S182*W182,0)</f>
        <v>47</v>
      </c>
      <c r="P182" s="59" t="n">
        <f aca="false">IF(F182="","",ROUND(SQRT((F182*L182/100)^2+(G182*O182)^2),0))</f>
        <v>23</v>
      </c>
      <c r="R182" s="60" t="n">
        <v>-9.53755786220826</v>
      </c>
      <c r="S182" s="61" t="n">
        <f aca="false">U182*V182*$F$5</f>
        <v>316.23569023569</v>
      </c>
      <c r="T182" s="62" t="n">
        <f aca="false">MAX(0,MIN(1,R182/100+$D$5))</f>
        <v>0.415830842139021</v>
      </c>
      <c r="U182" s="62" t="n">
        <v>0.508417508417508</v>
      </c>
      <c r="V182" s="61" t="n">
        <v>622</v>
      </c>
      <c r="W182" s="62" t="n">
        <v>0.147793277096735</v>
      </c>
      <c r="X182" s="63" t="s">
        <v>162</v>
      </c>
      <c r="Y182" s="63" t="s">
        <v>163</v>
      </c>
    </row>
    <row r="183" customFormat="false" ht="15" hidden="false" customHeight="false" outlineLevel="0" collapsed="false">
      <c r="A183" s="32" t="s">
        <v>230</v>
      </c>
      <c r="B183" s="32" t="s">
        <v>361</v>
      </c>
      <c r="C183" s="32" t="s">
        <v>364</v>
      </c>
      <c r="D183" s="59" t="n">
        <f aca="false">ROUND(S183*T183,0)</f>
        <v>290</v>
      </c>
      <c r="E183" s="59" t="n">
        <f aca="false">ROUND(S183,0)-D183</f>
        <v>394</v>
      </c>
      <c r="F183" s="59" t="n">
        <f aca="false">IF(COUNTA(D183:E183)=0,"",SUM(D183:E183))</f>
        <v>684</v>
      </c>
      <c r="G183" s="40" t="n">
        <f aca="false">IF(OR(F183="",F183=0),"",D183/F183)</f>
        <v>0.423976608187135</v>
      </c>
      <c r="H183" s="40" t="n">
        <f aca="false">IF(OR(F183="",F183=0),"",E183/F183)</f>
        <v>0.576023391812866</v>
      </c>
      <c r="I183" s="32" t="s">
        <v>161</v>
      </c>
      <c r="J183" s="36" t="n">
        <v>2.11715406277612</v>
      </c>
      <c r="K183" s="36" t="n">
        <f aca="false">$K$8</f>
        <v>1.21888790439391</v>
      </c>
      <c r="L183" s="36" t="n">
        <f aca="false">SQRT(J183^2+K183^2)</f>
        <v>2.44295498300873</v>
      </c>
      <c r="M183" s="40" t="n">
        <f aca="false">IF(G183="","",MAX(0,G183-1.96*L183/100))</f>
        <v>0.376094690520163</v>
      </c>
      <c r="N183" s="40" t="n">
        <f aca="false">IF(G183="","",MIN(1,G183+1.96*L183/100))</f>
        <v>0.471858525854106</v>
      </c>
      <c r="O183" s="59" t="n">
        <f aca="false">ROUND(S183*W183,0)</f>
        <v>60</v>
      </c>
      <c r="P183" s="59" t="n">
        <f aca="false">IF(F183="","",ROUND(SQRT((F183*L183/100)^2+(G183*O183)^2),0))</f>
        <v>30</v>
      </c>
      <c r="R183" s="60" t="n">
        <v>-8.76042480881982</v>
      </c>
      <c r="S183" s="61" t="n">
        <f aca="false">U183*V183*$F$5</f>
        <v>684.341030195382</v>
      </c>
      <c r="T183" s="62" t="n">
        <f aca="false">MAX(0,MIN(1,R183/100+$D$5))</f>
        <v>0.423602172672905</v>
      </c>
      <c r="U183" s="62" t="n">
        <v>0.587921847246892</v>
      </c>
      <c r="V183" s="61" t="n">
        <v>1164</v>
      </c>
      <c r="W183" s="62" t="n">
        <v>0.0882361663506877</v>
      </c>
      <c r="X183" s="63" t="s">
        <v>168</v>
      </c>
      <c r="Y183" s="63" t="s">
        <v>163</v>
      </c>
    </row>
    <row r="184" customFormat="false" ht="15" hidden="false" customHeight="false" outlineLevel="0" collapsed="false">
      <c r="A184" s="32" t="s">
        <v>230</v>
      </c>
      <c r="B184" s="32" t="s">
        <v>365</v>
      </c>
      <c r="C184" s="32" t="s">
        <v>366</v>
      </c>
      <c r="D184" s="59" t="n">
        <f aca="false">ROUND(S184*T184,0)</f>
        <v>719</v>
      </c>
      <c r="E184" s="59" t="n">
        <f aca="false">ROUND(S184,0)-D184</f>
        <v>700</v>
      </c>
      <c r="F184" s="59" t="n">
        <f aca="false">IF(COUNTA(D184:E184)=0,"",SUM(D184:E184))</f>
        <v>1419</v>
      </c>
      <c r="G184" s="40" t="n">
        <f aca="false">IF(OR(F184="",F184=0),"",D184/F184)</f>
        <v>0.506694855532065</v>
      </c>
      <c r="H184" s="40" t="n">
        <f aca="false">IF(OR(F184="",F184=0),"",E184/F184)</f>
        <v>0.493305144467935</v>
      </c>
      <c r="I184" s="32" t="s">
        <v>161</v>
      </c>
      <c r="J184" s="36" t="n">
        <v>1.72833670492965</v>
      </c>
      <c r="K184" s="36" t="n">
        <f aca="false">$K$8</f>
        <v>1.21888790439391</v>
      </c>
      <c r="L184" s="36" t="n">
        <f aca="false">SQRT(J184^2+K184^2)</f>
        <v>2.1149079150367</v>
      </c>
      <c r="M184" s="40" t="n">
        <f aca="false">IF(G184="","",MAX(0,G184-1.96*L184/100))</f>
        <v>0.465242660397346</v>
      </c>
      <c r="N184" s="40" t="n">
        <f aca="false">IF(G184="","",MIN(1,G184+1.96*L184/100))</f>
        <v>0.548147050666784</v>
      </c>
      <c r="O184" s="59" t="n">
        <f aca="false">ROUND(S184*W184,0)</f>
        <v>96</v>
      </c>
      <c r="P184" s="59" t="n">
        <f aca="false">IF(F184="","",ROUND(SQRT((F184*L184/100)^2+(G184*O184)^2),0))</f>
        <v>57</v>
      </c>
      <c r="R184" s="60" t="n">
        <v>-0.411146839724172</v>
      </c>
      <c r="S184" s="61" t="n">
        <f aca="false">U184*V184*$F$5</f>
        <v>1418.72759856631</v>
      </c>
      <c r="T184" s="62" t="n">
        <f aca="false">MAX(0,MIN(1,R184/100+$D$5))</f>
        <v>0.507094952363861</v>
      </c>
      <c r="U184" s="62" t="n">
        <v>0.636200716845878</v>
      </c>
      <c r="V184" s="61" t="n">
        <v>2230</v>
      </c>
      <c r="W184" s="62" t="n">
        <v>0.0678151016999644</v>
      </c>
      <c r="X184" s="63" t="s">
        <v>201</v>
      </c>
      <c r="Y184" s="63" t="s">
        <v>163</v>
      </c>
    </row>
    <row r="185" customFormat="false" ht="15" hidden="false" customHeight="false" outlineLevel="0" collapsed="false">
      <c r="A185" s="32" t="s">
        <v>230</v>
      </c>
      <c r="B185" s="32" t="s">
        <v>365</v>
      </c>
      <c r="C185" s="32" t="s">
        <v>367</v>
      </c>
      <c r="D185" s="59" t="n">
        <f aca="false">ROUND(S185*T185,0)</f>
        <v>341</v>
      </c>
      <c r="E185" s="59" t="n">
        <f aca="false">ROUND(S185,0)-D185</f>
        <v>320</v>
      </c>
      <c r="F185" s="59" t="n">
        <f aca="false">IF(COUNTA(D185:E185)=0,"",SUM(D185:E185))</f>
        <v>661</v>
      </c>
      <c r="G185" s="40" t="n">
        <f aca="false">IF(OR(F185="",F185=0),"",D185/F185)</f>
        <v>0.51588502269289</v>
      </c>
      <c r="H185" s="40" t="n">
        <f aca="false">IF(OR(F185="",F185=0),"",E185/F185)</f>
        <v>0.48411497730711</v>
      </c>
      <c r="I185" s="32" t="s">
        <v>161</v>
      </c>
      <c r="J185" s="36" t="n">
        <v>2.11715406277612</v>
      </c>
      <c r="K185" s="36" t="n">
        <f aca="false">$K$8</f>
        <v>1.21888790439391</v>
      </c>
      <c r="L185" s="36" t="n">
        <f aca="false">SQRT(J185^2+K185^2)</f>
        <v>2.44295498300873</v>
      </c>
      <c r="M185" s="40" t="n">
        <f aca="false">IF(G185="","",MAX(0,G185-1.96*L185/100))</f>
        <v>0.468003105025918</v>
      </c>
      <c r="N185" s="40" t="n">
        <f aca="false">IF(G185="","",MIN(1,G185+1.96*L185/100))</f>
        <v>0.563766940359861</v>
      </c>
      <c r="O185" s="59" t="n">
        <f aca="false">ROUND(S185*W185,0)</f>
        <v>58</v>
      </c>
      <c r="P185" s="59" t="n">
        <f aca="false">IF(F185="","",ROUND(SQRT((F185*L185/100)^2+(G185*O185)^2),0))</f>
        <v>34</v>
      </c>
      <c r="R185" s="60" t="n">
        <v>0.494382327742532</v>
      </c>
      <c r="S185" s="61" t="n">
        <f aca="false">U185*V185*$F$5</f>
        <v>660.903056768559</v>
      </c>
      <c r="T185" s="62" t="n">
        <f aca="false">MAX(0,MIN(1,R185/100+$D$5))</f>
        <v>0.516150244038529</v>
      </c>
      <c r="U185" s="62" t="n">
        <v>0.566812227074236</v>
      </c>
      <c r="V185" s="61" t="n">
        <v>1166</v>
      </c>
      <c r="W185" s="62" t="n">
        <v>0.0882361663506877</v>
      </c>
      <c r="X185" s="63" t="s">
        <v>168</v>
      </c>
      <c r="Y185" s="63" t="s">
        <v>163</v>
      </c>
    </row>
    <row r="186" customFormat="false" ht="15" hidden="false" customHeight="false" outlineLevel="0" collapsed="false">
      <c r="A186" s="32" t="s">
        <v>230</v>
      </c>
      <c r="B186" s="32" t="s">
        <v>365</v>
      </c>
      <c r="C186" s="32" t="s">
        <v>368</v>
      </c>
      <c r="D186" s="59" t="n">
        <f aca="false">ROUND(S186*T186,0)</f>
        <v>949</v>
      </c>
      <c r="E186" s="59" t="n">
        <f aca="false">ROUND(S186,0)-D186</f>
        <v>730</v>
      </c>
      <c r="F186" s="59" t="n">
        <f aca="false">IF(COUNTA(D186:E186)=0,"",SUM(D186:E186))</f>
        <v>1679</v>
      </c>
      <c r="G186" s="40" t="n">
        <f aca="false">IF(OR(F186="",F186=0),"",D186/F186)</f>
        <v>0.565217391304348</v>
      </c>
      <c r="H186" s="40" t="n">
        <f aca="false">IF(OR(F186="",F186=0),"",E186/F186)</f>
        <v>0.434782608695652</v>
      </c>
      <c r="I186" s="32" t="s">
        <v>161</v>
      </c>
      <c r="J186" s="36" t="n">
        <v>1.72833670492965</v>
      </c>
      <c r="K186" s="36" t="n">
        <f aca="false">$K$8</f>
        <v>1.21888790439391</v>
      </c>
      <c r="L186" s="36" t="n">
        <f aca="false">SQRT(J186^2+K186^2)</f>
        <v>2.1149079150367</v>
      </c>
      <c r="M186" s="40" t="n">
        <f aca="false">IF(G186="","",MAX(0,G186-1.96*L186/100))</f>
        <v>0.523765196169629</v>
      </c>
      <c r="N186" s="40" t="n">
        <f aca="false">IF(G186="","",MIN(1,G186+1.96*L186/100))</f>
        <v>0.606669586439067</v>
      </c>
      <c r="O186" s="59" t="n">
        <f aca="false">ROUND(S186*W186,0)</f>
        <v>114</v>
      </c>
      <c r="P186" s="59" t="n">
        <f aca="false">IF(F186="","",ROUND(SQRT((F186*L186/100)^2+(G186*O186)^2),0))</f>
        <v>74</v>
      </c>
      <c r="R186" s="60" t="n">
        <v>5.40638808963179</v>
      </c>
      <c r="S186" s="61" t="n">
        <f aca="false">U186*V186*$F$5</f>
        <v>1678.57188498403</v>
      </c>
      <c r="T186" s="62" t="n">
        <f aca="false">MAX(0,MIN(1,R186/100+$D$5))</f>
        <v>0.565270301657421</v>
      </c>
      <c r="U186" s="62" t="n">
        <v>0.625399361022364</v>
      </c>
      <c r="V186" s="61" t="n">
        <v>2684</v>
      </c>
      <c r="W186" s="62" t="n">
        <v>0.0678151016999644</v>
      </c>
      <c r="X186" s="63" t="s">
        <v>201</v>
      </c>
      <c r="Y186" s="63" t="s">
        <v>163</v>
      </c>
    </row>
    <row r="187" customFormat="false" ht="15" hidden="false" customHeight="false" outlineLevel="0" collapsed="false">
      <c r="A187" s="32" t="s">
        <v>230</v>
      </c>
      <c r="B187" s="32" t="s">
        <v>365</v>
      </c>
      <c r="C187" s="32" t="s">
        <v>369</v>
      </c>
      <c r="D187" s="59" t="n">
        <f aca="false">ROUND(S187*T187,0)</f>
        <v>431</v>
      </c>
      <c r="E187" s="59" t="n">
        <f aca="false">ROUND(S187,0)-D187</f>
        <v>437</v>
      </c>
      <c r="F187" s="59" t="n">
        <f aca="false">IF(COUNTA(D187:E187)=0,"",SUM(D187:E187))</f>
        <v>868</v>
      </c>
      <c r="G187" s="40" t="n">
        <f aca="false">IF(OR(F187="",F187=0),"",D187/F187)</f>
        <v>0.496543778801843</v>
      </c>
      <c r="H187" s="40" t="n">
        <f aca="false">IF(OR(F187="",F187=0),"",E187/F187)</f>
        <v>0.503456221198157</v>
      </c>
      <c r="I187" s="32" t="s">
        <v>161</v>
      </c>
      <c r="J187" s="36" t="n">
        <v>2.11715406277612</v>
      </c>
      <c r="K187" s="36" t="n">
        <f aca="false">$K$8</f>
        <v>1.21888790439391</v>
      </c>
      <c r="L187" s="36" t="n">
        <f aca="false">SQRT(J187^2+K187^2)</f>
        <v>2.44295498300873</v>
      </c>
      <c r="M187" s="40" t="n">
        <f aca="false">IF(G187="","",MAX(0,G187-1.96*L187/100))</f>
        <v>0.448661861134872</v>
      </c>
      <c r="N187" s="40" t="n">
        <f aca="false">IF(G187="","",MIN(1,G187+1.96*L187/100))</f>
        <v>0.544425696468814</v>
      </c>
      <c r="O187" s="59" t="n">
        <f aca="false">ROUND(S187*W187,0)</f>
        <v>77</v>
      </c>
      <c r="P187" s="59" t="n">
        <f aca="false">IF(F187="","",ROUND(SQRT((F187*L187/100)^2+(G187*O187)^2),0))</f>
        <v>44</v>
      </c>
      <c r="R187" s="60" t="n">
        <v>-1.47007228403583</v>
      </c>
      <c r="S187" s="61" t="n">
        <f aca="false">U187*V187*$F$5</f>
        <v>868.364696734059</v>
      </c>
      <c r="T187" s="62" t="n">
        <f aca="false">MAX(0,MIN(1,R187/100+$D$5))</f>
        <v>0.496505697920745</v>
      </c>
      <c r="U187" s="62" t="n">
        <v>0.669517884914464</v>
      </c>
      <c r="V187" s="61" t="n">
        <v>1297</v>
      </c>
      <c r="W187" s="62" t="n">
        <v>0.0882361663506877</v>
      </c>
      <c r="X187" s="63" t="s">
        <v>168</v>
      </c>
      <c r="Y187" s="63" t="s">
        <v>163</v>
      </c>
    </row>
    <row r="188" customFormat="false" ht="15" hidden="false" customHeight="false" outlineLevel="0" collapsed="false">
      <c r="A188" s="32" t="s">
        <v>230</v>
      </c>
      <c r="B188" s="32" t="s">
        <v>365</v>
      </c>
      <c r="C188" s="32" t="s">
        <v>370</v>
      </c>
      <c r="D188" s="59" t="n">
        <f aca="false">ROUND(S188*T188,0)</f>
        <v>900</v>
      </c>
      <c r="E188" s="59" t="n">
        <f aca="false">ROUND(S188,0)-D188</f>
        <v>589</v>
      </c>
      <c r="F188" s="59" t="n">
        <f aca="false">IF(COUNTA(D188:E188)=0,"",SUM(D188:E188))</f>
        <v>1489</v>
      </c>
      <c r="G188" s="40" t="n">
        <f aca="false">IF(OR(F188="",F188=0),"",D188/F188)</f>
        <v>0.604432505036938</v>
      </c>
      <c r="H188" s="40" t="n">
        <f aca="false">IF(OR(F188="",F188=0),"",E188/F188)</f>
        <v>0.395567494963063</v>
      </c>
      <c r="I188" s="32" t="s">
        <v>161</v>
      </c>
      <c r="J188" s="36" t="n">
        <v>1.72833670492965</v>
      </c>
      <c r="K188" s="36" t="n">
        <f aca="false">$K$8</f>
        <v>1.21888790439391</v>
      </c>
      <c r="L188" s="36" t="n">
        <f aca="false">SQRT(J188^2+K188^2)</f>
        <v>2.1149079150367</v>
      </c>
      <c r="M188" s="40" t="n">
        <f aca="false">IF(G188="","",MAX(0,G188-1.96*L188/100))</f>
        <v>0.562980309902218</v>
      </c>
      <c r="N188" s="40" t="n">
        <f aca="false">IF(G188="","",MIN(1,G188+1.96*L188/100))</f>
        <v>0.645884700171657</v>
      </c>
      <c r="O188" s="59" t="n">
        <f aca="false">ROUND(S188*W188,0)</f>
        <v>101</v>
      </c>
      <c r="P188" s="59" t="n">
        <f aca="false">IF(F188="","",ROUND(SQRT((F188*L188/100)^2+(G188*O188)^2),0))</f>
        <v>69</v>
      </c>
      <c r="R188" s="60" t="n">
        <v>9.30835092735448</v>
      </c>
      <c r="S188" s="61" t="n">
        <f aca="false">U188*V188*$F$5</f>
        <v>1488.84887459807</v>
      </c>
      <c r="T188" s="62" t="n">
        <f aca="false">MAX(0,MIN(1,R188/100+$D$5))</f>
        <v>0.604289930034648</v>
      </c>
      <c r="U188" s="62" t="n">
        <v>0.650436380339917</v>
      </c>
      <c r="V188" s="61" t="n">
        <v>2289</v>
      </c>
      <c r="W188" s="62" t="n">
        <v>0.0678151016999644</v>
      </c>
      <c r="X188" s="63" t="s">
        <v>201</v>
      </c>
      <c r="Y188" s="63" t="s">
        <v>163</v>
      </c>
    </row>
    <row r="189" customFormat="false" ht="15" hidden="false" customHeight="false" outlineLevel="0" collapsed="false">
      <c r="A189" s="32" t="s">
        <v>230</v>
      </c>
      <c r="B189" s="32" t="s">
        <v>365</v>
      </c>
      <c r="C189" s="32" t="s">
        <v>371</v>
      </c>
      <c r="D189" s="59" t="n">
        <f aca="false">ROUND(S189*T189,0)</f>
        <v>884</v>
      </c>
      <c r="E189" s="59" t="n">
        <f aca="false">ROUND(S189,0)-D189</f>
        <v>596</v>
      </c>
      <c r="F189" s="59" t="n">
        <f aca="false">IF(COUNTA(D189:E189)=0,"",SUM(D189:E189))</f>
        <v>1480</v>
      </c>
      <c r="G189" s="40" t="n">
        <f aca="false">IF(OR(F189="",F189=0),"",D189/F189)</f>
        <v>0.597297297297297</v>
      </c>
      <c r="H189" s="40" t="n">
        <f aca="false">IF(OR(F189="",F189=0),"",E189/F189)</f>
        <v>0.402702702702703</v>
      </c>
      <c r="I189" s="32" t="s">
        <v>161</v>
      </c>
      <c r="J189" s="36" t="n">
        <v>1.72833670492965</v>
      </c>
      <c r="K189" s="36" t="n">
        <f aca="false">$K$8</f>
        <v>1.21888790439391</v>
      </c>
      <c r="L189" s="36" t="n">
        <f aca="false">SQRT(J189^2+K189^2)</f>
        <v>2.1149079150367</v>
      </c>
      <c r="M189" s="40" t="n">
        <f aca="false">IF(G189="","",MAX(0,G189-1.96*L189/100))</f>
        <v>0.555845102162578</v>
      </c>
      <c r="N189" s="40" t="n">
        <f aca="false">IF(G189="","",MIN(1,G189+1.96*L189/100))</f>
        <v>0.638749492432017</v>
      </c>
      <c r="O189" s="59" t="n">
        <f aca="false">ROUND(S189*W189,0)</f>
        <v>100</v>
      </c>
      <c r="P189" s="59" t="n">
        <f aca="false">IF(F189="","",ROUND(SQRT((F189*L189/100)^2+(G189*O189)^2),0))</f>
        <v>67</v>
      </c>
      <c r="R189" s="60" t="n">
        <v>8.62108463856875</v>
      </c>
      <c r="S189" s="61" t="n">
        <f aca="false">U189*V189*$F$5</f>
        <v>1480.29868819374</v>
      </c>
      <c r="T189" s="62" t="n">
        <f aca="false">MAX(0,MIN(1,R189/100+$D$5))</f>
        <v>0.597417267146791</v>
      </c>
      <c r="U189" s="62" t="n">
        <v>0.714429868819374</v>
      </c>
      <c r="V189" s="61" t="n">
        <v>2072</v>
      </c>
      <c r="W189" s="62" t="n">
        <v>0.0678151016999644</v>
      </c>
      <c r="X189" s="63" t="s">
        <v>201</v>
      </c>
      <c r="Y189" s="63" t="s">
        <v>163</v>
      </c>
    </row>
    <row r="190" customFormat="false" ht="15" hidden="false" customHeight="false" outlineLevel="0" collapsed="false">
      <c r="A190" s="32" t="s">
        <v>230</v>
      </c>
      <c r="B190" s="32" t="s">
        <v>365</v>
      </c>
      <c r="C190" s="32" t="s">
        <v>372</v>
      </c>
      <c r="D190" s="59" t="n">
        <f aca="false">ROUND(S190*T190,0)</f>
        <v>403</v>
      </c>
      <c r="E190" s="59" t="n">
        <f aca="false">ROUND(S190,0)-D190</f>
        <v>373</v>
      </c>
      <c r="F190" s="59" t="n">
        <f aca="false">IF(COUNTA(D190:E190)=0,"",SUM(D190:E190))</f>
        <v>776</v>
      </c>
      <c r="G190" s="40" t="n">
        <f aca="false">IF(OR(F190="",F190=0),"",D190/F190)</f>
        <v>0.519329896907217</v>
      </c>
      <c r="H190" s="40" t="n">
        <f aca="false">IF(OR(F190="",F190=0),"",E190/F190)</f>
        <v>0.480670103092784</v>
      </c>
      <c r="I190" s="32" t="s">
        <v>161</v>
      </c>
      <c r="J190" s="36" t="n">
        <v>2.11715406277612</v>
      </c>
      <c r="K190" s="36" t="n">
        <f aca="false">$K$8</f>
        <v>1.21888790439391</v>
      </c>
      <c r="L190" s="36" t="n">
        <f aca="false">SQRT(J190^2+K190^2)</f>
        <v>2.44295498300873</v>
      </c>
      <c r="M190" s="40" t="n">
        <f aca="false">IF(G190="","",MAX(0,G190-1.96*L190/100))</f>
        <v>0.471447979240245</v>
      </c>
      <c r="N190" s="40" t="n">
        <f aca="false">IF(G190="","",MIN(1,G190+1.96*L190/100))</f>
        <v>0.567211814574188</v>
      </c>
      <c r="O190" s="59" t="n">
        <f aca="false">ROUND(S190*W190,0)</f>
        <v>68</v>
      </c>
      <c r="P190" s="59" t="n">
        <f aca="false">IF(F190="","",ROUND(SQRT((F190*L190/100)^2+(G190*O190)^2),0))</f>
        <v>40</v>
      </c>
      <c r="R190" s="60" t="n">
        <v>0.844700222055049</v>
      </c>
      <c r="S190" s="61" t="n">
        <f aca="false">U190*V190*$F$5</f>
        <v>775.595171773445</v>
      </c>
      <c r="T190" s="62" t="n">
        <f aca="false">MAX(0,MIN(1,R190/100+$D$5))</f>
        <v>0.519653422981654</v>
      </c>
      <c r="U190" s="62" t="n">
        <v>0.70380687093779</v>
      </c>
      <c r="V190" s="61" t="n">
        <v>1102</v>
      </c>
      <c r="W190" s="62" t="n">
        <v>0.0882361663506877</v>
      </c>
      <c r="X190" s="63" t="s">
        <v>168</v>
      </c>
      <c r="Y190" s="63" t="s">
        <v>163</v>
      </c>
    </row>
    <row r="191" customFormat="false" ht="15" hidden="false" customHeight="false" outlineLevel="0" collapsed="false">
      <c r="A191" s="32" t="s">
        <v>230</v>
      </c>
      <c r="B191" s="32" t="s">
        <v>365</v>
      </c>
      <c r="C191" s="32" t="s">
        <v>373</v>
      </c>
      <c r="D191" s="59" t="n">
        <f aca="false">ROUND(S191*T191,0)</f>
        <v>1085</v>
      </c>
      <c r="E191" s="59" t="n">
        <f aca="false">ROUND(S191,0)-D191</f>
        <v>1030</v>
      </c>
      <c r="F191" s="59" t="n">
        <f aca="false">IF(COUNTA(D191:E191)=0,"",SUM(D191:E191))</f>
        <v>2115</v>
      </c>
      <c r="G191" s="40" t="n">
        <f aca="false">IF(OR(F191="",F191=0),"",D191/F191)</f>
        <v>0.513002364066194</v>
      </c>
      <c r="H191" s="40" t="n">
        <f aca="false">IF(OR(F191="",F191=0),"",E191/F191)</f>
        <v>0.486997635933806</v>
      </c>
      <c r="I191" s="32" t="s">
        <v>161</v>
      </c>
      <c r="J191" s="36" t="n">
        <v>1.72833670492965</v>
      </c>
      <c r="K191" s="36" t="n">
        <f aca="false">$K$8</f>
        <v>1.21888790439391</v>
      </c>
      <c r="L191" s="36" t="n">
        <f aca="false">SQRT(J191^2+K191^2)</f>
        <v>2.1149079150367</v>
      </c>
      <c r="M191" s="40" t="n">
        <f aca="false">IF(G191="","",MAX(0,G191-1.96*L191/100))</f>
        <v>0.471550168931475</v>
      </c>
      <c r="N191" s="40" t="n">
        <f aca="false">IF(G191="","",MIN(1,G191+1.96*L191/100))</f>
        <v>0.554454559200913</v>
      </c>
      <c r="O191" s="59" t="n">
        <f aca="false">ROUND(S191*W191,0)</f>
        <v>143</v>
      </c>
      <c r="P191" s="59" t="n">
        <f aca="false">IF(F191="","",ROUND(SQRT((F191*L191/100)^2+(G191*O191)^2),0))</f>
        <v>86</v>
      </c>
      <c r="R191" s="60" t="n">
        <v>0.18510401599833</v>
      </c>
      <c r="S191" s="61" t="n">
        <f aca="false">U191*V191*$F$5</f>
        <v>2115.3476992871</v>
      </c>
      <c r="T191" s="62" t="n">
        <f aca="false">MAX(0,MIN(1,R191/100+$D$5))</f>
        <v>0.513057460921086</v>
      </c>
      <c r="U191" s="62" t="n">
        <v>0.658781594296824</v>
      </c>
      <c r="V191" s="61" t="n">
        <v>3211</v>
      </c>
      <c r="W191" s="62" t="n">
        <v>0.0678151016999644</v>
      </c>
      <c r="X191" s="63" t="s">
        <v>201</v>
      </c>
      <c r="Y191" s="63" t="s">
        <v>163</v>
      </c>
    </row>
    <row r="192" customFormat="false" ht="15" hidden="false" customHeight="false" outlineLevel="0" collapsed="false">
      <c r="A192" s="32" t="s">
        <v>230</v>
      </c>
      <c r="B192" s="32" t="s">
        <v>374</v>
      </c>
      <c r="C192" s="32" t="s">
        <v>375</v>
      </c>
      <c r="D192" s="59" t="n">
        <f aca="false">ROUND(S192*T192,0)</f>
        <v>774</v>
      </c>
      <c r="E192" s="59" t="n">
        <f aca="false">ROUND(S192,0)-D192</f>
        <v>724</v>
      </c>
      <c r="F192" s="59" t="n">
        <f aca="false">IF(COUNTA(D192:E192)=0,"",SUM(D192:E192))</f>
        <v>1498</v>
      </c>
      <c r="G192" s="40" t="n">
        <f aca="false">IF(OR(F192="",F192=0),"",D192/F192)</f>
        <v>0.516688918558077</v>
      </c>
      <c r="H192" s="40" t="n">
        <f aca="false">IF(OR(F192="",F192=0),"",E192/F192)</f>
        <v>0.483311081441923</v>
      </c>
      <c r="I192" s="32" t="s">
        <v>161</v>
      </c>
      <c r="J192" s="36" t="n">
        <v>1.72833670492965</v>
      </c>
      <c r="K192" s="36" t="n">
        <f aca="false">$K$8</f>
        <v>1.21888790439391</v>
      </c>
      <c r="L192" s="36" t="n">
        <f aca="false">SQRT(J192^2+K192^2)</f>
        <v>2.1149079150367</v>
      </c>
      <c r="M192" s="40" t="n">
        <f aca="false">IF(G192="","",MAX(0,G192-1.96*L192/100))</f>
        <v>0.475236723423358</v>
      </c>
      <c r="N192" s="40" t="n">
        <f aca="false">IF(G192="","",MIN(1,G192+1.96*L192/100))</f>
        <v>0.558141113692797</v>
      </c>
      <c r="O192" s="59" t="n">
        <f aca="false">ROUND(S192*W192,0)</f>
        <v>102</v>
      </c>
      <c r="P192" s="59" t="n">
        <f aca="false">IF(F192="","",ROUND(SQRT((F192*L192/100)^2+(G192*O192)^2),0))</f>
        <v>61</v>
      </c>
      <c r="R192" s="60" t="n">
        <v>0.548078505455156</v>
      </c>
      <c r="S192" s="61" t="n">
        <f aca="false">U192*V192*$F$5</f>
        <v>1497.74778574441</v>
      </c>
      <c r="T192" s="62" t="n">
        <f aca="false">MAX(0,MIN(1,R192/100+$D$5))</f>
        <v>0.516687205815655</v>
      </c>
      <c r="U192" s="62" t="n">
        <v>0.638970898355124</v>
      </c>
      <c r="V192" s="61" t="n">
        <v>2344</v>
      </c>
      <c r="W192" s="62" t="n">
        <v>0.0678151016999644</v>
      </c>
      <c r="X192" s="63" t="s">
        <v>201</v>
      </c>
      <c r="Y192" s="63" t="s">
        <v>163</v>
      </c>
    </row>
    <row r="193" customFormat="false" ht="15" hidden="false" customHeight="false" outlineLevel="0" collapsed="false">
      <c r="A193" s="32" t="s">
        <v>230</v>
      </c>
      <c r="B193" s="32" t="s">
        <v>374</v>
      </c>
      <c r="C193" s="32" t="s">
        <v>376</v>
      </c>
      <c r="D193" s="59" t="n">
        <f aca="false">ROUND(S193*T193,0)</f>
        <v>1057</v>
      </c>
      <c r="E193" s="59" t="n">
        <f aca="false">ROUND(S193,0)-D193</f>
        <v>985</v>
      </c>
      <c r="F193" s="59" t="n">
        <f aca="false">IF(COUNTA(D193:E193)=0,"",SUM(D193:E193))</f>
        <v>2042</v>
      </c>
      <c r="G193" s="40" t="n">
        <f aca="false">IF(OR(F193="",F193=0),"",D193/F193)</f>
        <v>0.517629774730656</v>
      </c>
      <c r="H193" s="40" t="n">
        <f aca="false">IF(OR(F193="",F193=0),"",E193/F193)</f>
        <v>0.482370225269344</v>
      </c>
      <c r="I193" s="32" t="s">
        <v>161</v>
      </c>
      <c r="J193" s="36" t="n">
        <v>1.72833670492965</v>
      </c>
      <c r="K193" s="36" t="n">
        <f aca="false">$K$8</f>
        <v>1.21888790439391</v>
      </c>
      <c r="L193" s="36" t="n">
        <f aca="false">SQRT(J193^2+K193^2)</f>
        <v>2.1149079150367</v>
      </c>
      <c r="M193" s="40" t="n">
        <f aca="false">IF(G193="","",MAX(0,G193-1.96*L193/100))</f>
        <v>0.476177579595937</v>
      </c>
      <c r="N193" s="40" t="n">
        <f aca="false">IF(G193="","",MIN(1,G193+1.96*L193/100))</f>
        <v>0.559081969865375</v>
      </c>
      <c r="O193" s="59" t="n">
        <f aca="false">ROUND(S193*W193,0)</f>
        <v>138</v>
      </c>
      <c r="P193" s="59" t="n">
        <f aca="false">IF(F193="","",ROUND(SQRT((F193*L193/100)^2+(G193*O193)^2),0))</f>
        <v>83</v>
      </c>
      <c r="R193" s="60" t="n">
        <v>0.636229240352493</v>
      </c>
      <c r="S193" s="61" t="n">
        <f aca="false">U193*V193*$F$5</f>
        <v>2042.15796344647</v>
      </c>
      <c r="T193" s="62" t="n">
        <f aca="false">MAX(0,MIN(1,R193/100+$D$5))</f>
        <v>0.517568713164628</v>
      </c>
      <c r="U193" s="62" t="n">
        <v>0.682767624020887</v>
      </c>
      <c r="V193" s="61" t="n">
        <v>2991</v>
      </c>
      <c r="W193" s="62" t="n">
        <v>0.0678151016999644</v>
      </c>
      <c r="X193" s="63" t="s">
        <v>201</v>
      </c>
      <c r="Y193" s="63" t="s">
        <v>163</v>
      </c>
    </row>
    <row r="194" customFormat="false" ht="15" hidden="false" customHeight="false" outlineLevel="0" collapsed="false">
      <c r="A194" s="32" t="s">
        <v>230</v>
      </c>
      <c r="B194" s="32" t="s">
        <v>374</v>
      </c>
      <c r="C194" s="32" t="s">
        <v>377</v>
      </c>
      <c r="D194" s="59" t="n">
        <f aca="false">ROUND(S194*T194,0)</f>
        <v>805</v>
      </c>
      <c r="E194" s="59" t="n">
        <f aca="false">ROUND(S194,0)-D194</f>
        <v>885</v>
      </c>
      <c r="F194" s="59" t="n">
        <f aca="false">IF(COUNTA(D194:E194)=0,"",SUM(D194:E194))</f>
        <v>1690</v>
      </c>
      <c r="G194" s="40" t="n">
        <f aca="false">IF(OR(F194="",F194=0),"",D194/F194)</f>
        <v>0.476331360946746</v>
      </c>
      <c r="H194" s="40" t="n">
        <f aca="false">IF(OR(F194="",F194=0),"",E194/F194)</f>
        <v>0.523668639053254</v>
      </c>
      <c r="I194" s="32" t="s">
        <v>161</v>
      </c>
      <c r="J194" s="36" t="n">
        <v>1.72833670492965</v>
      </c>
      <c r="K194" s="36" t="n">
        <f aca="false">$K$8</f>
        <v>1.21888790439391</v>
      </c>
      <c r="L194" s="36" t="n">
        <f aca="false">SQRT(J194^2+K194^2)</f>
        <v>2.1149079150367</v>
      </c>
      <c r="M194" s="40" t="n">
        <f aca="false">IF(G194="","",MAX(0,G194-1.96*L194/100))</f>
        <v>0.434879165812026</v>
      </c>
      <c r="N194" s="40" t="n">
        <f aca="false">IF(G194="","",MIN(1,G194+1.96*L194/100))</f>
        <v>0.517783556081465</v>
      </c>
      <c r="O194" s="59" t="n">
        <f aca="false">ROUND(S194*W194,0)</f>
        <v>115</v>
      </c>
      <c r="P194" s="59" t="n">
        <f aca="false">IF(F194="","",ROUND(SQRT((F194*L194/100)^2+(G194*O194)^2),0))</f>
        <v>65</v>
      </c>
      <c r="R194" s="60" t="n">
        <v>-3.48742419568614</v>
      </c>
      <c r="S194" s="61" t="n">
        <f aca="false">U194*V194*$F$5</f>
        <v>1690.06787762906</v>
      </c>
      <c r="T194" s="62" t="n">
        <f aca="false">MAX(0,MIN(1,R194/100+$D$5))</f>
        <v>0.476332178804242</v>
      </c>
      <c r="U194" s="62" t="n">
        <v>0.651529636711281</v>
      </c>
      <c r="V194" s="61" t="n">
        <v>2594</v>
      </c>
      <c r="W194" s="62" t="n">
        <v>0.0678151016999644</v>
      </c>
      <c r="X194" s="63" t="s">
        <v>201</v>
      </c>
      <c r="Y194" s="63" t="s">
        <v>163</v>
      </c>
    </row>
    <row r="195" customFormat="false" ht="15" hidden="false" customHeight="false" outlineLevel="0" collapsed="false">
      <c r="A195" s="32" t="s">
        <v>230</v>
      </c>
      <c r="B195" s="32" t="s">
        <v>374</v>
      </c>
      <c r="C195" s="32" t="s">
        <v>378</v>
      </c>
      <c r="D195" s="59" t="n">
        <f aca="false">ROUND(S195*T195,0)</f>
        <v>628</v>
      </c>
      <c r="E195" s="59" t="n">
        <f aca="false">ROUND(S195,0)-D195</f>
        <v>518</v>
      </c>
      <c r="F195" s="59" t="n">
        <f aca="false">IF(COUNTA(D195:E195)=0,"",SUM(D195:E195))</f>
        <v>1146</v>
      </c>
      <c r="G195" s="40" t="n">
        <f aca="false">IF(OR(F195="",F195=0),"",D195/F195)</f>
        <v>0.547993019197208</v>
      </c>
      <c r="H195" s="40" t="n">
        <f aca="false">IF(OR(F195="",F195=0),"",E195/F195)</f>
        <v>0.452006980802792</v>
      </c>
      <c r="I195" s="32" t="s">
        <v>161</v>
      </c>
      <c r="J195" s="36" t="n">
        <v>1.72833670492965</v>
      </c>
      <c r="K195" s="36" t="n">
        <f aca="false">$K$8</f>
        <v>1.21888790439391</v>
      </c>
      <c r="L195" s="36" t="n">
        <f aca="false">SQRT(J195^2+K195^2)</f>
        <v>2.1149079150367</v>
      </c>
      <c r="M195" s="40" t="n">
        <f aca="false">IF(G195="","",MAX(0,G195-1.96*L195/100))</f>
        <v>0.506540824062489</v>
      </c>
      <c r="N195" s="40" t="n">
        <f aca="false">IF(G195="","",MIN(1,G195+1.96*L195/100))</f>
        <v>0.589445214331927</v>
      </c>
      <c r="O195" s="59" t="n">
        <f aca="false">ROUND(S195*W195,0)</f>
        <v>78</v>
      </c>
      <c r="P195" s="59" t="n">
        <f aca="false">IF(F195="","",ROUND(SQRT((F195*L195/100)^2+(G195*O195)^2),0))</f>
        <v>49</v>
      </c>
      <c r="R195" s="60" t="n">
        <v>3.68066017351196</v>
      </c>
      <c r="S195" s="61" t="n">
        <f aca="false">U195*V195*$F$5</f>
        <v>1145.8001397624</v>
      </c>
      <c r="T195" s="62" t="n">
        <f aca="false">MAX(0,MIN(1,R195/100+$D$5))</f>
        <v>0.548013022496223</v>
      </c>
      <c r="U195" s="62" t="n">
        <v>0.640111809923131</v>
      </c>
      <c r="V195" s="61" t="n">
        <v>1790</v>
      </c>
      <c r="W195" s="62" t="n">
        <v>0.0678151016999644</v>
      </c>
      <c r="X195" s="63" t="s">
        <v>201</v>
      </c>
      <c r="Y195" s="63" t="s">
        <v>163</v>
      </c>
    </row>
    <row r="196" customFormat="false" ht="15" hidden="false" customHeight="false" outlineLevel="0" collapsed="false">
      <c r="A196" s="32" t="s">
        <v>230</v>
      </c>
      <c r="B196" s="32" t="s">
        <v>374</v>
      </c>
      <c r="C196" s="32" t="s">
        <v>379</v>
      </c>
      <c r="D196" s="59" t="n">
        <f aca="false">ROUND(S196*T196,0)</f>
        <v>1475</v>
      </c>
      <c r="E196" s="59" t="n">
        <f aca="false">ROUND(S196,0)-D196</f>
        <v>1245</v>
      </c>
      <c r="F196" s="59" t="n">
        <f aca="false">IF(COUNTA(D196:E196)=0,"",SUM(D196:E196))</f>
        <v>2720</v>
      </c>
      <c r="G196" s="40" t="n">
        <f aca="false">IF(OR(F196="",F196=0),"",D196/F196)</f>
        <v>0.542279411764706</v>
      </c>
      <c r="H196" s="40" t="n">
        <f aca="false">IF(OR(F196="",F196=0),"",E196/F196)</f>
        <v>0.457720588235294</v>
      </c>
      <c r="I196" s="32" t="s">
        <v>161</v>
      </c>
      <c r="J196" s="36" t="n">
        <v>1.72833670492965</v>
      </c>
      <c r="K196" s="36" t="n">
        <f aca="false">$K$8</f>
        <v>1.21888790439391</v>
      </c>
      <c r="L196" s="36" t="n">
        <f aca="false">SQRT(J196^2+K196^2)</f>
        <v>2.1149079150367</v>
      </c>
      <c r="M196" s="40" t="n">
        <f aca="false">IF(G196="","",MAX(0,G196-1.96*L196/100))</f>
        <v>0.500827216629987</v>
      </c>
      <c r="N196" s="40" t="n">
        <f aca="false">IF(G196="","",MIN(1,G196+1.96*L196/100))</f>
        <v>0.583731606899425</v>
      </c>
      <c r="O196" s="59" t="n">
        <f aca="false">ROUND(S196*W196,0)</f>
        <v>184</v>
      </c>
      <c r="P196" s="59" t="n">
        <f aca="false">IF(F196="","",ROUND(SQRT((F196*L196/100)^2+(G196*O196)^2),0))</f>
        <v>115</v>
      </c>
      <c r="R196" s="60" t="n">
        <v>3.12339399008557</v>
      </c>
      <c r="S196" s="61" t="n">
        <f aca="false">U196*V196*$F$5</f>
        <v>2719.88153310105</v>
      </c>
      <c r="T196" s="62" t="n">
        <f aca="false">MAX(0,MIN(1,R196/100+$D$5))</f>
        <v>0.542440360661959</v>
      </c>
      <c r="U196" s="62" t="n">
        <v>0.592566782810685</v>
      </c>
      <c r="V196" s="61" t="n">
        <v>4590</v>
      </c>
      <c r="W196" s="62" t="n">
        <v>0.0678151016999644</v>
      </c>
      <c r="X196" s="63" t="s">
        <v>201</v>
      </c>
      <c r="Y196" s="63" t="s">
        <v>163</v>
      </c>
    </row>
    <row r="197" customFormat="false" ht="15" hidden="false" customHeight="false" outlineLevel="0" collapsed="false">
      <c r="A197" s="32" t="s">
        <v>230</v>
      </c>
      <c r="B197" s="32" t="s">
        <v>374</v>
      </c>
      <c r="C197" s="32" t="s">
        <v>380</v>
      </c>
      <c r="D197" s="59" t="n">
        <f aca="false">ROUND(S197*T197,0)</f>
        <v>517</v>
      </c>
      <c r="E197" s="59" t="n">
        <f aca="false">ROUND(S197,0)-D197</f>
        <v>452</v>
      </c>
      <c r="F197" s="59" t="n">
        <f aca="false">IF(COUNTA(D197:E197)=0,"",SUM(D197:E197))</f>
        <v>969</v>
      </c>
      <c r="G197" s="40" t="n">
        <f aca="false">IF(OR(F197="",F197=0),"",D197/F197)</f>
        <v>0.533539731682147</v>
      </c>
      <c r="H197" s="40" t="n">
        <f aca="false">IF(OR(F197="",F197=0),"",E197/F197)</f>
        <v>0.466460268317854</v>
      </c>
      <c r="I197" s="32" t="s">
        <v>161</v>
      </c>
      <c r="J197" s="36" t="n">
        <v>1.72833670492965</v>
      </c>
      <c r="K197" s="36" t="n">
        <f aca="false">$K$8</f>
        <v>1.21888790439391</v>
      </c>
      <c r="L197" s="36" t="n">
        <f aca="false">SQRT(J197^2+K197^2)</f>
        <v>2.1149079150367</v>
      </c>
      <c r="M197" s="40" t="n">
        <f aca="false">IF(G197="","",MAX(0,G197-1.96*L197/100))</f>
        <v>0.492087536547427</v>
      </c>
      <c r="N197" s="40" t="n">
        <f aca="false">IF(G197="","",MIN(1,G197+1.96*L197/100))</f>
        <v>0.574991926816866</v>
      </c>
      <c r="O197" s="59" t="n">
        <f aca="false">ROUND(S197*W197,0)</f>
        <v>66</v>
      </c>
      <c r="P197" s="59" t="n">
        <f aca="false">IF(F197="","",ROUND(SQRT((F197*L197/100)^2+(G197*O197)^2),0))</f>
        <v>41</v>
      </c>
      <c r="R197" s="60" t="n">
        <v>2.23868699217158</v>
      </c>
      <c r="S197" s="61" t="n">
        <f aca="false">U197*V197*$F$5</f>
        <v>969.162629757786</v>
      </c>
      <c r="T197" s="62" t="n">
        <f aca="false">MAX(0,MIN(1,R197/100+$D$5))</f>
        <v>0.533593290682819</v>
      </c>
      <c r="U197" s="62" t="n">
        <v>0.54325259515571</v>
      </c>
      <c r="V197" s="61" t="n">
        <v>1784</v>
      </c>
      <c r="W197" s="62" t="n">
        <v>0.0678151016999644</v>
      </c>
      <c r="X197" s="63" t="s">
        <v>201</v>
      </c>
      <c r="Y197" s="63" t="s">
        <v>163</v>
      </c>
    </row>
    <row r="198" customFormat="false" ht="15" hidden="false" customHeight="false" outlineLevel="0" collapsed="false">
      <c r="A198" s="32" t="s">
        <v>230</v>
      </c>
      <c r="B198" s="32" t="s">
        <v>374</v>
      </c>
      <c r="C198" s="32" t="s">
        <v>381</v>
      </c>
      <c r="D198" s="59" t="n">
        <f aca="false">ROUND(S198*T198,0)</f>
        <v>516</v>
      </c>
      <c r="E198" s="59" t="n">
        <f aca="false">ROUND(S198,0)-D198</f>
        <v>414</v>
      </c>
      <c r="F198" s="59" t="n">
        <f aca="false">IF(COUNTA(D198:E198)=0,"",SUM(D198:E198))</f>
        <v>930</v>
      </c>
      <c r="G198" s="40" t="n">
        <f aca="false">IF(OR(F198="",F198=0),"",D198/F198)</f>
        <v>0.554838709677419</v>
      </c>
      <c r="H198" s="40" t="n">
        <f aca="false">IF(OR(F198="",F198=0),"",E198/F198)</f>
        <v>0.445161290322581</v>
      </c>
      <c r="I198" s="32" t="s">
        <v>161</v>
      </c>
      <c r="J198" s="36" t="n">
        <v>2.11715406277612</v>
      </c>
      <c r="K198" s="36" t="n">
        <f aca="false">$K$8</f>
        <v>1.21888790439391</v>
      </c>
      <c r="L198" s="36" t="n">
        <f aca="false">SQRT(J198^2+K198^2)</f>
        <v>2.44295498300873</v>
      </c>
      <c r="M198" s="40" t="n">
        <f aca="false">IF(G198="","",MAX(0,G198-1.96*L198/100))</f>
        <v>0.506956792010448</v>
      </c>
      <c r="N198" s="40" t="n">
        <f aca="false">IF(G198="","",MIN(1,G198+1.96*L198/100))</f>
        <v>0.602720627344391</v>
      </c>
      <c r="O198" s="59" t="n">
        <f aca="false">ROUND(S198*W198,0)</f>
        <v>82</v>
      </c>
      <c r="P198" s="59" t="n">
        <f aca="false">IF(F198="","",ROUND(SQRT((F198*L198/100)^2+(G198*O198)^2),0))</f>
        <v>51</v>
      </c>
      <c r="R198" s="60" t="n">
        <v>4.41355895399277</v>
      </c>
      <c r="S198" s="61" t="n">
        <f aca="false">U198*V198*$F$5</f>
        <v>929.805201992252</v>
      </c>
      <c r="T198" s="62" t="n">
        <f aca="false">MAX(0,MIN(1,R198/100+$D$5))</f>
        <v>0.555342010301031</v>
      </c>
      <c r="U198" s="62" t="n">
        <v>0.496956281128943</v>
      </c>
      <c r="V198" s="61" t="n">
        <v>1871</v>
      </c>
      <c r="W198" s="62" t="n">
        <v>0.0882361663506877</v>
      </c>
      <c r="X198" s="63" t="s">
        <v>168</v>
      </c>
      <c r="Y198" s="63" t="s">
        <v>163</v>
      </c>
    </row>
    <row r="199" customFormat="false" ht="15" hidden="false" customHeight="false" outlineLevel="0" collapsed="false">
      <c r="A199" s="32" t="s">
        <v>230</v>
      </c>
      <c r="B199" s="32" t="s">
        <v>374</v>
      </c>
      <c r="C199" s="32" t="s">
        <v>382</v>
      </c>
      <c r="D199" s="59" t="n">
        <f aca="false">ROUND(S199*T199,0)</f>
        <v>548</v>
      </c>
      <c r="E199" s="59" t="n">
        <f aca="false">ROUND(S199,0)-D199</f>
        <v>496</v>
      </c>
      <c r="F199" s="59" t="n">
        <f aca="false">IF(COUNTA(D199:E199)=0,"",SUM(D199:E199))</f>
        <v>1044</v>
      </c>
      <c r="G199" s="40" t="n">
        <f aca="false">IF(OR(F199="",F199=0),"",D199/F199)</f>
        <v>0.524904214559387</v>
      </c>
      <c r="H199" s="40" t="n">
        <f aca="false">IF(OR(F199="",F199=0),"",E199/F199)</f>
        <v>0.475095785440613</v>
      </c>
      <c r="I199" s="32" t="s">
        <v>161</v>
      </c>
      <c r="J199" s="36" t="n">
        <v>1.72833670492965</v>
      </c>
      <c r="K199" s="36" t="n">
        <f aca="false">$K$8</f>
        <v>1.21888790439391</v>
      </c>
      <c r="L199" s="36" t="n">
        <f aca="false">SQRT(J199^2+K199^2)</f>
        <v>2.1149079150367</v>
      </c>
      <c r="M199" s="40" t="n">
        <f aca="false">IF(G199="","",MAX(0,G199-1.96*L199/100))</f>
        <v>0.483452019424668</v>
      </c>
      <c r="N199" s="40" t="n">
        <f aca="false">IF(G199="","",MIN(1,G199+1.96*L199/100))</f>
        <v>0.566356409694106</v>
      </c>
      <c r="O199" s="59" t="n">
        <f aca="false">ROUND(S199*W199,0)</f>
        <v>71</v>
      </c>
      <c r="P199" s="59" t="n">
        <f aca="false">IF(F199="","",ROUND(SQRT((F199*L199/100)^2+(G199*O199)^2),0))</f>
        <v>43</v>
      </c>
      <c r="R199" s="60" t="n">
        <v>1.32413963972081</v>
      </c>
      <c r="S199" s="61" t="n">
        <f aca="false">U199*V199*$F$5</f>
        <v>1044.14424242424</v>
      </c>
      <c r="T199" s="62" t="n">
        <f aca="false">MAX(0,MIN(1,R199/100+$D$5))</f>
        <v>0.524447817158311</v>
      </c>
      <c r="U199" s="62" t="n">
        <v>0.59939393939394</v>
      </c>
      <c r="V199" s="61" t="n">
        <v>1742</v>
      </c>
      <c r="W199" s="62" t="n">
        <v>0.0678151016999644</v>
      </c>
      <c r="X199" s="63" t="s">
        <v>201</v>
      </c>
      <c r="Y199" s="63" t="s">
        <v>163</v>
      </c>
    </row>
    <row r="200" customFormat="false" ht="15" hidden="false" customHeight="false" outlineLevel="0" collapsed="false">
      <c r="A200" s="32" t="s">
        <v>230</v>
      </c>
      <c r="B200" s="32" t="s">
        <v>383</v>
      </c>
      <c r="C200" s="32" t="s">
        <v>384</v>
      </c>
      <c r="D200" s="59" t="n">
        <f aca="false">ROUND(S200*T200,0)</f>
        <v>1245</v>
      </c>
      <c r="E200" s="59" t="n">
        <f aca="false">ROUND(S200,0)-D200</f>
        <v>1388</v>
      </c>
      <c r="F200" s="59" t="n">
        <f aca="false">IF(COUNTA(D200:E200)=0,"",SUM(D200:E200))</f>
        <v>2633</v>
      </c>
      <c r="G200" s="40" t="n">
        <f aca="false">IF(OR(F200="",F200=0),"",D200/F200)</f>
        <v>0.472844663881504</v>
      </c>
      <c r="H200" s="40" t="n">
        <f aca="false">IF(OR(F200="",F200=0),"",E200/F200)</f>
        <v>0.527155336118496</v>
      </c>
      <c r="I200" s="32" t="s">
        <v>161</v>
      </c>
      <c r="J200" s="36" t="n">
        <v>1.72833670492965</v>
      </c>
      <c r="K200" s="36" t="n">
        <f aca="false">$K$8</f>
        <v>1.21888790439391</v>
      </c>
      <c r="L200" s="36" t="n">
        <f aca="false">SQRT(J200^2+K200^2)</f>
        <v>2.1149079150367</v>
      </c>
      <c r="M200" s="40" t="n">
        <f aca="false">IF(G200="","",MAX(0,G200-1.96*L200/100))</f>
        <v>0.431392468746785</v>
      </c>
      <c r="N200" s="40" t="n">
        <f aca="false">IF(G200="","",MIN(1,G200+1.96*L200/100))</f>
        <v>0.514296859016223</v>
      </c>
      <c r="O200" s="59" t="n">
        <f aca="false">ROUND(S200*W200,0)</f>
        <v>179</v>
      </c>
      <c r="P200" s="59" t="n">
        <f aca="false">IF(F200="","",ROUND(SQRT((F200*L200/100)^2+(G200*O200)^2),0))</f>
        <v>101</v>
      </c>
      <c r="R200" s="60" t="n">
        <v>-3.823247018139</v>
      </c>
      <c r="S200" s="61" t="n">
        <f aca="false">U200*V200*$F$5</f>
        <v>2632.829612885</v>
      </c>
      <c r="T200" s="62" t="n">
        <f aca="false">MAX(0,MIN(1,R200/100+$D$5))</f>
        <v>0.472973950579713</v>
      </c>
      <c r="U200" s="62" t="n">
        <v>0.704718847131958</v>
      </c>
      <c r="V200" s="61" t="n">
        <v>3736</v>
      </c>
      <c r="W200" s="62" t="n">
        <v>0.0678151016999644</v>
      </c>
      <c r="X200" s="63" t="s">
        <v>201</v>
      </c>
      <c r="Y200" s="63" t="s">
        <v>163</v>
      </c>
    </row>
    <row r="201" customFormat="false" ht="15" hidden="false" customHeight="false" outlineLevel="0" collapsed="false">
      <c r="A201" s="32" t="s">
        <v>230</v>
      </c>
      <c r="B201" s="32" t="s">
        <v>383</v>
      </c>
      <c r="C201" s="32" t="s">
        <v>385</v>
      </c>
      <c r="D201" s="59" t="n">
        <f aca="false">ROUND(S201*T201,0)</f>
        <v>784</v>
      </c>
      <c r="E201" s="59" t="n">
        <f aca="false">ROUND(S201,0)-D201</f>
        <v>1195</v>
      </c>
      <c r="F201" s="59" t="n">
        <f aca="false">IF(COUNTA(D201:E201)=0,"",SUM(D201:E201))</f>
        <v>1979</v>
      </c>
      <c r="G201" s="40" t="n">
        <f aca="false">IF(OR(F201="",F201=0),"",D201/F201)</f>
        <v>0.396159676604346</v>
      </c>
      <c r="H201" s="40" t="n">
        <f aca="false">IF(OR(F201="",F201=0),"",E201/F201)</f>
        <v>0.603840323395654</v>
      </c>
      <c r="I201" s="32" t="s">
        <v>161</v>
      </c>
      <c r="J201" s="36" t="n">
        <v>1.72833670492965</v>
      </c>
      <c r="K201" s="36" t="n">
        <f aca="false">$K$8</f>
        <v>1.21888790439391</v>
      </c>
      <c r="L201" s="36" t="n">
        <f aca="false">SQRT(J201^2+K201^2)</f>
        <v>2.1149079150367</v>
      </c>
      <c r="M201" s="40" t="n">
        <f aca="false">IF(G201="","",MAX(0,G201-1.96*L201/100))</f>
        <v>0.354707481469626</v>
      </c>
      <c r="N201" s="40" t="n">
        <f aca="false">IF(G201="","",MIN(1,G201+1.96*L201/100))</f>
        <v>0.437611871739065</v>
      </c>
      <c r="O201" s="59" t="n">
        <f aca="false">ROUND(S201*W201,0)</f>
        <v>134</v>
      </c>
      <c r="P201" s="59" t="n">
        <f aca="false">IF(F201="","",ROUND(SQRT((F201*L201/100)^2+(G201*O201)^2),0))</f>
        <v>68</v>
      </c>
      <c r="R201" s="60" t="n">
        <v>-11.4962306872671</v>
      </c>
      <c r="S201" s="61" t="n">
        <f aca="false">U201*V201*$F$5</f>
        <v>1979.37527114968</v>
      </c>
      <c r="T201" s="62" t="n">
        <f aca="false">MAX(0,MIN(1,R201/100+$D$5))</f>
        <v>0.396244113888432</v>
      </c>
      <c r="U201" s="62" t="n">
        <v>0.718727404193782</v>
      </c>
      <c r="V201" s="61" t="n">
        <v>2754</v>
      </c>
      <c r="W201" s="62" t="n">
        <v>0.0678151016999644</v>
      </c>
      <c r="X201" s="63" t="s">
        <v>201</v>
      </c>
      <c r="Y201" s="63" t="s">
        <v>163</v>
      </c>
    </row>
    <row r="202" customFormat="false" ht="15" hidden="false" customHeight="false" outlineLevel="0" collapsed="false">
      <c r="A202" s="32" t="s">
        <v>230</v>
      </c>
      <c r="B202" s="32" t="s">
        <v>386</v>
      </c>
      <c r="C202" s="32" t="s">
        <v>387</v>
      </c>
      <c r="D202" s="59" t="n">
        <f aca="false">ROUND(S202*T202,0)</f>
        <v>891</v>
      </c>
      <c r="E202" s="59" t="n">
        <f aca="false">ROUND(S202,0)-D202</f>
        <v>878</v>
      </c>
      <c r="F202" s="59" t="n">
        <f aca="false">IF(COUNTA(D202:E202)=0,"",SUM(D202:E202))</f>
        <v>1769</v>
      </c>
      <c r="G202" s="40" t="n">
        <f aca="false">IF(OR(F202="",F202=0),"",D202/F202)</f>
        <v>0.503674392312041</v>
      </c>
      <c r="H202" s="40" t="n">
        <f aca="false">IF(OR(F202="",F202=0),"",E202/F202)</f>
        <v>0.496325607687959</v>
      </c>
      <c r="I202" s="32" t="s">
        <v>161</v>
      </c>
      <c r="J202" s="36" t="n">
        <v>1.72833670492965</v>
      </c>
      <c r="K202" s="36" t="n">
        <f aca="false">$K$8</f>
        <v>1.21888790439391</v>
      </c>
      <c r="L202" s="36" t="n">
        <f aca="false">SQRT(J202^2+K202^2)</f>
        <v>2.1149079150367</v>
      </c>
      <c r="M202" s="40" t="n">
        <f aca="false">IF(G202="","",MAX(0,G202-1.96*L202/100))</f>
        <v>0.462222197177321</v>
      </c>
      <c r="N202" s="40" t="n">
        <f aca="false">IF(G202="","",MIN(1,G202+1.96*L202/100))</f>
        <v>0.54512658744676</v>
      </c>
      <c r="O202" s="59" t="n">
        <f aca="false">ROUND(S202*W202,0)</f>
        <v>120</v>
      </c>
      <c r="P202" s="59" t="n">
        <f aca="false">IF(F202="","",ROUND(SQRT((F202*L202/100)^2+(G202*O202)^2),0))</f>
        <v>71</v>
      </c>
      <c r="R202" s="60" t="n">
        <v>-0.775528708768295</v>
      </c>
      <c r="S202" s="61" t="n">
        <f aca="false">U202*V202*$F$5</f>
        <v>1769.05616020897</v>
      </c>
      <c r="T202" s="62" t="n">
        <f aca="false">MAX(0,MIN(1,R202/100+$D$5))</f>
        <v>0.50345113367342</v>
      </c>
      <c r="U202" s="62" t="n">
        <v>0.760557248585111</v>
      </c>
      <c r="V202" s="61" t="n">
        <v>2326</v>
      </c>
      <c r="W202" s="62" t="n">
        <v>0.0678151016999644</v>
      </c>
      <c r="X202" s="63" t="s">
        <v>201</v>
      </c>
      <c r="Y202" s="63" t="s">
        <v>163</v>
      </c>
    </row>
    <row r="203" customFormat="false" ht="15" hidden="false" customHeight="false" outlineLevel="0" collapsed="false">
      <c r="A203" s="32" t="s">
        <v>230</v>
      </c>
      <c r="B203" s="32" t="s">
        <v>386</v>
      </c>
      <c r="C203" s="32" t="s">
        <v>388</v>
      </c>
      <c r="D203" s="59" t="n">
        <f aca="false">ROUND(S203*T203,0)</f>
        <v>633</v>
      </c>
      <c r="E203" s="59" t="n">
        <f aca="false">ROUND(S203,0)-D203</f>
        <v>672</v>
      </c>
      <c r="F203" s="59" t="n">
        <f aca="false">IF(COUNTA(D203:E203)=0,"",SUM(D203:E203))</f>
        <v>1305</v>
      </c>
      <c r="G203" s="40" t="n">
        <f aca="false">IF(OR(F203="",F203=0),"",D203/F203)</f>
        <v>0.485057471264368</v>
      </c>
      <c r="H203" s="40" t="n">
        <f aca="false">IF(OR(F203="",F203=0),"",E203/F203)</f>
        <v>0.514942528735632</v>
      </c>
      <c r="I203" s="32" t="s">
        <v>161</v>
      </c>
      <c r="J203" s="36" t="n">
        <v>1.72833670492965</v>
      </c>
      <c r="K203" s="36" t="n">
        <f aca="false">$K$8</f>
        <v>1.21888790439391</v>
      </c>
      <c r="L203" s="36" t="n">
        <f aca="false">SQRT(J203^2+K203^2)</f>
        <v>2.1149079150367</v>
      </c>
      <c r="M203" s="40" t="n">
        <f aca="false">IF(G203="","",MAX(0,G203-1.96*L203/100))</f>
        <v>0.443605276129649</v>
      </c>
      <c r="N203" s="40" t="n">
        <f aca="false">IF(G203="","",MIN(1,G203+1.96*L203/100))</f>
        <v>0.526509666399087</v>
      </c>
      <c r="O203" s="59" t="n">
        <f aca="false">ROUND(S203*W203,0)</f>
        <v>88</v>
      </c>
      <c r="P203" s="59" t="n">
        <f aca="false">IF(F203="","",ROUND(SQRT((F203*L203/100)^2+(G203*O203)^2),0))</f>
        <v>51</v>
      </c>
      <c r="R203" s="60" t="n">
        <v>-2.60057033020531</v>
      </c>
      <c r="S203" s="61" t="n">
        <f aca="false">U203*V203*$F$5</f>
        <v>1304.62964959569</v>
      </c>
      <c r="T203" s="62" t="n">
        <f aca="false">MAX(0,MIN(1,R203/100+$D$5))</f>
        <v>0.48520071745905</v>
      </c>
      <c r="U203" s="62" t="n">
        <v>0.666307277628032</v>
      </c>
      <c r="V203" s="61" t="n">
        <v>1958</v>
      </c>
      <c r="W203" s="62" t="n">
        <v>0.0678151016999644</v>
      </c>
      <c r="X203" s="63" t="s">
        <v>201</v>
      </c>
      <c r="Y203" s="63" t="s">
        <v>163</v>
      </c>
    </row>
    <row r="204" customFormat="false" ht="15" hidden="false" customHeight="false" outlineLevel="0" collapsed="false">
      <c r="A204" s="32" t="s">
        <v>230</v>
      </c>
      <c r="B204" s="32" t="s">
        <v>386</v>
      </c>
      <c r="C204" s="32" t="s">
        <v>389</v>
      </c>
      <c r="D204" s="59" t="n">
        <f aca="false">ROUND(S204*T204,0)</f>
        <v>643</v>
      </c>
      <c r="E204" s="59" t="n">
        <f aca="false">ROUND(S204,0)-D204</f>
        <v>671</v>
      </c>
      <c r="F204" s="59" t="n">
        <f aca="false">IF(COUNTA(D204:E204)=0,"",SUM(D204:E204))</f>
        <v>1314</v>
      </c>
      <c r="G204" s="40" t="n">
        <f aca="false">IF(OR(F204="",F204=0),"",D204/F204)</f>
        <v>0.489345509893455</v>
      </c>
      <c r="H204" s="40" t="n">
        <f aca="false">IF(OR(F204="",F204=0),"",E204/F204)</f>
        <v>0.510654490106545</v>
      </c>
      <c r="I204" s="32" t="s">
        <v>161</v>
      </c>
      <c r="J204" s="36" t="n">
        <v>1.72833670492965</v>
      </c>
      <c r="K204" s="36" t="n">
        <f aca="false">$K$8</f>
        <v>1.21888790439391</v>
      </c>
      <c r="L204" s="36" t="n">
        <f aca="false">SQRT(J204^2+K204^2)</f>
        <v>2.1149079150367</v>
      </c>
      <c r="M204" s="40" t="n">
        <f aca="false">IF(G204="","",MAX(0,G204-1.96*L204/100))</f>
        <v>0.447893314758736</v>
      </c>
      <c r="N204" s="40" t="n">
        <f aca="false">IF(G204="","",MIN(1,G204+1.96*L204/100))</f>
        <v>0.530797705028174</v>
      </c>
      <c r="O204" s="59" t="n">
        <f aca="false">ROUND(S204*W204,0)</f>
        <v>89</v>
      </c>
      <c r="P204" s="59" t="n">
        <f aca="false">IF(F204="","",ROUND(SQRT((F204*L204/100)^2+(G204*O204)^2),0))</f>
        <v>52</v>
      </c>
      <c r="R204" s="60" t="n">
        <v>-2.18175861653763</v>
      </c>
      <c r="S204" s="61" t="n">
        <f aca="false">U204*V204*$F$5</f>
        <v>1313.96987951807</v>
      </c>
      <c r="T204" s="62" t="n">
        <f aca="false">MAX(0,MIN(1,R204/100+$D$5))</f>
        <v>0.489388834595727</v>
      </c>
      <c r="U204" s="62" t="n">
        <v>0.756024096385542</v>
      </c>
      <c r="V204" s="61" t="n">
        <v>1738</v>
      </c>
      <c r="W204" s="62" t="n">
        <v>0.0678151016999644</v>
      </c>
      <c r="X204" s="63" t="s">
        <v>201</v>
      </c>
      <c r="Y204" s="63" t="s">
        <v>163</v>
      </c>
    </row>
    <row r="205" customFormat="false" ht="15" hidden="false" customHeight="false" outlineLevel="0" collapsed="false">
      <c r="A205" s="32" t="s">
        <v>230</v>
      </c>
      <c r="B205" s="32" t="s">
        <v>386</v>
      </c>
      <c r="C205" s="32" t="s">
        <v>390</v>
      </c>
      <c r="D205" s="59" t="n">
        <f aca="false">ROUND(S205*T205,0)</f>
        <v>1390</v>
      </c>
      <c r="E205" s="59" t="n">
        <f aca="false">ROUND(S205,0)-D205</f>
        <v>1454</v>
      </c>
      <c r="F205" s="59" t="n">
        <f aca="false">IF(COUNTA(D205:E205)=0,"",SUM(D205:E205))</f>
        <v>2844</v>
      </c>
      <c r="G205" s="40" t="n">
        <f aca="false">IF(OR(F205="",F205=0),"",D205/F205)</f>
        <v>0.488748241912799</v>
      </c>
      <c r="H205" s="40" t="n">
        <f aca="false">IF(OR(F205="",F205=0),"",E205/F205)</f>
        <v>0.511251758087201</v>
      </c>
      <c r="I205" s="32" t="s">
        <v>161</v>
      </c>
      <c r="J205" s="36" t="n">
        <v>1.72833670492965</v>
      </c>
      <c r="K205" s="36" t="n">
        <f aca="false">$K$8</f>
        <v>1.21888790439391</v>
      </c>
      <c r="L205" s="36" t="n">
        <f aca="false">SQRT(J205^2+K205^2)</f>
        <v>2.1149079150367</v>
      </c>
      <c r="M205" s="40" t="n">
        <f aca="false">IF(G205="","",MAX(0,G205-1.96*L205/100))</f>
        <v>0.44729604677808</v>
      </c>
      <c r="N205" s="40" t="n">
        <f aca="false">IF(G205="","",MIN(1,G205+1.96*L205/100))</f>
        <v>0.530200437047518</v>
      </c>
      <c r="O205" s="59" t="n">
        <f aca="false">ROUND(S205*W205,0)</f>
        <v>193</v>
      </c>
      <c r="P205" s="59" t="n">
        <f aca="false">IF(F205="","",ROUND(SQRT((F205*L205/100)^2+(G205*O205)^2),0))</f>
        <v>112</v>
      </c>
      <c r="R205" s="60" t="n">
        <v>-2.2478273852301</v>
      </c>
      <c r="S205" s="61" t="n">
        <f aca="false">U205*V205*$F$5</f>
        <v>2844.46927374302</v>
      </c>
      <c r="T205" s="62" t="n">
        <f aca="false">MAX(0,MIN(1,R205/100+$D$5))</f>
        <v>0.488728146908802</v>
      </c>
      <c r="U205" s="62" t="n">
        <v>0.670391061452514</v>
      </c>
      <c r="V205" s="61" t="n">
        <v>4243</v>
      </c>
      <c r="W205" s="62" t="n">
        <v>0.0678151016999644</v>
      </c>
      <c r="X205" s="63" t="s">
        <v>201</v>
      </c>
      <c r="Y205" s="63" t="s">
        <v>163</v>
      </c>
    </row>
    <row r="206" customFormat="false" ht="15" hidden="false" customHeight="false" outlineLevel="0" collapsed="false">
      <c r="A206" s="32" t="s">
        <v>230</v>
      </c>
      <c r="B206" s="32" t="s">
        <v>386</v>
      </c>
      <c r="C206" s="32" t="s">
        <v>391</v>
      </c>
      <c r="D206" s="59" t="n">
        <f aca="false">ROUND(S206*T206,0)</f>
        <v>564</v>
      </c>
      <c r="E206" s="59" t="n">
        <f aca="false">ROUND(S206,0)-D206</f>
        <v>532</v>
      </c>
      <c r="F206" s="59" t="n">
        <f aca="false">IF(COUNTA(D206:E206)=0,"",SUM(D206:E206))</f>
        <v>1096</v>
      </c>
      <c r="G206" s="40" t="n">
        <f aca="false">IF(OR(F206="",F206=0),"",D206/F206)</f>
        <v>0.514598540145985</v>
      </c>
      <c r="H206" s="40" t="n">
        <f aca="false">IF(OR(F206="",F206=0),"",E206/F206)</f>
        <v>0.485401459854015</v>
      </c>
      <c r="I206" s="32" t="s">
        <v>161</v>
      </c>
      <c r="J206" s="36" t="n">
        <v>1.72833670492965</v>
      </c>
      <c r="K206" s="36" t="n">
        <f aca="false">$K$8</f>
        <v>1.21888790439391</v>
      </c>
      <c r="L206" s="36" t="n">
        <f aca="false">SQRT(J206^2+K206^2)</f>
        <v>2.1149079150367</v>
      </c>
      <c r="M206" s="40" t="n">
        <f aca="false">IF(G206="","",MAX(0,G206-1.96*L206/100))</f>
        <v>0.473146345011266</v>
      </c>
      <c r="N206" s="40" t="n">
        <f aca="false">IF(G206="","",MIN(1,G206+1.96*L206/100))</f>
        <v>0.556050735280705</v>
      </c>
      <c r="O206" s="59" t="n">
        <f aca="false">ROUND(S206*W206,0)</f>
        <v>74</v>
      </c>
      <c r="P206" s="59" t="n">
        <f aca="false">IF(F206="","",ROUND(SQRT((F206*L206/100)^2+(G206*O206)^2),0))</f>
        <v>45</v>
      </c>
      <c r="R206" s="60" t="n">
        <v>0.333045473263799</v>
      </c>
      <c r="S206" s="61" t="n">
        <f aca="false">U206*V206*$F$5</f>
        <v>1095.71313506815</v>
      </c>
      <c r="T206" s="62" t="n">
        <f aca="false">MAX(0,MIN(1,R206/100+$D$5))</f>
        <v>0.514536875493741</v>
      </c>
      <c r="U206" s="62" t="n">
        <v>0.668525402726146</v>
      </c>
      <c r="V206" s="61" t="n">
        <v>1639</v>
      </c>
      <c r="W206" s="62" t="n">
        <v>0.0678151016999644</v>
      </c>
      <c r="X206" s="63" t="s">
        <v>201</v>
      </c>
      <c r="Y206" s="63" t="s">
        <v>163</v>
      </c>
    </row>
    <row r="207" customFormat="false" ht="15" hidden="false" customHeight="false" outlineLevel="0" collapsed="false">
      <c r="A207" s="32" t="s">
        <v>230</v>
      </c>
      <c r="B207" s="32" t="s">
        <v>386</v>
      </c>
      <c r="C207" s="32" t="s">
        <v>392</v>
      </c>
      <c r="D207" s="59" t="n">
        <f aca="false">ROUND(S207*T207,0)</f>
        <v>543</v>
      </c>
      <c r="E207" s="59" t="n">
        <f aca="false">ROUND(S207,0)-D207</f>
        <v>481</v>
      </c>
      <c r="F207" s="59" t="n">
        <f aca="false">IF(COUNTA(D207:E207)=0,"",SUM(D207:E207))</f>
        <v>1024</v>
      </c>
      <c r="G207" s="40" t="n">
        <f aca="false">IF(OR(F207="",F207=0),"",D207/F207)</f>
        <v>0.5302734375</v>
      </c>
      <c r="H207" s="40" t="n">
        <f aca="false">IF(OR(F207="",F207=0),"",E207/F207)</f>
        <v>0.4697265625</v>
      </c>
      <c r="I207" s="32" t="s">
        <v>161</v>
      </c>
      <c r="J207" s="36" t="n">
        <v>1.72833670492965</v>
      </c>
      <c r="K207" s="36" t="n">
        <f aca="false">$K$8</f>
        <v>1.21888790439391</v>
      </c>
      <c r="L207" s="36" t="n">
        <f aca="false">SQRT(J207^2+K207^2)</f>
        <v>2.1149079150367</v>
      </c>
      <c r="M207" s="40" t="n">
        <f aca="false">IF(G207="","",MAX(0,G207-1.96*L207/100))</f>
        <v>0.488821242365281</v>
      </c>
      <c r="N207" s="40" t="n">
        <f aca="false">IF(G207="","",MIN(1,G207+1.96*L207/100))</f>
        <v>0.571725632634719</v>
      </c>
      <c r="O207" s="59" t="n">
        <f aca="false">ROUND(S207*W207,0)</f>
        <v>69</v>
      </c>
      <c r="P207" s="59" t="n">
        <f aca="false">IF(F207="","",ROUND(SQRT((F207*L207/100)^2+(G207*O207)^2),0))</f>
        <v>43</v>
      </c>
      <c r="R207" s="60" t="n">
        <v>1.88091179582649</v>
      </c>
      <c r="S207" s="61" t="n">
        <f aca="false">U207*V207*$F$5</f>
        <v>1023.63518138262</v>
      </c>
      <c r="T207" s="62" t="n">
        <f aca="false">MAX(0,MIN(1,R207/100+$D$5))</f>
        <v>0.530015538719368</v>
      </c>
      <c r="U207" s="62" t="n">
        <v>0.731690622861054</v>
      </c>
      <c r="V207" s="61" t="n">
        <v>1399</v>
      </c>
      <c r="W207" s="62" t="n">
        <v>0.0678151016999644</v>
      </c>
      <c r="X207" s="63" t="s">
        <v>201</v>
      </c>
      <c r="Y207" s="63" t="s">
        <v>163</v>
      </c>
    </row>
    <row r="208" customFormat="false" ht="15" hidden="false" customHeight="false" outlineLevel="0" collapsed="false">
      <c r="A208" s="32" t="s">
        <v>230</v>
      </c>
      <c r="B208" s="32" t="s">
        <v>393</v>
      </c>
      <c r="C208" s="32" t="s">
        <v>394</v>
      </c>
      <c r="D208" s="59" t="n">
        <f aca="false">ROUND(S208*T208,0)</f>
        <v>198</v>
      </c>
      <c r="E208" s="59" t="n">
        <f aca="false">ROUND(S208,0)-D208</f>
        <v>406</v>
      </c>
      <c r="F208" s="59" t="n">
        <f aca="false">IF(COUNTA(D208:E208)=0,"",SUM(D208:E208))</f>
        <v>604</v>
      </c>
      <c r="G208" s="40" t="n">
        <f aca="false">IF(OR(F208="",F208=0),"",D208/F208)</f>
        <v>0.327814569536424</v>
      </c>
      <c r="H208" s="40" t="n">
        <f aca="false">IF(OR(F208="",F208=0),"",E208/F208)</f>
        <v>0.672185430463576</v>
      </c>
      <c r="I208" s="32" t="s">
        <v>161</v>
      </c>
      <c r="J208" s="36" t="n">
        <v>2.11715406277612</v>
      </c>
      <c r="K208" s="36" t="n">
        <f aca="false">$K$8</f>
        <v>1.21888790439391</v>
      </c>
      <c r="L208" s="36" t="n">
        <f aca="false">SQRT(J208^2+K208^2)</f>
        <v>2.44295498300873</v>
      </c>
      <c r="M208" s="40" t="n">
        <f aca="false">IF(G208="","",MAX(0,G208-1.96*L208/100))</f>
        <v>0.279932651869453</v>
      </c>
      <c r="N208" s="40" t="n">
        <f aca="false">IF(G208="","",MIN(1,G208+1.96*L208/100))</f>
        <v>0.375696487203395</v>
      </c>
      <c r="O208" s="59" t="n">
        <f aca="false">ROUND(S208*W208,0)</f>
        <v>53</v>
      </c>
      <c r="P208" s="59" t="n">
        <f aca="false">IF(F208="","",ROUND(SQRT((F208*L208/100)^2+(G208*O208)^2),0))</f>
        <v>23</v>
      </c>
      <c r="R208" s="60" t="n">
        <v>-18.3464756026919</v>
      </c>
      <c r="S208" s="61" t="n">
        <f aca="false">U208*V208*$F$5</f>
        <v>604.352941176471</v>
      </c>
      <c r="T208" s="62" t="n">
        <f aca="false">MAX(0,MIN(1,R208/100+$D$5))</f>
        <v>0.327741664734184</v>
      </c>
      <c r="U208" s="62" t="n">
        <v>0.647058823529412</v>
      </c>
      <c r="V208" s="61" t="n">
        <v>934</v>
      </c>
      <c r="W208" s="62" t="n">
        <v>0.0882361663506877</v>
      </c>
      <c r="X208" s="63" t="s">
        <v>168</v>
      </c>
      <c r="Y208" s="63" t="s">
        <v>163</v>
      </c>
    </row>
    <row r="209" customFormat="false" ht="15" hidden="false" customHeight="false" outlineLevel="0" collapsed="false">
      <c r="A209" s="32" t="s">
        <v>230</v>
      </c>
      <c r="B209" s="32" t="s">
        <v>393</v>
      </c>
      <c r="C209" s="32" t="s">
        <v>395</v>
      </c>
      <c r="D209" s="59" t="n">
        <f aca="false">ROUND(S209*T209,0)</f>
        <v>675</v>
      </c>
      <c r="E209" s="59" t="n">
        <f aca="false">ROUND(S209,0)-D209</f>
        <v>1282</v>
      </c>
      <c r="F209" s="59" t="n">
        <f aca="false">IF(COUNTA(D209:E209)=0,"",SUM(D209:E209))</f>
        <v>1957</v>
      </c>
      <c r="G209" s="40" t="n">
        <f aca="false">IF(OR(F209="",F209=0),"",D209/F209)</f>
        <v>0.344915687276444</v>
      </c>
      <c r="H209" s="40" t="n">
        <f aca="false">IF(OR(F209="",F209=0),"",E209/F209)</f>
        <v>0.655084312723557</v>
      </c>
      <c r="I209" s="32" t="s">
        <v>161</v>
      </c>
      <c r="J209" s="36" t="n">
        <v>1.72833670492965</v>
      </c>
      <c r="K209" s="36" t="n">
        <f aca="false">$K$8</f>
        <v>1.21888790439391</v>
      </c>
      <c r="L209" s="36" t="n">
        <f aca="false">SQRT(J209^2+K209^2)</f>
        <v>2.1149079150367</v>
      </c>
      <c r="M209" s="40" t="n">
        <f aca="false">IF(G209="","",MAX(0,G209-1.96*L209/100))</f>
        <v>0.303463492141724</v>
      </c>
      <c r="N209" s="40" t="n">
        <f aca="false">IF(G209="","",MIN(1,G209+1.96*L209/100))</f>
        <v>0.386367882411163</v>
      </c>
      <c r="O209" s="59" t="n">
        <f aca="false">ROUND(S209*W209,0)</f>
        <v>133</v>
      </c>
      <c r="P209" s="59" t="n">
        <f aca="false">IF(F209="","",ROUND(SQRT((F209*L209/100)^2+(G209*O209)^2),0))</f>
        <v>62</v>
      </c>
      <c r="R209" s="60" t="n">
        <v>-16.6175784379102</v>
      </c>
      <c r="S209" s="61" t="n">
        <f aca="false">U209*V209*$F$5</f>
        <v>1956.62307176392</v>
      </c>
      <c r="T209" s="62" t="n">
        <f aca="false">MAX(0,MIN(1,R209/100+$D$5))</f>
        <v>0.345030636382001</v>
      </c>
      <c r="U209" s="62" t="n">
        <v>0.641515761234071</v>
      </c>
      <c r="V209" s="61" t="n">
        <v>3050</v>
      </c>
      <c r="W209" s="62" t="n">
        <v>0.0678151016999644</v>
      </c>
      <c r="X209" s="63" t="s">
        <v>201</v>
      </c>
      <c r="Y209" s="63" t="s">
        <v>163</v>
      </c>
    </row>
    <row r="210" customFormat="false" ht="15" hidden="false" customHeight="false" outlineLevel="0" collapsed="false">
      <c r="A210" s="32" t="s">
        <v>230</v>
      </c>
      <c r="B210" s="32" t="s">
        <v>393</v>
      </c>
      <c r="C210" s="32" t="s">
        <v>396</v>
      </c>
      <c r="D210" s="59" t="n">
        <f aca="false">ROUND(S210*T210,0)</f>
        <v>160</v>
      </c>
      <c r="E210" s="59" t="n">
        <f aca="false">ROUND(S210,0)-D210</f>
        <v>382</v>
      </c>
      <c r="F210" s="59" t="n">
        <f aca="false">IF(COUNTA(D210:E210)=0,"",SUM(D210:E210))</f>
        <v>542</v>
      </c>
      <c r="G210" s="40" t="n">
        <f aca="false">IF(OR(F210="",F210=0),"",D210/F210)</f>
        <v>0.29520295202952</v>
      </c>
      <c r="H210" s="40" t="n">
        <f aca="false">IF(OR(F210="",F210=0),"",E210/F210)</f>
        <v>0.70479704797048</v>
      </c>
      <c r="I210" s="32" t="s">
        <v>161</v>
      </c>
      <c r="J210" s="36" t="n">
        <v>3.41931916932922</v>
      </c>
      <c r="K210" s="36" t="n">
        <f aca="false">$K$8</f>
        <v>1.21888790439391</v>
      </c>
      <c r="L210" s="36" t="n">
        <f aca="false">SQRT(J210^2+K210^2)</f>
        <v>3.63007318179951</v>
      </c>
      <c r="M210" s="40" t="n">
        <f aca="false">IF(G210="","",MAX(0,G210-1.96*L210/100))</f>
        <v>0.22405351766625</v>
      </c>
      <c r="N210" s="40" t="n">
        <f aca="false">IF(G210="","",MIN(1,G210+1.96*L210/100))</f>
        <v>0.366352386392791</v>
      </c>
      <c r="O210" s="59" t="n">
        <f aca="false">ROUND(S210*W210,0)</f>
        <v>80</v>
      </c>
      <c r="P210" s="59" t="n">
        <f aca="false">IF(F210="","",ROUND(SQRT((F210*L210/100)^2+(G210*O210)^2),0))</f>
        <v>31</v>
      </c>
      <c r="R210" s="60" t="n">
        <v>-21.644321238616</v>
      </c>
      <c r="S210" s="61" t="n">
        <f aca="false">U210*V210*$F$5</f>
        <v>542.370466321243</v>
      </c>
      <c r="T210" s="62" t="n">
        <f aca="false">MAX(0,MIN(1,R210/100+$D$5))</f>
        <v>0.294763208374943</v>
      </c>
      <c r="U210" s="62" t="n">
        <v>0.660621761658031</v>
      </c>
      <c r="V210" s="61" t="n">
        <v>821</v>
      </c>
      <c r="W210" s="62" t="n">
        <v>0.147793277096735</v>
      </c>
      <c r="X210" s="63" t="s">
        <v>162</v>
      </c>
      <c r="Y210" s="63" t="s">
        <v>163</v>
      </c>
    </row>
    <row r="211" customFormat="false" ht="15" hidden="false" customHeight="false" outlineLevel="0" collapsed="false">
      <c r="A211" s="32" t="s">
        <v>230</v>
      </c>
      <c r="B211" s="32" t="s">
        <v>397</v>
      </c>
      <c r="C211" s="32" t="s">
        <v>397</v>
      </c>
      <c r="D211" s="59" t="n">
        <f aca="false">ROUND(S211*T211,0)</f>
        <v>978</v>
      </c>
      <c r="E211" s="59" t="n">
        <f aca="false">ROUND(S211,0)-D211</f>
        <v>1762</v>
      </c>
      <c r="F211" s="59" t="n">
        <f aca="false">IF(COUNTA(D211:E211)=0,"",SUM(D211:E211))</f>
        <v>2740</v>
      </c>
      <c r="G211" s="40" t="n">
        <f aca="false">IF(OR(F211="",F211=0),"",D211/F211)</f>
        <v>0.356934306569343</v>
      </c>
      <c r="H211" s="40" t="n">
        <f aca="false">IF(OR(F211="",F211=0),"",E211/F211)</f>
        <v>0.643065693430657</v>
      </c>
      <c r="I211" s="32" t="s">
        <v>161</v>
      </c>
      <c r="J211" s="36" t="n">
        <v>1.72833670492965</v>
      </c>
      <c r="K211" s="36" t="n">
        <f aca="false">$K$8</f>
        <v>1.21888790439391</v>
      </c>
      <c r="L211" s="36" t="n">
        <f aca="false">SQRT(J211^2+K211^2)</f>
        <v>2.1149079150367</v>
      </c>
      <c r="M211" s="40" t="n">
        <f aca="false">IF(G211="","",MAX(0,G211-1.96*L211/100))</f>
        <v>0.315482111434624</v>
      </c>
      <c r="N211" s="40" t="n">
        <f aca="false">IF(G211="","",MIN(1,G211+1.96*L211/100))</f>
        <v>0.398386501704062</v>
      </c>
      <c r="O211" s="59" t="n">
        <f aca="false">ROUND(S211*W211,0)</f>
        <v>186</v>
      </c>
      <c r="P211" s="59" t="n">
        <f aca="false">IF(F211="","",ROUND(SQRT((F211*L211/100)^2+(G211*O211)^2),0))</f>
        <v>88</v>
      </c>
      <c r="R211" s="60" t="n">
        <v>-15.4217725110586</v>
      </c>
      <c r="S211" s="61" t="n">
        <f aca="false">U211*V211*$F$5</f>
        <v>2739.5017118778</v>
      </c>
      <c r="T211" s="62" t="n">
        <f aca="false">MAX(0,MIN(1,R211/100+$D$5))</f>
        <v>0.356988695650517</v>
      </c>
      <c r="U211" s="62" t="n">
        <v>0.708980774295497</v>
      </c>
      <c r="V211" s="61" t="n">
        <v>3864</v>
      </c>
      <c r="W211" s="62" t="n">
        <v>0.0678151016999644</v>
      </c>
      <c r="X211" s="63" t="s">
        <v>201</v>
      </c>
      <c r="Y211" s="63" t="s">
        <v>163</v>
      </c>
    </row>
    <row r="212" customFormat="false" ht="15" hidden="false" customHeight="false" outlineLevel="0" collapsed="false">
      <c r="A212" s="32" t="s">
        <v>230</v>
      </c>
      <c r="B212" s="32" t="s">
        <v>398</v>
      </c>
      <c r="C212" s="32" t="s">
        <v>399</v>
      </c>
      <c r="D212" s="59" t="n">
        <f aca="false">ROUND(S212*T212,0)</f>
        <v>661</v>
      </c>
      <c r="E212" s="59" t="n">
        <f aca="false">ROUND(S212,0)-D212</f>
        <v>709</v>
      </c>
      <c r="F212" s="59" t="n">
        <f aca="false">IF(COUNTA(D212:E212)=0,"",SUM(D212:E212))</f>
        <v>1370</v>
      </c>
      <c r="G212" s="40" t="n">
        <f aca="false">IF(OR(F212="",F212=0),"",D212/F212)</f>
        <v>0.482481751824818</v>
      </c>
      <c r="H212" s="40" t="n">
        <f aca="false">IF(OR(F212="",F212=0),"",E212/F212)</f>
        <v>0.517518248175182</v>
      </c>
      <c r="I212" s="32" t="s">
        <v>161</v>
      </c>
      <c r="J212" s="36" t="n">
        <v>1.72833670492965</v>
      </c>
      <c r="K212" s="36" t="n">
        <f aca="false">$K$8</f>
        <v>1.21888790439391</v>
      </c>
      <c r="L212" s="36" t="n">
        <f aca="false">SQRT(J212^2+K212^2)</f>
        <v>2.1149079150367</v>
      </c>
      <c r="M212" s="40" t="n">
        <f aca="false">IF(G212="","",MAX(0,G212-1.96*L212/100))</f>
        <v>0.441029556690098</v>
      </c>
      <c r="N212" s="40" t="n">
        <f aca="false">IF(G212="","",MIN(1,G212+1.96*L212/100))</f>
        <v>0.523933946959537</v>
      </c>
      <c r="O212" s="59" t="n">
        <f aca="false">ROUND(S212*W212,0)</f>
        <v>93</v>
      </c>
      <c r="P212" s="59" t="n">
        <f aca="false">IF(F212="","",ROUND(SQRT((F212*L212/100)^2+(G212*O212)^2),0))</f>
        <v>53</v>
      </c>
      <c r="R212" s="60" t="n">
        <v>-2.86878170122808</v>
      </c>
      <c r="S212" s="61" t="n">
        <f aca="false">U212*V212*$F$5</f>
        <v>1370.10933470861</v>
      </c>
      <c r="T212" s="62" t="n">
        <f aca="false">MAX(0,MIN(1,R212/100+$D$5))</f>
        <v>0.482518603748822</v>
      </c>
      <c r="U212" s="62" t="n">
        <v>0.670964414646725</v>
      </c>
      <c r="V212" s="61" t="n">
        <v>2042</v>
      </c>
      <c r="W212" s="62" t="n">
        <v>0.0678151016999644</v>
      </c>
      <c r="X212" s="63" t="s">
        <v>201</v>
      </c>
      <c r="Y212" s="63" t="s">
        <v>163</v>
      </c>
    </row>
    <row r="213" customFormat="false" ht="15" hidden="false" customHeight="false" outlineLevel="0" collapsed="false">
      <c r="A213" s="32" t="s">
        <v>230</v>
      </c>
      <c r="B213" s="32" t="s">
        <v>398</v>
      </c>
      <c r="C213" s="32" t="s">
        <v>400</v>
      </c>
      <c r="D213" s="59" t="n">
        <f aca="false">ROUND(S213*T213,0)</f>
        <v>474</v>
      </c>
      <c r="E213" s="59" t="n">
        <f aca="false">ROUND(S213,0)-D213</f>
        <v>502</v>
      </c>
      <c r="F213" s="59" t="n">
        <f aca="false">IF(COUNTA(D213:E213)=0,"",SUM(D213:E213))</f>
        <v>976</v>
      </c>
      <c r="G213" s="40" t="n">
        <f aca="false">IF(OR(F213="",F213=0),"",D213/F213)</f>
        <v>0.485655737704918</v>
      </c>
      <c r="H213" s="40" t="n">
        <f aca="false">IF(OR(F213="",F213=0),"",E213/F213)</f>
        <v>0.514344262295082</v>
      </c>
      <c r="I213" s="32" t="s">
        <v>161</v>
      </c>
      <c r="J213" s="36" t="n">
        <v>1.72833670492965</v>
      </c>
      <c r="K213" s="36" t="n">
        <f aca="false">$K$8</f>
        <v>1.21888790439391</v>
      </c>
      <c r="L213" s="36" t="n">
        <f aca="false">SQRT(J213^2+K213^2)</f>
        <v>2.1149079150367</v>
      </c>
      <c r="M213" s="40" t="n">
        <f aca="false">IF(G213="","",MAX(0,G213-1.96*L213/100))</f>
        <v>0.444203542570199</v>
      </c>
      <c r="N213" s="40" t="n">
        <f aca="false">IF(G213="","",MIN(1,G213+1.96*L213/100))</f>
        <v>0.527107932839637</v>
      </c>
      <c r="O213" s="59" t="n">
        <f aca="false">ROUND(S213*W213,0)</f>
        <v>66</v>
      </c>
      <c r="P213" s="59" t="n">
        <f aca="false">IF(F213="","",ROUND(SQRT((F213*L213/100)^2+(G213*O213)^2),0))</f>
        <v>38</v>
      </c>
      <c r="R213" s="60" t="n">
        <v>-2.51467971455298</v>
      </c>
      <c r="S213" s="61" t="n">
        <f aca="false">U213*V213*$F$5</f>
        <v>975.592154420922</v>
      </c>
      <c r="T213" s="62" t="n">
        <f aca="false">MAX(0,MIN(1,R213/100+$D$5))</f>
        <v>0.486059623615573</v>
      </c>
      <c r="U213" s="62" t="n">
        <v>0.599626400996264</v>
      </c>
      <c r="V213" s="61" t="n">
        <v>1627</v>
      </c>
      <c r="W213" s="62" t="n">
        <v>0.0678151016999644</v>
      </c>
      <c r="X213" s="63" t="s">
        <v>201</v>
      </c>
      <c r="Y213" s="63" t="s">
        <v>163</v>
      </c>
    </row>
    <row r="214" customFormat="false" ht="15" hidden="false" customHeight="false" outlineLevel="0" collapsed="false">
      <c r="A214" s="32" t="s">
        <v>230</v>
      </c>
      <c r="B214" s="32" t="s">
        <v>398</v>
      </c>
      <c r="C214" s="32" t="s">
        <v>401</v>
      </c>
      <c r="D214" s="59" t="n">
        <f aca="false">ROUND(S214*T214,0)</f>
        <v>526</v>
      </c>
      <c r="E214" s="59" t="n">
        <f aca="false">ROUND(S214,0)-D214</f>
        <v>411</v>
      </c>
      <c r="F214" s="59" t="n">
        <f aca="false">IF(COUNTA(D214:E214)=0,"",SUM(D214:E214))</f>
        <v>937</v>
      </c>
      <c r="G214" s="40" t="n">
        <f aca="false">IF(OR(F214="",F214=0),"",D214/F214)</f>
        <v>0.56136606189968</v>
      </c>
      <c r="H214" s="40" t="n">
        <f aca="false">IF(OR(F214="",F214=0),"",E214/F214)</f>
        <v>0.43863393810032</v>
      </c>
      <c r="I214" s="32" t="s">
        <v>161</v>
      </c>
      <c r="J214" s="36" t="n">
        <v>1.72833670492965</v>
      </c>
      <c r="K214" s="36" t="n">
        <f aca="false">$K$8</f>
        <v>1.21888790439391</v>
      </c>
      <c r="L214" s="36" t="n">
        <f aca="false">SQRT(J214^2+K214^2)</f>
        <v>2.1149079150367</v>
      </c>
      <c r="M214" s="40" t="n">
        <f aca="false">IF(G214="","",MAX(0,G214-1.96*L214/100))</f>
        <v>0.519913866764961</v>
      </c>
      <c r="N214" s="40" t="n">
        <f aca="false">IF(G214="","",MIN(1,G214+1.96*L214/100))</f>
        <v>0.602818257034399</v>
      </c>
      <c r="O214" s="59" t="n">
        <f aca="false">ROUND(S214*W214,0)</f>
        <v>64</v>
      </c>
      <c r="P214" s="59" t="n">
        <f aca="false">IF(F214="","",ROUND(SQRT((F214*L214/100)^2+(G214*O214)^2),0))</f>
        <v>41</v>
      </c>
      <c r="R214" s="60" t="n">
        <v>4.97549652944688</v>
      </c>
      <c r="S214" s="61" t="n">
        <f aca="false">U214*V214*$F$5</f>
        <v>936.993243243243</v>
      </c>
      <c r="T214" s="62" t="n">
        <f aca="false">MAX(0,MIN(1,R214/100+$D$5))</f>
        <v>0.560961386055572</v>
      </c>
      <c r="U214" s="62" t="n">
        <v>0.506756756756757</v>
      </c>
      <c r="V214" s="61" t="n">
        <v>1849</v>
      </c>
      <c r="W214" s="62" t="n">
        <v>0.0678151016999644</v>
      </c>
      <c r="X214" s="63" t="s">
        <v>201</v>
      </c>
      <c r="Y214" s="63" t="s">
        <v>163</v>
      </c>
    </row>
    <row r="215" customFormat="false" ht="15" hidden="false" customHeight="false" outlineLevel="0" collapsed="false">
      <c r="A215" s="32" t="s">
        <v>230</v>
      </c>
      <c r="B215" s="32" t="s">
        <v>398</v>
      </c>
      <c r="C215" s="32" t="s">
        <v>402</v>
      </c>
      <c r="D215" s="59" t="n">
        <f aca="false">ROUND(S215*T215,0)</f>
        <v>599</v>
      </c>
      <c r="E215" s="59" t="n">
        <f aca="false">ROUND(S215,0)-D215</f>
        <v>405</v>
      </c>
      <c r="F215" s="59" t="n">
        <f aca="false">IF(COUNTA(D215:E215)=0,"",SUM(D215:E215))</f>
        <v>1004</v>
      </c>
      <c r="G215" s="40" t="n">
        <f aca="false">IF(OR(F215="",F215=0),"",D215/F215)</f>
        <v>0.596613545816733</v>
      </c>
      <c r="H215" s="40" t="n">
        <f aca="false">IF(OR(F215="",F215=0),"",E215/F215)</f>
        <v>0.403386454183267</v>
      </c>
      <c r="I215" s="32" t="s">
        <v>161</v>
      </c>
      <c r="J215" s="36" t="n">
        <v>1.72833670492965</v>
      </c>
      <c r="K215" s="36" t="n">
        <f aca="false">$K$8</f>
        <v>1.21888790439391</v>
      </c>
      <c r="L215" s="36" t="n">
        <f aca="false">SQRT(J215^2+K215^2)</f>
        <v>2.1149079150367</v>
      </c>
      <c r="M215" s="40" t="n">
        <f aca="false">IF(G215="","",MAX(0,G215-1.96*L215/100))</f>
        <v>0.555161350682014</v>
      </c>
      <c r="N215" s="40" t="n">
        <f aca="false">IF(G215="","",MIN(1,G215+1.96*L215/100))</f>
        <v>0.638065740951452</v>
      </c>
      <c r="O215" s="59" t="n">
        <f aca="false">ROUND(S215*W215,0)</f>
        <v>68</v>
      </c>
      <c r="P215" s="59" t="n">
        <f aca="false">IF(F215="","",ROUND(SQRT((F215*L215/100)^2+(G215*O215)^2),0))</f>
        <v>46</v>
      </c>
      <c r="R215" s="60" t="n">
        <v>8.5141592376355</v>
      </c>
      <c r="S215" s="61" t="n">
        <f aca="false">U215*V215*$F$5</f>
        <v>1003.94947569113</v>
      </c>
      <c r="T215" s="62" t="n">
        <f aca="false">MAX(0,MIN(1,R215/100+$D$5))</f>
        <v>0.596348013137458</v>
      </c>
      <c r="U215" s="62" t="n">
        <v>0.473784556720686</v>
      </c>
      <c r="V215" s="61" t="n">
        <v>2119</v>
      </c>
      <c r="W215" s="62" t="n">
        <v>0.0678151016999644</v>
      </c>
      <c r="X215" s="63" t="s">
        <v>201</v>
      </c>
      <c r="Y215" s="63" t="s">
        <v>163</v>
      </c>
    </row>
    <row r="216" customFormat="false" ht="15" hidden="false" customHeight="false" outlineLevel="0" collapsed="false">
      <c r="A216" s="32" t="s">
        <v>230</v>
      </c>
      <c r="B216" s="32" t="s">
        <v>398</v>
      </c>
      <c r="C216" s="32" t="s">
        <v>403</v>
      </c>
      <c r="D216" s="59" t="n">
        <f aca="false">ROUND(S216*T216,0)</f>
        <v>221</v>
      </c>
      <c r="E216" s="59" t="n">
        <f aca="false">ROUND(S216,0)-D216</f>
        <v>178</v>
      </c>
      <c r="F216" s="59" t="n">
        <f aca="false">IF(COUNTA(D216:E216)=0,"",SUM(D216:E216))</f>
        <v>399</v>
      </c>
      <c r="G216" s="40" t="n">
        <f aca="false">IF(OR(F216="",F216=0),"",D216/F216)</f>
        <v>0.553884711779449</v>
      </c>
      <c r="H216" s="40" t="n">
        <f aca="false">IF(OR(F216="",F216=0),"",E216/F216)</f>
        <v>0.446115288220551</v>
      </c>
      <c r="I216" s="32" t="s">
        <v>161</v>
      </c>
      <c r="J216" s="36" t="n">
        <v>3.41931916932922</v>
      </c>
      <c r="K216" s="36" t="n">
        <f aca="false">$K$8</f>
        <v>1.21888790439391</v>
      </c>
      <c r="L216" s="36" t="n">
        <f aca="false">SQRT(J216^2+K216^2)</f>
        <v>3.63007318179951</v>
      </c>
      <c r="M216" s="40" t="n">
        <f aca="false">IF(G216="","",MAX(0,G216-1.96*L216/100))</f>
        <v>0.482735277416178</v>
      </c>
      <c r="N216" s="40" t="n">
        <f aca="false">IF(G216="","",MIN(1,G216+1.96*L216/100))</f>
        <v>0.625034146142719</v>
      </c>
      <c r="O216" s="59" t="n">
        <f aca="false">ROUND(S216*W216,0)</f>
        <v>59</v>
      </c>
      <c r="P216" s="59" t="n">
        <f aca="false">IF(F216="","",ROUND(SQRT((F216*L216/100)^2+(G216*O216)^2),0))</f>
        <v>36</v>
      </c>
      <c r="R216" s="60" t="n">
        <v>4.22074025901705</v>
      </c>
      <c r="S216" s="61" t="n">
        <f aca="false">U216*V216*$F$5</f>
        <v>398.675306957708</v>
      </c>
      <c r="T216" s="62" t="n">
        <f aca="false">MAX(0,MIN(1,R216/100+$D$5))</f>
        <v>0.553413823351274</v>
      </c>
      <c r="U216" s="62" t="n">
        <v>0.522510231923602</v>
      </c>
      <c r="V216" s="61" t="n">
        <v>763</v>
      </c>
      <c r="W216" s="62" t="n">
        <v>0.147793277096735</v>
      </c>
      <c r="X216" s="63" t="s">
        <v>162</v>
      </c>
      <c r="Y216" s="63" t="s">
        <v>163</v>
      </c>
    </row>
    <row r="217" customFormat="false" ht="15" hidden="false" customHeight="false" outlineLevel="0" collapsed="false">
      <c r="A217" s="32" t="s">
        <v>230</v>
      </c>
      <c r="B217" s="32" t="s">
        <v>398</v>
      </c>
      <c r="C217" s="32" t="s">
        <v>404</v>
      </c>
      <c r="D217" s="59" t="n">
        <f aca="false">ROUND(S217*T217,0)</f>
        <v>316</v>
      </c>
      <c r="E217" s="59" t="n">
        <f aca="false">ROUND(S217,0)-D217</f>
        <v>204</v>
      </c>
      <c r="F217" s="59" t="n">
        <f aca="false">IF(COUNTA(D217:E217)=0,"",SUM(D217:E217))</f>
        <v>520</v>
      </c>
      <c r="G217" s="40" t="n">
        <f aca="false">IF(OR(F217="",F217=0),"",D217/F217)</f>
        <v>0.607692307692308</v>
      </c>
      <c r="H217" s="40" t="n">
        <f aca="false">IF(OR(F217="",F217=0),"",E217/F217)</f>
        <v>0.392307692307692</v>
      </c>
      <c r="I217" s="32" t="s">
        <v>161</v>
      </c>
      <c r="J217" s="36" t="n">
        <v>3.41931916932922</v>
      </c>
      <c r="K217" s="36" t="n">
        <f aca="false">$K$8</f>
        <v>1.21888790439391</v>
      </c>
      <c r="L217" s="36" t="n">
        <f aca="false">SQRT(J217^2+K217^2)</f>
        <v>3.63007318179951</v>
      </c>
      <c r="M217" s="40" t="n">
        <f aca="false">IF(G217="","",MAX(0,G217-1.96*L217/100))</f>
        <v>0.536542873329037</v>
      </c>
      <c r="N217" s="40" t="n">
        <f aca="false">IF(G217="","",MIN(1,G217+1.96*L217/100))</f>
        <v>0.678841742055578</v>
      </c>
      <c r="O217" s="59" t="n">
        <f aca="false">ROUND(S217*W217,0)</f>
        <v>77</v>
      </c>
      <c r="P217" s="59" t="n">
        <f aca="false">IF(F217="","",ROUND(SQRT((F217*L217/100)^2+(G217*O217)^2),0))</f>
        <v>50</v>
      </c>
      <c r="R217" s="60" t="n">
        <v>9.53620684430376</v>
      </c>
      <c r="S217" s="61" t="n">
        <f aca="false">U217*V217*$F$5</f>
        <v>520.227272727273</v>
      </c>
      <c r="T217" s="62" t="n">
        <f aca="false">MAX(0,MIN(1,R217/100+$D$5))</f>
        <v>0.606568489204141</v>
      </c>
      <c r="U217" s="62" t="n">
        <v>0.367132867132867</v>
      </c>
      <c r="V217" s="61" t="n">
        <v>1417</v>
      </c>
      <c r="W217" s="62" t="n">
        <v>0.147793277096735</v>
      </c>
      <c r="X217" s="63" t="s">
        <v>162</v>
      </c>
      <c r="Y217" s="63" t="s">
        <v>163</v>
      </c>
    </row>
    <row r="218" customFormat="false" ht="15" hidden="false" customHeight="false" outlineLevel="0" collapsed="false">
      <c r="A218" s="32" t="s">
        <v>230</v>
      </c>
      <c r="B218" s="32" t="s">
        <v>398</v>
      </c>
      <c r="C218" s="32" t="s">
        <v>405</v>
      </c>
      <c r="D218" s="59" t="n">
        <f aca="false">ROUND(S218*T218,0)</f>
        <v>383</v>
      </c>
      <c r="E218" s="59" t="n">
        <f aca="false">ROUND(S218,0)-D218</f>
        <v>304</v>
      </c>
      <c r="F218" s="59" t="n">
        <f aca="false">IF(COUNTA(D218:E218)=0,"",SUM(D218:E218))</f>
        <v>687</v>
      </c>
      <c r="G218" s="40" t="n">
        <f aca="false">IF(OR(F218="",F218=0),"",D218/F218)</f>
        <v>0.557496360989811</v>
      </c>
      <c r="H218" s="40" t="n">
        <f aca="false">IF(OR(F218="",F218=0),"",E218/F218)</f>
        <v>0.442503639010189</v>
      </c>
      <c r="I218" s="32" t="s">
        <v>161</v>
      </c>
      <c r="J218" s="36" t="n">
        <v>2.11715406277612</v>
      </c>
      <c r="K218" s="36" t="n">
        <f aca="false">$K$8</f>
        <v>1.21888790439391</v>
      </c>
      <c r="L218" s="36" t="n">
        <f aca="false">SQRT(J218^2+K218^2)</f>
        <v>2.44295498300873</v>
      </c>
      <c r="M218" s="40" t="n">
        <f aca="false">IF(G218="","",MAX(0,G218-1.96*L218/100))</f>
        <v>0.50961444332284</v>
      </c>
      <c r="N218" s="40" t="n">
        <f aca="false">IF(G218="","",MIN(1,G218+1.96*L218/100))</f>
        <v>0.605378278656782</v>
      </c>
      <c r="O218" s="59" t="n">
        <f aca="false">ROUND(S218*W218,0)</f>
        <v>61</v>
      </c>
      <c r="P218" s="59" t="n">
        <f aca="false">IF(F218="","",ROUND(SQRT((F218*L218/100)^2+(G218*O218)^2),0))</f>
        <v>38</v>
      </c>
      <c r="R218" s="60" t="n">
        <v>4.58082973342967</v>
      </c>
      <c r="S218" s="61" t="n">
        <f aca="false">U218*V218*$F$5</f>
        <v>687.489614243323</v>
      </c>
      <c r="T218" s="62" t="n">
        <f aca="false">MAX(0,MIN(1,R218/100+$D$5))</f>
        <v>0.5570147180954</v>
      </c>
      <c r="U218" s="62" t="n">
        <v>0.510385756676558</v>
      </c>
      <c r="V218" s="61" t="n">
        <v>1347</v>
      </c>
      <c r="W218" s="62" t="n">
        <v>0.0882361663506877</v>
      </c>
      <c r="X218" s="63" t="s">
        <v>168</v>
      </c>
      <c r="Y218" s="63" t="s">
        <v>163</v>
      </c>
    </row>
    <row r="219" customFormat="false" ht="15" hidden="false" customHeight="false" outlineLevel="0" collapsed="false">
      <c r="A219" s="32" t="s">
        <v>230</v>
      </c>
      <c r="B219" s="32" t="s">
        <v>398</v>
      </c>
      <c r="C219" s="32" t="s">
        <v>406</v>
      </c>
      <c r="D219" s="59" t="n">
        <f aca="false">ROUND(S219*T219,0)</f>
        <v>218</v>
      </c>
      <c r="E219" s="59" t="n">
        <f aca="false">ROUND(S219,0)-D219</f>
        <v>232</v>
      </c>
      <c r="F219" s="59" t="n">
        <f aca="false">IF(COUNTA(D219:E219)=0,"",SUM(D219:E219))</f>
        <v>450</v>
      </c>
      <c r="G219" s="40" t="n">
        <f aca="false">IF(OR(F219="",F219=0),"",D219/F219)</f>
        <v>0.484444444444444</v>
      </c>
      <c r="H219" s="40" t="n">
        <f aca="false">IF(OR(F219="",F219=0),"",E219/F219)</f>
        <v>0.515555555555556</v>
      </c>
      <c r="I219" s="32" t="s">
        <v>161</v>
      </c>
      <c r="J219" s="36" t="n">
        <v>3.41931916932922</v>
      </c>
      <c r="K219" s="36" t="n">
        <f aca="false">$K$8</f>
        <v>1.21888790439391</v>
      </c>
      <c r="L219" s="36" t="n">
        <f aca="false">SQRT(J219^2+K219^2)</f>
        <v>3.63007318179951</v>
      </c>
      <c r="M219" s="40" t="n">
        <f aca="false">IF(G219="","",MAX(0,G219-1.96*L219/100))</f>
        <v>0.413295010081174</v>
      </c>
      <c r="N219" s="40" t="n">
        <f aca="false">IF(G219="","",MIN(1,G219+1.96*L219/100))</f>
        <v>0.555593878807715</v>
      </c>
      <c r="O219" s="59" t="n">
        <f aca="false">ROUND(S219*W219,0)</f>
        <v>66</v>
      </c>
      <c r="P219" s="59" t="n">
        <f aca="false">IF(F219="","",ROUND(SQRT((F219*L219/100)^2+(G219*O219)^2),0))</f>
        <v>36</v>
      </c>
      <c r="R219" s="60" t="n">
        <v>-2.62112911607527</v>
      </c>
      <c r="S219" s="61" t="n">
        <f aca="false">U219*V219*$F$5</f>
        <v>449.830708661417</v>
      </c>
      <c r="T219" s="62" t="n">
        <f aca="false">MAX(0,MIN(1,R219/100+$D$5))</f>
        <v>0.48499512960035</v>
      </c>
      <c r="U219" s="62" t="n">
        <v>0.562992125984252</v>
      </c>
      <c r="V219" s="61" t="n">
        <v>799</v>
      </c>
      <c r="W219" s="62" t="n">
        <v>0.147793277096735</v>
      </c>
      <c r="X219" s="63" t="s">
        <v>162</v>
      </c>
      <c r="Y219" s="63" t="s">
        <v>163</v>
      </c>
    </row>
    <row r="220" customFormat="false" ht="15" hidden="false" customHeight="false" outlineLevel="0" collapsed="false">
      <c r="A220" s="32" t="s">
        <v>230</v>
      </c>
      <c r="B220" s="32" t="s">
        <v>398</v>
      </c>
      <c r="C220" s="32" t="s">
        <v>407</v>
      </c>
      <c r="D220" s="59" t="n">
        <f aca="false">ROUND(S220*T220,0)</f>
        <v>418</v>
      </c>
      <c r="E220" s="59" t="n">
        <f aca="false">ROUND(S220,0)-D220</f>
        <v>365</v>
      </c>
      <c r="F220" s="59" t="n">
        <f aca="false">IF(COUNTA(D220:E220)=0,"",SUM(D220:E220))</f>
        <v>783</v>
      </c>
      <c r="G220" s="40" t="n">
        <f aca="false">IF(OR(F220="",F220=0),"",D220/F220)</f>
        <v>0.533844189016603</v>
      </c>
      <c r="H220" s="40" t="n">
        <f aca="false">IF(OR(F220="",F220=0),"",E220/F220)</f>
        <v>0.466155810983397</v>
      </c>
      <c r="I220" s="32" t="s">
        <v>161</v>
      </c>
      <c r="J220" s="36" t="n">
        <v>2.11715406277612</v>
      </c>
      <c r="K220" s="36" t="n">
        <f aca="false">$K$8</f>
        <v>1.21888790439391</v>
      </c>
      <c r="L220" s="36" t="n">
        <f aca="false">SQRT(J220^2+K220^2)</f>
        <v>2.44295498300873</v>
      </c>
      <c r="M220" s="40" t="n">
        <f aca="false">IF(G220="","",MAX(0,G220-1.96*L220/100))</f>
        <v>0.485962271349632</v>
      </c>
      <c r="N220" s="40" t="n">
        <f aca="false">IF(G220="","",MIN(1,G220+1.96*L220/100))</f>
        <v>0.581726106683574</v>
      </c>
      <c r="O220" s="59" t="n">
        <f aca="false">ROUND(S220*W220,0)</f>
        <v>69</v>
      </c>
      <c r="P220" s="59" t="n">
        <f aca="false">IF(F220="","",ROUND(SQRT((F220*L220/100)^2+(G220*O220)^2),0))</f>
        <v>42</v>
      </c>
      <c r="R220" s="60" t="n">
        <v>2.35796653694722</v>
      </c>
      <c r="S220" s="61" t="n">
        <f aca="false">U220*V220*$F$5</f>
        <v>782.513274336283</v>
      </c>
      <c r="T220" s="62" t="n">
        <f aca="false">MAX(0,MIN(1,R220/100+$D$5))</f>
        <v>0.534786086130575</v>
      </c>
      <c r="U220" s="62" t="n">
        <v>0.495575221238938</v>
      </c>
      <c r="V220" s="61" t="n">
        <v>1579</v>
      </c>
      <c r="W220" s="62" t="n">
        <v>0.0882361663506877</v>
      </c>
      <c r="X220" s="63" t="s">
        <v>168</v>
      </c>
      <c r="Y220" s="63" t="s">
        <v>163</v>
      </c>
    </row>
    <row r="221" customFormat="false" ht="15" hidden="false" customHeight="false" outlineLevel="0" collapsed="false">
      <c r="A221" s="32" t="s">
        <v>230</v>
      </c>
      <c r="B221" s="32" t="s">
        <v>398</v>
      </c>
      <c r="C221" s="32" t="s">
        <v>408</v>
      </c>
      <c r="D221" s="59" t="n">
        <f aca="false">ROUND(S221*T221,0)</f>
        <v>669</v>
      </c>
      <c r="E221" s="59" t="n">
        <f aca="false">ROUND(S221,0)-D221</f>
        <v>726</v>
      </c>
      <c r="F221" s="59" t="n">
        <f aca="false">IF(COUNTA(D221:E221)=0,"",SUM(D221:E221))</f>
        <v>1395</v>
      </c>
      <c r="G221" s="40" t="n">
        <f aca="false">IF(OR(F221="",F221=0),"",D221/F221)</f>
        <v>0.479569892473118</v>
      </c>
      <c r="H221" s="40" t="n">
        <f aca="false">IF(OR(F221="",F221=0),"",E221/F221)</f>
        <v>0.520430107526882</v>
      </c>
      <c r="I221" s="32" t="s">
        <v>161</v>
      </c>
      <c r="J221" s="36" t="n">
        <v>1.72833670492965</v>
      </c>
      <c r="K221" s="36" t="n">
        <f aca="false">$K$8</f>
        <v>1.21888790439391</v>
      </c>
      <c r="L221" s="36" t="n">
        <f aca="false">SQRT(J221^2+K221^2)</f>
        <v>2.1149079150367</v>
      </c>
      <c r="M221" s="40" t="n">
        <f aca="false">IF(G221="","",MAX(0,G221-1.96*L221/100))</f>
        <v>0.438117697338399</v>
      </c>
      <c r="N221" s="40" t="n">
        <f aca="false">IF(G221="","",MIN(1,G221+1.96*L221/100))</f>
        <v>0.521022087607838</v>
      </c>
      <c r="O221" s="59" t="n">
        <f aca="false">ROUND(S221*W221,0)</f>
        <v>95</v>
      </c>
      <c r="P221" s="59" t="n">
        <f aca="false">IF(F221="","",ROUND(SQRT((F221*L221/100)^2+(G221*O221)^2),0))</f>
        <v>54</v>
      </c>
      <c r="R221" s="60" t="n">
        <v>-3.14344542651138</v>
      </c>
      <c r="S221" s="61" t="n">
        <f aca="false">U221*V221*$F$5</f>
        <v>1394.83442469598</v>
      </c>
      <c r="T221" s="62" t="n">
        <f aca="false">MAX(0,MIN(1,R221/100+$D$5))</f>
        <v>0.479771966495989</v>
      </c>
      <c r="U221" s="62" t="n">
        <v>0.642188961646399</v>
      </c>
      <c r="V221" s="61" t="n">
        <v>2172</v>
      </c>
      <c r="W221" s="62" t="n">
        <v>0.0678151016999644</v>
      </c>
      <c r="X221" s="63" t="s">
        <v>201</v>
      </c>
      <c r="Y221" s="63" t="s">
        <v>163</v>
      </c>
    </row>
    <row r="222" customFormat="false" ht="15" hidden="false" customHeight="false" outlineLevel="0" collapsed="false">
      <c r="A222" s="32" t="s">
        <v>230</v>
      </c>
      <c r="B222" s="32" t="s">
        <v>398</v>
      </c>
      <c r="C222" s="32" t="s">
        <v>409</v>
      </c>
      <c r="D222" s="59" t="n">
        <f aca="false">ROUND(S222*T222,0)</f>
        <v>568</v>
      </c>
      <c r="E222" s="59" t="n">
        <f aca="false">ROUND(S222,0)-D222</f>
        <v>564</v>
      </c>
      <c r="F222" s="59" t="n">
        <f aca="false">IF(COUNTA(D222:E222)=0,"",SUM(D222:E222))</f>
        <v>1132</v>
      </c>
      <c r="G222" s="40" t="n">
        <f aca="false">IF(OR(F222="",F222=0),"",D222/F222)</f>
        <v>0.501766784452297</v>
      </c>
      <c r="H222" s="40" t="n">
        <f aca="false">IF(OR(F222="",F222=0),"",E222/F222)</f>
        <v>0.498233215547703</v>
      </c>
      <c r="I222" s="32" t="s">
        <v>161</v>
      </c>
      <c r="J222" s="36" t="n">
        <v>1.72833670492965</v>
      </c>
      <c r="K222" s="36" t="n">
        <f aca="false">$K$8</f>
        <v>1.21888790439391</v>
      </c>
      <c r="L222" s="36" t="n">
        <f aca="false">SQRT(J222^2+K222^2)</f>
        <v>2.1149079150367</v>
      </c>
      <c r="M222" s="40" t="n">
        <f aca="false">IF(G222="","",MAX(0,G222-1.96*L222/100))</f>
        <v>0.460314589317578</v>
      </c>
      <c r="N222" s="40" t="n">
        <f aca="false">IF(G222="","",MIN(1,G222+1.96*L222/100))</f>
        <v>0.543218979587016</v>
      </c>
      <c r="O222" s="59" t="n">
        <f aca="false">ROUND(S222*W222,0)</f>
        <v>77</v>
      </c>
      <c r="P222" s="59" t="n">
        <f aca="false">IF(F222="","",ROUND(SQRT((F222*L222/100)^2+(G222*O222)^2),0))</f>
        <v>45</v>
      </c>
      <c r="R222" s="60" t="n">
        <v>-0.993332057743157</v>
      </c>
      <c r="S222" s="61" t="n">
        <f aca="false">U222*V222*$F$5</f>
        <v>1132.25997719498</v>
      </c>
      <c r="T222" s="62" t="n">
        <f aca="false">MAX(0,MIN(1,R222/100+$D$5))</f>
        <v>0.501273100183672</v>
      </c>
      <c r="U222" s="62" t="n">
        <v>0.652223489167617</v>
      </c>
      <c r="V222" s="61" t="n">
        <v>1736</v>
      </c>
      <c r="W222" s="62" t="n">
        <v>0.0678151016999644</v>
      </c>
      <c r="X222" s="63" t="s">
        <v>201</v>
      </c>
      <c r="Y222" s="63" t="s">
        <v>163</v>
      </c>
    </row>
    <row r="223" customFormat="false" ht="15" hidden="false" customHeight="false" outlineLevel="0" collapsed="false">
      <c r="A223" s="32" t="s">
        <v>230</v>
      </c>
      <c r="B223" s="32" t="s">
        <v>398</v>
      </c>
      <c r="C223" s="32" t="s">
        <v>410</v>
      </c>
      <c r="D223" s="59" t="n">
        <f aca="false">ROUND(S223*T223,0)</f>
        <v>447</v>
      </c>
      <c r="E223" s="59" t="n">
        <f aca="false">ROUND(S223,0)-D223</f>
        <v>408</v>
      </c>
      <c r="F223" s="59" t="n">
        <f aca="false">IF(COUNTA(D223:E223)=0,"",SUM(D223:E223))</f>
        <v>855</v>
      </c>
      <c r="G223" s="40" t="n">
        <f aca="false">IF(OR(F223="",F223=0),"",D223/F223)</f>
        <v>0.52280701754386</v>
      </c>
      <c r="H223" s="40" t="n">
        <f aca="false">IF(OR(F223="",F223=0),"",E223/F223)</f>
        <v>0.47719298245614</v>
      </c>
      <c r="I223" s="32" t="s">
        <v>161</v>
      </c>
      <c r="J223" s="36" t="n">
        <v>2.11715406277612</v>
      </c>
      <c r="K223" s="36" t="n">
        <f aca="false">$K$8</f>
        <v>1.21888790439391</v>
      </c>
      <c r="L223" s="36" t="n">
        <f aca="false">SQRT(J223^2+K223^2)</f>
        <v>2.44295498300873</v>
      </c>
      <c r="M223" s="40" t="n">
        <f aca="false">IF(G223="","",MAX(0,G223-1.96*L223/100))</f>
        <v>0.474925099876888</v>
      </c>
      <c r="N223" s="40" t="n">
        <f aca="false">IF(G223="","",MIN(1,G223+1.96*L223/100))</f>
        <v>0.570688935210831</v>
      </c>
      <c r="O223" s="59" t="n">
        <f aca="false">ROUND(S223*W223,0)</f>
        <v>75</v>
      </c>
      <c r="P223" s="59" t="n">
        <f aca="false">IF(F223="","",ROUND(SQRT((F223*L223/100)^2+(G223*O223)^2),0))</f>
        <v>44</v>
      </c>
      <c r="R223" s="60" t="n">
        <v>1.11313752219682</v>
      </c>
      <c r="S223" s="61" t="n">
        <f aca="false">U223*V223*$F$5</f>
        <v>855.159618008186</v>
      </c>
      <c r="T223" s="62" t="n">
        <f aca="false">MAX(0,MIN(1,R223/100+$D$5))</f>
        <v>0.522337795983071</v>
      </c>
      <c r="U223" s="62" t="n">
        <v>0.589358799454298</v>
      </c>
      <c r="V223" s="61" t="n">
        <v>1451</v>
      </c>
      <c r="W223" s="62" t="n">
        <v>0.0882361663506877</v>
      </c>
      <c r="X223" s="63" t="s">
        <v>168</v>
      </c>
      <c r="Y223" s="63" t="s">
        <v>163</v>
      </c>
    </row>
    <row r="224" customFormat="false" ht="15" hidden="false" customHeight="false" outlineLevel="0" collapsed="false">
      <c r="A224" s="32" t="s">
        <v>411</v>
      </c>
      <c r="B224" s="32" t="s">
        <v>412</v>
      </c>
      <c r="C224" s="32" t="s">
        <v>413</v>
      </c>
      <c r="D224" s="59" t="n">
        <f aca="false">ROUND(S224*T224,0)</f>
        <v>386</v>
      </c>
      <c r="E224" s="59" t="n">
        <f aca="false">ROUND(S224,0)-D224</f>
        <v>848</v>
      </c>
      <c r="F224" s="59" t="n">
        <f aca="false">IF(COUNTA(D224:E224)=0,"",SUM(D224:E224))</f>
        <v>1234</v>
      </c>
      <c r="G224" s="40" t="n">
        <f aca="false">IF(OR(F224="",F224=0),"",D224/F224)</f>
        <v>0.312803889789303</v>
      </c>
      <c r="H224" s="40" t="n">
        <f aca="false">IF(OR(F224="",F224=0),"",E224/F224)</f>
        <v>0.687196110210697</v>
      </c>
      <c r="I224" s="32" t="s">
        <v>161</v>
      </c>
      <c r="J224" s="36" t="n">
        <v>1.72833670492965</v>
      </c>
      <c r="K224" s="36" t="n">
        <f aca="false">$K$8</f>
        <v>1.21888790439391</v>
      </c>
      <c r="L224" s="36" t="n">
        <f aca="false">SQRT(J224^2+K224^2)</f>
        <v>2.1149079150367</v>
      </c>
      <c r="M224" s="40" t="n">
        <f aca="false">IF(G224="","",MAX(0,G224-1.96*L224/100))</f>
        <v>0.271351694654584</v>
      </c>
      <c r="N224" s="40" t="n">
        <f aca="false">IF(G224="","",MIN(1,G224+1.96*L224/100))</f>
        <v>0.354256084924022</v>
      </c>
      <c r="O224" s="59" t="n">
        <f aca="false">ROUND(S224*W224,0)</f>
        <v>84</v>
      </c>
      <c r="P224" s="59" t="n">
        <f aca="false">IF(F224="","",ROUND(SQRT((F224*L224/100)^2+(G224*O224)^2),0))</f>
        <v>37</v>
      </c>
      <c r="R224" s="60" t="n">
        <v>-19.8351737759108</v>
      </c>
      <c r="S224" s="61" t="n">
        <f aca="false">U224*V224*$F$5</f>
        <v>1234.45226917058</v>
      </c>
      <c r="T224" s="62" t="n">
        <f aca="false">MAX(0,MIN(1,R224/100+$D$5))</f>
        <v>0.312854683001995</v>
      </c>
      <c r="U224" s="62" t="n">
        <v>0.618153364632238</v>
      </c>
      <c r="V224" s="61" t="n">
        <v>1997</v>
      </c>
      <c r="W224" s="62" t="n">
        <v>0.0678151016999644</v>
      </c>
      <c r="X224" s="63" t="s">
        <v>201</v>
      </c>
      <c r="Y224" s="63" t="s">
        <v>163</v>
      </c>
    </row>
    <row r="225" customFormat="false" ht="15" hidden="false" customHeight="false" outlineLevel="0" collapsed="false">
      <c r="A225" s="32" t="s">
        <v>411</v>
      </c>
      <c r="B225" s="32" t="s">
        <v>414</v>
      </c>
      <c r="C225" s="32" t="s">
        <v>415</v>
      </c>
      <c r="D225" s="59" t="n">
        <f aca="false">ROUND(S225*T225,0)</f>
        <v>1078</v>
      </c>
      <c r="E225" s="59" t="n">
        <f aca="false">ROUND(S225,0)-D225</f>
        <v>2072</v>
      </c>
      <c r="F225" s="59" t="n">
        <f aca="false">IF(COUNTA(D225:E225)=0,"",SUM(D225:E225))</f>
        <v>3150</v>
      </c>
      <c r="G225" s="40" t="n">
        <f aca="false">IF(OR(F225="",F225=0),"",D225/F225)</f>
        <v>0.342222222222222</v>
      </c>
      <c r="H225" s="40" t="n">
        <f aca="false">IF(OR(F225="",F225=0),"",E225/F225)</f>
        <v>0.657777777777778</v>
      </c>
      <c r="I225" s="32" t="s">
        <v>161</v>
      </c>
      <c r="J225" s="36" t="n">
        <v>1.72833670492965</v>
      </c>
      <c r="K225" s="36" t="n">
        <f aca="false">$K$8</f>
        <v>1.21888790439391</v>
      </c>
      <c r="L225" s="36" t="n">
        <f aca="false">SQRT(J225^2+K225^2)</f>
        <v>2.1149079150367</v>
      </c>
      <c r="M225" s="40" t="n">
        <f aca="false">IF(G225="","",MAX(0,G225-1.96*L225/100))</f>
        <v>0.300770027087503</v>
      </c>
      <c r="N225" s="40" t="n">
        <f aca="false">IF(G225="","",MIN(1,G225+1.96*L225/100))</f>
        <v>0.383674417356941</v>
      </c>
      <c r="O225" s="59" t="n">
        <f aca="false">ROUND(S225*W225,0)</f>
        <v>214</v>
      </c>
      <c r="P225" s="59" t="n">
        <f aca="false">IF(F225="","",ROUND(SQRT((F225*L225/100)^2+(G225*O225)^2),0))</f>
        <v>99</v>
      </c>
      <c r="R225" s="60" t="n">
        <v>-16.8978800130188</v>
      </c>
      <c r="S225" s="61" t="n">
        <f aca="false">U225*V225*$F$5</f>
        <v>3150.44851429639</v>
      </c>
      <c r="T225" s="62" t="n">
        <f aca="false">MAX(0,MIN(1,R225/100+$D$5))</f>
        <v>0.342227620630915</v>
      </c>
      <c r="U225" s="62" t="n">
        <v>0.56157727527565</v>
      </c>
      <c r="V225" s="61" t="n">
        <v>5610</v>
      </c>
      <c r="W225" s="62" t="n">
        <v>0.0678151016999644</v>
      </c>
      <c r="X225" s="63" t="s">
        <v>201</v>
      </c>
      <c r="Y225" s="63" t="s">
        <v>163</v>
      </c>
    </row>
    <row r="226" customFormat="false" ht="15" hidden="false" customHeight="false" outlineLevel="0" collapsed="false">
      <c r="A226" s="32" t="s">
        <v>411</v>
      </c>
      <c r="B226" s="32" t="s">
        <v>416</v>
      </c>
      <c r="C226" s="32" t="s">
        <v>417</v>
      </c>
      <c r="D226" s="59" t="n">
        <f aca="false">ROUND(S226*T226,0)</f>
        <v>405</v>
      </c>
      <c r="E226" s="59" t="n">
        <f aca="false">ROUND(S226,0)-D226</f>
        <v>766</v>
      </c>
      <c r="F226" s="59" t="n">
        <f aca="false">IF(COUNTA(D226:E226)=0,"",SUM(D226:E226))</f>
        <v>1171</v>
      </c>
      <c r="G226" s="40" t="n">
        <f aca="false">IF(OR(F226="",F226=0),"",D226/F226)</f>
        <v>0.345858240819812</v>
      </c>
      <c r="H226" s="40" t="n">
        <f aca="false">IF(OR(F226="",F226=0),"",E226/F226)</f>
        <v>0.654141759180188</v>
      </c>
      <c r="I226" s="32" t="s">
        <v>161</v>
      </c>
      <c r="J226" s="36" t="n">
        <v>1.72833670492965</v>
      </c>
      <c r="K226" s="36" t="n">
        <f aca="false">$K$8</f>
        <v>1.21888790439391</v>
      </c>
      <c r="L226" s="36" t="n">
        <f aca="false">SQRT(J226^2+K226^2)</f>
        <v>2.1149079150367</v>
      </c>
      <c r="M226" s="40" t="n">
        <f aca="false">IF(G226="","",MAX(0,G226-1.96*L226/100))</f>
        <v>0.304406045685093</v>
      </c>
      <c r="N226" s="40" t="n">
        <f aca="false">IF(G226="","",MIN(1,G226+1.96*L226/100))</f>
        <v>0.387310435954531</v>
      </c>
      <c r="O226" s="59" t="n">
        <f aca="false">ROUND(S226*W226,0)</f>
        <v>79</v>
      </c>
      <c r="P226" s="59" t="n">
        <f aca="false">IF(F226="","",ROUND(SQRT((F226*L226/100)^2+(G226*O226)^2),0))</f>
        <v>37</v>
      </c>
      <c r="R226" s="60" t="n">
        <v>-16.5126231095352</v>
      </c>
      <c r="S226" s="61" t="n">
        <f aca="false">U226*V226*$F$5</f>
        <v>1170.82273494654</v>
      </c>
      <c r="T226" s="62" t="n">
        <f aca="false">MAX(0,MIN(1,R226/100+$D$5))</f>
        <v>0.346080189665751</v>
      </c>
      <c r="U226" s="62" t="n">
        <v>0.625773776027012</v>
      </c>
      <c r="V226" s="61" t="n">
        <v>1871</v>
      </c>
      <c r="W226" s="62" t="n">
        <v>0.0678151016999644</v>
      </c>
      <c r="X226" s="63" t="s">
        <v>201</v>
      </c>
      <c r="Y226" s="63" t="s">
        <v>163</v>
      </c>
    </row>
    <row r="227" customFormat="false" ht="15" hidden="false" customHeight="false" outlineLevel="0" collapsed="false">
      <c r="A227" s="32" t="s">
        <v>418</v>
      </c>
      <c r="B227" s="32" t="s">
        <v>419</v>
      </c>
      <c r="C227" s="32" t="s">
        <v>420</v>
      </c>
      <c r="D227" s="59" t="n">
        <f aca="false">ROUND(S227*T227,0)</f>
        <v>590</v>
      </c>
      <c r="E227" s="59" t="n">
        <f aca="false">ROUND(S227,0)-D227</f>
        <v>814</v>
      </c>
      <c r="F227" s="59" t="n">
        <f aca="false">IF(COUNTA(D227:E227)=0,"",SUM(D227:E227))</f>
        <v>1404</v>
      </c>
      <c r="G227" s="40" t="n">
        <f aca="false">IF(OR(F227="",F227=0),"",D227/F227)</f>
        <v>0.42022792022792</v>
      </c>
      <c r="H227" s="40" t="n">
        <f aca="false">IF(OR(F227="",F227=0),"",E227/F227)</f>
        <v>0.57977207977208</v>
      </c>
      <c r="I227" s="32" t="s">
        <v>161</v>
      </c>
      <c r="J227" s="36" t="n">
        <v>1.72833670492965</v>
      </c>
      <c r="K227" s="36" t="n">
        <f aca="false">$K$8</f>
        <v>1.21888790439391</v>
      </c>
      <c r="L227" s="36" t="n">
        <f aca="false">SQRT(J227^2+K227^2)</f>
        <v>2.1149079150367</v>
      </c>
      <c r="M227" s="40" t="n">
        <f aca="false">IF(G227="","",MAX(0,G227-1.96*L227/100))</f>
        <v>0.378775725093201</v>
      </c>
      <c r="N227" s="40" t="n">
        <f aca="false">IF(G227="","",MIN(1,G227+1.96*L227/100))</f>
        <v>0.46168011536264</v>
      </c>
      <c r="O227" s="59" t="n">
        <f aca="false">ROUND(S227*W227,0)</f>
        <v>95</v>
      </c>
      <c r="P227" s="59" t="n">
        <f aca="false">IF(F227="","",ROUND(SQRT((F227*L227/100)^2+(G227*O227)^2),0))</f>
        <v>50</v>
      </c>
      <c r="R227" s="60" t="n">
        <v>-9.06871392992943</v>
      </c>
      <c r="S227" s="61" t="n">
        <f aca="false">U227*V227*$F$5</f>
        <v>1403.51261829653</v>
      </c>
      <c r="T227" s="62" t="n">
        <f aca="false">MAX(0,MIN(1,R227/100+$D$5))</f>
        <v>0.420519281461809</v>
      </c>
      <c r="U227" s="62" t="n">
        <v>0.669295478443743</v>
      </c>
      <c r="V227" s="61" t="n">
        <v>2097</v>
      </c>
      <c r="W227" s="62" t="n">
        <v>0.0678151016999644</v>
      </c>
      <c r="X227" s="63" t="s">
        <v>201</v>
      </c>
      <c r="Y227" s="63" t="s">
        <v>163</v>
      </c>
    </row>
    <row r="228" customFormat="false" ht="15" hidden="false" customHeight="false" outlineLevel="0" collapsed="false">
      <c r="A228" s="32" t="s">
        <v>418</v>
      </c>
      <c r="B228" s="32" t="s">
        <v>419</v>
      </c>
      <c r="C228" s="32" t="s">
        <v>421</v>
      </c>
      <c r="D228" s="59" t="n">
        <f aca="false">ROUND(S228*T228,0)</f>
        <v>615</v>
      </c>
      <c r="E228" s="59" t="n">
        <f aca="false">ROUND(S228,0)-D228</f>
        <v>698</v>
      </c>
      <c r="F228" s="59" t="n">
        <f aca="false">IF(COUNTA(D228:E228)=0,"",SUM(D228:E228))</f>
        <v>1313</v>
      </c>
      <c r="G228" s="40" t="n">
        <f aca="false">IF(OR(F228="",F228=0),"",D228/F228)</f>
        <v>0.468392993145468</v>
      </c>
      <c r="H228" s="40" t="n">
        <f aca="false">IF(OR(F228="",F228=0),"",E228/F228)</f>
        <v>0.531607006854532</v>
      </c>
      <c r="I228" s="32" t="s">
        <v>161</v>
      </c>
      <c r="J228" s="36" t="n">
        <v>1.72833670492965</v>
      </c>
      <c r="K228" s="36" t="n">
        <f aca="false">$K$8</f>
        <v>1.21888790439391</v>
      </c>
      <c r="L228" s="36" t="n">
        <f aca="false">SQRT(J228^2+K228^2)</f>
        <v>2.1149079150367</v>
      </c>
      <c r="M228" s="40" t="n">
        <f aca="false">IF(G228="","",MAX(0,G228-1.96*L228/100))</f>
        <v>0.426940798010749</v>
      </c>
      <c r="N228" s="40" t="n">
        <f aca="false">IF(G228="","",MIN(1,G228+1.96*L228/100))</f>
        <v>0.509845188280188</v>
      </c>
      <c r="O228" s="59" t="n">
        <f aca="false">ROUND(S228*W228,0)</f>
        <v>89</v>
      </c>
      <c r="P228" s="59" t="n">
        <f aca="false">IF(F228="","",ROUND(SQRT((F228*L228/100)^2+(G228*O228)^2),0))</f>
        <v>50</v>
      </c>
      <c r="R228" s="60" t="n">
        <v>-4.26846211078334</v>
      </c>
      <c r="S228" s="61" t="n">
        <f aca="false">U228*V228*$F$5</f>
        <v>1312.76307554761</v>
      </c>
      <c r="T228" s="62" t="n">
        <f aca="false">MAX(0,MIN(1,R228/100+$D$5))</f>
        <v>0.46852179965327</v>
      </c>
      <c r="U228" s="62" t="n">
        <v>0.593205185516316</v>
      </c>
      <c r="V228" s="61" t="n">
        <v>2213</v>
      </c>
      <c r="W228" s="62" t="n">
        <v>0.0678151016999644</v>
      </c>
      <c r="X228" s="63" t="s">
        <v>201</v>
      </c>
      <c r="Y228" s="63" t="s">
        <v>163</v>
      </c>
    </row>
    <row r="229" customFormat="false" ht="15" hidden="false" customHeight="false" outlineLevel="0" collapsed="false">
      <c r="A229" s="32" t="s">
        <v>418</v>
      </c>
      <c r="B229" s="32" t="s">
        <v>422</v>
      </c>
      <c r="C229" s="32" t="s">
        <v>423</v>
      </c>
      <c r="D229" s="59" t="n">
        <f aca="false">ROUND(S229*T229,0)</f>
        <v>643</v>
      </c>
      <c r="E229" s="59" t="n">
        <f aca="false">ROUND(S229,0)-D229</f>
        <v>891</v>
      </c>
      <c r="F229" s="59" t="n">
        <f aca="false">IF(COUNTA(D229:E229)=0,"",SUM(D229:E229))</f>
        <v>1534</v>
      </c>
      <c r="G229" s="40" t="n">
        <f aca="false">IF(OR(F229="",F229=0),"",D229/F229)</f>
        <v>0.419165580182529</v>
      </c>
      <c r="H229" s="40" t="n">
        <f aca="false">IF(OR(F229="",F229=0),"",E229/F229)</f>
        <v>0.580834419817471</v>
      </c>
      <c r="I229" s="32" t="s">
        <v>264</v>
      </c>
      <c r="J229" s="36" t="n">
        <v>1.72833670492965</v>
      </c>
      <c r="K229" s="36" t="n">
        <f aca="false">$K$8</f>
        <v>1.21888790439391</v>
      </c>
      <c r="L229" s="36" t="n">
        <f aca="false">SQRT(J229^2+K229^2)</f>
        <v>2.1149079150367</v>
      </c>
      <c r="M229" s="40" t="n">
        <f aca="false">IF(G229="","",MAX(0,G229-1.96*L229/100))</f>
        <v>0.37771338504781</v>
      </c>
      <c r="N229" s="40" t="n">
        <f aca="false">IF(G229="","",MIN(1,G229+1.96*L229/100))</f>
        <v>0.460617775317249</v>
      </c>
      <c r="O229" s="59" t="n">
        <f aca="false">ROUND(S229*W229,0)</f>
        <v>104</v>
      </c>
      <c r="P229" s="59" t="n">
        <f aca="false">IF(F229="","",ROUND(SQRT((F229*L229/100)^2+(G229*O229)^2),0))</f>
        <v>54</v>
      </c>
      <c r="R229" s="60" t="n">
        <v>-9.18849865826008</v>
      </c>
      <c r="S229" s="61" t="n">
        <f aca="false">U229*V229*$F$5</f>
        <v>1533.89973598051</v>
      </c>
      <c r="T229" s="62" t="n">
        <f aca="false">MAX(0,MIN(1,R229/100+$D$5))</f>
        <v>0.419321434178502</v>
      </c>
      <c r="U229" s="62" t="n">
        <v>0.872029412154921</v>
      </c>
      <c r="V229" s="61" t="n">
        <v>1759</v>
      </c>
      <c r="W229" s="62" t="n">
        <v>0.0678151016999644</v>
      </c>
      <c r="X229" s="63" t="s">
        <v>201</v>
      </c>
      <c r="Y229" s="63" t="s">
        <v>163</v>
      </c>
    </row>
    <row r="230" customFormat="false" ht="15" hidden="false" customHeight="false" outlineLevel="0" collapsed="false">
      <c r="A230" s="32" t="s">
        <v>418</v>
      </c>
      <c r="B230" s="32" t="s">
        <v>422</v>
      </c>
      <c r="C230" s="32" t="s">
        <v>424</v>
      </c>
      <c r="D230" s="59" t="n">
        <f aca="false">ROUND(S230*T230,0)</f>
        <v>670</v>
      </c>
      <c r="E230" s="59" t="n">
        <f aca="false">ROUND(S230,0)-D230</f>
        <v>902</v>
      </c>
      <c r="F230" s="59" t="n">
        <f aca="false">IF(COUNTA(D230:E230)=0,"",SUM(D230:E230))</f>
        <v>1572</v>
      </c>
      <c r="G230" s="40" t="n">
        <f aca="false">IF(OR(F230="",F230=0),"",D230/F230)</f>
        <v>0.426208651399491</v>
      </c>
      <c r="H230" s="40" t="n">
        <f aca="false">IF(OR(F230="",F230=0),"",E230/F230)</f>
        <v>0.573791348600509</v>
      </c>
      <c r="I230" s="32" t="s">
        <v>264</v>
      </c>
      <c r="J230" s="36" t="n">
        <v>1.72833670492965</v>
      </c>
      <c r="K230" s="36" t="n">
        <f aca="false">$K$8</f>
        <v>1.21888790439391</v>
      </c>
      <c r="L230" s="36" t="n">
        <f aca="false">SQRT(J230^2+K230^2)</f>
        <v>2.1149079150367</v>
      </c>
      <c r="M230" s="40" t="n">
        <f aca="false">IF(G230="","",MAX(0,G230-1.96*L230/100))</f>
        <v>0.384756456264772</v>
      </c>
      <c r="N230" s="40" t="n">
        <f aca="false">IF(G230="","",MIN(1,G230+1.96*L230/100))</f>
        <v>0.46766084653421</v>
      </c>
      <c r="O230" s="59" t="n">
        <f aca="false">ROUND(S230*W230,0)</f>
        <v>107</v>
      </c>
      <c r="P230" s="59" t="n">
        <f aca="false">IF(F230="","",ROUND(SQRT((F230*L230/100)^2+(G230*O230)^2),0))</f>
        <v>56</v>
      </c>
      <c r="R230" s="60" t="n">
        <v>-8.53635750149185</v>
      </c>
      <c r="S230" s="61" t="n">
        <f aca="false">U230*V230*$F$5</f>
        <v>1572.45918367347</v>
      </c>
      <c r="T230" s="62" t="n">
        <f aca="false">MAX(0,MIN(1,R230/100+$D$5))</f>
        <v>0.425842845746185</v>
      </c>
      <c r="U230" s="62" t="n">
        <v>0.939342403628118</v>
      </c>
      <c r="V230" s="61" t="n">
        <v>1674</v>
      </c>
      <c r="W230" s="62" t="n">
        <v>0.0678151016999644</v>
      </c>
      <c r="X230" s="63" t="s">
        <v>201</v>
      </c>
      <c r="Y230" s="63" t="s">
        <v>163</v>
      </c>
    </row>
    <row r="231" customFormat="false" ht="15" hidden="false" customHeight="false" outlineLevel="0" collapsed="false">
      <c r="A231" s="32" t="s">
        <v>418</v>
      </c>
      <c r="B231" s="32" t="s">
        <v>425</v>
      </c>
      <c r="C231" s="32" t="s">
        <v>426</v>
      </c>
      <c r="D231" s="59" t="n">
        <f aca="false">ROUND(S231*T231,0)</f>
        <v>478</v>
      </c>
      <c r="E231" s="59" t="n">
        <f aca="false">ROUND(S231,0)-D231</f>
        <v>538</v>
      </c>
      <c r="F231" s="59" t="n">
        <f aca="false">IF(COUNTA(D231:E231)=0,"",SUM(D231:E231))</f>
        <v>1016</v>
      </c>
      <c r="G231" s="40" t="n">
        <f aca="false">IF(OR(F231="",F231=0),"",D231/F231)</f>
        <v>0.470472440944882</v>
      </c>
      <c r="H231" s="40" t="n">
        <f aca="false">IF(OR(F231="",F231=0),"",E231/F231)</f>
        <v>0.529527559055118</v>
      </c>
      <c r="I231" s="32" t="s">
        <v>161</v>
      </c>
      <c r="J231" s="36" t="n">
        <v>1.72833670492965</v>
      </c>
      <c r="K231" s="36" t="n">
        <f aca="false">$K$8</f>
        <v>1.21888790439391</v>
      </c>
      <c r="L231" s="36" t="n">
        <f aca="false">SQRT(J231^2+K231^2)</f>
        <v>2.1149079150367</v>
      </c>
      <c r="M231" s="40" t="n">
        <f aca="false">IF(G231="","",MAX(0,G231-1.96*L231/100))</f>
        <v>0.429020245810163</v>
      </c>
      <c r="N231" s="40" t="n">
        <f aca="false">IF(G231="","",MIN(1,G231+1.96*L231/100))</f>
        <v>0.511924636079601</v>
      </c>
      <c r="O231" s="59" t="n">
        <f aca="false">ROUND(S231*W231,0)</f>
        <v>69</v>
      </c>
      <c r="P231" s="59" t="n">
        <f aca="false">IF(F231="","",ROUND(SQRT((F231*L231/100)^2+(G231*O231)^2),0))</f>
        <v>39</v>
      </c>
      <c r="R231" s="60" t="n">
        <v>-4.02770753558936</v>
      </c>
      <c r="S231" s="61" t="n">
        <f aca="false">U231*V231*$F$5</f>
        <v>1015.97556912826</v>
      </c>
      <c r="T231" s="62" t="n">
        <f aca="false">MAX(0,MIN(1,R231/100+$D$5))</f>
        <v>0.47092934540521</v>
      </c>
      <c r="U231" s="62" t="n">
        <v>0.529705719044975</v>
      </c>
      <c r="V231" s="61" t="n">
        <v>1918</v>
      </c>
      <c r="W231" s="62" t="n">
        <v>0.0678151016999644</v>
      </c>
      <c r="X231" s="63" t="s">
        <v>201</v>
      </c>
      <c r="Y231" s="63" t="s">
        <v>163</v>
      </c>
    </row>
    <row r="232" customFormat="false" ht="15" hidden="false" customHeight="false" outlineLevel="0" collapsed="false">
      <c r="A232" s="32" t="s">
        <v>418</v>
      </c>
      <c r="B232" s="32" t="s">
        <v>293</v>
      </c>
      <c r="C232" s="32" t="s">
        <v>427</v>
      </c>
      <c r="D232" s="59" t="n">
        <f aca="false">ROUND(S232*T232,0)</f>
        <v>625</v>
      </c>
      <c r="E232" s="59" t="n">
        <f aca="false">ROUND(S232,0)-D232</f>
        <v>362</v>
      </c>
      <c r="F232" s="59" t="n">
        <f aca="false">IF(COUNTA(D232:E232)=0,"",SUM(D232:E232))</f>
        <v>987</v>
      </c>
      <c r="G232" s="40" t="n">
        <f aca="false">IF(OR(F232="",F232=0),"",D232/F232)</f>
        <v>0.63323201621074</v>
      </c>
      <c r="H232" s="40" t="n">
        <f aca="false">IF(OR(F232="",F232=0),"",E232/F232)</f>
        <v>0.36676798378926</v>
      </c>
      <c r="I232" s="32" t="s">
        <v>161</v>
      </c>
      <c r="J232" s="36" t="n">
        <v>1.72833670492965</v>
      </c>
      <c r="K232" s="36" t="n">
        <f aca="false">$K$8</f>
        <v>1.21888790439391</v>
      </c>
      <c r="L232" s="36" t="n">
        <f aca="false">SQRT(J232^2+K232^2)</f>
        <v>2.1149079150367</v>
      </c>
      <c r="M232" s="40" t="n">
        <f aca="false">IF(G232="","",MAX(0,G232-1.96*L232/100))</f>
        <v>0.591779821076021</v>
      </c>
      <c r="N232" s="40" t="n">
        <f aca="false">IF(G232="","",MIN(1,G232+1.96*L232/100))</f>
        <v>0.674684211345459</v>
      </c>
      <c r="O232" s="59" t="n">
        <f aca="false">ROUND(S232*W232,0)</f>
        <v>67</v>
      </c>
      <c r="P232" s="59" t="n">
        <f aca="false">IF(F232="","",ROUND(SQRT((F232*L232/100)^2+(G232*O232)^2),0))</f>
        <v>47</v>
      </c>
      <c r="R232" s="60" t="n">
        <v>12.2718259484106</v>
      </c>
      <c r="S232" s="61" t="n">
        <f aca="false">U232*V232*$F$5</f>
        <v>986.587092297016</v>
      </c>
      <c r="T232" s="62" t="n">
        <f aca="false">MAX(0,MIN(1,R232/100+$D$5))</f>
        <v>0.63392468024521</v>
      </c>
      <c r="U232" s="62" t="n">
        <v>0.664816099930604</v>
      </c>
      <c r="V232" s="61" t="n">
        <v>1484</v>
      </c>
      <c r="W232" s="62" t="n">
        <v>0.0678151016999644</v>
      </c>
      <c r="X232" s="63" t="s">
        <v>201</v>
      </c>
      <c r="Y232" s="63" t="s">
        <v>163</v>
      </c>
    </row>
    <row r="233" customFormat="false" ht="15" hidden="false" customHeight="false" outlineLevel="0" collapsed="false">
      <c r="A233" s="32" t="s">
        <v>418</v>
      </c>
      <c r="B233" s="32" t="s">
        <v>293</v>
      </c>
      <c r="C233" s="32" t="s">
        <v>428</v>
      </c>
      <c r="D233" s="59" t="n">
        <f aca="false">ROUND(S233*T233,0)</f>
        <v>860</v>
      </c>
      <c r="E233" s="59" t="n">
        <f aca="false">ROUND(S233,0)-D233</f>
        <v>565</v>
      </c>
      <c r="F233" s="59" t="n">
        <f aca="false">IF(COUNTA(D233:E233)=0,"",SUM(D233:E233))</f>
        <v>1425</v>
      </c>
      <c r="G233" s="40" t="n">
        <f aca="false">IF(OR(F233="",F233=0),"",D233/F233)</f>
        <v>0.603508771929825</v>
      </c>
      <c r="H233" s="40" t="n">
        <f aca="false">IF(OR(F233="",F233=0),"",E233/F233)</f>
        <v>0.396491228070175</v>
      </c>
      <c r="I233" s="32" t="s">
        <v>161</v>
      </c>
      <c r="J233" s="36" t="n">
        <v>1.72833670492965</v>
      </c>
      <c r="K233" s="36" t="n">
        <f aca="false">$K$8</f>
        <v>1.21888790439391</v>
      </c>
      <c r="L233" s="36" t="n">
        <f aca="false">SQRT(J233^2+K233^2)</f>
        <v>2.1149079150367</v>
      </c>
      <c r="M233" s="40" t="n">
        <f aca="false">IF(G233="","",MAX(0,G233-1.96*L233/100))</f>
        <v>0.562056576795105</v>
      </c>
      <c r="N233" s="40" t="n">
        <f aca="false">IF(G233="","",MIN(1,G233+1.96*L233/100))</f>
        <v>0.644960967064544</v>
      </c>
      <c r="O233" s="59" t="n">
        <f aca="false">ROUND(S233*W233,0)</f>
        <v>97</v>
      </c>
      <c r="P233" s="59" t="n">
        <f aca="false">IF(F233="","",ROUND(SQRT((F233*L233/100)^2+(G233*O233)^2),0))</f>
        <v>66</v>
      </c>
      <c r="R233" s="60" t="n">
        <v>9.27641152951118</v>
      </c>
      <c r="S233" s="61" t="n">
        <f aca="false">U233*V233*$F$5</f>
        <v>1424.50747808149</v>
      </c>
      <c r="T233" s="62" t="n">
        <f aca="false">MAX(0,MIN(1,R233/100+$D$5))</f>
        <v>0.603970536056215</v>
      </c>
      <c r="U233" s="62" t="n">
        <v>0.715832903558535</v>
      </c>
      <c r="V233" s="61" t="n">
        <v>1990</v>
      </c>
      <c r="W233" s="62" t="n">
        <v>0.0678151016999644</v>
      </c>
      <c r="X233" s="63" t="s">
        <v>201</v>
      </c>
      <c r="Y233" s="63" t="s">
        <v>163</v>
      </c>
    </row>
    <row r="234" customFormat="false" ht="15" hidden="false" customHeight="false" outlineLevel="0" collapsed="false">
      <c r="A234" s="32" t="s">
        <v>418</v>
      </c>
      <c r="B234" s="32" t="s">
        <v>293</v>
      </c>
      <c r="C234" s="32" t="s">
        <v>429</v>
      </c>
      <c r="D234" s="59" t="n">
        <f aca="false">ROUND(S234*T234,0)</f>
        <v>622</v>
      </c>
      <c r="E234" s="59" t="n">
        <f aca="false">ROUND(S234,0)-D234</f>
        <v>336</v>
      </c>
      <c r="F234" s="59" t="n">
        <f aca="false">IF(COUNTA(D234:E234)=0,"",SUM(D234:E234))</f>
        <v>958</v>
      </c>
      <c r="G234" s="40" t="n">
        <f aca="false">IF(OR(F234="",F234=0),"",D234/F234)</f>
        <v>0.649269311064718</v>
      </c>
      <c r="H234" s="40" t="n">
        <f aca="false">IF(OR(F234="",F234=0),"",E234/F234)</f>
        <v>0.350730688935282</v>
      </c>
      <c r="I234" s="32" t="s">
        <v>161</v>
      </c>
      <c r="J234" s="36" t="n">
        <v>1.72833670492965</v>
      </c>
      <c r="K234" s="36" t="n">
        <f aca="false">$K$8</f>
        <v>1.21888790439391</v>
      </c>
      <c r="L234" s="36" t="n">
        <f aca="false">SQRT(J234^2+K234^2)</f>
        <v>2.1149079150367</v>
      </c>
      <c r="M234" s="40" t="n">
        <f aca="false">IF(G234="","",MAX(0,G234-1.96*L234/100))</f>
        <v>0.607817115929999</v>
      </c>
      <c r="N234" s="40" t="n">
        <f aca="false">IF(G234="","",MIN(1,G234+1.96*L234/100))</f>
        <v>0.690721506199437</v>
      </c>
      <c r="O234" s="59" t="n">
        <f aca="false">ROUND(S234*W234,0)</f>
        <v>65</v>
      </c>
      <c r="P234" s="59" t="n">
        <f aca="false">IF(F234="","",ROUND(SQRT((F234*L234/100)^2+(G234*O234)^2),0))</f>
        <v>47</v>
      </c>
      <c r="R234" s="60" t="n">
        <v>13.823308278003</v>
      </c>
      <c r="S234" s="61" t="n">
        <f aca="false">U234*V234*$F$5</f>
        <v>957.929752066116</v>
      </c>
      <c r="T234" s="62" t="n">
        <f aca="false">MAX(0,MIN(1,R234/100+$D$5))</f>
        <v>0.649439503541133</v>
      </c>
      <c r="U234" s="62" t="n">
        <v>0.641184573002755</v>
      </c>
      <c r="V234" s="61" t="n">
        <v>1494</v>
      </c>
      <c r="W234" s="62" t="n">
        <v>0.0678151016999644</v>
      </c>
      <c r="X234" s="63" t="s">
        <v>201</v>
      </c>
      <c r="Y234" s="63" t="s">
        <v>163</v>
      </c>
    </row>
    <row r="235" customFormat="false" ht="15" hidden="false" customHeight="false" outlineLevel="0" collapsed="false">
      <c r="A235" s="32" t="s">
        <v>418</v>
      </c>
      <c r="B235" s="32" t="s">
        <v>293</v>
      </c>
      <c r="C235" s="32" t="s">
        <v>430</v>
      </c>
      <c r="D235" s="59" t="n">
        <f aca="false">ROUND(S235*T235,0)</f>
        <v>468</v>
      </c>
      <c r="E235" s="59" t="n">
        <f aca="false">ROUND(S235,0)-D235</f>
        <v>263</v>
      </c>
      <c r="F235" s="59" t="n">
        <f aca="false">IF(COUNTA(D235:E235)=0,"",SUM(D235:E235))</f>
        <v>731</v>
      </c>
      <c r="G235" s="40" t="n">
        <f aca="false">IF(OR(F235="",F235=0),"",D235/F235)</f>
        <v>0.640218878248974</v>
      </c>
      <c r="H235" s="40" t="n">
        <f aca="false">IF(OR(F235="",F235=0),"",E235/F235)</f>
        <v>0.359781121751026</v>
      </c>
      <c r="I235" s="32" t="s">
        <v>161</v>
      </c>
      <c r="J235" s="36" t="n">
        <v>2.11715406277612</v>
      </c>
      <c r="K235" s="36" t="n">
        <f aca="false">$K$8</f>
        <v>1.21888790439391</v>
      </c>
      <c r="L235" s="36" t="n">
        <f aca="false">SQRT(J235^2+K235^2)</f>
        <v>2.44295498300873</v>
      </c>
      <c r="M235" s="40" t="n">
        <f aca="false">IF(G235="","",MAX(0,G235-1.96*L235/100))</f>
        <v>0.592336960582003</v>
      </c>
      <c r="N235" s="40" t="n">
        <f aca="false">IF(G235="","",MIN(1,G235+1.96*L235/100))</f>
        <v>0.688100795915945</v>
      </c>
      <c r="O235" s="59" t="n">
        <f aca="false">ROUND(S235*W235,0)</f>
        <v>64</v>
      </c>
      <c r="P235" s="59" t="n">
        <f aca="false">IF(F235="","",ROUND(SQRT((F235*L235/100)^2+(G235*O235)^2),0))</f>
        <v>45</v>
      </c>
      <c r="R235" s="60" t="n">
        <v>12.9337264889413</v>
      </c>
      <c r="S235" s="61" t="n">
        <f aca="false">U235*V235*$F$5</f>
        <v>730.770032051282</v>
      </c>
      <c r="T235" s="62" t="n">
        <f aca="false">MAX(0,MIN(1,R235/100+$D$5))</f>
        <v>0.640543685650516</v>
      </c>
      <c r="U235" s="62" t="n">
        <v>0.561698717948718</v>
      </c>
      <c r="V235" s="61" t="n">
        <v>1301</v>
      </c>
      <c r="W235" s="62" t="n">
        <v>0.0882361663506877</v>
      </c>
      <c r="X235" s="63" t="s">
        <v>168</v>
      </c>
      <c r="Y235" s="63" t="s">
        <v>163</v>
      </c>
    </row>
    <row r="236" customFormat="false" ht="15" hidden="false" customHeight="false" outlineLevel="0" collapsed="false">
      <c r="A236" s="32" t="s">
        <v>418</v>
      </c>
      <c r="B236" s="32" t="s">
        <v>293</v>
      </c>
      <c r="C236" s="32" t="s">
        <v>431</v>
      </c>
      <c r="D236" s="59" t="n">
        <f aca="false">ROUND(S236*T236,0)</f>
        <v>602</v>
      </c>
      <c r="E236" s="59" t="n">
        <f aca="false">ROUND(S236,0)-D236</f>
        <v>381</v>
      </c>
      <c r="F236" s="59" t="n">
        <f aca="false">IF(COUNTA(D236:E236)=0,"",SUM(D236:E236))</f>
        <v>983</v>
      </c>
      <c r="G236" s="40" t="n">
        <f aca="false">IF(OR(F236="",F236=0),"",D236/F236)</f>
        <v>0.612410986775178</v>
      </c>
      <c r="H236" s="40" t="n">
        <f aca="false">IF(OR(F236="",F236=0),"",E236/F236)</f>
        <v>0.387589013224822</v>
      </c>
      <c r="I236" s="32" t="s">
        <v>161</v>
      </c>
      <c r="J236" s="36" t="n">
        <v>1.72833670492965</v>
      </c>
      <c r="K236" s="36" t="n">
        <f aca="false">$K$8</f>
        <v>1.21888790439391</v>
      </c>
      <c r="L236" s="36" t="n">
        <f aca="false">SQRT(J236^2+K236^2)</f>
        <v>2.1149079150367</v>
      </c>
      <c r="M236" s="40" t="n">
        <f aca="false">IF(G236="","",MAX(0,G236-1.96*L236/100))</f>
        <v>0.570958791640459</v>
      </c>
      <c r="N236" s="40" t="n">
        <f aca="false">IF(G236="","",MIN(1,G236+1.96*L236/100))</f>
        <v>0.653863181909897</v>
      </c>
      <c r="O236" s="59" t="n">
        <f aca="false">ROUND(S236*W236,0)</f>
        <v>67</v>
      </c>
      <c r="P236" s="59" t="n">
        <f aca="false">IF(F236="","",ROUND(SQRT((F236*L236/100)^2+(G236*O236)^2),0))</f>
        <v>46</v>
      </c>
      <c r="R236" s="60" t="n">
        <v>10.0786661157586</v>
      </c>
      <c r="S236" s="61" t="n">
        <f aca="false">U236*V236*$F$5</f>
        <v>983.008610086101</v>
      </c>
      <c r="T236" s="62" t="n">
        <f aca="false">MAX(0,MIN(1,R236/100+$D$5))</f>
        <v>0.611993081918689</v>
      </c>
      <c r="U236" s="62" t="n">
        <v>0.600861008610086</v>
      </c>
      <c r="V236" s="61" t="n">
        <v>1636</v>
      </c>
      <c r="W236" s="62" t="n">
        <v>0.0678151016999644</v>
      </c>
      <c r="X236" s="63" t="s">
        <v>201</v>
      </c>
      <c r="Y236" s="63" t="s">
        <v>163</v>
      </c>
    </row>
    <row r="237" customFormat="false" ht="15" hidden="false" customHeight="false" outlineLevel="0" collapsed="false">
      <c r="A237" s="32" t="s">
        <v>418</v>
      </c>
      <c r="B237" s="32" t="s">
        <v>293</v>
      </c>
      <c r="C237" s="32" t="s">
        <v>432</v>
      </c>
      <c r="D237" s="59" t="n">
        <f aca="false">ROUND(S237*T237,0)</f>
        <v>740</v>
      </c>
      <c r="E237" s="59" t="n">
        <f aca="false">ROUND(S237,0)-D237</f>
        <v>446</v>
      </c>
      <c r="F237" s="59" t="n">
        <f aca="false">IF(COUNTA(D237:E237)=0,"",SUM(D237:E237))</f>
        <v>1186</v>
      </c>
      <c r="G237" s="40" t="n">
        <f aca="false">IF(OR(F237="",F237=0),"",D237/F237)</f>
        <v>0.623946037099494</v>
      </c>
      <c r="H237" s="40" t="n">
        <f aca="false">IF(OR(F237="",F237=0),"",E237/F237)</f>
        <v>0.376053962900506</v>
      </c>
      <c r="I237" s="32" t="s">
        <v>161</v>
      </c>
      <c r="J237" s="36" t="n">
        <v>1.72833670492965</v>
      </c>
      <c r="K237" s="36" t="n">
        <f aca="false">$K$8</f>
        <v>1.21888790439391</v>
      </c>
      <c r="L237" s="36" t="n">
        <f aca="false">SQRT(J237^2+K237^2)</f>
        <v>2.1149079150367</v>
      </c>
      <c r="M237" s="40" t="n">
        <f aca="false">IF(G237="","",MAX(0,G237-1.96*L237/100))</f>
        <v>0.582493841964775</v>
      </c>
      <c r="N237" s="40" t="n">
        <f aca="false">IF(G237="","",MIN(1,G237+1.96*L237/100))</f>
        <v>0.665398232234213</v>
      </c>
      <c r="O237" s="59" t="n">
        <f aca="false">ROUND(S237*W237,0)</f>
        <v>80</v>
      </c>
      <c r="P237" s="59" t="n">
        <f aca="false">IF(F237="","",ROUND(SQRT((F237*L237/100)^2+(G237*O237)^2),0))</f>
        <v>56</v>
      </c>
      <c r="R237" s="60" t="n">
        <v>11.308445472382</v>
      </c>
      <c r="S237" s="61" t="n">
        <f aca="false">U237*V237*$F$5</f>
        <v>1185.78507842306</v>
      </c>
      <c r="T237" s="62" t="n">
        <f aca="false">MAX(0,MIN(1,R237/100+$D$5))</f>
        <v>0.624290875484923</v>
      </c>
      <c r="U237" s="62" t="n">
        <v>0.508266214497669</v>
      </c>
      <c r="V237" s="61" t="n">
        <v>2333</v>
      </c>
      <c r="W237" s="62" t="n">
        <v>0.0678151016999644</v>
      </c>
      <c r="X237" s="63" t="s">
        <v>201</v>
      </c>
      <c r="Y237" s="63" t="s">
        <v>163</v>
      </c>
    </row>
    <row r="238" customFormat="false" ht="15" hidden="false" customHeight="false" outlineLevel="0" collapsed="false">
      <c r="A238" s="32" t="s">
        <v>418</v>
      </c>
      <c r="B238" s="32" t="s">
        <v>293</v>
      </c>
      <c r="C238" s="32" t="s">
        <v>433</v>
      </c>
      <c r="D238" s="59" t="n">
        <f aca="false">ROUND(S238*T238,0)</f>
        <v>587</v>
      </c>
      <c r="E238" s="59" t="n">
        <f aca="false">ROUND(S238,0)-D238</f>
        <v>418</v>
      </c>
      <c r="F238" s="59" t="n">
        <f aca="false">IF(COUNTA(D238:E238)=0,"",SUM(D238:E238))</f>
        <v>1005</v>
      </c>
      <c r="G238" s="40" t="n">
        <f aca="false">IF(OR(F238="",F238=0),"",D238/F238)</f>
        <v>0.58407960199005</v>
      </c>
      <c r="H238" s="40" t="n">
        <f aca="false">IF(OR(F238="",F238=0),"",E238/F238)</f>
        <v>0.41592039800995</v>
      </c>
      <c r="I238" s="32" t="s">
        <v>161</v>
      </c>
      <c r="J238" s="36" t="n">
        <v>1.72833670492965</v>
      </c>
      <c r="K238" s="36" t="n">
        <f aca="false">$K$8</f>
        <v>1.21888790439391</v>
      </c>
      <c r="L238" s="36" t="n">
        <f aca="false">SQRT(J238^2+K238^2)</f>
        <v>2.1149079150367</v>
      </c>
      <c r="M238" s="40" t="n">
        <f aca="false">IF(G238="","",MAX(0,G238-1.96*L238/100))</f>
        <v>0.542627406855331</v>
      </c>
      <c r="N238" s="40" t="n">
        <f aca="false">IF(G238="","",MIN(1,G238+1.96*L238/100))</f>
        <v>0.625531797124769</v>
      </c>
      <c r="O238" s="59" t="n">
        <f aca="false">ROUND(S238*W238,0)</f>
        <v>68</v>
      </c>
      <c r="P238" s="59" t="n">
        <f aca="false">IF(F238="","",ROUND(SQRT((F238*L238/100)^2+(G238*O238)^2),0))</f>
        <v>45</v>
      </c>
      <c r="R238" s="60" t="n">
        <v>7.29297388169522</v>
      </c>
      <c r="S238" s="61" t="n">
        <f aca="false">U238*V238*$F$5</f>
        <v>1004.54761904762</v>
      </c>
      <c r="T238" s="62" t="n">
        <f aca="false">MAX(0,MIN(1,R238/100+$D$5))</f>
        <v>0.584136159578055</v>
      </c>
      <c r="U238" s="62" t="n">
        <v>0.738095238095238</v>
      </c>
      <c r="V238" s="61" t="n">
        <v>1361</v>
      </c>
      <c r="W238" s="62" t="n">
        <v>0.0678151016999644</v>
      </c>
      <c r="X238" s="63" t="s">
        <v>201</v>
      </c>
      <c r="Y238" s="63" t="s">
        <v>163</v>
      </c>
    </row>
    <row r="239" customFormat="false" ht="15" hidden="false" customHeight="false" outlineLevel="0" collapsed="false">
      <c r="A239" s="32" t="s">
        <v>418</v>
      </c>
      <c r="B239" s="32" t="s">
        <v>293</v>
      </c>
      <c r="C239" s="32" t="s">
        <v>434</v>
      </c>
      <c r="D239" s="59" t="n">
        <f aca="false">ROUND(S239*T239,0)</f>
        <v>447</v>
      </c>
      <c r="E239" s="59" t="n">
        <f aca="false">ROUND(S239,0)-D239</f>
        <v>251</v>
      </c>
      <c r="F239" s="59" t="n">
        <f aca="false">IF(COUNTA(D239:E239)=0,"",SUM(D239:E239))</f>
        <v>698</v>
      </c>
      <c r="G239" s="40" t="n">
        <f aca="false">IF(OR(F239="",F239=0),"",D239/F239)</f>
        <v>0.640401146131805</v>
      </c>
      <c r="H239" s="40" t="n">
        <f aca="false">IF(OR(F239="",F239=0),"",E239/F239)</f>
        <v>0.359598853868195</v>
      </c>
      <c r="I239" s="32" t="s">
        <v>161</v>
      </c>
      <c r="J239" s="36" t="n">
        <v>2.11715406277612</v>
      </c>
      <c r="K239" s="36" t="n">
        <f aca="false">$K$8</f>
        <v>1.21888790439391</v>
      </c>
      <c r="L239" s="36" t="n">
        <f aca="false">SQRT(J239^2+K239^2)</f>
        <v>2.44295498300873</v>
      </c>
      <c r="M239" s="40" t="n">
        <f aca="false">IF(G239="","",MAX(0,G239-1.96*L239/100))</f>
        <v>0.592519228464834</v>
      </c>
      <c r="N239" s="40" t="n">
        <f aca="false">IF(G239="","",MIN(1,G239+1.96*L239/100))</f>
        <v>0.688283063798776</v>
      </c>
      <c r="O239" s="59" t="n">
        <f aca="false">ROUND(S239*W239,0)</f>
        <v>62</v>
      </c>
      <c r="P239" s="59" t="n">
        <f aca="false">IF(F239="","",ROUND(SQRT((F239*L239/100)^2+(G239*O239)^2),0))</f>
        <v>43</v>
      </c>
      <c r="R239" s="60" t="n">
        <v>12.8982309394715</v>
      </c>
      <c r="S239" s="61" t="n">
        <f aca="false">U239*V239*$F$5</f>
        <v>697.629411764706</v>
      </c>
      <c r="T239" s="62" t="n">
        <f aca="false">MAX(0,MIN(1,R239/100+$D$5))</f>
        <v>0.640188730155818</v>
      </c>
      <c r="U239" s="62" t="n">
        <v>0.685294117647059</v>
      </c>
      <c r="V239" s="61" t="n">
        <v>1018</v>
      </c>
      <c r="W239" s="62" t="n">
        <v>0.0882361663506877</v>
      </c>
      <c r="X239" s="63" t="s">
        <v>168</v>
      </c>
      <c r="Y239" s="63" t="s">
        <v>163</v>
      </c>
    </row>
    <row r="240" customFormat="false" ht="15" hidden="false" customHeight="false" outlineLevel="0" collapsed="false">
      <c r="A240" s="32" t="s">
        <v>418</v>
      </c>
      <c r="B240" s="32" t="s">
        <v>293</v>
      </c>
      <c r="C240" s="32" t="s">
        <v>435</v>
      </c>
      <c r="D240" s="59" t="n">
        <f aca="false">ROUND(S240*T240,0)</f>
        <v>573</v>
      </c>
      <c r="E240" s="59" t="n">
        <f aca="false">ROUND(S240,0)-D240</f>
        <v>290</v>
      </c>
      <c r="F240" s="59" t="n">
        <f aca="false">IF(COUNTA(D240:E240)=0,"",SUM(D240:E240))</f>
        <v>863</v>
      </c>
      <c r="G240" s="40" t="n">
        <f aca="false">IF(OR(F240="",F240=0),"",D240/F240)</f>
        <v>0.66396292004635</v>
      </c>
      <c r="H240" s="40" t="n">
        <f aca="false">IF(OR(F240="",F240=0),"",E240/F240)</f>
        <v>0.33603707995365</v>
      </c>
      <c r="I240" s="32" t="s">
        <v>161</v>
      </c>
      <c r="J240" s="36" t="n">
        <v>2.11715406277612</v>
      </c>
      <c r="K240" s="36" t="n">
        <f aca="false">$K$8</f>
        <v>1.21888790439391</v>
      </c>
      <c r="L240" s="36" t="n">
        <f aca="false">SQRT(J240^2+K240^2)</f>
        <v>2.44295498300873</v>
      </c>
      <c r="M240" s="40" t="n">
        <f aca="false">IF(G240="","",MAX(0,G240-1.96*L240/100))</f>
        <v>0.616081002379379</v>
      </c>
      <c r="N240" s="40" t="n">
        <f aca="false">IF(G240="","",MIN(1,G240+1.96*L240/100))</f>
        <v>0.711844837713321</v>
      </c>
      <c r="O240" s="59" t="n">
        <f aca="false">ROUND(S240*W240,0)</f>
        <v>76</v>
      </c>
      <c r="P240" s="59" t="n">
        <f aca="false">IF(F240="","",ROUND(SQRT((F240*L240/100)^2+(G240*O240)^2),0))</f>
        <v>55</v>
      </c>
      <c r="R240" s="60" t="n">
        <v>15.2861644629697</v>
      </c>
      <c r="S240" s="61" t="n">
        <f aca="false">U240*V240*$F$5</f>
        <v>863.161290322581</v>
      </c>
      <c r="T240" s="62" t="n">
        <f aca="false">MAX(0,MIN(1,R240/100+$D$5))</f>
        <v>0.6640680653908</v>
      </c>
      <c r="U240" s="62" t="n">
        <v>0.551893408134642</v>
      </c>
      <c r="V240" s="61" t="n">
        <v>1564</v>
      </c>
      <c r="W240" s="62" t="n">
        <v>0.0882361663506877</v>
      </c>
      <c r="X240" s="63" t="s">
        <v>168</v>
      </c>
      <c r="Y240" s="63" t="s">
        <v>163</v>
      </c>
    </row>
    <row r="241" customFormat="false" ht="15" hidden="false" customHeight="false" outlineLevel="0" collapsed="false">
      <c r="A241" s="32" t="s">
        <v>418</v>
      </c>
      <c r="B241" s="32" t="s">
        <v>293</v>
      </c>
      <c r="C241" s="32" t="s">
        <v>436</v>
      </c>
      <c r="D241" s="59" t="n">
        <f aca="false">ROUND(S241*T241,0)</f>
        <v>699</v>
      </c>
      <c r="E241" s="59" t="n">
        <f aca="false">ROUND(S241,0)-D241</f>
        <v>432</v>
      </c>
      <c r="F241" s="59" t="n">
        <f aca="false">IF(COUNTA(D241:E241)=0,"",SUM(D241:E241))</f>
        <v>1131</v>
      </c>
      <c r="G241" s="40" t="n">
        <f aca="false">IF(OR(F241="",F241=0),"",D241/F241)</f>
        <v>0.618037135278515</v>
      </c>
      <c r="H241" s="40" t="n">
        <f aca="false">IF(OR(F241="",F241=0),"",E241/F241)</f>
        <v>0.381962864721485</v>
      </c>
      <c r="I241" s="32" t="s">
        <v>161</v>
      </c>
      <c r="J241" s="36" t="n">
        <v>1.72833670492965</v>
      </c>
      <c r="K241" s="36" t="n">
        <f aca="false">$K$8</f>
        <v>1.21888790439391</v>
      </c>
      <c r="L241" s="36" t="n">
        <f aca="false">SQRT(J241^2+K241^2)</f>
        <v>2.1149079150367</v>
      </c>
      <c r="M241" s="40" t="n">
        <f aca="false">IF(G241="","",MAX(0,G241-1.96*L241/100))</f>
        <v>0.576584940143795</v>
      </c>
      <c r="N241" s="40" t="n">
        <f aca="false">IF(G241="","",MIN(1,G241+1.96*L241/100))</f>
        <v>0.659489330413234</v>
      </c>
      <c r="O241" s="59" t="n">
        <f aca="false">ROUND(S241*W241,0)</f>
        <v>77</v>
      </c>
      <c r="P241" s="59" t="n">
        <f aca="false">IF(F241="","",ROUND(SQRT((F241*L241/100)^2+(G241*O241)^2),0))</f>
        <v>53</v>
      </c>
      <c r="R241" s="60" t="n">
        <v>10.715218569054</v>
      </c>
      <c r="S241" s="61" t="n">
        <f aca="false">U241*V241*$F$5</f>
        <v>1131.04550209205</v>
      </c>
      <c r="T241" s="62" t="n">
        <f aca="false">MAX(0,MIN(1,R241/100+$D$5))</f>
        <v>0.618358606451643</v>
      </c>
      <c r="U241" s="62" t="n">
        <v>0.582112970711297</v>
      </c>
      <c r="V241" s="61" t="n">
        <v>1943</v>
      </c>
      <c r="W241" s="62" t="n">
        <v>0.0678151016999644</v>
      </c>
      <c r="X241" s="63" t="s">
        <v>201</v>
      </c>
      <c r="Y241" s="63" t="s">
        <v>163</v>
      </c>
    </row>
    <row r="242" customFormat="false" ht="15" hidden="false" customHeight="false" outlineLevel="0" collapsed="false">
      <c r="A242" s="32" t="s">
        <v>418</v>
      </c>
      <c r="B242" s="32" t="s">
        <v>293</v>
      </c>
      <c r="C242" s="32" t="s">
        <v>437</v>
      </c>
      <c r="D242" s="59" t="n">
        <f aca="false">ROUND(S242*T242,0)</f>
        <v>510</v>
      </c>
      <c r="E242" s="59" t="n">
        <f aca="false">ROUND(S242,0)-D242</f>
        <v>230</v>
      </c>
      <c r="F242" s="59" t="n">
        <f aca="false">IF(COUNTA(D242:E242)=0,"",SUM(D242:E242))</f>
        <v>740</v>
      </c>
      <c r="G242" s="40" t="n">
        <f aca="false">IF(OR(F242="",F242=0),"",D242/F242)</f>
        <v>0.689189189189189</v>
      </c>
      <c r="H242" s="40" t="n">
        <f aca="false">IF(OR(F242="",F242=0),"",E242/F242)</f>
        <v>0.310810810810811</v>
      </c>
      <c r="I242" s="32" t="s">
        <v>161</v>
      </c>
      <c r="J242" s="36" t="n">
        <v>2.11715406277612</v>
      </c>
      <c r="K242" s="36" t="n">
        <f aca="false">$K$8</f>
        <v>1.21888790439391</v>
      </c>
      <c r="L242" s="36" t="n">
        <f aca="false">SQRT(J242^2+K242^2)</f>
        <v>2.44295498300873</v>
      </c>
      <c r="M242" s="40" t="n">
        <f aca="false">IF(G242="","",MAX(0,G242-1.96*L242/100))</f>
        <v>0.641307271522218</v>
      </c>
      <c r="N242" s="40" t="n">
        <f aca="false">IF(G242="","",MIN(1,G242+1.96*L242/100))</f>
        <v>0.73707110685616</v>
      </c>
      <c r="O242" s="59" t="n">
        <f aca="false">ROUND(S242*W242,0)</f>
        <v>65</v>
      </c>
      <c r="P242" s="59" t="n">
        <f aca="false">IF(F242="","",ROUND(SQRT((F242*L242/100)^2+(G242*O242)^2),0))</f>
        <v>48</v>
      </c>
      <c r="R242" s="60" t="n">
        <v>17.7933701711203</v>
      </c>
      <c r="S242" s="61" t="n">
        <f aca="false">U242*V242*$F$5</f>
        <v>740.0329218107</v>
      </c>
      <c r="T242" s="62" t="n">
        <f aca="false">MAX(0,MIN(1,R242/100+$D$5))</f>
        <v>0.689140122472307</v>
      </c>
      <c r="U242" s="62" t="n">
        <v>0.303292181069959</v>
      </c>
      <c r="V242" s="61" t="n">
        <v>2440</v>
      </c>
      <c r="W242" s="62" t="n">
        <v>0.0882361663506877</v>
      </c>
      <c r="X242" s="63" t="s">
        <v>168</v>
      </c>
      <c r="Y242" s="63" t="s">
        <v>163</v>
      </c>
    </row>
    <row r="243" customFormat="false" ht="15" hidden="false" customHeight="false" outlineLevel="0" collapsed="false">
      <c r="A243" s="32" t="s">
        <v>418</v>
      </c>
      <c r="B243" s="32" t="s">
        <v>293</v>
      </c>
      <c r="C243" s="32" t="s">
        <v>438</v>
      </c>
      <c r="D243" s="59" t="n">
        <f aca="false">ROUND(S243*T243,0)</f>
        <v>545</v>
      </c>
      <c r="E243" s="59" t="n">
        <f aca="false">ROUND(S243,0)-D243</f>
        <v>326</v>
      </c>
      <c r="F243" s="59" t="n">
        <f aca="false">IF(COUNTA(D243:E243)=0,"",SUM(D243:E243))</f>
        <v>871</v>
      </c>
      <c r="G243" s="40" t="n">
        <f aca="false">IF(OR(F243="",F243=0),"",D243/F243)</f>
        <v>0.625717566016074</v>
      </c>
      <c r="H243" s="40" t="n">
        <f aca="false">IF(OR(F243="",F243=0),"",E243/F243)</f>
        <v>0.374282433983927</v>
      </c>
      <c r="I243" s="32" t="s">
        <v>161</v>
      </c>
      <c r="J243" s="36" t="n">
        <v>2.11715406277612</v>
      </c>
      <c r="K243" s="36" t="n">
        <f aca="false">$K$8</f>
        <v>1.21888790439391</v>
      </c>
      <c r="L243" s="36" t="n">
        <f aca="false">SQRT(J243^2+K243^2)</f>
        <v>2.44295498300873</v>
      </c>
      <c r="M243" s="40" t="n">
        <f aca="false">IF(G243="","",MAX(0,G243-1.96*L243/100))</f>
        <v>0.577835648349102</v>
      </c>
      <c r="N243" s="40" t="n">
        <f aca="false">IF(G243="","",MIN(1,G243+1.96*L243/100))</f>
        <v>0.673599483683045</v>
      </c>
      <c r="O243" s="59" t="n">
        <f aca="false">ROUND(S243*W243,0)</f>
        <v>77</v>
      </c>
      <c r="P243" s="59" t="n">
        <f aca="false">IF(F243="","",ROUND(SQRT((F243*L243/100)^2+(G243*O243)^2),0))</f>
        <v>53</v>
      </c>
      <c r="R243" s="60" t="n">
        <v>11.4550932282073</v>
      </c>
      <c r="S243" s="61" t="n">
        <f aca="false">U243*V243*$F$5</f>
        <v>870.802226935313</v>
      </c>
      <c r="T243" s="62" t="n">
        <f aca="false">MAX(0,MIN(1,R243/100+$D$5))</f>
        <v>0.625757353043176</v>
      </c>
      <c r="U243" s="62" t="n">
        <v>0.449098621420997</v>
      </c>
      <c r="V243" s="61" t="n">
        <v>1939</v>
      </c>
      <c r="W243" s="62" t="n">
        <v>0.0882361663506877</v>
      </c>
      <c r="X243" s="63" t="s">
        <v>168</v>
      </c>
      <c r="Y243" s="63" t="s">
        <v>163</v>
      </c>
    </row>
    <row r="244" customFormat="false" ht="15" hidden="false" customHeight="false" outlineLevel="0" collapsed="false">
      <c r="A244" s="32" t="s">
        <v>418</v>
      </c>
      <c r="B244" s="32" t="s">
        <v>293</v>
      </c>
      <c r="C244" s="32" t="s">
        <v>439</v>
      </c>
      <c r="D244" s="59" t="n">
        <f aca="false">ROUND(S244*T244,0)</f>
        <v>153</v>
      </c>
      <c r="E244" s="59" t="n">
        <f aca="false">ROUND(S244,0)-D244</f>
        <v>62</v>
      </c>
      <c r="F244" s="59" t="n">
        <f aca="false">IF(COUNTA(D244:E244)=0,"",SUM(D244:E244))</f>
        <v>215</v>
      </c>
      <c r="G244" s="40" t="n">
        <f aca="false">IF(OR(F244="",F244=0),"",D244/F244)</f>
        <v>0.711627906976744</v>
      </c>
      <c r="H244" s="40" t="n">
        <f aca="false">IF(OR(F244="",F244=0),"",E244/F244)</f>
        <v>0.288372093023256</v>
      </c>
      <c r="I244" s="32" t="s">
        <v>161</v>
      </c>
      <c r="J244" s="36" t="n">
        <v>3.41931916932922</v>
      </c>
      <c r="K244" s="36" t="n">
        <f aca="false">$K$8</f>
        <v>1.21888790439391</v>
      </c>
      <c r="L244" s="36" t="n">
        <f aca="false">SQRT(J244^2+K244^2)</f>
        <v>3.63007318179951</v>
      </c>
      <c r="M244" s="40" t="n">
        <f aca="false">IF(G244="","",MAX(0,G244-1.96*L244/100))</f>
        <v>0.640478472613474</v>
      </c>
      <c r="N244" s="40" t="n">
        <f aca="false">IF(G244="","",MIN(1,G244+1.96*L244/100))</f>
        <v>0.782777341340015</v>
      </c>
      <c r="O244" s="59" t="n">
        <f aca="false">ROUND(S244*W244,0)</f>
        <v>32</v>
      </c>
      <c r="P244" s="59" t="n">
        <f aca="false">IF(F244="","",ROUND(SQRT((F244*L244/100)^2+(G244*O244)^2),0))</f>
        <v>24</v>
      </c>
      <c r="R244" s="60" t="n">
        <v>20.0874827324202</v>
      </c>
      <c r="S244" s="61" t="n">
        <f aca="false">U244*V244*$F$5</f>
        <v>215.348525469169</v>
      </c>
      <c r="T244" s="62" t="n">
        <f aca="false">MAX(0,MIN(1,R244/100+$D$5))</f>
        <v>0.712081248085305</v>
      </c>
      <c r="U244" s="62" t="n">
        <v>0.281501340482574</v>
      </c>
      <c r="V244" s="61" t="n">
        <v>765</v>
      </c>
      <c r="W244" s="62" t="n">
        <v>0.147793277096735</v>
      </c>
      <c r="X244" s="63" t="s">
        <v>162</v>
      </c>
      <c r="Y244" s="63" t="s">
        <v>163</v>
      </c>
    </row>
    <row r="245" customFormat="false" ht="15" hidden="false" customHeight="false" outlineLevel="0" collapsed="false">
      <c r="A245" s="32" t="s">
        <v>418</v>
      </c>
      <c r="B245" s="32" t="s">
        <v>293</v>
      </c>
      <c r="C245" s="32" t="s">
        <v>440</v>
      </c>
      <c r="D245" s="59" t="n">
        <f aca="false">ROUND(S245*T245,0)</f>
        <v>320</v>
      </c>
      <c r="E245" s="59" t="n">
        <f aca="false">ROUND(S245,0)-D245</f>
        <v>121</v>
      </c>
      <c r="F245" s="59" t="n">
        <f aca="false">IF(COUNTA(D245:E245)=0,"",SUM(D245:E245))</f>
        <v>441</v>
      </c>
      <c r="G245" s="40" t="n">
        <f aca="false">IF(OR(F245="",F245=0),"",D245/F245)</f>
        <v>0.72562358276644</v>
      </c>
      <c r="H245" s="40" t="n">
        <f aca="false">IF(OR(F245="",F245=0),"",E245/F245)</f>
        <v>0.27437641723356</v>
      </c>
      <c r="I245" s="32" t="s">
        <v>161</v>
      </c>
      <c r="J245" s="36" t="n">
        <v>3.41931916932922</v>
      </c>
      <c r="K245" s="36" t="n">
        <f aca="false">$K$8</f>
        <v>1.21888790439391</v>
      </c>
      <c r="L245" s="36" t="n">
        <f aca="false">SQRT(J245^2+K245^2)</f>
        <v>3.63007318179951</v>
      </c>
      <c r="M245" s="40" t="n">
        <f aca="false">IF(G245="","",MAX(0,G245-1.96*L245/100))</f>
        <v>0.65447414840317</v>
      </c>
      <c r="N245" s="40" t="n">
        <f aca="false">IF(G245="","",MIN(1,G245+1.96*L245/100))</f>
        <v>0.79677301712971</v>
      </c>
      <c r="O245" s="59" t="n">
        <f aca="false">ROUND(S245*W245,0)</f>
        <v>65</v>
      </c>
      <c r="P245" s="59" t="n">
        <f aca="false">IF(F245="","",ROUND(SQRT((F245*L245/100)^2+(G245*O245)^2),0))</f>
        <v>50</v>
      </c>
      <c r="R245" s="60" t="n">
        <v>21.5311275680116</v>
      </c>
      <c r="S245" s="61" t="n">
        <f aca="false">U245*V245*$F$5</f>
        <v>440.805484147387</v>
      </c>
      <c r="T245" s="62" t="n">
        <f aca="false">MAX(0,MIN(1,R245/100+$D$5))</f>
        <v>0.726517696441219</v>
      </c>
      <c r="U245" s="62" t="n">
        <v>0.381319622964867</v>
      </c>
      <c r="V245" s="61" t="n">
        <v>1156</v>
      </c>
      <c r="W245" s="62" t="n">
        <v>0.147793277096735</v>
      </c>
      <c r="X245" s="63" t="s">
        <v>162</v>
      </c>
      <c r="Y245" s="63" t="s">
        <v>163</v>
      </c>
    </row>
    <row r="246" customFormat="false" ht="15" hidden="false" customHeight="false" outlineLevel="0" collapsed="false">
      <c r="A246" s="32" t="s">
        <v>418</v>
      </c>
      <c r="B246" s="32" t="s">
        <v>293</v>
      </c>
      <c r="C246" s="32" t="s">
        <v>441</v>
      </c>
      <c r="D246" s="59" t="n">
        <f aca="false">ROUND(S246*T246,0)</f>
        <v>267</v>
      </c>
      <c r="E246" s="59" t="n">
        <f aca="false">ROUND(S246,0)-D246</f>
        <v>101</v>
      </c>
      <c r="F246" s="59" t="n">
        <f aca="false">IF(COUNTA(D246:E246)=0,"",SUM(D246:E246))</f>
        <v>368</v>
      </c>
      <c r="G246" s="40" t="n">
        <f aca="false">IF(OR(F246="",F246=0),"",D246/F246)</f>
        <v>0.72554347826087</v>
      </c>
      <c r="H246" s="40" t="n">
        <f aca="false">IF(OR(F246="",F246=0),"",E246/F246)</f>
        <v>0.27445652173913</v>
      </c>
      <c r="I246" s="32" t="s">
        <v>161</v>
      </c>
      <c r="J246" s="36" t="n">
        <v>3.41931916932922</v>
      </c>
      <c r="K246" s="36" t="n">
        <f aca="false">$K$8</f>
        <v>1.21888790439391</v>
      </c>
      <c r="L246" s="36" t="n">
        <f aca="false">SQRT(J246^2+K246^2)</f>
        <v>3.63007318179951</v>
      </c>
      <c r="M246" s="40" t="n">
        <f aca="false">IF(G246="","",MAX(0,G246-1.96*L246/100))</f>
        <v>0.654394043897599</v>
      </c>
      <c r="N246" s="40" t="n">
        <f aca="false">IF(G246="","",MIN(1,G246+1.96*L246/100))</f>
        <v>0.79669291262414</v>
      </c>
      <c r="O246" s="59" t="n">
        <f aca="false">ROUND(S246*W246,0)</f>
        <v>54</v>
      </c>
      <c r="P246" s="59" t="n">
        <f aca="false">IF(F246="","",ROUND(SQRT((F246*L246/100)^2+(G246*O246)^2),0))</f>
        <v>41</v>
      </c>
      <c r="R246" s="60" t="n">
        <v>21.4615524314465</v>
      </c>
      <c r="S246" s="61" t="n">
        <f aca="false">U246*V246*$F$5</f>
        <v>367.804159445407</v>
      </c>
      <c r="T246" s="62" t="n">
        <f aca="false">MAX(0,MIN(1,R246/100+$D$5))</f>
        <v>0.725821945075568</v>
      </c>
      <c r="U246" s="62" t="n">
        <v>0.306759098786828</v>
      </c>
      <c r="V246" s="61" t="n">
        <v>1199</v>
      </c>
      <c r="W246" s="62" t="n">
        <v>0.147793277096735</v>
      </c>
      <c r="X246" s="63" t="s">
        <v>162</v>
      </c>
      <c r="Y246" s="63" t="s">
        <v>163</v>
      </c>
    </row>
    <row r="247" customFormat="false" ht="15" hidden="false" customHeight="false" outlineLevel="0" collapsed="false">
      <c r="A247" s="32" t="s">
        <v>418</v>
      </c>
      <c r="B247" s="32" t="s">
        <v>293</v>
      </c>
      <c r="C247" s="32" t="s">
        <v>442</v>
      </c>
      <c r="D247" s="59" t="n">
        <f aca="false">ROUND(S247*T247,0)</f>
        <v>358</v>
      </c>
      <c r="E247" s="59" t="n">
        <f aca="false">ROUND(S247,0)-D247</f>
        <v>116</v>
      </c>
      <c r="F247" s="59" t="n">
        <f aca="false">IF(COUNTA(D247:E247)=0,"",SUM(D247:E247))</f>
        <v>474</v>
      </c>
      <c r="G247" s="40" t="n">
        <f aca="false">IF(OR(F247="",F247=0),"",D247/F247)</f>
        <v>0.755274261603376</v>
      </c>
      <c r="H247" s="40" t="n">
        <f aca="false">IF(OR(F247="",F247=0),"",E247/F247)</f>
        <v>0.244725738396624</v>
      </c>
      <c r="I247" s="32" t="s">
        <v>161</v>
      </c>
      <c r="J247" s="36" t="n">
        <v>3.41931916932922</v>
      </c>
      <c r="K247" s="36" t="n">
        <f aca="false">$K$8</f>
        <v>1.21888790439391</v>
      </c>
      <c r="L247" s="36" t="n">
        <f aca="false">SQRT(J247^2+K247^2)</f>
        <v>3.63007318179951</v>
      </c>
      <c r="M247" s="40" t="n">
        <f aca="false">IF(G247="","",MAX(0,G247-1.96*L247/100))</f>
        <v>0.684124827240105</v>
      </c>
      <c r="N247" s="40" t="n">
        <f aca="false">IF(G247="","",MIN(1,G247+1.96*L247/100))</f>
        <v>0.826423695966646</v>
      </c>
      <c r="O247" s="59" t="n">
        <f aca="false">ROUND(S247*W247,0)</f>
        <v>70</v>
      </c>
      <c r="P247" s="59" t="n">
        <f aca="false">IF(F247="","",ROUND(SQRT((F247*L247/100)^2+(G247*O247)^2),0))</f>
        <v>56</v>
      </c>
      <c r="R247" s="60" t="n">
        <v>24.4121451147776</v>
      </c>
      <c r="S247" s="61" t="n">
        <f aca="false">U247*V247*$F$5</f>
        <v>473.687539936102</v>
      </c>
      <c r="T247" s="62" t="n">
        <f aca="false">MAX(0,MIN(1,R247/100+$D$5))</f>
        <v>0.755327871908879</v>
      </c>
      <c r="U247" s="62" t="n">
        <v>0.281789137380192</v>
      </c>
      <c r="V247" s="61" t="n">
        <v>1681</v>
      </c>
      <c r="W247" s="62" t="n">
        <v>0.147793277096735</v>
      </c>
      <c r="X247" s="63" t="s">
        <v>162</v>
      </c>
      <c r="Y247" s="63" t="s">
        <v>163</v>
      </c>
    </row>
    <row r="248" customFormat="false" ht="15" hidden="false" customHeight="false" outlineLevel="0" collapsed="false">
      <c r="A248" s="32" t="s">
        <v>418</v>
      </c>
      <c r="B248" s="32" t="s">
        <v>293</v>
      </c>
      <c r="C248" s="32" t="s">
        <v>443</v>
      </c>
      <c r="D248" s="59" t="n">
        <f aca="false">ROUND(S248*T248,0)</f>
        <v>673</v>
      </c>
      <c r="E248" s="59" t="n">
        <f aca="false">ROUND(S248,0)-D248</f>
        <v>163</v>
      </c>
      <c r="F248" s="59" t="n">
        <f aca="false">IF(COUNTA(D248:E248)=0,"",SUM(D248:E248))</f>
        <v>836</v>
      </c>
      <c r="G248" s="40" t="n">
        <f aca="false">IF(OR(F248="",F248=0),"",D248/F248)</f>
        <v>0.805023923444976</v>
      </c>
      <c r="H248" s="40" t="n">
        <f aca="false">IF(OR(F248="",F248=0),"",E248/F248)</f>
        <v>0.194976076555024</v>
      </c>
      <c r="I248" s="32" t="s">
        <v>161</v>
      </c>
      <c r="J248" s="36" t="n">
        <v>2.11715406277612</v>
      </c>
      <c r="K248" s="36" t="n">
        <f aca="false">$K$8</f>
        <v>1.21888790439391</v>
      </c>
      <c r="L248" s="36" t="n">
        <f aca="false">SQRT(J248^2+K248^2)</f>
        <v>2.44295498300873</v>
      </c>
      <c r="M248" s="40" t="n">
        <f aca="false">IF(G248="","",MAX(0,G248-1.96*L248/100))</f>
        <v>0.757142005778005</v>
      </c>
      <c r="N248" s="40" t="n">
        <f aca="false">IF(G248="","",MIN(1,G248+1.96*L248/100))</f>
        <v>0.852905841111947</v>
      </c>
      <c r="O248" s="59" t="n">
        <f aca="false">ROUND(S248*W248,0)</f>
        <v>74</v>
      </c>
      <c r="P248" s="59" t="n">
        <f aca="false">IF(F248="","",ROUND(SQRT((F248*L248/100)^2+(G248*O248)^2),0))</f>
        <v>63</v>
      </c>
      <c r="R248" s="60" t="n">
        <v>29.3981881273028</v>
      </c>
      <c r="S248" s="61" t="n">
        <f aca="false">U248*V248*$F$5</f>
        <v>835.622727272728</v>
      </c>
      <c r="T248" s="62" t="n">
        <f aca="false">MAX(0,MIN(1,R248/100+$D$5))</f>
        <v>0.805188302034131</v>
      </c>
      <c r="U248" s="62" t="n">
        <v>0.224147727272727</v>
      </c>
      <c r="V248" s="61" t="n">
        <v>3728</v>
      </c>
      <c r="W248" s="62" t="n">
        <v>0.0882361663506877</v>
      </c>
      <c r="X248" s="63" t="s">
        <v>168</v>
      </c>
      <c r="Y248" s="63" t="s">
        <v>163</v>
      </c>
    </row>
    <row r="249" customFormat="false" ht="15" hidden="false" customHeight="false" outlineLevel="0" collapsed="false">
      <c r="A249" s="32" t="s">
        <v>418</v>
      </c>
      <c r="B249" s="32" t="s">
        <v>293</v>
      </c>
      <c r="C249" s="32" t="s">
        <v>444</v>
      </c>
      <c r="D249" s="59" t="n">
        <f aca="false">ROUND(S249*T249,0)</f>
        <v>375</v>
      </c>
      <c r="E249" s="59" t="n">
        <f aca="false">ROUND(S249,0)-D249</f>
        <v>133</v>
      </c>
      <c r="F249" s="59" t="n">
        <f aca="false">IF(COUNTA(D249:E249)=0,"",SUM(D249:E249))</f>
        <v>508</v>
      </c>
      <c r="G249" s="40" t="n">
        <f aca="false">IF(OR(F249="",F249=0),"",D249/F249)</f>
        <v>0.738188976377953</v>
      </c>
      <c r="H249" s="40" t="n">
        <f aca="false">IF(OR(F249="",F249=0),"",E249/F249)</f>
        <v>0.261811023622047</v>
      </c>
      <c r="I249" s="32" t="s">
        <v>161</v>
      </c>
      <c r="J249" s="36" t="n">
        <v>3.41931916932922</v>
      </c>
      <c r="K249" s="36" t="n">
        <f aca="false">$K$8</f>
        <v>1.21888790439391</v>
      </c>
      <c r="L249" s="36" t="n">
        <f aca="false">SQRT(J249^2+K249^2)</f>
        <v>3.63007318179951</v>
      </c>
      <c r="M249" s="40" t="n">
        <f aca="false">IF(G249="","",MAX(0,G249-1.96*L249/100))</f>
        <v>0.667039542014682</v>
      </c>
      <c r="N249" s="40" t="n">
        <f aca="false">IF(G249="","",MIN(1,G249+1.96*L249/100))</f>
        <v>0.809338410741223</v>
      </c>
      <c r="O249" s="59" t="n">
        <f aca="false">ROUND(S249*W249,0)</f>
        <v>75</v>
      </c>
      <c r="P249" s="59" t="n">
        <f aca="false">IF(F249="","",ROUND(SQRT((F249*L249/100)^2+(G249*O249)^2),0))</f>
        <v>58</v>
      </c>
      <c r="R249" s="60" t="n">
        <v>22.8175736221197</v>
      </c>
      <c r="S249" s="61" t="n">
        <f aca="false">U249*V249*$F$5</f>
        <v>507.768014059754</v>
      </c>
      <c r="T249" s="62" t="n">
        <f aca="false">MAX(0,MIN(1,R249/100+$D$5))</f>
        <v>0.7393821569823</v>
      </c>
      <c r="U249" s="62" t="n">
        <v>0.272993555946104</v>
      </c>
      <c r="V249" s="61" t="n">
        <v>1860</v>
      </c>
      <c r="W249" s="62" t="n">
        <v>0.147793277096735</v>
      </c>
      <c r="X249" s="63" t="s">
        <v>162</v>
      </c>
      <c r="Y249" s="63" t="s">
        <v>163</v>
      </c>
    </row>
    <row r="250" customFormat="false" ht="15" hidden="false" customHeight="false" outlineLevel="0" collapsed="false">
      <c r="A250" s="32" t="s">
        <v>418</v>
      </c>
      <c r="B250" s="32" t="s">
        <v>293</v>
      </c>
      <c r="C250" s="32" t="s">
        <v>445</v>
      </c>
      <c r="D250" s="59" t="n">
        <f aca="false">ROUND(S250*T250,0)</f>
        <v>357</v>
      </c>
      <c r="E250" s="59" t="n">
        <f aca="false">ROUND(S250,0)-D250</f>
        <v>142</v>
      </c>
      <c r="F250" s="59" t="n">
        <f aca="false">IF(COUNTA(D250:E250)=0,"",SUM(D250:E250))</f>
        <v>499</v>
      </c>
      <c r="G250" s="40" t="n">
        <f aca="false">IF(OR(F250="",F250=0),"",D250/F250)</f>
        <v>0.715430861723447</v>
      </c>
      <c r="H250" s="40" t="n">
        <f aca="false">IF(OR(F250="",F250=0),"",E250/F250)</f>
        <v>0.284569138276553</v>
      </c>
      <c r="I250" s="32" t="s">
        <v>161</v>
      </c>
      <c r="J250" s="36" t="n">
        <v>3.41931916932922</v>
      </c>
      <c r="K250" s="36" t="n">
        <f aca="false">$K$8</f>
        <v>1.21888790439391</v>
      </c>
      <c r="L250" s="36" t="n">
        <f aca="false">SQRT(J250^2+K250^2)</f>
        <v>3.63007318179951</v>
      </c>
      <c r="M250" s="40" t="n">
        <f aca="false">IF(G250="","",MAX(0,G250-1.96*L250/100))</f>
        <v>0.644281427360177</v>
      </c>
      <c r="N250" s="40" t="n">
        <f aca="false">IF(G250="","",MIN(1,G250+1.96*L250/100))</f>
        <v>0.786580296086717</v>
      </c>
      <c r="O250" s="59" t="n">
        <f aca="false">ROUND(S250*W250,0)</f>
        <v>74</v>
      </c>
      <c r="P250" s="59" t="n">
        <f aca="false">IF(F250="","",ROUND(SQRT((F250*L250/100)^2+(G250*O250)^2),0))</f>
        <v>56</v>
      </c>
      <c r="R250" s="60" t="n">
        <v>20.4971519312772</v>
      </c>
      <c r="S250" s="61" t="n">
        <f aca="false">U250*V250*$F$5</f>
        <v>498.871436256052</v>
      </c>
      <c r="T250" s="62" t="n">
        <f aca="false">MAX(0,MIN(1,R250/100+$D$5))</f>
        <v>0.716177940073875</v>
      </c>
      <c r="U250" s="62" t="n">
        <v>0.267348036578806</v>
      </c>
      <c r="V250" s="61" t="n">
        <v>1866</v>
      </c>
      <c r="W250" s="62" t="n">
        <v>0.147793277096735</v>
      </c>
      <c r="X250" s="63" t="s">
        <v>162</v>
      </c>
      <c r="Y250" s="63" t="s">
        <v>163</v>
      </c>
    </row>
    <row r="251" customFormat="false" ht="15" hidden="false" customHeight="false" outlineLevel="0" collapsed="false">
      <c r="A251" s="32" t="s">
        <v>418</v>
      </c>
      <c r="B251" s="32" t="s">
        <v>293</v>
      </c>
      <c r="C251" s="32" t="s">
        <v>446</v>
      </c>
      <c r="D251" s="59" t="n">
        <f aca="false">ROUND(S251*T251,0)</f>
        <v>395</v>
      </c>
      <c r="E251" s="59" t="n">
        <f aca="false">ROUND(S251,0)-D251</f>
        <v>139</v>
      </c>
      <c r="F251" s="59" t="n">
        <f aca="false">IF(COUNTA(D251:E251)=0,"",SUM(D251:E251))</f>
        <v>534</v>
      </c>
      <c r="G251" s="40" t="n">
        <f aca="false">IF(OR(F251="",F251=0),"",D251/F251)</f>
        <v>0.739700374531835</v>
      </c>
      <c r="H251" s="40" t="n">
        <f aca="false">IF(OR(F251="",F251=0),"",E251/F251)</f>
        <v>0.260299625468165</v>
      </c>
      <c r="I251" s="32" t="s">
        <v>161</v>
      </c>
      <c r="J251" s="36" t="n">
        <v>3.41931916932922</v>
      </c>
      <c r="K251" s="36" t="n">
        <f aca="false">$K$8</f>
        <v>1.21888790439391</v>
      </c>
      <c r="L251" s="36" t="n">
        <f aca="false">SQRT(J251^2+K251^2)</f>
        <v>3.63007318179951</v>
      </c>
      <c r="M251" s="40" t="n">
        <f aca="false">IF(G251="","",MAX(0,G251-1.96*L251/100))</f>
        <v>0.668550940168565</v>
      </c>
      <c r="N251" s="40" t="n">
        <f aca="false">IF(G251="","",MIN(1,G251+1.96*L251/100))</f>
        <v>0.810849808895106</v>
      </c>
      <c r="O251" s="59" t="n">
        <f aca="false">ROUND(S251*W251,0)</f>
        <v>79</v>
      </c>
      <c r="P251" s="59" t="n">
        <f aca="false">IF(F251="","",ROUND(SQRT((F251*L251/100)^2+(G251*O251)^2),0))</f>
        <v>62</v>
      </c>
      <c r="R251" s="60" t="n">
        <v>22.772104141558</v>
      </c>
      <c r="S251" s="61" t="n">
        <f aca="false">U251*V251*$F$5</f>
        <v>533.985148514852</v>
      </c>
      <c r="T251" s="62" t="n">
        <f aca="false">MAX(0,MIN(1,R251/100+$D$5))</f>
        <v>0.738927462176683</v>
      </c>
      <c r="U251" s="62" t="n">
        <v>0.698019801980198</v>
      </c>
      <c r="V251" s="61" t="n">
        <v>765</v>
      </c>
      <c r="W251" s="62" t="n">
        <v>0.147793277096735</v>
      </c>
      <c r="X251" s="63" t="s">
        <v>162</v>
      </c>
      <c r="Y251" s="63" t="s">
        <v>163</v>
      </c>
    </row>
    <row r="252" customFormat="false" ht="15" hidden="false" customHeight="false" outlineLevel="0" collapsed="false">
      <c r="A252" s="32" t="s">
        <v>418</v>
      </c>
      <c r="B252" s="32" t="s">
        <v>293</v>
      </c>
      <c r="C252" s="32" t="s">
        <v>447</v>
      </c>
      <c r="D252" s="59" t="n">
        <f aca="false">ROUND(S252*T252,0)</f>
        <v>570</v>
      </c>
      <c r="E252" s="59" t="n">
        <f aca="false">ROUND(S252,0)-D252</f>
        <v>228</v>
      </c>
      <c r="F252" s="59" t="n">
        <f aca="false">IF(COUNTA(D252:E252)=0,"",SUM(D252:E252))</f>
        <v>798</v>
      </c>
      <c r="G252" s="40" t="n">
        <f aca="false">IF(OR(F252="",F252=0),"",D252/F252)</f>
        <v>0.714285714285714</v>
      </c>
      <c r="H252" s="40" t="n">
        <f aca="false">IF(OR(F252="",F252=0),"",E252/F252)</f>
        <v>0.285714285714286</v>
      </c>
      <c r="I252" s="32" t="s">
        <v>161</v>
      </c>
      <c r="J252" s="36" t="n">
        <v>2.11715406277612</v>
      </c>
      <c r="K252" s="36" t="n">
        <f aca="false">$K$8</f>
        <v>1.21888790439391</v>
      </c>
      <c r="L252" s="36" t="n">
        <f aca="false">SQRT(J252^2+K252^2)</f>
        <v>2.44295498300873</v>
      </c>
      <c r="M252" s="40" t="n">
        <f aca="false">IF(G252="","",MAX(0,G252-1.96*L252/100))</f>
        <v>0.666403796618743</v>
      </c>
      <c r="N252" s="40" t="n">
        <f aca="false">IF(G252="","",MIN(1,G252+1.96*L252/100))</f>
        <v>0.762167631952685</v>
      </c>
      <c r="O252" s="59" t="n">
        <f aca="false">ROUND(S252*W252,0)</f>
        <v>70</v>
      </c>
      <c r="P252" s="59" t="n">
        <f aca="false">IF(F252="","",ROUND(SQRT((F252*L252/100)^2+(G252*O252)^2),0))</f>
        <v>54</v>
      </c>
      <c r="R252" s="60" t="n">
        <v>20.3218383524837</v>
      </c>
      <c r="S252" s="61" t="n">
        <f aca="false">U252*V252*$F$5</f>
        <v>798.341340075854</v>
      </c>
      <c r="T252" s="62" t="n">
        <f aca="false">MAX(0,MIN(1,R252/100+$D$5))</f>
        <v>0.71442480428594</v>
      </c>
      <c r="U252" s="62" t="n">
        <v>0.465233881163085</v>
      </c>
      <c r="V252" s="61" t="n">
        <v>1716</v>
      </c>
      <c r="W252" s="62" t="n">
        <v>0.0882361663506877</v>
      </c>
      <c r="X252" s="63" t="s">
        <v>168</v>
      </c>
      <c r="Y252" s="63" t="s">
        <v>163</v>
      </c>
    </row>
    <row r="253" customFormat="false" ht="15" hidden="false" customHeight="false" outlineLevel="0" collapsed="false">
      <c r="A253" s="32" t="s">
        <v>418</v>
      </c>
      <c r="B253" s="32" t="s">
        <v>293</v>
      </c>
      <c r="C253" s="32" t="s">
        <v>448</v>
      </c>
      <c r="D253" s="59" t="n">
        <f aca="false">ROUND(S253*T253,0)</f>
        <v>463</v>
      </c>
      <c r="E253" s="59" t="n">
        <f aca="false">ROUND(S253,0)-D253</f>
        <v>219</v>
      </c>
      <c r="F253" s="59" t="n">
        <f aca="false">IF(COUNTA(D253:E253)=0,"",SUM(D253:E253))</f>
        <v>682</v>
      </c>
      <c r="G253" s="40" t="n">
        <f aca="false">IF(OR(F253="",F253=0),"",D253/F253)</f>
        <v>0.678885630498534</v>
      </c>
      <c r="H253" s="40" t="n">
        <f aca="false">IF(OR(F253="",F253=0),"",E253/F253)</f>
        <v>0.321114369501466</v>
      </c>
      <c r="I253" s="32" t="s">
        <v>161</v>
      </c>
      <c r="J253" s="36" t="n">
        <v>2.11715406277612</v>
      </c>
      <c r="K253" s="36" t="n">
        <f aca="false">$K$8</f>
        <v>1.21888790439391</v>
      </c>
      <c r="L253" s="36" t="n">
        <f aca="false">SQRT(J253^2+K253^2)</f>
        <v>2.44295498300873</v>
      </c>
      <c r="M253" s="40" t="n">
        <f aca="false">IF(G253="","",MAX(0,G253-1.96*L253/100))</f>
        <v>0.631003712831563</v>
      </c>
      <c r="N253" s="40" t="n">
        <f aca="false">IF(G253="","",MIN(1,G253+1.96*L253/100))</f>
        <v>0.726767548165505</v>
      </c>
      <c r="O253" s="59" t="n">
        <f aca="false">ROUND(S253*W253,0)</f>
        <v>60</v>
      </c>
      <c r="P253" s="59" t="n">
        <f aca="false">IF(F253="","",ROUND(SQRT((F253*L253/100)^2+(G253*O253)^2),0))</f>
        <v>44</v>
      </c>
      <c r="R253" s="60" t="n">
        <v>16.7083177200933</v>
      </c>
      <c r="S253" s="61" t="n">
        <f aca="false">U253*V253*$F$5</f>
        <v>682.091267235719</v>
      </c>
      <c r="T253" s="62" t="n">
        <f aca="false">MAX(0,MIN(1,R253/100+$D$5))</f>
        <v>0.678289597962036</v>
      </c>
      <c r="U253" s="62" t="n">
        <v>0.443204202232436</v>
      </c>
      <c r="V253" s="61" t="n">
        <v>1539</v>
      </c>
      <c r="W253" s="62" t="n">
        <v>0.0882361663506877</v>
      </c>
      <c r="X253" s="63" t="s">
        <v>168</v>
      </c>
      <c r="Y253" s="63" t="s">
        <v>163</v>
      </c>
    </row>
    <row r="254" customFormat="false" ht="15" hidden="false" customHeight="false" outlineLevel="0" collapsed="false">
      <c r="A254" s="32" t="s">
        <v>418</v>
      </c>
      <c r="B254" s="32" t="s">
        <v>293</v>
      </c>
      <c r="C254" s="32" t="s">
        <v>449</v>
      </c>
      <c r="D254" s="59" t="n">
        <f aca="false">ROUND(S254*T254,0)</f>
        <v>536</v>
      </c>
      <c r="E254" s="59" t="n">
        <f aca="false">ROUND(S254,0)-D254</f>
        <v>249</v>
      </c>
      <c r="F254" s="59" t="n">
        <f aca="false">IF(COUNTA(D254:E254)=0,"",SUM(D254:E254))</f>
        <v>785</v>
      </c>
      <c r="G254" s="40" t="n">
        <f aca="false">IF(OR(F254="",F254=0),"",D254/F254)</f>
        <v>0.682802547770701</v>
      </c>
      <c r="H254" s="40" t="n">
        <f aca="false">IF(OR(F254="",F254=0),"",E254/F254)</f>
        <v>0.317197452229299</v>
      </c>
      <c r="I254" s="32" t="s">
        <v>161</v>
      </c>
      <c r="J254" s="36" t="n">
        <v>2.11715406277612</v>
      </c>
      <c r="K254" s="36" t="n">
        <f aca="false">$K$8</f>
        <v>1.21888790439391</v>
      </c>
      <c r="L254" s="36" t="n">
        <f aca="false">SQRT(J254^2+K254^2)</f>
        <v>2.44295498300873</v>
      </c>
      <c r="M254" s="40" t="n">
        <f aca="false">IF(G254="","",MAX(0,G254-1.96*L254/100))</f>
        <v>0.63492063010373</v>
      </c>
      <c r="N254" s="40" t="n">
        <f aca="false">IF(G254="","",MIN(1,G254+1.96*L254/100))</f>
        <v>0.730684465437672</v>
      </c>
      <c r="O254" s="59" t="n">
        <f aca="false">ROUND(S254*W254,0)</f>
        <v>69</v>
      </c>
      <c r="P254" s="59" t="n">
        <f aca="false">IF(F254="","",ROUND(SQRT((F254*L254/100)^2+(G254*O254)^2),0))</f>
        <v>51</v>
      </c>
      <c r="R254" s="60" t="n">
        <v>17.1149727577415</v>
      </c>
      <c r="S254" s="61" t="n">
        <f aca="false">U254*V254*$F$5</f>
        <v>785.450874831763</v>
      </c>
      <c r="T254" s="62" t="n">
        <f aca="false">MAX(0,MIN(1,R254/100+$D$5))</f>
        <v>0.682356148338518</v>
      </c>
      <c r="U254" s="62" t="n">
        <v>0.534320323014805</v>
      </c>
      <c r="V254" s="61" t="n">
        <v>1470</v>
      </c>
      <c r="W254" s="62" t="n">
        <v>0.0882361663506877</v>
      </c>
      <c r="X254" s="63" t="s">
        <v>168</v>
      </c>
      <c r="Y254" s="63" t="s">
        <v>163</v>
      </c>
    </row>
    <row r="255" customFormat="false" ht="15" hidden="false" customHeight="false" outlineLevel="0" collapsed="false">
      <c r="A255" s="32" t="s">
        <v>418</v>
      </c>
      <c r="B255" s="32" t="s">
        <v>293</v>
      </c>
      <c r="C255" s="32" t="s">
        <v>450</v>
      </c>
      <c r="D255" s="59" t="n">
        <f aca="false">ROUND(S255*T255,0)</f>
        <v>942</v>
      </c>
      <c r="E255" s="59" t="n">
        <f aca="false">ROUND(S255,0)-D255</f>
        <v>486</v>
      </c>
      <c r="F255" s="59" t="n">
        <f aca="false">IF(COUNTA(D255:E255)=0,"",SUM(D255:E255))</f>
        <v>1428</v>
      </c>
      <c r="G255" s="40" t="n">
        <f aca="false">IF(OR(F255="",F255=0),"",D255/F255)</f>
        <v>0.659663865546219</v>
      </c>
      <c r="H255" s="40" t="n">
        <f aca="false">IF(OR(F255="",F255=0),"",E255/F255)</f>
        <v>0.340336134453782</v>
      </c>
      <c r="I255" s="32" t="s">
        <v>264</v>
      </c>
      <c r="J255" s="36" t="n">
        <v>1.72833670492965</v>
      </c>
      <c r="K255" s="36" t="n">
        <f aca="false">$K$8</f>
        <v>1.21888790439391</v>
      </c>
      <c r="L255" s="36" t="n">
        <f aca="false">SQRT(J255^2+K255^2)</f>
        <v>2.1149079150367</v>
      </c>
      <c r="M255" s="40" t="n">
        <f aca="false">IF(G255="","",MAX(0,G255-1.96*L255/100))</f>
        <v>0.618211670411499</v>
      </c>
      <c r="N255" s="40" t="n">
        <f aca="false">IF(G255="","",MIN(1,G255+1.96*L255/100))</f>
        <v>0.701116060680938</v>
      </c>
      <c r="O255" s="59" t="n">
        <f aca="false">ROUND(S255*W255,0)</f>
        <v>97</v>
      </c>
      <c r="P255" s="59" t="n">
        <f aca="false">IF(F255="","",ROUND(SQRT((F255*L255/100)^2+(G255*O255)^2),0))</f>
        <v>71</v>
      </c>
      <c r="R255" s="60" t="n">
        <v>14.852549009562</v>
      </c>
      <c r="S255" s="61" t="n">
        <f aca="false">U255*V255*$F$5</f>
        <v>1428.36591156443</v>
      </c>
      <c r="T255" s="62" t="n">
        <f aca="false">MAX(0,MIN(1,R255/100+$D$5))</f>
        <v>0.659731910856723</v>
      </c>
      <c r="U255" s="62" t="n">
        <v>0.904029057952171</v>
      </c>
      <c r="V255" s="61" t="n">
        <v>1580</v>
      </c>
      <c r="W255" s="62" t="n">
        <v>0.0678151016999644</v>
      </c>
      <c r="X255" s="63" t="s">
        <v>201</v>
      </c>
      <c r="Y255" s="63" t="s">
        <v>163</v>
      </c>
    </row>
    <row r="256" customFormat="false" ht="15" hidden="false" customHeight="false" outlineLevel="0" collapsed="false">
      <c r="A256" s="32" t="s">
        <v>418</v>
      </c>
      <c r="B256" s="32" t="s">
        <v>451</v>
      </c>
      <c r="C256" s="32" t="s">
        <v>452</v>
      </c>
      <c r="D256" s="59" t="n">
        <f aca="false">ROUND(S256*T256,0)</f>
        <v>386</v>
      </c>
      <c r="E256" s="59" t="n">
        <f aca="false">ROUND(S256,0)-D256</f>
        <v>333</v>
      </c>
      <c r="F256" s="59" t="n">
        <f aca="false">IF(COUNTA(D256:E256)=0,"",SUM(D256:E256))</f>
        <v>719</v>
      </c>
      <c r="G256" s="40" t="n">
        <f aca="false">IF(OR(F256="",F256=0),"",D256/F256)</f>
        <v>0.536856745479833</v>
      </c>
      <c r="H256" s="40" t="n">
        <f aca="false">IF(OR(F256="",F256=0),"",E256/F256)</f>
        <v>0.463143254520167</v>
      </c>
      <c r="I256" s="32" t="s">
        <v>161</v>
      </c>
      <c r="J256" s="36" t="n">
        <v>2.11715406277612</v>
      </c>
      <c r="K256" s="36" t="n">
        <f aca="false">$K$8</f>
        <v>1.21888790439391</v>
      </c>
      <c r="L256" s="36" t="n">
        <f aca="false">SQRT(J256^2+K256^2)</f>
        <v>2.44295498300873</v>
      </c>
      <c r="M256" s="40" t="n">
        <f aca="false">IF(G256="","",MAX(0,G256-1.96*L256/100))</f>
        <v>0.488974827812862</v>
      </c>
      <c r="N256" s="40" t="n">
        <f aca="false">IF(G256="","",MIN(1,G256+1.96*L256/100))</f>
        <v>0.584738663146804</v>
      </c>
      <c r="O256" s="59" t="n">
        <f aca="false">ROUND(S256*W256,0)</f>
        <v>63</v>
      </c>
      <c r="P256" s="59" t="n">
        <f aca="false">IF(F256="","",ROUND(SQRT((F256*L256/100)^2+(G256*O256)^2),0))</f>
        <v>38</v>
      </c>
      <c r="R256" s="60" t="n">
        <v>2.6083164742821</v>
      </c>
      <c r="S256" s="61" t="n">
        <f aca="false">U256*V256*$F$5</f>
        <v>718.755218216319</v>
      </c>
      <c r="T256" s="62" t="n">
        <f aca="false">MAX(0,MIN(1,R256/100+$D$5))</f>
        <v>0.537289585503924</v>
      </c>
      <c r="U256" s="62" t="n">
        <v>0.675521821631879</v>
      </c>
      <c r="V256" s="61" t="n">
        <v>1064</v>
      </c>
      <c r="W256" s="62" t="n">
        <v>0.0882361663506877</v>
      </c>
      <c r="X256" s="63" t="s">
        <v>168</v>
      </c>
      <c r="Y256" s="63" t="s">
        <v>163</v>
      </c>
    </row>
    <row r="257" customFormat="false" ht="15" hidden="false" customHeight="false" outlineLevel="0" collapsed="false">
      <c r="A257" s="32" t="s">
        <v>418</v>
      </c>
      <c r="B257" s="32" t="s">
        <v>451</v>
      </c>
      <c r="C257" s="32" t="s">
        <v>453</v>
      </c>
      <c r="D257" s="59" t="n">
        <f aca="false">ROUND(S257*T257,0)</f>
        <v>495</v>
      </c>
      <c r="E257" s="59" t="n">
        <f aca="false">ROUND(S257,0)-D257</f>
        <v>434</v>
      </c>
      <c r="F257" s="59" t="n">
        <f aca="false">IF(COUNTA(D257:E257)=0,"",SUM(D257:E257))</f>
        <v>929</v>
      </c>
      <c r="G257" s="40" t="n">
        <f aca="false">IF(OR(F257="",F257=0),"",D257/F257)</f>
        <v>0.532831001076426</v>
      </c>
      <c r="H257" s="40" t="n">
        <f aca="false">IF(OR(F257="",F257=0),"",E257/F257)</f>
        <v>0.467168998923574</v>
      </c>
      <c r="I257" s="32" t="s">
        <v>161</v>
      </c>
      <c r="J257" s="36" t="n">
        <v>2.11715406277612</v>
      </c>
      <c r="K257" s="36" t="n">
        <f aca="false">$K$8</f>
        <v>1.21888790439391</v>
      </c>
      <c r="L257" s="36" t="n">
        <f aca="false">SQRT(J257^2+K257^2)</f>
        <v>2.44295498300873</v>
      </c>
      <c r="M257" s="40" t="n">
        <f aca="false">IF(G257="","",MAX(0,G257-1.96*L257/100))</f>
        <v>0.484949083409455</v>
      </c>
      <c r="N257" s="40" t="n">
        <f aca="false">IF(G257="","",MIN(1,G257+1.96*L257/100))</f>
        <v>0.580712918743397</v>
      </c>
      <c r="O257" s="59" t="n">
        <f aca="false">ROUND(S257*W257,0)</f>
        <v>82</v>
      </c>
      <c r="P257" s="59" t="n">
        <f aca="false">IF(F257="","",ROUND(SQRT((F257*L257/100)^2+(G257*O257)^2),0))</f>
        <v>49</v>
      </c>
      <c r="R257" s="60" t="n">
        <v>2.16010448655223</v>
      </c>
      <c r="S257" s="61" t="n">
        <f aca="false">U257*V257*$F$5</f>
        <v>929.064439140811</v>
      </c>
      <c r="T257" s="62" t="n">
        <f aca="false">MAX(0,MIN(1,R257/100+$D$5))</f>
        <v>0.532807465626625</v>
      </c>
      <c r="U257" s="62" t="n">
        <v>0.720763723150358</v>
      </c>
      <c r="V257" s="61" t="n">
        <v>1289</v>
      </c>
      <c r="W257" s="62" t="n">
        <v>0.0882361663506877</v>
      </c>
      <c r="X257" s="63" t="s">
        <v>168</v>
      </c>
      <c r="Y257" s="63" t="s">
        <v>163</v>
      </c>
    </row>
    <row r="258" customFormat="false" ht="15" hidden="false" customHeight="false" outlineLevel="0" collapsed="false">
      <c r="A258" s="32" t="s">
        <v>418</v>
      </c>
      <c r="B258" s="32" t="s">
        <v>451</v>
      </c>
      <c r="C258" s="32" t="s">
        <v>454</v>
      </c>
      <c r="D258" s="59" t="n">
        <f aca="false">ROUND(S258*T258,0)</f>
        <v>548</v>
      </c>
      <c r="E258" s="59" t="n">
        <f aca="false">ROUND(S258,0)-D258</f>
        <v>442</v>
      </c>
      <c r="F258" s="59" t="n">
        <f aca="false">IF(COUNTA(D258:E258)=0,"",SUM(D258:E258))</f>
        <v>990</v>
      </c>
      <c r="G258" s="40" t="n">
        <f aca="false">IF(OR(F258="",F258=0),"",D258/F258)</f>
        <v>0.553535353535354</v>
      </c>
      <c r="H258" s="40" t="n">
        <f aca="false">IF(OR(F258="",F258=0),"",E258/F258)</f>
        <v>0.446464646464646</v>
      </c>
      <c r="I258" s="32" t="s">
        <v>161</v>
      </c>
      <c r="J258" s="36" t="n">
        <v>1.72833670492965</v>
      </c>
      <c r="K258" s="36" t="n">
        <f aca="false">$K$8</f>
        <v>1.21888790439391</v>
      </c>
      <c r="L258" s="36" t="n">
        <f aca="false">SQRT(J258^2+K258^2)</f>
        <v>2.1149079150367</v>
      </c>
      <c r="M258" s="40" t="n">
        <f aca="false">IF(G258="","",MAX(0,G258-1.96*L258/100))</f>
        <v>0.512083158400634</v>
      </c>
      <c r="N258" s="40" t="n">
        <f aca="false">IF(G258="","",MIN(1,G258+1.96*L258/100))</f>
        <v>0.594987548670073</v>
      </c>
      <c r="O258" s="59" t="n">
        <f aca="false">ROUND(S258*W258,0)</f>
        <v>67</v>
      </c>
      <c r="P258" s="59" t="n">
        <f aca="false">IF(F258="","",ROUND(SQRT((F258*L258/100)^2+(G258*O258)^2),0))</f>
        <v>43</v>
      </c>
      <c r="R258" s="60" t="n">
        <v>4.18106012238728</v>
      </c>
      <c r="S258" s="61" t="n">
        <f aca="false">U258*V258*$F$5</f>
        <v>990.257425742575</v>
      </c>
      <c r="T258" s="62" t="n">
        <f aca="false">MAX(0,MIN(1,R258/100+$D$5))</f>
        <v>0.553017021984976</v>
      </c>
      <c r="U258" s="62" t="n">
        <v>0.601980198019802</v>
      </c>
      <c r="V258" s="61" t="n">
        <v>1645</v>
      </c>
      <c r="W258" s="62" t="n">
        <v>0.0678151016999644</v>
      </c>
      <c r="X258" s="63" t="s">
        <v>201</v>
      </c>
      <c r="Y258" s="63" t="s">
        <v>163</v>
      </c>
    </row>
    <row r="259" customFormat="false" ht="15" hidden="false" customHeight="false" outlineLevel="0" collapsed="false">
      <c r="A259" s="32" t="s">
        <v>418</v>
      </c>
      <c r="B259" s="32" t="s">
        <v>451</v>
      </c>
      <c r="C259" s="32" t="s">
        <v>455</v>
      </c>
      <c r="D259" s="59" t="n">
        <f aca="false">ROUND(S259*T259,0)</f>
        <v>263</v>
      </c>
      <c r="E259" s="59" t="n">
        <f aca="false">ROUND(S259,0)-D259</f>
        <v>251</v>
      </c>
      <c r="F259" s="59" t="n">
        <f aca="false">IF(COUNTA(D259:E259)=0,"",SUM(D259:E259))</f>
        <v>514</v>
      </c>
      <c r="G259" s="40" t="n">
        <f aca="false">IF(OR(F259="",F259=0),"",D259/F259)</f>
        <v>0.511673151750973</v>
      </c>
      <c r="H259" s="40" t="n">
        <f aca="false">IF(OR(F259="",F259=0),"",E259/F259)</f>
        <v>0.488326848249027</v>
      </c>
      <c r="I259" s="32" t="s">
        <v>161</v>
      </c>
      <c r="J259" s="36" t="n">
        <v>3.41931916932922</v>
      </c>
      <c r="K259" s="36" t="n">
        <f aca="false">$K$8</f>
        <v>1.21888790439391</v>
      </c>
      <c r="L259" s="36" t="n">
        <f aca="false">SQRT(J259^2+K259^2)</f>
        <v>3.63007318179951</v>
      </c>
      <c r="M259" s="40" t="n">
        <f aca="false">IF(G259="","",MAX(0,G259-1.96*L259/100))</f>
        <v>0.440523717387702</v>
      </c>
      <c r="N259" s="40" t="n">
        <f aca="false">IF(G259="","",MIN(1,G259+1.96*L259/100))</f>
        <v>0.582822586114243</v>
      </c>
      <c r="O259" s="59" t="n">
        <f aca="false">ROUND(S259*W259,0)</f>
        <v>76</v>
      </c>
      <c r="P259" s="59" t="n">
        <f aca="false">IF(F259="","",ROUND(SQRT((F259*L259/100)^2+(G259*O259)^2),0))</f>
        <v>43</v>
      </c>
      <c r="R259" s="60" t="n">
        <v>0.000772223947384557</v>
      </c>
      <c r="S259" s="61" t="n">
        <f aca="false">U259*V259*$F$5</f>
        <v>513.768181818182</v>
      </c>
      <c r="T259" s="62" t="n">
        <f aca="false">MAX(0,MIN(1,R259/100+$D$5))</f>
        <v>0.511214143000577</v>
      </c>
      <c r="U259" s="62" t="n">
        <v>0.547727272727273</v>
      </c>
      <c r="V259" s="61" t="n">
        <v>938</v>
      </c>
      <c r="W259" s="62" t="n">
        <v>0.147793277096735</v>
      </c>
      <c r="X259" s="63" t="s">
        <v>162</v>
      </c>
      <c r="Y259" s="63" t="s">
        <v>163</v>
      </c>
    </row>
    <row r="260" customFormat="false" ht="15" hidden="false" customHeight="false" outlineLevel="0" collapsed="false">
      <c r="A260" s="32" t="s">
        <v>418</v>
      </c>
      <c r="B260" s="32" t="s">
        <v>451</v>
      </c>
      <c r="C260" s="32" t="s">
        <v>456</v>
      </c>
      <c r="D260" s="59" t="n">
        <f aca="false">ROUND(S260*T260,0)</f>
        <v>441</v>
      </c>
      <c r="E260" s="59" t="n">
        <f aca="false">ROUND(S260,0)-D260</f>
        <v>351</v>
      </c>
      <c r="F260" s="59" t="n">
        <f aca="false">IF(COUNTA(D260:E260)=0,"",SUM(D260:E260))</f>
        <v>792</v>
      </c>
      <c r="G260" s="40" t="n">
        <f aca="false">IF(OR(F260="",F260=0),"",D260/F260)</f>
        <v>0.556818181818182</v>
      </c>
      <c r="H260" s="40" t="n">
        <f aca="false">IF(OR(F260="",F260=0),"",E260/F260)</f>
        <v>0.443181818181818</v>
      </c>
      <c r="I260" s="32" t="s">
        <v>161</v>
      </c>
      <c r="J260" s="36" t="n">
        <v>2.11715406277612</v>
      </c>
      <c r="K260" s="36" t="n">
        <f aca="false">$K$8</f>
        <v>1.21888790439391</v>
      </c>
      <c r="L260" s="36" t="n">
        <f aca="false">SQRT(J260^2+K260^2)</f>
        <v>2.44295498300873</v>
      </c>
      <c r="M260" s="40" t="n">
        <f aca="false">IF(G260="","",MAX(0,G260-1.96*L260/100))</f>
        <v>0.508936264151211</v>
      </c>
      <c r="N260" s="40" t="n">
        <f aca="false">IF(G260="","",MIN(1,G260+1.96*L260/100))</f>
        <v>0.604700099485153</v>
      </c>
      <c r="O260" s="59" t="n">
        <f aca="false">ROUND(S260*W260,0)</f>
        <v>70</v>
      </c>
      <c r="P260" s="59" t="n">
        <f aca="false">IF(F260="","",ROUND(SQRT((F260*L260/100)^2+(G260*O260)^2),0))</f>
        <v>44</v>
      </c>
      <c r="R260" s="60" t="n">
        <v>4.52865173041638</v>
      </c>
      <c r="S260" s="61" t="n">
        <f aca="false">U260*V260*$F$5</f>
        <v>792.466367713005</v>
      </c>
      <c r="T260" s="62" t="n">
        <f aca="false">MAX(0,MIN(1,R260/100+$D$5))</f>
        <v>0.556492938065267</v>
      </c>
      <c r="U260" s="62" t="n">
        <v>0.56203288490284</v>
      </c>
      <c r="V260" s="61" t="n">
        <v>1410</v>
      </c>
      <c r="W260" s="62" t="n">
        <v>0.0882361663506877</v>
      </c>
      <c r="X260" s="63" t="s">
        <v>168</v>
      </c>
      <c r="Y260" s="63" t="s">
        <v>163</v>
      </c>
    </row>
    <row r="261" customFormat="false" ht="15" hidden="false" customHeight="false" outlineLevel="0" collapsed="false">
      <c r="A261" s="32" t="s">
        <v>418</v>
      </c>
      <c r="B261" s="32" t="s">
        <v>451</v>
      </c>
      <c r="C261" s="32" t="s">
        <v>457</v>
      </c>
      <c r="D261" s="59" t="n">
        <f aca="false">ROUND(S261*T261,0)</f>
        <v>447</v>
      </c>
      <c r="E261" s="59" t="n">
        <f aca="false">ROUND(S261,0)-D261</f>
        <v>393</v>
      </c>
      <c r="F261" s="59" t="n">
        <f aca="false">IF(COUNTA(D261:E261)=0,"",SUM(D261:E261))</f>
        <v>840</v>
      </c>
      <c r="G261" s="40" t="n">
        <f aca="false">IF(OR(F261="",F261=0),"",D261/F261)</f>
        <v>0.532142857142857</v>
      </c>
      <c r="H261" s="40" t="n">
        <f aca="false">IF(OR(F261="",F261=0),"",E261/F261)</f>
        <v>0.467857142857143</v>
      </c>
      <c r="I261" s="32" t="s">
        <v>161</v>
      </c>
      <c r="J261" s="36" t="n">
        <v>2.11715406277612</v>
      </c>
      <c r="K261" s="36" t="n">
        <f aca="false">$K$8</f>
        <v>1.21888790439391</v>
      </c>
      <c r="L261" s="36" t="n">
        <f aca="false">SQRT(J261^2+K261^2)</f>
        <v>2.44295498300873</v>
      </c>
      <c r="M261" s="40" t="n">
        <f aca="false">IF(G261="","",MAX(0,G261-1.96*L261/100))</f>
        <v>0.484260939475886</v>
      </c>
      <c r="N261" s="40" t="n">
        <f aca="false">IF(G261="","",MIN(1,G261+1.96*L261/100))</f>
        <v>0.580024774809828</v>
      </c>
      <c r="O261" s="59" t="n">
        <f aca="false">ROUND(S261*W261,0)</f>
        <v>74</v>
      </c>
      <c r="P261" s="59" t="n">
        <f aca="false">IF(F261="","",ROUND(SQRT((F261*L261/100)^2+(G261*O261)^2),0))</f>
        <v>44</v>
      </c>
      <c r="R261" s="60" t="n">
        <v>2.10791111459232</v>
      </c>
      <c r="S261" s="61" t="n">
        <f aca="false">U261*V261*$F$5</f>
        <v>839.707716289945</v>
      </c>
      <c r="T261" s="62" t="n">
        <f aca="false">MAX(0,MIN(1,R261/100+$D$5))</f>
        <v>0.532285531907026</v>
      </c>
      <c r="U261" s="62" t="n">
        <v>0.624318004676539</v>
      </c>
      <c r="V261" s="61" t="n">
        <v>1345</v>
      </c>
      <c r="W261" s="62" t="n">
        <v>0.0882361663506877</v>
      </c>
      <c r="X261" s="63" t="s">
        <v>168</v>
      </c>
      <c r="Y261" s="63" t="s">
        <v>163</v>
      </c>
    </row>
    <row r="262" customFormat="false" ht="15" hidden="false" customHeight="false" outlineLevel="0" collapsed="false">
      <c r="A262" s="32" t="s">
        <v>418</v>
      </c>
      <c r="B262" s="32" t="s">
        <v>451</v>
      </c>
      <c r="C262" s="32" t="s">
        <v>458</v>
      </c>
      <c r="D262" s="59" t="n">
        <f aca="false">ROUND(S262*T262,0)</f>
        <v>282</v>
      </c>
      <c r="E262" s="59" t="n">
        <f aca="false">ROUND(S262,0)-D262</f>
        <v>232</v>
      </c>
      <c r="F262" s="59" t="n">
        <f aca="false">IF(COUNTA(D262:E262)=0,"",SUM(D262:E262))</f>
        <v>514</v>
      </c>
      <c r="G262" s="40" t="n">
        <f aca="false">IF(OR(F262="",F262=0),"",D262/F262)</f>
        <v>0.54863813229572</v>
      </c>
      <c r="H262" s="40" t="n">
        <f aca="false">IF(OR(F262="",F262=0),"",E262/F262)</f>
        <v>0.45136186770428</v>
      </c>
      <c r="I262" s="32" t="s">
        <v>161</v>
      </c>
      <c r="J262" s="36" t="n">
        <v>3.41931916932922</v>
      </c>
      <c r="K262" s="36" t="n">
        <f aca="false">$K$8</f>
        <v>1.21888790439391</v>
      </c>
      <c r="L262" s="36" t="n">
        <f aca="false">SQRT(J262^2+K262^2)</f>
        <v>3.63007318179951</v>
      </c>
      <c r="M262" s="40" t="n">
        <f aca="false">IF(G262="","",MAX(0,G262-1.96*L262/100))</f>
        <v>0.477488697932449</v>
      </c>
      <c r="N262" s="40" t="n">
        <f aca="false">IF(G262="","",MIN(1,G262+1.96*L262/100))</f>
        <v>0.61978756665899</v>
      </c>
      <c r="O262" s="59" t="n">
        <f aca="false">ROUND(S262*W262,0)</f>
        <v>76</v>
      </c>
      <c r="P262" s="59" t="n">
        <f aca="false">IF(F262="","",ROUND(SQRT((F262*L262/100)^2+(G262*O262)^2),0))</f>
        <v>46</v>
      </c>
      <c r="R262" s="60" t="n">
        <v>3.68315170132131</v>
      </c>
      <c r="S262" s="61" t="n">
        <f aca="false">U262*V262*$F$5</f>
        <v>514.18359375</v>
      </c>
      <c r="T262" s="62" t="n">
        <f aca="false">MAX(0,MIN(1,R262/100+$D$5))</f>
        <v>0.548037937774316</v>
      </c>
      <c r="U262" s="62" t="n">
        <v>0.641927083333333</v>
      </c>
      <c r="V262" s="61" t="n">
        <v>801</v>
      </c>
      <c r="W262" s="62" t="n">
        <v>0.147793277096735</v>
      </c>
      <c r="X262" s="63" t="s">
        <v>162</v>
      </c>
      <c r="Y262" s="63" t="s">
        <v>163</v>
      </c>
    </row>
    <row r="263" customFormat="false" ht="15" hidden="false" customHeight="false" outlineLevel="0" collapsed="false">
      <c r="A263" s="32" t="s">
        <v>418</v>
      </c>
      <c r="B263" s="32" t="s">
        <v>451</v>
      </c>
      <c r="C263" s="32" t="s">
        <v>459</v>
      </c>
      <c r="D263" s="59" t="n">
        <f aca="false">ROUND(S263*T263,0)</f>
        <v>404</v>
      </c>
      <c r="E263" s="59" t="n">
        <f aca="false">ROUND(S263,0)-D263</f>
        <v>302</v>
      </c>
      <c r="F263" s="59" t="n">
        <f aca="false">IF(COUNTA(D263:E263)=0,"",SUM(D263:E263))</f>
        <v>706</v>
      </c>
      <c r="G263" s="40" t="n">
        <f aca="false">IF(OR(F263="",F263=0),"",D263/F263)</f>
        <v>0.572237960339943</v>
      </c>
      <c r="H263" s="40" t="n">
        <f aca="false">IF(OR(F263="",F263=0),"",E263/F263)</f>
        <v>0.427762039660057</v>
      </c>
      <c r="I263" s="32" t="s">
        <v>161</v>
      </c>
      <c r="J263" s="36" t="n">
        <v>2.11715406277612</v>
      </c>
      <c r="K263" s="36" t="n">
        <f aca="false">$K$8</f>
        <v>1.21888790439391</v>
      </c>
      <c r="L263" s="36" t="n">
        <f aca="false">SQRT(J263^2+K263^2)</f>
        <v>2.44295498300873</v>
      </c>
      <c r="M263" s="40" t="n">
        <f aca="false">IF(G263="","",MAX(0,G263-1.96*L263/100))</f>
        <v>0.524356042672972</v>
      </c>
      <c r="N263" s="40" t="n">
        <f aca="false">IF(G263="","",MIN(1,G263+1.96*L263/100))</f>
        <v>0.620119878006915</v>
      </c>
      <c r="O263" s="59" t="n">
        <f aca="false">ROUND(S263*W263,0)</f>
        <v>62</v>
      </c>
      <c r="P263" s="59" t="n">
        <f aca="false">IF(F263="","",ROUND(SQRT((F263*L263/100)^2+(G263*O263)^2),0))</f>
        <v>39</v>
      </c>
      <c r="R263" s="60" t="n">
        <v>6.11237088607027</v>
      </c>
      <c r="S263" s="61" t="n">
        <f aca="false">U263*V263*$F$5</f>
        <v>705.860894941635</v>
      </c>
      <c r="T263" s="62" t="n">
        <f aca="false">MAX(0,MIN(1,R263/100+$D$5))</f>
        <v>0.572330129621806</v>
      </c>
      <c r="U263" s="62" t="n">
        <v>0.607976653696498</v>
      </c>
      <c r="V263" s="61" t="n">
        <v>1161</v>
      </c>
      <c r="W263" s="62" t="n">
        <v>0.0882361663506877</v>
      </c>
      <c r="X263" s="63" t="s">
        <v>168</v>
      </c>
      <c r="Y263" s="63" t="s">
        <v>163</v>
      </c>
    </row>
    <row r="264" customFormat="false" ht="15" hidden="false" customHeight="false" outlineLevel="0" collapsed="false">
      <c r="A264" s="32" t="s">
        <v>418</v>
      </c>
      <c r="B264" s="32" t="s">
        <v>451</v>
      </c>
      <c r="C264" s="32" t="s">
        <v>460</v>
      </c>
      <c r="D264" s="59" t="n">
        <f aca="false">ROUND(S264*T264,0)</f>
        <v>258</v>
      </c>
      <c r="E264" s="59" t="n">
        <f aca="false">ROUND(S264,0)-D264</f>
        <v>171</v>
      </c>
      <c r="F264" s="59" t="n">
        <f aca="false">IF(COUNTA(D264:E264)=0,"",SUM(D264:E264))</f>
        <v>429</v>
      </c>
      <c r="G264" s="40" t="n">
        <f aca="false">IF(OR(F264="",F264=0),"",D264/F264)</f>
        <v>0.601398601398601</v>
      </c>
      <c r="H264" s="40" t="n">
        <f aca="false">IF(OR(F264="",F264=0),"",E264/F264)</f>
        <v>0.398601398601399</v>
      </c>
      <c r="I264" s="32" t="s">
        <v>161</v>
      </c>
      <c r="J264" s="36" t="n">
        <v>3.41931916932922</v>
      </c>
      <c r="K264" s="36" t="n">
        <f aca="false">$K$8</f>
        <v>1.21888790439391</v>
      </c>
      <c r="L264" s="36" t="n">
        <f aca="false">SQRT(J264^2+K264^2)</f>
        <v>3.63007318179951</v>
      </c>
      <c r="M264" s="40" t="n">
        <f aca="false">IF(G264="","",MAX(0,G264-1.96*L264/100))</f>
        <v>0.530249167035331</v>
      </c>
      <c r="N264" s="40" t="n">
        <f aca="false">IF(G264="","",MIN(1,G264+1.96*L264/100))</f>
        <v>0.672548035761872</v>
      </c>
      <c r="O264" s="59" t="n">
        <f aca="false">ROUND(S264*W264,0)</f>
        <v>63</v>
      </c>
      <c r="P264" s="59" t="n">
        <f aca="false">IF(F264="","",ROUND(SQRT((F264*L264/100)^2+(G264*O264)^2),0))</f>
        <v>41</v>
      </c>
      <c r="R264" s="60" t="n">
        <v>8.86190164508051</v>
      </c>
      <c r="S264" s="61" t="n">
        <f aca="false">U264*V264*$F$5</f>
        <v>429.344262295082</v>
      </c>
      <c r="T264" s="62" t="n">
        <f aca="false">MAX(0,MIN(1,R264/100+$D$5))</f>
        <v>0.599825437211908</v>
      </c>
      <c r="U264" s="62" t="n">
        <v>0.55327868852459</v>
      </c>
      <c r="V264" s="61" t="n">
        <v>776</v>
      </c>
      <c r="W264" s="62" t="n">
        <v>0.147793277096735</v>
      </c>
      <c r="X264" s="63" t="s">
        <v>162</v>
      </c>
      <c r="Y264" s="63" t="s">
        <v>163</v>
      </c>
    </row>
    <row r="265" customFormat="false" ht="15" hidden="false" customHeight="false" outlineLevel="0" collapsed="false">
      <c r="A265" s="32" t="s">
        <v>418</v>
      </c>
      <c r="B265" s="32" t="s">
        <v>451</v>
      </c>
      <c r="C265" s="32" t="s">
        <v>461</v>
      </c>
      <c r="D265" s="59" t="n">
        <f aca="false">ROUND(S265*T265,0)</f>
        <v>281</v>
      </c>
      <c r="E265" s="59" t="n">
        <f aca="false">ROUND(S265,0)-D265</f>
        <v>263</v>
      </c>
      <c r="F265" s="59" t="n">
        <f aca="false">IF(COUNTA(D265:E265)=0,"",SUM(D265:E265))</f>
        <v>544</v>
      </c>
      <c r="G265" s="40" t="n">
        <f aca="false">IF(OR(F265="",F265=0),"",D265/F265)</f>
        <v>0.516544117647059</v>
      </c>
      <c r="H265" s="40" t="n">
        <f aca="false">IF(OR(F265="",F265=0),"",E265/F265)</f>
        <v>0.483455882352941</v>
      </c>
      <c r="I265" s="32" t="s">
        <v>161</v>
      </c>
      <c r="J265" s="36" t="n">
        <v>3.41931916932922</v>
      </c>
      <c r="K265" s="36" t="n">
        <f aca="false">$K$8</f>
        <v>1.21888790439391</v>
      </c>
      <c r="L265" s="36" t="n">
        <f aca="false">SQRT(J265^2+K265^2)</f>
        <v>3.63007318179951</v>
      </c>
      <c r="M265" s="40" t="n">
        <f aca="false">IF(G265="","",MAX(0,G265-1.96*L265/100))</f>
        <v>0.445394683283788</v>
      </c>
      <c r="N265" s="40" t="n">
        <f aca="false">IF(G265="","",MIN(1,G265+1.96*L265/100))</f>
        <v>0.587693552010329</v>
      </c>
      <c r="O265" s="59" t="n">
        <f aca="false">ROUND(S265*W265,0)</f>
        <v>80</v>
      </c>
      <c r="P265" s="59" t="n">
        <f aca="false">IF(F265="","",ROUND(SQRT((F265*L265/100)^2+(G265*O265)^2),0))</f>
        <v>46</v>
      </c>
      <c r="R265" s="60" t="n">
        <v>0.469169068123158</v>
      </c>
      <c r="S265" s="61" t="n">
        <f aca="false">U265*V265*$F$5</f>
        <v>543.75093399751</v>
      </c>
      <c r="T265" s="62" t="n">
        <f aca="false">MAX(0,MIN(1,R265/100+$D$5))</f>
        <v>0.515898111442335</v>
      </c>
      <c r="U265" s="62" t="n">
        <v>0.687422166874222</v>
      </c>
      <c r="V265" s="61" t="n">
        <v>791</v>
      </c>
      <c r="W265" s="62" t="n">
        <v>0.147793277096735</v>
      </c>
      <c r="X265" s="63" t="s">
        <v>162</v>
      </c>
      <c r="Y265" s="63" t="s">
        <v>163</v>
      </c>
    </row>
    <row r="266" customFormat="false" ht="15" hidden="false" customHeight="false" outlineLevel="0" collapsed="false">
      <c r="A266" s="32" t="s">
        <v>418</v>
      </c>
      <c r="B266" s="32" t="s">
        <v>451</v>
      </c>
      <c r="C266" s="32" t="s">
        <v>462</v>
      </c>
      <c r="D266" s="59" t="n">
        <f aca="false">ROUND(S266*T266,0)</f>
        <v>350</v>
      </c>
      <c r="E266" s="59" t="n">
        <f aca="false">ROUND(S266,0)-D266</f>
        <v>303</v>
      </c>
      <c r="F266" s="59" t="n">
        <f aca="false">IF(COUNTA(D266:E266)=0,"",SUM(D266:E266))</f>
        <v>653</v>
      </c>
      <c r="G266" s="40" t="n">
        <f aca="false">IF(OR(F266="",F266=0),"",D266/F266)</f>
        <v>0.535987748851455</v>
      </c>
      <c r="H266" s="40" t="n">
        <f aca="false">IF(OR(F266="",F266=0),"",E266/F266)</f>
        <v>0.464012251148545</v>
      </c>
      <c r="I266" s="32" t="s">
        <v>161</v>
      </c>
      <c r="J266" s="36" t="n">
        <v>2.11715406277612</v>
      </c>
      <c r="K266" s="36" t="n">
        <f aca="false">$K$8</f>
        <v>1.21888790439391</v>
      </c>
      <c r="L266" s="36" t="n">
        <f aca="false">SQRT(J266^2+K266^2)</f>
        <v>2.44295498300873</v>
      </c>
      <c r="M266" s="40" t="n">
        <f aca="false">IF(G266="","",MAX(0,G266-1.96*L266/100))</f>
        <v>0.488105831184484</v>
      </c>
      <c r="N266" s="40" t="n">
        <f aca="false">IF(G266="","",MIN(1,G266+1.96*L266/100))</f>
        <v>0.583869666518426</v>
      </c>
      <c r="O266" s="59" t="n">
        <f aca="false">ROUND(S266*W266,0)</f>
        <v>58</v>
      </c>
      <c r="P266" s="59" t="n">
        <f aca="false">IF(F266="","",ROUND(SQRT((F266*L266/100)^2+(G266*O266)^2),0))</f>
        <v>35</v>
      </c>
      <c r="R266" s="60" t="n">
        <v>2.45437626869908</v>
      </c>
      <c r="S266" s="61" t="n">
        <f aca="false">U266*V266*$F$5</f>
        <v>652.778593913956</v>
      </c>
      <c r="T266" s="62" t="n">
        <f aca="false">MAX(0,MIN(1,R266/100+$D$5))</f>
        <v>0.535750183448094</v>
      </c>
      <c r="U266" s="62" t="n">
        <v>0.677859391395593</v>
      </c>
      <c r="V266" s="61" t="n">
        <v>963</v>
      </c>
      <c r="W266" s="62" t="n">
        <v>0.0882361663506877</v>
      </c>
      <c r="X266" s="63" t="s">
        <v>168</v>
      </c>
      <c r="Y266" s="63" t="s">
        <v>163</v>
      </c>
    </row>
    <row r="267" customFormat="false" ht="15" hidden="false" customHeight="false" outlineLevel="0" collapsed="false">
      <c r="A267" s="32" t="s">
        <v>418</v>
      </c>
      <c r="B267" s="32" t="s">
        <v>451</v>
      </c>
      <c r="C267" s="32" t="s">
        <v>463</v>
      </c>
      <c r="D267" s="59" t="n">
        <f aca="false">ROUND(S267*T267,0)</f>
        <v>436</v>
      </c>
      <c r="E267" s="59" t="n">
        <f aca="false">ROUND(S267,0)-D267</f>
        <v>334</v>
      </c>
      <c r="F267" s="59" t="n">
        <f aca="false">IF(COUNTA(D267:E267)=0,"",SUM(D267:E267))</f>
        <v>770</v>
      </c>
      <c r="G267" s="40" t="n">
        <f aca="false">IF(OR(F267="",F267=0),"",D267/F267)</f>
        <v>0.566233766233766</v>
      </c>
      <c r="H267" s="40" t="n">
        <f aca="false">IF(OR(F267="",F267=0),"",E267/F267)</f>
        <v>0.433766233766234</v>
      </c>
      <c r="I267" s="32" t="s">
        <v>161</v>
      </c>
      <c r="J267" s="36" t="n">
        <v>2.11715406277612</v>
      </c>
      <c r="K267" s="36" t="n">
        <f aca="false">$K$8</f>
        <v>1.21888790439391</v>
      </c>
      <c r="L267" s="36" t="n">
        <f aca="false">SQRT(J267^2+K267^2)</f>
        <v>2.44295498300873</v>
      </c>
      <c r="M267" s="40" t="n">
        <f aca="false">IF(G267="","",MAX(0,G267-1.96*L267/100))</f>
        <v>0.518351848566795</v>
      </c>
      <c r="N267" s="40" t="n">
        <f aca="false">IF(G267="","",MIN(1,G267+1.96*L267/100))</f>
        <v>0.614115683900737</v>
      </c>
      <c r="O267" s="59" t="n">
        <f aca="false">ROUND(S267*W267,0)</f>
        <v>68</v>
      </c>
      <c r="P267" s="59" t="n">
        <f aca="false">IF(F267="","",ROUND(SQRT((F267*L267/100)^2+(G267*O267)^2),0))</f>
        <v>43</v>
      </c>
      <c r="R267" s="60" t="n">
        <v>5.43772365733809</v>
      </c>
      <c r="S267" s="61" t="n">
        <f aca="false">U267*V267*$F$5</f>
        <v>770.401725790987</v>
      </c>
      <c r="T267" s="62" t="n">
        <f aca="false">MAX(0,MIN(1,R267/100+$D$5))</f>
        <v>0.565583657334484</v>
      </c>
      <c r="U267" s="62" t="n">
        <v>0.674017257909875</v>
      </c>
      <c r="V267" s="61" t="n">
        <v>1143</v>
      </c>
      <c r="W267" s="62" t="n">
        <v>0.0882361663506877</v>
      </c>
      <c r="X267" s="63" t="s">
        <v>168</v>
      </c>
      <c r="Y267" s="63" t="s">
        <v>163</v>
      </c>
    </row>
    <row r="268" customFormat="false" ht="15" hidden="false" customHeight="false" outlineLevel="0" collapsed="false">
      <c r="A268" s="32" t="s">
        <v>418</v>
      </c>
      <c r="B268" s="32" t="s">
        <v>451</v>
      </c>
      <c r="C268" s="32" t="s">
        <v>464</v>
      </c>
      <c r="D268" s="59" t="n">
        <f aca="false">ROUND(S268*T268,0)</f>
        <v>344</v>
      </c>
      <c r="E268" s="59" t="n">
        <f aca="false">ROUND(S268,0)-D268</f>
        <v>323</v>
      </c>
      <c r="F268" s="59" t="n">
        <f aca="false">IF(COUNTA(D268:E268)=0,"",SUM(D268:E268))</f>
        <v>667</v>
      </c>
      <c r="G268" s="40" t="n">
        <f aca="false">IF(OR(F268="",F268=0),"",D268/F268)</f>
        <v>0.515742128935532</v>
      </c>
      <c r="H268" s="40" t="n">
        <f aca="false">IF(OR(F268="",F268=0),"",E268/F268)</f>
        <v>0.484257871064468</v>
      </c>
      <c r="I268" s="32" t="s">
        <v>161</v>
      </c>
      <c r="J268" s="36" t="n">
        <v>2.11715406277612</v>
      </c>
      <c r="K268" s="36" t="n">
        <f aca="false">$K$8</f>
        <v>1.21888790439391</v>
      </c>
      <c r="L268" s="36" t="n">
        <f aca="false">SQRT(J268^2+K268^2)</f>
        <v>2.44295498300873</v>
      </c>
      <c r="M268" s="40" t="n">
        <f aca="false">IF(G268="","",MAX(0,G268-1.96*L268/100))</f>
        <v>0.467860211268561</v>
      </c>
      <c r="N268" s="40" t="n">
        <f aca="false">IF(G268="","",MIN(1,G268+1.96*L268/100))</f>
        <v>0.563624046602503</v>
      </c>
      <c r="O268" s="59" t="n">
        <f aca="false">ROUND(S268*W268,0)</f>
        <v>59</v>
      </c>
      <c r="P268" s="59" t="n">
        <f aca="false">IF(F268="","",ROUND(SQRT((F268*L268/100)^2+(G268*O268)^2),0))</f>
        <v>35</v>
      </c>
      <c r="R268" s="60" t="n">
        <v>0.521858395119799</v>
      </c>
      <c r="S268" s="61" t="n">
        <f aca="false">U268*V268*$F$5</f>
        <v>666.944444444445</v>
      </c>
      <c r="T268" s="62" t="n">
        <f aca="false">MAX(0,MIN(1,R268/100+$D$5))</f>
        <v>0.516425004712301</v>
      </c>
      <c r="U268" s="62" t="n">
        <v>0.614695340501792</v>
      </c>
      <c r="V268" s="61" t="n">
        <v>1085</v>
      </c>
      <c r="W268" s="62" t="n">
        <v>0.0882361663506877</v>
      </c>
      <c r="X268" s="63" t="s">
        <v>168</v>
      </c>
      <c r="Y268" s="63" t="s">
        <v>163</v>
      </c>
    </row>
    <row r="269" customFormat="false" ht="15" hidden="false" customHeight="false" outlineLevel="0" collapsed="false">
      <c r="A269" s="32" t="s">
        <v>418</v>
      </c>
      <c r="B269" s="32" t="s">
        <v>451</v>
      </c>
      <c r="C269" s="32" t="s">
        <v>465</v>
      </c>
      <c r="D269" s="59" t="n">
        <f aca="false">ROUND(S269*T269,0)</f>
        <v>751</v>
      </c>
      <c r="E269" s="59" t="n">
        <f aca="false">ROUND(S269,0)-D269</f>
        <v>575</v>
      </c>
      <c r="F269" s="59" t="n">
        <f aca="false">IF(COUNTA(D269:E269)=0,"",SUM(D269:E269))</f>
        <v>1326</v>
      </c>
      <c r="G269" s="40" t="n">
        <f aca="false">IF(OR(F269="",F269=0),"",D269/F269)</f>
        <v>0.566365007541478</v>
      </c>
      <c r="H269" s="40" t="n">
        <f aca="false">IF(OR(F269="",F269=0),"",E269/F269)</f>
        <v>0.433634992458522</v>
      </c>
      <c r="I269" s="32" t="s">
        <v>161</v>
      </c>
      <c r="J269" s="36" t="n">
        <v>1.72833670492965</v>
      </c>
      <c r="K269" s="36" t="n">
        <f aca="false">$K$8</f>
        <v>1.21888790439391</v>
      </c>
      <c r="L269" s="36" t="n">
        <f aca="false">SQRT(J269^2+K269^2)</f>
        <v>2.1149079150367</v>
      </c>
      <c r="M269" s="40" t="n">
        <f aca="false">IF(G269="","",MAX(0,G269-1.96*L269/100))</f>
        <v>0.524912812406759</v>
      </c>
      <c r="N269" s="40" t="n">
        <f aca="false">IF(G269="","",MIN(1,G269+1.96*L269/100))</f>
        <v>0.607817202676197</v>
      </c>
      <c r="O269" s="59" t="n">
        <f aca="false">ROUND(S269*W269,0)</f>
        <v>90</v>
      </c>
      <c r="P269" s="59" t="n">
        <f aca="false">IF(F269="","",ROUND(SQRT((F269*L269/100)^2+(G269*O269)^2),0))</f>
        <v>58</v>
      </c>
      <c r="R269" s="60" t="n">
        <v>5.5357856877139</v>
      </c>
      <c r="S269" s="61" t="n">
        <f aca="false">U269*V269*$F$5</f>
        <v>1325.7421875</v>
      </c>
      <c r="T269" s="62" t="n">
        <f aca="false">MAX(0,MIN(1,R269/100+$D$5))</f>
        <v>0.566564277638242</v>
      </c>
      <c r="U269" s="62" t="n">
        <v>0.61376953125</v>
      </c>
      <c r="V269" s="61" t="n">
        <v>2160</v>
      </c>
      <c r="W269" s="62" t="n">
        <v>0.0678151016999644</v>
      </c>
      <c r="X269" s="63" t="s">
        <v>201</v>
      </c>
      <c r="Y269" s="63" t="s">
        <v>163</v>
      </c>
    </row>
    <row r="270" customFormat="false" ht="15" hidden="false" customHeight="false" outlineLevel="0" collapsed="false">
      <c r="A270" s="32" t="s">
        <v>418</v>
      </c>
      <c r="B270" s="32" t="s">
        <v>451</v>
      </c>
      <c r="C270" s="32" t="s">
        <v>466</v>
      </c>
      <c r="D270" s="59" t="n">
        <f aca="false">ROUND(S270*T270,0)</f>
        <v>414</v>
      </c>
      <c r="E270" s="59" t="n">
        <f aca="false">ROUND(S270,0)-D270</f>
        <v>388</v>
      </c>
      <c r="F270" s="59" t="n">
        <f aca="false">IF(COUNTA(D270:E270)=0,"",SUM(D270:E270))</f>
        <v>802</v>
      </c>
      <c r="G270" s="40" t="n">
        <f aca="false">IF(OR(F270="",F270=0),"",D270/F270)</f>
        <v>0.516209476309227</v>
      </c>
      <c r="H270" s="40" t="n">
        <f aca="false">IF(OR(F270="",F270=0),"",E270/F270)</f>
        <v>0.483790523690773</v>
      </c>
      <c r="I270" s="32" t="s">
        <v>161</v>
      </c>
      <c r="J270" s="36" t="n">
        <v>2.11715406277612</v>
      </c>
      <c r="K270" s="36" t="n">
        <f aca="false">$K$8</f>
        <v>1.21888790439391</v>
      </c>
      <c r="L270" s="36" t="n">
        <f aca="false">SQRT(J270^2+K270^2)</f>
        <v>2.44295498300873</v>
      </c>
      <c r="M270" s="40" t="n">
        <f aca="false">IF(G270="","",MAX(0,G270-1.96*L270/100))</f>
        <v>0.468327558642256</v>
      </c>
      <c r="N270" s="40" t="n">
        <f aca="false">IF(G270="","",MIN(1,G270+1.96*L270/100))</f>
        <v>0.564091393976198</v>
      </c>
      <c r="O270" s="59" t="n">
        <f aca="false">ROUND(S270*W270,0)</f>
        <v>71</v>
      </c>
      <c r="P270" s="59" t="n">
        <f aca="false">IF(F270="","",ROUND(SQRT((F270*L270/100)^2+(G270*O270)^2),0))</f>
        <v>42</v>
      </c>
      <c r="R270" s="60" t="n">
        <v>0.447658139454726</v>
      </c>
      <c r="S270" s="61" t="n">
        <f aca="false">U270*V270*$F$5</f>
        <v>802.258193445244</v>
      </c>
      <c r="T270" s="62" t="n">
        <f aca="false">MAX(0,MIN(1,R270/100+$D$5))</f>
        <v>0.51568300215565</v>
      </c>
      <c r="U270" s="62" t="n">
        <v>0.619504396482814</v>
      </c>
      <c r="V270" s="61" t="n">
        <v>1295</v>
      </c>
      <c r="W270" s="62" t="n">
        <v>0.0882361663506877</v>
      </c>
      <c r="X270" s="63" t="s">
        <v>168</v>
      </c>
      <c r="Y270" s="63" t="s">
        <v>163</v>
      </c>
    </row>
    <row r="271" customFormat="false" ht="15" hidden="false" customHeight="false" outlineLevel="0" collapsed="false">
      <c r="A271" s="32" t="s">
        <v>418</v>
      </c>
      <c r="B271" s="32" t="s">
        <v>451</v>
      </c>
      <c r="C271" s="32" t="s">
        <v>467</v>
      </c>
      <c r="D271" s="59" t="n">
        <f aca="false">ROUND(S271*T271,0)</f>
        <v>412</v>
      </c>
      <c r="E271" s="59" t="n">
        <f aca="false">ROUND(S271,0)-D271</f>
        <v>371</v>
      </c>
      <c r="F271" s="59" t="n">
        <f aca="false">IF(COUNTA(D271:E271)=0,"",SUM(D271:E271))</f>
        <v>783</v>
      </c>
      <c r="G271" s="40" t="n">
        <f aca="false">IF(OR(F271="",F271=0),"",D271/F271)</f>
        <v>0.526181353767561</v>
      </c>
      <c r="H271" s="40" t="n">
        <f aca="false">IF(OR(F271="",F271=0),"",E271/F271)</f>
        <v>0.473818646232439</v>
      </c>
      <c r="I271" s="32" t="s">
        <v>161</v>
      </c>
      <c r="J271" s="36" t="n">
        <v>2.11715406277612</v>
      </c>
      <c r="K271" s="36" t="n">
        <f aca="false">$K$8</f>
        <v>1.21888790439391</v>
      </c>
      <c r="L271" s="36" t="n">
        <f aca="false">SQRT(J271^2+K271^2)</f>
        <v>2.44295498300873</v>
      </c>
      <c r="M271" s="40" t="n">
        <f aca="false">IF(G271="","",MAX(0,G271-1.96*L271/100))</f>
        <v>0.47829943610059</v>
      </c>
      <c r="N271" s="40" t="n">
        <f aca="false">IF(G271="","",MIN(1,G271+1.96*L271/100))</f>
        <v>0.574063271434532</v>
      </c>
      <c r="O271" s="59" t="n">
        <f aca="false">ROUND(S271*W271,0)</f>
        <v>69</v>
      </c>
      <c r="P271" s="59" t="n">
        <f aca="false">IF(F271="","",ROUND(SQRT((F271*L271/100)^2+(G271*O271)^2),0))</f>
        <v>41</v>
      </c>
      <c r="R271" s="60" t="n">
        <v>1.49876928370843</v>
      </c>
      <c r="S271" s="61" t="n">
        <f aca="false">U271*V271*$F$5</f>
        <v>782.654941373534</v>
      </c>
      <c r="T271" s="62" t="n">
        <f aca="false">MAX(0,MIN(1,R271/100+$D$5))</f>
        <v>0.526194113598188</v>
      </c>
      <c r="U271" s="62" t="n">
        <v>0.654941373534338</v>
      </c>
      <c r="V271" s="61" t="n">
        <v>1195</v>
      </c>
      <c r="W271" s="62" t="n">
        <v>0.0882361663506877</v>
      </c>
      <c r="X271" s="63" t="s">
        <v>168</v>
      </c>
      <c r="Y271" s="63" t="s">
        <v>163</v>
      </c>
    </row>
    <row r="272" customFormat="false" ht="15" hidden="false" customHeight="false" outlineLevel="0" collapsed="false">
      <c r="A272" s="32" t="s">
        <v>418</v>
      </c>
      <c r="B272" s="32" t="s">
        <v>451</v>
      </c>
      <c r="C272" s="32" t="s">
        <v>468</v>
      </c>
      <c r="D272" s="59" t="n">
        <f aca="false">ROUND(S272*T272,0)</f>
        <v>401</v>
      </c>
      <c r="E272" s="59" t="n">
        <f aca="false">ROUND(S272,0)-D272</f>
        <v>356</v>
      </c>
      <c r="F272" s="59" t="n">
        <f aca="false">IF(COUNTA(D272:E272)=0,"",SUM(D272:E272))</f>
        <v>757</v>
      </c>
      <c r="G272" s="40" t="n">
        <f aca="false">IF(OR(F272="",F272=0),"",D272/F272)</f>
        <v>0.529722589167768</v>
      </c>
      <c r="H272" s="40" t="n">
        <f aca="false">IF(OR(F272="",F272=0),"",E272/F272)</f>
        <v>0.470277410832233</v>
      </c>
      <c r="I272" s="32" t="s">
        <v>161</v>
      </c>
      <c r="J272" s="36" t="n">
        <v>2.11715406277612</v>
      </c>
      <c r="K272" s="36" t="n">
        <f aca="false">$K$8</f>
        <v>1.21888790439391</v>
      </c>
      <c r="L272" s="36" t="n">
        <f aca="false">SQRT(J272^2+K272^2)</f>
        <v>2.44295498300873</v>
      </c>
      <c r="M272" s="40" t="n">
        <f aca="false">IF(G272="","",MAX(0,G272-1.96*L272/100))</f>
        <v>0.481840671500796</v>
      </c>
      <c r="N272" s="40" t="n">
        <f aca="false">IF(G272="","",MIN(1,G272+1.96*L272/100))</f>
        <v>0.577604506834739</v>
      </c>
      <c r="O272" s="59" t="n">
        <f aca="false">ROUND(S272*W272,0)</f>
        <v>67</v>
      </c>
      <c r="P272" s="59" t="n">
        <f aca="false">IF(F272="","",ROUND(SQRT((F272*L272/100)^2+(G272*O272)^2),0))</f>
        <v>40</v>
      </c>
      <c r="R272" s="60" t="n">
        <v>1.80490347098763</v>
      </c>
      <c r="S272" s="61" t="n">
        <f aca="false">U272*V272*$F$5</f>
        <v>757.186813186813</v>
      </c>
      <c r="T272" s="62" t="n">
        <f aca="false">MAX(0,MIN(1,R272/100+$D$5))</f>
        <v>0.529255455470979</v>
      </c>
      <c r="U272" s="62" t="n">
        <v>0.637362637362637</v>
      </c>
      <c r="V272" s="61" t="n">
        <v>1188</v>
      </c>
      <c r="W272" s="62" t="n">
        <v>0.0882361663506877</v>
      </c>
      <c r="X272" s="63" t="s">
        <v>168</v>
      </c>
      <c r="Y272" s="63" t="s">
        <v>163</v>
      </c>
    </row>
    <row r="273" customFormat="false" ht="15" hidden="false" customHeight="false" outlineLevel="0" collapsed="false">
      <c r="A273" s="32" t="s">
        <v>418</v>
      </c>
      <c r="B273" s="32" t="s">
        <v>469</v>
      </c>
      <c r="C273" s="32" t="s">
        <v>470</v>
      </c>
      <c r="D273" s="59" t="n">
        <f aca="false">ROUND(S273*T273,0)</f>
        <v>730</v>
      </c>
      <c r="E273" s="59" t="n">
        <f aca="false">ROUND(S273,0)-D273</f>
        <v>1128</v>
      </c>
      <c r="F273" s="59" t="n">
        <f aca="false">IF(COUNTA(D273:E273)=0,"",SUM(D273:E273))</f>
        <v>1858</v>
      </c>
      <c r="G273" s="40" t="n">
        <f aca="false">IF(OR(F273="",F273=0),"",D273/F273)</f>
        <v>0.392895586652314</v>
      </c>
      <c r="H273" s="40" t="n">
        <f aca="false">IF(OR(F273="",F273=0),"",E273/F273)</f>
        <v>0.607104413347686</v>
      </c>
      <c r="I273" s="32" t="s">
        <v>161</v>
      </c>
      <c r="J273" s="36" t="n">
        <v>1.72833670492965</v>
      </c>
      <c r="K273" s="36" t="n">
        <f aca="false">$K$8</f>
        <v>1.21888790439391</v>
      </c>
      <c r="L273" s="36" t="n">
        <f aca="false">SQRT(J273^2+K273^2)</f>
        <v>2.1149079150367</v>
      </c>
      <c r="M273" s="40" t="n">
        <f aca="false">IF(G273="","",MAX(0,G273-1.96*L273/100))</f>
        <v>0.351443391517595</v>
      </c>
      <c r="N273" s="40" t="n">
        <f aca="false">IF(G273="","",MIN(1,G273+1.96*L273/100))</f>
        <v>0.434347781787034</v>
      </c>
      <c r="O273" s="59" t="n">
        <f aca="false">ROUND(S273*W273,0)</f>
        <v>126</v>
      </c>
      <c r="P273" s="59" t="n">
        <f aca="false">IF(F273="","",ROUND(SQRT((F273*L273/100)^2+(G273*O273)^2),0))</f>
        <v>63</v>
      </c>
      <c r="R273" s="60" t="n">
        <v>-11.8107412776846</v>
      </c>
      <c r="S273" s="61" t="n">
        <f aca="false">U273*V273*$F$5</f>
        <v>1857.89473684211</v>
      </c>
      <c r="T273" s="62" t="n">
        <f aca="false">MAX(0,MIN(1,R273/100+$D$5))</f>
        <v>0.393099007984257</v>
      </c>
      <c r="U273" s="62" t="n">
        <v>0.657894736842106</v>
      </c>
      <c r="V273" s="61" t="n">
        <v>2824</v>
      </c>
      <c r="W273" s="62" t="n">
        <v>0.0678151016999644</v>
      </c>
      <c r="X273" s="63" t="s">
        <v>201</v>
      </c>
      <c r="Y273" s="63" t="s">
        <v>163</v>
      </c>
    </row>
    <row r="274" customFormat="false" ht="15" hidden="false" customHeight="false" outlineLevel="0" collapsed="false">
      <c r="A274" s="32" t="s">
        <v>418</v>
      </c>
      <c r="B274" s="32" t="s">
        <v>469</v>
      </c>
      <c r="C274" s="32" t="s">
        <v>471</v>
      </c>
      <c r="D274" s="59" t="n">
        <f aca="false">ROUND(S274*T274,0)</f>
        <v>656</v>
      </c>
      <c r="E274" s="59" t="n">
        <f aca="false">ROUND(S274,0)-D274</f>
        <v>944</v>
      </c>
      <c r="F274" s="59" t="n">
        <f aca="false">IF(COUNTA(D274:E274)=0,"",SUM(D274:E274))</f>
        <v>1600</v>
      </c>
      <c r="G274" s="40" t="n">
        <f aca="false">IF(OR(F274="",F274=0),"",D274/F274)</f>
        <v>0.41</v>
      </c>
      <c r="H274" s="40" t="n">
        <f aca="false">IF(OR(F274="",F274=0),"",E274/F274)</f>
        <v>0.59</v>
      </c>
      <c r="I274" s="32" t="s">
        <v>161</v>
      </c>
      <c r="J274" s="36" t="n">
        <v>1.72833670492965</v>
      </c>
      <c r="K274" s="36" t="n">
        <f aca="false">$K$8</f>
        <v>1.21888790439391</v>
      </c>
      <c r="L274" s="36" t="n">
        <f aca="false">SQRT(J274^2+K274^2)</f>
        <v>2.1149079150367</v>
      </c>
      <c r="M274" s="40" t="n">
        <f aca="false">IF(G274="","",MAX(0,G274-1.96*L274/100))</f>
        <v>0.368547804865281</v>
      </c>
      <c r="N274" s="40" t="n">
        <f aca="false">IF(G274="","",MIN(1,G274+1.96*L274/100))</f>
        <v>0.451452195134719</v>
      </c>
      <c r="O274" s="59" t="n">
        <f aca="false">ROUND(S274*W274,0)</f>
        <v>109</v>
      </c>
      <c r="P274" s="59" t="n">
        <f aca="false">IF(F274="","",ROUND(SQRT((F274*L274/100)^2+(G274*O274)^2),0))</f>
        <v>56</v>
      </c>
      <c r="R274" s="60" t="n">
        <v>-10.1007311459982</v>
      </c>
      <c r="S274" s="61" t="n">
        <f aca="false">U274*V274*$F$5</f>
        <v>1600.33208176888</v>
      </c>
      <c r="T274" s="62" t="n">
        <f aca="false">MAX(0,MIN(1,R274/100+$D$5))</f>
        <v>0.410199109301121</v>
      </c>
      <c r="U274" s="62" t="n">
        <v>0.667918231122236</v>
      </c>
      <c r="V274" s="61" t="n">
        <v>2396</v>
      </c>
      <c r="W274" s="62" t="n">
        <v>0.0678151016999644</v>
      </c>
      <c r="X274" s="63" t="s">
        <v>201</v>
      </c>
      <c r="Y274" s="63" t="s">
        <v>163</v>
      </c>
    </row>
    <row r="275" customFormat="false" ht="15" hidden="false" customHeight="false" outlineLevel="0" collapsed="false">
      <c r="A275" s="32" t="s">
        <v>418</v>
      </c>
      <c r="B275" s="32" t="s">
        <v>469</v>
      </c>
      <c r="C275" s="32" t="s">
        <v>472</v>
      </c>
      <c r="D275" s="59" t="n">
        <f aca="false">ROUND(S275*T275,0)</f>
        <v>346</v>
      </c>
      <c r="E275" s="59" t="n">
        <f aca="false">ROUND(S275,0)-D275</f>
        <v>617</v>
      </c>
      <c r="F275" s="59" t="n">
        <f aca="false">IF(COUNTA(D275:E275)=0,"",SUM(D275:E275))</f>
        <v>963</v>
      </c>
      <c r="G275" s="40" t="n">
        <f aca="false">IF(OR(F275="",F275=0),"",D275/F275)</f>
        <v>0.359293873312565</v>
      </c>
      <c r="H275" s="40" t="n">
        <f aca="false">IF(OR(F275="",F275=0),"",E275/F275)</f>
        <v>0.640706126687435</v>
      </c>
      <c r="I275" s="32" t="s">
        <v>161</v>
      </c>
      <c r="J275" s="36" t="n">
        <v>1.72833670492965</v>
      </c>
      <c r="K275" s="36" t="n">
        <f aca="false">$K$8</f>
        <v>1.21888790439391</v>
      </c>
      <c r="L275" s="36" t="n">
        <f aca="false">SQRT(J275^2+K275^2)</f>
        <v>2.1149079150367</v>
      </c>
      <c r="M275" s="40" t="n">
        <f aca="false">IF(G275="","",MAX(0,G275-1.96*L275/100))</f>
        <v>0.317841678177846</v>
      </c>
      <c r="N275" s="40" t="n">
        <f aca="false">IF(G275="","",MIN(1,G275+1.96*L275/100))</f>
        <v>0.400746068447284</v>
      </c>
      <c r="O275" s="59" t="n">
        <f aca="false">ROUND(S275*W275,0)</f>
        <v>65</v>
      </c>
      <c r="P275" s="59" t="n">
        <f aca="false">IF(F275="","",ROUND(SQRT((F275*L275/100)^2+(G275*O275)^2),0))</f>
        <v>31</v>
      </c>
      <c r="R275" s="60" t="n">
        <v>-15.1882296098347</v>
      </c>
      <c r="S275" s="61" t="n">
        <f aca="false">U275*V275*$F$5</f>
        <v>963.38125</v>
      </c>
      <c r="T275" s="62" t="n">
        <f aca="false">MAX(0,MIN(1,R275/100+$D$5))</f>
        <v>0.359324124662756</v>
      </c>
      <c r="U275" s="62" t="n">
        <v>0.640972222222222</v>
      </c>
      <c r="V275" s="61" t="n">
        <v>1503</v>
      </c>
      <c r="W275" s="62" t="n">
        <v>0.0678151016999644</v>
      </c>
      <c r="X275" s="63" t="s">
        <v>201</v>
      </c>
      <c r="Y275" s="63" t="s">
        <v>163</v>
      </c>
    </row>
    <row r="276" customFormat="false" ht="15" hidden="false" customHeight="false" outlineLevel="0" collapsed="false">
      <c r="A276" s="32" t="s">
        <v>418</v>
      </c>
      <c r="B276" s="32" t="s">
        <v>473</v>
      </c>
      <c r="C276" s="32" t="s">
        <v>473</v>
      </c>
      <c r="D276" s="59" t="n">
        <f aca="false">ROUND(S276*T276,0)</f>
        <v>35</v>
      </c>
      <c r="E276" s="59" t="n">
        <f aca="false">ROUND(S276,0)-D276</f>
        <v>62</v>
      </c>
      <c r="F276" s="59" t="n">
        <f aca="false">IF(COUNTA(D276:E276)=0,"",SUM(D276:E276))</f>
        <v>97</v>
      </c>
      <c r="G276" s="40" t="n">
        <f aca="false">IF(OR(F276="",F276=0),"",D276/F276)</f>
        <v>0.360824742268041</v>
      </c>
      <c r="H276" s="40" t="n">
        <f aca="false">IF(OR(F276="",F276=0),"",E276/F276)</f>
        <v>0.639175257731959</v>
      </c>
      <c r="I276" s="32" t="s">
        <v>161</v>
      </c>
      <c r="J276" s="36" t="n">
        <v>3.41931916932922</v>
      </c>
      <c r="K276" s="36" t="n">
        <f aca="false">$K$8</f>
        <v>1.21888790439391</v>
      </c>
      <c r="L276" s="36" t="n">
        <f aca="false">SQRT(J276^2+K276^2)</f>
        <v>3.63007318179951</v>
      </c>
      <c r="M276" s="40" t="n">
        <f aca="false">IF(G276="","",MAX(0,G276-1.96*L276/100))</f>
        <v>0.289675307904771</v>
      </c>
      <c r="N276" s="40" t="n">
        <f aca="false">IF(G276="","",MIN(1,G276+1.96*L276/100))</f>
        <v>0.431974176631312</v>
      </c>
      <c r="O276" s="59" t="n">
        <f aca="false">ROUND(S276*W276,0)</f>
        <v>14</v>
      </c>
      <c r="P276" s="59" t="n">
        <f aca="false">IF(F276="","",ROUND(SQRT((F276*L276/100)^2+(G276*O276)^2),0))</f>
        <v>6</v>
      </c>
      <c r="R276" s="60" t="n">
        <v>-15.1547478439681</v>
      </c>
      <c r="S276" s="61" t="n">
        <f aca="false">U276*V276*$F$5</f>
        <v>97.2992700729927</v>
      </c>
      <c r="T276" s="62" t="n">
        <f aca="false">MAX(0,MIN(1,R276/100+$D$5))</f>
        <v>0.359658942321422</v>
      </c>
      <c r="U276" s="62" t="n">
        <v>0.627737226277372</v>
      </c>
      <c r="V276" s="61" t="n">
        <v>155</v>
      </c>
      <c r="W276" s="62" t="n">
        <v>0.147793277096735</v>
      </c>
      <c r="X276" s="63" t="s">
        <v>162</v>
      </c>
      <c r="Y276" s="63" t="s">
        <v>163</v>
      </c>
    </row>
    <row r="277" customFormat="false" ht="15" hidden="false" customHeight="false" outlineLevel="0" collapsed="false">
      <c r="A277" s="32" t="s">
        <v>418</v>
      </c>
      <c r="B277" s="32" t="s">
        <v>474</v>
      </c>
      <c r="C277" s="32" t="s">
        <v>475</v>
      </c>
      <c r="D277" s="59" t="n">
        <f aca="false">ROUND(S277*T277,0)</f>
        <v>611</v>
      </c>
      <c r="E277" s="59" t="n">
        <f aca="false">ROUND(S277,0)-D277</f>
        <v>806</v>
      </c>
      <c r="F277" s="59" t="n">
        <f aca="false">IF(COUNTA(D277:E277)=0,"",SUM(D277:E277))</f>
        <v>1417</v>
      </c>
      <c r="G277" s="40" t="n">
        <f aca="false">IF(OR(F277="",F277=0),"",D277/F277)</f>
        <v>0.431192660550459</v>
      </c>
      <c r="H277" s="40" t="n">
        <f aca="false">IF(OR(F277="",F277=0),"",E277/F277)</f>
        <v>0.568807339449541</v>
      </c>
      <c r="I277" s="32" t="s">
        <v>161</v>
      </c>
      <c r="J277" s="36" t="n">
        <v>1.72833670492965</v>
      </c>
      <c r="K277" s="36" t="n">
        <f aca="false">$K$8</f>
        <v>1.21888790439391</v>
      </c>
      <c r="L277" s="36" t="n">
        <f aca="false">SQRT(J277^2+K277^2)</f>
        <v>2.1149079150367</v>
      </c>
      <c r="M277" s="40" t="n">
        <f aca="false">IF(G277="","",MAX(0,G277-1.96*L277/100))</f>
        <v>0.38974046541574</v>
      </c>
      <c r="N277" s="40" t="n">
        <f aca="false">IF(G277="","",MIN(1,G277+1.96*L277/100))</f>
        <v>0.472644855685178</v>
      </c>
      <c r="O277" s="59" t="n">
        <f aca="false">ROUND(S277*W277,0)</f>
        <v>96</v>
      </c>
      <c r="P277" s="59" t="n">
        <f aca="false">IF(F277="","",ROUND(SQRT((F277*L277/100)^2+(G277*O277)^2),0))</f>
        <v>51</v>
      </c>
      <c r="R277" s="60" t="n">
        <v>-8.00620519154562</v>
      </c>
      <c r="S277" s="61" t="n">
        <f aca="false">U277*V277*$F$5</f>
        <v>1417.27954319762</v>
      </c>
      <c r="T277" s="62" t="n">
        <f aca="false">MAX(0,MIN(1,R277/100+$D$5))</f>
        <v>0.431144368845647</v>
      </c>
      <c r="U277" s="62" t="n">
        <v>0.641012909632572</v>
      </c>
      <c r="V277" s="61" t="n">
        <v>2211</v>
      </c>
      <c r="W277" s="62" t="n">
        <v>0.0678151016999644</v>
      </c>
      <c r="X277" s="63" t="s">
        <v>201</v>
      </c>
      <c r="Y277" s="63" t="s">
        <v>163</v>
      </c>
    </row>
    <row r="278" customFormat="false" ht="15" hidden="false" customHeight="false" outlineLevel="0" collapsed="false">
      <c r="A278" s="32" t="s">
        <v>418</v>
      </c>
      <c r="B278" s="32" t="s">
        <v>474</v>
      </c>
      <c r="C278" s="32" t="s">
        <v>476</v>
      </c>
      <c r="D278" s="59" t="n">
        <f aca="false">ROUND(S278*T278,0)</f>
        <v>545</v>
      </c>
      <c r="E278" s="59" t="n">
        <f aca="false">ROUND(S278,0)-D278</f>
        <v>680</v>
      </c>
      <c r="F278" s="59" t="n">
        <f aca="false">IF(COUNTA(D278:E278)=0,"",SUM(D278:E278))</f>
        <v>1225</v>
      </c>
      <c r="G278" s="40" t="n">
        <f aca="false">IF(OR(F278="",F278=0),"",D278/F278)</f>
        <v>0.444897959183674</v>
      </c>
      <c r="H278" s="40" t="n">
        <f aca="false">IF(OR(F278="",F278=0),"",E278/F278)</f>
        <v>0.555102040816327</v>
      </c>
      <c r="I278" s="32" t="s">
        <v>161</v>
      </c>
      <c r="J278" s="36" t="n">
        <v>1.72833670492965</v>
      </c>
      <c r="K278" s="36" t="n">
        <f aca="false">$K$8</f>
        <v>1.21888790439391</v>
      </c>
      <c r="L278" s="36" t="n">
        <f aca="false">SQRT(J278^2+K278^2)</f>
        <v>2.1149079150367</v>
      </c>
      <c r="M278" s="40" t="n">
        <f aca="false">IF(G278="","",MAX(0,G278-1.96*L278/100))</f>
        <v>0.403445764048954</v>
      </c>
      <c r="N278" s="40" t="n">
        <f aca="false">IF(G278="","",MIN(1,G278+1.96*L278/100))</f>
        <v>0.486350154318393</v>
      </c>
      <c r="O278" s="59" t="n">
        <f aca="false">ROUND(S278*W278,0)</f>
        <v>83</v>
      </c>
      <c r="P278" s="59" t="n">
        <f aca="false">IF(F278="","",ROUND(SQRT((F278*L278/100)^2+(G278*O278)^2),0))</f>
        <v>45</v>
      </c>
      <c r="R278" s="60" t="n">
        <v>-6.62162166467186</v>
      </c>
      <c r="S278" s="61" t="n">
        <f aca="false">U278*V278*$F$5</f>
        <v>1224.74062660503</v>
      </c>
      <c r="T278" s="62" t="n">
        <f aca="false">MAX(0,MIN(1,R278/100+$D$5))</f>
        <v>0.444990204114385</v>
      </c>
      <c r="U278" s="62" t="n">
        <v>0.629686697483308</v>
      </c>
      <c r="V278" s="61" t="n">
        <v>1945</v>
      </c>
      <c r="W278" s="62" t="n">
        <v>0.0678151016999644</v>
      </c>
      <c r="X278" s="63" t="s">
        <v>201</v>
      </c>
      <c r="Y278" s="63" t="s">
        <v>163</v>
      </c>
    </row>
    <row r="279" customFormat="false" ht="15" hidden="false" customHeight="false" outlineLevel="0" collapsed="false">
      <c r="A279" s="32" t="s">
        <v>418</v>
      </c>
      <c r="B279" s="32" t="s">
        <v>477</v>
      </c>
      <c r="C279" s="32" t="s">
        <v>477</v>
      </c>
      <c r="D279" s="59" t="n">
        <f aca="false">ROUND(S279*T279,0)</f>
        <v>147</v>
      </c>
      <c r="E279" s="59" t="n">
        <f aca="false">ROUND(S279,0)-D279</f>
        <v>213</v>
      </c>
      <c r="F279" s="59" t="n">
        <f aca="false">IF(COUNTA(D279:E279)=0,"",SUM(D279:E279))</f>
        <v>360</v>
      </c>
      <c r="G279" s="40" t="n">
        <f aca="false">IF(OR(F279="",F279=0),"",D279/F279)</f>
        <v>0.408333333333333</v>
      </c>
      <c r="H279" s="40" t="n">
        <f aca="false">IF(OR(F279="",F279=0),"",E279/F279)</f>
        <v>0.591666666666667</v>
      </c>
      <c r="I279" s="32" t="s">
        <v>161</v>
      </c>
      <c r="J279" s="36" t="n">
        <v>3.41931916932922</v>
      </c>
      <c r="K279" s="36" t="n">
        <f aca="false">$K$8</f>
        <v>1.21888790439391</v>
      </c>
      <c r="L279" s="36" t="n">
        <f aca="false">SQRT(J279^2+K279^2)</f>
        <v>3.63007318179951</v>
      </c>
      <c r="M279" s="40" t="n">
        <f aca="false">IF(G279="","",MAX(0,G279-1.96*L279/100))</f>
        <v>0.337183898970063</v>
      </c>
      <c r="N279" s="40" t="n">
        <f aca="false">IF(G279="","",MIN(1,G279+1.96*L279/100))</f>
        <v>0.479482767696604</v>
      </c>
      <c r="O279" s="59" t="n">
        <f aca="false">ROUND(S279*W279,0)</f>
        <v>53</v>
      </c>
      <c r="P279" s="59" t="n">
        <f aca="false">IF(F279="","",ROUND(SQRT((F279*L279/100)^2+(G279*O279)^2),0))</f>
        <v>25</v>
      </c>
      <c r="R279" s="60" t="n">
        <v>-10.2424573124364</v>
      </c>
      <c r="S279" s="61" t="n">
        <f aca="false">U279*V279*$F$5</f>
        <v>360.236842105263</v>
      </c>
      <c r="T279" s="62" t="n">
        <f aca="false">MAX(0,MIN(1,R279/100+$D$5))</f>
        <v>0.408781847636739</v>
      </c>
      <c r="U279" s="62" t="n">
        <v>0.513157894736842</v>
      </c>
      <c r="V279" s="61" t="n">
        <v>702</v>
      </c>
      <c r="W279" s="62" t="n">
        <v>0.147793277096735</v>
      </c>
      <c r="X279" s="63" t="s">
        <v>162</v>
      </c>
      <c r="Y279" s="63" t="s">
        <v>163</v>
      </c>
    </row>
    <row r="280" customFormat="false" ht="15" hidden="false" customHeight="false" outlineLevel="0" collapsed="false">
      <c r="A280" s="32" t="s">
        <v>418</v>
      </c>
      <c r="B280" s="32" t="s">
        <v>478</v>
      </c>
      <c r="C280" s="32" t="s">
        <v>479</v>
      </c>
      <c r="D280" s="59" t="n">
        <f aca="false">ROUND(S280*T280,0)</f>
        <v>562</v>
      </c>
      <c r="E280" s="59" t="n">
        <f aca="false">ROUND(S280,0)-D280</f>
        <v>261</v>
      </c>
      <c r="F280" s="59" t="n">
        <f aca="false">IF(COUNTA(D280:E280)=0,"",SUM(D280:E280))</f>
        <v>823</v>
      </c>
      <c r="G280" s="40" t="n">
        <f aca="false">IF(OR(F280="",F280=0),"",D280/F280)</f>
        <v>0.682867557715674</v>
      </c>
      <c r="H280" s="40" t="n">
        <f aca="false">IF(OR(F280="",F280=0),"",E280/F280)</f>
        <v>0.317132442284326</v>
      </c>
      <c r="I280" s="32" t="s">
        <v>264</v>
      </c>
      <c r="J280" s="36" t="n">
        <v>2.11715406277612</v>
      </c>
      <c r="K280" s="36" t="n">
        <f aca="false">$K$8</f>
        <v>1.21888790439391</v>
      </c>
      <c r="L280" s="36" t="n">
        <f aca="false">SQRT(J280^2+K280^2)</f>
        <v>2.44295498300873</v>
      </c>
      <c r="M280" s="40" t="n">
        <f aca="false">IF(G280="","",MAX(0,G280-1.96*L280/100))</f>
        <v>0.634985640048703</v>
      </c>
      <c r="N280" s="40" t="n">
        <f aca="false">IF(G280="","",MIN(1,G280+1.96*L280/100))</f>
        <v>0.730749475382646</v>
      </c>
      <c r="O280" s="59" t="n">
        <f aca="false">ROUND(S280*W280,0)</f>
        <v>73</v>
      </c>
      <c r="P280" s="59" t="n">
        <f aca="false">IF(F280="","",ROUND(SQRT((F280*L280/100)^2+(G280*O280)^2),0))</f>
        <v>54</v>
      </c>
      <c r="R280" s="60" t="n">
        <v>17.1461928679524</v>
      </c>
      <c r="S280" s="61" t="n">
        <f aca="false">U280*V280*$F$5</f>
        <v>823.448359141722</v>
      </c>
      <c r="T280" s="62" t="n">
        <f aca="false">MAX(0,MIN(1,R280/100+$D$5))</f>
        <v>0.682668349440627</v>
      </c>
      <c r="U280" s="62" t="n">
        <v>0.478193007631662</v>
      </c>
      <c r="V280" s="61" t="n">
        <v>1722</v>
      </c>
      <c r="W280" s="62" t="n">
        <v>0.0882361663506877</v>
      </c>
      <c r="X280" s="63" t="s">
        <v>168</v>
      </c>
      <c r="Y280" s="63" t="s">
        <v>163</v>
      </c>
    </row>
    <row r="281" customFormat="false" ht="15" hidden="false" customHeight="false" outlineLevel="0" collapsed="false">
      <c r="A281" s="32" t="s">
        <v>418</v>
      </c>
      <c r="B281" s="32" t="s">
        <v>478</v>
      </c>
      <c r="C281" s="32" t="s">
        <v>480</v>
      </c>
      <c r="D281" s="59" t="n">
        <f aca="false">ROUND(S281*T281,0)</f>
        <v>534</v>
      </c>
      <c r="E281" s="59" t="n">
        <f aca="false">ROUND(S281,0)-D281</f>
        <v>246</v>
      </c>
      <c r="F281" s="59" t="n">
        <f aca="false">IF(COUNTA(D281:E281)=0,"",SUM(D281:E281))</f>
        <v>780</v>
      </c>
      <c r="G281" s="40" t="n">
        <f aca="false">IF(OR(F281="",F281=0),"",D281/F281)</f>
        <v>0.684615384615385</v>
      </c>
      <c r="H281" s="40" t="n">
        <f aca="false">IF(OR(F281="",F281=0),"",E281/F281)</f>
        <v>0.315384615384615</v>
      </c>
      <c r="I281" s="32" t="s">
        <v>161</v>
      </c>
      <c r="J281" s="36" t="n">
        <v>2.11715406277612</v>
      </c>
      <c r="K281" s="36" t="n">
        <f aca="false">$K$8</f>
        <v>1.21888790439391</v>
      </c>
      <c r="L281" s="36" t="n">
        <f aca="false">SQRT(J281^2+K281^2)</f>
        <v>2.44295498300873</v>
      </c>
      <c r="M281" s="40" t="n">
        <f aca="false">IF(G281="","",MAX(0,G281-1.96*L281/100))</f>
        <v>0.636733466948414</v>
      </c>
      <c r="N281" s="40" t="n">
        <f aca="false">IF(G281="","",MIN(1,G281+1.96*L281/100))</f>
        <v>0.732497302282356</v>
      </c>
      <c r="O281" s="59" t="n">
        <f aca="false">ROUND(S281*W281,0)</f>
        <v>69</v>
      </c>
      <c r="P281" s="59" t="n">
        <f aca="false">IF(F281="","",ROUND(SQRT((F281*L281/100)^2+(G281*O281)^2),0))</f>
        <v>51</v>
      </c>
      <c r="R281" s="60" t="n">
        <v>17.3306233412107</v>
      </c>
      <c r="S281" s="61" t="n">
        <f aca="false">U281*V281*$F$5</f>
        <v>779.911439114391</v>
      </c>
      <c r="T281" s="62" t="n">
        <f aca="false">MAX(0,MIN(1,R281/100+$D$5))</f>
        <v>0.684512654173211</v>
      </c>
      <c r="U281" s="62" t="n">
        <v>0.420664206642066</v>
      </c>
      <c r="V281" s="61" t="n">
        <v>1854</v>
      </c>
      <c r="W281" s="62" t="n">
        <v>0.0882361663506877</v>
      </c>
      <c r="X281" s="63" t="s">
        <v>168</v>
      </c>
      <c r="Y281" s="63" t="s">
        <v>163</v>
      </c>
    </row>
    <row r="282" customFormat="false" ht="15" hidden="false" customHeight="false" outlineLevel="0" collapsed="false">
      <c r="A282" s="32" t="s">
        <v>418</v>
      </c>
      <c r="B282" s="32" t="s">
        <v>478</v>
      </c>
      <c r="C282" s="32" t="s">
        <v>481</v>
      </c>
      <c r="D282" s="59" t="n">
        <f aca="false">ROUND(S282*T282,0)</f>
        <v>431</v>
      </c>
      <c r="E282" s="59" t="n">
        <f aca="false">ROUND(S282,0)-D282</f>
        <v>172</v>
      </c>
      <c r="F282" s="59" t="n">
        <f aca="false">IF(COUNTA(D282:E282)=0,"",SUM(D282:E282))</f>
        <v>603</v>
      </c>
      <c r="G282" s="40" t="n">
        <f aca="false">IF(OR(F282="",F282=0),"",D282/F282)</f>
        <v>0.714759535655058</v>
      </c>
      <c r="H282" s="40" t="n">
        <f aca="false">IF(OR(F282="",F282=0),"",E282/F282)</f>
        <v>0.285240464344942</v>
      </c>
      <c r="I282" s="32" t="s">
        <v>161</v>
      </c>
      <c r="J282" s="36" t="n">
        <v>2.11715406277612</v>
      </c>
      <c r="K282" s="36" t="n">
        <f aca="false">$K$8</f>
        <v>1.21888790439391</v>
      </c>
      <c r="L282" s="36" t="n">
        <f aca="false">SQRT(J282^2+K282^2)</f>
        <v>2.44295498300873</v>
      </c>
      <c r="M282" s="40" t="n">
        <f aca="false">IF(G282="","",MAX(0,G282-1.96*L282/100))</f>
        <v>0.666877617988087</v>
      </c>
      <c r="N282" s="40" t="n">
        <f aca="false">IF(G282="","",MIN(1,G282+1.96*L282/100))</f>
        <v>0.762641453322029</v>
      </c>
      <c r="O282" s="59" t="n">
        <f aca="false">ROUND(S282*W282,0)</f>
        <v>53</v>
      </c>
      <c r="P282" s="59" t="n">
        <f aca="false">IF(F282="","",ROUND(SQRT((F282*L282/100)^2+(G282*O282)^2),0))</f>
        <v>41</v>
      </c>
      <c r="R282" s="60" t="n">
        <v>20.3563408226636</v>
      </c>
      <c r="S282" s="61" t="n">
        <f aca="false">U282*V282*$F$5</f>
        <v>602.870201096892</v>
      </c>
      <c r="T282" s="62" t="n">
        <f aca="false">MAX(0,MIN(1,R282/100+$D$5))</f>
        <v>0.714769828987739</v>
      </c>
      <c r="U282" s="62" t="n">
        <v>0.447897623400366</v>
      </c>
      <c r="V282" s="61" t="n">
        <v>1346</v>
      </c>
      <c r="W282" s="62" t="n">
        <v>0.0882361663506877</v>
      </c>
      <c r="X282" s="63" t="s">
        <v>168</v>
      </c>
      <c r="Y282" s="63" t="s">
        <v>163</v>
      </c>
    </row>
    <row r="283" customFormat="false" ht="15" hidden="false" customHeight="false" outlineLevel="0" collapsed="false">
      <c r="A283" s="32" t="s">
        <v>418</v>
      </c>
      <c r="B283" s="32" t="s">
        <v>478</v>
      </c>
      <c r="C283" s="32" t="s">
        <v>482</v>
      </c>
      <c r="D283" s="59" t="n">
        <f aca="false">ROUND(S283*T283,0)</f>
        <v>602</v>
      </c>
      <c r="E283" s="59" t="n">
        <f aca="false">ROUND(S283,0)-D283</f>
        <v>219</v>
      </c>
      <c r="F283" s="59" t="n">
        <f aca="false">IF(COUNTA(D283:E283)=0,"",SUM(D283:E283))</f>
        <v>821</v>
      </c>
      <c r="G283" s="40" t="n">
        <f aca="false">IF(OR(F283="",F283=0),"",D283/F283)</f>
        <v>0.733252131546894</v>
      </c>
      <c r="H283" s="40" t="n">
        <f aca="false">IF(OR(F283="",F283=0),"",E283/F283)</f>
        <v>0.266747868453106</v>
      </c>
      <c r="I283" s="32" t="s">
        <v>161</v>
      </c>
      <c r="J283" s="36" t="n">
        <v>2.11715406277612</v>
      </c>
      <c r="K283" s="36" t="n">
        <f aca="false">$K$8</f>
        <v>1.21888790439391</v>
      </c>
      <c r="L283" s="36" t="n">
        <f aca="false">SQRT(J283^2+K283^2)</f>
        <v>2.44295498300873</v>
      </c>
      <c r="M283" s="40" t="n">
        <f aca="false">IF(G283="","",MAX(0,G283-1.96*L283/100))</f>
        <v>0.685370213879923</v>
      </c>
      <c r="N283" s="40" t="n">
        <f aca="false">IF(G283="","",MIN(1,G283+1.96*L283/100))</f>
        <v>0.781134049213865</v>
      </c>
      <c r="O283" s="59" t="n">
        <f aca="false">ROUND(S283*W283,0)</f>
        <v>72</v>
      </c>
      <c r="P283" s="59" t="n">
        <f aca="false">IF(F283="","",ROUND(SQRT((F283*L283/100)^2+(G283*O283)^2),0))</f>
        <v>56</v>
      </c>
      <c r="R283" s="60" t="n">
        <v>22.2363638025966</v>
      </c>
      <c r="S283" s="61" t="n">
        <f aca="false">U283*V283*$F$5</f>
        <v>820.6703125</v>
      </c>
      <c r="T283" s="62" t="n">
        <f aca="false">MAX(0,MIN(1,R283/100+$D$5))</f>
        <v>0.733570058787069</v>
      </c>
      <c r="U283" s="62" t="n">
        <v>0.6765625</v>
      </c>
      <c r="V283" s="61" t="n">
        <v>1213</v>
      </c>
      <c r="W283" s="62" t="n">
        <v>0.0882361663506877</v>
      </c>
      <c r="X283" s="63" t="s">
        <v>168</v>
      </c>
      <c r="Y283" s="63" t="s">
        <v>163</v>
      </c>
    </row>
    <row r="284" customFormat="false" ht="15" hidden="false" customHeight="false" outlineLevel="0" collapsed="false">
      <c r="A284" s="32" t="s">
        <v>418</v>
      </c>
      <c r="B284" s="32" t="s">
        <v>478</v>
      </c>
      <c r="C284" s="32" t="s">
        <v>483</v>
      </c>
      <c r="D284" s="59" t="n">
        <f aca="false">ROUND(S284*T284,0)</f>
        <v>465</v>
      </c>
      <c r="E284" s="59" t="n">
        <f aca="false">ROUND(S284,0)-D284</f>
        <v>126</v>
      </c>
      <c r="F284" s="59" t="n">
        <f aca="false">IF(COUNTA(D284:E284)=0,"",SUM(D284:E284))</f>
        <v>591</v>
      </c>
      <c r="G284" s="40" t="n">
        <f aca="false">IF(OR(F284="",F284=0),"",D284/F284)</f>
        <v>0.786802030456853</v>
      </c>
      <c r="H284" s="40" t="n">
        <f aca="false">IF(OR(F284="",F284=0),"",E284/F284)</f>
        <v>0.213197969543147</v>
      </c>
      <c r="I284" s="32" t="s">
        <v>161</v>
      </c>
      <c r="J284" s="36" t="n">
        <v>2.11715406277612</v>
      </c>
      <c r="K284" s="36" t="n">
        <f aca="false">$K$8</f>
        <v>1.21888790439391</v>
      </c>
      <c r="L284" s="36" t="n">
        <f aca="false">SQRT(J284^2+K284^2)</f>
        <v>2.44295498300873</v>
      </c>
      <c r="M284" s="40" t="n">
        <f aca="false">IF(G284="","",MAX(0,G284-1.96*L284/100))</f>
        <v>0.738920112789882</v>
      </c>
      <c r="N284" s="40" t="n">
        <f aca="false">IF(G284="","",MIN(1,G284+1.96*L284/100))</f>
        <v>0.834683948123824</v>
      </c>
      <c r="O284" s="59" t="n">
        <f aca="false">ROUND(S284*W284,0)</f>
        <v>52</v>
      </c>
      <c r="P284" s="59" t="n">
        <f aca="false">IF(F284="","",ROUND(SQRT((F284*L284/100)^2+(G284*O284)^2),0))</f>
        <v>43</v>
      </c>
      <c r="R284" s="60" t="n">
        <v>27.5884419656554</v>
      </c>
      <c r="S284" s="61" t="n">
        <f aca="false">U284*V284*$F$5</f>
        <v>590.669623059868</v>
      </c>
      <c r="T284" s="62" t="n">
        <f aca="false">MAX(0,MIN(1,R284/100+$D$5))</f>
        <v>0.787090840417657</v>
      </c>
      <c r="U284" s="62" t="n">
        <v>0.297117516629712</v>
      </c>
      <c r="V284" s="61" t="n">
        <v>1988</v>
      </c>
      <c r="W284" s="62" t="n">
        <v>0.0882361663506877</v>
      </c>
      <c r="X284" s="63" t="s">
        <v>168</v>
      </c>
      <c r="Y284" s="63" t="s">
        <v>163</v>
      </c>
    </row>
    <row r="285" customFormat="false" ht="15" hidden="false" customHeight="false" outlineLevel="0" collapsed="false">
      <c r="A285" s="32" t="s">
        <v>418</v>
      </c>
      <c r="B285" s="32" t="s">
        <v>478</v>
      </c>
      <c r="C285" s="32" t="s">
        <v>484</v>
      </c>
      <c r="D285" s="59" t="n">
        <f aca="false">ROUND(S285*T285,0)</f>
        <v>463</v>
      </c>
      <c r="E285" s="59" t="n">
        <f aca="false">ROUND(S285,0)-D285</f>
        <v>228</v>
      </c>
      <c r="F285" s="59" t="n">
        <f aca="false">IF(COUNTA(D285:E285)=0,"",SUM(D285:E285))</f>
        <v>691</v>
      </c>
      <c r="G285" s="40" t="n">
        <f aca="false">IF(OR(F285="",F285=0),"",D285/F285)</f>
        <v>0.670043415340087</v>
      </c>
      <c r="H285" s="40" t="n">
        <f aca="false">IF(OR(F285="",F285=0),"",E285/F285)</f>
        <v>0.329956584659913</v>
      </c>
      <c r="I285" s="32" t="s">
        <v>161</v>
      </c>
      <c r="J285" s="36" t="n">
        <v>2.11715406277612</v>
      </c>
      <c r="K285" s="36" t="n">
        <f aca="false">$K$8</f>
        <v>1.21888790439391</v>
      </c>
      <c r="L285" s="36" t="n">
        <f aca="false">SQRT(J285^2+K285^2)</f>
        <v>2.44295498300873</v>
      </c>
      <c r="M285" s="40" t="n">
        <f aca="false">IF(G285="","",MAX(0,G285-1.96*L285/100))</f>
        <v>0.622161497673116</v>
      </c>
      <c r="N285" s="40" t="n">
        <f aca="false">IF(G285="","",MIN(1,G285+1.96*L285/100))</f>
        <v>0.717925333007058</v>
      </c>
      <c r="O285" s="59" t="n">
        <f aca="false">ROUND(S285*W285,0)</f>
        <v>61</v>
      </c>
      <c r="P285" s="59" t="n">
        <f aca="false">IF(F285="","",ROUND(SQRT((F285*L285/100)^2+(G285*O285)^2),0))</f>
        <v>44</v>
      </c>
      <c r="R285" s="60" t="n">
        <v>15.9308400545631</v>
      </c>
      <c r="S285" s="61" t="n">
        <f aca="false">U285*V285*$F$5</f>
        <v>691.24526600541</v>
      </c>
      <c r="T285" s="62" t="n">
        <f aca="false">MAX(0,MIN(1,R285/100+$D$5))</f>
        <v>0.670514821306734</v>
      </c>
      <c r="U285" s="62" t="n">
        <v>0.612263300270514</v>
      </c>
      <c r="V285" s="61" t="n">
        <v>1129</v>
      </c>
      <c r="W285" s="62" t="n">
        <v>0.0882361663506877</v>
      </c>
      <c r="X285" s="63" t="s">
        <v>168</v>
      </c>
      <c r="Y285" s="63" t="s">
        <v>163</v>
      </c>
    </row>
    <row r="286" customFormat="false" ht="15" hidden="false" customHeight="false" outlineLevel="0" collapsed="false">
      <c r="A286" s="32" t="s">
        <v>418</v>
      </c>
      <c r="B286" s="32" t="s">
        <v>478</v>
      </c>
      <c r="C286" s="32" t="s">
        <v>485</v>
      </c>
      <c r="D286" s="59" t="n">
        <f aca="false">ROUND(S286*T286,0)</f>
        <v>332</v>
      </c>
      <c r="E286" s="59" t="n">
        <f aca="false">ROUND(S286,0)-D286</f>
        <v>178</v>
      </c>
      <c r="F286" s="59" t="n">
        <f aca="false">IF(COUNTA(D286:E286)=0,"",SUM(D286:E286))</f>
        <v>510</v>
      </c>
      <c r="G286" s="40" t="n">
        <f aca="false">IF(OR(F286="",F286=0),"",D286/F286)</f>
        <v>0.650980392156863</v>
      </c>
      <c r="H286" s="40" t="n">
        <f aca="false">IF(OR(F286="",F286=0),"",E286/F286)</f>
        <v>0.349019607843137</v>
      </c>
      <c r="I286" s="32" t="s">
        <v>161</v>
      </c>
      <c r="J286" s="36" t="n">
        <v>3.41931916932922</v>
      </c>
      <c r="K286" s="36" t="n">
        <f aca="false">$K$8</f>
        <v>1.21888790439391</v>
      </c>
      <c r="L286" s="36" t="n">
        <f aca="false">SQRT(J286^2+K286^2)</f>
        <v>3.63007318179951</v>
      </c>
      <c r="M286" s="40" t="n">
        <f aca="false">IF(G286="","",MAX(0,G286-1.96*L286/100))</f>
        <v>0.579830957793592</v>
      </c>
      <c r="N286" s="40" t="n">
        <f aca="false">IF(G286="","",MIN(1,G286+1.96*L286/100))</f>
        <v>0.722129826520133</v>
      </c>
      <c r="O286" s="59" t="n">
        <f aca="false">ROUND(S286*W286,0)</f>
        <v>75</v>
      </c>
      <c r="P286" s="59" t="n">
        <f aca="false">IF(F286="","",ROUND(SQRT((F286*L286/100)^2+(G286*O286)^2),0))</f>
        <v>52</v>
      </c>
      <c r="R286" s="60" t="n">
        <v>13.8772461899887</v>
      </c>
      <c r="S286" s="61" t="n">
        <f aca="false">U286*V286*$F$5</f>
        <v>510.153409090909</v>
      </c>
      <c r="T286" s="62" t="n">
        <f aca="false">MAX(0,MIN(1,R286/100+$D$5))</f>
        <v>0.649978882660991</v>
      </c>
      <c r="U286" s="62" t="n">
        <v>0.368607954545455</v>
      </c>
      <c r="V286" s="61" t="n">
        <v>1384</v>
      </c>
      <c r="W286" s="62" t="n">
        <v>0.147793277096735</v>
      </c>
      <c r="X286" s="63" t="s">
        <v>162</v>
      </c>
      <c r="Y286" s="63" t="s">
        <v>163</v>
      </c>
    </row>
    <row r="287" customFormat="false" ht="15" hidden="false" customHeight="false" outlineLevel="0" collapsed="false">
      <c r="A287" s="32" t="s">
        <v>418</v>
      </c>
      <c r="B287" s="32" t="s">
        <v>478</v>
      </c>
      <c r="C287" s="32" t="s">
        <v>486</v>
      </c>
      <c r="D287" s="59" t="n">
        <f aca="false">ROUND(S287*T287,0)</f>
        <v>146</v>
      </c>
      <c r="E287" s="59" t="n">
        <f aca="false">ROUND(S287,0)-D287</f>
        <v>57</v>
      </c>
      <c r="F287" s="59" t="n">
        <f aca="false">IF(COUNTA(D287:E287)=0,"",SUM(D287:E287))</f>
        <v>203</v>
      </c>
      <c r="G287" s="40" t="n">
        <f aca="false">IF(OR(F287="",F287=0),"",D287/F287)</f>
        <v>0.719211822660099</v>
      </c>
      <c r="H287" s="40" t="n">
        <f aca="false">IF(OR(F287="",F287=0),"",E287/F287)</f>
        <v>0.280788177339901</v>
      </c>
      <c r="I287" s="32" t="s">
        <v>161</v>
      </c>
      <c r="J287" s="36" t="n">
        <v>3.41931916932922</v>
      </c>
      <c r="K287" s="36" t="n">
        <f aca="false">$K$8</f>
        <v>1.21888790439391</v>
      </c>
      <c r="L287" s="36" t="n">
        <f aca="false">SQRT(J287^2+K287^2)</f>
        <v>3.63007318179951</v>
      </c>
      <c r="M287" s="40" t="n">
        <f aca="false">IF(G287="","",MAX(0,G287-1.96*L287/100))</f>
        <v>0.648062388296828</v>
      </c>
      <c r="N287" s="40" t="n">
        <f aca="false">IF(G287="","",MIN(1,G287+1.96*L287/100))</f>
        <v>0.790361257023369</v>
      </c>
      <c r="O287" s="59" t="n">
        <f aca="false">ROUND(S287*W287,0)</f>
        <v>30</v>
      </c>
      <c r="P287" s="59" t="n">
        <f aca="false">IF(F287="","",ROUND(SQRT((F287*L287/100)^2+(G287*O287)^2),0))</f>
        <v>23</v>
      </c>
      <c r="R287" s="60" t="n">
        <v>20.7908473564047</v>
      </c>
      <c r="S287" s="61" t="n">
        <f aca="false">U287*V287*$F$5</f>
        <v>202.766550522648</v>
      </c>
      <c r="T287" s="62" t="n">
        <f aca="false">MAX(0,MIN(1,R287/100+$D$5))</f>
        <v>0.71911489432515</v>
      </c>
      <c r="U287" s="62" t="n">
        <v>0.369337979094077</v>
      </c>
      <c r="V287" s="61" t="n">
        <v>549</v>
      </c>
      <c r="W287" s="62" t="n">
        <v>0.147793277096735</v>
      </c>
      <c r="X287" s="63" t="s">
        <v>162</v>
      </c>
      <c r="Y287" s="63" t="s">
        <v>163</v>
      </c>
    </row>
    <row r="288" customFormat="false" ht="15" hidden="false" customHeight="false" outlineLevel="0" collapsed="false">
      <c r="A288" s="32" t="s">
        <v>418</v>
      </c>
      <c r="B288" s="32" t="s">
        <v>478</v>
      </c>
      <c r="C288" s="32" t="s">
        <v>487</v>
      </c>
      <c r="D288" s="59" t="n">
        <f aca="false">ROUND(S288*T288,0)</f>
        <v>230</v>
      </c>
      <c r="E288" s="59" t="n">
        <f aca="false">ROUND(S288,0)-D288</f>
        <v>88</v>
      </c>
      <c r="F288" s="59" t="n">
        <f aca="false">IF(COUNTA(D288:E288)=0,"",SUM(D288:E288))</f>
        <v>318</v>
      </c>
      <c r="G288" s="40" t="n">
        <f aca="false">IF(OR(F288="",F288=0),"",D288/F288)</f>
        <v>0.723270440251572</v>
      </c>
      <c r="H288" s="40" t="n">
        <f aca="false">IF(OR(F288="",F288=0),"",E288/F288)</f>
        <v>0.276729559748428</v>
      </c>
      <c r="I288" s="32" t="s">
        <v>161</v>
      </c>
      <c r="J288" s="36" t="n">
        <v>3.41931916932922</v>
      </c>
      <c r="K288" s="36" t="n">
        <f aca="false">$K$8</f>
        <v>1.21888790439391</v>
      </c>
      <c r="L288" s="36" t="n">
        <f aca="false">SQRT(J288^2+K288^2)</f>
        <v>3.63007318179951</v>
      </c>
      <c r="M288" s="40" t="n">
        <f aca="false">IF(G288="","",MAX(0,G288-1.96*L288/100))</f>
        <v>0.652121005888302</v>
      </c>
      <c r="N288" s="40" t="n">
        <f aca="false">IF(G288="","",MIN(1,G288+1.96*L288/100))</f>
        <v>0.794419874614843</v>
      </c>
      <c r="O288" s="59" t="n">
        <f aca="false">ROUND(S288*W288,0)</f>
        <v>47</v>
      </c>
      <c r="P288" s="59" t="n">
        <f aca="false">IF(F288="","",ROUND(SQRT((F288*L288/100)^2+(G288*O288)^2),0))</f>
        <v>36</v>
      </c>
      <c r="R288" s="60" t="n">
        <v>21.0824790555687</v>
      </c>
      <c r="S288" s="61" t="n">
        <f aca="false">U288*V288*$F$5</f>
        <v>318.271119842829</v>
      </c>
      <c r="T288" s="62" t="n">
        <f aca="false">MAX(0,MIN(1,R288/100+$D$5))</f>
        <v>0.72203121131679</v>
      </c>
      <c r="U288" s="62" t="n">
        <v>0.318271119842829</v>
      </c>
      <c r="V288" s="61" t="n">
        <v>1000</v>
      </c>
      <c r="W288" s="62" t="n">
        <v>0.147793277096735</v>
      </c>
      <c r="X288" s="63" t="s">
        <v>162</v>
      </c>
      <c r="Y288" s="63" t="s">
        <v>163</v>
      </c>
    </row>
    <row r="289" customFormat="false" ht="15" hidden="false" customHeight="false" outlineLevel="0" collapsed="false">
      <c r="A289" s="32" t="s">
        <v>418</v>
      </c>
      <c r="B289" s="32" t="s">
        <v>478</v>
      </c>
      <c r="C289" s="32" t="s">
        <v>488</v>
      </c>
      <c r="D289" s="59" t="n">
        <f aca="false">ROUND(S289*T289,0)</f>
        <v>234</v>
      </c>
      <c r="E289" s="59" t="n">
        <f aca="false">ROUND(S289,0)-D289</f>
        <v>117</v>
      </c>
      <c r="F289" s="59" t="n">
        <f aca="false">IF(COUNTA(D289:E289)=0,"",SUM(D289:E289))</f>
        <v>351</v>
      </c>
      <c r="G289" s="40" t="n">
        <f aca="false">IF(OR(F289="",F289=0),"",D289/F289)</f>
        <v>0.666666666666667</v>
      </c>
      <c r="H289" s="40" t="n">
        <f aca="false">IF(OR(F289="",F289=0),"",E289/F289)</f>
        <v>0.333333333333333</v>
      </c>
      <c r="I289" s="32" t="s">
        <v>161</v>
      </c>
      <c r="J289" s="36" t="n">
        <v>3.41931916932922</v>
      </c>
      <c r="K289" s="36" t="n">
        <f aca="false">$K$8</f>
        <v>1.21888790439391</v>
      </c>
      <c r="L289" s="36" t="n">
        <f aca="false">SQRT(J289^2+K289^2)</f>
        <v>3.63007318179951</v>
      </c>
      <c r="M289" s="40" t="n">
        <f aca="false">IF(G289="","",MAX(0,G289-1.96*L289/100))</f>
        <v>0.595517232303396</v>
      </c>
      <c r="N289" s="40" t="n">
        <f aca="false">IF(G289="","",MIN(1,G289+1.96*L289/100))</f>
        <v>0.737816101029937</v>
      </c>
      <c r="O289" s="59" t="n">
        <f aca="false">ROUND(S289*W289,0)</f>
        <v>52</v>
      </c>
      <c r="P289" s="59" t="n">
        <f aca="false">IF(F289="","",ROUND(SQRT((F289*L289/100)^2+(G289*O289)^2),0))</f>
        <v>37</v>
      </c>
      <c r="R289" s="60" t="n">
        <v>15.5735244077814</v>
      </c>
      <c r="S289" s="61" t="n">
        <f aca="false">U289*V289*$F$5</f>
        <v>350.591240875912</v>
      </c>
      <c r="T289" s="62" t="n">
        <f aca="false">MAX(0,MIN(1,R289/100+$D$5))</f>
        <v>0.666941664838917</v>
      </c>
      <c r="U289" s="62" t="n">
        <v>0.313868613138686</v>
      </c>
      <c r="V289" s="61" t="n">
        <v>1117</v>
      </c>
      <c r="W289" s="62" t="n">
        <v>0.147793277096735</v>
      </c>
      <c r="X289" s="63" t="s">
        <v>162</v>
      </c>
      <c r="Y289" s="63" t="s">
        <v>163</v>
      </c>
    </row>
    <row r="290" customFormat="false" ht="15" hidden="false" customHeight="false" outlineLevel="0" collapsed="false">
      <c r="A290" s="32" t="s">
        <v>418</v>
      </c>
      <c r="B290" s="32" t="s">
        <v>478</v>
      </c>
      <c r="C290" s="32" t="s">
        <v>489</v>
      </c>
      <c r="D290" s="59" t="n">
        <f aca="false">ROUND(S290*T290,0)</f>
        <v>1127</v>
      </c>
      <c r="E290" s="59" t="n">
        <f aca="false">ROUND(S290,0)-D290</f>
        <v>514</v>
      </c>
      <c r="F290" s="59" t="n">
        <f aca="false">IF(COUNTA(D290:E290)=0,"",SUM(D290:E290))</f>
        <v>1641</v>
      </c>
      <c r="G290" s="40" t="n">
        <f aca="false">IF(OR(F290="",F290=0),"",D290/F290)</f>
        <v>0.686776355880561</v>
      </c>
      <c r="H290" s="40" t="n">
        <f aca="false">IF(OR(F290="",F290=0),"",E290/F290)</f>
        <v>0.313223644119439</v>
      </c>
      <c r="I290" s="32" t="s">
        <v>264</v>
      </c>
      <c r="J290" s="36" t="n">
        <v>1.72833670492965</v>
      </c>
      <c r="K290" s="36" t="n">
        <f aca="false">$K$8</f>
        <v>1.21888790439391</v>
      </c>
      <c r="L290" s="36" t="n">
        <f aca="false">SQRT(J290^2+K290^2)</f>
        <v>2.1149079150367</v>
      </c>
      <c r="M290" s="40" t="n">
        <f aca="false">IF(G290="","",MAX(0,G290-1.96*L290/100))</f>
        <v>0.645324160745841</v>
      </c>
      <c r="N290" s="40" t="n">
        <f aca="false">IF(G290="","",MIN(1,G290+1.96*L290/100))</f>
        <v>0.72822855101528</v>
      </c>
      <c r="O290" s="59" t="n">
        <f aca="false">ROUND(S290*W290,0)</f>
        <v>111</v>
      </c>
      <c r="P290" s="59" t="n">
        <f aca="false">IF(F290="","",ROUND(SQRT((F290*L290/100)^2+(G290*O290)^2),0))</f>
        <v>84</v>
      </c>
      <c r="R290" s="60" t="n">
        <v>17.5387571711483</v>
      </c>
      <c r="S290" s="61" t="n">
        <f aca="false">U290*V290*$F$5</f>
        <v>1641.003487384</v>
      </c>
      <c r="T290" s="62" t="n">
        <f aca="false">MAX(0,MIN(1,R290/100+$D$5))</f>
        <v>0.686593992472586</v>
      </c>
      <c r="U290" s="62" t="n">
        <v>0.752408751666208</v>
      </c>
      <c r="V290" s="61" t="n">
        <v>2181</v>
      </c>
      <c r="W290" s="62" t="n">
        <v>0.0678151016999644</v>
      </c>
      <c r="X290" s="63" t="s">
        <v>201</v>
      </c>
      <c r="Y290" s="63" t="s">
        <v>163</v>
      </c>
    </row>
    <row r="291" customFormat="false" ht="15" hidden="false" customHeight="false" outlineLevel="0" collapsed="false">
      <c r="A291" s="32" t="s">
        <v>418</v>
      </c>
      <c r="B291" s="32" t="s">
        <v>478</v>
      </c>
      <c r="C291" s="32" t="s">
        <v>490</v>
      </c>
      <c r="D291" s="59" t="n">
        <f aca="false">ROUND(S291*T291,0)</f>
        <v>615</v>
      </c>
      <c r="E291" s="59" t="n">
        <f aca="false">ROUND(S291,0)-D291</f>
        <v>311</v>
      </c>
      <c r="F291" s="59" t="n">
        <f aca="false">IF(COUNTA(D291:E291)=0,"",SUM(D291:E291))</f>
        <v>926</v>
      </c>
      <c r="G291" s="40" t="n">
        <f aca="false">IF(OR(F291="",F291=0),"",D291/F291)</f>
        <v>0.66414686825054</v>
      </c>
      <c r="H291" s="40" t="n">
        <f aca="false">IF(OR(F291="",F291=0),"",E291/F291)</f>
        <v>0.33585313174946</v>
      </c>
      <c r="I291" s="32" t="s">
        <v>161</v>
      </c>
      <c r="J291" s="36" t="n">
        <v>2.11715406277612</v>
      </c>
      <c r="K291" s="36" t="n">
        <f aca="false">$K$8</f>
        <v>1.21888790439391</v>
      </c>
      <c r="L291" s="36" t="n">
        <f aca="false">SQRT(J291^2+K291^2)</f>
        <v>2.44295498300873</v>
      </c>
      <c r="M291" s="40" t="n">
        <f aca="false">IF(G291="","",MAX(0,G291-1.96*L291/100))</f>
        <v>0.616264950583569</v>
      </c>
      <c r="N291" s="40" t="n">
        <f aca="false">IF(G291="","",MIN(1,G291+1.96*L291/100))</f>
        <v>0.712028785917511</v>
      </c>
      <c r="O291" s="59" t="n">
        <f aca="false">ROUND(S291*W291,0)</f>
        <v>82</v>
      </c>
      <c r="P291" s="59" t="n">
        <f aca="false">IF(F291="","",ROUND(SQRT((F291*L291/100)^2+(G291*O291)^2),0))</f>
        <v>59</v>
      </c>
      <c r="R291" s="60" t="n">
        <v>15.2678910900934</v>
      </c>
      <c r="S291" s="61" t="n">
        <f aca="false">U291*V291*$F$5</f>
        <v>925.647509578544</v>
      </c>
      <c r="T291" s="62" t="n">
        <f aca="false">MAX(0,MIN(1,R291/100+$D$5))</f>
        <v>0.663885331662037</v>
      </c>
      <c r="U291" s="62" t="n">
        <v>0.432950191570881</v>
      </c>
      <c r="V291" s="61" t="n">
        <v>2138</v>
      </c>
      <c r="W291" s="62" t="n">
        <v>0.0882361663506877</v>
      </c>
      <c r="X291" s="63" t="s">
        <v>168</v>
      </c>
      <c r="Y291" s="63" t="s">
        <v>163</v>
      </c>
    </row>
    <row r="292" customFormat="false" ht="15" hidden="false" customHeight="false" outlineLevel="0" collapsed="false">
      <c r="A292" s="32" t="s">
        <v>418</v>
      </c>
      <c r="B292" s="32" t="s">
        <v>491</v>
      </c>
      <c r="C292" s="32" t="s">
        <v>492</v>
      </c>
      <c r="D292" s="59" t="n">
        <f aca="false">ROUND(S292*T292,0)</f>
        <v>726</v>
      </c>
      <c r="E292" s="59" t="n">
        <f aca="false">ROUND(S292,0)-D292</f>
        <v>636</v>
      </c>
      <c r="F292" s="59" t="n">
        <f aca="false">IF(COUNTA(D292:E292)=0,"",SUM(D292:E292))</f>
        <v>1362</v>
      </c>
      <c r="G292" s="40" t="n">
        <f aca="false">IF(OR(F292="",F292=0),"",D292/F292)</f>
        <v>0.533039647577093</v>
      </c>
      <c r="H292" s="40" t="n">
        <f aca="false">IF(OR(F292="",F292=0),"",E292/F292)</f>
        <v>0.466960352422908</v>
      </c>
      <c r="I292" s="32" t="s">
        <v>161</v>
      </c>
      <c r="J292" s="36" t="n">
        <v>1.72833670492965</v>
      </c>
      <c r="K292" s="36" t="n">
        <f aca="false">$K$8</f>
        <v>1.21888790439391</v>
      </c>
      <c r="L292" s="36" t="n">
        <f aca="false">SQRT(J292^2+K292^2)</f>
        <v>2.1149079150367</v>
      </c>
      <c r="M292" s="40" t="n">
        <f aca="false">IF(G292="","",MAX(0,G292-1.96*L292/100))</f>
        <v>0.491587452442373</v>
      </c>
      <c r="N292" s="40" t="n">
        <f aca="false">IF(G292="","",MIN(1,G292+1.96*L292/100))</f>
        <v>0.574491842711812</v>
      </c>
      <c r="O292" s="59" t="n">
        <f aca="false">ROUND(S292*W292,0)</f>
        <v>92</v>
      </c>
      <c r="P292" s="59" t="n">
        <f aca="false">IF(F292="","",ROUND(SQRT((F292*L292/100)^2+(G292*O292)^2),0))</f>
        <v>57</v>
      </c>
      <c r="R292" s="60" t="n">
        <v>2.18983494600885</v>
      </c>
      <c r="S292" s="61" t="n">
        <f aca="false">U292*V292*$F$5</f>
        <v>1362.48372781065</v>
      </c>
      <c r="T292" s="62" t="n">
        <f aca="false">MAX(0,MIN(1,R292/100+$D$5))</f>
        <v>0.533104770221192</v>
      </c>
      <c r="U292" s="62" t="n">
        <v>0.638165680473373</v>
      </c>
      <c r="V292" s="61" t="n">
        <v>2135</v>
      </c>
      <c r="W292" s="62" t="n">
        <v>0.0678151016999644</v>
      </c>
      <c r="X292" s="63" t="s">
        <v>201</v>
      </c>
      <c r="Y292" s="63" t="s">
        <v>163</v>
      </c>
    </row>
    <row r="293" customFormat="false" ht="15" hidden="false" customHeight="false" outlineLevel="0" collapsed="false">
      <c r="A293" s="32" t="s">
        <v>418</v>
      </c>
      <c r="B293" s="32" t="s">
        <v>491</v>
      </c>
      <c r="C293" s="32" t="s">
        <v>493</v>
      </c>
      <c r="D293" s="59" t="n">
        <f aca="false">ROUND(S293*T293,0)</f>
        <v>573</v>
      </c>
      <c r="E293" s="59" t="n">
        <f aca="false">ROUND(S293,0)-D293</f>
        <v>524</v>
      </c>
      <c r="F293" s="59" t="n">
        <f aca="false">IF(COUNTA(D293:E293)=0,"",SUM(D293:E293))</f>
        <v>1097</v>
      </c>
      <c r="G293" s="40" t="n">
        <f aca="false">IF(OR(F293="",F293=0),"",D293/F293)</f>
        <v>0.522333637192343</v>
      </c>
      <c r="H293" s="40" t="n">
        <f aca="false">IF(OR(F293="",F293=0),"",E293/F293)</f>
        <v>0.477666362807657</v>
      </c>
      <c r="I293" s="32" t="s">
        <v>264</v>
      </c>
      <c r="J293" s="36" t="n">
        <v>1.72833670492965</v>
      </c>
      <c r="K293" s="36" t="n">
        <f aca="false">$K$8</f>
        <v>1.21888790439391</v>
      </c>
      <c r="L293" s="36" t="n">
        <f aca="false">SQRT(J293^2+K293^2)</f>
        <v>2.1149079150367</v>
      </c>
      <c r="M293" s="40" t="n">
        <f aca="false">IF(G293="","",MAX(0,G293-1.96*L293/100))</f>
        <v>0.480881442057623</v>
      </c>
      <c r="N293" s="40" t="n">
        <f aca="false">IF(G293="","",MIN(1,G293+1.96*L293/100))</f>
        <v>0.563785832327062</v>
      </c>
      <c r="O293" s="59" t="n">
        <f aca="false">ROUND(S293*W293,0)</f>
        <v>74</v>
      </c>
      <c r="P293" s="59" t="n">
        <f aca="false">IF(F293="","",ROUND(SQRT((F293*L293/100)^2+(G293*O293)^2),0))</f>
        <v>45</v>
      </c>
      <c r="R293" s="60" t="n">
        <v>1.1568126807313</v>
      </c>
      <c r="S293" s="61" t="n">
        <f aca="false">U293*V293*$F$5</f>
        <v>1096.75029446997</v>
      </c>
      <c r="T293" s="62" t="n">
        <f aca="false">MAX(0,MIN(1,R293/100+$D$5))</f>
        <v>0.522774547568416</v>
      </c>
      <c r="U293" s="62" t="n">
        <v>0.641801519406637</v>
      </c>
      <c r="V293" s="61" t="n">
        <v>1708.86210348014</v>
      </c>
      <c r="W293" s="62" t="n">
        <v>0.0678151016999644</v>
      </c>
      <c r="X293" s="63" t="s">
        <v>201</v>
      </c>
      <c r="Y293" s="63" t="s">
        <v>266</v>
      </c>
    </row>
    <row r="294" customFormat="false" ht="15" hidden="false" customHeight="false" outlineLevel="0" collapsed="false">
      <c r="A294" s="32" t="s">
        <v>418</v>
      </c>
      <c r="B294" s="32" t="s">
        <v>491</v>
      </c>
      <c r="C294" s="32" t="s">
        <v>494</v>
      </c>
      <c r="D294" s="59" t="n">
        <f aca="false">ROUND(S294*T294,0)</f>
        <v>317</v>
      </c>
      <c r="E294" s="59" t="n">
        <f aca="false">ROUND(S294,0)-D294</f>
        <v>264</v>
      </c>
      <c r="F294" s="59" t="n">
        <f aca="false">IF(COUNTA(D294:E294)=0,"",SUM(D294:E294))</f>
        <v>581</v>
      </c>
      <c r="G294" s="40" t="n">
        <f aca="false">IF(OR(F294="",F294=0),"",D294/F294)</f>
        <v>0.545611015490534</v>
      </c>
      <c r="H294" s="40" t="n">
        <f aca="false">IF(OR(F294="",F294=0),"",E294/F294)</f>
        <v>0.454388984509466</v>
      </c>
      <c r="I294" s="32" t="s">
        <v>264</v>
      </c>
      <c r="J294" s="36" t="n">
        <v>2.11715406277612</v>
      </c>
      <c r="K294" s="36" t="n">
        <f aca="false">$K$8</f>
        <v>1.21888790439391</v>
      </c>
      <c r="L294" s="36" t="n">
        <f aca="false">SQRT(J294^2+K294^2)</f>
        <v>2.44295498300873</v>
      </c>
      <c r="M294" s="40" t="n">
        <f aca="false">IF(G294="","",MAX(0,G294-1.96*L294/100))</f>
        <v>0.497729097823562</v>
      </c>
      <c r="N294" s="40" t="n">
        <f aca="false">IF(G294="","",MIN(1,G294+1.96*L294/100))</f>
        <v>0.593492933157505</v>
      </c>
      <c r="O294" s="59" t="n">
        <f aca="false">ROUND(S294*W294,0)</f>
        <v>51</v>
      </c>
      <c r="P294" s="59" t="n">
        <f aca="false">IF(F294="","",ROUND(SQRT((F294*L294/100)^2+(G294*O294)^2),0))</f>
        <v>31</v>
      </c>
      <c r="R294" s="60" t="n">
        <v>3.5193204895836</v>
      </c>
      <c r="S294" s="61" t="n">
        <f aca="false">U294*V294*$F$5</f>
        <v>581.035155413661</v>
      </c>
      <c r="T294" s="62" t="n">
        <f aca="false">MAX(0,MIN(1,R294/100+$D$5))</f>
        <v>0.546399625656939</v>
      </c>
      <c r="U294" s="62" t="n">
        <v>0.283708571979326</v>
      </c>
      <c r="V294" s="61" t="n">
        <v>2048</v>
      </c>
      <c r="W294" s="62" t="n">
        <v>0.0882361663506877</v>
      </c>
      <c r="X294" s="63" t="s">
        <v>168</v>
      </c>
      <c r="Y294" s="63" t="s">
        <v>163</v>
      </c>
    </row>
    <row r="295" customFormat="false" ht="15" hidden="false" customHeight="false" outlineLevel="0" collapsed="false">
      <c r="A295" s="32" t="s">
        <v>418</v>
      </c>
      <c r="B295" s="32" t="s">
        <v>491</v>
      </c>
      <c r="C295" s="32" t="s">
        <v>495</v>
      </c>
      <c r="D295" s="59" t="n">
        <f aca="false">ROUND(S295*T295,0)</f>
        <v>612</v>
      </c>
      <c r="E295" s="59" t="n">
        <f aca="false">ROUND(S295,0)-D295</f>
        <v>553</v>
      </c>
      <c r="F295" s="59" t="n">
        <f aca="false">IF(COUNTA(D295:E295)=0,"",SUM(D295:E295))</f>
        <v>1165</v>
      </c>
      <c r="G295" s="40" t="n">
        <f aca="false">IF(OR(F295="",F295=0),"",D295/F295)</f>
        <v>0.525321888412017</v>
      </c>
      <c r="H295" s="40" t="n">
        <f aca="false">IF(OR(F295="",F295=0),"",E295/F295)</f>
        <v>0.474678111587983</v>
      </c>
      <c r="I295" s="32" t="s">
        <v>264</v>
      </c>
      <c r="J295" s="36" t="n">
        <v>1.72833670492965</v>
      </c>
      <c r="K295" s="36" t="n">
        <f aca="false">$K$8</f>
        <v>1.21888790439391</v>
      </c>
      <c r="L295" s="36" t="n">
        <f aca="false">SQRT(J295^2+K295^2)</f>
        <v>2.1149079150367</v>
      </c>
      <c r="M295" s="40" t="n">
        <f aca="false">IF(G295="","",MAX(0,G295-1.96*L295/100))</f>
        <v>0.483869693277298</v>
      </c>
      <c r="N295" s="40" t="n">
        <f aca="false">IF(G295="","",MIN(1,G295+1.96*L295/100))</f>
        <v>0.566774083546736</v>
      </c>
      <c r="O295" s="59" t="n">
        <f aca="false">ROUND(S295*W295,0)</f>
        <v>79</v>
      </c>
      <c r="P295" s="59" t="n">
        <f aca="false">IF(F295="","",ROUND(SQRT((F295*L295/100)^2+(G295*O295)^2),0))</f>
        <v>48</v>
      </c>
      <c r="R295" s="60" t="n">
        <v>1.38468987397186</v>
      </c>
      <c r="S295" s="61" t="n">
        <f aca="false">U295*V295*$F$5</f>
        <v>1165.3300485926</v>
      </c>
      <c r="T295" s="62" t="n">
        <f aca="false">MAX(0,MIN(1,R295/100+$D$5))</f>
        <v>0.525053319500822</v>
      </c>
      <c r="U295" s="62" t="n">
        <v>0.60134773346046</v>
      </c>
      <c r="V295" s="61" t="n">
        <v>1937.86387434555</v>
      </c>
      <c r="W295" s="62" t="n">
        <v>0.0678151016999644</v>
      </c>
      <c r="X295" s="63" t="s">
        <v>201</v>
      </c>
      <c r="Y295" s="63" t="s">
        <v>266</v>
      </c>
    </row>
    <row r="296" customFormat="false" ht="15" hidden="false" customHeight="false" outlineLevel="0" collapsed="false">
      <c r="A296" s="32" t="s">
        <v>418</v>
      </c>
      <c r="B296" s="32" t="s">
        <v>491</v>
      </c>
      <c r="C296" s="32" t="s">
        <v>496</v>
      </c>
      <c r="D296" s="59" t="n">
        <f aca="false">ROUND(S296*T296,0)</f>
        <v>531</v>
      </c>
      <c r="E296" s="59" t="n">
        <f aca="false">ROUND(S296,0)-D296</f>
        <v>482</v>
      </c>
      <c r="F296" s="59" t="n">
        <f aca="false">IF(COUNTA(D296:E296)=0,"",SUM(D296:E296))</f>
        <v>1013</v>
      </c>
      <c r="G296" s="40" t="n">
        <f aca="false">IF(OR(F296="",F296=0),"",D296/F296)</f>
        <v>0.524185587364265</v>
      </c>
      <c r="H296" s="40" t="n">
        <f aca="false">IF(OR(F296="",F296=0),"",E296/F296)</f>
        <v>0.475814412635735</v>
      </c>
      <c r="I296" s="32" t="s">
        <v>161</v>
      </c>
      <c r="J296" s="36" t="n">
        <v>1.72833670492965</v>
      </c>
      <c r="K296" s="36" t="n">
        <f aca="false">$K$8</f>
        <v>1.21888790439391</v>
      </c>
      <c r="L296" s="36" t="n">
        <f aca="false">SQRT(J296^2+K296^2)</f>
        <v>2.1149079150367</v>
      </c>
      <c r="M296" s="40" t="n">
        <f aca="false">IF(G296="","",MAX(0,G296-1.96*L296/100))</f>
        <v>0.482733392229545</v>
      </c>
      <c r="N296" s="40" t="n">
        <f aca="false">IF(G296="","",MIN(1,G296+1.96*L296/100))</f>
        <v>0.565637782498984</v>
      </c>
      <c r="O296" s="59" t="n">
        <f aca="false">ROUND(S296*W296,0)</f>
        <v>69</v>
      </c>
      <c r="P296" s="59" t="n">
        <f aca="false">IF(F296="","",ROUND(SQRT((F296*L296/100)^2+(G296*O296)^2),0))</f>
        <v>42</v>
      </c>
      <c r="R296" s="60" t="n">
        <v>1.32039858663073</v>
      </c>
      <c r="S296" s="61" t="n">
        <f aca="false">U296*V296*$F$5</f>
        <v>1012.91514143095</v>
      </c>
      <c r="T296" s="62" t="n">
        <f aca="false">MAX(0,MIN(1,R296/100+$D$5))</f>
        <v>0.524410406627411</v>
      </c>
      <c r="U296" s="62" t="n">
        <v>0.613144758735441</v>
      </c>
      <c r="V296" s="61" t="n">
        <v>1652</v>
      </c>
      <c r="W296" s="62" t="n">
        <v>0.0678151016999644</v>
      </c>
      <c r="X296" s="63" t="s">
        <v>201</v>
      </c>
      <c r="Y296" s="63" t="s">
        <v>163</v>
      </c>
    </row>
    <row r="297" customFormat="false" ht="15" hidden="false" customHeight="false" outlineLevel="0" collapsed="false">
      <c r="A297" s="32" t="s">
        <v>418</v>
      </c>
      <c r="B297" s="32" t="s">
        <v>491</v>
      </c>
      <c r="C297" s="32" t="s">
        <v>497</v>
      </c>
      <c r="D297" s="59" t="n">
        <f aca="false">ROUND(S297*T297,0)</f>
        <v>626</v>
      </c>
      <c r="E297" s="59" t="n">
        <f aca="false">ROUND(S297,0)-D297</f>
        <v>574</v>
      </c>
      <c r="F297" s="59" t="n">
        <f aca="false">IF(COUNTA(D297:E297)=0,"",SUM(D297:E297))</f>
        <v>1200</v>
      </c>
      <c r="G297" s="40" t="n">
        <f aca="false">IF(OR(F297="",F297=0),"",D297/F297)</f>
        <v>0.521666666666667</v>
      </c>
      <c r="H297" s="40" t="n">
        <f aca="false">IF(OR(F297="",F297=0),"",E297/F297)</f>
        <v>0.478333333333333</v>
      </c>
      <c r="I297" s="32" t="s">
        <v>264</v>
      </c>
      <c r="J297" s="36" t="n">
        <v>1.72833670492965</v>
      </c>
      <c r="K297" s="36" t="n">
        <f aca="false">$K$8</f>
        <v>1.21888790439391</v>
      </c>
      <c r="L297" s="36" t="n">
        <f aca="false">SQRT(J297^2+K297^2)</f>
        <v>2.1149079150367</v>
      </c>
      <c r="M297" s="40" t="n">
        <f aca="false">IF(G297="","",MAX(0,G297-1.96*L297/100))</f>
        <v>0.480214471531947</v>
      </c>
      <c r="N297" s="40" t="n">
        <f aca="false">IF(G297="","",MIN(1,G297+1.96*L297/100))</f>
        <v>0.563118861801386</v>
      </c>
      <c r="O297" s="59" t="n">
        <f aca="false">ROUND(S297*W297,0)</f>
        <v>81</v>
      </c>
      <c r="P297" s="59" t="n">
        <f aca="false">IF(F297="","",ROUND(SQRT((F297*L297/100)^2+(G297*O297)^2),0))</f>
        <v>49</v>
      </c>
      <c r="R297" s="60" t="n">
        <v>1.06248603754559</v>
      </c>
      <c r="S297" s="61" t="n">
        <f aca="false">U297*V297*$F$5</f>
        <v>1199.88122011757</v>
      </c>
      <c r="T297" s="62" t="n">
        <f aca="false">MAX(0,MIN(1,R297/100+$D$5))</f>
        <v>0.521831281136559</v>
      </c>
      <c r="U297" s="62" t="n">
        <v>0.617879182182459</v>
      </c>
      <c r="V297" s="61" t="n">
        <v>1941.93501693871</v>
      </c>
      <c r="W297" s="62" t="n">
        <v>0.0678151016999644</v>
      </c>
      <c r="X297" s="63" t="s">
        <v>201</v>
      </c>
      <c r="Y297" s="63" t="s">
        <v>266</v>
      </c>
    </row>
    <row r="298" customFormat="false" ht="15" hidden="false" customHeight="false" outlineLevel="0" collapsed="false">
      <c r="A298" s="32" t="s">
        <v>418</v>
      </c>
      <c r="B298" s="32" t="s">
        <v>491</v>
      </c>
      <c r="C298" s="32" t="s">
        <v>498</v>
      </c>
      <c r="D298" s="59" t="n">
        <f aca="false">ROUND(S298*T298,0)</f>
        <v>311</v>
      </c>
      <c r="E298" s="59" t="n">
        <f aca="false">ROUND(S298,0)-D298</f>
        <v>298</v>
      </c>
      <c r="F298" s="59" t="n">
        <f aca="false">IF(COUNTA(D298:E298)=0,"",SUM(D298:E298))</f>
        <v>609</v>
      </c>
      <c r="G298" s="40" t="n">
        <f aca="false">IF(OR(F298="",F298=0),"",D298/F298)</f>
        <v>0.510673234811166</v>
      </c>
      <c r="H298" s="40" t="n">
        <f aca="false">IF(OR(F298="",F298=0),"",E298/F298)</f>
        <v>0.489326765188834</v>
      </c>
      <c r="I298" s="32" t="s">
        <v>264</v>
      </c>
      <c r="J298" s="36" t="n">
        <v>2.11715406277612</v>
      </c>
      <c r="K298" s="36" t="n">
        <f aca="false">$K$8</f>
        <v>1.21888790439391</v>
      </c>
      <c r="L298" s="36" t="n">
        <f aca="false">SQRT(J298^2+K298^2)</f>
        <v>2.44295498300873</v>
      </c>
      <c r="M298" s="40" t="n">
        <f aca="false">IF(G298="","",MAX(0,G298-1.96*L298/100))</f>
        <v>0.462791317144195</v>
      </c>
      <c r="N298" s="40" t="n">
        <f aca="false">IF(G298="","",MIN(1,G298+1.96*L298/100))</f>
        <v>0.558555152478137</v>
      </c>
      <c r="O298" s="59" t="n">
        <f aca="false">ROUND(S298*W298,0)</f>
        <v>54</v>
      </c>
      <c r="P298" s="59" t="n">
        <f aca="false">IF(F298="","",ROUND(SQRT((F298*L298/100)^2+(G298*O298)^2),0))</f>
        <v>31</v>
      </c>
      <c r="R298" s="60" t="n">
        <v>-0.0318878499952723</v>
      </c>
      <c r="S298" s="61" t="n">
        <f aca="false">U298*V298*$F$5</f>
        <v>609.080306436487</v>
      </c>
      <c r="T298" s="62" t="n">
        <f aca="false">MAX(0,MIN(1,R298/100+$D$5))</f>
        <v>0.51088754226115</v>
      </c>
      <c r="U298" s="62" t="n">
        <v>0.34508799231529</v>
      </c>
      <c r="V298" s="61" t="n">
        <v>1765</v>
      </c>
      <c r="W298" s="62" t="n">
        <v>0.0882361663506877</v>
      </c>
      <c r="X298" s="63" t="s">
        <v>168</v>
      </c>
      <c r="Y298" s="63" t="s">
        <v>163</v>
      </c>
    </row>
    <row r="299" customFormat="false" ht="15" hidden="false" customHeight="false" outlineLevel="0" collapsed="false">
      <c r="A299" s="32" t="s">
        <v>418</v>
      </c>
      <c r="B299" s="32" t="s">
        <v>499</v>
      </c>
      <c r="C299" s="32" t="s">
        <v>499</v>
      </c>
      <c r="D299" s="59" t="n">
        <f aca="false">ROUND(S299*T299,0)</f>
        <v>489</v>
      </c>
      <c r="E299" s="59" t="n">
        <f aca="false">ROUND(S299,0)-D299</f>
        <v>322</v>
      </c>
      <c r="F299" s="59" t="n">
        <f aca="false">IF(COUNTA(D299:E299)=0,"",SUM(D299:E299))</f>
        <v>811</v>
      </c>
      <c r="G299" s="40" t="n">
        <f aca="false">IF(OR(F299="",F299=0),"",D299/F299)</f>
        <v>0.602959309494451</v>
      </c>
      <c r="H299" s="40" t="n">
        <f aca="false">IF(OR(F299="",F299=0),"",E299/F299)</f>
        <v>0.397040690505549</v>
      </c>
      <c r="I299" s="32" t="s">
        <v>161</v>
      </c>
      <c r="J299" s="36" t="n">
        <v>2.11715406277612</v>
      </c>
      <c r="K299" s="36" t="n">
        <f aca="false">$K$8</f>
        <v>1.21888790439391</v>
      </c>
      <c r="L299" s="36" t="n">
        <f aca="false">SQRT(J299^2+K299^2)</f>
        <v>2.44295498300873</v>
      </c>
      <c r="M299" s="40" t="n">
        <f aca="false">IF(G299="","",MAX(0,G299-1.96*L299/100))</f>
        <v>0.55507739182748</v>
      </c>
      <c r="N299" s="40" t="n">
        <f aca="false">IF(G299="","",MIN(1,G299+1.96*L299/100))</f>
        <v>0.650841227161423</v>
      </c>
      <c r="O299" s="59" t="n">
        <f aca="false">ROUND(S299*W299,0)</f>
        <v>72</v>
      </c>
      <c r="P299" s="59" t="n">
        <f aca="false">IF(F299="","",ROUND(SQRT((F299*L299/100)^2+(G299*O299)^2),0))</f>
        <v>48</v>
      </c>
      <c r="R299" s="60" t="n">
        <v>9.14807899726592</v>
      </c>
      <c r="S299" s="61" t="n">
        <f aca="false">U299*V299*$F$5</f>
        <v>811.2722513089</v>
      </c>
      <c r="T299" s="62" t="n">
        <f aca="false">MAX(0,MIN(1,R299/100+$D$5))</f>
        <v>0.602687210733762</v>
      </c>
      <c r="U299" s="62" t="n">
        <v>0.424083769633508</v>
      </c>
      <c r="V299" s="61" t="n">
        <v>1913</v>
      </c>
      <c r="W299" s="62" t="n">
        <v>0.0882361663506877</v>
      </c>
      <c r="X299" s="63" t="s">
        <v>168</v>
      </c>
      <c r="Y299" s="63" t="s">
        <v>163</v>
      </c>
    </row>
    <row r="300" customFormat="false" ht="15" hidden="false" customHeight="false" outlineLevel="0" collapsed="false">
      <c r="A300" s="32" t="s">
        <v>418</v>
      </c>
      <c r="B300" s="32" t="s">
        <v>500</v>
      </c>
      <c r="C300" s="32" t="s">
        <v>500</v>
      </c>
      <c r="D300" s="59" t="n">
        <f aca="false">ROUND(S300*T300,0)</f>
        <v>76</v>
      </c>
      <c r="E300" s="59" t="n">
        <f aca="false">ROUND(S300,0)-D300</f>
        <v>68</v>
      </c>
      <c r="F300" s="59" t="n">
        <f aca="false">IF(COUNTA(D300:E300)=0,"",SUM(D300:E300))</f>
        <v>144</v>
      </c>
      <c r="G300" s="40" t="n">
        <f aca="false">IF(OR(F300="",F300=0),"",D300/F300)</f>
        <v>0.527777777777778</v>
      </c>
      <c r="H300" s="40" t="n">
        <f aca="false">IF(OR(F300="",F300=0),"",E300/F300)</f>
        <v>0.472222222222222</v>
      </c>
      <c r="I300" s="32" t="s">
        <v>161</v>
      </c>
      <c r="J300" s="36" t="n">
        <v>3.41931916932922</v>
      </c>
      <c r="K300" s="36" t="n">
        <f aca="false">$K$8</f>
        <v>1.21888790439391</v>
      </c>
      <c r="L300" s="36" t="n">
        <f aca="false">SQRT(J300^2+K300^2)</f>
        <v>3.63007318179951</v>
      </c>
      <c r="M300" s="40" t="n">
        <f aca="false">IF(G300="","",MAX(0,G300-1.96*L300/100))</f>
        <v>0.456628343414507</v>
      </c>
      <c r="N300" s="40" t="n">
        <f aca="false">IF(G300="","",MIN(1,G300+1.96*L300/100))</f>
        <v>0.598927212141048</v>
      </c>
      <c r="O300" s="59" t="n">
        <f aca="false">ROUND(S300*W300,0)</f>
        <v>21</v>
      </c>
      <c r="P300" s="59" t="n">
        <f aca="false">IF(F300="","",ROUND(SQRT((F300*L300/100)^2+(G300*O300)^2),0))</f>
        <v>12</v>
      </c>
      <c r="R300" s="60" t="n">
        <v>1.52978498234153</v>
      </c>
      <c r="S300" s="61" t="n">
        <f aca="false">U300*V300*$F$5</f>
        <v>143.630597014925</v>
      </c>
      <c r="T300" s="62" t="n">
        <f aca="false">MAX(0,MIN(1,R300/100+$D$5))</f>
        <v>0.526504270584518</v>
      </c>
      <c r="U300" s="62" t="n">
        <v>0.526119402985075</v>
      </c>
      <c r="V300" s="61" t="n">
        <v>273</v>
      </c>
      <c r="W300" s="62" t="n">
        <v>0.147793277096735</v>
      </c>
      <c r="X300" s="63" t="s">
        <v>162</v>
      </c>
      <c r="Y300" s="63" t="s">
        <v>163</v>
      </c>
    </row>
    <row r="301" customFormat="false" ht="15" hidden="false" customHeight="false" outlineLevel="0" collapsed="false">
      <c r="A301" s="32" t="s">
        <v>418</v>
      </c>
      <c r="B301" s="32" t="s">
        <v>325</v>
      </c>
      <c r="C301" s="32" t="s">
        <v>501</v>
      </c>
      <c r="D301" s="59" t="n">
        <f aca="false">ROUND(S301*T301,0)</f>
        <v>762</v>
      </c>
      <c r="E301" s="59" t="n">
        <f aca="false">ROUND(S301,0)-D301</f>
        <v>534</v>
      </c>
      <c r="F301" s="59" t="n">
        <f aca="false">IF(COUNTA(D301:E301)=0,"",SUM(D301:E301))</f>
        <v>1296</v>
      </c>
      <c r="G301" s="40" t="n">
        <f aca="false">IF(OR(F301="",F301=0),"",D301/F301)</f>
        <v>0.587962962962963</v>
      </c>
      <c r="H301" s="40" t="n">
        <f aca="false">IF(OR(F301="",F301=0),"",E301/F301)</f>
        <v>0.412037037037037</v>
      </c>
      <c r="I301" s="32" t="s">
        <v>161</v>
      </c>
      <c r="J301" s="36" t="n">
        <v>1.72833670492965</v>
      </c>
      <c r="K301" s="36" t="n">
        <f aca="false">$K$8</f>
        <v>1.21888790439391</v>
      </c>
      <c r="L301" s="36" t="n">
        <f aca="false">SQRT(J301^2+K301^2)</f>
        <v>2.1149079150367</v>
      </c>
      <c r="M301" s="40" t="n">
        <f aca="false">IF(G301="","",MAX(0,G301-1.96*L301/100))</f>
        <v>0.546510767828244</v>
      </c>
      <c r="N301" s="40" t="n">
        <f aca="false">IF(G301="","",MIN(1,G301+1.96*L301/100))</f>
        <v>0.629415158097682</v>
      </c>
      <c r="O301" s="59" t="n">
        <f aca="false">ROUND(S301*W301,0)</f>
        <v>88</v>
      </c>
      <c r="P301" s="59" t="n">
        <f aca="false">IF(F301="","",ROUND(SQRT((F301*L301/100)^2+(G301*O301)^2),0))</f>
        <v>59</v>
      </c>
      <c r="R301" s="60" t="n">
        <v>7.68025950569144</v>
      </c>
      <c r="S301" s="61" t="n">
        <f aca="false">U301*V301*$F$5</f>
        <v>1296.13085052843</v>
      </c>
      <c r="T301" s="62" t="n">
        <f aca="false">MAX(0,MIN(1,R301/100+$D$5))</f>
        <v>0.588009015818018</v>
      </c>
      <c r="U301" s="62" t="n">
        <v>0.662304982385506</v>
      </c>
      <c r="V301" s="61" t="n">
        <v>1957</v>
      </c>
      <c r="W301" s="62" t="n">
        <v>0.0678151016999644</v>
      </c>
      <c r="X301" s="63" t="s">
        <v>201</v>
      </c>
      <c r="Y301" s="63" t="s">
        <v>163</v>
      </c>
    </row>
    <row r="302" customFormat="false" ht="15" hidden="false" customHeight="false" outlineLevel="0" collapsed="false">
      <c r="A302" s="32" t="s">
        <v>418</v>
      </c>
      <c r="B302" s="32" t="s">
        <v>325</v>
      </c>
      <c r="C302" s="32" t="s">
        <v>502</v>
      </c>
      <c r="D302" s="59" t="n">
        <f aca="false">ROUND(S302*T302,0)</f>
        <v>731</v>
      </c>
      <c r="E302" s="59" t="n">
        <f aca="false">ROUND(S302,0)-D302</f>
        <v>583</v>
      </c>
      <c r="F302" s="59" t="n">
        <f aca="false">IF(COUNTA(D302:E302)=0,"",SUM(D302:E302))</f>
        <v>1314</v>
      </c>
      <c r="G302" s="40" t="n">
        <f aca="false">IF(OR(F302="",F302=0),"",D302/F302)</f>
        <v>0.556316590563166</v>
      </c>
      <c r="H302" s="40" t="n">
        <f aca="false">IF(OR(F302="",F302=0),"",E302/F302)</f>
        <v>0.443683409436834</v>
      </c>
      <c r="I302" s="32" t="s">
        <v>161</v>
      </c>
      <c r="J302" s="36" t="n">
        <v>1.72833670492965</v>
      </c>
      <c r="K302" s="36" t="n">
        <f aca="false">$K$8</f>
        <v>1.21888790439391</v>
      </c>
      <c r="L302" s="36" t="n">
        <f aca="false">SQRT(J302^2+K302^2)</f>
        <v>2.1149079150367</v>
      </c>
      <c r="M302" s="40" t="n">
        <f aca="false">IF(G302="","",MAX(0,G302-1.96*L302/100))</f>
        <v>0.514864395428447</v>
      </c>
      <c r="N302" s="40" t="n">
        <f aca="false">IF(G302="","",MIN(1,G302+1.96*L302/100))</f>
        <v>0.597768785697885</v>
      </c>
      <c r="O302" s="59" t="n">
        <f aca="false">ROUND(S302*W302,0)</f>
        <v>89</v>
      </c>
      <c r="P302" s="59" t="n">
        <f aca="false">IF(F302="","",ROUND(SQRT((F302*L302/100)^2+(G302*O302)^2),0))</f>
        <v>57</v>
      </c>
      <c r="R302" s="60" t="n">
        <v>4.5548944567879</v>
      </c>
      <c r="S302" s="61" t="n">
        <f aca="false">U302*V302*$F$5</f>
        <v>1313.559</v>
      </c>
      <c r="T302" s="62" t="n">
        <f aca="false">MAX(0,MIN(1,R302/100+$D$5))</f>
        <v>0.556755365328982</v>
      </c>
      <c r="U302" s="62" t="n">
        <v>0.6695</v>
      </c>
      <c r="V302" s="61" t="n">
        <v>1962</v>
      </c>
      <c r="W302" s="62" t="n">
        <v>0.0678151016999644</v>
      </c>
      <c r="X302" s="63" t="s">
        <v>201</v>
      </c>
      <c r="Y302" s="63" t="s">
        <v>163</v>
      </c>
    </row>
    <row r="303" customFormat="false" ht="15" hidden="false" customHeight="false" outlineLevel="0" collapsed="false">
      <c r="A303" s="32" t="s">
        <v>418</v>
      </c>
      <c r="B303" s="32" t="s">
        <v>325</v>
      </c>
      <c r="C303" s="32" t="s">
        <v>503</v>
      </c>
      <c r="D303" s="59" t="n">
        <f aca="false">ROUND(S303*T303,0)</f>
        <v>386</v>
      </c>
      <c r="E303" s="59" t="n">
        <f aca="false">ROUND(S303,0)-D303</f>
        <v>344</v>
      </c>
      <c r="F303" s="59" t="n">
        <f aca="false">IF(COUNTA(D303:E303)=0,"",SUM(D303:E303))</f>
        <v>730</v>
      </c>
      <c r="G303" s="40" t="n">
        <f aca="false">IF(OR(F303="",F303=0),"",D303/F303)</f>
        <v>0.528767123287671</v>
      </c>
      <c r="H303" s="40" t="n">
        <f aca="false">IF(OR(F303="",F303=0),"",E303/F303)</f>
        <v>0.471232876712329</v>
      </c>
      <c r="I303" s="32" t="s">
        <v>161</v>
      </c>
      <c r="J303" s="36" t="n">
        <v>2.11715406277612</v>
      </c>
      <c r="K303" s="36" t="n">
        <f aca="false">$K$8</f>
        <v>1.21888790439391</v>
      </c>
      <c r="L303" s="36" t="n">
        <f aca="false">SQRT(J303^2+K303^2)</f>
        <v>2.44295498300873</v>
      </c>
      <c r="M303" s="40" t="n">
        <f aca="false">IF(G303="","",MAX(0,G303-1.96*L303/100))</f>
        <v>0.4808852056207</v>
      </c>
      <c r="N303" s="40" t="n">
        <f aca="false">IF(G303="","",MIN(1,G303+1.96*L303/100))</f>
        <v>0.576649040954642</v>
      </c>
      <c r="O303" s="59" t="n">
        <f aca="false">ROUND(S303*W303,0)</f>
        <v>64</v>
      </c>
      <c r="P303" s="59" t="n">
        <f aca="false">IF(F303="","",ROUND(SQRT((F303*L303/100)^2+(G303*O303)^2),0))</f>
        <v>38</v>
      </c>
      <c r="R303" s="60" t="n">
        <v>1.71891494777073</v>
      </c>
      <c r="S303" s="61" t="n">
        <f aca="false">U303*V303*$F$5</f>
        <v>730.386706948641</v>
      </c>
      <c r="T303" s="62" t="n">
        <f aca="false">MAX(0,MIN(1,R303/100+$D$5))</f>
        <v>0.52839557023881</v>
      </c>
      <c r="U303" s="62" t="n">
        <v>0.731117824773414</v>
      </c>
      <c r="V303" s="61" t="n">
        <v>999</v>
      </c>
      <c r="W303" s="62" t="n">
        <v>0.0882361663506877</v>
      </c>
      <c r="X303" s="63" t="s">
        <v>168</v>
      </c>
      <c r="Y303" s="63" t="s">
        <v>163</v>
      </c>
    </row>
    <row r="304" customFormat="false" ht="15" hidden="false" customHeight="false" outlineLevel="0" collapsed="false">
      <c r="A304" s="32" t="s">
        <v>418</v>
      </c>
      <c r="B304" s="32" t="s">
        <v>325</v>
      </c>
      <c r="C304" s="32" t="s">
        <v>504</v>
      </c>
      <c r="D304" s="59" t="n">
        <f aca="false">ROUND(S304*T304,0)</f>
        <v>612</v>
      </c>
      <c r="E304" s="59" t="n">
        <f aca="false">ROUND(S304,0)-D304</f>
        <v>543</v>
      </c>
      <c r="F304" s="59" t="n">
        <f aca="false">IF(COUNTA(D304:E304)=0,"",SUM(D304:E304))</f>
        <v>1155</v>
      </c>
      <c r="G304" s="40" t="n">
        <f aca="false">IF(OR(F304="",F304=0),"",D304/F304)</f>
        <v>0.52987012987013</v>
      </c>
      <c r="H304" s="40" t="n">
        <f aca="false">IF(OR(F304="",F304=0),"",E304/F304)</f>
        <v>0.47012987012987</v>
      </c>
      <c r="I304" s="32" t="s">
        <v>161</v>
      </c>
      <c r="J304" s="36" t="n">
        <v>1.72833670492965</v>
      </c>
      <c r="K304" s="36" t="n">
        <f aca="false">$K$8</f>
        <v>1.21888790439391</v>
      </c>
      <c r="L304" s="36" t="n">
        <f aca="false">SQRT(J304^2+K304^2)</f>
        <v>2.1149079150367</v>
      </c>
      <c r="M304" s="40" t="n">
        <f aca="false">IF(G304="","",MAX(0,G304-1.96*L304/100))</f>
        <v>0.488417934735411</v>
      </c>
      <c r="N304" s="40" t="n">
        <f aca="false">IF(G304="","",MIN(1,G304+1.96*L304/100))</f>
        <v>0.571322325004849</v>
      </c>
      <c r="O304" s="59" t="n">
        <f aca="false">ROUND(S304*W304,0)</f>
        <v>78</v>
      </c>
      <c r="P304" s="59" t="n">
        <f aca="false">IF(F304="","",ROUND(SQRT((F304*L304/100)^2+(G304*O304)^2),0))</f>
        <v>48</v>
      </c>
      <c r="R304" s="60" t="n">
        <v>1.88767996275065</v>
      </c>
      <c r="S304" s="61" t="n">
        <f aca="false">U304*V304*$F$5</f>
        <v>1154.58674351585</v>
      </c>
      <c r="T304" s="62" t="n">
        <f aca="false">MAX(0,MIN(1,R304/100+$D$5))</f>
        <v>0.53008322038861</v>
      </c>
      <c r="U304" s="62" t="n">
        <v>0.660518731988472</v>
      </c>
      <c r="V304" s="61" t="n">
        <v>1748</v>
      </c>
      <c r="W304" s="62" t="n">
        <v>0.0678151016999644</v>
      </c>
      <c r="X304" s="63" t="s">
        <v>201</v>
      </c>
      <c r="Y304" s="63" t="s">
        <v>163</v>
      </c>
    </row>
    <row r="305" customFormat="false" ht="15" hidden="false" customHeight="false" outlineLevel="0" collapsed="false">
      <c r="A305" s="32" t="s">
        <v>418</v>
      </c>
      <c r="B305" s="32" t="s">
        <v>325</v>
      </c>
      <c r="C305" s="32" t="s">
        <v>505</v>
      </c>
      <c r="D305" s="59" t="n">
        <f aca="false">ROUND(S305*T305,0)</f>
        <v>664</v>
      </c>
      <c r="E305" s="59" t="n">
        <f aca="false">ROUND(S305,0)-D305</f>
        <v>537</v>
      </c>
      <c r="F305" s="59" t="n">
        <f aca="false">IF(COUNTA(D305:E305)=0,"",SUM(D305:E305))</f>
        <v>1201</v>
      </c>
      <c r="G305" s="40" t="n">
        <f aca="false">IF(OR(F305="",F305=0),"",D305/F305)</f>
        <v>0.552872606161532</v>
      </c>
      <c r="H305" s="40" t="n">
        <f aca="false">IF(OR(F305="",F305=0),"",E305/F305)</f>
        <v>0.447127393838468</v>
      </c>
      <c r="I305" s="32" t="s">
        <v>161</v>
      </c>
      <c r="J305" s="36" t="n">
        <v>1.72833670492965</v>
      </c>
      <c r="K305" s="36" t="n">
        <f aca="false">$K$8</f>
        <v>1.21888790439391</v>
      </c>
      <c r="L305" s="36" t="n">
        <f aca="false">SQRT(J305^2+K305^2)</f>
        <v>2.1149079150367</v>
      </c>
      <c r="M305" s="40" t="n">
        <f aca="false">IF(G305="","",MAX(0,G305-1.96*L305/100))</f>
        <v>0.511420411026813</v>
      </c>
      <c r="N305" s="40" t="n">
        <f aca="false">IF(G305="","",MIN(1,G305+1.96*L305/100))</f>
        <v>0.594324801296251</v>
      </c>
      <c r="O305" s="59" t="n">
        <f aca="false">ROUND(S305*W305,0)</f>
        <v>81</v>
      </c>
      <c r="P305" s="59" t="n">
        <f aca="false">IF(F305="","",ROUND(SQRT((F305*L305/100)^2+(G305*O305)^2),0))</f>
        <v>51</v>
      </c>
      <c r="R305" s="60" t="n">
        <v>4.19256582536592</v>
      </c>
      <c r="S305" s="61" t="n">
        <f aca="false">U305*V305*$F$5</f>
        <v>1201.08993448481</v>
      </c>
      <c r="T305" s="62" t="n">
        <f aca="false">MAX(0,MIN(1,R305/100+$D$5))</f>
        <v>0.553132079014762</v>
      </c>
      <c r="U305" s="62" t="n">
        <v>0.687909469922573</v>
      </c>
      <c r="V305" s="61" t="n">
        <v>1746</v>
      </c>
      <c r="W305" s="62" t="n">
        <v>0.0678151016999644</v>
      </c>
      <c r="X305" s="63" t="s">
        <v>201</v>
      </c>
      <c r="Y305" s="63" t="s">
        <v>163</v>
      </c>
    </row>
    <row r="306" customFormat="false" ht="15" hidden="false" customHeight="false" outlineLevel="0" collapsed="false">
      <c r="A306" s="32" t="s">
        <v>418</v>
      </c>
      <c r="B306" s="32" t="s">
        <v>325</v>
      </c>
      <c r="C306" s="32" t="s">
        <v>506</v>
      </c>
      <c r="D306" s="59" t="n">
        <f aca="false">ROUND(S306*T306,0)</f>
        <v>391</v>
      </c>
      <c r="E306" s="59" t="n">
        <f aca="false">ROUND(S306,0)-D306</f>
        <v>339</v>
      </c>
      <c r="F306" s="59" t="n">
        <f aca="false">IF(COUNTA(D306:E306)=0,"",SUM(D306:E306))</f>
        <v>730</v>
      </c>
      <c r="G306" s="40" t="n">
        <f aca="false">IF(OR(F306="",F306=0),"",D306/F306)</f>
        <v>0.535616438356164</v>
      </c>
      <c r="H306" s="40" t="n">
        <f aca="false">IF(OR(F306="",F306=0),"",E306/F306)</f>
        <v>0.464383561643836</v>
      </c>
      <c r="I306" s="32" t="s">
        <v>161</v>
      </c>
      <c r="J306" s="36" t="n">
        <v>2.11715406277612</v>
      </c>
      <c r="K306" s="36" t="n">
        <f aca="false">$K$8</f>
        <v>1.21888790439391</v>
      </c>
      <c r="L306" s="36" t="n">
        <f aca="false">SQRT(J306^2+K306^2)</f>
        <v>2.44295498300873</v>
      </c>
      <c r="M306" s="40" t="n">
        <f aca="false">IF(G306="","",MAX(0,G306-1.96*L306/100))</f>
        <v>0.487734520689193</v>
      </c>
      <c r="N306" s="40" t="n">
        <f aca="false">IF(G306="","",MIN(1,G306+1.96*L306/100))</f>
        <v>0.583498356023136</v>
      </c>
      <c r="O306" s="59" t="n">
        <f aca="false">ROUND(S306*W306,0)</f>
        <v>64</v>
      </c>
      <c r="P306" s="59" t="n">
        <f aca="false">IF(F306="","",ROUND(SQRT((F306*L306/100)^2+(G306*O306)^2),0))</f>
        <v>39</v>
      </c>
      <c r="R306" s="60" t="n">
        <v>2.46472399024641</v>
      </c>
      <c r="S306" s="61" t="n">
        <f aca="false">U306*V306*$F$5</f>
        <v>730.182352941177</v>
      </c>
      <c r="T306" s="62" t="n">
        <f aca="false">MAX(0,MIN(1,R306/100+$D$5))</f>
        <v>0.535853660663567</v>
      </c>
      <c r="U306" s="62" t="n">
        <v>0.647899159663866</v>
      </c>
      <c r="V306" s="61" t="n">
        <v>1127</v>
      </c>
      <c r="W306" s="62" t="n">
        <v>0.0882361663506877</v>
      </c>
      <c r="X306" s="63" t="s">
        <v>168</v>
      </c>
      <c r="Y306" s="63" t="s">
        <v>163</v>
      </c>
    </row>
    <row r="307" customFormat="false" ht="15" hidden="false" customHeight="false" outlineLevel="0" collapsed="false">
      <c r="A307" s="32" t="s">
        <v>418</v>
      </c>
      <c r="B307" s="32" t="s">
        <v>507</v>
      </c>
      <c r="C307" s="32" t="s">
        <v>508</v>
      </c>
      <c r="D307" s="59" t="n">
        <f aca="false">ROUND(S307*T307,0)</f>
        <v>455</v>
      </c>
      <c r="E307" s="59" t="n">
        <f aca="false">ROUND(S307,0)-D307</f>
        <v>455</v>
      </c>
      <c r="F307" s="59" t="n">
        <f aca="false">IF(COUNTA(D307:E307)=0,"",SUM(D307:E307))</f>
        <v>910</v>
      </c>
      <c r="G307" s="40" t="n">
        <f aca="false">IF(OR(F307="",F307=0),"",D307/F307)</f>
        <v>0.5</v>
      </c>
      <c r="H307" s="40" t="n">
        <f aca="false">IF(OR(F307="",F307=0),"",E307/F307)</f>
        <v>0.5</v>
      </c>
      <c r="I307" s="32" t="s">
        <v>161</v>
      </c>
      <c r="J307" s="36" t="n">
        <v>2.11715406277612</v>
      </c>
      <c r="K307" s="36" t="n">
        <f aca="false">$K$8</f>
        <v>1.21888790439391</v>
      </c>
      <c r="L307" s="36" t="n">
        <f aca="false">SQRT(J307^2+K307^2)</f>
        <v>2.44295498300873</v>
      </c>
      <c r="M307" s="40" t="n">
        <f aca="false">IF(G307="","",MAX(0,G307-1.96*L307/100))</f>
        <v>0.452118082333029</v>
      </c>
      <c r="N307" s="40" t="n">
        <f aca="false">IF(G307="","",MIN(1,G307+1.96*L307/100))</f>
        <v>0.547881917666971</v>
      </c>
      <c r="O307" s="59" t="n">
        <f aca="false">ROUND(S307*W307,0)</f>
        <v>80</v>
      </c>
      <c r="P307" s="59" t="n">
        <f aca="false">IF(F307="","",ROUND(SQRT((F307*L307/100)^2+(G307*O307)^2),0))</f>
        <v>46</v>
      </c>
      <c r="R307" s="60" t="n">
        <v>-1.19782850332214</v>
      </c>
      <c r="S307" s="61" t="n">
        <f aca="false">U307*V307*$F$5</f>
        <v>910.483425414365</v>
      </c>
      <c r="T307" s="62" t="n">
        <f aca="false">MAX(0,MIN(1,R307/100+$D$5))</f>
        <v>0.499228135727882</v>
      </c>
      <c r="U307" s="62" t="n">
        <v>0.604972375690608</v>
      </c>
      <c r="V307" s="61" t="n">
        <v>1505</v>
      </c>
      <c r="W307" s="62" t="n">
        <v>0.0882361663506877</v>
      </c>
      <c r="X307" s="63" t="s">
        <v>168</v>
      </c>
      <c r="Y307" s="63" t="s">
        <v>163</v>
      </c>
    </row>
    <row r="308" customFormat="false" ht="15" hidden="false" customHeight="false" outlineLevel="0" collapsed="false">
      <c r="A308" s="32" t="s">
        <v>418</v>
      </c>
      <c r="B308" s="32" t="s">
        <v>507</v>
      </c>
      <c r="C308" s="32" t="s">
        <v>509</v>
      </c>
      <c r="D308" s="59" t="n">
        <f aca="false">ROUND(S308*T308,0)</f>
        <v>364</v>
      </c>
      <c r="E308" s="59" t="n">
        <f aca="false">ROUND(S308,0)-D308</f>
        <v>337</v>
      </c>
      <c r="F308" s="59" t="n">
        <f aca="false">IF(COUNTA(D308:E308)=0,"",SUM(D308:E308))</f>
        <v>701</v>
      </c>
      <c r="G308" s="40" t="n">
        <f aca="false">IF(OR(F308="",F308=0),"",D308/F308)</f>
        <v>0.51925820256776</v>
      </c>
      <c r="H308" s="40" t="n">
        <f aca="false">IF(OR(F308="",F308=0),"",E308/F308)</f>
        <v>0.48074179743224</v>
      </c>
      <c r="I308" s="32" t="s">
        <v>161</v>
      </c>
      <c r="J308" s="36" t="n">
        <v>2.11715406277612</v>
      </c>
      <c r="K308" s="36" t="n">
        <f aca="false">$K$8</f>
        <v>1.21888790439391</v>
      </c>
      <c r="L308" s="36" t="n">
        <f aca="false">SQRT(J308^2+K308^2)</f>
        <v>2.44295498300873</v>
      </c>
      <c r="M308" s="40" t="n">
        <f aca="false">IF(G308="","",MAX(0,G308-1.96*L308/100))</f>
        <v>0.471376284900789</v>
      </c>
      <c r="N308" s="40" t="n">
        <f aca="false">IF(G308="","",MIN(1,G308+1.96*L308/100))</f>
        <v>0.567140120234732</v>
      </c>
      <c r="O308" s="59" t="n">
        <f aca="false">ROUND(S308*W308,0)</f>
        <v>62</v>
      </c>
      <c r="P308" s="59" t="n">
        <f aca="false">IF(F308="","",ROUND(SQRT((F308*L308/100)^2+(G308*O308)^2),0))</f>
        <v>36</v>
      </c>
      <c r="R308" s="60" t="n">
        <v>0.832563029807929</v>
      </c>
      <c r="S308" s="61" t="n">
        <f aca="false">U308*V308*$F$5</f>
        <v>700.622033898305</v>
      </c>
      <c r="T308" s="62" t="n">
        <f aca="false">MAX(0,MIN(1,R308/100+$D$5))</f>
        <v>0.519532051059182</v>
      </c>
      <c r="U308" s="62" t="n">
        <v>0.577118644067797</v>
      </c>
      <c r="V308" s="61" t="n">
        <v>1214</v>
      </c>
      <c r="W308" s="62" t="n">
        <v>0.0882361663506877</v>
      </c>
      <c r="X308" s="63" t="s">
        <v>168</v>
      </c>
      <c r="Y308" s="63" t="s">
        <v>163</v>
      </c>
    </row>
    <row r="309" customFormat="false" ht="15" hidden="false" customHeight="false" outlineLevel="0" collapsed="false">
      <c r="A309" s="32" t="s">
        <v>418</v>
      </c>
      <c r="B309" s="32" t="s">
        <v>507</v>
      </c>
      <c r="C309" s="32" t="s">
        <v>510</v>
      </c>
      <c r="D309" s="59" t="n">
        <f aca="false">ROUND(S309*T309,0)</f>
        <v>546</v>
      </c>
      <c r="E309" s="59" t="n">
        <f aca="false">ROUND(S309,0)-D309</f>
        <v>471</v>
      </c>
      <c r="F309" s="59" t="n">
        <f aca="false">IF(COUNTA(D309:E309)=0,"",SUM(D309:E309))</f>
        <v>1017</v>
      </c>
      <c r="G309" s="40" t="n">
        <f aca="false">IF(OR(F309="",F309=0),"",D309/F309)</f>
        <v>0.536873156342183</v>
      </c>
      <c r="H309" s="40" t="n">
        <f aca="false">IF(OR(F309="",F309=0),"",E309/F309)</f>
        <v>0.463126843657817</v>
      </c>
      <c r="I309" s="32" t="s">
        <v>161</v>
      </c>
      <c r="J309" s="36" t="n">
        <v>1.72833670492965</v>
      </c>
      <c r="K309" s="36" t="n">
        <f aca="false">$K$8</f>
        <v>1.21888790439391</v>
      </c>
      <c r="L309" s="36" t="n">
        <f aca="false">SQRT(J309^2+K309^2)</f>
        <v>2.1149079150367</v>
      </c>
      <c r="M309" s="40" t="n">
        <f aca="false">IF(G309="","",MAX(0,G309-1.96*L309/100))</f>
        <v>0.495420961207464</v>
      </c>
      <c r="N309" s="40" t="n">
        <f aca="false">IF(G309="","",MIN(1,G309+1.96*L309/100))</f>
        <v>0.578325351476902</v>
      </c>
      <c r="O309" s="59" t="n">
        <f aca="false">ROUND(S309*W309,0)</f>
        <v>69</v>
      </c>
      <c r="P309" s="59" t="n">
        <f aca="false">IF(F309="","",ROUND(SQRT((F309*L309/100)^2+(G309*O309)^2),0))</f>
        <v>43</v>
      </c>
      <c r="R309" s="60" t="n">
        <v>2.5406003230943</v>
      </c>
      <c r="S309" s="61" t="n">
        <f aca="false">U309*V309*$F$5</f>
        <v>1016.60692951016</v>
      </c>
      <c r="T309" s="62" t="n">
        <f aca="false">MAX(0,MIN(1,R309/100+$D$5))</f>
        <v>0.536612423992046</v>
      </c>
      <c r="U309" s="62" t="n">
        <v>0.606929510155317</v>
      </c>
      <c r="V309" s="61" t="n">
        <v>1675</v>
      </c>
      <c r="W309" s="62" t="n">
        <v>0.0678151016999644</v>
      </c>
      <c r="X309" s="63" t="s">
        <v>201</v>
      </c>
      <c r="Y309" s="63" t="s">
        <v>163</v>
      </c>
    </row>
    <row r="310" customFormat="false" ht="15" hidden="false" customHeight="false" outlineLevel="0" collapsed="false">
      <c r="A310" s="32" t="s">
        <v>418</v>
      </c>
      <c r="B310" s="32" t="s">
        <v>511</v>
      </c>
      <c r="C310" s="32" t="s">
        <v>512</v>
      </c>
      <c r="D310" s="59" t="n">
        <f aca="false">ROUND(S310*T310,0)</f>
        <v>461</v>
      </c>
      <c r="E310" s="59" t="n">
        <f aca="false">ROUND(S310,0)-D310</f>
        <v>878</v>
      </c>
      <c r="F310" s="59" t="n">
        <f aca="false">IF(COUNTA(D310:E310)=0,"",SUM(D310:E310))</f>
        <v>1339</v>
      </c>
      <c r="G310" s="40" t="n">
        <f aca="false">IF(OR(F310="",F310=0),"",D310/F310)</f>
        <v>0.344286781179985</v>
      </c>
      <c r="H310" s="40" t="n">
        <f aca="false">IF(OR(F310="",F310=0),"",E310/F310)</f>
        <v>0.655713218820015</v>
      </c>
      <c r="I310" s="32" t="s">
        <v>161</v>
      </c>
      <c r="J310" s="36" t="n">
        <v>1.72833670492965</v>
      </c>
      <c r="K310" s="36" t="n">
        <f aca="false">$K$8</f>
        <v>1.21888790439391</v>
      </c>
      <c r="L310" s="36" t="n">
        <f aca="false">SQRT(J310^2+K310^2)</f>
        <v>2.1149079150367</v>
      </c>
      <c r="M310" s="40" t="n">
        <f aca="false">IF(G310="","",MAX(0,G310-1.96*L310/100))</f>
        <v>0.302834586045266</v>
      </c>
      <c r="N310" s="40" t="n">
        <f aca="false">IF(G310="","",MIN(1,G310+1.96*L310/100))</f>
        <v>0.385738976314704</v>
      </c>
      <c r="O310" s="59" t="n">
        <f aca="false">ROUND(S310*W310,0)</f>
        <v>91</v>
      </c>
      <c r="P310" s="59" t="n">
        <f aca="false">IF(F310="","",ROUND(SQRT((F310*L310/100)^2+(G310*O310)^2),0))</f>
        <v>42</v>
      </c>
      <c r="R310" s="60" t="n">
        <v>-16.6681354900085</v>
      </c>
      <c r="S310" s="61" t="n">
        <f aca="false">U310*V310*$F$5</f>
        <v>1338.7974025974</v>
      </c>
      <c r="T310" s="62" t="n">
        <f aca="false">MAX(0,MIN(1,R310/100+$D$5))</f>
        <v>0.344525065861018</v>
      </c>
      <c r="U310" s="62" t="n">
        <v>0.664415584415585</v>
      </c>
      <c r="V310" s="61" t="n">
        <v>2015</v>
      </c>
      <c r="W310" s="62" t="n">
        <v>0.0678151016999644</v>
      </c>
      <c r="X310" s="63" t="s">
        <v>201</v>
      </c>
      <c r="Y310" s="63" t="s">
        <v>163</v>
      </c>
    </row>
    <row r="311" customFormat="false" ht="15" hidden="false" customHeight="false" outlineLevel="0" collapsed="false">
      <c r="A311" s="32" t="s">
        <v>418</v>
      </c>
      <c r="B311" s="32" t="s">
        <v>511</v>
      </c>
      <c r="C311" s="32" t="s">
        <v>513</v>
      </c>
      <c r="D311" s="59" t="n">
        <f aca="false">ROUND(S311*T311,0)</f>
        <v>520</v>
      </c>
      <c r="E311" s="59" t="n">
        <f aca="false">ROUND(S311,0)-D311</f>
        <v>975</v>
      </c>
      <c r="F311" s="59" t="n">
        <f aca="false">IF(COUNTA(D311:E311)=0,"",SUM(D311:E311))</f>
        <v>1495</v>
      </c>
      <c r="G311" s="40" t="n">
        <f aca="false">IF(OR(F311="",F311=0),"",D311/F311)</f>
        <v>0.347826086956522</v>
      </c>
      <c r="H311" s="40" t="n">
        <f aca="false">IF(OR(F311="",F311=0),"",E311/F311)</f>
        <v>0.652173913043478</v>
      </c>
      <c r="I311" s="32" t="s">
        <v>161</v>
      </c>
      <c r="J311" s="36" t="n">
        <v>1.72833670492965</v>
      </c>
      <c r="K311" s="36" t="n">
        <f aca="false">$K$8</f>
        <v>1.21888790439391</v>
      </c>
      <c r="L311" s="36" t="n">
        <f aca="false">SQRT(J311^2+K311^2)</f>
        <v>2.1149079150367</v>
      </c>
      <c r="M311" s="40" t="n">
        <f aca="false">IF(G311="","",MAX(0,G311-1.96*L311/100))</f>
        <v>0.306373891821802</v>
      </c>
      <c r="N311" s="40" t="n">
        <f aca="false">IF(G311="","",MIN(1,G311+1.96*L311/100))</f>
        <v>0.389278282091241</v>
      </c>
      <c r="O311" s="59" t="n">
        <f aca="false">ROUND(S311*W311,0)</f>
        <v>101</v>
      </c>
      <c r="P311" s="59" t="n">
        <f aca="false">IF(F311="","",ROUND(SQRT((F311*L311/100)^2+(G311*O311)^2),0))</f>
        <v>47</v>
      </c>
      <c r="R311" s="60" t="n">
        <v>-16.3222292809703</v>
      </c>
      <c r="S311" s="61" t="n">
        <f aca="false">U311*V311*$F$5</f>
        <v>1495.44556729444</v>
      </c>
      <c r="T311" s="62" t="n">
        <f aca="false">MAX(0,MIN(1,R311/100+$D$5))</f>
        <v>0.347984127951401</v>
      </c>
      <c r="U311" s="62" t="n">
        <v>0.663757464400551</v>
      </c>
      <c r="V311" s="61" t="n">
        <v>2253</v>
      </c>
      <c r="W311" s="62" t="n">
        <v>0.0678151016999644</v>
      </c>
      <c r="X311" s="63" t="s">
        <v>201</v>
      </c>
      <c r="Y311" s="63" t="s">
        <v>163</v>
      </c>
    </row>
    <row r="312" customFormat="false" ht="15" hidden="false" customHeight="false" outlineLevel="0" collapsed="false">
      <c r="A312" s="32" t="s">
        <v>418</v>
      </c>
      <c r="B312" s="32" t="s">
        <v>511</v>
      </c>
      <c r="C312" s="32" t="s">
        <v>514</v>
      </c>
      <c r="D312" s="59" t="n">
        <f aca="false">ROUND(S312*T312,0)</f>
        <v>166</v>
      </c>
      <c r="E312" s="59" t="n">
        <f aca="false">ROUND(S312,0)-D312</f>
        <v>344</v>
      </c>
      <c r="F312" s="59" t="n">
        <f aca="false">IF(COUNTA(D312:E312)=0,"",SUM(D312:E312))</f>
        <v>510</v>
      </c>
      <c r="G312" s="40" t="n">
        <f aca="false">IF(OR(F312="",F312=0),"",D312/F312)</f>
        <v>0.325490196078431</v>
      </c>
      <c r="H312" s="40" t="n">
        <f aca="false">IF(OR(F312="",F312=0),"",E312/F312)</f>
        <v>0.674509803921569</v>
      </c>
      <c r="I312" s="32" t="s">
        <v>161</v>
      </c>
      <c r="J312" s="36" t="n">
        <v>3.41931916932922</v>
      </c>
      <c r="K312" s="36" t="n">
        <f aca="false">$K$8</f>
        <v>1.21888790439391</v>
      </c>
      <c r="L312" s="36" t="n">
        <f aca="false">SQRT(J312^2+K312^2)</f>
        <v>3.63007318179951</v>
      </c>
      <c r="M312" s="40" t="n">
        <f aca="false">IF(G312="","",MAX(0,G312-1.96*L312/100))</f>
        <v>0.254340761715161</v>
      </c>
      <c r="N312" s="40" t="n">
        <f aca="false">IF(G312="","",MIN(1,G312+1.96*L312/100))</f>
        <v>0.396639630441702</v>
      </c>
      <c r="O312" s="59" t="n">
        <f aca="false">ROUND(S312*W312,0)</f>
        <v>75</v>
      </c>
      <c r="P312" s="59" t="n">
        <f aca="false">IF(F312="","",ROUND(SQRT((F312*L312/100)^2+(G312*O312)^2),0))</f>
        <v>31</v>
      </c>
      <c r="R312" s="60" t="n">
        <v>-18.5953283154694</v>
      </c>
      <c r="S312" s="61" t="n">
        <f aca="false">U312*V312*$F$5</f>
        <v>509.948921679909</v>
      </c>
      <c r="T312" s="62" t="n">
        <f aca="false">MAX(0,MIN(1,R312/100+$D$5))</f>
        <v>0.325253137606409</v>
      </c>
      <c r="U312" s="62" t="n">
        <v>0.557321225879682</v>
      </c>
      <c r="V312" s="61" t="n">
        <v>915</v>
      </c>
      <c r="W312" s="62" t="n">
        <v>0.147793277096735</v>
      </c>
      <c r="X312" s="63" t="s">
        <v>162</v>
      </c>
      <c r="Y312" s="63" t="s">
        <v>163</v>
      </c>
    </row>
    <row r="313" customFormat="false" ht="15" hidden="false" customHeight="false" outlineLevel="0" collapsed="false">
      <c r="A313" s="32" t="s">
        <v>418</v>
      </c>
      <c r="B313" s="32" t="s">
        <v>511</v>
      </c>
      <c r="C313" s="32" t="s">
        <v>515</v>
      </c>
      <c r="D313" s="59" t="n">
        <f aca="false">ROUND(S313*T313,0)</f>
        <v>406</v>
      </c>
      <c r="E313" s="59" t="n">
        <f aca="false">ROUND(S313,0)-D313</f>
        <v>755</v>
      </c>
      <c r="F313" s="59" t="n">
        <f aca="false">IF(COUNTA(D313:E313)=0,"",SUM(D313:E313))</f>
        <v>1161</v>
      </c>
      <c r="G313" s="40" t="n">
        <f aca="false">IF(OR(F313="",F313=0),"",D313/F313)</f>
        <v>0.349698535745047</v>
      </c>
      <c r="H313" s="40" t="n">
        <f aca="false">IF(OR(F313="",F313=0),"",E313/F313)</f>
        <v>0.650301464254953</v>
      </c>
      <c r="I313" s="32" t="s">
        <v>161</v>
      </c>
      <c r="J313" s="36" t="n">
        <v>1.72833670492965</v>
      </c>
      <c r="K313" s="36" t="n">
        <f aca="false">$K$8</f>
        <v>1.21888790439391</v>
      </c>
      <c r="L313" s="36" t="n">
        <f aca="false">SQRT(J313^2+K313^2)</f>
        <v>2.1149079150367</v>
      </c>
      <c r="M313" s="40" t="n">
        <f aca="false">IF(G313="","",MAX(0,G313-1.96*L313/100))</f>
        <v>0.308246340610328</v>
      </c>
      <c r="N313" s="40" t="n">
        <f aca="false">IF(G313="","",MIN(1,G313+1.96*L313/100))</f>
        <v>0.391150730879767</v>
      </c>
      <c r="O313" s="59" t="n">
        <f aca="false">ROUND(S313*W313,0)</f>
        <v>79</v>
      </c>
      <c r="P313" s="59" t="n">
        <f aca="false">IF(F313="","",ROUND(SQRT((F313*L313/100)^2+(G313*O313)^2),0))</f>
        <v>37</v>
      </c>
      <c r="R313" s="60" t="n">
        <v>-16.1523923912105</v>
      </c>
      <c r="S313" s="61" t="n">
        <f aca="false">U313*V313*$F$5</f>
        <v>1161.2700729927</v>
      </c>
      <c r="T313" s="62" t="n">
        <f aca="false">MAX(0,MIN(1,R313/100+$D$5))</f>
        <v>0.349682496848998</v>
      </c>
      <c r="U313" s="62" t="n">
        <v>0.687956204379562</v>
      </c>
      <c r="V313" s="61" t="n">
        <v>1688</v>
      </c>
      <c r="W313" s="62" t="n">
        <v>0.0678151016999644</v>
      </c>
      <c r="X313" s="63" t="s">
        <v>201</v>
      </c>
      <c r="Y313" s="63" t="s">
        <v>163</v>
      </c>
    </row>
    <row r="314" customFormat="false" ht="15" hidden="false" customHeight="false" outlineLevel="0" collapsed="false">
      <c r="A314" s="32" t="s">
        <v>418</v>
      </c>
      <c r="B314" s="32" t="s">
        <v>511</v>
      </c>
      <c r="C314" s="32" t="s">
        <v>516</v>
      </c>
      <c r="D314" s="59" t="n">
        <f aca="false">ROUND(S314*T314,0)</f>
        <v>306</v>
      </c>
      <c r="E314" s="59" t="n">
        <f aca="false">ROUND(S314,0)-D314</f>
        <v>527</v>
      </c>
      <c r="F314" s="59" t="n">
        <f aca="false">IF(COUNTA(D314:E314)=0,"",SUM(D314:E314))</f>
        <v>833</v>
      </c>
      <c r="G314" s="40" t="n">
        <f aca="false">IF(OR(F314="",F314=0),"",D314/F314)</f>
        <v>0.36734693877551</v>
      </c>
      <c r="H314" s="40" t="n">
        <f aca="false">IF(OR(F314="",F314=0),"",E314/F314)</f>
        <v>0.63265306122449</v>
      </c>
      <c r="I314" s="32" t="s">
        <v>161</v>
      </c>
      <c r="J314" s="36" t="n">
        <v>2.11715406277612</v>
      </c>
      <c r="K314" s="36" t="n">
        <f aca="false">$K$8</f>
        <v>1.21888790439391</v>
      </c>
      <c r="L314" s="36" t="n">
        <f aca="false">SQRT(J314^2+K314^2)</f>
        <v>2.44295498300873</v>
      </c>
      <c r="M314" s="40" t="n">
        <f aca="false">IF(G314="","",MAX(0,G314-1.96*L314/100))</f>
        <v>0.319465021108539</v>
      </c>
      <c r="N314" s="40" t="n">
        <f aca="false">IF(G314="","",MIN(1,G314+1.96*L314/100))</f>
        <v>0.415228856442481</v>
      </c>
      <c r="O314" s="59" t="n">
        <f aca="false">ROUND(S314*W314,0)</f>
        <v>74</v>
      </c>
      <c r="P314" s="59" t="n">
        <f aca="false">IF(F314="","",ROUND(SQRT((F314*L314/100)^2+(G314*O314)^2),0))</f>
        <v>34</v>
      </c>
      <c r="R314" s="60" t="n">
        <v>-14.3820012620718</v>
      </c>
      <c r="S314" s="61" t="n">
        <f aca="false">U314*V314*$F$5</f>
        <v>833.484320557492</v>
      </c>
      <c r="T314" s="62" t="n">
        <f aca="false">MAX(0,MIN(1,R314/100+$D$5))</f>
        <v>0.367386408140386</v>
      </c>
      <c r="U314" s="62" t="n">
        <v>0.662020905923345</v>
      </c>
      <c r="V314" s="61" t="n">
        <v>1259</v>
      </c>
      <c r="W314" s="62" t="n">
        <v>0.0882361663506877</v>
      </c>
      <c r="X314" s="63" t="s">
        <v>168</v>
      </c>
      <c r="Y314" s="63" t="s">
        <v>163</v>
      </c>
    </row>
    <row r="315" customFormat="false" ht="15" hidden="false" customHeight="false" outlineLevel="0" collapsed="false">
      <c r="A315" s="32" t="s">
        <v>418</v>
      </c>
      <c r="B315" s="32" t="s">
        <v>517</v>
      </c>
      <c r="C315" s="32" t="s">
        <v>518</v>
      </c>
      <c r="D315" s="59" t="n">
        <f aca="false">ROUND(S315*T315,0)</f>
        <v>48</v>
      </c>
      <c r="E315" s="59" t="n">
        <f aca="false">ROUND(S315,0)-D315</f>
        <v>83</v>
      </c>
      <c r="F315" s="59" t="n">
        <f aca="false">IF(COUNTA(D315:E315)=0,"",SUM(D315:E315))</f>
        <v>131</v>
      </c>
      <c r="G315" s="40" t="n">
        <f aca="false">IF(OR(F315="",F315=0),"",D315/F315)</f>
        <v>0.366412213740458</v>
      </c>
      <c r="H315" s="40" t="n">
        <f aca="false">IF(OR(F315="",F315=0),"",E315/F315)</f>
        <v>0.633587786259542</v>
      </c>
      <c r="I315" s="32" t="s">
        <v>161</v>
      </c>
      <c r="J315" s="36" t="n">
        <v>3.41931916932922</v>
      </c>
      <c r="K315" s="36" t="n">
        <f aca="false">$K$8</f>
        <v>1.21888790439391</v>
      </c>
      <c r="L315" s="36" t="n">
        <f aca="false">SQRT(J315^2+K315^2)</f>
        <v>3.63007318179951</v>
      </c>
      <c r="M315" s="40" t="n">
        <f aca="false">IF(G315="","",MAX(0,G315-1.96*L315/100))</f>
        <v>0.295262779377188</v>
      </c>
      <c r="N315" s="40" t="n">
        <f aca="false">IF(G315="","",MIN(1,G315+1.96*L315/100))</f>
        <v>0.437561648103728</v>
      </c>
      <c r="O315" s="59" t="n">
        <f aca="false">ROUND(S315*W315,0)</f>
        <v>19</v>
      </c>
      <c r="P315" s="59" t="n">
        <f aca="false">IF(F315="","",ROUND(SQRT((F315*L315/100)^2+(G315*O315)^2),0))</f>
        <v>8</v>
      </c>
      <c r="R315" s="60" t="n">
        <v>-14.7250726241066</v>
      </c>
      <c r="S315" s="61" t="n">
        <f aca="false">U315*V315*$F$5</f>
        <v>130.654569021387</v>
      </c>
      <c r="T315" s="62" t="n">
        <f aca="false">MAX(0,MIN(1,R315/100+$D$5))</f>
        <v>0.363955694520037</v>
      </c>
      <c r="U315" s="62" t="n">
        <v>0.907323395981853</v>
      </c>
      <c r="V315" s="61" t="n">
        <v>144</v>
      </c>
      <c r="W315" s="62" t="n">
        <v>0.147793277096735</v>
      </c>
      <c r="X315" s="63" t="s">
        <v>162</v>
      </c>
      <c r="Y315" s="63" t="s">
        <v>163</v>
      </c>
    </row>
    <row r="316" customFormat="false" ht="15" hidden="false" customHeight="false" outlineLevel="0" collapsed="false">
      <c r="A316" s="32" t="s">
        <v>418</v>
      </c>
      <c r="B316" s="32" t="s">
        <v>517</v>
      </c>
      <c r="C316" s="32" t="s">
        <v>519</v>
      </c>
      <c r="D316" s="59" t="n">
        <f aca="false">ROUND(S316*T316,0)</f>
        <v>297</v>
      </c>
      <c r="E316" s="59" t="n">
        <f aca="false">ROUND(S316,0)-D316</f>
        <v>587</v>
      </c>
      <c r="F316" s="59" t="n">
        <f aca="false">IF(COUNTA(D316:E316)=0,"",SUM(D316:E316))</f>
        <v>884</v>
      </c>
      <c r="G316" s="40" t="n">
        <f aca="false">IF(OR(F316="",F316=0),"",D316/F316)</f>
        <v>0.335972850678733</v>
      </c>
      <c r="H316" s="40" t="n">
        <f aca="false">IF(OR(F316="",F316=0),"",E316/F316)</f>
        <v>0.664027149321267</v>
      </c>
      <c r="I316" s="32" t="s">
        <v>161</v>
      </c>
      <c r="J316" s="36" t="n">
        <v>2.11715406277612</v>
      </c>
      <c r="K316" s="36" t="n">
        <f aca="false">$K$8</f>
        <v>1.21888790439391</v>
      </c>
      <c r="L316" s="36" t="n">
        <f aca="false">SQRT(J316^2+K316^2)</f>
        <v>2.44295498300873</v>
      </c>
      <c r="M316" s="40" t="n">
        <f aca="false">IF(G316="","",MAX(0,G316-1.96*L316/100))</f>
        <v>0.288090933011762</v>
      </c>
      <c r="N316" s="40" t="n">
        <f aca="false">IF(G316="","",MIN(1,G316+1.96*L316/100))</f>
        <v>0.383854768345704</v>
      </c>
      <c r="O316" s="59" t="n">
        <f aca="false">ROUND(S316*W316,0)</f>
        <v>78</v>
      </c>
      <c r="P316" s="59" t="n">
        <f aca="false">IF(F316="","",ROUND(SQRT((F316*L316/100)^2+(G316*O316)^2),0))</f>
        <v>34</v>
      </c>
      <c r="R316" s="60" t="n">
        <v>-17.5517650033396</v>
      </c>
      <c r="S316" s="61" t="n">
        <f aca="false">U316*V316*$F$5</f>
        <v>884.185372918175</v>
      </c>
      <c r="T316" s="62" t="n">
        <f aca="false">MAX(0,MIN(1,R316/100+$D$5))</f>
        <v>0.335688770727708</v>
      </c>
      <c r="U316" s="62" t="n">
        <v>0.627081824764663</v>
      </c>
      <c r="V316" s="61" t="n">
        <v>1410</v>
      </c>
      <c r="W316" s="62" t="n">
        <v>0.0882361663506877</v>
      </c>
      <c r="X316" s="63" t="s">
        <v>168</v>
      </c>
      <c r="Y316" s="63" t="s">
        <v>163</v>
      </c>
    </row>
    <row r="317" customFormat="false" ht="15" hidden="false" customHeight="false" outlineLevel="0" collapsed="false">
      <c r="A317" s="32" t="s">
        <v>418</v>
      </c>
      <c r="B317" s="32" t="s">
        <v>520</v>
      </c>
      <c r="C317" s="32" t="s">
        <v>521</v>
      </c>
      <c r="D317" s="59" t="n">
        <f aca="false">ROUND(S317*T317,0)</f>
        <v>40</v>
      </c>
      <c r="E317" s="59" t="n">
        <f aca="false">ROUND(S317,0)-D317</f>
        <v>48</v>
      </c>
      <c r="F317" s="59" t="n">
        <f aca="false">IF(COUNTA(D317:E317)=0,"",SUM(D317:E317))</f>
        <v>88</v>
      </c>
      <c r="G317" s="40" t="n">
        <f aca="false">IF(OR(F317="",F317=0),"",D317/F317)</f>
        <v>0.454545454545455</v>
      </c>
      <c r="H317" s="40" t="n">
        <f aca="false">IF(OR(F317="",F317=0),"",E317/F317)</f>
        <v>0.545454545454545</v>
      </c>
      <c r="I317" s="32" t="s">
        <v>264</v>
      </c>
      <c r="J317" s="36" t="n">
        <v>3.41931916932922</v>
      </c>
      <c r="K317" s="36" t="n">
        <f aca="false">$K$8</f>
        <v>1.21888790439391</v>
      </c>
      <c r="L317" s="36" t="n">
        <f aca="false">SQRT(J317^2+K317^2)</f>
        <v>3.63007318179951</v>
      </c>
      <c r="M317" s="40" t="n">
        <f aca="false">IF(G317="","",MAX(0,G317-1.96*L317/100))</f>
        <v>0.383396020182184</v>
      </c>
      <c r="N317" s="40" t="n">
        <f aca="false">IF(G317="","",MIN(1,G317+1.96*L317/100))</f>
        <v>0.525694888908725</v>
      </c>
      <c r="O317" s="59" t="n">
        <f aca="false">ROUND(S317*W317,0)</f>
        <v>13</v>
      </c>
      <c r="P317" s="59" t="n">
        <f aca="false">IF(F317="","",ROUND(SQRT((F317*L317/100)^2+(G317*O317)^2),0))</f>
        <v>7</v>
      </c>
      <c r="R317" s="60" t="n">
        <v>-5.48825132974324</v>
      </c>
      <c r="S317" s="61" t="n">
        <f aca="false">U317*V317*$F$5</f>
        <v>87.7428325123506</v>
      </c>
      <c r="T317" s="62" t="n">
        <f aca="false">MAX(0,MIN(1,R317/100+$D$5))</f>
        <v>0.456323907463671</v>
      </c>
      <c r="U317" s="62" t="n">
        <v>0.121696022902012</v>
      </c>
      <c r="V317" s="61" t="n">
        <v>721</v>
      </c>
      <c r="W317" s="62" t="n">
        <v>0.147793277096735</v>
      </c>
      <c r="X317" s="63" t="s">
        <v>162</v>
      </c>
      <c r="Y317" s="63" t="s">
        <v>163</v>
      </c>
    </row>
    <row r="318" customFormat="false" ht="15" hidden="false" customHeight="false" outlineLevel="0" collapsed="false">
      <c r="A318" s="32" t="s">
        <v>418</v>
      </c>
      <c r="B318" s="32" t="s">
        <v>520</v>
      </c>
      <c r="C318" s="32" t="s">
        <v>522</v>
      </c>
      <c r="D318" s="59" t="n">
        <f aca="false">ROUND(S318*T318,0)</f>
        <v>537</v>
      </c>
      <c r="E318" s="59" t="n">
        <f aca="false">ROUND(S318,0)-D318</f>
        <v>616</v>
      </c>
      <c r="F318" s="59" t="n">
        <f aca="false">IF(COUNTA(D318:E318)=0,"",SUM(D318:E318))</f>
        <v>1153</v>
      </c>
      <c r="G318" s="40" t="n">
        <f aca="false">IF(OR(F318="",F318=0),"",D318/F318)</f>
        <v>0.465741543798786</v>
      </c>
      <c r="H318" s="40" t="n">
        <f aca="false">IF(OR(F318="",F318=0),"",E318/F318)</f>
        <v>0.534258456201214</v>
      </c>
      <c r="I318" s="32" t="s">
        <v>264</v>
      </c>
      <c r="J318" s="36" t="n">
        <v>1.72833670492965</v>
      </c>
      <c r="K318" s="36" t="n">
        <f aca="false">$K$8</f>
        <v>1.21888790439391</v>
      </c>
      <c r="L318" s="36" t="n">
        <f aca="false">SQRT(J318^2+K318^2)</f>
        <v>2.1149079150367</v>
      </c>
      <c r="M318" s="40" t="n">
        <f aca="false">IF(G318="","",MAX(0,G318-1.96*L318/100))</f>
        <v>0.424289348664067</v>
      </c>
      <c r="N318" s="40" t="n">
        <f aca="false">IF(G318="","",MIN(1,G318+1.96*L318/100))</f>
        <v>0.507193738933505</v>
      </c>
      <c r="O318" s="59" t="n">
        <f aca="false">ROUND(S318*W318,0)</f>
        <v>78</v>
      </c>
      <c r="P318" s="59" t="n">
        <f aca="false">IF(F318="","",ROUND(SQRT((F318*L318/100)^2+(G318*O318)^2),0))</f>
        <v>44</v>
      </c>
      <c r="R318" s="60" t="n">
        <v>-4.59903348402558</v>
      </c>
      <c r="S318" s="61" t="n">
        <f aca="false">U318*V318*$F$5</f>
        <v>1153.44137368419</v>
      </c>
      <c r="T318" s="62" t="n">
        <f aca="false">MAX(0,MIN(1,R318/100+$D$5))</f>
        <v>0.465216085920847</v>
      </c>
      <c r="U318" s="62" t="n">
        <v>0.679407464419022</v>
      </c>
      <c r="V318" s="61" t="n">
        <v>1697.71666354965</v>
      </c>
      <c r="W318" s="62" t="n">
        <v>0.0678151016999644</v>
      </c>
      <c r="X318" s="63" t="s">
        <v>201</v>
      </c>
      <c r="Y318" s="63" t="s">
        <v>266</v>
      </c>
    </row>
    <row r="319" customFormat="false" ht="15" hidden="false" customHeight="false" outlineLevel="0" collapsed="false">
      <c r="A319" s="32" t="s">
        <v>418</v>
      </c>
      <c r="B319" s="32" t="s">
        <v>520</v>
      </c>
      <c r="C319" s="32" t="s">
        <v>523</v>
      </c>
      <c r="D319" s="59" t="n">
        <f aca="false">ROUND(S319*T319,0)</f>
        <v>426</v>
      </c>
      <c r="E319" s="59" t="n">
        <f aca="false">ROUND(S319,0)-D319</f>
        <v>548</v>
      </c>
      <c r="F319" s="59" t="n">
        <f aca="false">IF(COUNTA(D319:E319)=0,"",SUM(D319:E319))</f>
        <v>974</v>
      </c>
      <c r="G319" s="40" t="n">
        <f aca="false">IF(OR(F319="",F319=0),"",D319/F319)</f>
        <v>0.437371663244353</v>
      </c>
      <c r="H319" s="40" t="n">
        <f aca="false">IF(OR(F319="",F319=0),"",E319/F319)</f>
        <v>0.562628336755647</v>
      </c>
      <c r="I319" s="32" t="s">
        <v>161</v>
      </c>
      <c r="J319" s="36" t="n">
        <v>1.72833670492965</v>
      </c>
      <c r="K319" s="36" t="n">
        <f aca="false">$K$8</f>
        <v>1.21888790439391</v>
      </c>
      <c r="L319" s="36" t="n">
        <f aca="false">SQRT(J319^2+K319^2)</f>
        <v>2.1149079150367</v>
      </c>
      <c r="M319" s="40" t="n">
        <f aca="false">IF(G319="","",MAX(0,G319-1.96*L319/100))</f>
        <v>0.395919468109634</v>
      </c>
      <c r="N319" s="40" t="n">
        <f aca="false">IF(G319="","",MIN(1,G319+1.96*L319/100))</f>
        <v>0.478823858379072</v>
      </c>
      <c r="O319" s="59" t="n">
        <f aca="false">ROUND(S319*W319,0)</f>
        <v>66</v>
      </c>
      <c r="P319" s="59" t="n">
        <f aca="false">IF(F319="","",ROUND(SQRT((F319*L319/100)^2+(G319*O319)^2),0))</f>
        <v>35</v>
      </c>
      <c r="R319" s="60" t="n">
        <v>-7.35029638770868</v>
      </c>
      <c r="S319" s="61" t="n">
        <f aca="false">U319*V319*$F$5</f>
        <v>973.779572994807</v>
      </c>
      <c r="T319" s="62" t="n">
        <f aca="false">MAX(0,MIN(1,R319/100+$D$5))</f>
        <v>0.437703456884016</v>
      </c>
      <c r="U319" s="62" t="n">
        <v>0.662435083669937</v>
      </c>
      <c r="V319" s="61" t="n">
        <v>1470</v>
      </c>
      <c r="W319" s="62" t="n">
        <v>0.0678151016999644</v>
      </c>
      <c r="X319" s="63" t="s">
        <v>201</v>
      </c>
      <c r="Y319" s="63" t="s">
        <v>163</v>
      </c>
    </row>
    <row r="320" customFormat="false" ht="15" hidden="false" customHeight="false" outlineLevel="0" collapsed="false">
      <c r="A320" s="32" t="s">
        <v>418</v>
      </c>
      <c r="B320" s="32" t="s">
        <v>520</v>
      </c>
      <c r="C320" s="32" t="s">
        <v>524</v>
      </c>
      <c r="D320" s="59" t="n">
        <f aca="false">ROUND(S320*T320,0)</f>
        <v>508</v>
      </c>
      <c r="E320" s="59" t="n">
        <f aca="false">ROUND(S320,0)-D320</f>
        <v>613</v>
      </c>
      <c r="F320" s="59" t="n">
        <f aca="false">IF(COUNTA(D320:E320)=0,"",SUM(D320:E320))</f>
        <v>1121</v>
      </c>
      <c r="G320" s="40" t="n">
        <f aca="false">IF(OR(F320="",F320=0),"",D320/F320)</f>
        <v>0.453166815343443</v>
      </c>
      <c r="H320" s="40" t="n">
        <f aca="false">IF(OR(F320="",F320=0),"",E320/F320)</f>
        <v>0.546833184656557</v>
      </c>
      <c r="I320" s="32" t="s">
        <v>264</v>
      </c>
      <c r="J320" s="36" t="n">
        <v>1.72833670492965</v>
      </c>
      <c r="K320" s="36" t="n">
        <f aca="false">$K$8</f>
        <v>1.21888790439391</v>
      </c>
      <c r="L320" s="36" t="n">
        <f aca="false">SQRT(J320^2+K320^2)</f>
        <v>2.1149079150367</v>
      </c>
      <c r="M320" s="40" t="n">
        <f aca="false">IF(G320="","",MAX(0,G320-1.96*L320/100))</f>
        <v>0.411714620208724</v>
      </c>
      <c r="N320" s="40" t="n">
        <f aca="false">IF(G320="","",MIN(1,G320+1.96*L320/100))</f>
        <v>0.494619010478163</v>
      </c>
      <c r="O320" s="59" t="n">
        <f aca="false">ROUND(S320*W320,0)</f>
        <v>76</v>
      </c>
      <c r="P320" s="59" t="n">
        <f aca="false">IF(F320="","",ROUND(SQRT((F320*L320/100)^2+(G320*O320)^2),0))</f>
        <v>42</v>
      </c>
      <c r="R320" s="60" t="n">
        <v>-5.79402474735265</v>
      </c>
      <c r="S320" s="61" t="n">
        <f aca="false">U320*V320*$F$5</f>
        <v>1121.33790491331</v>
      </c>
      <c r="T320" s="62" t="n">
        <f aca="false">MAX(0,MIN(1,R320/100+$D$5))</f>
        <v>0.453266173287577</v>
      </c>
      <c r="U320" s="62" t="n">
        <v>0.71629019848963</v>
      </c>
      <c r="V320" s="61" t="n">
        <v>1565.47989526838</v>
      </c>
      <c r="W320" s="62" t="n">
        <v>0.0678151016999644</v>
      </c>
      <c r="X320" s="63" t="s">
        <v>201</v>
      </c>
      <c r="Y320" s="63" t="s">
        <v>266</v>
      </c>
    </row>
    <row r="321" customFormat="false" ht="15" hidden="false" customHeight="false" outlineLevel="0" collapsed="false">
      <c r="A321" s="32" t="s">
        <v>418</v>
      </c>
      <c r="B321" s="32" t="s">
        <v>525</v>
      </c>
      <c r="C321" s="32" t="s">
        <v>526</v>
      </c>
      <c r="D321" s="59" t="n">
        <f aca="false">ROUND(S321*T321,0)</f>
        <v>498</v>
      </c>
      <c r="E321" s="59" t="n">
        <f aca="false">ROUND(S321,0)-D321</f>
        <v>442</v>
      </c>
      <c r="F321" s="59" t="n">
        <f aca="false">IF(COUNTA(D321:E321)=0,"",SUM(D321:E321))</f>
        <v>940</v>
      </c>
      <c r="G321" s="40" t="n">
        <f aca="false">IF(OR(F321="",F321=0),"",D321/F321)</f>
        <v>0.529787234042553</v>
      </c>
      <c r="H321" s="40" t="n">
        <f aca="false">IF(OR(F321="",F321=0),"",E321/F321)</f>
        <v>0.470212765957447</v>
      </c>
      <c r="I321" s="32" t="s">
        <v>161</v>
      </c>
      <c r="J321" s="36" t="n">
        <v>1.72833670492965</v>
      </c>
      <c r="K321" s="36" t="n">
        <f aca="false">$K$8</f>
        <v>1.21888790439391</v>
      </c>
      <c r="L321" s="36" t="n">
        <f aca="false">SQRT(J321^2+K321^2)</f>
        <v>2.1149079150367</v>
      </c>
      <c r="M321" s="40" t="n">
        <f aca="false">IF(G321="","",MAX(0,G321-1.96*L321/100))</f>
        <v>0.488335038907834</v>
      </c>
      <c r="N321" s="40" t="n">
        <f aca="false">IF(G321="","",MIN(1,G321+1.96*L321/100))</f>
        <v>0.571239429177272</v>
      </c>
      <c r="O321" s="59" t="n">
        <f aca="false">ROUND(S321*W321,0)</f>
        <v>64</v>
      </c>
      <c r="P321" s="59" t="n">
        <f aca="false">IF(F321="","",ROUND(SQRT((F321*L321/100)^2+(G321*O321)^2),0))</f>
        <v>39</v>
      </c>
      <c r="R321" s="60" t="n">
        <v>1.92940664038682</v>
      </c>
      <c r="S321" s="61" t="n">
        <f aca="false">U321*V321*$F$5</f>
        <v>939.568965517241</v>
      </c>
      <c r="T321" s="62" t="n">
        <f aca="false">MAX(0,MIN(1,R321/100+$D$5))</f>
        <v>0.530500487164971</v>
      </c>
      <c r="U321" s="62" t="n">
        <v>0.678879310344827</v>
      </c>
      <c r="V321" s="61" t="n">
        <v>1384</v>
      </c>
      <c r="W321" s="62" t="n">
        <v>0.0678151016999644</v>
      </c>
      <c r="X321" s="63" t="s">
        <v>201</v>
      </c>
      <c r="Y321" s="63" t="s">
        <v>163</v>
      </c>
    </row>
    <row r="322" customFormat="false" ht="15" hidden="false" customHeight="false" outlineLevel="0" collapsed="false">
      <c r="A322" s="32" t="s">
        <v>418</v>
      </c>
      <c r="B322" s="32" t="s">
        <v>525</v>
      </c>
      <c r="C322" s="32" t="s">
        <v>527</v>
      </c>
      <c r="D322" s="59" t="n">
        <f aca="false">ROUND(S322*T322,0)</f>
        <v>523</v>
      </c>
      <c r="E322" s="59" t="n">
        <f aca="false">ROUND(S322,0)-D322</f>
        <v>680</v>
      </c>
      <c r="F322" s="59" t="n">
        <f aca="false">IF(COUNTA(D322:E322)=0,"",SUM(D322:E322))</f>
        <v>1203</v>
      </c>
      <c r="G322" s="40" t="n">
        <f aca="false">IF(OR(F322="",F322=0),"",D322/F322)</f>
        <v>0.43474646716542</v>
      </c>
      <c r="H322" s="40" t="n">
        <f aca="false">IF(OR(F322="",F322=0),"",E322/F322)</f>
        <v>0.56525353283458</v>
      </c>
      <c r="I322" s="32" t="s">
        <v>161</v>
      </c>
      <c r="J322" s="36" t="n">
        <v>1.72833670492965</v>
      </c>
      <c r="K322" s="36" t="n">
        <f aca="false">$K$8</f>
        <v>1.21888790439391</v>
      </c>
      <c r="L322" s="36" t="n">
        <f aca="false">SQRT(J322^2+K322^2)</f>
        <v>2.1149079150367</v>
      </c>
      <c r="M322" s="40" t="n">
        <f aca="false">IF(G322="","",MAX(0,G322-1.96*L322/100))</f>
        <v>0.393294272030701</v>
      </c>
      <c r="N322" s="40" t="n">
        <f aca="false">IF(G322="","",MIN(1,G322+1.96*L322/100))</f>
        <v>0.476198662300139</v>
      </c>
      <c r="O322" s="59" t="n">
        <f aca="false">ROUND(S322*W322,0)</f>
        <v>82</v>
      </c>
      <c r="P322" s="59" t="n">
        <f aca="false">IF(F322="","",ROUND(SQRT((F322*L322/100)^2+(G322*O322)^2),0))</f>
        <v>44</v>
      </c>
      <c r="R322" s="60" t="n">
        <v>-7.62798631682816</v>
      </c>
      <c r="S322" s="61" t="n">
        <f aca="false">U322*V322*$F$5</f>
        <v>1202.75915948276</v>
      </c>
      <c r="T322" s="62" t="n">
        <f aca="false">MAX(0,MIN(1,R322/100+$D$5))</f>
        <v>0.434926557592822</v>
      </c>
      <c r="U322" s="62" t="n">
        <v>0.63739224137931</v>
      </c>
      <c r="V322" s="61" t="n">
        <v>1887</v>
      </c>
      <c r="W322" s="62" t="n">
        <v>0.0678151016999644</v>
      </c>
      <c r="X322" s="63" t="s">
        <v>201</v>
      </c>
      <c r="Y322" s="63" t="s">
        <v>163</v>
      </c>
    </row>
    <row r="323" customFormat="false" ht="15" hidden="false" customHeight="false" outlineLevel="0" collapsed="false">
      <c r="A323" s="32" t="s">
        <v>418</v>
      </c>
      <c r="B323" s="32" t="s">
        <v>525</v>
      </c>
      <c r="C323" s="32" t="s">
        <v>528</v>
      </c>
      <c r="D323" s="59" t="n">
        <f aca="false">ROUND(S323*T323,0)</f>
        <v>479</v>
      </c>
      <c r="E323" s="59" t="n">
        <f aca="false">ROUND(S323,0)-D323</f>
        <v>523</v>
      </c>
      <c r="F323" s="59" t="n">
        <f aca="false">IF(COUNTA(D323:E323)=0,"",SUM(D323:E323))</f>
        <v>1002</v>
      </c>
      <c r="G323" s="40" t="n">
        <f aca="false">IF(OR(F323="",F323=0),"",D323/F323)</f>
        <v>0.478043912175649</v>
      </c>
      <c r="H323" s="40" t="n">
        <f aca="false">IF(OR(F323="",F323=0),"",E323/F323)</f>
        <v>0.521956087824351</v>
      </c>
      <c r="I323" s="32" t="s">
        <v>264</v>
      </c>
      <c r="J323" s="36" t="n">
        <v>1.72833670492965</v>
      </c>
      <c r="K323" s="36" t="n">
        <f aca="false">$K$8</f>
        <v>1.21888790439391</v>
      </c>
      <c r="L323" s="36" t="n">
        <f aca="false">SQRT(J323^2+K323^2)</f>
        <v>2.1149079150367</v>
      </c>
      <c r="M323" s="40" t="n">
        <f aca="false">IF(G323="","",MAX(0,G323-1.96*L323/100))</f>
        <v>0.436591717040929</v>
      </c>
      <c r="N323" s="40" t="n">
        <f aca="false">IF(G323="","",MIN(1,G323+1.96*L323/100))</f>
        <v>0.519496107310368</v>
      </c>
      <c r="O323" s="59" t="n">
        <f aca="false">ROUND(S323*W323,0)</f>
        <v>68</v>
      </c>
      <c r="P323" s="59" t="n">
        <f aca="false">IF(F323="","",ROUND(SQRT((F323*L323/100)^2+(G323*O323)^2),0))</f>
        <v>39</v>
      </c>
      <c r="R323" s="60" t="n">
        <v>-3.32088846471676</v>
      </c>
      <c r="S323" s="61" t="n">
        <f aca="false">U323*V323*$F$5</f>
        <v>1001.56291989084</v>
      </c>
      <c r="T323" s="62" t="n">
        <f aca="false">MAX(0,MIN(1,R323/100+$D$5))</f>
        <v>0.477997536113936</v>
      </c>
      <c r="U323" s="62" t="n">
        <v>0.836029148489848</v>
      </c>
      <c r="V323" s="61" t="n">
        <v>1198</v>
      </c>
      <c r="W323" s="62" t="n">
        <v>0.0678151016999644</v>
      </c>
      <c r="X323" s="63" t="s">
        <v>201</v>
      </c>
      <c r="Y323" s="63" t="s">
        <v>163</v>
      </c>
    </row>
    <row r="324" customFormat="false" ht="15" hidden="false" customHeight="false" outlineLevel="0" collapsed="false">
      <c r="A324" s="32" t="s">
        <v>418</v>
      </c>
      <c r="B324" s="32" t="s">
        <v>525</v>
      </c>
      <c r="C324" s="32" t="s">
        <v>529</v>
      </c>
      <c r="D324" s="59" t="n">
        <f aca="false">ROUND(S324*T324,0)</f>
        <v>383</v>
      </c>
      <c r="E324" s="59" t="n">
        <f aca="false">ROUND(S324,0)-D324</f>
        <v>344</v>
      </c>
      <c r="F324" s="59" t="n">
        <f aca="false">IF(COUNTA(D324:E324)=0,"",SUM(D324:E324))</f>
        <v>727</v>
      </c>
      <c r="G324" s="40" t="n">
        <f aca="false">IF(OR(F324="",F324=0),"",D324/F324)</f>
        <v>0.526822558459422</v>
      </c>
      <c r="H324" s="40" t="n">
        <f aca="false">IF(OR(F324="",F324=0),"",E324/F324)</f>
        <v>0.473177441540578</v>
      </c>
      <c r="I324" s="32" t="s">
        <v>161</v>
      </c>
      <c r="J324" s="36" t="n">
        <v>2.11715406277612</v>
      </c>
      <c r="K324" s="36" t="n">
        <f aca="false">$K$8</f>
        <v>1.21888790439391</v>
      </c>
      <c r="L324" s="36" t="n">
        <f aca="false">SQRT(J324^2+K324^2)</f>
        <v>2.44295498300873</v>
      </c>
      <c r="M324" s="40" t="n">
        <f aca="false">IF(G324="","",MAX(0,G324-1.96*L324/100))</f>
        <v>0.478940640792451</v>
      </c>
      <c r="N324" s="40" t="n">
        <f aca="false">IF(G324="","",MIN(1,G324+1.96*L324/100))</f>
        <v>0.574704476126393</v>
      </c>
      <c r="O324" s="59" t="n">
        <f aca="false">ROUND(S324*W324,0)</f>
        <v>64</v>
      </c>
      <c r="P324" s="59" t="n">
        <f aca="false">IF(F324="","",ROUND(SQRT((F324*L324/100)^2+(G324*O324)^2),0))</f>
        <v>38</v>
      </c>
      <c r="R324" s="60" t="n">
        <v>1.5187941836883</v>
      </c>
      <c r="S324" s="61" t="n">
        <f aca="false">U324*V324*$F$5</f>
        <v>727.410579345088</v>
      </c>
      <c r="T324" s="62" t="n">
        <f aca="false">MAX(0,MIN(1,R324/100+$D$5))</f>
        <v>0.526394362597986</v>
      </c>
      <c r="U324" s="62" t="n">
        <v>0.633081444164568</v>
      </c>
      <c r="V324" s="61" t="n">
        <v>1149</v>
      </c>
      <c r="W324" s="62" t="n">
        <v>0.0882361663506877</v>
      </c>
      <c r="X324" s="63" t="s">
        <v>168</v>
      </c>
      <c r="Y324" s="63" t="s">
        <v>163</v>
      </c>
    </row>
    <row r="325" customFormat="false" ht="15" hidden="false" customHeight="false" outlineLevel="0" collapsed="false">
      <c r="A325" s="32" t="s">
        <v>418</v>
      </c>
      <c r="B325" s="32" t="s">
        <v>525</v>
      </c>
      <c r="C325" s="32" t="s">
        <v>530</v>
      </c>
      <c r="D325" s="59" t="n">
        <f aca="false">ROUND(S325*T325,0)</f>
        <v>362</v>
      </c>
      <c r="E325" s="59" t="n">
        <f aca="false">ROUND(S325,0)-D325</f>
        <v>484</v>
      </c>
      <c r="F325" s="59" t="n">
        <f aca="false">IF(COUNTA(D325:E325)=0,"",SUM(D325:E325))</f>
        <v>846</v>
      </c>
      <c r="G325" s="40" t="n">
        <f aca="false">IF(OR(F325="",F325=0),"",D325/F325)</f>
        <v>0.42789598108747</v>
      </c>
      <c r="H325" s="40" t="n">
        <f aca="false">IF(OR(F325="",F325=0),"",E325/F325)</f>
        <v>0.57210401891253</v>
      </c>
      <c r="I325" s="32" t="s">
        <v>161</v>
      </c>
      <c r="J325" s="36" t="n">
        <v>2.11715406277612</v>
      </c>
      <c r="K325" s="36" t="n">
        <f aca="false">$K$8</f>
        <v>1.21888790439391</v>
      </c>
      <c r="L325" s="36" t="n">
        <f aca="false">SQRT(J325^2+K325^2)</f>
        <v>2.44295498300873</v>
      </c>
      <c r="M325" s="40" t="n">
        <f aca="false">IF(G325="","",MAX(0,G325-1.96*L325/100))</f>
        <v>0.380014063420499</v>
      </c>
      <c r="N325" s="40" t="n">
        <f aca="false">IF(G325="","",MIN(1,G325+1.96*L325/100))</f>
        <v>0.475777898754442</v>
      </c>
      <c r="O325" s="59" t="n">
        <f aca="false">ROUND(S325*W325,0)</f>
        <v>75</v>
      </c>
      <c r="P325" s="59" t="n">
        <f aca="false">IF(F325="","",ROUND(SQRT((F325*L325/100)^2+(G325*O325)^2),0))</f>
        <v>38</v>
      </c>
      <c r="R325" s="60" t="n">
        <v>-8.36189612534572</v>
      </c>
      <c r="S325" s="61" t="n">
        <f aca="false">U325*V325*$F$5</f>
        <v>845.732235701906</v>
      </c>
      <c r="T325" s="62" t="n">
        <f aca="false">MAX(0,MIN(1,R325/100+$D$5))</f>
        <v>0.427587459507646</v>
      </c>
      <c r="U325" s="62" t="n">
        <v>0.714904679376083</v>
      </c>
      <c r="V325" s="61" t="n">
        <v>1183</v>
      </c>
      <c r="W325" s="62" t="n">
        <v>0.0882361663506877</v>
      </c>
      <c r="X325" s="63" t="s">
        <v>168</v>
      </c>
      <c r="Y325" s="63" t="s">
        <v>163</v>
      </c>
    </row>
    <row r="326" customFormat="false" ht="15" hidden="false" customHeight="false" outlineLevel="0" collapsed="false">
      <c r="A326" s="32" t="s">
        <v>418</v>
      </c>
      <c r="B326" s="32" t="s">
        <v>525</v>
      </c>
      <c r="C326" s="32" t="s">
        <v>531</v>
      </c>
      <c r="D326" s="59" t="n">
        <f aca="false">ROUND(S326*T326,0)</f>
        <v>821</v>
      </c>
      <c r="E326" s="59" t="n">
        <f aca="false">ROUND(S326,0)-D326</f>
        <v>826</v>
      </c>
      <c r="F326" s="59" t="n">
        <f aca="false">IF(COUNTA(D326:E326)=0,"",SUM(D326:E326))</f>
        <v>1647</v>
      </c>
      <c r="G326" s="40" t="n">
        <f aca="false">IF(OR(F326="",F326=0),"",D326/F326)</f>
        <v>0.498482088646023</v>
      </c>
      <c r="H326" s="40" t="n">
        <f aca="false">IF(OR(F326="",F326=0),"",E326/F326)</f>
        <v>0.501517911353977</v>
      </c>
      <c r="I326" s="32" t="s">
        <v>264</v>
      </c>
      <c r="J326" s="36" t="n">
        <v>1.72833670492965</v>
      </c>
      <c r="K326" s="36" t="n">
        <f aca="false">$K$8</f>
        <v>1.21888790439391</v>
      </c>
      <c r="L326" s="36" t="n">
        <f aca="false">SQRT(J326^2+K326^2)</f>
        <v>2.1149079150367</v>
      </c>
      <c r="M326" s="40" t="n">
        <f aca="false">IF(G326="","",MAX(0,G326-1.96*L326/100))</f>
        <v>0.457029893511304</v>
      </c>
      <c r="N326" s="40" t="n">
        <f aca="false">IF(G326="","",MIN(1,G326+1.96*L326/100))</f>
        <v>0.539934283780742</v>
      </c>
      <c r="O326" s="59" t="n">
        <f aca="false">ROUND(S326*W326,0)</f>
        <v>112</v>
      </c>
      <c r="P326" s="59" t="n">
        <f aca="false">IF(F326="","",ROUND(SQRT((F326*L326/100)^2+(G326*O326)^2),0))</f>
        <v>66</v>
      </c>
      <c r="R326" s="60" t="n">
        <v>-1.29710729305845</v>
      </c>
      <c r="S326" s="61" t="n">
        <f aca="false">U326*V326*$F$5</f>
        <v>1646.977422525</v>
      </c>
      <c r="T326" s="62" t="n">
        <f aca="false">MAX(0,MIN(1,R326/100+$D$5))</f>
        <v>0.498235347830519</v>
      </c>
      <c r="U326" s="62" t="n">
        <v>0.836029148489848</v>
      </c>
      <c r="V326" s="61" t="n">
        <v>1970</v>
      </c>
      <c r="W326" s="62" t="n">
        <v>0.0678151016999644</v>
      </c>
      <c r="X326" s="63" t="s">
        <v>201</v>
      </c>
      <c r="Y326" s="63" t="s">
        <v>163</v>
      </c>
    </row>
    <row r="327" customFormat="false" ht="15" hidden="false" customHeight="false" outlineLevel="0" collapsed="false">
      <c r="A327" s="32" t="s">
        <v>418</v>
      </c>
      <c r="B327" s="32" t="s">
        <v>532</v>
      </c>
      <c r="C327" s="32" t="s">
        <v>533</v>
      </c>
      <c r="D327" s="59" t="n">
        <f aca="false">ROUND(S327*T327,0)</f>
        <v>337</v>
      </c>
      <c r="E327" s="59" t="n">
        <f aca="false">ROUND(S327,0)-D327</f>
        <v>615</v>
      </c>
      <c r="F327" s="59" t="n">
        <f aca="false">IF(COUNTA(D327:E327)=0,"",SUM(D327:E327))</f>
        <v>952</v>
      </c>
      <c r="G327" s="40" t="n">
        <f aca="false">IF(OR(F327="",F327=0),"",D327/F327)</f>
        <v>0.353991596638656</v>
      </c>
      <c r="H327" s="40" t="n">
        <f aca="false">IF(OR(F327="",F327=0),"",E327/F327)</f>
        <v>0.646008403361345</v>
      </c>
      <c r="I327" s="32" t="s">
        <v>161</v>
      </c>
      <c r="J327" s="36" t="n">
        <v>1.72833670492965</v>
      </c>
      <c r="K327" s="36" t="n">
        <f aca="false">$K$8</f>
        <v>1.21888790439391</v>
      </c>
      <c r="L327" s="36" t="n">
        <f aca="false">SQRT(J327^2+K327^2)</f>
        <v>2.1149079150367</v>
      </c>
      <c r="M327" s="40" t="n">
        <f aca="false">IF(G327="","",MAX(0,G327-1.96*L327/100))</f>
        <v>0.312539401503936</v>
      </c>
      <c r="N327" s="40" t="n">
        <f aca="false">IF(G327="","",MIN(1,G327+1.96*L327/100))</f>
        <v>0.395443791773375</v>
      </c>
      <c r="O327" s="59" t="n">
        <f aca="false">ROUND(S327*W327,0)</f>
        <v>65</v>
      </c>
      <c r="P327" s="59" t="n">
        <f aca="false">IF(F327="","",ROUND(SQRT((F327*L327/100)^2+(G327*O327)^2),0))</f>
        <v>31</v>
      </c>
      <c r="R327" s="60" t="n">
        <v>-15.7015318489481</v>
      </c>
      <c r="S327" s="61" t="n">
        <f aca="false">U327*V327*$F$5</f>
        <v>951.894508670521</v>
      </c>
      <c r="T327" s="62" t="n">
        <f aca="false">MAX(0,MIN(1,R327/100+$D$5))</f>
        <v>0.354191102271623</v>
      </c>
      <c r="U327" s="62" t="n">
        <v>0.677023121387284</v>
      </c>
      <c r="V327" s="61" t="n">
        <v>1406</v>
      </c>
      <c r="W327" s="62" t="n">
        <v>0.0678151016999644</v>
      </c>
      <c r="X327" s="63" t="s">
        <v>201</v>
      </c>
      <c r="Y327" s="63" t="s">
        <v>163</v>
      </c>
    </row>
    <row r="328" customFormat="false" ht="15" hidden="false" customHeight="false" outlineLevel="0" collapsed="false">
      <c r="A328" s="32" t="s">
        <v>418</v>
      </c>
      <c r="B328" s="32" t="s">
        <v>532</v>
      </c>
      <c r="C328" s="32" t="s">
        <v>534</v>
      </c>
      <c r="D328" s="59" t="n">
        <f aca="false">ROUND(S328*T328,0)</f>
        <v>654</v>
      </c>
      <c r="E328" s="59" t="n">
        <f aca="false">ROUND(S328,0)-D328</f>
        <v>1254</v>
      </c>
      <c r="F328" s="59" t="n">
        <f aca="false">IF(COUNTA(D328:E328)=0,"",SUM(D328:E328))</f>
        <v>1908</v>
      </c>
      <c r="G328" s="40" t="n">
        <f aca="false">IF(OR(F328="",F328=0),"",D328/F328)</f>
        <v>0.342767295597484</v>
      </c>
      <c r="H328" s="40" t="n">
        <f aca="false">IF(OR(F328="",F328=0),"",E328/F328)</f>
        <v>0.657232704402516</v>
      </c>
      <c r="I328" s="32" t="s">
        <v>161</v>
      </c>
      <c r="J328" s="36" t="n">
        <v>1.72833670492965</v>
      </c>
      <c r="K328" s="36" t="n">
        <f aca="false">$K$8</f>
        <v>1.21888790439391</v>
      </c>
      <c r="L328" s="36" t="n">
        <f aca="false">SQRT(J328^2+K328^2)</f>
        <v>2.1149079150367</v>
      </c>
      <c r="M328" s="40" t="n">
        <f aca="false">IF(G328="","",MAX(0,G328-1.96*L328/100))</f>
        <v>0.301315100462765</v>
      </c>
      <c r="N328" s="40" t="n">
        <f aca="false">IF(G328="","",MIN(1,G328+1.96*L328/100))</f>
        <v>0.384219490732204</v>
      </c>
      <c r="O328" s="59" t="n">
        <f aca="false">ROUND(S328*W328,0)</f>
        <v>129</v>
      </c>
      <c r="P328" s="59" t="n">
        <f aca="false">IF(F328="","",ROUND(SQRT((F328*L328/100)^2+(G328*O328)^2),0))</f>
        <v>60</v>
      </c>
      <c r="R328" s="60" t="n">
        <v>-16.8168746660399</v>
      </c>
      <c r="S328" s="61" t="n">
        <f aca="false">U328*V328*$F$5</f>
        <v>1907.80833039181</v>
      </c>
      <c r="T328" s="62" t="n">
        <f aca="false">MAX(0,MIN(1,R328/100+$D$5))</f>
        <v>0.343037674100704</v>
      </c>
      <c r="U328" s="62" t="n">
        <v>0.649135192375574</v>
      </c>
      <c r="V328" s="61" t="n">
        <v>2939</v>
      </c>
      <c r="W328" s="62" t="n">
        <v>0.0678151016999644</v>
      </c>
      <c r="X328" s="63" t="s">
        <v>201</v>
      </c>
      <c r="Y328" s="63" t="s">
        <v>163</v>
      </c>
    </row>
    <row r="329" customFormat="false" ht="15" hidden="false" customHeight="false" outlineLevel="0" collapsed="false">
      <c r="A329" s="32" t="s">
        <v>418</v>
      </c>
      <c r="B329" s="32" t="s">
        <v>532</v>
      </c>
      <c r="C329" s="32" t="s">
        <v>535</v>
      </c>
      <c r="D329" s="59" t="n">
        <f aca="false">ROUND(S329*T329,0)</f>
        <v>443</v>
      </c>
      <c r="E329" s="59" t="n">
        <f aca="false">ROUND(S329,0)-D329</f>
        <v>904</v>
      </c>
      <c r="F329" s="59" t="n">
        <f aca="false">IF(COUNTA(D329:E329)=0,"",SUM(D329:E329))</f>
        <v>1347</v>
      </c>
      <c r="G329" s="40" t="n">
        <f aca="false">IF(OR(F329="",F329=0),"",D329/F329)</f>
        <v>0.328878990348924</v>
      </c>
      <c r="H329" s="40" t="n">
        <f aca="false">IF(OR(F329="",F329=0),"",E329/F329)</f>
        <v>0.671121009651077</v>
      </c>
      <c r="I329" s="32" t="s">
        <v>161</v>
      </c>
      <c r="J329" s="36" t="n">
        <v>1.72833670492965</v>
      </c>
      <c r="K329" s="36" t="n">
        <f aca="false">$K$8</f>
        <v>1.21888790439391</v>
      </c>
      <c r="L329" s="36" t="n">
        <f aca="false">SQRT(J329^2+K329^2)</f>
        <v>2.1149079150367</v>
      </c>
      <c r="M329" s="40" t="n">
        <f aca="false">IF(G329="","",MAX(0,G329-1.96*L329/100))</f>
        <v>0.287426795214204</v>
      </c>
      <c r="N329" s="40" t="n">
        <f aca="false">IF(G329="","",MIN(1,G329+1.96*L329/100))</f>
        <v>0.370331185483643</v>
      </c>
      <c r="O329" s="59" t="n">
        <f aca="false">ROUND(S329*W329,0)</f>
        <v>91</v>
      </c>
      <c r="P329" s="59" t="n">
        <f aca="false">IF(F329="","",ROUND(SQRT((F329*L329/100)^2+(G329*O329)^2),0))</f>
        <v>41</v>
      </c>
      <c r="R329" s="60" t="n">
        <v>-18.2182751052109</v>
      </c>
      <c r="S329" s="61" t="n">
        <f aca="false">U329*V329*$F$5</f>
        <v>1347</v>
      </c>
      <c r="T329" s="62" t="n">
        <f aca="false">MAX(0,MIN(1,R329/100+$D$5))</f>
        <v>0.329023669708994</v>
      </c>
      <c r="U329" s="62" t="n">
        <v>0.677565392354125</v>
      </c>
      <c r="V329" s="61" t="n">
        <v>1988</v>
      </c>
      <c r="W329" s="62" t="n">
        <v>0.0678151016999644</v>
      </c>
      <c r="X329" s="63" t="s">
        <v>201</v>
      </c>
      <c r="Y329" s="63" t="s">
        <v>163</v>
      </c>
    </row>
    <row r="330" customFormat="false" ht="15" hidden="false" customHeight="false" outlineLevel="0" collapsed="false">
      <c r="A330" s="32" t="s">
        <v>418</v>
      </c>
      <c r="B330" s="32" t="s">
        <v>532</v>
      </c>
      <c r="C330" s="32" t="s">
        <v>536</v>
      </c>
      <c r="D330" s="59" t="n">
        <f aca="false">ROUND(S330*T330,0)</f>
        <v>215</v>
      </c>
      <c r="E330" s="59" t="n">
        <f aca="false">ROUND(S330,0)-D330</f>
        <v>425</v>
      </c>
      <c r="F330" s="59" t="n">
        <f aca="false">IF(COUNTA(D330:E330)=0,"",SUM(D330:E330))</f>
        <v>640</v>
      </c>
      <c r="G330" s="40" t="n">
        <f aca="false">IF(OR(F330="",F330=0),"",D330/F330)</f>
        <v>0.3359375</v>
      </c>
      <c r="H330" s="40" t="n">
        <f aca="false">IF(OR(F330="",F330=0),"",E330/F330)</f>
        <v>0.6640625</v>
      </c>
      <c r="I330" s="32" t="s">
        <v>161</v>
      </c>
      <c r="J330" s="36" t="n">
        <v>2.11715406277612</v>
      </c>
      <c r="K330" s="36" t="n">
        <f aca="false">$K$8</f>
        <v>1.21888790439391</v>
      </c>
      <c r="L330" s="36" t="n">
        <f aca="false">SQRT(J330^2+K330^2)</f>
        <v>2.44295498300873</v>
      </c>
      <c r="M330" s="40" t="n">
        <f aca="false">IF(G330="","",MAX(0,G330-1.96*L330/100))</f>
        <v>0.288055582333029</v>
      </c>
      <c r="N330" s="40" t="n">
        <f aca="false">IF(G330="","",MIN(1,G330+1.96*L330/100))</f>
        <v>0.383819417666971</v>
      </c>
      <c r="O330" s="59" t="n">
        <f aca="false">ROUND(S330*W330,0)</f>
        <v>56</v>
      </c>
      <c r="P330" s="59" t="n">
        <f aca="false">IF(F330="","",ROUND(SQRT((F330*L330/100)^2+(G330*O330)^2),0))</f>
        <v>24</v>
      </c>
      <c r="R330" s="60" t="n">
        <v>-17.5976901938606</v>
      </c>
      <c r="S330" s="61" t="n">
        <f aca="false">U330*V330*$F$5</f>
        <v>640.169811320755</v>
      </c>
      <c r="T330" s="62" t="n">
        <f aca="false">MAX(0,MIN(1,R330/100+$D$5))</f>
        <v>0.335229518822497</v>
      </c>
      <c r="U330" s="62" t="n">
        <v>0.69811320754717</v>
      </c>
      <c r="V330" s="61" t="n">
        <v>917</v>
      </c>
      <c r="W330" s="62" t="n">
        <v>0.0882361663506877</v>
      </c>
      <c r="X330" s="63" t="s">
        <v>168</v>
      </c>
      <c r="Y330" s="63" t="s">
        <v>163</v>
      </c>
    </row>
    <row r="331" customFormat="false" ht="15" hidden="false" customHeight="false" outlineLevel="0" collapsed="false">
      <c r="A331" s="32" t="s">
        <v>418</v>
      </c>
      <c r="B331" s="32" t="s">
        <v>537</v>
      </c>
      <c r="C331" s="32" t="s">
        <v>538</v>
      </c>
      <c r="D331" s="59" t="n">
        <f aca="false">ROUND(S331*T331,0)</f>
        <v>501</v>
      </c>
      <c r="E331" s="59" t="n">
        <f aca="false">ROUND(S331,0)-D331</f>
        <v>477</v>
      </c>
      <c r="F331" s="59" t="n">
        <f aca="false">IF(COUNTA(D331:E331)=0,"",SUM(D331:E331))</f>
        <v>978</v>
      </c>
      <c r="G331" s="40" t="n">
        <f aca="false">IF(OR(F331="",F331=0),"",D331/F331)</f>
        <v>0.512269938650307</v>
      </c>
      <c r="H331" s="40" t="n">
        <f aca="false">IF(OR(F331="",F331=0),"",E331/F331)</f>
        <v>0.487730061349693</v>
      </c>
      <c r="I331" s="32" t="s">
        <v>161</v>
      </c>
      <c r="J331" s="36" t="n">
        <v>1.72833670492965</v>
      </c>
      <c r="K331" s="36" t="n">
        <f aca="false">$K$8</f>
        <v>1.21888790439391</v>
      </c>
      <c r="L331" s="36" t="n">
        <f aca="false">SQRT(J331^2+K331^2)</f>
        <v>2.1149079150367</v>
      </c>
      <c r="M331" s="40" t="n">
        <f aca="false">IF(G331="","",MAX(0,G331-1.96*L331/100))</f>
        <v>0.470817743515588</v>
      </c>
      <c r="N331" s="40" t="n">
        <f aca="false">IF(G331="","",MIN(1,G331+1.96*L331/100))</f>
        <v>0.553722133785026</v>
      </c>
      <c r="O331" s="59" t="n">
        <f aca="false">ROUND(S331*W331,0)</f>
        <v>66</v>
      </c>
      <c r="P331" s="59" t="n">
        <f aca="false">IF(F331="","",ROUND(SQRT((F331*L331/100)^2+(G331*O331)^2),0))</f>
        <v>40</v>
      </c>
      <c r="R331" s="60" t="n">
        <v>0.0868357778828572</v>
      </c>
      <c r="S331" s="61" t="n">
        <f aca="false">U331*V331*$F$5</f>
        <v>978.044260027662</v>
      </c>
      <c r="T331" s="62" t="n">
        <f aca="false">MAX(0,MIN(1,R331/100+$D$5))</f>
        <v>0.512074778539932</v>
      </c>
      <c r="U331" s="62" t="n">
        <v>0.659059474412171</v>
      </c>
      <c r="V331" s="61" t="n">
        <v>1484</v>
      </c>
      <c r="W331" s="62" t="n">
        <v>0.0678151016999644</v>
      </c>
      <c r="X331" s="63" t="s">
        <v>201</v>
      </c>
      <c r="Y331" s="63" t="s">
        <v>163</v>
      </c>
    </row>
    <row r="332" customFormat="false" ht="15" hidden="false" customHeight="false" outlineLevel="0" collapsed="false">
      <c r="A332" s="32" t="s">
        <v>418</v>
      </c>
      <c r="B332" s="32" t="s">
        <v>537</v>
      </c>
      <c r="C332" s="32" t="s">
        <v>539</v>
      </c>
      <c r="D332" s="59" t="n">
        <f aca="false">ROUND(S332*T332,0)</f>
        <v>406</v>
      </c>
      <c r="E332" s="59" t="n">
        <f aca="false">ROUND(S332,0)-D332</f>
        <v>375</v>
      </c>
      <c r="F332" s="59" t="n">
        <f aca="false">IF(COUNTA(D332:E332)=0,"",SUM(D332:E332))</f>
        <v>781</v>
      </c>
      <c r="G332" s="40" t="n">
        <f aca="false">IF(OR(F332="",F332=0),"",D332/F332)</f>
        <v>0.519846350832266</v>
      </c>
      <c r="H332" s="40" t="n">
        <f aca="false">IF(OR(F332="",F332=0),"",E332/F332)</f>
        <v>0.480153649167734</v>
      </c>
      <c r="I332" s="32" t="s">
        <v>161</v>
      </c>
      <c r="J332" s="36" t="n">
        <v>2.11715406277612</v>
      </c>
      <c r="K332" s="36" t="n">
        <f aca="false">$K$8</f>
        <v>1.21888790439391</v>
      </c>
      <c r="L332" s="36" t="n">
        <f aca="false">SQRT(J332^2+K332^2)</f>
        <v>2.44295498300873</v>
      </c>
      <c r="M332" s="40" t="n">
        <f aca="false">IF(G332="","",MAX(0,G332-1.96*L332/100))</f>
        <v>0.471964433165295</v>
      </c>
      <c r="N332" s="40" t="n">
        <f aca="false">IF(G332="","",MIN(1,G332+1.96*L332/100))</f>
        <v>0.567728268499238</v>
      </c>
      <c r="O332" s="59" t="n">
        <f aca="false">ROUND(S332*W332,0)</f>
        <v>69</v>
      </c>
      <c r="P332" s="59" t="n">
        <f aca="false">IF(F332="","",ROUND(SQRT((F332*L332/100)^2+(G332*O332)^2),0))</f>
        <v>41</v>
      </c>
      <c r="R332" s="60" t="n">
        <v>0.832588339598263</v>
      </c>
      <c r="S332" s="61" t="n">
        <f aca="false">U332*V332*$F$5</f>
        <v>780.745236414961</v>
      </c>
      <c r="T332" s="62" t="n">
        <f aca="false">MAX(0,MIN(1,R332/100+$D$5))</f>
        <v>0.519532304157086</v>
      </c>
      <c r="U332" s="62" t="n">
        <v>0.549047282992237</v>
      </c>
      <c r="V332" s="61" t="n">
        <v>1422</v>
      </c>
      <c r="W332" s="62" t="n">
        <v>0.0882361663506877</v>
      </c>
      <c r="X332" s="63" t="s">
        <v>168</v>
      </c>
      <c r="Y332" s="63" t="s">
        <v>163</v>
      </c>
    </row>
    <row r="333" customFormat="false" ht="15" hidden="false" customHeight="false" outlineLevel="0" collapsed="false">
      <c r="A333" s="32" t="s">
        <v>418</v>
      </c>
      <c r="B333" s="32" t="s">
        <v>537</v>
      </c>
      <c r="C333" s="32" t="s">
        <v>540</v>
      </c>
      <c r="D333" s="59" t="n">
        <f aca="false">ROUND(S333*T333,0)</f>
        <v>372</v>
      </c>
      <c r="E333" s="59" t="n">
        <f aca="false">ROUND(S333,0)-D333</f>
        <v>385</v>
      </c>
      <c r="F333" s="59" t="n">
        <f aca="false">IF(COUNTA(D333:E333)=0,"",SUM(D333:E333))</f>
        <v>757</v>
      </c>
      <c r="G333" s="40" t="n">
        <f aca="false">IF(OR(F333="",F333=0),"",D333/F333)</f>
        <v>0.491413474240423</v>
      </c>
      <c r="H333" s="40" t="n">
        <f aca="false">IF(OR(F333="",F333=0),"",E333/F333)</f>
        <v>0.508586525759577</v>
      </c>
      <c r="I333" s="32" t="s">
        <v>161</v>
      </c>
      <c r="J333" s="36" t="n">
        <v>2.11715406277612</v>
      </c>
      <c r="K333" s="36" t="n">
        <f aca="false">$K$8</f>
        <v>1.21888790439391</v>
      </c>
      <c r="L333" s="36" t="n">
        <f aca="false">SQRT(J333^2+K333^2)</f>
        <v>2.44295498300873</v>
      </c>
      <c r="M333" s="40" t="n">
        <f aca="false">IF(G333="","",MAX(0,G333-1.96*L333/100))</f>
        <v>0.443531556573452</v>
      </c>
      <c r="N333" s="40" t="n">
        <f aca="false">IF(G333="","",MIN(1,G333+1.96*L333/100))</f>
        <v>0.539295391907394</v>
      </c>
      <c r="O333" s="59" t="n">
        <f aca="false">ROUND(S333*W333,0)</f>
        <v>67</v>
      </c>
      <c r="P333" s="59" t="n">
        <f aca="false">IF(F333="","",ROUND(SQRT((F333*L333/100)^2+(G333*O333)^2),0))</f>
        <v>38</v>
      </c>
      <c r="R333" s="60" t="n">
        <v>-2.0417229590307</v>
      </c>
      <c r="S333" s="61" t="n">
        <f aca="false">U333*V333*$F$5</f>
        <v>757.126771653543</v>
      </c>
      <c r="T333" s="62" t="n">
        <f aca="false">MAX(0,MIN(1,R333/100+$D$5))</f>
        <v>0.490789191170796</v>
      </c>
      <c r="U333" s="62" t="n">
        <v>0.574015748031496</v>
      </c>
      <c r="V333" s="61" t="n">
        <v>1319</v>
      </c>
      <c r="W333" s="62" t="n">
        <v>0.0882361663506877</v>
      </c>
      <c r="X333" s="63" t="s">
        <v>168</v>
      </c>
      <c r="Y333" s="63" t="s">
        <v>163</v>
      </c>
    </row>
    <row r="334" customFormat="false" ht="15" hidden="false" customHeight="false" outlineLevel="0" collapsed="false">
      <c r="A334" s="32" t="s">
        <v>418</v>
      </c>
      <c r="B334" s="32" t="s">
        <v>541</v>
      </c>
      <c r="C334" s="32" t="s">
        <v>542</v>
      </c>
      <c r="D334" s="59" t="n">
        <f aca="false">ROUND(S334*T334,0)</f>
        <v>179</v>
      </c>
      <c r="E334" s="59" t="n">
        <f aca="false">ROUND(S334,0)-D334</f>
        <v>204</v>
      </c>
      <c r="F334" s="59" t="n">
        <f aca="false">IF(COUNTA(D334:E334)=0,"",SUM(D334:E334))</f>
        <v>383</v>
      </c>
      <c r="G334" s="40" t="n">
        <f aca="false">IF(OR(F334="",F334=0),"",D334/F334)</f>
        <v>0.467362924281984</v>
      </c>
      <c r="H334" s="40" t="n">
        <f aca="false">IF(OR(F334="",F334=0),"",E334/F334)</f>
        <v>0.532637075718016</v>
      </c>
      <c r="I334" s="32" t="s">
        <v>161</v>
      </c>
      <c r="J334" s="36" t="n">
        <v>3.41931916932922</v>
      </c>
      <c r="K334" s="36" t="n">
        <f aca="false">$K$8</f>
        <v>1.21888790439391</v>
      </c>
      <c r="L334" s="36" t="n">
        <f aca="false">SQRT(J334^2+K334^2)</f>
        <v>3.63007318179951</v>
      </c>
      <c r="M334" s="40" t="n">
        <f aca="false">IF(G334="","",MAX(0,G334-1.96*L334/100))</f>
        <v>0.396213489918714</v>
      </c>
      <c r="N334" s="40" t="n">
        <f aca="false">IF(G334="","",MIN(1,G334+1.96*L334/100))</f>
        <v>0.538512358645255</v>
      </c>
      <c r="O334" s="59" t="n">
        <f aca="false">ROUND(S334*W334,0)</f>
        <v>57</v>
      </c>
      <c r="P334" s="59" t="n">
        <f aca="false">IF(F334="","",ROUND(SQRT((F334*L334/100)^2+(G334*O334)^2),0))</f>
        <v>30</v>
      </c>
      <c r="R334" s="60" t="n">
        <v>-4.3891727165142</v>
      </c>
      <c r="S334" s="61" t="n">
        <f aca="false">U334*V334*$F$5</f>
        <v>383.103139013453</v>
      </c>
      <c r="T334" s="62" t="n">
        <f aca="false">MAX(0,MIN(1,R334/100+$D$5))</f>
        <v>0.467314693595961</v>
      </c>
      <c r="U334" s="62" t="n">
        <v>0.541106128550075</v>
      </c>
      <c r="V334" s="61" t="n">
        <v>708</v>
      </c>
      <c r="W334" s="62" t="n">
        <v>0.147793277096735</v>
      </c>
      <c r="X334" s="63" t="s">
        <v>162</v>
      </c>
      <c r="Y334" s="63" t="s">
        <v>163</v>
      </c>
    </row>
    <row r="335" customFormat="false" ht="15" hidden="false" customHeight="false" outlineLevel="0" collapsed="false">
      <c r="A335" s="32" t="s">
        <v>418</v>
      </c>
      <c r="B335" s="32" t="s">
        <v>541</v>
      </c>
      <c r="C335" s="32" t="s">
        <v>543</v>
      </c>
      <c r="D335" s="59" t="n">
        <f aca="false">ROUND(S335*T335,0)</f>
        <v>540</v>
      </c>
      <c r="E335" s="59" t="n">
        <f aca="false">ROUND(S335,0)-D335</f>
        <v>509</v>
      </c>
      <c r="F335" s="59" t="n">
        <f aca="false">IF(COUNTA(D335:E335)=0,"",SUM(D335:E335))</f>
        <v>1049</v>
      </c>
      <c r="G335" s="40" t="n">
        <f aca="false">IF(OR(F335="",F335=0),"",D335/F335)</f>
        <v>0.514775977121068</v>
      </c>
      <c r="H335" s="40" t="n">
        <f aca="false">IF(OR(F335="",F335=0),"",E335/F335)</f>
        <v>0.485224022878932</v>
      </c>
      <c r="I335" s="32" t="s">
        <v>161</v>
      </c>
      <c r="J335" s="36" t="n">
        <v>1.72833670492965</v>
      </c>
      <c r="K335" s="36" t="n">
        <f aca="false">$K$8</f>
        <v>1.21888790439391</v>
      </c>
      <c r="L335" s="36" t="n">
        <f aca="false">SQRT(J335^2+K335^2)</f>
        <v>2.1149079150367</v>
      </c>
      <c r="M335" s="40" t="n">
        <f aca="false">IF(G335="","",MAX(0,G335-1.96*L335/100))</f>
        <v>0.473323781986348</v>
      </c>
      <c r="N335" s="40" t="n">
        <f aca="false">IF(G335="","",MIN(1,G335+1.96*L335/100))</f>
        <v>0.556228172255787</v>
      </c>
      <c r="O335" s="59" t="n">
        <f aca="false">ROUND(S335*W335,0)</f>
        <v>71</v>
      </c>
      <c r="P335" s="59" t="n">
        <f aca="false">IF(F335="","",ROUND(SQRT((F335*L335/100)^2+(G335*O335)^2),0))</f>
        <v>43</v>
      </c>
      <c r="R335" s="60" t="n">
        <v>0.369908456048205</v>
      </c>
      <c r="S335" s="61" t="n">
        <f aca="false">U335*V335*$F$5</f>
        <v>1049.22431259045</v>
      </c>
      <c r="T335" s="62" t="n">
        <f aca="false">MAX(0,MIN(1,R335/100+$D$5))</f>
        <v>0.514905505321585</v>
      </c>
      <c r="U335" s="62" t="n">
        <v>0.662807525325615</v>
      </c>
      <c r="V335" s="61" t="n">
        <v>1583</v>
      </c>
      <c r="W335" s="62" t="n">
        <v>0.0678151016999644</v>
      </c>
      <c r="X335" s="63" t="s">
        <v>201</v>
      </c>
      <c r="Y335" s="63" t="s">
        <v>163</v>
      </c>
    </row>
    <row r="336" customFormat="false" ht="15" hidden="false" customHeight="false" outlineLevel="0" collapsed="false">
      <c r="A336" s="32" t="s">
        <v>418</v>
      </c>
      <c r="B336" s="32" t="s">
        <v>544</v>
      </c>
      <c r="C336" s="32" t="s">
        <v>545</v>
      </c>
      <c r="D336" s="59" t="n">
        <f aca="false">ROUND(S336*T336,0)</f>
        <v>494</v>
      </c>
      <c r="E336" s="59" t="n">
        <f aca="false">ROUND(S336,0)-D336</f>
        <v>534</v>
      </c>
      <c r="F336" s="59" t="n">
        <f aca="false">IF(COUNTA(D336:E336)=0,"",SUM(D336:E336))</f>
        <v>1028</v>
      </c>
      <c r="G336" s="40" t="n">
        <f aca="false">IF(OR(F336="",F336=0),"",D336/F336)</f>
        <v>0.480544747081712</v>
      </c>
      <c r="H336" s="40" t="n">
        <f aca="false">IF(OR(F336="",F336=0),"",E336/F336)</f>
        <v>0.519455252918288</v>
      </c>
      <c r="I336" s="32" t="s">
        <v>161</v>
      </c>
      <c r="J336" s="36" t="n">
        <v>1.72833670492965</v>
      </c>
      <c r="K336" s="36" t="n">
        <f aca="false">$K$8</f>
        <v>1.21888790439391</v>
      </c>
      <c r="L336" s="36" t="n">
        <f aca="false">SQRT(J336^2+K336^2)</f>
        <v>2.1149079150367</v>
      </c>
      <c r="M336" s="40" t="n">
        <f aca="false">IF(G336="","",MAX(0,G336-1.96*L336/100))</f>
        <v>0.439092551946993</v>
      </c>
      <c r="N336" s="40" t="n">
        <f aca="false">IF(G336="","",MIN(1,G336+1.96*L336/100))</f>
        <v>0.521996942216431</v>
      </c>
      <c r="O336" s="59" t="n">
        <f aca="false">ROUND(S336*W336,0)</f>
        <v>70</v>
      </c>
      <c r="P336" s="59" t="n">
        <f aca="false">IF(F336="","",ROUND(SQRT((F336*L336/100)^2+(G336*O336)^2),0))</f>
        <v>40</v>
      </c>
      <c r="R336" s="60" t="n">
        <v>-3.04253424980238</v>
      </c>
      <c r="S336" s="61" t="n">
        <f aca="false">U336*V336*$F$5</f>
        <v>1027.55404570723</v>
      </c>
      <c r="T336" s="62" t="n">
        <f aca="false">MAX(0,MIN(1,R336/100+$D$5))</f>
        <v>0.480781078263079</v>
      </c>
      <c r="U336" s="62" t="n">
        <v>0.589870290302656</v>
      </c>
      <c r="V336" s="61" t="n">
        <v>1742</v>
      </c>
      <c r="W336" s="62" t="n">
        <v>0.0678151016999644</v>
      </c>
      <c r="X336" s="63" t="s">
        <v>201</v>
      </c>
      <c r="Y336" s="63" t="s">
        <v>163</v>
      </c>
    </row>
    <row r="337" customFormat="false" ht="15" hidden="false" customHeight="false" outlineLevel="0" collapsed="false">
      <c r="A337" s="32" t="s">
        <v>418</v>
      </c>
      <c r="B337" s="32" t="s">
        <v>544</v>
      </c>
      <c r="C337" s="32" t="s">
        <v>546</v>
      </c>
      <c r="D337" s="59" t="n">
        <f aca="false">ROUND(S337*T337,0)</f>
        <v>432</v>
      </c>
      <c r="E337" s="59" t="n">
        <f aca="false">ROUND(S337,0)-D337</f>
        <v>436</v>
      </c>
      <c r="F337" s="59" t="n">
        <f aca="false">IF(COUNTA(D337:E337)=0,"",SUM(D337:E337))</f>
        <v>868</v>
      </c>
      <c r="G337" s="40" t="n">
        <f aca="false">IF(OR(F337="",F337=0),"",D337/F337)</f>
        <v>0.497695852534562</v>
      </c>
      <c r="H337" s="40" t="n">
        <f aca="false">IF(OR(F337="",F337=0),"",E337/F337)</f>
        <v>0.502304147465438</v>
      </c>
      <c r="I337" s="32" t="s">
        <v>161</v>
      </c>
      <c r="J337" s="36" t="n">
        <v>2.11715406277612</v>
      </c>
      <c r="K337" s="36" t="n">
        <f aca="false">$K$8</f>
        <v>1.21888790439391</v>
      </c>
      <c r="L337" s="36" t="n">
        <f aca="false">SQRT(J337^2+K337^2)</f>
        <v>2.44295498300873</v>
      </c>
      <c r="M337" s="40" t="n">
        <f aca="false">IF(G337="","",MAX(0,G337-1.96*L337/100))</f>
        <v>0.449813934867591</v>
      </c>
      <c r="N337" s="40" t="n">
        <f aca="false">IF(G337="","",MIN(1,G337+1.96*L337/100))</f>
        <v>0.545577770201533</v>
      </c>
      <c r="O337" s="59" t="n">
        <f aca="false">ROUND(S337*W337,0)</f>
        <v>77</v>
      </c>
      <c r="P337" s="59" t="n">
        <f aca="false">IF(F337="","",ROUND(SQRT((F337*L337/100)^2+(G337*O337)^2),0))</f>
        <v>44</v>
      </c>
      <c r="R337" s="60" t="n">
        <v>-1.36448983008346</v>
      </c>
      <c r="S337" s="61" t="n">
        <f aca="false">U337*V337*$F$5</f>
        <v>867.502130249544</v>
      </c>
      <c r="T337" s="62" t="n">
        <f aca="false">MAX(0,MIN(1,R337/100+$D$5))</f>
        <v>0.497561522460269</v>
      </c>
      <c r="U337" s="62" t="n">
        <v>0.507608034083993</v>
      </c>
      <c r="V337" s="61" t="n">
        <v>1709</v>
      </c>
      <c r="W337" s="62" t="n">
        <v>0.0882361663506877</v>
      </c>
      <c r="X337" s="63" t="s">
        <v>168</v>
      </c>
      <c r="Y337" s="63" t="s">
        <v>163</v>
      </c>
    </row>
    <row r="338" customFormat="false" ht="15" hidden="false" customHeight="false" outlineLevel="0" collapsed="false">
      <c r="A338" s="32" t="s">
        <v>418</v>
      </c>
      <c r="B338" s="32" t="s">
        <v>544</v>
      </c>
      <c r="C338" s="32" t="s">
        <v>547</v>
      </c>
      <c r="D338" s="59" t="n">
        <f aca="false">ROUND(S338*T338,0)</f>
        <v>891</v>
      </c>
      <c r="E338" s="59" t="n">
        <f aca="false">ROUND(S338,0)-D338</f>
        <v>983</v>
      </c>
      <c r="F338" s="59" t="n">
        <f aca="false">IF(COUNTA(D338:E338)=0,"",SUM(D338:E338))</f>
        <v>1874</v>
      </c>
      <c r="G338" s="40" t="n">
        <f aca="false">IF(OR(F338="",F338=0),"",D338/F338)</f>
        <v>0.475453575240128</v>
      </c>
      <c r="H338" s="40" t="n">
        <f aca="false">IF(OR(F338="",F338=0),"",E338/F338)</f>
        <v>0.524546424759872</v>
      </c>
      <c r="I338" s="32" t="s">
        <v>161</v>
      </c>
      <c r="J338" s="36" t="n">
        <v>1.72833670492965</v>
      </c>
      <c r="K338" s="36" t="n">
        <f aca="false">$K$8</f>
        <v>1.21888790439391</v>
      </c>
      <c r="L338" s="36" t="n">
        <f aca="false">SQRT(J338^2+K338^2)</f>
        <v>2.1149079150367</v>
      </c>
      <c r="M338" s="40" t="n">
        <f aca="false">IF(G338="","",MAX(0,G338-1.96*L338/100))</f>
        <v>0.434001380105409</v>
      </c>
      <c r="N338" s="40" t="n">
        <f aca="false">IF(G338="","",MIN(1,G338+1.96*L338/100))</f>
        <v>0.516905770374847</v>
      </c>
      <c r="O338" s="59" t="n">
        <f aca="false">ROUND(S338*W338,0)</f>
        <v>127</v>
      </c>
      <c r="P338" s="59" t="n">
        <f aca="false">IF(F338="","",ROUND(SQRT((F338*L338/100)^2+(G338*O338)^2),0))</f>
        <v>72</v>
      </c>
      <c r="R338" s="60" t="n">
        <v>-3.55670316134108</v>
      </c>
      <c r="S338" s="61" t="n">
        <f aca="false">U338*V338*$F$5</f>
        <v>1873.94361294814</v>
      </c>
      <c r="T338" s="62" t="n">
        <f aca="false">MAX(0,MIN(1,R338/100+$D$5))</f>
        <v>0.475639389147692</v>
      </c>
      <c r="U338" s="62" t="n">
        <v>0.612600069613644</v>
      </c>
      <c r="V338" s="61" t="n">
        <v>3059</v>
      </c>
      <c r="W338" s="62" t="n">
        <v>0.0678151016999644</v>
      </c>
      <c r="X338" s="63" t="s">
        <v>201</v>
      </c>
      <c r="Y338" s="63" t="s">
        <v>163</v>
      </c>
    </row>
    <row r="339" customFormat="false" ht="15" hidden="false" customHeight="false" outlineLevel="0" collapsed="false">
      <c r="A339" s="32" t="s">
        <v>418</v>
      </c>
      <c r="B339" s="32" t="s">
        <v>544</v>
      </c>
      <c r="C339" s="32" t="s">
        <v>548</v>
      </c>
      <c r="D339" s="59" t="n">
        <f aca="false">ROUND(S339*T339,0)</f>
        <v>182</v>
      </c>
      <c r="E339" s="59" t="n">
        <f aca="false">ROUND(S339,0)-D339</f>
        <v>216</v>
      </c>
      <c r="F339" s="59" t="n">
        <f aca="false">IF(COUNTA(D339:E339)=0,"",SUM(D339:E339))</f>
        <v>398</v>
      </c>
      <c r="G339" s="40" t="n">
        <f aca="false">IF(OR(F339="",F339=0),"",D339/F339)</f>
        <v>0.457286432160804</v>
      </c>
      <c r="H339" s="40" t="n">
        <f aca="false">IF(OR(F339="",F339=0),"",E339/F339)</f>
        <v>0.542713567839196</v>
      </c>
      <c r="I339" s="32" t="s">
        <v>161</v>
      </c>
      <c r="J339" s="36" t="n">
        <v>3.41931916932922</v>
      </c>
      <c r="K339" s="36" t="n">
        <f aca="false">$K$8</f>
        <v>1.21888790439391</v>
      </c>
      <c r="L339" s="36" t="n">
        <f aca="false">SQRT(J339^2+K339^2)</f>
        <v>3.63007318179951</v>
      </c>
      <c r="M339" s="40" t="n">
        <f aca="false">IF(G339="","",MAX(0,G339-1.96*L339/100))</f>
        <v>0.386136997797534</v>
      </c>
      <c r="N339" s="40" t="n">
        <f aca="false">IF(G339="","",MIN(1,G339+1.96*L339/100))</f>
        <v>0.528435866524075</v>
      </c>
      <c r="O339" s="59" t="n">
        <f aca="false">ROUND(S339*W339,0)</f>
        <v>59</v>
      </c>
      <c r="P339" s="59" t="n">
        <f aca="false">IF(F339="","",ROUND(SQRT((F339*L339/100)^2+(G339*O339)^2),0))</f>
        <v>31</v>
      </c>
      <c r="R339" s="60" t="n">
        <v>-5.33341519588048</v>
      </c>
      <c r="S339" s="61" t="n">
        <f aca="false">U339*V339*$F$5</f>
        <v>398.40616966581</v>
      </c>
      <c r="T339" s="62" t="n">
        <f aca="false">MAX(0,MIN(1,R339/100+$D$5))</f>
        <v>0.457872268802298</v>
      </c>
      <c r="U339" s="62" t="n">
        <v>0.48586118251928</v>
      </c>
      <c r="V339" s="61" t="n">
        <v>820</v>
      </c>
      <c r="W339" s="62" t="n">
        <v>0.147793277096735</v>
      </c>
      <c r="X339" s="63" t="s">
        <v>162</v>
      </c>
      <c r="Y339" s="63" t="s">
        <v>163</v>
      </c>
    </row>
    <row r="340" customFormat="false" ht="15" hidden="false" customHeight="false" outlineLevel="0" collapsed="false">
      <c r="A340" s="32" t="s">
        <v>418</v>
      </c>
      <c r="B340" s="32" t="s">
        <v>549</v>
      </c>
      <c r="C340" s="32" t="s">
        <v>550</v>
      </c>
      <c r="D340" s="59" t="n">
        <f aca="false">ROUND(S340*T340,0)</f>
        <v>673</v>
      </c>
      <c r="E340" s="59" t="n">
        <f aca="false">ROUND(S340,0)-D340</f>
        <v>708</v>
      </c>
      <c r="F340" s="59" t="n">
        <f aca="false">IF(COUNTA(D340:E340)=0,"",SUM(D340:E340))</f>
        <v>1381</v>
      </c>
      <c r="G340" s="40" t="n">
        <f aca="false">IF(OR(F340="",F340=0),"",D340/F340)</f>
        <v>0.487328023171615</v>
      </c>
      <c r="H340" s="40" t="n">
        <f aca="false">IF(OR(F340="",F340=0),"",E340/F340)</f>
        <v>0.512671976828385</v>
      </c>
      <c r="I340" s="32" t="s">
        <v>161</v>
      </c>
      <c r="J340" s="36" t="n">
        <v>1.72833670492965</v>
      </c>
      <c r="K340" s="36" t="n">
        <f aca="false">$K$8</f>
        <v>1.21888790439391</v>
      </c>
      <c r="L340" s="36" t="n">
        <f aca="false">SQRT(J340^2+K340^2)</f>
        <v>2.1149079150367</v>
      </c>
      <c r="M340" s="40" t="n">
        <f aca="false">IF(G340="","",MAX(0,G340-1.96*L340/100))</f>
        <v>0.445875828036896</v>
      </c>
      <c r="N340" s="40" t="n">
        <f aca="false">IF(G340="","",MIN(1,G340+1.96*L340/100))</f>
        <v>0.528780218306334</v>
      </c>
      <c r="O340" s="59" t="n">
        <f aca="false">ROUND(S340*W340,0)</f>
        <v>94</v>
      </c>
      <c r="P340" s="59" t="n">
        <f aca="false">IF(F340="","",ROUND(SQRT((F340*L340/100)^2+(G340*O340)^2),0))</f>
        <v>54</v>
      </c>
      <c r="R340" s="60" t="n">
        <v>-2.35596280241517</v>
      </c>
      <c r="S340" s="61" t="n">
        <f aca="false">U340*V340*$F$5</f>
        <v>1380.50534255185</v>
      </c>
      <c r="T340" s="62" t="n">
        <f aca="false">MAX(0,MIN(1,R340/100+$D$5))</f>
        <v>0.487646792736951</v>
      </c>
      <c r="U340" s="62" t="n">
        <v>0.629792583280955</v>
      </c>
      <c r="V340" s="61" t="n">
        <v>2192</v>
      </c>
      <c r="W340" s="62" t="n">
        <v>0.0678151016999644</v>
      </c>
      <c r="X340" s="63" t="s">
        <v>201</v>
      </c>
      <c r="Y340" s="63" t="s">
        <v>163</v>
      </c>
    </row>
    <row r="341" customFormat="false" ht="15" hidden="false" customHeight="false" outlineLevel="0" collapsed="false">
      <c r="A341" s="32" t="s">
        <v>418</v>
      </c>
      <c r="B341" s="32" t="s">
        <v>549</v>
      </c>
      <c r="C341" s="32" t="s">
        <v>551</v>
      </c>
      <c r="D341" s="59" t="n">
        <f aca="false">ROUND(S341*T341,0)</f>
        <v>159</v>
      </c>
      <c r="E341" s="59" t="n">
        <f aca="false">ROUND(S341,0)-D341</f>
        <v>143</v>
      </c>
      <c r="F341" s="59" t="n">
        <f aca="false">IF(COUNTA(D341:E341)=0,"",SUM(D341:E341))</f>
        <v>302</v>
      </c>
      <c r="G341" s="40" t="n">
        <f aca="false">IF(OR(F341="",F341=0),"",D341/F341)</f>
        <v>0.526490066225166</v>
      </c>
      <c r="H341" s="40" t="n">
        <f aca="false">IF(OR(F341="",F341=0),"",E341/F341)</f>
        <v>0.473509933774834</v>
      </c>
      <c r="I341" s="32" t="s">
        <v>264</v>
      </c>
      <c r="J341" s="36" t="n">
        <v>3.41931916932922</v>
      </c>
      <c r="K341" s="36" t="n">
        <f aca="false">$K$8</f>
        <v>1.21888790439391</v>
      </c>
      <c r="L341" s="36" t="n">
        <f aca="false">SQRT(J341^2+K341^2)</f>
        <v>3.63007318179951</v>
      </c>
      <c r="M341" s="40" t="n">
        <f aca="false">IF(G341="","",MAX(0,G341-1.96*L341/100))</f>
        <v>0.455340631861895</v>
      </c>
      <c r="N341" s="40" t="n">
        <f aca="false">IF(G341="","",MIN(1,G341+1.96*L341/100))</f>
        <v>0.597639500588436</v>
      </c>
      <c r="O341" s="59" t="n">
        <f aca="false">ROUND(S341*W341,0)</f>
        <v>45</v>
      </c>
      <c r="P341" s="59" t="n">
        <f aca="false">IF(F341="","",ROUND(SQRT((F341*L341/100)^2+(G341*O341)^2),0))</f>
        <v>26</v>
      </c>
      <c r="R341" s="60" t="n">
        <v>1.48947930378718</v>
      </c>
      <c r="S341" s="61" t="n">
        <f aca="false">U341*V341*$F$5</f>
        <v>301.77107159879</v>
      </c>
      <c r="T341" s="62" t="n">
        <f aca="false">MAX(0,MIN(1,R341/100+$D$5))</f>
        <v>0.526101213798975</v>
      </c>
      <c r="U341" s="62" t="n">
        <v>0.210586930634187</v>
      </c>
      <c r="V341" s="61" t="n">
        <v>1433</v>
      </c>
      <c r="W341" s="62" t="n">
        <v>0.147793277096735</v>
      </c>
      <c r="X341" s="63" t="s">
        <v>162</v>
      </c>
      <c r="Y341" s="63" t="s">
        <v>163</v>
      </c>
    </row>
    <row r="342" customFormat="false" ht="15" hidden="false" customHeight="false" outlineLevel="0" collapsed="false">
      <c r="A342" s="32" t="s">
        <v>418</v>
      </c>
      <c r="B342" s="32" t="s">
        <v>549</v>
      </c>
      <c r="C342" s="32" t="s">
        <v>552</v>
      </c>
      <c r="D342" s="59" t="n">
        <f aca="false">ROUND(S342*T342,0)</f>
        <v>609</v>
      </c>
      <c r="E342" s="59" t="n">
        <f aca="false">ROUND(S342,0)-D342</f>
        <v>581</v>
      </c>
      <c r="F342" s="59" t="n">
        <f aca="false">IF(COUNTA(D342:E342)=0,"",SUM(D342:E342))</f>
        <v>1190</v>
      </c>
      <c r="G342" s="40" t="n">
        <f aca="false">IF(OR(F342="",F342=0),"",D342/F342)</f>
        <v>0.511764705882353</v>
      </c>
      <c r="H342" s="40" t="n">
        <f aca="false">IF(OR(F342="",F342=0),"",E342/F342)</f>
        <v>0.488235294117647</v>
      </c>
      <c r="I342" s="32" t="s">
        <v>264</v>
      </c>
      <c r="J342" s="36" t="n">
        <v>1.72833670492965</v>
      </c>
      <c r="K342" s="36" t="n">
        <f aca="false">$K$8</f>
        <v>1.21888790439391</v>
      </c>
      <c r="L342" s="36" t="n">
        <f aca="false">SQRT(J342^2+K342^2)</f>
        <v>2.1149079150367</v>
      </c>
      <c r="M342" s="40" t="n">
        <f aca="false">IF(G342="","",MAX(0,G342-1.96*L342/100))</f>
        <v>0.470312510747634</v>
      </c>
      <c r="N342" s="40" t="n">
        <f aca="false">IF(G342="","",MIN(1,G342+1.96*L342/100))</f>
        <v>0.553216901017072</v>
      </c>
      <c r="O342" s="59" t="n">
        <f aca="false">ROUND(S342*W342,0)</f>
        <v>81</v>
      </c>
      <c r="P342" s="59" t="n">
        <f aca="false">IF(F342="","",ROUND(SQRT((F342*L342/100)^2+(G342*O342)^2),0))</f>
        <v>48</v>
      </c>
      <c r="R342" s="60" t="n">
        <v>0.0468800714296807</v>
      </c>
      <c r="S342" s="61" t="n">
        <f aca="false">U342*V342*$F$5</f>
        <v>1190.2119157459</v>
      </c>
      <c r="T342" s="62" t="n">
        <f aca="false">MAX(0,MIN(1,R342/100+$D$5))</f>
        <v>0.5116752214754</v>
      </c>
      <c r="U342" s="62" t="n">
        <v>0.60792399109143</v>
      </c>
      <c r="V342" s="61" t="n">
        <v>1957.83014519475</v>
      </c>
      <c r="W342" s="62" t="n">
        <v>0.0678151016999644</v>
      </c>
      <c r="X342" s="63" t="s">
        <v>201</v>
      </c>
      <c r="Y342" s="63" t="s">
        <v>266</v>
      </c>
    </row>
    <row r="343" customFormat="false" ht="15" hidden="false" customHeight="false" outlineLevel="0" collapsed="false">
      <c r="A343" s="32" t="s">
        <v>418</v>
      </c>
      <c r="B343" s="32" t="s">
        <v>549</v>
      </c>
      <c r="C343" s="32" t="s">
        <v>553</v>
      </c>
      <c r="D343" s="59" t="n">
        <f aca="false">ROUND(S343*T343,0)</f>
        <v>751</v>
      </c>
      <c r="E343" s="59" t="n">
        <f aca="false">ROUND(S343,0)-D343</f>
        <v>652</v>
      </c>
      <c r="F343" s="59" t="n">
        <f aca="false">IF(COUNTA(D343:E343)=0,"",SUM(D343:E343))</f>
        <v>1403</v>
      </c>
      <c r="G343" s="40" t="n">
        <f aca="false">IF(OR(F343="",F343=0),"",D343/F343)</f>
        <v>0.53528153955809</v>
      </c>
      <c r="H343" s="40" t="n">
        <f aca="false">IF(OR(F343="",F343=0),"",E343/F343)</f>
        <v>0.46471846044191</v>
      </c>
      <c r="I343" s="32" t="s">
        <v>161</v>
      </c>
      <c r="J343" s="36" t="n">
        <v>1.72833670492965</v>
      </c>
      <c r="K343" s="36" t="n">
        <f aca="false">$K$8</f>
        <v>1.21888790439391</v>
      </c>
      <c r="L343" s="36" t="n">
        <f aca="false">SQRT(J343^2+K343^2)</f>
        <v>2.1149079150367</v>
      </c>
      <c r="M343" s="40" t="n">
        <f aca="false">IF(G343="","",MAX(0,G343-1.96*L343/100))</f>
        <v>0.493829344423371</v>
      </c>
      <c r="N343" s="40" t="n">
        <f aca="false">IF(G343="","",MIN(1,G343+1.96*L343/100))</f>
        <v>0.576733734692809</v>
      </c>
      <c r="O343" s="59" t="n">
        <f aca="false">ROUND(S343*W343,0)</f>
        <v>95</v>
      </c>
      <c r="P343" s="59" t="n">
        <f aca="false">IF(F343="","",ROUND(SQRT((F343*L343/100)^2+(G343*O343)^2),0))</f>
        <v>59</v>
      </c>
      <c r="R343" s="60" t="n">
        <v>2.41001194784538</v>
      </c>
      <c r="S343" s="61" t="n">
        <f aca="false">U343*V343*$F$5</f>
        <v>1402.88532351394</v>
      </c>
      <c r="T343" s="62" t="n">
        <f aca="false">MAX(0,MIN(1,R343/100+$D$5))</f>
        <v>0.535306540239557</v>
      </c>
      <c r="U343" s="62" t="n">
        <v>0.608627038400842</v>
      </c>
      <c r="V343" s="61" t="n">
        <v>2305</v>
      </c>
      <c r="W343" s="62" t="n">
        <v>0.0678151016999644</v>
      </c>
      <c r="X343" s="63" t="s">
        <v>201</v>
      </c>
      <c r="Y343" s="63" t="s">
        <v>163</v>
      </c>
    </row>
    <row r="344" customFormat="false" ht="15" hidden="false" customHeight="false" outlineLevel="0" collapsed="false">
      <c r="A344" s="32" t="s">
        <v>418</v>
      </c>
      <c r="B344" s="32" t="s">
        <v>549</v>
      </c>
      <c r="C344" s="32" t="s">
        <v>554</v>
      </c>
      <c r="D344" s="59" t="n">
        <f aca="false">ROUND(S344*T344,0)</f>
        <v>633</v>
      </c>
      <c r="E344" s="59" t="n">
        <f aca="false">ROUND(S344,0)-D344</f>
        <v>637</v>
      </c>
      <c r="F344" s="59" t="n">
        <f aca="false">IF(COUNTA(D344:E344)=0,"",SUM(D344:E344))</f>
        <v>1270</v>
      </c>
      <c r="G344" s="40" t="n">
        <f aca="false">IF(OR(F344="",F344=0),"",D344/F344)</f>
        <v>0.498425196850394</v>
      </c>
      <c r="H344" s="40" t="n">
        <f aca="false">IF(OR(F344="",F344=0),"",E344/F344)</f>
        <v>0.501574803149606</v>
      </c>
      <c r="I344" s="32" t="s">
        <v>161</v>
      </c>
      <c r="J344" s="36" t="n">
        <v>1.72833670492965</v>
      </c>
      <c r="K344" s="36" t="n">
        <f aca="false">$K$8</f>
        <v>1.21888790439391</v>
      </c>
      <c r="L344" s="36" t="n">
        <f aca="false">SQRT(J344^2+K344^2)</f>
        <v>2.1149079150367</v>
      </c>
      <c r="M344" s="40" t="n">
        <f aca="false">IF(G344="","",MAX(0,G344-1.96*L344/100))</f>
        <v>0.456973001715674</v>
      </c>
      <c r="N344" s="40" t="n">
        <f aca="false">IF(G344="","",MIN(1,G344+1.96*L344/100))</f>
        <v>0.539877391985113</v>
      </c>
      <c r="O344" s="59" t="n">
        <f aca="false">ROUND(S344*W344,0)</f>
        <v>86</v>
      </c>
      <c r="P344" s="59" t="n">
        <f aca="false">IF(F344="","",ROUND(SQRT((F344*L344/100)^2+(G344*O344)^2),0))</f>
        <v>51</v>
      </c>
      <c r="R344" s="60" t="n">
        <v>-1.27370554497468</v>
      </c>
      <c r="S344" s="61" t="n">
        <f aca="false">U344*V344*$F$5</f>
        <v>1270.0390625</v>
      </c>
      <c r="T344" s="62" t="n">
        <f aca="false">MAX(0,MIN(1,R344/100+$D$5))</f>
        <v>0.498469365311356</v>
      </c>
      <c r="U344" s="62" t="n">
        <v>0.595703125</v>
      </c>
      <c r="V344" s="61" t="n">
        <v>2132</v>
      </c>
      <c r="W344" s="62" t="n">
        <v>0.0678151016999644</v>
      </c>
      <c r="X344" s="63" t="s">
        <v>201</v>
      </c>
      <c r="Y344" s="63" t="s">
        <v>163</v>
      </c>
    </row>
    <row r="345" customFormat="false" ht="15" hidden="false" customHeight="false" outlineLevel="0" collapsed="false">
      <c r="A345" s="32" t="s">
        <v>418</v>
      </c>
      <c r="B345" s="32" t="s">
        <v>549</v>
      </c>
      <c r="C345" s="32" t="s">
        <v>555</v>
      </c>
      <c r="D345" s="59" t="n">
        <f aca="false">ROUND(S345*T345,0)</f>
        <v>625</v>
      </c>
      <c r="E345" s="59" t="n">
        <f aca="false">ROUND(S345,0)-D345</f>
        <v>617</v>
      </c>
      <c r="F345" s="59" t="n">
        <f aca="false">IF(COUNTA(D345:E345)=0,"",SUM(D345:E345))</f>
        <v>1242</v>
      </c>
      <c r="G345" s="40" t="n">
        <f aca="false">IF(OR(F345="",F345=0),"",D345/F345)</f>
        <v>0.503220611916264</v>
      </c>
      <c r="H345" s="40" t="n">
        <f aca="false">IF(OR(F345="",F345=0),"",E345/F345)</f>
        <v>0.496779388083736</v>
      </c>
      <c r="I345" s="32" t="s">
        <v>161</v>
      </c>
      <c r="J345" s="36" t="n">
        <v>1.72833670492965</v>
      </c>
      <c r="K345" s="36" t="n">
        <f aca="false">$K$8</f>
        <v>1.21888790439391</v>
      </c>
      <c r="L345" s="36" t="n">
        <f aca="false">SQRT(J345^2+K345^2)</f>
        <v>2.1149079150367</v>
      </c>
      <c r="M345" s="40" t="n">
        <f aca="false">IF(G345="","",MAX(0,G345-1.96*L345/100))</f>
        <v>0.461768416781545</v>
      </c>
      <c r="N345" s="40" t="n">
        <f aca="false">IF(G345="","",MIN(1,G345+1.96*L345/100))</f>
        <v>0.544672807050983</v>
      </c>
      <c r="O345" s="59" t="n">
        <f aca="false">ROUND(S345*W345,0)</f>
        <v>84</v>
      </c>
      <c r="P345" s="59" t="n">
        <f aca="false">IF(F345="","",ROUND(SQRT((F345*L345/100)^2+(G345*O345)^2),0))</f>
        <v>50</v>
      </c>
      <c r="R345" s="60" t="n">
        <v>-0.803461268779617</v>
      </c>
      <c r="S345" s="61" t="n">
        <f aca="false">U345*V345*$F$5</f>
        <v>1241.83236382866</v>
      </c>
      <c r="T345" s="62" t="n">
        <f aca="false">MAX(0,MIN(1,R345/100+$D$5))</f>
        <v>0.503171808073307</v>
      </c>
      <c r="U345" s="62" t="n">
        <v>0.687995769434162</v>
      </c>
      <c r="V345" s="61" t="n">
        <v>1805</v>
      </c>
      <c r="W345" s="62" t="n">
        <v>0.0678151016999644</v>
      </c>
      <c r="X345" s="63" t="s">
        <v>201</v>
      </c>
      <c r="Y345" s="63" t="s">
        <v>163</v>
      </c>
    </row>
    <row r="346" customFormat="false" ht="15" hidden="false" customHeight="false" outlineLevel="0" collapsed="false">
      <c r="A346" s="32" t="s">
        <v>418</v>
      </c>
      <c r="B346" s="32" t="s">
        <v>549</v>
      </c>
      <c r="C346" s="32" t="s">
        <v>556</v>
      </c>
      <c r="D346" s="59" t="n">
        <f aca="false">ROUND(S346*T346,0)</f>
        <v>556</v>
      </c>
      <c r="E346" s="59" t="n">
        <f aca="false">ROUND(S346,0)-D346</f>
        <v>501</v>
      </c>
      <c r="F346" s="59" t="n">
        <f aca="false">IF(COUNTA(D346:E346)=0,"",SUM(D346:E346))</f>
        <v>1057</v>
      </c>
      <c r="G346" s="40" t="n">
        <f aca="false">IF(OR(F346="",F346=0),"",D346/F346)</f>
        <v>0.526017029328288</v>
      </c>
      <c r="H346" s="40" t="n">
        <f aca="false">IF(OR(F346="",F346=0),"",E346/F346)</f>
        <v>0.473982970671712</v>
      </c>
      <c r="I346" s="32" t="s">
        <v>264</v>
      </c>
      <c r="J346" s="36" t="n">
        <v>1.72833670492965</v>
      </c>
      <c r="K346" s="36" t="n">
        <f aca="false">$K$8</f>
        <v>1.21888790439391</v>
      </c>
      <c r="L346" s="36" t="n">
        <f aca="false">SQRT(J346^2+K346^2)</f>
        <v>2.1149079150367</v>
      </c>
      <c r="M346" s="40" t="n">
        <f aca="false">IF(G346="","",MAX(0,G346-1.96*L346/100))</f>
        <v>0.484564834193568</v>
      </c>
      <c r="N346" s="40" t="n">
        <f aca="false">IF(G346="","",MIN(1,G346+1.96*L346/100))</f>
        <v>0.567469224463007</v>
      </c>
      <c r="O346" s="59" t="n">
        <f aca="false">ROUND(S346*W346,0)</f>
        <v>72</v>
      </c>
      <c r="P346" s="59" t="n">
        <f aca="false">IF(F346="","",ROUND(SQRT((F346*L346/100)^2+(G346*O346)^2),0))</f>
        <v>44</v>
      </c>
      <c r="R346" s="60" t="n">
        <v>1.45719674889798</v>
      </c>
      <c r="S346" s="61" t="n">
        <f aca="false">U346*V346*$F$5</f>
        <v>1057.01374184354</v>
      </c>
      <c r="T346" s="62" t="n">
        <f aca="false">MAX(0,MIN(1,R346/100+$D$5))</f>
        <v>0.525778388250083</v>
      </c>
      <c r="U346" s="62" t="n">
        <v>0.539330078320882</v>
      </c>
      <c r="V346" s="61" t="n">
        <v>1959.86425443651</v>
      </c>
      <c r="W346" s="62" t="n">
        <v>0.0678151016999644</v>
      </c>
      <c r="X346" s="63" t="s">
        <v>201</v>
      </c>
      <c r="Y346" s="63" t="s">
        <v>266</v>
      </c>
    </row>
    <row r="347" customFormat="false" ht="15" hidden="false" customHeight="false" outlineLevel="0" collapsed="false">
      <c r="A347" s="32" t="s">
        <v>418</v>
      </c>
      <c r="B347" s="32" t="s">
        <v>549</v>
      </c>
      <c r="C347" s="32" t="s">
        <v>557</v>
      </c>
      <c r="D347" s="59" t="n">
        <f aca="false">ROUND(S347*T347,0)</f>
        <v>227</v>
      </c>
      <c r="E347" s="59" t="n">
        <f aca="false">ROUND(S347,0)-D347</f>
        <v>218</v>
      </c>
      <c r="F347" s="59" t="n">
        <f aca="false">IF(COUNTA(D347:E347)=0,"",SUM(D347:E347))</f>
        <v>445</v>
      </c>
      <c r="G347" s="40" t="n">
        <f aca="false">IF(OR(F347="",F347=0),"",D347/F347)</f>
        <v>0.510112359550562</v>
      </c>
      <c r="H347" s="40" t="n">
        <f aca="false">IF(OR(F347="",F347=0),"",E347/F347)</f>
        <v>0.489887640449438</v>
      </c>
      <c r="I347" s="32" t="s">
        <v>264</v>
      </c>
      <c r="J347" s="36" t="n">
        <v>3.41931916932922</v>
      </c>
      <c r="K347" s="36" t="n">
        <f aca="false">$K$8</f>
        <v>1.21888790439391</v>
      </c>
      <c r="L347" s="36" t="n">
        <f aca="false">SQRT(J347^2+K347^2)</f>
        <v>3.63007318179951</v>
      </c>
      <c r="M347" s="40" t="n">
        <f aca="false">IF(G347="","",MAX(0,G347-1.96*L347/100))</f>
        <v>0.438962925187291</v>
      </c>
      <c r="N347" s="40" t="n">
        <f aca="false">IF(G347="","",MIN(1,G347+1.96*L347/100))</f>
        <v>0.581261793913832</v>
      </c>
      <c r="O347" s="59" t="n">
        <f aca="false">ROUND(S347*W347,0)</f>
        <v>66</v>
      </c>
      <c r="P347" s="59" t="n">
        <f aca="false">IF(F347="","",ROUND(SQRT((F347*L347/100)^2+(G347*O347)^2),0))</f>
        <v>37</v>
      </c>
      <c r="R347" s="60" t="n">
        <v>-0.0623673957104804</v>
      </c>
      <c r="S347" s="61" t="n">
        <f aca="false">U347*V347*$F$5</f>
        <v>444.793344999185</v>
      </c>
      <c r="T347" s="62" t="n">
        <f aca="false">MAX(0,MIN(1,R347/100+$D$5))</f>
        <v>0.510582746803998</v>
      </c>
      <c r="U347" s="62" t="n">
        <v>0.252867166002948</v>
      </c>
      <c r="V347" s="61" t="n">
        <v>1759</v>
      </c>
      <c r="W347" s="62" t="n">
        <v>0.147793277096735</v>
      </c>
      <c r="X347" s="63" t="s">
        <v>162</v>
      </c>
      <c r="Y347" s="63" t="s">
        <v>163</v>
      </c>
    </row>
    <row r="348" customFormat="false" ht="15" hidden="false" customHeight="false" outlineLevel="0" collapsed="false">
      <c r="A348" s="32" t="s">
        <v>418</v>
      </c>
      <c r="B348" s="32" t="s">
        <v>549</v>
      </c>
      <c r="C348" s="32" t="s">
        <v>558</v>
      </c>
      <c r="D348" s="59" t="n">
        <f aca="false">ROUND(S348*T348,0)</f>
        <v>539</v>
      </c>
      <c r="E348" s="59" t="n">
        <f aca="false">ROUND(S348,0)-D348</f>
        <v>512</v>
      </c>
      <c r="F348" s="59" t="n">
        <f aca="false">IF(COUNTA(D348:E348)=0,"",SUM(D348:E348))</f>
        <v>1051</v>
      </c>
      <c r="G348" s="40" t="n">
        <f aca="false">IF(OR(F348="",F348=0),"",D348/F348)</f>
        <v>0.512844909609895</v>
      </c>
      <c r="H348" s="40" t="n">
        <f aca="false">IF(OR(F348="",F348=0),"",E348/F348)</f>
        <v>0.487155090390105</v>
      </c>
      <c r="I348" s="32" t="s">
        <v>264</v>
      </c>
      <c r="J348" s="36" t="n">
        <v>1.72833670492965</v>
      </c>
      <c r="K348" s="36" t="n">
        <f aca="false">$K$8</f>
        <v>1.21888790439391</v>
      </c>
      <c r="L348" s="36" t="n">
        <f aca="false">SQRT(J348^2+K348^2)</f>
        <v>2.1149079150367</v>
      </c>
      <c r="M348" s="40" t="n">
        <f aca="false">IF(G348="","",MAX(0,G348-1.96*L348/100))</f>
        <v>0.471392714475176</v>
      </c>
      <c r="N348" s="40" t="n">
        <f aca="false">IF(G348="","",MIN(1,G348+1.96*L348/100))</f>
        <v>0.554297104744615</v>
      </c>
      <c r="O348" s="59" t="n">
        <f aca="false">ROUND(S348*W348,0)</f>
        <v>71</v>
      </c>
      <c r="P348" s="59" t="n">
        <f aca="false">IF(F348="","",ROUND(SQRT((F348*L348/100)^2+(G348*O348)^2),0))</f>
        <v>43</v>
      </c>
      <c r="R348" s="60" t="n">
        <v>0.123016978904687</v>
      </c>
      <c r="S348" s="61" t="n">
        <f aca="false">U348*V348*$F$5</f>
        <v>1051.11310419537</v>
      </c>
      <c r="T348" s="62" t="n">
        <f aca="false">MAX(0,MIN(1,R348/100+$D$5))</f>
        <v>0.51243659055015</v>
      </c>
      <c r="U348" s="62" t="n">
        <v>0.502924930237018</v>
      </c>
      <c r="V348" s="61" t="n">
        <v>2090</v>
      </c>
      <c r="W348" s="62" t="n">
        <v>0.0678151016999644</v>
      </c>
      <c r="X348" s="63" t="s">
        <v>201</v>
      </c>
      <c r="Y348" s="63" t="s">
        <v>163</v>
      </c>
    </row>
    <row r="349" customFormat="false" ht="15" hidden="false" customHeight="false" outlineLevel="0" collapsed="false">
      <c r="A349" s="32" t="s">
        <v>418</v>
      </c>
      <c r="B349" s="32" t="s">
        <v>559</v>
      </c>
      <c r="C349" s="32" t="s">
        <v>560</v>
      </c>
      <c r="D349" s="59" t="n">
        <f aca="false">ROUND(S349*T349,0)</f>
        <v>83</v>
      </c>
      <c r="E349" s="59" t="n">
        <f aca="false">ROUND(S349,0)-D349</f>
        <v>132</v>
      </c>
      <c r="F349" s="59" t="n">
        <f aca="false">IF(COUNTA(D349:E349)=0,"",SUM(D349:E349))</f>
        <v>215</v>
      </c>
      <c r="G349" s="40" t="n">
        <f aca="false">IF(OR(F349="",F349=0),"",D349/F349)</f>
        <v>0.386046511627907</v>
      </c>
      <c r="H349" s="40" t="n">
        <f aca="false">IF(OR(F349="",F349=0),"",E349/F349)</f>
        <v>0.613953488372093</v>
      </c>
      <c r="I349" s="32" t="s">
        <v>161</v>
      </c>
      <c r="J349" s="36" t="n">
        <v>3.41931916932922</v>
      </c>
      <c r="K349" s="36" t="n">
        <f aca="false">$K$8</f>
        <v>1.21888790439391</v>
      </c>
      <c r="L349" s="36" t="n">
        <f aca="false">SQRT(J349^2+K349^2)</f>
        <v>3.63007318179951</v>
      </c>
      <c r="M349" s="40" t="n">
        <f aca="false">IF(G349="","",MAX(0,G349-1.96*L349/100))</f>
        <v>0.314897077264637</v>
      </c>
      <c r="N349" s="40" t="n">
        <f aca="false">IF(G349="","",MIN(1,G349+1.96*L349/100))</f>
        <v>0.457195945991177</v>
      </c>
      <c r="O349" s="59" t="n">
        <f aca="false">ROUND(S349*W349,0)</f>
        <v>32</v>
      </c>
      <c r="P349" s="59" t="n">
        <f aca="false">IF(F349="","",ROUND(SQRT((F349*L349/100)^2+(G349*O349)^2),0))</f>
        <v>15</v>
      </c>
      <c r="R349" s="60" t="n">
        <v>-12.2669806197742</v>
      </c>
      <c r="S349" s="61" t="n">
        <f aca="false">U349*V349*$F$5</f>
        <v>214.558510638298</v>
      </c>
      <c r="T349" s="62" t="n">
        <f aca="false">MAX(0,MIN(1,R349/100+$D$5))</f>
        <v>0.388536614563361</v>
      </c>
      <c r="U349" s="62" t="n">
        <v>0.513297872340426</v>
      </c>
      <c r="V349" s="61" t="n">
        <v>418</v>
      </c>
      <c r="W349" s="62" t="n">
        <v>0.147793277096735</v>
      </c>
      <c r="X349" s="63" t="s">
        <v>162</v>
      </c>
      <c r="Y349" s="63" t="s">
        <v>163</v>
      </c>
    </row>
    <row r="350" customFormat="false" ht="15" hidden="false" customHeight="false" outlineLevel="0" collapsed="false">
      <c r="A350" s="32" t="s">
        <v>418</v>
      </c>
      <c r="B350" s="32" t="s">
        <v>559</v>
      </c>
      <c r="C350" s="32" t="s">
        <v>561</v>
      </c>
      <c r="D350" s="59" t="n">
        <f aca="false">ROUND(S350*T350,0)</f>
        <v>205</v>
      </c>
      <c r="E350" s="59" t="n">
        <f aca="false">ROUND(S350,0)-D350</f>
        <v>358</v>
      </c>
      <c r="F350" s="59" t="n">
        <f aca="false">IF(COUNTA(D350:E350)=0,"",SUM(D350:E350))</f>
        <v>563</v>
      </c>
      <c r="G350" s="40" t="n">
        <f aca="false">IF(OR(F350="",F350=0),"",D350/F350)</f>
        <v>0.364120781527531</v>
      </c>
      <c r="H350" s="40" t="n">
        <f aca="false">IF(OR(F350="",F350=0),"",E350/F350)</f>
        <v>0.635879218472469</v>
      </c>
      <c r="I350" s="32" t="s">
        <v>161</v>
      </c>
      <c r="J350" s="36" t="n">
        <v>3.41931916932922</v>
      </c>
      <c r="K350" s="36" t="n">
        <f aca="false">$K$8</f>
        <v>1.21888790439391</v>
      </c>
      <c r="L350" s="36" t="n">
        <f aca="false">SQRT(J350^2+K350^2)</f>
        <v>3.63007318179951</v>
      </c>
      <c r="M350" s="40" t="n">
        <f aca="false">IF(G350="","",MAX(0,G350-1.96*L350/100))</f>
        <v>0.292971347164261</v>
      </c>
      <c r="N350" s="40" t="n">
        <f aca="false">IF(G350="","",MIN(1,G350+1.96*L350/100))</f>
        <v>0.435270215890802</v>
      </c>
      <c r="O350" s="59" t="n">
        <f aca="false">ROUND(S350*W350,0)</f>
        <v>83</v>
      </c>
      <c r="P350" s="59" t="n">
        <f aca="false">IF(F350="","",ROUND(SQRT((F350*L350/100)^2+(G350*O350)^2),0))</f>
        <v>36</v>
      </c>
      <c r="R350" s="60" t="n">
        <v>-14.7863912010671</v>
      </c>
      <c r="S350" s="61" t="n">
        <f aca="false">U350*V350*$F$5</f>
        <v>562.888888888889</v>
      </c>
      <c r="T350" s="62" t="n">
        <f aca="false">MAX(0,MIN(1,R350/100+$D$5))</f>
        <v>0.363342508750433</v>
      </c>
      <c r="U350" s="62" t="n">
        <v>0.62962962962963</v>
      </c>
      <c r="V350" s="61" t="n">
        <v>894</v>
      </c>
      <c r="W350" s="62" t="n">
        <v>0.147793277096735</v>
      </c>
      <c r="X350" s="63" t="s">
        <v>162</v>
      </c>
      <c r="Y350" s="63" t="s">
        <v>163</v>
      </c>
    </row>
    <row r="351" customFormat="false" ht="15" hidden="false" customHeight="false" outlineLevel="0" collapsed="false">
      <c r="A351" s="32" t="s">
        <v>418</v>
      </c>
      <c r="B351" s="32" t="s">
        <v>559</v>
      </c>
      <c r="C351" s="32" t="s">
        <v>562</v>
      </c>
      <c r="D351" s="59" t="n">
        <f aca="false">ROUND(S351*T351,0)</f>
        <v>148</v>
      </c>
      <c r="E351" s="59" t="n">
        <f aca="false">ROUND(S351,0)-D351</f>
        <v>214</v>
      </c>
      <c r="F351" s="59" t="n">
        <f aca="false">IF(COUNTA(D351:E351)=0,"",SUM(D351:E351))</f>
        <v>362</v>
      </c>
      <c r="G351" s="40" t="n">
        <f aca="false">IF(OR(F351="",F351=0),"",D351/F351)</f>
        <v>0.408839779005525</v>
      </c>
      <c r="H351" s="40" t="n">
        <f aca="false">IF(OR(F351="",F351=0),"",E351/F351)</f>
        <v>0.591160220994475</v>
      </c>
      <c r="I351" s="32" t="s">
        <v>161</v>
      </c>
      <c r="J351" s="36" t="n">
        <v>3.41931916932922</v>
      </c>
      <c r="K351" s="36" t="n">
        <f aca="false">$K$8</f>
        <v>1.21888790439391</v>
      </c>
      <c r="L351" s="36" t="n">
        <f aca="false">SQRT(J351^2+K351^2)</f>
        <v>3.63007318179951</v>
      </c>
      <c r="M351" s="40" t="n">
        <f aca="false">IF(G351="","",MAX(0,G351-1.96*L351/100))</f>
        <v>0.337690344642254</v>
      </c>
      <c r="N351" s="40" t="n">
        <f aca="false">IF(G351="","",MIN(1,G351+1.96*L351/100))</f>
        <v>0.479989213368795</v>
      </c>
      <c r="O351" s="59" t="n">
        <f aca="false">ROUND(S351*W351,0)</f>
        <v>54</v>
      </c>
      <c r="P351" s="59" t="n">
        <f aca="false">IF(F351="","",ROUND(SQRT((F351*L351/100)^2+(G351*O351)^2),0))</f>
        <v>26</v>
      </c>
      <c r="R351" s="60" t="n">
        <v>-10.1571354139655</v>
      </c>
      <c r="S351" s="61" t="n">
        <f aca="false">U351*V351*$F$5</f>
        <v>362.264705882353</v>
      </c>
      <c r="T351" s="62" t="n">
        <f aca="false">MAX(0,MIN(1,R351/100+$D$5))</f>
        <v>0.409635066621448</v>
      </c>
      <c r="U351" s="62" t="n">
        <v>0.553921568627451</v>
      </c>
      <c r="V351" s="61" t="n">
        <v>654</v>
      </c>
      <c r="W351" s="62" t="n">
        <v>0.147793277096735</v>
      </c>
      <c r="X351" s="63" t="s">
        <v>162</v>
      </c>
      <c r="Y351" s="63" t="s">
        <v>163</v>
      </c>
    </row>
    <row r="352" customFormat="false" ht="15" hidden="false" customHeight="false" outlineLevel="0" collapsed="false">
      <c r="A352" s="32" t="s">
        <v>418</v>
      </c>
      <c r="B352" s="32" t="s">
        <v>559</v>
      </c>
      <c r="C352" s="32" t="s">
        <v>563</v>
      </c>
      <c r="D352" s="59" t="n">
        <f aca="false">ROUND(S352*T352,0)</f>
        <v>89</v>
      </c>
      <c r="E352" s="59" t="n">
        <f aca="false">ROUND(S352,0)-D352</f>
        <v>127</v>
      </c>
      <c r="F352" s="59" t="n">
        <f aca="false">IF(COUNTA(D352:E352)=0,"",SUM(D352:E352))</f>
        <v>216</v>
      </c>
      <c r="G352" s="40" t="n">
        <f aca="false">IF(OR(F352="",F352=0),"",D352/F352)</f>
        <v>0.412037037037037</v>
      </c>
      <c r="H352" s="40" t="n">
        <f aca="false">IF(OR(F352="",F352=0),"",E352/F352)</f>
        <v>0.587962962962963</v>
      </c>
      <c r="I352" s="32" t="s">
        <v>161</v>
      </c>
      <c r="J352" s="36" t="n">
        <v>3.41931916932922</v>
      </c>
      <c r="K352" s="36" t="n">
        <f aca="false">$K$8</f>
        <v>1.21888790439391</v>
      </c>
      <c r="L352" s="36" t="n">
        <f aca="false">SQRT(J352^2+K352^2)</f>
        <v>3.63007318179951</v>
      </c>
      <c r="M352" s="40" t="n">
        <f aca="false">IF(G352="","",MAX(0,G352-1.96*L352/100))</f>
        <v>0.340887602673767</v>
      </c>
      <c r="N352" s="40" t="n">
        <f aca="false">IF(G352="","",MIN(1,G352+1.96*L352/100))</f>
        <v>0.483186471400307</v>
      </c>
      <c r="O352" s="59" t="n">
        <f aca="false">ROUND(S352*W352,0)</f>
        <v>32</v>
      </c>
      <c r="P352" s="59" t="n">
        <f aca="false">IF(F352="","",ROUND(SQRT((F352*L352/100)^2+(G352*O352)^2),0))</f>
        <v>15</v>
      </c>
      <c r="R352" s="60" t="n">
        <v>-9.98809867844101</v>
      </c>
      <c r="S352" s="61" t="n">
        <f aca="false">U352*V352*$F$5</f>
        <v>215.962962962963</v>
      </c>
      <c r="T352" s="62" t="n">
        <f aca="false">MAX(0,MIN(1,R352/100+$D$5))</f>
        <v>0.411325433976693</v>
      </c>
      <c r="U352" s="62" t="n">
        <v>0.453703703703704</v>
      </c>
      <c r="V352" s="61" t="n">
        <v>476</v>
      </c>
      <c r="W352" s="62" t="n">
        <v>0.147793277096735</v>
      </c>
      <c r="X352" s="63" t="s">
        <v>162</v>
      </c>
      <c r="Y352" s="63" t="s">
        <v>163</v>
      </c>
    </row>
    <row r="353" customFormat="false" ht="15" hidden="false" customHeight="false" outlineLevel="0" collapsed="false">
      <c r="A353" s="32" t="s">
        <v>418</v>
      </c>
      <c r="B353" s="32" t="s">
        <v>564</v>
      </c>
      <c r="C353" s="32" t="s">
        <v>565</v>
      </c>
      <c r="D353" s="59" t="n">
        <f aca="false">ROUND(S353*T353,0)</f>
        <v>341</v>
      </c>
      <c r="E353" s="59" t="n">
        <f aca="false">ROUND(S353,0)-D353</f>
        <v>610</v>
      </c>
      <c r="F353" s="59" t="n">
        <f aca="false">IF(COUNTA(D353:E353)=0,"",SUM(D353:E353))</f>
        <v>951</v>
      </c>
      <c r="G353" s="40" t="n">
        <f aca="false">IF(OR(F353="",F353=0),"",D353/F353)</f>
        <v>0.35856992639327</v>
      </c>
      <c r="H353" s="40" t="n">
        <f aca="false">IF(OR(F353="",F353=0),"",E353/F353)</f>
        <v>0.64143007360673</v>
      </c>
      <c r="I353" s="32" t="s">
        <v>161</v>
      </c>
      <c r="J353" s="36" t="n">
        <v>1.72833670492965</v>
      </c>
      <c r="K353" s="36" t="n">
        <f aca="false">$K$8</f>
        <v>1.21888790439391</v>
      </c>
      <c r="L353" s="36" t="n">
        <f aca="false">SQRT(J353^2+K353^2)</f>
        <v>2.1149079150367</v>
      </c>
      <c r="M353" s="40" t="n">
        <f aca="false">IF(G353="","",MAX(0,G353-1.96*L353/100))</f>
        <v>0.317117731258551</v>
      </c>
      <c r="N353" s="40" t="n">
        <f aca="false">IF(G353="","",MIN(1,G353+1.96*L353/100))</f>
        <v>0.40002212152799</v>
      </c>
      <c r="O353" s="59" t="n">
        <f aca="false">ROUND(S353*W353,0)</f>
        <v>65</v>
      </c>
      <c r="P353" s="59" t="n">
        <f aca="false">IF(F353="","",ROUND(SQRT((F353*L353/100)^2+(G353*O353)^2),0))</f>
        <v>31</v>
      </c>
      <c r="R353" s="60" t="n">
        <v>-15.3253314298076</v>
      </c>
      <c r="S353" s="61" t="n">
        <f aca="false">U353*V353*$F$5</f>
        <v>951.480446927374</v>
      </c>
      <c r="T353" s="62" t="n">
        <f aca="false">MAX(0,MIN(1,R353/100+$D$5))</f>
        <v>0.357953106463027</v>
      </c>
      <c r="U353" s="62" t="n">
        <v>0.642458100558659</v>
      </c>
      <c r="V353" s="61" t="n">
        <v>1481</v>
      </c>
      <c r="W353" s="62" t="n">
        <v>0.0678151016999644</v>
      </c>
      <c r="X353" s="63" t="s">
        <v>201</v>
      </c>
      <c r="Y353" s="63" t="s">
        <v>163</v>
      </c>
    </row>
    <row r="354" customFormat="false" ht="15" hidden="false" customHeight="false" outlineLevel="0" collapsed="false">
      <c r="A354" s="32" t="s">
        <v>418</v>
      </c>
      <c r="B354" s="32" t="s">
        <v>564</v>
      </c>
      <c r="C354" s="32" t="s">
        <v>566</v>
      </c>
      <c r="D354" s="59" t="n">
        <f aca="false">ROUND(S354*T354,0)</f>
        <v>274</v>
      </c>
      <c r="E354" s="59" t="n">
        <f aca="false">ROUND(S354,0)-D354</f>
        <v>475</v>
      </c>
      <c r="F354" s="59" t="n">
        <f aca="false">IF(COUNTA(D354:E354)=0,"",SUM(D354:E354))</f>
        <v>749</v>
      </c>
      <c r="G354" s="40" t="n">
        <f aca="false">IF(OR(F354="",F354=0),"",D354/F354)</f>
        <v>0.365821094793057</v>
      </c>
      <c r="H354" s="40" t="n">
        <f aca="false">IF(OR(F354="",F354=0),"",E354/F354)</f>
        <v>0.634178905206943</v>
      </c>
      <c r="I354" s="32" t="s">
        <v>161</v>
      </c>
      <c r="J354" s="36" t="n">
        <v>2.11715406277612</v>
      </c>
      <c r="K354" s="36" t="n">
        <f aca="false">$K$8</f>
        <v>1.21888790439391</v>
      </c>
      <c r="L354" s="36" t="n">
        <f aca="false">SQRT(J354^2+K354^2)</f>
        <v>2.44295498300873</v>
      </c>
      <c r="M354" s="40" t="n">
        <f aca="false">IF(G354="","",MAX(0,G354-1.96*L354/100))</f>
        <v>0.317939177126086</v>
      </c>
      <c r="N354" s="40" t="n">
        <f aca="false">IF(G354="","",MIN(1,G354+1.96*L354/100))</f>
        <v>0.413703012460029</v>
      </c>
      <c r="O354" s="59" t="n">
        <f aca="false">ROUND(S354*W354,0)</f>
        <v>66</v>
      </c>
      <c r="P354" s="59" t="n">
        <f aca="false">IF(F354="","",ROUND(SQRT((F354*L354/100)^2+(G354*O354)^2),0))</f>
        <v>30</v>
      </c>
      <c r="R354" s="60" t="n">
        <v>-14.5449594459685</v>
      </c>
      <c r="S354" s="61" t="n">
        <f aca="false">U354*V354*$F$5</f>
        <v>748.801666666667</v>
      </c>
      <c r="T354" s="62" t="n">
        <f aca="false">MAX(0,MIN(1,R354/100+$D$5))</f>
        <v>0.365756826301418</v>
      </c>
      <c r="U354" s="62" t="n">
        <v>0.618333333333333</v>
      </c>
      <c r="V354" s="61" t="n">
        <v>1211</v>
      </c>
      <c r="W354" s="62" t="n">
        <v>0.0882361663506877</v>
      </c>
      <c r="X354" s="63" t="s">
        <v>168</v>
      </c>
      <c r="Y354" s="63" t="s">
        <v>163</v>
      </c>
    </row>
    <row r="355" customFormat="false" ht="15" hidden="false" customHeight="false" outlineLevel="0" collapsed="false">
      <c r="A355" s="32" t="s">
        <v>418</v>
      </c>
      <c r="B355" s="32" t="s">
        <v>564</v>
      </c>
      <c r="C355" s="32" t="s">
        <v>567</v>
      </c>
      <c r="D355" s="59" t="n">
        <f aca="false">ROUND(S355*T355,0)</f>
        <v>241</v>
      </c>
      <c r="E355" s="59" t="n">
        <f aca="false">ROUND(S355,0)-D355</f>
        <v>466</v>
      </c>
      <c r="F355" s="59" t="n">
        <f aca="false">IF(COUNTA(D355:E355)=0,"",SUM(D355:E355))</f>
        <v>707</v>
      </c>
      <c r="G355" s="40" t="n">
        <f aca="false">IF(OR(F355="",F355=0),"",D355/F355)</f>
        <v>0.340876944837341</v>
      </c>
      <c r="H355" s="40" t="n">
        <f aca="false">IF(OR(F355="",F355=0),"",E355/F355)</f>
        <v>0.659123055162659</v>
      </c>
      <c r="I355" s="32" t="s">
        <v>161</v>
      </c>
      <c r="J355" s="36" t="n">
        <v>2.11715406277612</v>
      </c>
      <c r="K355" s="36" t="n">
        <f aca="false">$K$8</f>
        <v>1.21888790439391</v>
      </c>
      <c r="L355" s="36" t="n">
        <f aca="false">SQRT(J355^2+K355^2)</f>
        <v>2.44295498300873</v>
      </c>
      <c r="M355" s="40" t="n">
        <f aca="false">IF(G355="","",MAX(0,G355-1.96*L355/100))</f>
        <v>0.29299502717037</v>
      </c>
      <c r="N355" s="40" t="n">
        <f aca="false">IF(G355="","",MIN(1,G355+1.96*L355/100))</f>
        <v>0.388758862504312</v>
      </c>
      <c r="O355" s="59" t="n">
        <f aca="false">ROUND(S355*W355,0)</f>
        <v>62</v>
      </c>
      <c r="P355" s="59" t="n">
        <f aca="false">IF(F355="","",ROUND(SQRT((F355*L355/100)^2+(G355*O355)^2),0))</f>
        <v>27</v>
      </c>
      <c r="R355" s="60" t="n">
        <v>-17.0796768052622</v>
      </c>
      <c r="S355" s="61" t="n">
        <f aca="false">U355*V355*$F$5</f>
        <v>707.096134786918</v>
      </c>
      <c r="T355" s="62" t="n">
        <f aca="false">MAX(0,MIN(1,R355/100+$D$5))</f>
        <v>0.340409652708481</v>
      </c>
      <c r="U355" s="62" t="n">
        <v>0.698711595639247</v>
      </c>
      <c r="V355" s="61" t="n">
        <v>1012</v>
      </c>
      <c r="W355" s="62" t="n">
        <v>0.0882361663506877</v>
      </c>
      <c r="X355" s="63" t="s">
        <v>168</v>
      </c>
      <c r="Y355" s="63" t="s">
        <v>163</v>
      </c>
    </row>
    <row r="356" customFormat="false" ht="15" hidden="false" customHeight="false" outlineLevel="0" collapsed="false">
      <c r="A356" s="32" t="s">
        <v>418</v>
      </c>
      <c r="B356" s="32" t="s">
        <v>564</v>
      </c>
      <c r="C356" s="32" t="s">
        <v>568</v>
      </c>
      <c r="D356" s="59" t="n">
        <f aca="false">ROUND(S356*T356,0)</f>
        <v>244</v>
      </c>
      <c r="E356" s="59" t="n">
        <f aca="false">ROUND(S356,0)-D356</f>
        <v>469</v>
      </c>
      <c r="F356" s="59" t="n">
        <f aca="false">IF(COUNTA(D356:E356)=0,"",SUM(D356:E356))</f>
        <v>713</v>
      </c>
      <c r="G356" s="40" t="n">
        <f aca="false">IF(OR(F356="",F356=0),"",D356/F356)</f>
        <v>0.342215988779804</v>
      </c>
      <c r="H356" s="40" t="n">
        <f aca="false">IF(OR(F356="",F356=0),"",E356/F356)</f>
        <v>0.657784011220196</v>
      </c>
      <c r="I356" s="32" t="s">
        <v>161</v>
      </c>
      <c r="J356" s="36" t="n">
        <v>2.11715406277612</v>
      </c>
      <c r="K356" s="36" t="n">
        <f aca="false">$K$8</f>
        <v>1.21888790439391</v>
      </c>
      <c r="L356" s="36" t="n">
        <f aca="false">SQRT(J356^2+K356^2)</f>
        <v>2.44295498300873</v>
      </c>
      <c r="M356" s="40" t="n">
        <f aca="false">IF(G356="","",MAX(0,G356-1.96*L356/100))</f>
        <v>0.294334071112833</v>
      </c>
      <c r="N356" s="40" t="n">
        <f aca="false">IF(G356="","",MIN(1,G356+1.96*L356/100))</f>
        <v>0.390097906446775</v>
      </c>
      <c r="O356" s="59" t="n">
        <f aca="false">ROUND(S356*W356,0)</f>
        <v>63</v>
      </c>
      <c r="P356" s="59" t="n">
        <f aca="false">IF(F356="","",ROUND(SQRT((F356*L356/100)^2+(G356*O356)^2),0))</f>
        <v>28</v>
      </c>
      <c r="R356" s="60" t="n">
        <v>-16.9500743224273</v>
      </c>
      <c r="S356" s="61" t="n">
        <f aca="false">U356*V356*$F$5</f>
        <v>713.433121019108</v>
      </c>
      <c r="T356" s="62" t="n">
        <f aca="false">MAX(0,MIN(1,R356/100+$D$5))</f>
        <v>0.34170567753683</v>
      </c>
      <c r="U356" s="62" t="n">
        <v>0.643312101910828</v>
      </c>
      <c r="V356" s="61" t="n">
        <v>1109</v>
      </c>
      <c r="W356" s="62" t="n">
        <v>0.0882361663506877</v>
      </c>
      <c r="X356" s="63" t="s">
        <v>168</v>
      </c>
      <c r="Y356" s="63" t="s">
        <v>163</v>
      </c>
    </row>
    <row r="357" customFormat="false" ht="15" hidden="false" customHeight="false" outlineLevel="0" collapsed="false">
      <c r="A357" s="32" t="s">
        <v>418</v>
      </c>
      <c r="B357" s="32" t="s">
        <v>569</v>
      </c>
      <c r="C357" s="32" t="s">
        <v>570</v>
      </c>
      <c r="D357" s="59" t="n">
        <f aca="false">ROUND(S357*T357,0)</f>
        <v>70</v>
      </c>
      <c r="E357" s="59" t="n">
        <f aca="false">ROUND(S357,0)-D357</f>
        <v>126</v>
      </c>
      <c r="F357" s="59" t="n">
        <f aca="false">IF(COUNTA(D357:E357)=0,"",SUM(D357:E357))</f>
        <v>196</v>
      </c>
      <c r="G357" s="40" t="n">
        <f aca="false">IF(OR(F357="",F357=0),"",D357/F357)</f>
        <v>0.357142857142857</v>
      </c>
      <c r="H357" s="40" t="n">
        <f aca="false">IF(OR(F357="",F357=0),"",E357/F357)</f>
        <v>0.642857142857143</v>
      </c>
      <c r="I357" s="32" t="s">
        <v>161</v>
      </c>
      <c r="J357" s="36" t="n">
        <v>3.41931916932922</v>
      </c>
      <c r="K357" s="36" t="n">
        <f aca="false">$K$8</f>
        <v>1.21888790439391</v>
      </c>
      <c r="L357" s="36" t="n">
        <f aca="false">SQRT(J357^2+K357^2)</f>
        <v>3.63007318179951</v>
      </c>
      <c r="M357" s="40" t="n">
        <f aca="false">IF(G357="","",MAX(0,G357-1.96*L357/100))</f>
        <v>0.285993422779587</v>
      </c>
      <c r="N357" s="40" t="n">
        <f aca="false">IF(G357="","",MIN(1,G357+1.96*L357/100))</f>
        <v>0.428292291506128</v>
      </c>
      <c r="O357" s="59" t="n">
        <f aca="false">ROUND(S357*W357,0)</f>
        <v>29</v>
      </c>
      <c r="P357" s="59" t="n">
        <f aca="false">IF(F357="","",ROUND(SQRT((F357*L357/100)^2+(G357*O357)^2),0))</f>
        <v>13</v>
      </c>
      <c r="R357" s="60" t="n">
        <v>-15.5878236667925</v>
      </c>
      <c r="S357" s="61" t="n">
        <f aca="false">U357*V357*$F$5</f>
        <v>196.10298102981</v>
      </c>
      <c r="T357" s="62" t="n">
        <f aca="false">MAX(0,MIN(1,R357/100+$D$5))</f>
        <v>0.355328184093178</v>
      </c>
      <c r="U357" s="62" t="n">
        <v>0.525745257452575</v>
      </c>
      <c r="V357" s="61" t="n">
        <v>373</v>
      </c>
      <c r="W357" s="62" t="n">
        <v>0.147793277096735</v>
      </c>
      <c r="X357" s="63" t="s">
        <v>162</v>
      </c>
      <c r="Y357" s="63" t="s">
        <v>163</v>
      </c>
    </row>
    <row r="358" customFormat="false" ht="15" hidden="false" customHeight="false" outlineLevel="0" collapsed="false">
      <c r="A358" s="32" t="s">
        <v>418</v>
      </c>
      <c r="B358" s="32" t="s">
        <v>571</v>
      </c>
      <c r="C358" s="32" t="s">
        <v>572</v>
      </c>
      <c r="D358" s="59" t="n">
        <f aca="false">ROUND(S358*T358,0)</f>
        <v>259</v>
      </c>
      <c r="E358" s="59" t="n">
        <f aca="false">ROUND(S358,0)-D358</f>
        <v>425</v>
      </c>
      <c r="F358" s="59" t="n">
        <f aca="false">IF(COUNTA(D358:E358)=0,"",SUM(D358:E358))</f>
        <v>684</v>
      </c>
      <c r="G358" s="40" t="n">
        <f aca="false">IF(OR(F358="",F358=0),"",D358/F358)</f>
        <v>0.378654970760234</v>
      </c>
      <c r="H358" s="40" t="n">
        <f aca="false">IF(OR(F358="",F358=0),"",E358/F358)</f>
        <v>0.621345029239766</v>
      </c>
      <c r="I358" s="32" t="s">
        <v>161</v>
      </c>
      <c r="J358" s="36" t="n">
        <v>2.11715406277612</v>
      </c>
      <c r="K358" s="36" t="n">
        <f aca="false">$K$8</f>
        <v>1.21888790439391</v>
      </c>
      <c r="L358" s="36" t="n">
        <f aca="false">SQRT(J358^2+K358^2)</f>
        <v>2.44295498300873</v>
      </c>
      <c r="M358" s="40" t="n">
        <f aca="false">IF(G358="","",MAX(0,G358-1.96*L358/100))</f>
        <v>0.330773053093263</v>
      </c>
      <c r="N358" s="40" t="n">
        <f aca="false">IF(G358="","",MIN(1,G358+1.96*L358/100))</f>
        <v>0.426536888427205</v>
      </c>
      <c r="O358" s="59" t="n">
        <f aca="false">ROUND(S358*W358,0)</f>
        <v>60</v>
      </c>
      <c r="P358" s="59" t="n">
        <f aca="false">IF(F358="","",ROUND(SQRT((F358*L358/100)^2+(G358*O358)^2),0))</f>
        <v>28</v>
      </c>
      <c r="R358" s="60" t="n">
        <v>-13.195083216163</v>
      </c>
      <c r="S358" s="61" t="n">
        <f aca="false">U358*V358*$F$5</f>
        <v>683.952941176471</v>
      </c>
      <c r="T358" s="62" t="n">
        <f aca="false">MAX(0,MIN(1,R358/100+$D$5))</f>
        <v>0.379255588599473</v>
      </c>
      <c r="U358" s="62" t="n">
        <v>0.568067226890757</v>
      </c>
      <c r="V358" s="61" t="n">
        <v>1204</v>
      </c>
      <c r="W358" s="62" t="n">
        <v>0.0882361663506877</v>
      </c>
      <c r="X358" s="63" t="s">
        <v>168</v>
      </c>
      <c r="Y358" s="63" t="s">
        <v>163</v>
      </c>
    </row>
    <row r="359" customFormat="false" ht="15" hidden="false" customHeight="false" outlineLevel="0" collapsed="false">
      <c r="A359" s="32" t="s">
        <v>418</v>
      </c>
      <c r="B359" s="32" t="s">
        <v>573</v>
      </c>
      <c r="C359" s="32" t="s">
        <v>574</v>
      </c>
      <c r="D359" s="59" t="n">
        <f aca="false">ROUND(S359*T359,0)</f>
        <v>160</v>
      </c>
      <c r="E359" s="59" t="n">
        <f aca="false">ROUND(S359,0)-D359</f>
        <v>229</v>
      </c>
      <c r="F359" s="59" t="n">
        <f aca="false">IF(COUNTA(D359:E359)=0,"",SUM(D359:E359))</f>
        <v>389</v>
      </c>
      <c r="G359" s="40" t="n">
        <f aca="false">IF(OR(F359="",F359=0),"",D359/F359)</f>
        <v>0.411311053984576</v>
      </c>
      <c r="H359" s="40" t="n">
        <f aca="false">IF(OR(F359="",F359=0),"",E359/F359)</f>
        <v>0.588688946015424</v>
      </c>
      <c r="I359" s="32" t="s">
        <v>161</v>
      </c>
      <c r="J359" s="36" t="n">
        <v>3.41931916932922</v>
      </c>
      <c r="K359" s="36" t="n">
        <f aca="false">$K$8</f>
        <v>1.21888790439391</v>
      </c>
      <c r="L359" s="36" t="n">
        <f aca="false">SQRT(J359^2+K359^2)</f>
        <v>3.63007318179951</v>
      </c>
      <c r="M359" s="40" t="n">
        <f aca="false">IF(G359="","",MAX(0,G359-1.96*L359/100))</f>
        <v>0.340161619621305</v>
      </c>
      <c r="N359" s="40" t="n">
        <f aca="false">IF(G359="","",MIN(1,G359+1.96*L359/100))</f>
        <v>0.482460488347846</v>
      </c>
      <c r="O359" s="59" t="n">
        <f aca="false">ROUND(S359*W359,0)</f>
        <v>57</v>
      </c>
      <c r="P359" s="59" t="n">
        <f aca="false">IF(F359="","",ROUND(SQRT((F359*L359/100)^2+(G359*O359)^2),0))</f>
        <v>27</v>
      </c>
      <c r="R359" s="60" t="n">
        <v>-10.0038917552661</v>
      </c>
      <c r="S359" s="61" t="n">
        <f aca="false">U359*V359*$F$5</f>
        <v>388.819749216301</v>
      </c>
      <c r="T359" s="62" t="n">
        <f aca="false">MAX(0,MIN(1,R359/100+$D$5))</f>
        <v>0.411167503208442</v>
      </c>
      <c r="U359" s="62" t="n">
        <v>0.606583072100314</v>
      </c>
      <c r="V359" s="61" t="n">
        <v>641</v>
      </c>
      <c r="W359" s="62" t="n">
        <v>0.147793277096735</v>
      </c>
      <c r="X359" s="63" t="s">
        <v>162</v>
      </c>
      <c r="Y359" s="63" t="s">
        <v>163</v>
      </c>
    </row>
    <row r="360" customFormat="false" ht="15" hidden="false" customHeight="false" outlineLevel="0" collapsed="false">
      <c r="A360" s="32" t="s">
        <v>418</v>
      </c>
      <c r="B360" s="32" t="s">
        <v>575</v>
      </c>
      <c r="C360" s="32" t="s">
        <v>576</v>
      </c>
      <c r="D360" s="59" t="n">
        <f aca="false">ROUND(S360*T360,0)</f>
        <v>261</v>
      </c>
      <c r="E360" s="59" t="n">
        <f aca="false">ROUND(S360,0)-D360</f>
        <v>341</v>
      </c>
      <c r="F360" s="59" t="n">
        <f aca="false">IF(COUNTA(D360:E360)=0,"",SUM(D360:E360))</f>
        <v>602</v>
      </c>
      <c r="G360" s="40" t="n">
        <f aca="false">IF(OR(F360="",F360=0),"",D360/F360)</f>
        <v>0.433554817275748</v>
      </c>
      <c r="H360" s="40" t="n">
        <f aca="false">IF(OR(F360="",F360=0),"",E360/F360)</f>
        <v>0.566445182724253</v>
      </c>
      <c r="I360" s="32" t="s">
        <v>161</v>
      </c>
      <c r="J360" s="36" t="n">
        <v>2.11715406277612</v>
      </c>
      <c r="K360" s="36" t="n">
        <f aca="false">$K$8</f>
        <v>1.21888790439391</v>
      </c>
      <c r="L360" s="36" t="n">
        <f aca="false">SQRT(J360^2+K360^2)</f>
        <v>2.44295498300873</v>
      </c>
      <c r="M360" s="40" t="n">
        <f aca="false">IF(G360="","",MAX(0,G360-1.96*L360/100))</f>
        <v>0.385672899608776</v>
      </c>
      <c r="N360" s="40" t="n">
        <f aca="false">IF(G360="","",MIN(1,G360+1.96*L360/100))</f>
        <v>0.481436734942719</v>
      </c>
      <c r="O360" s="59" t="n">
        <f aca="false">ROUND(S360*W360,0)</f>
        <v>53</v>
      </c>
      <c r="P360" s="59" t="n">
        <f aca="false">IF(F360="","",ROUND(SQRT((F360*L360/100)^2+(G360*O360)^2),0))</f>
        <v>27</v>
      </c>
      <c r="R360" s="60" t="n">
        <v>-7.73407959942199</v>
      </c>
      <c r="S360" s="61" t="n">
        <f aca="false">U360*V360*$F$5</f>
        <v>602.07868852459</v>
      </c>
      <c r="T360" s="62" t="n">
        <f aca="false">MAX(0,MIN(1,R360/100+$D$5))</f>
        <v>0.433865624766883</v>
      </c>
      <c r="U360" s="62" t="n">
        <v>0.613114754098361</v>
      </c>
      <c r="V360" s="61" t="n">
        <v>982</v>
      </c>
      <c r="W360" s="62" t="n">
        <v>0.0882361663506877</v>
      </c>
      <c r="X360" s="63" t="s">
        <v>168</v>
      </c>
      <c r="Y360" s="63" t="s">
        <v>163</v>
      </c>
    </row>
    <row r="361" customFormat="false" ht="15" hidden="false" customHeight="false" outlineLevel="0" collapsed="false">
      <c r="A361" s="32" t="s">
        <v>418</v>
      </c>
      <c r="B361" s="32" t="s">
        <v>577</v>
      </c>
      <c r="C361" s="32" t="s">
        <v>578</v>
      </c>
      <c r="D361" s="59" t="n">
        <f aca="false">ROUND(S361*T361,0)</f>
        <v>242</v>
      </c>
      <c r="E361" s="59" t="n">
        <f aca="false">ROUND(S361,0)-D361</f>
        <v>572</v>
      </c>
      <c r="F361" s="59" t="n">
        <f aca="false">IF(COUNTA(D361:E361)=0,"",SUM(D361:E361))</f>
        <v>814</v>
      </c>
      <c r="G361" s="40" t="n">
        <f aca="false">IF(OR(F361="",F361=0),"",D361/F361)</f>
        <v>0.297297297297297</v>
      </c>
      <c r="H361" s="40" t="n">
        <f aca="false">IF(OR(F361="",F361=0),"",E361/F361)</f>
        <v>0.702702702702703</v>
      </c>
      <c r="I361" s="32" t="s">
        <v>161</v>
      </c>
      <c r="J361" s="36" t="n">
        <v>2.11715406277612</v>
      </c>
      <c r="K361" s="36" t="n">
        <f aca="false">$K$8</f>
        <v>1.21888790439391</v>
      </c>
      <c r="L361" s="36" t="n">
        <f aca="false">SQRT(J361^2+K361^2)</f>
        <v>2.44295498300873</v>
      </c>
      <c r="M361" s="40" t="n">
        <f aca="false">IF(G361="","",MAX(0,G361-1.96*L361/100))</f>
        <v>0.249415379630326</v>
      </c>
      <c r="N361" s="40" t="n">
        <f aca="false">IF(G361="","",MIN(1,G361+1.96*L361/100))</f>
        <v>0.345179214964268</v>
      </c>
      <c r="O361" s="59" t="n">
        <f aca="false">ROUND(S361*W361,0)</f>
        <v>72</v>
      </c>
      <c r="P361" s="59" t="n">
        <f aca="false">IF(F361="","",ROUND(SQRT((F361*L361/100)^2+(G361*O361)^2),0))</f>
        <v>29</v>
      </c>
      <c r="R361" s="60" t="n">
        <v>-21.4260597119955</v>
      </c>
      <c r="S361" s="61" t="n">
        <f aca="false">U361*V361*$F$5</f>
        <v>814.349042709867</v>
      </c>
      <c r="T361" s="62" t="n">
        <f aca="false">MAX(0,MIN(1,R361/100+$D$5))</f>
        <v>0.296945823641148</v>
      </c>
      <c r="U361" s="62" t="n">
        <v>0.610456553755523</v>
      </c>
      <c r="V361" s="61" t="n">
        <v>1334</v>
      </c>
      <c r="W361" s="62" t="n">
        <v>0.0882361663506877</v>
      </c>
      <c r="X361" s="63" t="s">
        <v>168</v>
      </c>
      <c r="Y361" s="63" t="s">
        <v>163</v>
      </c>
    </row>
    <row r="362" customFormat="false" ht="15" hidden="false" customHeight="false" outlineLevel="0" collapsed="false">
      <c r="A362" s="32" t="s">
        <v>418</v>
      </c>
      <c r="B362" s="32" t="s">
        <v>577</v>
      </c>
      <c r="C362" s="32" t="s">
        <v>579</v>
      </c>
      <c r="D362" s="59" t="n">
        <f aca="false">ROUND(S362*T362,0)</f>
        <v>207</v>
      </c>
      <c r="E362" s="59" t="n">
        <f aca="false">ROUND(S362,0)-D362</f>
        <v>410</v>
      </c>
      <c r="F362" s="59" t="n">
        <f aca="false">IF(COUNTA(D362:E362)=0,"",SUM(D362:E362))</f>
        <v>617</v>
      </c>
      <c r="G362" s="40" t="n">
        <f aca="false">IF(OR(F362="",F362=0),"",D362/F362)</f>
        <v>0.3354943273906</v>
      </c>
      <c r="H362" s="40" t="n">
        <f aca="false">IF(OR(F362="",F362=0),"",E362/F362)</f>
        <v>0.6645056726094</v>
      </c>
      <c r="I362" s="32" t="s">
        <v>161</v>
      </c>
      <c r="J362" s="36" t="n">
        <v>2.11715406277612</v>
      </c>
      <c r="K362" s="36" t="n">
        <f aca="false">$K$8</f>
        <v>1.21888790439391</v>
      </c>
      <c r="L362" s="36" t="n">
        <f aca="false">SQRT(J362^2+K362^2)</f>
        <v>2.44295498300873</v>
      </c>
      <c r="M362" s="40" t="n">
        <f aca="false">IF(G362="","",MAX(0,G362-1.96*L362/100))</f>
        <v>0.287612409723629</v>
      </c>
      <c r="N362" s="40" t="n">
        <f aca="false">IF(G362="","",MIN(1,G362+1.96*L362/100))</f>
        <v>0.383376245057571</v>
      </c>
      <c r="O362" s="59" t="n">
        <f aca="false">ROUND(S362*W362,0)</f>
        <v>54</v>
      </c>
      <c r="P362" s="59" t="n">
        <f aca="false">IF(F362="","",ROUND(SQRT((F362*L362/100)^2+(G362*O362)^2),0))</f>
        <v>24</v>
      </c>
      <c r="R362" s="60" t="n">
        <v>-17.6019779398479</v>
      </c>
      <c r="S362" s="61" t="n">
        <f aca="false">U362*V362*$F$5</f>
        <v>617.366628830874</v>
      </c>
      <c r="T362" s="62" t="n">
        <f aca="false">MAX(0,MIN(1,R362/100+$D$5))</f>
        <v>0.335186641362624</v>
      </c>
      <c r="U362" s="62" t="n">
        <v>0.667423382519864</v>
      </c>
      <c r="V362" s="61" t="n">
        <v>925</v>
      </c>
      <c r="W362" s="62" t="n">
        <v>0.0882361663506877</v>
      </c>
      <c r="X362" s="63" t="s">
        <v>168</v>
      </c>
      <c r="Y362" s="63" t="s">
        <v>163</v>
      </c>
    </row>
    <row r="363" customFormat="false" ht="15" hidden="false" customHeight="false" outlineLevel="0" collapsed="false">
      <c r="A363" s="32" t="s">
        <v>418</v>
      </c>
      <c r="B363" s="32" t="s">
        <v>577</v>
      </c>
      <c r="C363" s="32" t="s">
        <v>580</v>
      </c>
      <c r="D363" s="59" t="n">
        <f aca="false">ROUND(S363*T363,0)</f>
        <v>158</v>
      </c>
      <c r="E363" s="59" t="n">
        <f aca="false">ROUND(S363,0)-D363</f>
        <v>370</v>
      </c>
      <c r="F363" s="59" t="n">
        <f aca="false">IF(COUNTA(D363:E363)=0,"",SUM(D363:E363))</f>
        <v>528</v>
      </c>
      <c r="G363" s="40" t="n">
        <f aca="false">IF(OR(F363="",F363=0),"",D363/F363)</f>
        <v>0.299242424242424</v>
      </c>
      <c r="H363" s="40" t="n">
        <f aca="false">IF(OR(F363="",F363=0),"",E363/F363)</f>
        <v>0.700757575757576</v>
      </c>
      <c r="I363" s="32" t="s">
        <v>161</v>
      </c>
      <c r="J363" s="36" t="n">
        <v>3.41931916932922</v>
      </c>
      <c r="K363" s="36" t="n">
        <f aca="false">$K$8</f>
        <v>1.21888790439391</v>
      </c>
      <c r="L363" s="36" t="n">
        <f aca="false">SQRT(J363^2+K363^2)</f>
        <v>3.63007318179951</v>
      </c>
      <c r="M363" s="40" t="n">
        <f aca="false">IF(G363="","",MAX(0,G363-1.96*L363/100))</f>
        <v>0.228092989879154</v>
      </c>
      <c r="N363" s="40" t="n">
        <f aca="false">IF(G363="","",MIN(1,G363+1.96*L363/100))</f>
        <v>0.370391858605695</v>
      </c>
      <c r="O363" s="59" t="n">
        <f aca="false">ROUND(S363*W363,0)</f>
        <v>78</v>
      </c>
      <c r="P363" s="59" t="n">
        <f aca="false">IF(F363="","",ROUND(SQRT((F363*L363/100)^2+(G363*O363)^2),0))</f>
        <v>30</v>
      </c>
      <c r="R363" s="60" t="n">
        <v>-21.2945711886491</v>
      </c>
      <c r="S363" s="61" t="n">
        <f aca="false">U363*V363*$F$5</f>
        <v>528.071059431524</v>
      </c>
      <c r="T363" s="62" t="n">
        <f aca="false">MAX(0,MIN(1,R363/100+$D$5))</f>
        <v>0.298260708874612</v>
      </c>
      <c r="U363" s="62" t="n">
        <v>0.657622739018088</v>
      </c>
      <c r="V363" s="61" t="n">
        <v>803</v>
      </c>
      <c r="W363" s="62" t="n">
        <v>0.147793277096735</v>
      </c>
      <c r="X363" s="63" t="s">
        <v>162</v>
      </c>
      <c r="Y363" s="63" t="s">
        <v>163</v>
      </c>
    </row>
    <row r="364" customFormat="false" ht="15" hidden="false" customHeight="false" outlineLevel="0" collapsed="false">
      <c r="A364" s="32" t="s">
        <v>418</v>
      </c>
      <c r="B364" s="32" t="s">
        <v>577</v>
      </c>
      <c r="C364" s="32" t="s">
        <v>581</v>
      </c>
      <c r="D364" s="59" t="n">
        <f aca="false">ROUND(S364*T364,0)</f>
        <v>141</v>
      </c>
      <c r="E364" s="59" t="n">
        <f aca="false">ROUND(S364,0)-D364</f>
        <v>322</v>
      </c>
      <c r="F364" s="59" t="n">
        <f aca="false">IF(COUNTA(D364:E364)=0,"",SUM(D364:E364))</f>
        <v>463</v>
      </c>
      <c r="G364" s="40" t="n">
        <f aca="false">IF(OR(F364="",F364=0),"",D364/F364)</f>
        <v>0.304535637149028</v>
      </c>
      <c r="H364" s="40" t="n">
        <f aca="false">IF(OR(F364="",F364=0),"",E364/F364)</f>
        <v>0.695464362850972</v>
      </c>
      <c r="I364" s="32" t="s">
        <v>161</v>
      </c>
      <c r="J364" s="36" t="n">
        <v>3.41931916932922</v>
      </c>
      <c r="K364" s="36" t="n">
        <f aca="false">$K$8</f>
        <v>1.21888790439391</v>
      </c>
      <c r="L364" s="36" t="n">
        <f aca="false">SQRT(J364^2+K364^2)</f>
        <v>3.63007318179951</v>
      </c>
      <c r="M364" s="40" t="n">
        <f aca="false">IF(G364="","",MAX(0,G364-1.96*L364/100))</f>
        <v>0.233386202785758</v>
      </c>
      <c r="N364" s="40" t="n">
        <f aca="false">IF(G364="","",MIN(1,G364+1.96*L364/100))</f>
        <v>0.375685071512299</v>
      </c>
      <c r="O364" s="59" t="n">
        <f aca="false">ROUND(S364*W364,0)</f>
        <v>68</v>
      </c>
      <c r="P364" s="59" t="n">
        <f aca="false">IF(F364="","",ROUND(SQRT((F364*L364/100)^2+(G364*O364)^2),0))</f>
        <v>27</v>
      </c>
      <c r="R364" s="60" t="n">
        <v>-20.6705018631554</v>
      </c>
      <c r="S364" s="61" t="n">
        <f aca="false">U364*V364*$F$5</f>
        <v>463.140604467805</v>
      </c>
      <c r="T364" s="62" t="n">
        <f aca="false">MAX(0,MIN(1,R364/100+$D$5))</f>
        <v>0.30450140212955</v>
      </c>
      <c r="U364" s="62" t="n">
        <v>0.624178712220762</v>
      </c>
      <c r="V364" s="61" t="n">
        <v>742</v>
      </c>
      <c r="W364" s="62" t="n">
        <v>0.147793277096735</v>
      </c>
      <c r="X364" s="63" t="s">
        <v>162</v>
      </c>
      <c r="Y364" s="63" t="s">
        <v>163</v>
      </c>
    </row>
    <row r="365" customFormat="false" ht="15" hidden="false" customHeight="false" outlineLevel="0" collapsed="false">
      <c r="A365" s="32" t="s">
        <v>418</v>
      </c>
      <c r="B365" s="32" t="s">
        <v>577</v>
      </c>
      <c r="C365" s="32" t="s">
        <v>582</v>
      </c>
      <c r="D365" s="59" t="n">
        <f aca="false">ROUND(S365*T365,0)</f>
        <v>271</v>
      </c>
      <c r="E365" s="59" t="n">
        <f aca="false">ROUND(S365,0)-D365</f>
        <v>455</v>
      </c>
      <c r="F365" s="59" t="n">
        <f aca="false">IF(COUNTA(D365:E365)=0,"",SUM(D365:E365))</f>
        <v>726</v>
      </c>
      <c r="G365" s="40" t="n">
        <f aca="false">IF(OR(F365="",F365=0),"",D365/F365)</f>
        <v>0.373278236914601</v>
      </c>
      <c r="H365" s="40" t="n">
        <f aca="false">IF(OR(F365="",F365=0),"",E365/F365)</f>
        <v>0.626721763085399</v>
      </c>
      <c r="I365" s="32" t="s">
        <v>161</v>
      </c>
      <c r="J365" s="36" t="n">
        <v>2.11715406277612</v>
      </c>
      <c r="K365" s="36" t="n">
        <f aca="false">$K$8</f>
        <v>1.21888790439391</v>
      </c>
      <c r="L365" s="36" t="n">
        <f aca="false">SQRT(J365^2+K365^2)</f>
        <v>2.44295498300873</v>
      </c>
      <c r="M365" s="40" t="n">
        <f aca="false">IF(G365="","",MAX(0,G365-1.96*L365/100))</f>
        <v>0.325396319247629</v>
      </c>
      <c r="N365" s="40" t="n">
        <f aca="false">IF(G365="","",MIN(1,G365+1.96*L365/100))</f>
        <v>0.421160154581572</v>
      </c>
      <c r="O365" s="59" t="n">
        <f aca="false">ROUND(S365*W365,0)</f>
        <v>64</v>
      </c>
      <c r="P365" s="59" t="n">
        <f aca="false">IF(F365="","",ROUND(SQRT((F365*L365/100)^2+(G365*O365)^2),0))</f>
        <v>30</v>
      </c>
      <c r="R365" s="60" t="n">
        <v>-13.872295590675</v>
      </c>
      <c r="S365" s="61" t="n">
        <f aca="false">U365*V365*$F$5</f>
        <v>726.367947669665</v>
      </c>
      <c r="T365" s="62" t="n">
        <f aca="false">MAX(0,MIN(1,R365/100+$D$5))</f>
        <v>0.372483464854353</v>
      </c>
      <c r="U365" s="62" t="n">
        <v>0.59198691741619</v>
      </c>
      <c r="V365" s="61" t="n">
        <v>1227</v>
      </c>
      <c r="W365" s="62" t="n">
        <v>0.0882361663506877</v>
      </c>
      <c r="X365" s="63" t="s">
        <v>168</v>
      </c>
      <c r="Y365" s="63" t="s">
        <v>163</v>
      </c>
    </row>
    <row r="366" customFormat="false" ht="15" hidden="false" customHeight="false" outlineLevel="0" collapsed="false">
      <c r="A366" s="32" t="s">
        <v>418</v>
      </c>
      <c r="B366" s="32" t="s">
        <v>583</v>
      </c>
      <c r="C366" s="32" t="s">
        <v>584</v>
      </c>
      <c r="D366" s="59" t="n">
        <f aca="false">ROUND(S366*T366,0)</f>
        <v>619</v>
      </c>
      <c r="E366" s="59" t="n">
        <f aca="false">ROUND(S366,0)-D366</f>
        <v>631</v>
      </c>
      <c r="F366" s="59" t="n">
        <f aca="false">IF(COUNTA(D366:E366)=0,"",SUM(D366:E366))</f>
        <v>1250</v>
      </c>
      <c r="G366" s="40" t="n">
        <f aca="false">IF(OR(F366="",F366=0),"",D366/F366)</f>
        <v>0.4952</v>
      </c>
      <c r="H366" s="40" t="n">
        <f aca="false">IF(OR(F366="",F366=0),"",E366/F366)</f>
        <v>0.5048</v>
      </c>
      <c r="I366" s="32" t="s">
        <v>161</v>
      </c>
      <c r="J366" s="36" t="n">
        <v>1.72833670492965</v>
      </c>
      <c r="K366" s="36" t="n">
        <f aca="false">$K$8</f>
        <v>1.21888790439391</v>
      </c>
      <c r="L366" s="36" t="n">
        <f aca="false">SQRT(J366^2+K366^2)</f>
        <v>2.1149079150367</v>
      </c>
      <c r="M366" s="40" t="n">
        <f aca="false">IF(G366="","",MAX(0,G366-1.96*L366/100))</f>
        <v>0.453747804865281</v>
      </c>
      <c r="N366" s="40" t="n">
        <f aca="false">IF(G366="","",MIN(1,G366+1.96*L366/100))</f>
        <v>0.536652195134719</v>
      </c>
      <c r="O366" s="59" t="n">
        <f aca="false">ROUND(S366*W366,0)</f>
        <v>85</v>
      </c>
      <c r="P366" s="59" t="n">
        <f aca="false">IF(F366="","",ROUND(SQRT((F366*L366/100)^2+(G366*O366)^2),0))</f>
        <v>50</v>
      </c>
      <c r="R366" s="60" t="n">
        <v>-1.60039685819531</v>
      </c>
      <c r="S366" s="61" t="n">
        <f aca="false">U366*V366*$F$5</f>
        <v>1250.41526045488</v>
      </c>
      <c r="T366" s="62" t="n">
        <f aca="false">MAX(0,MIN(1,R366/100+$D$5))</f>
        <v>0.49520245217915</v>
      </c>
      <c r="U366" s="62" t="n">
        <v>0.666177549523111</v>
      </c>
      <c r="V366" s="61" t="n">
        <v>1877</v>
      </c>
      <c r="W366" s="62" t="n">
        <v>0.0678151016999644</v>
      </c>
      <c r="X366" s="63" t="s">
        <v>201</v>
      </c>
      <c r="Y366" s="63" t="s">
        <v>163</v>
      </c>
    </row>
    <row r="367" customFormat="false" ht="15" hidden="false" customHeight="false" outlineLevel="0" collapsed="false">
      <c r="A367" s="32" t="s">
        <v>418</v>
      </c>
      <c r="B367" s="32" t="s">
        <v>583</v>
      </c>
      <c r="C367" s="32" t="s">
        <v>585</v>
      </c>
      <c r="D367" s="59" t="n">
        <f aca="false">ROUND(S367*T367,0)</f>
        <v>289</v>
      </c>
      <c r="E367" s="59" t="n">
        <f aca="false">ROUND(S367,0)-D367</f>
        <v>302</v>
      </c>
      <c r="F367" s="59" t="n">
        <f aca="false">IF(COUNTA(D367:E367)=0,"",SUM(D367:E367))</f>
        <v>591</v>
      </c>
      <c r="G367" s="40" t="n">
        <f aca="false">IF(OR(F367="",F367=0),"",D367/F367)</f>
        <v>0.489001692047377</v>
      </c>
      <c r="H367" s="40" t="n">
        <f aca="false">IF(OR(F367="",F367=0),"",E367/F367)</f>
        <v>0.510998307952623</v>
      </c>
      <c r="I367" s="32" t="s">
        <v>264</v>
      </c>
      <c r="J367" s="36" t="n">
        <v>2.11715406277612</v>
      </c>
      <c r="K367" s="36" t="n">
        <f aca="false">$K$8</f>
        <v>1.21888790439391</v>
      </c>
      <c r="L367" s="36" t="n">
        <f aca="false">SQRT(J367^2+K367^2)</f>
        <v>2.44295498300873</v>
      </c>
      <c r="M367" s="40" t="n">
        <f aca="false">IF(G367="","",MAX(0,G367-1.96*L367/100))</f>
        <v>0.441119774380406</v>
      </c>
      <c r="N367" s="40" t="n">
        <f aca="false">IF(G367="","",MIN(1,G367+1.96*L367/100))</f>
        <v>0.536883609714349</v>
      </c>
      <c r="O367" s="59" t="n">
        <f aca="false">ROUND(S367*W367,0)</f>
        <v>52</v>
      </c>
      <c r="P367" s="59" t="n">
        <f aca="false">IF(F367="","",ROUND(SQRT((F367*L367/100)^2+(G367*O367)^2),0))</f>
        <v>29</v>
      </c>
      <c r="R367" s="60" t="n">
        <v>-2.22314526359592</v>
      </c>
      <c r="S367" s="61" t="n">
        <f aca="false">U367*V367*$F$5</f>
        <v>590.70917107022</v>
      </c>
      <c r="T367" s="62" t="n">
        <f aca="false">MAX(0,MIN(1,R367/100+$D$5))</f>
        <v>0.488974968125144</v>
      </c>
      <c r="U367" s="62" t="n">
        <v>0.64151780942283</v>
      </c>
      <c r="V367" s="61" t="n">
        <v>920.799333071793</v>
      </c>
      <c r="W367" s="62" t="n">
        <v>0.0882361663506877</v>
      </c>
      <c r="X367" s="63" t="s">
        <v>168</v>
      </c>
      <c r="Y367" s="63" t="s">
        <v>266</v>
      </c>
    </row>
    <row r="368" customFormat="false" ht="15" hidden="false" customHeight="false" outlineLevel="0" collapsed="false">
      <c r="A368" s="32" t="s">
        <v>418</v>
      </c>
      <c r="B368" s="32" t="s">
        <v>583</v>
      </c>
      <c r="C368" s="32" t="s">
        <v>586</v>
      </c>
      <c r="D368" s="59" t="n">
        <f aca="false">ROUND(S368*T368,0)</f>
        <v>489</v>
      </c>
      <c r="E368" s="59" t="n">
        <f aca="false">ROUND(S368,0)-D368</f>
        <v>512</v>
      </c>
      <c r="F368" s="59" t="n">
        <f aca="false">IF(COUNTA(D368:E368)=0,"",SUM(D368:E368))</f>
        <v>1001</v>
      </c>
      <c r="G368" s="40" t="n">
        <f aca="false">IF(OR(F368="",F368=0),"",D368/F368)</f>
        <v>0.488511488511489</v>
      </c>
      <c r="H368" s="40" t="n">
        <f aca="false">IF(OR(F368="",F368=0),"",E368/F368)</f>
        <v>0.511488511488512</v>
      </c>
      <c r="I368" s="32" t="s">
        <v>161</v>
      </c>
      <c r="J368" s="36" t="n">
        <v>1.72833670492965</v>
      </c>
      <c r="K368" s="36" t="n">
        <f aca="false">$K$8</f>
        <v>1.21888790439391</v>
      </c>
      <c r="L368" s="36" t="n">
        <f aca="false">SQRT(J368^2+K368^2)</f>
        <v>2.1149079150367</v>
      </c>
      <c r="M368" s="40" t="n">
        <f aca="false">IF(G368="","",MAX(0,G368-1.96*L368/100))</f>
        <v>0.447059293376769</v>
      </c>
      <c r="N368" s="40" t="n">
        <f aca="false">IF(G368="","",MIN(1,G368+1.96*L368/100))</f>
        <v>0.529963683646208</v>
      </c>
      <c r="O368" s="59" t="n">
        <f aca="false">ROUND(S368*W368,0)</f>
        <v>68</v>
      </c>
      <c r="P368" s="59" t="n">
        <f aca="false">IF(F368="","",ROUND(SQRT((F368*L368/100)^2+(G368*O368)^2),0))</f>
        <v>39</v>
      </c>
      <c r="R368" s="60" t="n">
        <v>-2.22794177293112</v>
      </c>
      <c r="S368" s="61" t="n">
        <f aca="false">U368*V368*$F$5</f>
        <v>1000.79736842105</v>
      </c>
      <c r="T368" s="62" t="n">
        <f aca="false">MAX(0,MIN(1,R368/100+$D$5))</f>
        <v>0.488927003031792</v>
      </c>
      <c r="U368" s="62" t="n">
        <v>0.590789473684211</v>
      </c>
      <c r="V368" s="61" t="n">
        <v>1694</v>
      </c>
      <c r="W368" s="62" t="n">
        <v>0.0678151016999644</v>
      </c>
      <c r="X368" s="63" t="s">
        <v>201</v>
      </c>
      <c r="Y368" s="63" t="s">
        <v>163</v>
      </c>
    </row>
    <row r="369" customFormat="false" ht="15" hidden="false" customHeight="false" outlineLevel="0" collapsed="false">
      <c r="A369" s="32" t="s">
        <v>418</v>
      </c>
      <c r="B369" s="32" t="s">
        <v>583</v>
      </c>
      <c r="C369" s="32" t="s">
        <v>587</v>
      </c>
      <c r="D369" s="59" t="n">
        <f aca="false">ROUND(S369*T369,0)</f>
        <v>215</v>
      </c>
      <c r="E369" s="59" t="n">
        <f aca="false">ROUND(S369,0)-D369</f>
        <v>227</v>
      </c>
      <c r="F369" s="59" t="n">
        <f aca="false">IF(COUNTA(D369:E369)=0,"",SUM(D369:E369))</f>
        <v>442</v>
      </c>
      <c r="G369" s="40" t="n">
        <f aca="false">IF(OR(F369="",F369=0),"",D369/F369)</f>
        <v>0.486425339366516</v>
      </c>
      <c r="H369" s="40" t="n">
        <f aca="false">IF(OR(F369="",F369=0),"",E369/F369)</f>
        <v>0.513574660633484</v>
      </c>
      <c r="I369" s="32" t="s">
        <v>264</v>
      </c>
      <c r="J369" s="36" t="n">
        <v>3.41931916932922</v>
      </c>
      <c r="K369" s="36" t="n">
        <f aca="false">$K$8</f>
        <v>1.21888790439391</v>
      </c>
      <c r="L369" s="36" t="n">
        <f aca="false">SQRT(J369^2+K369^2)</f>
        <v>3.63007318179951</v>
      </c>
      <c r="M369" s="40" t="n">
        <f aca="false">IF(G369="","",MAX(0,G369-1.96*L369/100))</f>
        <v>0.415275905003245</v>
      </c>
      <c r="N369" s="40" t="n">
        <f aca="false">IF(G369="","",MIN(1,G369+1.96*L369/100))</f>
        <v>0.557574773729786</v>
      </c>
      <c r="O369" s="59" t="n">
        <f aca="false">ROUND(S369*W369,0)</f>
        <v>65</v>
      </c>
      <c r="P369" s="59" t="n">
        <f aca="false">IF(F369="","",ROUND(SQRT((F369*L369/100)^2+(G369*O369)^2),0))</f>
        <v>35</v>
      </c>
      <c r="R369" s="60" t="n">
        <v>-2.53862933298774</v>
      </c>
      <c r="S369" s="61" t="n">
        <f aca="false">U369*V369*$F$5</f>
        <v>442.424845330775</v>
      </c>
      <c r="T369" s="62" t="n">
        <f aca="false">MAX(0,MIN(1,R369/100+$D$5))</f>
        <v>0.485820127431226</v>
      </c>
      <c r="U369" s="62" t="n">
        <v>0.632025575313589</v>
      </c>
      <c r="V369" s="61" t="n">
        <v>700.010984699882</v>
      </c>
      <c r="W369" s="62" t="n">
        <v>0.147793277096735</v>
      </c>
      <c r="X369" s="63" t="s">
        <v>162</v>
      </c>
      <c r="Y369" s="63" t="s">
        <v>266</v>
      </c>
    </row>
    <row r="370" customFormat="false" ht="15" hidden="false" customHeight="false" outlineLevel="0" collapsed="false">
      <c r="A370" s="32" t="s">
        <v>418</v>
      </c>
      <c r="B370" s="32" t="s">
        <v>588</v>
      </c>
      <c r="C370" s="32" t="s">
        <v>589</v>
      </c>
      <c r="D370" s="59" t="n">
        <f aca="false">ROUND(S370*T370,0)</f>
        <v>314</v>
      </c>
      <c r="E370" s="59" t="n">
        <f aca="false">ROUND(S370,0)-D370</f>
        <v>447</v>
      </c>
      <c r="F370" s="59" t="n">
        <f aca="false">IF(COUNTA(D370:E370)=0,"",SUM(D370:E370))</f>
        <v>761</v>
      </c>
      <c r="G370" s="40" t="n">
        <f aca="false">IF(OR(F370="",F370=0),"",D370/F370)</f>
        <v>0.412614980289093</v>
      </c>
      <c r="H370" s="40" t="n">
        <f aca="false">IF(OR(F370="",F370=0),"",E370/F370)</f>
        <v>0.587385019710907</v>
      </c>
      <c r="I370" s="32" t="s">
        <v>161</v>
      </c>
      <c r="J370" s="36" t="n">
        <v>2.11715406277612</v>
      </c>
      <c r="K370" s="36" t="n">
        <f aca="false">$K$8</f>
        <v>1.21888790439391</v>
      </c>
      <c r="L370" s="36" t="n">
        <f aca="false">SQRT(J370^2+K370^2)</f>
        <v>2.44295498300873</v>
      </c>
      <c r="M370" s="40" t="n">
        <f aca="false">IF(G370="","",MAX(0,G370-1.96*L370/100))</f>
        <v>0.364733062622122</v>
      </c>
      <c r="N370" s="40" t="n">
        <f aca="false">IF(G370="","",MIN(1,G370+1.96*L370/100))</f>
        <v>0.460496897956064</v>
      </c>
      <c r="O370" s="59" t="n">
        <f aca="false">ROUND(S370*W370,0)</f>
        <v>67</v>
      </c>
      <c r="P370" s="59" t="n">
        <f aca="false">IF(F370="","",ROUND(SQRT((F370*L370/100)^2+(G370*O370)^2),0))</f>
        <v>33</v>
      </c>
      <c r="R370" s="60" t="n">
        <v>-9.81708904581992</v>
      </c>
      <c r="S370" s="61" t="n">
        <f aca="false">U370*V370*$F$5</f>
        <v>761.429837518464</v>
      </c>
      <c r="T370" s="62" t="n">
        <f aca="false">MAX(0,MIN(1,R370/100+$D$5))</f>
        <v>0.413035530302904</v>
      </c>
      <c r="U370" s="62" t="n">
        <v>0.534711964549483</v>
      </c>
      <c r="V370" s="61" t="n">
        <v>1424</v>
      </c>
      <c r="W370" s="62" t="n">
        <v>0.0882361663506877</v>
      </c>
      <c r="X370" s="63" t="s">
        <v>168</v>
      </c>
      <c r="Y370" s="63" t="s">
        <v>163</v>
      </c>
    </row>
    <row r="371" customFormat="false" ht="15" hidden="false" customHeight="false" outlineLevel="0" collapsed="false">
      <c r="A371" s="32" t="s">
        <v>418</v>
      </c>
      <c r="B371" s="32" t="s">
        <v>393</v>
      </c>
      <c r="C371" s="32" t="s">
        <v>590</v>
      </c>
      <c r="D371" s="59" t="n">
        <f aca="false">ROUND(S371*T371,0)</f>
        <v>426</v>
      </c>
      <c r="E371" s="59" t="n">
        <f aca="false">ROUND(S371,0)-D371</f>
        <v>824</v>
      </c>
      <c r="F371" s="59" t="n">
        <f aca="false">IF(COUNTA(D371:E371)=0,"",SUM(D371:E371))</f>
        <v>1250</v>
      </c>
      <c r="G371" s="40" t="n">
        <f aca="false">IF(OR(F371="",F371=0),"",D371/F371)</f>
        <v>0.3408</v>
      </c>
      <c r="H371" s="40" t="n">
        <f aca="false">IF(OR(F371="",F371=0),"",E371/F371)</f>
        <v>0.6592</v>
      </c>
      <c r="I371" s="32" t="s">
        <v>161</v>
      </c>
      <c r="J371" s="36" t="n">
        <v>1.72833670492965</v>
      </c>
      <c r="K371" s="36" t="n">
        <f aca="false">$K$8</f>
        <v>1.21888790439391</v>
      </c>
      <c r="L371" s="36" t="n">
        <f aca="false">SQRT(J371^2+K371^2)</f>
        <v>2.1149079150367</v>
      </c>
      <c r="M371" s="40" t="n">
        <f aca="false">IF(G371="","",MAX(0,G371-1.96*L371/100))</f>
        <v>0.299347804865281</v>
      </c>
      <c r="N371" s="40" t="n">
        <f aca="false">IF(G371="","",MIN(1,G371+1.96*L371/100))</f>
        <v>0.382252195134719</v>
      </c>
      <c r="O371" s="59" t="n">
        <f aca="false">ROUND(S371*W371,0)</f>
        <v>85</v>
      </c>
      <c r="P371" s="59" t="n">
        <f aca="false">IF(F371="","",ROUND(SQRT((F371*L371/100)^2+(G371*O371)^2),0))</f>
        <v>39</v>
      </c>
      <c r="R371" s="60" t="n">
        <v>-17.0427200768041</v>
      </c>
      <c r="S371" s="61" t="n">
        <f aca="false">U371*V371*$F$5</f>
        <v>1250.46090534979</v>
      </c>
      <c r="T371" s="62" t="n">
        <f aca="false">MAX(0,MIN(1,R371/100+$D$5))</f>
        <v>0.340779219993062</v>
      </c>
      <c r="U371" s="62" t="n">
        <v>0.616598079561042</v>
      </c>
      <c r="V371" s="61" t="n">
        <v>2028</v>
      </c>
      <c r="W371" s="62" t="n">
        <v>0.0678151016999644</v>
      </c>
      <c r="X371" s="63" t="s">
        <v>201</v>
      </c>
      <c r="Y371" s="63" t="s">
        <v>163</v>
      </c>
    </row>
    <row r="372" customFormat="false" ht="15" hidden="false" customHeight="false" outlineLevel="0" collapsed="false">
      <c r="A372" s="32" t="s">
        <v>418</v>
      </c>
      <c r="B372" s="32" t="s">
        <v>393</v>
      </c>
      <c r="C372" s="32" t="s">
        <v>591</v>
      </c>
      <c r="D372" s="59" t="n">
        <f aca="false">ROUND(S372*T372,0)</f>
        <v>471</v>
      </c>
      <c r="E372" s="59" t="n">
        <f aca="false">ROUND(S372,0)-D372</f>
        <v>912</v>
      </c>
      <c r="F372" s="59" t="n">
        <f aca="false">IF(COUNTA(D372:E372)=0,"",SUM(D372:E372))</f>
        <v>1383</v>
      </c>
      <c r="G372" s="40" t="n">
        <f aca="false">IF(OR(F372="",F372=0),"",D372/F372)</f>
        <v>0.34056399132321</v>
      </c>
      <c r="H372" s="40" t="n">
        <f aca="false">IF(OR(F372="",F372=0),"",E372/F372)</f>
        <v>0.65943600867679</v>
      </c>
      <c r="I372" s="32" t="s">
        <v>592</v>
      </c>
      <c r="J372" s="36" t="n">
        <v>1.72833670492965</v>
      </c>
      <c r="K372" s="36" t="n">
        <f aca="false">$K$8</f>
        <v>1.21888790439391</v>
      </c>
      <c r="L372" s="36" t="n">
        <f aca="false">SQRT(J372^2+K372^2)</f>
        <v>2.1149079150367</v>
      </c>
      <c r="M372" s="40" t="n">
        <f aca="false">IF(G372="","",MAX(0,G372-1.96*L372/100))</f>
        <v>0.299111796188491</v>
      </c>
      <c r="N372" s="40" t="n">
        <f aca="false">IF(G372="","",MIN(1,G372+1.96*L372/100))</f>
        <v>0.38201618645793</v>
      </c>
      <c r="O372" s="59" t="n">
        <f aca="false">ROUND(S372*W372,0)</f>
        <v>94</v>
      </c>
      <c r="P372" s="59" t="n">
        <f aca="false">IF(F372="","",ROUND(SQRT((F372*L372/100)^2+(G372*O372)^2),0))</f>
        <v>43</v>
      </c>
      <c r="R372" s="60" t="n">
        <v>-17.0653523000277</v>
      </c>
      <c r="S372" s="61" t="n">
        <f aca="false">U372*V372*$F$5</f>
        <v>1383.3299660738</v>
      </c>
      <c r="T372" s="62" t="n">
        <f aca="false">MAX(0,MIN(1,R372/100+$D$5))</f>
        <v>0.340552897760826</v>
      </c>
      <c r="U372" s="62" t="n">
        <v>0.764270699488289</v>
      </c>
      <c r="V372" s="61" t="n">
        <v>1810</v>
      </c>
      <c r="W372" s="62" t="n">
        <v>0.0678151016999644</v>
      </c>
      <c r="X372" s="63" t="s">
        <v>201</v>
      </c>
      <c r="Y372" s="63" t="s">
        <v>163</v>
      </c>
    </row>
    <row r="373" customFormat="false" ht="15" hidden="false" customHeight="false" outlineLevel="0" collapsed="false">
      <c r="A373" s="32" t="s">
        <v>418</v>
      </c>
      <c r="B373" s="32" t="s">
        <v>593</v>
      </c>
      <c r="C373" s="32" t="s">
        <v>593</v>
      </c>
      <c r="D373" s="59" t="n">
        <f aca="false">ROUND(S373*T373,0)</f>
        <v>213</v>
      </c>
      <c r="E373" s="59" t="n">
        <f aca="false">ROUND(S373,0)-D373</f>
        <v>225</v>
      </c>
      <c r="F373" s="59" t="n">
        <f aca="false">IF(COUNTA(D373:E373)=0,"",SUM(D373:E373))</f>
        <v>438</v>
      </c>
      <c r="G373" s="40" t="n">
        <f aca="false">IF(OR(F373="",F373=0),"",D373/F373)</f>
        <v>0.486301369863014</v>
      </c>
      <c r="H373" s="40" t="n">
        <f aca="false">IF(OR(F373="",F373=0),"",E373/F373)</f>
        <v>0.513698630136986</v>
      </c>
      <c r="I373" s="32" t="s">
        <v>161</v>
      </c>
      <c r="J373" s="36" t="n">
        <v>3.41931916932922</v>
      </c>
      <c r="K373" s="36" t="n">
        <f aca="false">$K$8</f>
        <v>1.21888790439391</v>
      </c>
      <c r="L373" s="36" t="n">
        <f aca="false">SQRT(J373^2+K373^2)</f>
        <v>3.63007318179951</v>
      </c>
      <c r="M373" s="40" t="n">
        <f aca="false">IF(G373="","",MAX(0,G373-1.96*L373/100))</f>
        <v>0.415151935499743</v>
      </c>
      <c r="N373" s="40" t="n">
        <f aca="false">IF(G373="","",MIN(1,G373+1.96*L373/100))</f>
        <v>0.557450804226284</v>
      </c>
      <c r="O373" s="59" t="n">
        <f aca="false">ROUND(S373*W373,0)</f>
        <v>65</v>
      </c>
      <c r="P373" s="59" t="n">
        <f aca="false">IF(F373="","",ROUND(SQRT((F373*L373/100)^2+(G373*O373)^2),0))</f>
        <v>35</v>
      </c>
      <c r="R373" s="60" t="n">
        <v>-2.45139296920219</v>
      </c>
      <c r="S373" s="61" t="n">
        <f aca="false">U373*V373*$F$5</f>
        <v>438.292134831461</v>
      </c>
      <c r="T373" s="62" t="n">
        <f aca="false">MAX(0,MIN(1,R373/100+$D$5))</f>
        <v>0.486692491069081</v>
      </c>
      <c r="U373" s="62" t="n">
        <v>0.51685393258427</v>
      </c>
      <c r="V373" s="61" t="n">
        <v>848</v>
      </c>
      <c r="W373" s="62" t="n">
        <v>0.147793277096735</v>
      </c>
      <c r="X373" s="63" t="s">
        <v>162</v>
      </c>
      <c r="Y373" s="63" t="s">
        <v>163</v>
      </c>
    </row>
    <row r="374" customFormat="false" ht="15" hidden="false" customHeight="false" outlineLevel="0" collapsed="false">
      <c r="A374" s="32" t="s">
        <v>418</v>
      </c>
      <c r="B374" s="32" t="s">
        <v>594</v>
      </c>
      <c r="C374" s="32" t="s">
        <v>595</v>
      </c>
      <c r="D374" s="59" t="n">
        <f aca="false">ROUND(S374*T374,0)</f>
        <v>414</v>
      </c>
      <c r="E374" s="59" t="n">
        <f aca="false">ROUND(S374,0)-D374</f>
        <v>565</v>
      </c>
      <c r="F374" s="59" t="n">
        <f aca="false">IF(COUNTA(D374:E374)=0,"",SUM(D374:E374))</f>
        <v>979</v>
      </c>
      <c r="G374" s="40" t="n">
        <f aca="false">IF(OR(F374="",F374=0),"",D374/F374)</f>
        <v>0.422880490296221</v>
      </c>
      <c r="H374" s="40" t="n">
        <f aca="false">IF(OR(F374="",F374=0),"",E374/F374)</f>
        <v>0.577119509703779</v>
      </c>
      <c r="I374" s="32" t="s">
        <v>161</v>
      </c>
      <c r="J374" s="36" t="n">
        <v>1.72833670492965</v>
      </c>
      <c r="K374" s="36" t="n">
        <f aca="false">$K$8</f>
        <v>1.21888790439391</v>
      </c>
      <c r="L374" s="36" t="n">
        <f aca="false">SQRT(J374^2+K374^2)</f>
        <v>2.1149079150367</v>
      </c>
      <c r="M374" s="40" t="n">
        <f aca="false">IF(G374="","",MAX(0,G374-1.96*L374/100))</f>
        <v>0.381428295161501</v>
      </c>
      <c r="N374" s="40" t="n">
        <f aca="false">IF(G374="","",MIN(1,G374+1.96*L374/100))</f>
        <v>0.46433268543094</v>
      </c>
      <c r="O374" s="59" t="n">
        <f aca="false">ROUND(S374*W374,0)</f>
        <v>66</v>
      </c>
      <c r="P374" s="59" t="n">
        <f aca="false">IF(F374="","",ROUND(SQRT((F374*L374/100)^2+(G374*O374)^2),0))</f>
        <v>35</v>
      </c>
      <c r="R374" s="60" t="n">
        <v>-8.82168721740271</v>
      </c>
      <c r="S374" s="61" t="n">
        <f aca="false">U374*V374*$F$5</f>
        <v>979.331514324693</v>
      </c>
      <c r="T374" s="62" t="n">
        <f aca="false">MAX(0,MIN(1,R374/100+$D$5))</f>
        <v>0.422989548587076</v>
      </c>
      <c r="U374" s="62" t="n">
        <v>0.668485675306958</v>
      </c>
      <c r="V374" s="61" t="n">
        <v>1465</v>
      </c>
      <c r="W374" s="62" t="n">
        <v>0.0678151016999644</v>
      </c>
      <c r="X374" s="63" t="s">
        <v>201</v>
      </c>
      <c r="Y374" s="63" t="s">
        <v>163</v>
      </c>
    </row>
    <row r="375" customFormat="false" ht="15" hidden="false" customHeight="false" outlineLevel="0" collapsed="false">
      <c r="A375" s="32" t="s">
        <v>418</v>
      </c>
      <c r="B375" s="32" t="s">
        <v>594</v>
      </c>
      <c r="C375" s="32" t="s">
        <v>596</v>
      </c>
      <c r="D375" s="59" t="n">
        <f aca="false">ROUND(S375*T375,0)</f>
        <v>372</v>
      </c>
      <c r="E375" s="59" t="n">
        <f aca="false">ROUND(S375,0)-D375</f>
        <v>556</v>
      </c>
      <c r="F375" s="59" t="n">
        <f aca="false">IF(COUNTA(D375:E375)=0,"",SUM(D375:E375))</f>
        <v>928</v>
      </c>
      <c r="G375" s="40" t="n">
        <f aca="false">IF(OR(F375="",F375=0),"",D375/F375)</f>
        <v>0.400862068965517</v>
      </c>
      <c r="H375" s="40" t="n">
        <f aca="false">IF(OR(F375="",F375=0),"",E375/F375)</f>
        <v>0.599137931034483</v>
      </c>
      <c r="I375" s="32" t="s">
        <v>161</v>
      </c>
      <c r="J375" s="36" t="n">
        <v>2.11715406277612</v>
      </c>
      <c r="K375" s="36" t="n">
        <f aca="false">$K$8</f>
        <v>1.21888790439391</v>
      </c>
      <c r="L375" s="36" t="n">
        <f aca="false">SQRT(J375^2+K375^2)</f>
        <v>2.44295498300873</v>
      </c>
      <c r="M375" s="40" t="n">
        <f aca="false">IF(G375="","",MAX(0,G375-1.96*L375/100))</f>
        <v>0.352980151298546</v>
      </c>
      <c r="N375" s="40" t="n">
        <f aca="false">IF(G375="","",MIN(1,G375+1.96*L375/100))</f>
        <v>0.448743986632488</v>
      </c>
      <c r="O375" s="59" t="n">
        <f aca="false">ROUND(S375*W375,0)</f>
        <v>82</v>
      </c>
      <c r="P375" s="59" t="n">
        <f aca="false">IF(F375="","",ROUND(SQRT((F375*L375/100)^2+(G375*O375)^2),0))</f>
        <v>40</v>
      </c>
      <c r="R375" s="60" t="n">
        <v>-11.0466250973995</v>
      </c>
      <c r="S375" s="61" t="n">
        <f aca="false">U375*V375*$F$5</f>
        <v>927.869774919614</v>
      </c>
      <c r="T375" s="62" t="n">
        <f aca="false">MAX(0,MIN(1,R375/100+$D$5))</f>
        <v>0.400740169787108</v>
      </c>
      <c r="U375" s="62" t="n">
        <v>0.679260450160772</v>
      </c>
      <c r="V375" s="61" t="n">
        <v>1366</v>
      </c>
      <c r="W375" s="62" t="n">
        <v>0.0882361663506877</v>
      </c>
      <c r="X375" s="63" t="s">
        <v>168</v>
      </c>
      <c r="Y375" s="63" t="s">
        <v>163</v>
      </c>
    </row>
    <row r="376" customFormat="false" ht="15" hidden="false" customHeight="false" outlineLevel="0" collapsed="false">
      <c r="A376" s="32" t="s">
        <v>418</v>
      </c>
      <c r="B376" s="32" t="s">
        <v>594</v>
      </c>
      <c r="C376" s="32" t="s">
        <v>597</v>
      </c>
      <c r="D376" s="59" t="n">
        <f aca="false">ROUND(S376*T376,0)</f>
        <v>441</v>
      </c>
      <c r="E376" s="59" t="n">
        <f aca="false">ROUND(S376,0)-D376</f>
        <v>448</v>
      </c>
      <c r="F376" s="59" t="n">
        <f aca="false">IF(COUNTA(D376:E376)=0,"",SUM(D376:E376))</f>
        <v>889</v>
      </c>
      <c r="G376" s="40" t="n">
        <f aca="false">IF(OR(F376="",F376=0),"",D376/F376)</f>
        <v>0.496062992125984</v>
      </c>
      <c r="H376" s="40" t="n">
        <f aca="false">IF(OR(F376="",F376=0),"",E376/F376)</f>
        <v>0.503937007874016</v>
      </c>
      <c r="I376" s="32" t="s">
        <v>161</v>
      </c>
      <c r="J376" s="36" t="n">
        <v>2.11715406277612</v>
      </c>
      <c r="K376" s="36" t="n">
        <f aca="false">$K$8</f>
        <v>1.21888790439391</v>
      </c>
      <c r="L376" s="36" t="n">
        <f aca="false">SQRT(J376^2+K376^2)</f>
        <v>2.44295498300873</v>
      </c>
      <c r="M376" s="40" t="n">
        <f aca="false">IF(G376="","",MAX(0,G376-1.96*L376/100))</f>
        <v>0.448181074459013</v>
      </c>
      <c r="N376" s="40" t="n">
        <f aca="false">IF(G376="","",MIN(1,G376+1.96*L376/100))</f>
        <v>0.543944909792955</v>
      </c>
      <c r="O376" s="59" t="n">
        <f aca="false">ROUND(S376*W376,0)</f>
        <v>78</v>
      </c>
      <c r="P376" s="59" t="n">
        <f aca="false">IF(F376="","",ROUND(SQRT((F376*L376/100)^2+(G376*O376)^2),0))</f>
        <v>44</v>
      </c>
      <c r="R376" s="60" t="n">
        <v>-1.49010397176458</v>
      </c>
      <c r="S376" s="61" t="n">
        <f aca="false">U376*V376*$F$5</f>
        <v>888.564146620848</v>
      </c>
      <c r="T376" s="62" t="n">
        <f aca="false">MAX(0,MIN(1,R376/100+$D$5))</f>
        <v>0.496305381043457</v>
      </c>
      <c r="U376" s="62" t="n">
        <v>0.521764032073311</v>
      </c>
      <c r="V376" s="61" t="n">
        <v>1703</v>
      </c>
      <c r="W376" s="62" t="n">
        <v>0.0882361663506877</v>
      </c>
      <c r="X376" s="63" t="s">
        <v>168</v>
      </c>
      <c r="Y376" s="63" t="s">
        <v>163</v>
      </c>
    </row>
    <row r="377" customFormat="false" ht="15" hidden="false" customHeight="false" outlineLevel="0" collapsed="false">
      <c r="A377" s="32" t="s">
        <v>418</v>
      </c>
      <c r="B377" s="32" t="s">
        <v>594</v>
      </c>
      <c r="C377" s="32" t="s">
        <v>598</v>
      </c>
      <c r="D377" s="59" t="n">
        <f aca="false">ROUND(S377*T377,0)</f>
        <v>244</v>
      </c>
      <c r="E377" s="59" t="n">
        <f aca="false">ROUND(S377,0)-D377</f>
        <v>337</v>
      </c>
      <c r="F377" s="59" t="n">
        <f aca="false">IF(COUNTA(D377:E377)=0,"",SUM(D377:E377))</f>
        <v>581</v>
      </c>
      <c r="G377" s="40" t="n">
        <f aca="false">IF(OR(F377="",F377=0),"",D377/F377)</f>
        <v>0.419965576592083</v>
      </c>
      <c r="H377" s="40" t="n">
        <f aca="false">IF(OR(F377="",F377=0),"",E377/F377)</f>
        <v>0.580034423407917</v>
      </c>
      <c r="I377" s="32" t="s">
        <v>161</v>
      </c>
      <c r="J377" s="36" t="n">
        <v>2.11715406277612</v>
      </c>
      <c r="K377" s="36" t="n">
        <f aca="false">$K$8</f>
        <v>1.21888790439391</v>
      </c>
      <c r="L377" s="36" t="n">
        <f aca="false">SQRT(J377^2+K377^2)</f>
        <v>2.44295498300873</v>
      </c>
      <c r="M377" s="40" t="n">
        <f aca="false">IF(G377="","",MAX(0,G377-1.96*L377/100))</f>
        <v>0.372083658925111</v>
      </c>
      <c r="N377" s="40" t="n">
        <f aca="false">IF(G377="","",MIN(1,G377+1.96*L377/100))</f>
        <v>0.467847494259054</v>
      </c>
      <c r="O377" s="59" t="n">
        <f aca="false">ROUND(S377*W377,0)</f>
        <v>51</v>
      </c>
      <c r="P377" s="59" t="n">
        <f aca="false">IF(F377="","",ROUND(SQRT((F377*L377/100)^2+(G377*O377)^2),0))</f>
        <v>26</v>
      </c>
      <c r="R377" s="60" t="n">
        <v>-9.06307441341107</v>
      </c>
      <c r="S377" s="61" t="n">
        <f aca="false">U377*V377*$F$5</f>
        <v>580.714285714285</v>
      </c>
      <c r="T377" s="62" t="n">
        <f aca="false">MAX(0,MIN(1,R377/100+$D$5))</f>
        <v>0.420575676626992</v>
      </c>
      <c r="U377" s="62" t="n">
        <v>0.714285714285714</v>
      </c>
      <c r="V377" s="61" t="n">
        <v>813</v>
      </c>
      <c r="W377" s="62" t="n">
        <v>0.0882361663506877</v>
      </c>
      <c r="X377" s="63" t="s">
        <v>168</v>
      </c>
      <c r="Y377" s="63" t="s">
        <v>163</v>
      </c>
    </row>
    <row r="378" customFormat="false" ht="15" hidden="false" customHeight="false" outlineLevel="0" collapsed="false">
      <c r="A378" s="32" t="s">
        <v>418</v>
      </c>
      <c r="B378" s="32" t="s">
        <v>599</v>
      </c>
      <c r="C378" s="32" t="s">
        <v>600</v>
      </c>
      <c r="D378" s="59" t="n">
        <f aca="false">ROUND(S378*T378,0)</f>
        <v>455</v>
      </c>
      <c r="E378" s="59" t="n">
        <f aca="false">ROUND(S378,0)-D378</f>
        <v>310</v>
      </c>
      <c r="F378" s="59" t="n">
        <f aca="false">IF(COUNTA(D378:E378)=0,"",SUM(D378:E378))</f>
        <v>765</v>
      </c>
      <c r="G378" s="40" t="n">
        <f aca="false">IF(OR(F378="",F378=0),"",D378/F378)</f>
        <v>0.594771241830065</v>
      </c>
      <c r="H378" s="40" t="n">
        <f aca="false">IF(OR(F378="",F378=0),"",E378/F378)</f>
        <v>0.405228758169935</v>
      </c>
      <c r="I378" s="32" t="s">
        <v>161</v>
      </c>
      <c r="J378" s="36" t="n">
        <v>2.11715406277612</v>
      </c>
      <c r="K378" s="36" t="n">
        <f aca="false">$K$8</f>
        <v>1.21888790439391</v>
      </c>
      <c r="L378" s="36" t="n">
        <f aca="false">SQRT(J378^2+K378^2)</f>
        <v>2.44295498300873</v>
      </c>
      <c r="M378" s="40" t="n">
        <f aca="false">IF(G378="","",MAX(0,G378-1.96*L378/100))</f>
        <v>0.546889324163094</v>
      </c>
      <c r="N378" s="40" t="n">
        <f aca="false">IF(G378="","",MIN(1,G378+1.96*L378/100))</f>
        <v>0.642653159497037</v>
      </c>
      <c r="O378" s="59" t="n">
        <f aca="false">ROUND(S378*W378,0)</f>
        <v>67</v>
      </c>
      <c r="P378" s="59" t="n">
        <f aca="false">IF(F378="","",ROUND(SQRT((F378*L378/100)^2+(G378*O378)^2),0))</f>
        <v>44</v>
      </c>
      <c r="R378" s="60" t="n">
        <v>8.40450401491282</v>
      </c>
      <c r="S378" s="61" t="n">
        <f aca="false">U378*V378*$F$5</f>
        <v>764.667071688942</v>
      </c>
      <c r="T378" s="62" t="n">
        <f aca="false">MAX(0,MIN(1,R378/100+$D$5))</f>
        <v>0.595251460910231</v>
      </c>
      <c r="U378" s="62" t="n">
        <v>0.451397326852977</v>
      </c>
      <c r="V378" s="61" t="n">
        <v>1694</v>
      </c>
      <c r="W378" s="62" t="n">
        <v>0.0882361663506877</v>
      </c>
      <c r="X378" s="63" t="s">
        <v>168</v>
      </c>
      <c r="Y378" s="63" t="s">
        <v>163</v>
      </c>
    </row>
    <row r="379" customFormat="false" ht="15" hidden="false" customHeight="false" outlineLevel="0" collapsed="false">
      <c r="A379" s="32" t="s">
        <v>418</v>
      </c>
      <c r="B379" s="32" t="s">
        <v>599</v>
      </c>
      <c r="C379" s="32" t="s">
        <v>601</v>
      </c>
      <c r="D379" s="59" t="n">
        <f aca="false">ROUND(S379*T379,0)</f>
        <v>351</v>
      </c>
      <c r="E379" s="59" t="n">
        <f aca="false">ROUND(S379,0)-D379</f>
        <v>268</v>
      </c>
      <c r="F379" s="59" t="n">
        <f aca="false">IF(COUNTA(D379:E379)=0,"",SUM(D379:E379))</f>
        <v>619</v>
      </c>
      <c r="G379" s="40" t="n">
        <f aca="false">IF(OR(F379="",F379=0),"",D379/F379)</f>
        <v>0.567043618739903</v>
      </c>
      <c r="H379" s="40" t="n">
        <f aca="false">IF(OR(F379="",F379=0),"",E379/F379)</f>
        <v>0.432956381260097</v>
      </c>
      <c r="I379" s="32" t="s">
        <v>161</v>
      </c>
      <c r="J379" s="36" t="n">
        <v>2.11715406277612</v>
      </c>
      <c r="K379" s="36" t="n">
        <f aca="false">$K$8</f>
        <v>1.21888790439391</v>
      </c>
      <c r="L379" s="36" t="n">
        <f aca="false">SQRT(J379^2+K379^2)</f>
        <v>2.44295498300873</v>
      </c>
      <c r="M379" s="40" t="n">
        <f aca="false">IF(G379="","",MAX(0,G379-1.96*L379/100))</f>
        <v>0.519161701072932</v>
      </c>
      <c r="N379" s="40" t="n">
        <f aca="false">IF(G379="","",MIN(1,G379+1.96*L379/100))</f>
        <v>0.614925536406874</v>
      </c>
      <c r="O379" s="59" t="n">
        <f aca="false">ROUND(S379*W379,0)</f>
        <v>55</v>
      </c>
      <c r="P379" s="59" t="n">
        <f aca="false">IF(F379="","",ROUND(SQRT((F379*L379/100)^2+(G379*O379)^2),0))</f>
        <v>35</v>
      </c>
      <c r="R379" s="60" t="n">
        <v>5.60017226282582</v>
      </c>
      <c r="S379" s="61" t="n">
        <f aca="false">U379*V379*$F$5</f>
        <v>619.017871017871</v>
      </c>
      <c r="T379" s="62" t="n">
        <f aca="false">MAX(0,MIN(1,R379/100+$D$5))</f>
        <v>0.567208143389361</v>
      </c>
      <c r="U379" s="62" t="n">
        <v>0.469308469308469</v>
      </c>
      <c r="V379" s="61" t="n">
        <v>1319</v>
      </c>
      <c r="W379" s="62" t="n">
        <v>0.0882361663506877</v>
      </c>
      <c r="X379" s="63" t="s">
        <v>168</v>
      </c>
      <c r="Y379" s="63" t="s">
        <v>163</v>
      </c>
    </row>
    <row r="380" customFormat="false" ht="15" hidden="false" customHeight="false" outlineLevel="0" collapsed="false">
      <c r="A380" s="32" t="s">
        <v>418</v>
      </c>
      <c r="B380" s="32" t="s">
        <v>599</v>
      </c>
      <c r="C380" s="32" t="s">
        <v>602</v>
      </c>
      <c r="D380" s="59" t="n">
        <f aca="false">ROUND(S380*T380,0)</f>
        <v>531</v>
      </c>
      <c r="E380" s="59" t="n">
        <f aca="false">ROUND(S380,0)-D380</f>
        <v>435</v>
      </c>
      <c r="F380" s="59" t="n">
        <f aca="false">IF(COUNTA(D380:E380)=0,"",SUM(D380:E380))</f>
        <v>966</v>
      </c>
      <c r="G380" s="40" t="n">
        <f aca="false">IF(OR(F380="",F380=0),"",D380/F380)</f>
        <v>0.549689440993789</v>
      </c>
      <c r="H380" s="40" t="n">
        <f aca="false">IF(OR(F380="",F380=0),"",E380/F380)</f>
        <v>0.450310559006211</v>
      </c>
      <c r="I380" s="32" t="s">
        <v>161</v>
      </c>
      <c r="J380" s="36" t="n">
        <v>1.72833670492965</v>
      </c>
      <c r="K380" s="36" t="n">
        <f aca="false">$K$8</f>
        <v>1.21888790439391</v>
      </c>
      <c r="L380" s="36" t="n">
        <f aca="false">SQRT(J380^2+K380^2)</f>
        <v>2.1149079150367</v>
      </c>
      <c r="M380" s="40" t="n">
        <f aca="false">IF(G380="","",MAX(0,G380-1.96*L380/100))</f>
        <v>0.50823724585907</v>
      </c>
      <c r="N380" s="40" t="n">
        <f aca="false">IF(G380="","",MIN(1,G380+1.96*L380/100))</f>
        <v>0.591141636128508</v>
      </c>
      <c r="O380" s="59" t="n">
        <f aca="false">ROUND(S380*W380,0)</f>
        <v>66</v>
      </c>
      <c r="P380" s="59" t="n">
        <f aca="false">IF(F380="","",ROUND(SQRT((F380*L380/100)^2+(G380*O380)^2),0))</f>
        <v>42</v>
      </c>
      <c r="R380" s="60" t="n">
        <v>3.81200359963903</v>
      </c>
      <c r="S380" s="61" t="n">
        <f aca="false">U380*V380*$F$5</f>
        <v>966.474176094441</v>
      </c>
      <c r="T380" s="62" t="n">
        <f aca="false">MAX(0,MIN(1,R380/100+$D$5))</f>
        <v>0.549326456757494</v>
      </c>
      <c r="U380" s="62" t="n">
        <v>0.465322183964584</v>
      </c>
      <c r="V380" s="61" t="n">
        <v>2077</v>
      </c>
      <c r="W380" s="62" t="n">
        <v>0.0678151016999644</v>
      </c>
      <c r="X380" s="63" t="s">
        <v>201</v>
      </c>
      <c r="Y380" s="63" t="s">
        <v>163</v>
      </c>
    </row>
    <row r="381" customFormat="false" ht="15" hidden="false" customHeight="false" outlineLevel="0" collapsed="false">
      <c r="A381" s="32" t="s">
        <v>418</v>
      </c>
      <c r="B381" s="32" t="s">
        <v>603</v>
      </c>
      <c r="C381" s="32" t="s">
        <v>603</v>
      </c>
      <c r="D381" s="59" t="n">
        <f aca="false">ROUND(S381*T381,0)</f>
        <v>496</v>
      </c>
      <c r="E381" s="59" t="n">
        <f aca="false">ROUND(S381,0)-D381</f>
        <v>649</v>
      </c>
      <c r="F381" s="59" t="n">
        <f aca="false">IF(COUNTA(D381:E381)=0,"",SUM(D381:E381))</f>
        <v>1145</v>
      </c>
      <c r="G381" s="40" t="n">
        <f aca="false">IF(OR(F381="",F381=0),"",D381/F381)</f>
        <v>0.433187772925764</v>
      </c>
      <c r="H381" s="40" t="n">
        <f aca="false">IF(OR(F381="",F381=0),"",E381/F381)</f>
        <v>0.566812227074236</v>
      </c>
      <c r="I381" s="32" t="s">
        <v>161</v>
      </c>
      <c r="J381" s="36" t="n">
        <v>1.72833670492965</v>
      </c>
      <c r="K381" s="36" t="n">
        <f aca="false">$K$8</f>
        <v>1.21888790439391</v>
      </c>
      <c r="L381" s="36" t="n">
        <f aca="false">SQRT(J381^2+K381^2)</f>
        <v>2.1149079150367</v>
      </c>
      <c r="M381" s="40" t="n">
        <f aca="false">IF(G381="","",MAX(0,G381-1.96*L381/100))</f>
        <v>0.391735577791045</v>
      </c>
      <c r="N381" s="40" t="n">
        <f aca="false">IF(G381="","",MIN(1,G381+1.96*L381/100))</f>
        <v>0.474639968060484</v>
      </c>
      <c r="O381" s="59" t="n">
        <f aca="false">ROUND(S381*W381,0)</f>
        <v>78</v>
      </c>
      <c r="P381" s="59" t="n">
        <f aca="false">IF(F381="","",ROUND(SQRT((F381*L381/100)^2+(G381*O381)^2),0))</f>
        <v>42</v>
      </c>
      <c r="R381" s="60" t="n">
        <v>-7.86161407442459</v>
      </c>
      <c r="S381" s="61" t="n">
        <f aca="false">U381*V381*$F$5</f>
        <v>1145.48062775871</v>
      </c>
      <c r="T381" s="62" t="n">
        <f aca="false">MAX(0,MIN(1,R381/100+$D$5))</f>
        <v>0.432590280016857</v>
      </c>
      <c r="U381" s="62" t="n">
        <v>0.537027954879843</v>
      </c>
      <c r="V381" s="61" t="n">
        <v>2133</v>
      </c>
      <c r="W381" s="62" t="n">
        <v>0.0678151016999644</v>
      </c>
      <c r="X381" s="63" t="s">
        <v>201</v>
      </c>
      <c r="Y381" s="63" t="s">
        <v>163</v>
      </c>
    </row>
  </sheetData>
  <mergeCells count="4">
    <mergeCell ref="A3:I3"/>
    <mergeCell ref="A6:P6"/>
    <mergeCell ref="A9:P9"/>
    <mergeCell ref="A10:P10"/>
  </mergeCells>
  <conditionalFormatting sqref="G12:G381">
    <cfRule type="colorScale" priority="2">
      <colorScale>
        <cfvo type="num" val="0.25"/>
        <cfvo type="num" val="0.5"/>
        <cfvo type="num" val="0.75"/>
        <color rgb="FFF4B6B6"/>
        <color rgb="FFFFFFFF"/>
        <color rgb="FFB4C7E7"/>
      </colorScale>
    </cfRule>
  </conditionalFormatting>
  <conditionalFormatting sqref="A12:C381">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604</v>
      </c>
    </row>
    <row r="2" customFormat="false" ht="15" hidden="false" customHeight="false" outlineLevel="0" collapsed="false">
      <c r="A2" s="2" t="s">
        <v>119</v>
      </c>
    </row>
    <row r="3" customFormat="false" ht="15" hidden="false" customHeight="false" outlineLevel="0" collapsed="false">
      <c r="A3" s="13" t="s">
        <v>120</v>
      </c>
      <c r="B3" s="13"/>
      <c r="C3" s="13"/>
      <c r="D3" s="13"/>
      <c r="E3" s="13"/>
      <c r="F3" s="13"/>
      <c r="G3" s="13"/>
      <c r="H3" s="13"/>
      <c r="I3" s="13"/>
    </row>
    <row r="4" customFormat="false" ht="15" hidden="false" customHeight="false" outlineLevel="0" collapsed="false">
      <c r="A4" s="0" t="s">
        <v>121</v>
      </c>
      <c r="B4" s="0" t="s">
        <v>605</v>
      </c>
      <c r="C4" s="0" t="s">
        <v>123</v>
      </c>
      <c r="D4" s="48" t="n">
        <v>46300</v>
      </c>
      <c r="E4" s="49" t="s">
        <v>124</v>
      </c>
      <c r="F4" s="49" t="s">
        <v>125</v>
      </c>
      <c r="G4" s="49" t="s">
        <v>126</v>
      </c>
      <c r="H4" s="49" t="s">
        <v>127</v>
      </c>
    </row>
    <row r="5" customFormat="false" ht="15" hidden="false" customHeight="false" outlineLevel="0" collapsed="false">
      <c r="A5" s="0" t="s">
        <v>128</v>
      </c>
      <c r="B5" s="50" t="n">
        <f aca="false">'Scenario &amp; Comparison'!$C$6</f>
        <v>0.498309819554836</v>
      </c>
      <c r="C5" s="49" t="s">
        <v>129</v>
      </c>
      <c r="D5" s="51" t="n">
        <f aca="false">B5-SUMPRODUCT(R12:R381,S12:S381)/SUM(S12:S381)/100</f>
        <v>0.515144786312563</v>
      </c>
      <c r="E5" s="49" t="s">
        <v>130</v>
      </c>
      <c r="F5" s="52" t="n">
        <f aca="false">'Scenario &amp; Comparison'!$C$7</f>
        <v>1</v>
      </c>
    </row>
    <row r="6" customFormat="false" ht="15" hidden="false" customHeight="false" outlineLevel="0" collapsed="false">
      <c r="A6" s="4" t="s">
        <v>131</v>
      </c>
      <c r="B6" s="4"/>
      <c r="C6" s="4"/>
      <c r="D6" s="4"/>
      <c r="E6" s="4"/>
      <c r="F6" s="4"/>
      <c r="G6" s="4"/>
      <c r="H6" s="4"/>
      <c r="I6" s="4"/>
      <c r="J6" s="4"/>
      <c r="K6" s="4"/>
      <c r="L6" s="4"/>
      <c r="M6" s="4"/>
      <c r="N6" s="4"/>
      <c r="O6" s="4"/>
      <c r="P6" s="4"/>
    </row>
    <row r="7" customFormat="false" ht="45" hidden="false" customHeight="true" outlineLevel="0" collapsed="false">
      <c r="A7" s="8" t="s">
        <v>132</v>
      </c>
      <c r="B7" s="8" t="s">
        <v>133</v>
      </c>
      <c r="C7" s="8" t="s">
        <v>134</v>
      </c>
      <c r="D7" s="8" t="s">
        <v>36</v>
      </c>
      <c r="E7" s="8" t="s">
        <v>37</v>
      </c>
      <c r="F7" s="8" t="s">
        <v>38</v>
      </c>
      <c r="G7" s="8" t="s">
        <v>39</v>
      </c>
      <c r="H7" s="8" t="s">
        <v>135</v>
      </c>
      <c r="I7" s="8" t="s">
        <v>136</v>
      </c>
      <c r="J7" s="8" t="s">
        <v>137</v>
      </c>
      <c r="K7" s="8" t="s">
        <v>138</v>
      </c>
      <c r="L7" s="8" t="s">
        <v>139</v>
      </c>
      <c r="M7" s="8" t="s">
        <v>140</v>
      </c>
      <c r="N7" s="8" t="s">
        <v>141</v>
      </c>
      <c r="O7" s="8" t="s">
        <v>142</v>
      </c>
      <c r="P7" s="8" t="s">
        <v>143</v>
      </c>
    </row>
    <row r="8" customFormat="false" ht="15" hidden="false" customHeight="false" outlineLevel="0" collapsed="false">
      <c r="A8" s="20" t="s">
        <v>144</v>
      </c>
      <c r="B8" s="20" t="s">
        <v>145</v>
      </c>
      <c r="C8" s="20"/>
      <c r="D8" s="53" t="n">
        <f aca="false">SUM(D12:D381)</f>
        <v>152546</v>
      </c>
      <c r="E8" s="53" t="n">
        <f aca="false">SUM(E12:E381)</f>
        <v>153567</v>
      </c>
      <c r="F8" s="53" t="n">
        <f aca="false">D8+E8</f>
        <v>306113</v>
      </c>
      <c r="G8" s="54" t="n">
        <f aca="false">IF(F8=0,"",D8/F8)</f>
        <v>0.498332315190796</v>
      </c>
      <c r="H8" s="54" t="n">
        <f aca="false">IF(F8=0,"",E8/F8)</f>
        <v>0.501667684809204</v>
      </c>
      <c r="I8" s="20" t="s">
        <v>146</v>
      </c>
      <c r="J8" s="55" t="n">
        <v>0</v>
      </c>
      <c r="K8" s="55" t="n">
        <v>1.2181759394794</v>
      </c>
      <c r="L8" s="55" t="n">
        <f aca="false">SQRT(J8^2+K8^2)</f>
        <v>1.2181759394794</v>
      </c>
      <c r="M8" s="54" t="n">
        <f aca="false">G8-1.96*L8/100</f>
        <v>0.474456066776999</v>
      </c>
      <c r="N8" s="54" t="n">
        <f aca="false">G8+1.96*L8/100</f>
        <v>0.522208563604592</v>
      </c>
      <c r="O8" s="53" t="n">
        <f aca="false">ROUND(F8*0.04333,0)</f>
        <v>13264</v>
      </c>
      <c r="P8" s="53" t="n">
        <f aca="false">ROUND(SQRT((F8*L8/100)^2+(G8*O8)^2),0)</f>
        <v>7589</v>
      </c>
    </row>
    <row r="9" customFormat="false" ht="15" hidden="false" customHeight="false" outlineLevel="0" collapsed="false">
      <c r="A9" s="13" t="s">
        <v>147</v>
      </c>
      <c r="B9" s="13"/>
      <c r="C9" s="13"/>
      <c r="D9" s="13"/>
      <c r="E9" s="13"/>
      <c r="F9" s="13"/>
      <c r="G9" s="13"/>
      <c r="H9" s="13"/>
      <c r="I9" s="13"/>
      <c r="J9" s="13"/>
      <c r="K9" s="13"/>
      <c r="L9" s="13"/>
      <c r="M9" s="13"/>
      <c r="N9" s="13"/>
      <c r="O9" s="13"/>
      <c r="P9" s="13"/>
    </row>
    <row r="10" customFormat="false" ht="15" hidden="false" customHeight="false" outlineLevel="0" collapsed="false">
      <c r="A10" s="4" t="s">
        <v>148</v>
      </c>
      <c r="B10" s="4"/>
      <c r="C10" s="4"/>
      <c r="D10" s="4"/>
      <c r="E10" s="4"/>
      <c r="F10" s="4"/>
      <c r="G10" s="4"/>
      <c r="H10" s="4"/>
      <c r="I10" s="4"/>
      <c r="J10" s="4"/>
      <c r="K10" s="4"/>
      <c r="L10" s="4"/>
      <c r="M10" s="4"/>
      <c r="N10" s="4"/>
      <c r="O10" s="4"/>
      <c r="P10" s="4"/>
      <c r="R10" s="56" t="s">
        <v>149</v>
      </c>
      <c r="S10" s="57"/>
      <c r="T10" s="57"/>
      <c r="U10" s="57"/>
      <c r="V10" s="57"/>
      <c r="W10" s="57"/>
      <c r="X10" s="57"/>
      <c r="Y10" s="57"/>
    </row>
    <row r="11" customFormat="false" ht="31.5" hidden="false" customHeight="true" outlineLevel="0" collapsed="false">
      <c r="A11" s="8" t="s">
        <v>110</v>
      </c>
      <c r="B11" s="8" t="s">
        <v>111</v>
      </c>
      <c r="C11" s="8" t="s">
        <v>112</v>
      </c>
      <c r="D11" s="8" t="s">
        <v>36</v>
      </c>
      <c r="E11" s="8" t="s">
        <v>37</v>
      </c>
      <c r="F11" s="8" t="s">
        <v>38</v>
      </c>
      <c r="G11" s="8" t="s">
        <v>39</v>
      </c>
      <c r="H11" s="8" t="s">
        <v>135</v>
      </c>
      <c r="I11" s="8" t="s">
        <v>150</v>
      </c>
      <c r="J11" s="8" t="s">
        <v>137</v>
      </c>
      <c r="K11" s="8" t="s">
        <v>138</v>
      </c>
      <c r="L11" s="8" t="s">
        <v>139</v>
      </c>
      <c r="M11" s="8" t="s">
        <v>140</v>
      </c>
      <c r="N11" s="8" t="s">
        <v>141</v>
      </c>
      <c r="O11" s="8" t="s">
        <v>142</v>
      </c>
      <c r="P11" s="8" t="s">
        <v>143</v>
      </c>
      <c r="R11" s="58" t="s">
        <v>151</v>
      </c>
      <c r="S11" s="58" t="s">
        <v>152</v>
      </c>
      <c r="T11" s="58" t="s">
        <v>153</v>
      </c>
      <c r="U11" s="58" t="s">
        <v>154</v>
      </c>
      <c r="V11" s="58" t="s">
        <v>155</v>
      </c>
      <c r="W11" s="58" t="s">
        <v>156</v>
      </c>
      <c r="X11" s="58" t="s">
        <v>157</v>
      </c>
      <c r="Y11" s="58" t="s">
        <v>158</v>
      </c>
    </row>
    <row r="12" customFormat="false" ht="15" hidden="false" customHeight="false" outlineLevel="0" collapsed="false">
      <c r="A12" s="32" t="s">
        <v>159</v>
      </c>
      <c r="B12" s="32" t="s">
        <v>160</v>
      </c>
      <c r="C12" s="32" t="s">
        <v>160</v>
      </c>
      <c r="D12" s="59" t="n">
        <f aca="false">ROUND(S12*T12,0)</f>
        <v>155</v>
      </c>
      <c r="E12" s="59" t="n">
        <f aca="false">ROUND(S12,0)-D12</f>
        <v>209</v>
      </c>
      <c r="F12" s="59" t="n">
        <f aca="false">IF(COUNTA(D12:E12)=0,"",SUM(D12:E12))</f>
        <v>364</v>
      </c>
      <c r="G12" s="40" t="n">
        <f aca="false">IF(OR(F12="",F12=0),"",D12/F12)</f>
        <v>0.425824175824176</v>
      </c>
      <c r="H12" s="40" t="n">
        <f aca="false">IF(OR(F12="",F12=0),"",E12/F12)</f>
        <v>0.574175824175824</v>
      </c>
      <c r="I12" s="32" t="s">
        <v>161</v>
      </c>
      <c r="J12" s="36" t="n">
        <v>3.19796330451848</v>
      </c>
      <c r="K12" s="36" t="n">
        <f aca="false">$K$8</f>
        <v>1.2181759394794</v>
      </c>
      <c r="L12" s="36" t="n">
        <f aca="false">SQRT(J12^2+K12^2)</f>
        <v>3.42212242863596</v>
      </c>
      <c r="M12" s="40" t="n">
        <f aca="false">IF(G12="","",MAX(0,G12-1.96*L12/100))</f>
        <v>0.358750576222911</v>
      </c>
      <c r="N12" s="40" t="n">
        <f aca="false">IF(G12="","",MIN(1,G12+1.96*L12/100))</f>
        <v>0.492897775425441</v>
      </c>
      <c r="O12" s="59" t="n">
        <f aca="false">ROUND(S12*W12,0)</f>
        <v>54</v>
      </c>
      <c r="P12" s="59" t="n">
        <f aca="false">IF(F12="","",ROUND(SQRT((F12*L12/100)^2+(G12*O12)^2),0))</f>
        <v>26</v>
      </c>
      <c r="R12" s="60" t="n">
        <v>-8.96023894270661</v>
      </c>
      <c r="S12" s="61" t="n">
        <f aca="false">U12*V12*$F$5</f>
        <v>364.490963855422</v>
      </c>
      <c r="T12" s="62" t="n">
        <f aca="false">MAX(0,MIN(1,R12/100+$D$5))</f>
        <v>0.425542396885497</v>
      </c>
      <c r="U12" s="62" t="n">
        <v>0.58132530120482</v>
      </c>
      <c r="V12" s="61" t="n">
        <v>627</v>
      </c>
      <c r="W12" s="62" t="n">
        <v>0.147793277096735</v>
      </c>
      <c r="X12" s="63" t="s">
        <v>162</v>
      </c>
      <c r="Y12" s="63" t="s">
        <v>163</v>
      </c>
    </row>
    <row r="13" customFormat="false" ht="15" hidden="false" customHeight="false" outlineLevel="0" collapsed="false">
      <c r="A13" s="32" t="s">
        <v>159</v>
      </c>
      <c r="B13" s="32" t="s">
        <v>164</v>
      </c>
      <c r="C13" s="32" t="s">
        <v>164</v>
      </c>
      <c r="D13" s="59" t="n">
        <f aca="false">ROUND(S13*T13,0)</f>
        <v>98</v>
      </c>
      <c r="E13" s="59" t="n">
        <f aca="false">ROUND(S13,0)-D13</f>
        <v>232</v>
      </c>
      <c r="F13" s="59" t="n">
        <f aca="false">IF(COUNTA(D13:E13)=0,"",SUM(D13:E13))</f>
        <v>330</v>
      </c>
      <c r="G13" s="40" t="n">
        <f aca="false">IF(OR(F13="",F13=0),"",D13/F13)</f>
        <v>0.296969696969697</v>
      </c>
      <c r="H13" s="40" t="n">
        <f aca="false">IF(OR(F13="",F13=0),"",E13/F13)</f>
        <v>0.703030303030303</v>
      </c>
      <c r="I13" s="32" t="s">
        <v>161</v>
      </c>
      <c r="J13" s="36" t="n">
        <v>3.19796330451848</v>
      </c>
      <c r="K13" s="36" t="n">
        <f aca="false">$K$8</f>
        <v>1.2181759394794</v>
      </c>
      <c r="L13" s="36" t="n">
        <f aca="false">SQRT(J13^2+K13^2)</f>
        <v>3.42212242863596</v>
      </c>
      <c r="M13" s="40" t="n">
        <f aca="false">IF(G13="","",MAX(0,G13-1.96*L13/100))</f>
        <v>0.229896097368432</v>
      </c>
      <c r="N13" s="40" t="n">
        <f aca="false">IF(G13="","",MIN(1,G13+1.96*L13/100))</f>
        <v>0.364043296570962</v>
      </c>
      <c r="O13" s="59" t="n">
        <f aca="false">ROUND(S13*W13,0)</f>
        <v>49</v>
      </c>
      <c r="P13" s="59" t="n">
        <f aca="false">IF(F13="","",ROUND(SQRT((F13*L13/100)^2+(G13*O13)^2),0))</f>
        <v>18</v>
      </c>
      <c r="R13" s="60" t="n">
        <v>-21.8928818485521</v>
      </c>
      <c r="S13" s="61" t="n">
        <f aca="false">U13*V13*$F$5</f>
        <v>330.130136986301</v>
      </c>
      <c r="T13" s="62" t="n">
        <f aca="false">MAX(0,MIN(1,R13/100+$D$5))</f>
        <v>0.296215967827042</v>
      </c>
      <c r="U13" s="62" t="n">
        <v>0.537671232876712</v>
      </c>
      <c r="V13" s="61" t="n">
        <v>614</v>
      </c>
      <c r="W13" s="62" t="n">
        <v>0.147793277096735</v>
      </c>
      <c r="X13" s="63" t="s">
        <v>162</v>
      </c>
      <c r="Y13" s="63" t="s">
        <v>163</v>
      </c>
    </row>
    <row r="14" customFormat="false" ht="15" hidden="false" customHeight="false" outlineLevel="0" collapsed="false">
      <c r="A14" s="32" t="s">
        <v>159</v>
      </c>
      <c r="B14" s="32" t="s">
        <v>165</v>
      </c>
      <c r="C14" s="32" t="s">
        <v>165</v>
      </c>
      <c r="D14" s="59" t="n">
        <f aca="false">ROUND(S14*T14,0)</f>
        <v>122</v>
      </c>
      <c r="E14" s="59" t="n">
        <f aca="false">ROUND(S14,0)-D14</f>
        <v>234</v>
      </c>
      <c r="F14" s="59" t="n">
        <f aca="false">IF(COUNTA(D14:E14)=0,"",SUM(D14:E14))</f>
        <v>356</v>
      </c>
      <c r="G14" s="40" t="n">
        <f aca="false">IF(OR(F14="",F14=0),"",D14/F14)</f>
        <v>0.342696629213483</v>
      </c>
      <c r="H14" s="40" t="n">
        <f aca="false">IF(OR(F14="",F14=0),"",E14/F14)</f>
        <v>0.657303370786517</v>
      </c>
      <c r="I14" s="32" t="s">
        <v>161</v>
      </c>
      <c r="J14" s="36" t="n">
        <v>3.19796330451848</v>
      </c>
      <c r="K14" s="36" t="n">
        <f aca="false">$K$8</f>
        <v>1.2181759394794</v>
      </c>
      <c r="L14" s="36" t="n">
        <f aca="false">SQRT(J14^2+K14^2)</f>
        <v>3.42212242863596</v>
      </c>
      <c r="M14" s="40" t="n">
        <f aca="false">IF(G14="","",MAX(0,G14-1.96*L14/100))</f>
        <v>0.275623029612218</v>
      </c>
      <c r="N14" s="40" t="n">
        <f aca="false">IF(G14="","",MIN(1,G14+1.96*L14/100))</f>
        <v>0.409770228814748</v>
      </c>
      <c r="O14" s="59" t="n">
        <f aca="false">ROUND(S14*W14,0)</f>
        <v>53</v>
      </c>
      <c r="P14" s="59" t="n">
        <f aca="false">IF(F14="","",ROUND(SQRT((F14*L14/100)^2+(G14*O14)^2),0))</f>
        <v>22</v>
      </c>
      <c r="R14" s="60" t="n">
        <v>-17.2731585933479</v>
      </c>
      <c r="S14" s="61" t="n">
        <f aca="false">U14*V14*$F$5</f>
        <v>355.63436928702</v>
      </c>
      <c r="T14" s="62" t="n">
        <f aca="false">MAX(0,MIN(1,R14/100+$D$5))</f>
        <v>0.342413200379084</v>
      </c>
      <c r="U14" s="62" t="n">
        <v>0.636197440585009</v>
      </c>
      <c r="V14" s="61" t="n">
        <v>559</v>
      </c>
      <c r="W14" s="62" t="n">
        <v>0.147793277096735</v>
      </c>
      <c r="X14" s="63" t="s">
        <v>162</v>
      </c>
      <c r="Y14" s="63" t="s">
        <v>163</v>
      </c>
    </row>
    <row r="15" customFormat="false" ht="15" hidden="false" customHeight="false" outlineLevel="0" collapsed="false">
      <c r="A15" s="32" t="s">
        <v>159</v>
      </c>
      <c r="B15" s="32" t="s">
        <v>166</v>
      </c>
      <c r="C15" s="32" t="s">
        <v>167</v>
      </c>
      <c r="D15" s="59" t="n">
        <f aca="false">ROUND(S15*T15,0)</f>
        <v>195</v>
      </c>
      <c r="E15" s="59" t="n">
        <f aca="false">ROUND(S15,0)-D15</f>
        <v>529</v>
      </c>
      <c r="F15" s="59" t="n">
        <f aca="false">IF(COUNTA(D15:E15)=0,"",SUM(D15:E15))</f>
        <v>724</v>
      </c>
      <c r="G15" s="40" t="n">
        <f aca="false">IF(OR(F15="",F15=0),"",D15/F15)</f>
        <v>0.269337016574586</v>
      </c>
      <c r="H15" s="40" t="n">
        <f aca="false">IF(OR(F15="",F15=0),"",E15/F15)</f>
        <v>0.730662983425414</v>
      </c>
      <c r="I15" s="32" t="s">
        <v>161</v>
      </c>
      <c r="J15" s="36" t="n">
        <v>2.2249158796463</v>
      </c>
      <c r="K15" s="36" t="n">
        <f aca="false">$K$8</f>
        <v>1.2181759394794</v>
      </c>
      <c r="L15" s="36" t="n">
        <f aca="false">SQRT(J15^2+K15^2)</f>
        <v>2.53657313930207</v>
      </c>
      <c r="M15" s="40" t="n">
        <f aca="false">IF(G15="","",MAX(0,G15-1.96*L15/100))</f>
        <v>0.219620183044265</v>
      </c>
      <c r="N15" s="40" t="n">
        <f aca="false">IF(G15="","",MIN(1,G15+1.96*L15/100))</f>
        <v>0.319053850104906</v>
      </c>
      <c r="O15" s="59" t="n">
        <f aca="false">ROUND(S15*W15,0)</f>
        <v>64</v>
      </c>
      <c r="P15" s="59" t="n">
        <f aca="false">IF(F15="","",ROUND(SQRT((F15*L15/100)^2+(G15*O15)^2),0))</f>
        <v>25</v>
      </c>
      <c r="R15" s="60" t="n">
        <v>-24.642820966893</v>
      </c>
      <c r="S15" s="61" t="n">
        <f aca="false">U15*V15*$F$5</f>
        <v>724.377906976744</v>
      </c>
      <c r="T15" s="62" t="n">
        <f aca="false">MAX(0,MIN(1,R15/100+$D$5))</f>
        <v>0.268716576643634</v>
      </c>
      <c r="U15" s="62" t="n">
        <v>0.676356589147287</v>
      </c>
      <c r="V15" s="61" t="n">
        <v>1071</v>
      </c>
      <c r="W15" s="62" t="n">
        <v>0.0882361663506877</v>
      </c>
      <c r="X15" s="63" t="s">
        <v>168</v>
      </c>
      <c r="Y15" s="63" t="s">
        <v>163</v>
      </c>
    </row>
    <row r="16" customFormat="false" ht="15" hidden="false" customHeight="false" outlineLevel="0" collapsed="false">
      <c r="A16" s="32" t="s">
        <v>159</v>
      </c>
      <c r="B16" s="32" t="s">
        <v>166</v>
      </c>
      <c r="C16" s="32" t="s">
        <v>169</v>
      </c>
      <c r="D16" s="59" t="n">
        <f aca="false">ROUND(S16*T16,0)</f>
        <v>176</v>
      </c>
      <c r="E16" s="59" t="n">
        <f aca="false">ROUND(S16,0)-D16</f>
        <v>435</v>
      </c>
      <c r="F16" s="59" t="n">
        <f aca="false">IF(COUNTA(D16:E16)=0,"",SUM(D16:E16))</f>
        <v>611</v>
      </c>
      <c r="G16" s="40" t="n">
        <f aca="false">IF(OR(F16="",F16=0),"",D16/F16)</f>
        <v>0.288052373158756</v>
      </c>
      <c r="H16" s="40" t="n">
        <f aca="false">IF(OR(F16="",F16=0),"",E16/F16)</f>
        <v>0.711947626841244</v>
      </c>
      <c r="I16" s="32" t="s">
        <v>161</v>
      </c>
      <c r="J16" s="36" t="n">
        <v>2.2249158796463</v>
      </c>
      <c r="K16" s="36" t="n">
        <f aca="false">$K$8</f>
        <v>1.2181759394794</v>
      </c>
      <c r="L16" s="36" t="n">
        <f aca="false">SQRT(J16^2+K16^2)</f>
        <v>2.53657313930207</v>
      </c>
      <c r="M16" s="40" t="n">
        <f aca="false">IF(G16="","",MAX(0,G16-1.96*L16/100))</f>
        <v>0.238335539628436</v>
      </c>
      <c r="N16" s="40" t="n">
        <f aca="false">IF(G16="","",MIN(1,G16+1.96*L16/100))</f>
        <v>0.337769206689077</v>
      </c>
      <c r="O16" s="59" t="n">
        <f aca="false">ROUND(S16*W16,0)</f>
        <v>54</v>
      </c>
      <c r="P16" s="59" t="n">
        <f aca="false">IF(F16="","",ROUND(SQRT((F16*L16/100)^2+(G16*O16)^2),0))</f>
        <v>22</v>
      </c>
      <c r="R16" s="60" t="n">
        <v>-22.7557237415554</v>
      </c>
      <c r="S16" s="61" t="n">
        <f aca="false">U16*V16*$F$5</f>
        <v>610.89237199582</v>
      </c>
      <c r="T16" s="62" t="n">
        <f aca="false">MAX(0,MIN(1,R16/100+$D$5))</f>
        <v>0.287587548897009</v>
      </c>
      <c r="U16" s="62" t="n">
        <v>0.625914315569488</v>
      </c>
      <c r="V16" s="61" t="n">
        <v>976</v>
      </c>
      <c r="W16" s="62" t="n">
        <v>0.0882361663506877</v>
      </c>
      <c r="X16" s="63" t="s">
        <v>168</v>
      </c>
      <c r="Y16" s="63" t="s">
        <v>163</v>
      </c>
    </row>
    <row r="17" customFormat="false" ht="15" hidden="false" customHeight="false" outlineLevel="0" collapsed="false">
      <c r="A17" s="32" t="s">
        <v>159</v>
      </c>
      <c r="B17" s="32" t="s">
        <v>170</v>
      </c>
      <c r="C17" s="32" t="s">
        <v>170</v>
      </c>
      <c r="D17" s="59" t="n">
        <f aca="false">ROUND(S17*T17,0)</f>
        <v>33</v>
      </c>
      <c r="E17" s="59" t="n">
        <f aca="false">ROUND(S17,0)-D17</f>
        <v>60</v>
      </c>
      <c r="F17" s="59" t="n">
        <f aca="false">IF(COUNTA(D17:E17)=0,"",SUM(D17:E17))</f>
        <v>93</v>
      </c>
      <c r="G17" s="40" t="n">
        <f aca="false">IF(OR(F17="",F17=0),"",D17/F17)</f>
        <v>0.354838709677419</v>
      </c>
      <c r="H17" s="40" t="n">
        <f aca="false">IF(OR(F17="",F17=0),"",E17/F17)</f>
        <v>0.645161290322581</v>
      </c>
      <c r="I17" s="32" t="s">
        <v>161</v>
      </c>
      <c r="J17" s="36" t="n">
        <v>3.19796330451848</v>
      </c>
      <c r="K17" s="36" t="n">
        <f aca="false">$K$8</f>
        <v>1.2181759394794</v>
      </c>
      <c r="L17" s="36" t="n">
        <f aca="false">SQRT(J17^2+K17^2)</f>
        <v>3.42212242863596</v>
      </c>
      <c r="M17" s="40" t="n">
        <f aca="false">IF(G17="","",MAX(0,G17-1.96*L17/100))</f>
        <v>0.287765110076155</v>
      </c>
      <c r="N17" s="40" t="n">
        <f aca="false">IF(G17="","",MIN(1,G17+1.96*L17/100))</f>
        <v>0.421912309278684</v>
      </c>
      <c r="O17" s="59" t="n">
        <f aca="false">ROUND(S17*W17,0)</f>
        <v>14</v>
      </c>
      <c r="P17" s="59" t="n">
        <f aca="false">IF(F17="","",ROUND(SQRT((F17*L17/100)^2+(G17*O17)^2),0))</f>
        <v>6</v>
      </c>
      <c r="R17" s="60" t="n">
        <v>-15.9096053678746</v>
      </c>
      <c r="S17" s="61" t="n">
        <f aca="false">U17*V17*$F$5</f>
        <v>93.4268292682927</v>
      </c>
      <c r="T17" s="62" t="n">
        <f aca="false">MAX(0,MIN(1,R17/100+$D$5))</f>
        <v>0.356048732633817</v>
      </c>
      <c r="U17" s="62" t="n">
        <v>0.573170731707317</v>
      </c>
      <c r="V17" s="61" t="n">
        <v>163</v>
      </c>
      <c r="W17" s="62" t="n">
        <v>0.147793277096735</v>
      </c>
      <c r="X17" s="63" t="s">
        <v>162</v>
      </c>
      <c r="Y17" s="63" t="s">
        <v>163</v>
      </c>
    </row>
    <row r="18" customFormat="false" ht="15" hidden="false" customHeight="false" outlineLevel="0" collapsed="false">
      <c r="A18" s="32" t="s">
        <v>159</v>
      </c>
      <c r="B18" s="32" t="s">
        <v>171</v>
      </c>
      <c r="C18" s="32" t="s">
        <v>172</v>
      </c>
      <c r="D18" s="59" t="n">
        <f aca="false">ROUND(S18*T18,0)</f>
        <v>247</v>
      </c>
      <c r="E18" s="59" t="n">
        <f aca="false">ROUND(S18,0)-D18</f>
        <v>606</v>
      </c>
      <c r="F18" s="59" t="n">
        <f aca="false">IF(COUNTA(D18:E18)=0,"",SUM(D18:E18))</f>
        <v>853</v>
      </c>
      <c r="G18" s="40" t="n">
        <f aca="false">IF(OR(F18="",F18=0),"",D18/F18)</f>
        <v>0.289566236811254</v>
      </c>
      <c r="H18" s="40" t="n">
        <f aca="false">IF(OR(F18="",F18=0),"",E18/F18)</f>
        <v>0.710433763188746</v>
      </c>
      <c r="I18" s="32" t="s">
        <v>161</v>
      </c>
      <c r="J18" s="36" t="n">
        <v>2.2249158796463</v>
      </c>
      <c r="K18" s="36" t="n">
        <f aca="false">$K$8</f>
        <v>1.2181759394794</v>
      </c>
      <c r="L18" s="36" t="n">
        <f aca="false">SQRT(J18^2+K18^2)</f>
        <v>2.53657313930207</v>
      </c>
      <c r="M18" s="40" t="n">
        <f aca="false">IF(G18="","",MAX(0,G18-1.96*L18/100))</f>
        <v>0.239849403280934</v>
      </c>
      <c r="N18" s="40" t="n">
        <f aca="false">IF(G18="","",MIN(1,G18+1.96*L18/100))</f>
        <v>0.339283070341575</v>
      </c>
      <c r="O18" s="59" t="n">
        <f aca="false">ROUND(S18*W18,0)</f>
        <v>75</v>
      </c>
      <c r="P18" s="59" t="n">
        <f aca="false">IF(F18="","",ROUND(SQRT((F18*L18/100)^2+(G18*O18)^2),0))</f>
        <v>31</v>
      </c>
      <c r="R18" s="60" t="n">
        <v>-22.5056311229132</v>
      </c>
      <c r="S18" s="61" t="n">
        <f aca="false">U18*V18*$F$5</f>
        <v>852.994440031771</v>
      </c>
      <c r="T18" s="62" t="n">
        <f aca="false">MAX(0,MIN(1,R18/100+$D$5))</f>
        <v>0.290088475083431</v>
      </c>
      <c r="U18" s="62" t="n">
        <v>0.666401906274821</v>
      </c>
      <c r="V18" s="61" t="n">
        <v>1280</v>
      </c>
      <c r="W18" s="62" t="n">
        <v>0.0882361663506877</v>
      </c>
      <c r="X18" s="63" t="s">
        <v>168</v>
      </c>
      <c r="Y18" s="63" t="s">
        <v>163</v>
      </c>
    </row>
    <row r="19" customFormat="false" ht="15" hidden="false" customHeight="false" outlineLevel="0" collapsed="false">
      <c r="A19" s="32" t="s">
        <v>159</v>
      </c>
      <c r="B19" s="32" t="s">
        <v>171</v>
      </c>
      <c r="C19" s="32" t="s">
        <v>173</v>
      </c>
      <c r="D19" s="59" t="n">
        <f aca="false">ROUND(S19*T19,0)</f>
        <v>127</v>
      </c>
      <c r="E19" s="59" t="n">
        <f aca="false">ROUND(S19,0)-D19</f>
        <v>321</v>
      </c>
      <c r="F19" s="59" t="n">
        <f aca="false">IF(COUNTA(D19:E19)=0,"",SUM(D19:E19))</f>
        <v>448</v>
      </c>
      <c r="G19" s="40" t="n">
        <f aca="false">IF(OR(F19="",F19=0),"",D19/F19)</f>
        <v>0.283482142857143</v>
      </c>
      <c r="H19" s="40" t="n">
        <f aca="false">IF(OR(F19="",F19=0),"",E19/F19)</f>
        <v>0.716517857142857</v>
      </c>
      <c r="I19" s="32" t="s">
        <v>161</v>
      </c>
      <c r="J19" s="36" t="n">
        <v>3.19796330451848</v>
      </c>
      <c r="K19" s="36" t="n">
        <f aca="false">$K$8</f>
        <v>1.2181759394794</v>
      </c>
      <c r="L19" s="36" t="n">
        <f aca="false">SQRT(J19^2+K19^2)</f>
        <v>3.42212242863596</v>
      </c>
      <c r="M19" s="40" t="n">
        <f aca="false">IF(G19="","",MAX(0,G19-1.96*L19/100))</f>
        <v>0.216408543255878</v>
      </c>
      <c r="N19" s="40" t="n">
        <f aca="false">IF(G19="","",MIN(1,G19+1.96*L19/100))</f>
        <v>0.350555742458408</v>
      </c>
      <c r="O19" s="59" t="n">
        <f aca="false">ROUND(S19*W19,0)</f>
        <v>66</v>
      </c>
      <c r="P19" s="59" t="n">
        <f aca="false">IF(F19="","",ROUND(SQRT((F19*L19/100)^2+(G19*O19)^2),0))</f>
        <v>24</v>
      </c>
      <c r="R19" s="60" t="n">
        <v>-23.1937359352232</v>
      </c>
      <c r="S19" s="61" t="n">
        <f aca="false">U19*V19*$F$5</f>
        <v>447.939320388349</v>
      </c>
      <c r="T19" s="62" t="n">
        <f aca="false">MAX(0,MIN(1,R19/100+$D$5))</f>
        <v>0.283207426960331</v>
      </c>
      <c r="U19" s="62" t="n">
        <v>0.550970873786408</v>
      </c>
      <c r="V19" s="61" t="n">
        <v>813</v>
      </c>
      <c r="W19" s="62" t="n">
        <v>0.147793277096735</v>
      </c>
      <c r="X19" s="63" t="s">
        <v>162</v>
      </c>
      <c r="Y19" s="63" t="s">
        <v>163</v>
      </c>
    </row>
    <row r="20" customFormat="false" ht="15" hidden="false" customHeight="false" outlineLevel="0" collapsed="false">
      <c r="A20" s="32" t="s">
        <v>159</v>
      </c>
      <c r="B20" s="32" t="s">
        <v>171</v>
      </c>
      <c r="C20" s="32" t="s">
        <v>174</v>
      </c>
      <c r="D20" s="59" t="n">
        <f aca="false">ROUND(S20*T20,0)</f>
        <v>190</v>
      </c>
      <c r="E20" s="59" t="n">
        <f aca="false">ROUND(S20,0)-D20</f>
        <v>493</v>
      </c>
      <c r="F20" s="59" t="n">
        <f aca="false">IF(COUNTA(D20:E20)=0,"",SUM(D20:E20))</f>
        <v>683</v>
      </c>
      <c r="G20" s="40" t="n">
        <f aca="false">IF(OR(F20="",F20=0),"",D20/F20)</f>
        <v>0.278184480234261</v>
      </c>
      <c r="H20" s="40" t="n">
        <f aca="false">IF(OR(F20="",F20=0),"",E20/F20)</f>
        <v>0.721815519765739</v>
      </c>
      <c r="I20" s="32" t="s">
        <v>161</v>
      </c>
      <c r="J20" s="36" t="n">
        <v>2.2249158796463</v>
      </c>
      <c r="K20" s="36" t="n">
        <f aca="false">$K$8</f>
        <v>1.2181759394794</v>
      </c>
      <c r="L20" s="36" t="n">
        <f aca="false">SQRT(J20^2+K20^2)</f>
        <v>2.53657313930207</v>
      </c>
      <c r="M20" s="40" t="n">
        <f aca="false">IF(G20="","",MAX(0,G20-1.96*L20/100))</f>
        <v>0.22846764670394</v>
      </c>
      <c r="N20" s="40" t="n">
        <f aca="false">IF(G20="","",MIN(1,G20+1.96*L20/100))</f>
        <v>0.327901313764581</v>
      </c>
      <c r="O20" s="59" t="n">
        <f aca="false">ROUND(S20*W20,0)</f>
        <v>60</v>
      </c>
      <c r="P20" s="59" t="n">
        <f aca="false">IF(F20="","",ROUND(SQRT((F20*L20/100)^2+(G20*O20)^2),0))</f>
        <v>24</v>
      </c>
      <c r="R20" s="60" t="n">
        <v>-23.6391551644366</v>
      </c>
      <c r="S20" s="61" t="n">
        <f aca="false">U20*V20*$F$5</f>
        <v>683.326771653543</v>
      </c>
      <c r="T20" s="62" t="n">
        <f aca="false">MAX(0,MIN(1,R20/100+$D$5))</f>
        <v>0.278753234668197</v>
      </c>
      <c r="U20" s="62" t="n">
        <v>0.654527559055118</v>
      </c>
      <c r="V20" s="61" t="n">
        <v>1044</v>
      </c>
      <c r="W20" s="62" t="n">
        <v>0.0882361663506877</v>
      </c>
      <c r="X20" s="63" t="s">
        <v>168</v>
      </c>
      <c r="Y20" s="63" t="s">
        <v>163</v>
      </c>
    </row>
    <row r="21" customFormat="false" ht="15" hidden="false" customHeight="false" outlineLevel="0" collapsed="false">
      <c r="A21" s="32" t="s">
        <v>159</v>
      </c>
      <c r="B21" s="32" t="s">
        <v>175</v>
      </c>
      <c r="C21" s="32" t="s">
        <v>176</v>
      </c>
      <c r="D21" s="59" t="n">
        <f aca="false">ROUND(S21*T21,0)</f>
        <v>197</v>
      </c>
      <c r="E21" s="59" t="n">
        <f aca="false">ROUND(S21,0)-D21</f>
        <v>239</v>
      </c>
      <c r="F21" s="59" t="n">
        <f aca="false">IF(COUNTA(D21:E21)=0,"",SUM(D21:E21))</f>
        <v>436</v>
      </c>
      <c r="G21" s="40" t="n">
        <f aca="false">IF(OR(F21="",F21=0),"",D21/F21)</f>
        <v>0.451834862385321</v>
      </c>
      <c r="H21" s="40" t="n">
        <f aca="false">IF(OR(F21="",F21=0),"",E21/F21)</f>
        <v>0.548165137614679</v>
      </c>
      <c r="I21" s="32" t="s">
        <v>161</v>
      </c>
      <c r="J21" s="36" t="n">
        <v>3.19796330451848</v>
      </c>
      <c r="K21" s="36" t="n">
        <f aca="false">$K$8</f>
        <v>1.2181759394794</v>
      </c>
      <c r="L21" s="36" t="n">
        <f aca="false">SQRT(J21^2+K21^2)</f>
        <v>3.42212242863596</v>
      </c>
      <c r="M21" s="40" t="n">
        <f aca="false">IF(G21="","",MAX(0,G21-1.96*L21/100))</f>
        <v>0.384761262784056</v>
      </c>
      <c r="N21" s="40" t="n">
        <f aca="false">IF(G21="","",MIN(1,G21+1.96*L21/100))</f>
        <v>0.518908461986586</v>
      </c>
      <c r="O21" s="59" t="n">
        <f aca="false">ROUND(S21*W21,0)</f>
        <v>64</v>
      </c>
      <c r="P21" s="59" t="n">
        <f aca="false">IF(F21="","",ROUND(SQRT((F21*L21/100)^2+(G21*O21)^2),0))</f>
        <v>33</v>
      </c>
      <c r="R21" s="60" t="n">
        <v>-6.29777723183289</v>
      </c>
      <c r="S21" s="61" t="n">
        <f aca="false">U21*V21*$F$5</f>
        <v>436.24466571835</v>
      </c>
      <c r="T21" s="62" t="n">
        <f aca="false">MAX(0,MIN(1,R21/100+$D$5))</f>
        <v>0.452167013994234</v>
      </c>
      <c r="U21" s="62" t="n">
        <v>0.625889046941679</v>
      </c>
      <c r="V21" s="61" t="n">
        <v>697</v>
      </c>
      <c r="W21" s="62" t="n">
        <v>0.147793277096735</v>
      </c>
      <c r="X21" s="63" t="s">
        <v>162</v>
      </c>
      <c r="Y21" s="63" t="s">
        <v>163</v>
      </c>
    </row>
    <row r="22" customFormat="false" ht="15" hidden="false" customHeight="false" outlineLevel="0" collapsed="false">
      <c r="A22" s="32" t="s">
        <v>159</v>
      </c>
      <c r="B22" s="32" t="s">
        <v>175</v>
      </c>
      <c r="C22" s="32" t="s">
        <v>177</v>
      </c>
      <c r="D22" s="59" t="n">
        <f aca="false">ROUND(S22*T22,0)</f>
        <v>123</v>
      </c>
      <c r="E22" s="59" t="n">
        <f aca="false">ROUND(S22,0)-D22</f>
        <v>157</v>
      </c>
      <c r="F22" s="59" t="n">
        <f aca="false">IF(COUNTA(D22:E22)=0,"",SUM(D22:E22))</f>
        <v>280</v>
      </c>
      <c r="G22" s="40" t="n">
        <f aca="false">IF(OR(F22="",F22=0),"",D22/F22)</f>
        <v>0.439285714285714</v>
      </c>
      <c r="H22" s="40" t="n">
        <f aca="false">IF(OR(F22="",F22=0),"",E22/F22)</f>
        <v>0.560714285714286</v>
      </c>
      <c r="I22" s="32" t="s">
        <v>161</v>
      </c>
      <c r="J22" s="36" t="n">
        <v>3.19796330451848</v>
      </c>
      <c r="K22" s="36" t="n">
        <f aca="false">$K$8</f>
        <v>1.2181759394794</v>
      </c>
      <c r="L22" s="36" t="n">
        <f aca="false">SQRT(J22^2+K22^2)</f>
        <v>3.42212242863596</v>
      </c>
      <c r="M22" s="40" t="n">
        <f aca="false">IF(G22="","",MAX(0,G22-1.96*L22/100))</f>
        <v>0.37221211468445</v>
      </c>
      <c r="N22" s="40" t="n">
        <f aca="false">IF(G22="","",MIN(1,G22+1.96*L22/100))</f>
        <v>0.506359313886979</v>
      </c>
      <c r="O22" s="59" t="n">
        <f aca="false">ROUND(S22*W22,0)</f>
        <v>41</v>
      </c>
      <c r="P22" s="59" t="n">
        <f aca="false">IF(F22="","",ROUND(SQRT((F22*L22/100)^2+(G22*O22)^2),0))</f>
        <v>20</v>
      </c>
      <c r="R22" s="60" t="n">
        <v>-7.63226659442704</v>
      </c>
      <c r="S22" s="61" t="n">
        <f aca="false">U22*V22*$F$5</f>
        <v>280.5</v>
      </c>
      <c r="T22" s="62" t="n">
        <f aca="false">MAX(0,MIN(1,R22/100+$D$5))</f>
        <v>0.438822120368293</v>
      </c>
      <c r="U22" s="62" t="n">
        <v>0.568965517241379</v>
      </c>
      <c r="V22" s="61" t="n">
        <v>493</v>
      </c>
      <c r="W22" s="62" t="n">
        <v>0.147793277096735</v>
      </c>
      <c r="X22" s="63" t="s">
        <v>162</v>
      </c>
      <c r="Y22" s="63" t="s">
        <v>163</v>
      </c>
    </row>
    <row r="23" customFormat="false" ht="15" hidden="false" customHeight="false" outlineLevel="0" collapsed="false">
      <c r="A23" s="32" t="s">
        <v>159</v>
      </c>
      <c r="B23" s="32" t="s">
        <v>175</v>
      </c>
      <c r="C23" s="32" t="s">
        <v>178</v>
      </c>
      <c r="D23" s="59" t="n">
        <f aca="false">ROUND(S23*T23,0)</f>
        <v>253</v>
      </c>
      <c r="E23" s="59" t="n">
        <f aca="false">ROUND(S23,0)-D23</f>
        <v>393</v>
      </c>
      <c r="F23" s="59" t="n">
        <f aca="false">IF(COUNTA(D23:E23)=0,"",SUM(D23:E23))</f>
        <v>646</v>
      </c>
      <c r="G23" s="40" t="n">
        <f aca="false">IF(OR(F23="",F23=0),"",D23/F23)</f>
        <v>0.391640866873065</v>
      </c>
      <c r="H23" s="40" t="n">
        <f aca="false">IF(OR(F23="",F23=0),"",E23/F23)</f>
        <v>0.608359133126935</v>
      </c>
      <c r="I23" s="32" t="s">
        <v>161</v>
      </c>
      <c r="J23" s="36" t="n">
        <v>2.2249158796463</v>
      </c>
      <c r="K23" s="36" t="n">
        <f aca="false">$K$8</f>
        <v>1.2181759394794</v>
      </c>
      <c r="L23" s="36" t="n">
        <f aca="false">SQRT(J23^2+K23^2)</f>
        <v>2.53657313930207</v>
      </c>
      <c r="M23" s="40" t="n">
        <f aca="false">IF(G23="","",MAX(0,G23-1.96*L23/100))</f>
        <v>0.341924033342744</v>
      </c>
      <c r="N23" s="40" t="n">
        <f aca="false">IF(G23="","",MIN(1,G23+1.96*L23/100))</f>
        <v>0.441357700403386</v>
      </c>
      <c r="O23" s="59" t="n">
        <f aca="false">ROUND(S23*W23,0)</f>
        <v>57</v>
      </c>
      <c r="P23" s="59" t="n">
        <f aca="false">IF(F23="","",ROUND(SQRT((F23*L23/100)^2+(G23*O23)^2),0))</f>
        <v>28</v>
      </c>
      <c r="R23" s="60" t="n">
        <v>-12.3059777605267</v>
      </c>
      <c r="S23" s="61" t="n">
        <f aca="false">U23*V23*$F$5</f>
        <v>645.69536423841</v>
      </c>
      <c r="T23" s="62" t="n">
        <f aca="false">MAX(0,MIN(1,R23/100+$D$5))</f>
        <v>0.392085008707296</v>
      </c>
      <c r="U23" s="62" t="n">
        <v>0.689845474613686</v>
      </c>
      <c r="V23" s="61" t="n">
        <v>936</v>
      </c>
      <c r="W23" s="62" t="n">
        <v>0.0882361663506877</v>
      </c>
      <c r="X23" s="63" t="s">
        <v>168</v>
      </c>
      <c r="Y23" s="63" t="s">
        <v>163</v>
      </c>
    </row>
    <row r="24" customFormat="false" ht="15" hidden="false" customHeight="false" outlineLevel="0" collapsed="false">
      <c r="A24" s="32" t="s">
        <v>159</v>
      </c>
      <c r="B24" s="32" t="s">
        <v>175</v>
      </c>
      <c r="C24" s="32" t="s">
        <v>179</v>
      </c>
      <c r="D24" s="59" t="n">
        <f aca="false">ROUND(S24*T24,0)</f>
        <v>117</v>
      </c>
      <c r="E24" s="59" t="n">
        <f aca="false">ROUND(S24,0)-D24</f>
        <v>112</v>
      </c>
      <c r="F24" s="59" t="n">
        <f aca="false">IF(COUNTA(D24:E24)=0,"",SUM(D24:E24))</f>
        <v>229</v>
      </c>
      <c r="G24" s="40" t="n">
        <f aca="false">IF(OR(F24="",F24=0),"",D24/F24)</f>
        <v>0.510917030567686</v>
      </c>
      <c r="H24" s="40" t="n">
        <f aca="false">IF(OR(F24="",F24=0),"",E24/F24)</f>
        <v>0.489082969432314</v>
      </c>
      <c r="I24" s="32" t="s">
        <v>161</v>
      </c>
      <c r="J24" s="36" t="n">
        <v>3.19796330451848</v>
      </c>
      <c r="K24" s="36" t="n">
        <f aca="false">$K$8</f>
        <v>1.2181759394794</v>
      </c>
      <c r="L24" s="36" t="n">
        <f aca="false">SQRT(J24^2+K24^2)</f>
        <v>3.42212242863596</v>
      </c>
      <c r="M24" s="40" t="n">
        <f aca="false">IF(G24="","",MAX(0,G24-1.96*L24/100))</f>
        <v>0.443843430966421</v>
      </c>
      <c r="N24" s="40" t="n">
        <f aca="false">IF(G24="","",MIN(1,G24+1.96*L24/100))</f>
        <v>0.57799063016895</v>
      </c>
      <c r="O24" s="59" t="n">
        <f aca="false">ROUND(S24*W24,0)</f>
        <v>34</v>
      </c>
      <c r="P24" s="59" t="n">
        <f aca="false">IF(F24="","",ROUND(SQRT((F24*L24/100)^2+(G24*O24)^2),0))</f>
        <v>19</v>
      </c>
      <c r="R24" s="60" t="n">
        <v>-0.489911171455161</v>
      </c>
      <c r="S24" s="61" t="n">
        <f aca="false">U24*V24*$F$5</f>
        <v>229.496083550914</v>
      </c>
      <c r="T24" s="62" t="n">
        <f aca="false">MAX(0,MIN(1,R24/100+$D$5))</f>
        <v>0.510245674598011</v>
      </c>
      <c r="U24" s="62" t="n">
        <v>0.650130548302872</v>
      </c>
      <c r="V24" s="61" t="n">
        <v>353</v>
      </c>
      <c r="W24" s="62" t="n">
        <v>0.147793277096735</v>
      </c>
      <c r="X24" s="63" t="s">
        <v>162</v>
      </c>
      <c r="Y24" s="63" t="s">
        <v>163</v>
      </c>
    </row>
    <row r="25" customFormat="false" ht="15" hidden="false" customHeight="false" outlineLevel="0" collapsed="false">
      <c r="A25" s="32" t="s">
        <v>159</v>
      </c>
      <c r="B25" s="32" t="s">
        <v>175</v>
      </c>
      <c r="C25" s="32" t="s">
        <v>180</v>
      </c>
      <c r="D25" s="59" t="n">
        <f aca="false">ROUND(S25*T25,0)</f>
        <v>238</v>
      </c>
      <c r="E25" s="59" t="n">
        <f aca="false">ROUND(S25,0)-D25</f>
        <v>281</v>
      </c>
      <c r="F25" s="59" t="n">
        <f aca="false">IF(COUNTA(D25:E25)=0,"",SUM(D25:E25))</f>
        <v>519</v>
      </c>
      <c r="G25" s="40" t="n">
        <f aca="false">IF(OR(F25="",F25=0),"",D25/F25)</f>
        <v>0.458574181117534</v>
      </c>
      <c r="H25" s="40" t="n">
        <f aca="false">IF(OR(F25="",F25=0),"",E25/F25)</f>
        <v>0.541425818882466</v>
      </c>
      <c r="I25" s="32" t="s">
        <v>161</v>
      </c>
      <c r="J25" s="36" t="n">
        <v>3.19796330451848</v>
      </c>
      <c r="K25" s="36" t="n">
        <f aca="false">$K$8</f>
        <v>1.2181759394794</v>
      </c>
      <c r="L25" s="36" t="n">
        <f aca="false">SQRT(J25^2+K25^2)</f>
        <v>3.42212242863596</v>
      </c>
      <c r="M25" s="40" t="n">
        <f aca="false">IF(G25="","",MAX(0,G25-1.96*L25/100))</f>
        <v>0.391500581516269</v>
      </c>
      <c r="N25" s="40" t="n">
        <f aca="false">IF(G25="","",MIN(1,G25+1.96*L25/100))</f>
        <v>0.525647780718799</v>
      </c>
      <c r="O25" s="59" t="n">
        <f aca="false">ROUND(S25*W25,0)</f>
        <v>77</v>
      </c>
      <c r="P25" s="59" t="n">
        <f aca="false">IF(F25="","",ROUND(SQRT((F25*L25/100)^2+(G25*O25)^2),0))</f>
        <v>40</v>
      </c>
      <c r="R25" s="60" t="n">
        <v>-5.71900197342184</v>
      </c>
      <c r="S25" s="61" t="n">
        <f aca="false">U25*V25*$F$5</f>
        <v>519.166666666667</v>
      </c>
      <c r="T25" s="62" t="n">
        <f aca="false">MAX(0,MIN(1,R25/100+$D$5))</f>
        <v>0.457954766578345</v>
      </c>
      <c r="U25" s="62" t="n">
        <v>0.648148148148148</v>
      </c>
      <c r="V25" s="61" t="n">
        <v>801</v>
      </c>
      <c r="W25" s="62" t="n">
        <v>0.147793277096735</v>
      </c>
      <c r="X25" s="63" t="s">
        <v>162</v>
      </c>
      <c r="Y25" s="63" t="s">
        <v>163</v>
      </c>
    </row>
    <row r="26" customFormat="false" ht="15" hidden="false" customHeight="false" outlineLevel="0" collapsed="false">
      <c r="A26" s="32" t="s">
        <v>159</v>
      </c>
      <c r="B26" s="32" t="s">
        <v>181</v>
      </c>
      <c r="C26" s="32" t="s">
        <v>182</v>
      </c>
      <c r="D26" s="59" t="n">
        <f aca="false">ROUND(S26*T26,0)</f>
        <v>98</v>
      </c>
      <c r="E26" s="59" t="n">
        <f aca="false">ROUND(S26,0)-D26</f>
        <v>169</v>
      </c>
      <c r="F26" s="59" t="n">
        <f aca="false">IF(COUNTA(D26:E26)=0,"",SUM(D26:E26))</f>
        <v>267</v>
      </c>
      <c r="G26" s="40" t="n">
        <f aca="false">IF(OR(F26="",F26=0),"",D26/F26)</f>
        <v>0.367041198501873</v>
      </c>
      <c r="H26" s="40" t="n">
        <f aca="false">IF(OR(F26="",F26=0),"",E26/F26)</f>
        <v>0.632958801498127</v>
      </c>
      <c r="I26" s="32" t="s">
        <v>161</v>
      </c>
      <c r="J26" s="36" t="n">
        <v>3.19796330451848</v>
      </c>
      <c r="K26" s="36" t="n">
        <f aca="false">$K$8</f>
        <v>1.2181759394794</v>
      </c>
      <c r="L26" s="36" t="n">
        <f aca="false">SQRT(J26^2+K26^2)</f>
        <v>3.42212242863596</v>
      </c>
      <c r="M26" s="40" t="n">
        <f aca="false">IF(G26="","",MAX(0,G26-1.96*L26/100))</f>
        <v>0.299967598900608</v>
      </c>
      <c r="N26" s="40" t="n">
        <f aca="false">IF(G26="","",MIN(1,G26+1.96*L26/100))</f>
        <v>0.434114798103137</v>
      </c>
      <c r="O26" s="59" t="n">
        <f aca="false">ROUND(S26*W26,0)</f>
        <v>39</v>
      </c>
      <c r="P26" s="59" t="n">
        <f aca="false">IF(F26="","",ROUND(SQRT((F26*L26/100)^2+(G26*O26)^2),0))</f>
        <v>17</v>
      </c>
      <c r="R26" s="60" t="n">
        <v>-14.6902570816061</v>
      </c>
      <c r="S26" s="61" t="n">
        <f aca="false">U26*V26*$F$5</f>
        <v>267.002518891688</v>
      </c>
      <c r="T26" s="62" t="n">
        <f aca="false">MAX(0,MIN(1,R26/100+$D$5))</f>
        <v>0.368242215496502</v>
      </c>
      <c r="U26" s="62" t="n">
        <v>0.629722921914358</v>
      </c>
      <c r="V26" s="61" t="n">
        <v>424</v>
      </c>
      <c r="W26" s="62" t="n">
        <v>0.147793277096735</v>
      </c>
      <c r="X26" s="63" t="s">
        <v>162</v>
      </c>
      <c r="Y26" s="63" t="s">
        <v>163</v>
      </c>
    </row>
    <row r="27" customFormat="false" ht="15" hidden="false" customHeight="false" outlineLevel="0" collapsed="false">
      <c r="A27" s="32" t="s">
        <v>159</v>
      </c>
      <c r="B27" s="32" t="s">
        <v>181</v>
      </c>
      <c r="C27" s="32" t="s">
        <v>183</v>
      </c>
      <c r="D27" s="59" t="n">
        <f aca="false">ROUND(S27*T27,0)</f>
        <v>179</v>
      </c>
      <c r="E27" s="59" t="n">
        <f aca="false">ROUND(S27,0)-D27</f>
        <v>363</v>
      </c>
      <c r="F27" s="59" t="n">
        <f aca="false">IF(COUNTA(D27:E27)=0,"",SUM(D27:E27))</f>
        <v>542</v>
      </c>
      <c r="G27" s="40" t="n">
        <f aca="false">IF(OR(F27="",F27=0),"",D27/F27)</f>
        <v>0.330258302583026</v>
      </c>
      <c r="H27" s="40" t="n">
        <f aca="false">IF(OR(F27="",F27=0),"",E27/F27)</f>
        <v>0.669741697416974</v>
      </c>
      <c r="I27" s="32" t="s">
        <v>161</v>
      </c>
      <c r="J27" s="36" t="n">
        <v>3.19796330451848</v>
      </c>
      <c r="K27" s="36" t="n">
        <f aca="false">$K$8</f>
        <v>1.2181759394794</v>
      </c>
      <c r="L27" s="36" t="n">
        <f aca="false">SQRT(J27^2+K27^2)</f>
        <v>3.42212242863596</v>
      </c>
      <c r="M27" s="40" t="n">
        <f aca="false">IF(G27="","",MAX(0,G27-1.96*L27/100))</f>
        <v>0.263184702981761</v>
      </c>
      <c r="N27" s="40" t="n">
        <f aca="false">IF(G27="","",MIN(1,G27+1.96*L27/100))</f>
        <v>0.397331902184291</v>
      </c>
      <c r="O27" s="59" t="n">
        <f aca="false">ROUND(S27*W27,0)</f>
        <v>80</v>
      </c>
      <c r="P27" s="59" t="n">
        <f aca="false">IF(F27="","",ROUND(SQRT((F27*L27/100)^2+(G27*O27)^2),0))</f>
        <v>32</v>
      </c>
      <c r="R27" s="60" t="n">
        <v>-18.4930161524117</v>
      </c>
      <c r="S27" s="61" t="n">
        <f aca="false">U27*V27*$F$5</f>
        <v>542.170709793351</v>
      </c>
      <c r="T27" s="62" t="n">
        <f aca="false">MAX(0,MIN(1,R27/100+$D$5))</f>
        <v>0.330214624788446</v>
      </c>
      <c r="U27" s="62" t="n">
        <v>0.527403414195867</v>
      </c>
      <c r="V27" s="61" t="n">
        <v>1028</v>
      </c>
      <c r="W27" s="62" t="n">
        <v>0.147793277096735</v>
      </c>
      <c r="X27" s="63" t="s">
        <v>162</v>
      </c>
      <c r="Y27" s="63" t="s">
        <v>163</v>
      </c>
    </row>
    <row r="28" customFormat="false" ht="15" hidden="false" customHeight="false" outlineLevel="0" collapsed="false">
      <c r="A28" s="32" t="s">
        <v>159</v>
      </c>
      <c r="B28" s="32" t="s">
        <v>184</v>
      </c>
      <c r="C28" s="32" t="s">
        <v>185</v>
      </c>
      <c r="D28" s="59" t="n">
        <f aca="false">ROUND(S28*T28,0)</f>
        <v>221</v>
      </c>
      <c r="E28" s="59" t="n">
        <f aca="false">ROUND(S28,0)-D28</f>
        <v>303</v>
      </c>
      <c r="F28" s="59" t="n">
        <f aca="false">IF(COUNTA(D28:E28)=0,"",SUM(D28:E28))</f>
        <v>524</v>
      </c>
      <c r="G28" s="40" t="n">
        <f aca="false">IF(OR(F28="",F28=0),"",D28/F28)</f>
        <v>0.42175572519084</v>
      </c>
      <c r="H28" s="40" t="n">
        <f aca="false">IF(OR(F28="",F28=0),"",E28/F28)</f>
        <v>0.57824427480916</v>
      </c>
      <c r="I28" s="32" t="s">
        <v>161</v>
      </c>
      <c r="J28" s="36" t="n">
        <v>3.19796330451848</v>
      </c>
      <c r="K28" s="36" t="n">
        <f aca="false">$K$8</f>
        <v>1.2181759394794</v>
      </c>
      <c r="L28" s="36" t="n">
        <f aca="false">SQRT(J28^2+K28^2)</f>
        <v>3.42212242863596</v>
      </c>
      <c r="M28" s="40" t="n">
        <f aca="false">IF(G28="","",MAX(0,G28-1.96*L28/100))</f>
        <v>0.354682125589575</v>
      </c>
      <c r="N28" s="40" t="n">
        <f aca="false">IF(G28="","",MIN(1,G28+1.96*L28/100))</f>
        <v>0.488829324792105</v>
      </c>
      <c r="O28" s="59" t="n">
        <f aca="false">ROUND(S28*W28,0)</f>
        <v>77</v>
      </c>
      <c r="P28" s="59" t="n">
        <f aca="false">IF(F28="","",ROUND(SQRT((F28*L28/100)^2+(G28*O28)^2),0))</f>
        <v>37</v>
      </c>
      <c r="R28" s="60" t="n">
        <v>-9.3977373015118</v>
      </c>
      <c r="S28" s="61" t="n">
        <f aca="false">U28*V28*$F$5</f>
        <v>523.643835616438</v>
      </c>
      <c r="T28" s="62" t="n">
        <f aca="false">MAX(0,MIN(1,R28/100+$D$5))</f>
        <v>0.421167413297445</v>
      </c>
      <c r="U28" s="62" t="n">
        <v>0.472602739726027</v>
      </c>
      <c r="V28" s="61" t="n">
        <v>1108</v>
      </c>
      <c r="W28" s="62" t="n">
        <v>0.147793277096735</v>
      </c>
      <c r="X28" s="63" t="s">
        <v>162</v>
      </c>
      <c r="Y28" s="63" t="s">
        <v>163</v>
      </c>
    </row>
    <row r="29" customFormat="false" ht="15" hidden="false" customHeight="false" outlineLevel="0" collapsed="false">
      <c r="A29" s="32" t="s">
        <v>159</v>
      </c>
      <c r="B29" s="32" t="s">
        <v>184</v>
      </c>
      <c r="C29" s="32" t="s">
        <v>186</v>
      </c>
      <c r="D29" s="59" t="n">
        <f aca="false">ROUND(S29*T29,0)</f>
        <v>124</v>
      </c>
      <c r="E29" s="59" t="n">
        <f aca="false">ROUND(S29,0)-D29</f>
        <v>174</v>
      </c>
      <c r="F29" s="59" t="n">
        <f aca="false">IF(COUNTA(D29:E29)=0,"",SUM(D29:E29))</f>
        <v>298</v>
      </c>
      <c r="G29" s="40" t="n">
        <f aca="false">IF(OR(F29="",F29=0),"",D29/F29)</f>
        <v>0.416107382550336</v>
      </c>
      <c r="H29" s="40" t="n">
        <f aca="false">IF(OR(F29="",F29=0),"",E29/F29)</f>
        <v>0.583892617449665</v>
      </c>
      <c r="I29" s="32" t="s">
        <v>161</v>
      </c>
      <c r="J29" s="36" t="n">
        <v>3.19796330451848</v>
      </c>
      <c r="K29" s="36" t="n">
        <f aca="false">$K$8</f>
        <v>1.2181759394794</v>
      </c>
      <c r="L29" s="36" t="n">
        <f aca="false">SQRT(J29^2+K29^2)</f>
        <v>3.42212242863596</v>
      </c>
      <c r="M29" s="40" t="n">
        <f aca="false">IF(G29="","",MAX(0,G29-1.96*L29/100))</f>
        <v>0.349033782949071</v>
      </c>
      <c r="N29" s="40" t="n">
        <f aca="false">IF(G29="","",MIN(1,G29+1.96*L29/100))</f>
        <v>0.4831809821516</v>
      </c>
      <c r="O29" s="59" t="n">
        <f aca="false">ROUND(S29*W29,0)</f>
        <v>44</v>
      </c>
      <c r="P29" s="59" t="n">
        <f aca="false">IF(F29="","",ROUND(SQRT((F29*L29/100)^2+(G29*O29)^2),0))</f>
        <v>21</v>
      </c>
      <c r="R29" s="60" t="n">
        <v>-9.85410317277009</v>
      </c>
      <c r="S29" s="61" t="n">
        <f aca="false">U29*V29*$F$5</f>
        <v>297.7625</v>
      </c>
      <c r="T29" s="62" t="n">
        <f aca="false">MAX(0,MIN(1,R29/100+$D$5))</f>
        <v>0.416603754584862</v>
      </c>
      <c r="U29" s="62" t="n">
        <v>0.4484375</v>
      </c>
      <c r="V29" s="61" t="n">
        <v>664</v>
      </c>
      <c r="W29" s="62" t="n">
        <v>0.147793277096735</v>
      </c>
      <c r="X29" s="63" t="s">
        <v>162</v>
      </c>
      <c r="Y29" s="63" t="s">
        <v>163</v>
      </c>
    </row>
    <row r="30" customFormat="false" ht="15" hidden="false" customHeight="false" outlineLevel="0" collapsed="false">
      <c r="A30" s="32" t="s">
        <v>159</v>
      </c>
      <c r="B30" s="32" t="s">
        <v>184</v>
      </c>
      <c r="C30" s="32" t="s">
        <v>187</v>
      </c>
      <c r="D30" s="59" t="n">
        <f aca="false">ROUND(S30*T30,0)</f>
        <v>111</v>
      </c>
      <c r="E30" s="59" t="n">
        <f aca="false">ROUND(S30,0)-D30</f>
        <v>150</v>
      </c>
      <c r="F30" s="59" t="n">
        <f aca="false">IF(COUNTA(D30:E30)=0,"",SUM(D30:E30))</f>
        <v>261</v>
      </c>
      <c r="G30" s="40" t="n">
        <f aca="false">IF(OR(F30="",F30=0),"",D30/F30)</f>
        <v>0.425287356321839</v>
      </c>
      <c r="H30" s="40" t="n">
        <f aca="false">IF(OR(F30="",F30=0),"",E30/F30)</f>
        <v>0.574712643678161</v>
      </c>
      <c r="I30" s="32" t="s">
        <v>161</v>
      </c>
      <c r="J30" s="36" t="n">
        <v>3.19796330451848</v>
      </c>
      <c r="K30" s="36" t="n">
        <f aca="false">$K$8</f>
        <v>1.2181759394794</v>
      </c>
      <c r="L30" s="36" t="n">
        <f aca="false">SQRT(J30^2+K30^2)</f>
        <v>3.42212242863596</v>
      </c>
      <c r="M30" s="40" t="n">
        <f aca="false">IF(G30="","",MAX(0,G30-1.96*L30/100))</f>
        <v>0.358213756720574</v>
      </c>
      <c r="N30" s="40" t="n">
        <f aca="false">IF(G30="","",MIN(1,G30+1.96*L30/100))</f>
        <v>0.492360955923104</v>
      </c>
      <c r="O30" s="59" t="n">
        <f aca="false">ROUND(S30*W30,0)</f>
        <v>39</v>
      </c>
      <c r="P30" s="59" t="n">
        <f aca="false">IF(F30="","",ROUND(SQRT((F30*L30/100)^2+(G30*O30)^2),0))</f>
        <v>19</v>
      </c>
      <c r="R30" s="60" t="n">
        <v>-8.83180695247728</v>
      </c>
      <c r="S30" s="61" t="n">
        <f aca="false">U30*V30*$F$5</f>
        <v>260.883392226148</v>
      </c>
      <c r="T30" s="62" t="n">
        <f aca="false">MAX(0,MIN(1,R30/100+$D$5))</f>
        <v>0.42682671678779</v>
      </c>
      <c r="U30" s="62" t="n">
        <v>0.406360424028269</v>
      </c>
      <c r="V30" s="61" t="n">
        <v>642</v>
      </c>
      <c r="W30" s="62" t="n">
        <v>0.147793277096735</v>
      </c>
      <c r="X30" s="63" t="s">
        <v>162</v>
      </c>
      <c r="Y30" s="63" t="s">
        <v>163</v>
      </c>
    </row>
    <row r="31" customFormat="false" ht="15" hidden="false" customHeight="false" outlineLevel="0" collapsed="false">
      <c r="A31" s="32" t="s">
        <v>159</v>
      </c>
      <c r="B31" s="32" t="s">
        <v>188</v>
      </c>
      <c r="C31" s="32" t="s">
        <v>188</v>
      </c>
      <c r="D31" s="59" t="n">
        <f aca="false">ROUND(S31*T31,0)</f>
        <v>33</v>
      </c>
      <c r="E31" s="59" t="n">
        <f aca="false">ROUND(S31,0)-D31</f>
        <v>85</v>
      </c>
      <c r="F31" s="59" t="n">
        <f aca="false">IF(COUNTA(D31:E31)=0,"",SUM(D31:E31))</f>
        <v>118</v>
      </c>
      <c r="G31" s="40" t="n">
        <f aca="false">IF(OR(F31="",F31=0),"",D31/F31)</f>
        <v>0.279661016949153</v>
      </c>
      <c r="H31" s="40" t="n">
        <f aca="false">IF(OR(F31="",F31=0),"",E31/F31)</f>
        <v>0.720338983050847</v>
      </c>
      <c r="I31" s="32" t="s">
        <v>161</v>
      </c>
      <c r="J31" s="36" t="n">
        <v>3.19796330451848</v>
      </c>
      <c r="K31" s="36" t="n">
        <f aca="false">$K$8</f>
        <v>1.2181759394794</v>
      </c>
      <c r="L31" s="36" t="n">
        <f aca="false">SQRT(J31^2+K31^2)</f>
        <v>3.42212242863596</v>
      </c>
      <c r="M31" s="40" t="n">
        <f aca="false">IF(G31="","",MAX(0,G31-1.96*L31/100))</f>
        <v>0.212587417347888</v>
      </c>
      <c r="N31" s="40" t="n">
        <f aca="false">IF(G31="","",MIN(1,G31+1.96*L31/100))</f>
        <v>0.346734616550417</v>
      </c>
      <c r="O31" s="59" t="n">
        <f aca="false">ROUND(S31*W31,0)</f>
        <v>17</v>
      </c>
      <c r="P31" s="59" t="n">
        <f aca="false">IF(F31="","",ROUND(SQRT((F31*L31/100)^2+(G31*O31)^2),0))</f>
        <v>6</v>
      </c>
      <c r="R31" s="60" t="n">
        <v>-23.8280519819528</v>
      </c>
      <c r="S31" s="61" t="n">
        <f aca="false">U31*V31*$F$5</f>
        <v>118.285714285714</v>
      </c>
      <c r="T31" s="62" t="n">
        <f aca="false">MAX(0,MIN(1,R31/100+$D$5))</f>
        <v>0.276864266493035</v>
      </c>
      <c r="U31" s="62" t="n">
        <v>0.657142857142857</v>
      </c>
      <c r="V31" s="61" t="n">
        <v>180</v>
      </c>
      <c r="W31" s="62" t="n">
        <v>0.147793277096735</v>
      </c>
      <c r="X31" s="63" t="s">
        <v>162</v>
      </c>
      <c r="Y31" s="63" t="s">
        <v>163</v>
      </c>
    </row>
    <row r="32" customFormat="false" ht="15" hidden="false" customHeight="false" outlineLevel="0" collapsed="false">
      <c r="A32" s="32" t="s">
        <v>159</v>
      </c>
      <c r="B32" s="32" t="s">
        <v>189</v>
      </c>
      <c r="C32" s="32" t="s">
        <v>189</v>
      </c>
      <c r="D32" s="59" t="n">
        <f aca="false">ROUND(S32*T32,0)</f>
        <v>52</v>
      </c>
      <c r="E32" s="59" t="n">
        <f aca="false">ROUND(S32,0)-D32</f>
        <v>185</v>
      </c>
      <c r="F32" s="59" t="n">
        <f aca="false">IF(COUNTA(D32:E32)=0,"",SUM(D32:E32))</f>
        <v>237</v>
      </c>
      <c r="G32" s="40" t="n">
        <f aca="false">IF(OR(F32="",F32=0),"",D32/F32)</f>
        <v>0.219409282700422</v>
      </c>
      <c r="H32" s="40" t="n">
        <f aca="false">IF(OR(F32="",F32=0),"",E32/F32)</f>
        <v>0.780590717299578</v>
      </c>
      <c r="I32" s="32" t="s">
        <v>161</v>
      </c>
      <c r="J32" s="36" t="n">
        <v>3.19796330451848</v>
      </c>
      <c r="K32" s="36" t="n">
        <f aca="false">$K$8</f>
        <v>1.2181759394794</v>
      </c>
      <c r="L32" s="36" t="n">
        <f aca="false">SQRT(J32^2+K32^2)</f>
        <v>3.42212242863596</v>
      </c>
      <c r="M32" s="40" t="n">
        <f aca="false">IF(G32="","",MAX(0,G32-1.96*L32/100))</f>
        <v>0.152335683099157</v>
      </c>
      <c r="N32" s="40" t="n">
        <f aca="false">IF(G32="","",MIN(1,G32+1.96*L32/100))</f>
        <v>0.286482882301687</v>
      </c>
      <c r="O32" s="59" t="n">
        <f aca="false">ROUND(S32*W32,0)</f>
        <v>35</v>
      </c>
      <c r="P32" s="59" t="n">
        <f aca="false">IF(F32="","",ROUND(SQRT((F32*L32/100)^2+(G32*O32)^2),0))</f>
        <v>11</v>
      </c>
      <c r="R32" s="60" t="n">
        <v>-29.4573575051144</v>
      </c>
      <c r="S32" s="61" t="n">
        <f aca="false">U32*V32*$F$5</f>
        <v>236.844827586207</v>
      </c>
      <c r="T32" s="62" t="n">
        <f aca="false">MAX(0,MIN(1,R32/100+$D$5))</f>
        <v>0.220571211261419</v>
      </c>
      <c r="U32" s="62" t="n">
        <v>0.692528735632184</v>
      </c>
      <c r="V32" s="61" t="n">
        <v>342</v>
      </c>
      <c r="W32" s="62" t="n">
        <v>0.147793277096735</v>
      </c>
      <c r="X32" s="63" t="s">
        <v>162</v>
      </c>
      <c r="Y32" s="63" t="s">
        <v>163</v>
      </c>
    </row>
    <row r="33" customFormat="false" ht="15" hidden="false" customHeight="false" outlineLevel="0" collapsed="false">
      <c r="A33" s="32" t="s">
        <v>159</v>
      </c>
      <c r="B33" s="32" t="s">
        <v>190</v>
      </c>
      <c r="C33" s="32" t="s">
        <v>191</v>
      </c>
      <c r="D33" s="59" t="n">
        <f aca="false">ROUND(S33*T33,0)</f>
        <v>248</v>
      </c>
      <c r="E33" s="59" t="n">
        <f aca="false">ROUND(S33,0)-D33</f>
        <v>348</v>
      </c>
      <c r="F33" s="59" t="n">
        <f aca="false">IF(COUNTA(D33:E33)=0,"",SUM(D33:E33))</f>
        <v>596</v>
      </c>
      <c r="G33" s="40" t="n">
        <f aca="false">IF(OR(F33="",F33=0),"",D33/F33)</f>
        <v>0.416107382550336</v>
      </c>
      <c r="H33" s="40" t="n">
        <f aca="false">IF(OR(F33="",F33=0),"",E33/F33)</f>
        <v>0.583892617449665</v>
      </c>
      <c r="I33" s="32" t="s">
        <v>161</v>
      </c>
      <c r="J33" s="36" t="n">
        <v>2.2249158796463</v>
      </c>
      <c r="K33" s="36" t="n">
        <f aca="false">$K$8</f>
        <v>1.2181759394794</v>
      </c>
      <c r="L33" s="36" t="n">
        <f aca="false">SQRT(J33^2+K33^2)</f>
        <v>2.53657313930207</v>
      </c>
      <c r="M33" s="40" t="n">
        <f aca="false">IF(G33="","",MAX(0,G33-1.96*L33/100))</f>
        <v>0.366390549020015</v>
      </c>
      <c r="N33" s="40" t="n">
        <f aca="false">IF(G33="","",MIN(1,G33+1.96*L33/100))</f>
        <v>0.465824216080656</v>
      </c>
      <c r="O33" s="59" t="n">
        <f aca="false">ROUND(S33*W33,0)</f>
        <v>53</v>
      </c>
      <c r="P33" s="59" t="n">
        <f aca="false">IF(F33="","",ROUND(SQRT((F33*L33/100)^2+(G33*O33)^2),0))</f>
        <v>27</v>
      </c>
      <c r="R33" s="60" t="n">
        <v>-9.94374515359952</v>
      </c>
      <c r="S33" s="61" t="n">
        <f aca="false">U33*V33*$F$5</f>
        <v>596.457399103139</v>
      </c>
      <c r="T33" s="62" t="n">
        <f aca="false">MAX(0,MIN(1,R33/100+$D$5))</f>
        <v>0.415707334776568</v>
      </c>
      <c r="U33" s="62" t="n">
        <v>0.50762331838565</v>
      </c>
      <c r="V33" s="61" t="n">
        <v>1175</v>
      </c>
      <c r="W33" s="62" t="n">
        <v>0.0882361663506877</v>
      </c>
      <c r="X33" s="63" t="s">
        <v>168</v>
      </c>
      <c r="Y33" s="63" t="s">
        <v>163</v>
      </c>
    </row>
    <row r="34" customFormat="false" ht="15" hidden="false" customHeight="false" outlineLevel="0" collapsed="false">
      <c r="A34" s="32" t="s">
        <v>159</v>
      </c>
      <c r="B34" s="32" t="s">
        <v>190</v>
      </c>
      <c r="C34" s="32" t="s">
        <v>192</v>
      </c>
      <c r="D34" s="59" t="n">
        <f aca="false">ROUND(S34*T34,0)</f>
        <v>225</v>
      </c>
      <c r="E34" s="59" t="n">
        <f aca="false">ROUND(S34,0)-D34</f>
        <v>338</v>
      </c>
      <c r="F34" s="59" t="n">
        <f aca="false">IF(COUNTA(D34:E34)=0,"",SUM(D34:E34))</f>
        <v>563</v>
      </c>
      <c r="G34" s="40" t="n">
        <f aca="false">IF(OR(F34="",F34=0),"",D34/F34)</f>
        <v>0.399644760213144</v>
      </c>
      <c r="H34" s="40" t="n">
        <f aca="false">IF(OR(F34="",F34=0),"",E34/F34)</f>
        <v>0.600355239786856</v>
      </c>
      <c r="I34" s="32" t="s">
        <v>161</v>
      </c>
      <c r="J34" s="36" t="n">
        <v>3.19796330451848</v>
      </c>
      <c r="K34" s="36" t="n">
        <f aca="false">$K$8</f>
        <v>1.2181759394794</v>
      </c>
      <c r="L34" s="36" t="n">
        <f aca="false">SQRT(J34^2+K34^2)</f>
        <v>3.42212242863596</v>
      </c>
      <c r="M34" s="40" t="n">
        <f aca="false">IF(G34="","",MAX(0,G34-1.96*L34/100))</f>
        <v>0.332571160611879</v>
      </c>
      <c r="N34" s="40" t="n">
        <f aca="false">IF(G34="","",MIN(1,G34+1.96*L34/100))</f>
        <v>0.466718359814409</v>
      </c>
      <c r="O34" s="59" t="n">
        <f aca="false">ROUND(S34*W34,0)</f>
        <v>83</v>
      </c>
      <c r="P34" s="59" t="n">
        <f aca="false">IF(F34="","",ROUND(SQRT((F34*L34/100)^2+(G34*O34)^2),0))</f>
        <v>38</v>
      </c>
      <c r="R34" s="60" t="n">
        <v>-11.6242156304399</v>
      </c>
      <c r="S34" s="61" t="n">
        <f aca="false">U34*V34*$F$5</f>
        <v>563.161453077699</v>
      </c>
      <c r="T34" s="62" t="n">
        <f aca="false">MAX(0,MIN(1,R34/100+$D$5))</f>
        <v>0.398902630008164</v>
      </c>
      <c r="U34" s="62" t="n">
        <v>0.531786074672048</v>
      </c>
      <c r="V34" s="61" t="n">
        <v>1059</v>
      </c>
      <c r="W34" s="62" t="n">
        <v>0.147793277096735</v>
      </c>
      <c r="X34" s="63" t="s">
        <v>162</v>
      </c>
      <c r="Y34" s="63" t="s">
        <v>163</v>
      </c>
    </row>
    <row r="35" customFormat="false" ht="15" hidden="false" customHeight="false" outlineLevel="0" collapsed="false">
      <c r="A35" s="32" t="s">
        <v>159</v>
      </c>
      <c r="B35" s="32" t="s">
        <v>190</v>
      </c>
      <c r="C35" s="32" t="s">
        <v>193</v>
      </c>
      <c r="D35" s="59" t="n">
        <f aca="false">ROUND(S35*T35,0)</f>
        <v>237</v>
      </c>
      <c r="E35" s="59" t="n">
        <f aca="false">ROUND(S35,0)-D35</f>
        <v>357</v>
      </c>
      <c r="F35" s="59" t="n">
        <f aca="false">IF(COUNTA(D35:E35)=0,"",SUM(D35:E35))</f>
        <v>594</v>
      </c>
      <c r="G35" s="40" t="n">
        <f aca="false">IF(OR(F35="",F35=0),"",D35/F35)</f>
        <v>0.398989898989899</v>
      </c>
      <c r="H35" s="40" t="n">
        <f aca="false">IF(OR(F35="",F35=0),"",E35/F35)</f>
        <v>0.601010101010101</v>
      </c>
      <c r="I35" s="32" t="s">
        <v>161</v>
      </c>
      <c r="J35" s="36" t="n">
        <v>2.2249158796463</v>
      </c>
      <c r="K35" s="36" t="n">
        <f aca="false">$K$8</f>
        <v>1.2181759394794</v>
      </c>
      <c r="L35" s="36" t="n">
        <f aca="false">SQRT(J35^2+K35^2)</f>
        <v>2.53657313930207</v>
      </c>
      <c r="M35" s="40" t="n">
        <f aca="false">IF(G35="","",MAX(0,G35-1.96*L35/100))</f>
        <v>0.349273065459578</v>
      </c>
      <c r="N35" s="40" t="n">
        <f aca="false">IF(G35="","",MIN(1,G35+1.96*L35/100))</f>
        <v>0.44870673252022</v>
      </c>
      <c r="O35" s="59" t="n">
        <f aca="false">ROUND(S35*W35,0)</f>
        <v>52</v>
      </c>
      <c r="P35" s="59" t="n">
        <f aca="false">IF(F35="","",ROUND(SQRT((F35*L35/100)^2+(G35*O35)^2),0))</f>
        <v>26</v>
      </c>
      <c r="R35" s="60" t="n">
        <v>-11.5655675998369</v>
      </c>
      <c r="S35" s="61" t="n">
        <f aca="false">U35*V35*$F$5</f>
        <v>593.941784037559</v>
      </c>
      <c r="T35" s="62" t="n">
        <f aca="false">MAX(0,MIN(1,R35/100+$D$5))</f>
        <v>0.399489110314194</v>
      </c>
      <c r="U35" s="62" t="n">
        <v>0.538967136150235</v>
      </c>
      <c r="V35" s="61" t="n">
        <v>1102</v>
      </c>
      <c r="W35" s="62" t="n">
        <v>0.0882361663506877</v>
      </c>
      <c r="X35" s="63" t="s">
        <v>168</v>
      </c>
      <c r="Y35" s="63" t="s">
        <v>163</v>
      </c>
    </row>
    <row r="36" customFormat="false" ht="15" hidden="false" customHeight="false" outlineLevel="0" collapsed="false">
      <c r="A36" s="32" t="s">
        <v>159</v>
      </c>
      <c r="B36" s="32" t="s">
        <v>194</v>
      </c>
      <c r="C36" s="32" t="s">
        <v>195</v>
      </c>
      <c r="D36" s="59" t="n">
        <f aca="false">ROUND(S36*T36,0)</f>
        <v>245</v>
      </c>
      <c r="E36" s="59" t="n">
        <f aca="false">ROUND(S36,0)-D36</f>
        <v>585</v>
      </c>
      <c r="F36" s="59" t="n">
        <f aca="false">IF(COUNTA(D36:E36)=0,"",SUM(D36:E36))</f>
        <v>830</v>
      </c>
      <c r="G36" s="40" t="n">
        <f aca="false">IF(OR(F36="",F36=0),"",D36/F36)</f>
        <v>0.295180722891566</v>
      </c>
      <c r="H36" s="40" t="n">
        <f aca="false">IF(OR(F36="",F36=0),"",E36/F36)</f>
        <v>0.704819277108434</v>
      </c>
      <c r="I36" s="32" t="s">
        <v>161</v>
      </c>
      <c r="J36" s="36" t="n">
        <v>2.2249158796463</v>
      </c>
      <c r="K36" s="36" t="n">
        <f aca="false">$K$8</f>
        <v>1.2181759394794</v>
      </c>
      <c r="L36" s="36" t="n">
        <f aca="false">SQRT(J36^2+K36^2)</f>
        <v>2.53657313930207</v>
      </c>
      <c r="M36" s="40" t="n">
        <f aca="false">IF(G36="","",MAX(0,G36-1.96*L36/100))</f>
        <v>0.245463889361246</v>
      </c>
      <c r="N36" s="40" t="n">
        <f aca="false">IF(G36="","",MIN(1,G36+1.96*L36/100))</f>
        <v>0.344897556421887</v>
      </c>
      <c r="O36" s="59" t="n">
        <f aca="false">ROUND(S36*W36,0)</f>
        <v>73</v>
      </c>
      <c r="P36" s="59" t="n">
        <f aca="false">IF(F36="","",ROUND(SQRT((F36*L36/100)^2+(G36*O36)^2),0))</f>
        <v>30</v>
      </c>
      <c r="R36" s="60" t="n">
        <v>-22.0072224501589</v>
      </c>
      <c r="S36" s="61" t="n">
        <f aca="false">U36*V36*$F$5</f>
        <v>830.121621621622</v>
      </c>
      <c r="T36" s="62" t="n">
        <f aca="false">MAX(0,MIN(1,R36/100+$D$5))</f>
        <v>0.295072561810974</v>
      </c>
      <c r="U36" s="62" t="n">
        <v>0.635135135135135</v>
      </c>
      <c r="V36" s="61" t="n">
        <v>1307</v>
      </c>
      <c r="W36" s="62" t="n">
        <v>0.0882361663506877</v>
      </c>
      <c r="X36" s="63" t="s">
        <v>168</v>
      </c>
      <c r="Y36" s="63" t="s">
        <v>163</v>
      </c>
    </row>
    <row r="37" customFormat="false" ht="15" hidden="false" customHeight="false" outlineLevel="0" collapsed="false">
      <c r="A37" s="32" t="s">
        <v>159</v>
      </c>
      <c r="B37" s="32" t="s">
        <v>194</v>
      </c>
      <c r="C37" s="32" t="s">
        <v>196</v>
      </c>
      <c r="D37" s="59" t="n">
        <f aca="false">ROUND(S37*T37,0)</f>
        <v>177</v>
      </c>
      <c r="E37" s="59" t="n">
        <f aca="false">ROUND(S37,0)-D37</f>
        <v>394</v>
      </c>
      <c r="F37" s="59" t="n">
        <f aca="false">IF(COUNTA(D37:E37)=0,"",SUM(D37:E37))</f>
        <v>571</v>
      </c>
      <c r="G37" s="40" t="n">
        <f aca="false">IF(OR(F37="",F37=0),"",D37/F37)</f>
        <v>0.309982486865149</v>
      </c>
      <c r="H37" s="40" t="n">
        <f aca="false">IF(OR(F37="",F37=0),"",E37/F37)</f>
        <v>0.690017513134851</v>
      </c>
      <c r="I37" s="32" t="s">
        <v>161</v>
      </c>
      <c r="J37" s="36" t="n">
        <v>3.19796330451848</v>
      </c>
      <c r="K37" s="36" t="n">
        <f aca="false">$K$8</f>
        <v>1.2181759394794</v>
      </c>
      <c r="L37" s="36" t="n">
        <f aca="false">SQRT(J37^2+K37^2)</f>
        <v>3.42212242863596</v>
      </c>
      <c r="M37" s="40" t="n">
        <f aca="false">IF(G37="","",MAX(0,G37-1.96*L37/100))</f>
        <v>0.242908887263884</v>
      </c>
      <c r="N37" s="40" t="n">
        <f aca="false">IF(G37="","",MIN(1,G37+1.96*L37/100))</f>
        <v>0.377056086466414</v>
      </c>
      <c r="O37" s="59" t="n">
        <f aca="false">ROUND(S37*W37,0)</f>
        <v>84</v>
      </c>
      <c r="P37" s="59" t="n">
        <f aca="false">IF(F37="","",ROUND(SQRT((F37*L37/100)^2+(G37*O37)^2),0))</f>
        <v>33</v>
      </c>
      <c r="R37" s="60" t="n">
        <v>-20.5518144405282</v>
      </c>
      <c r="S37" s="61" t="n">
        <f aca="false">U37*V37*$F$5</f>
        <v>570.942760942761</v>
      </c>
      <c r="T37" s="62" t="n">
        <f aca="false">MAX(0,MIN(1,R37/100+$D$5))</f>
        <v>0.309626641907281</v>
      </c>
      <c r="U37" s="62" t="n">
        <v>0.613916947250281</v>
      </c>
      <c r="V37" s="61" t="n">
        <v>930</v>
      </c>
      <c r="W37" s="62" t="n">
        <v>0.147793277096735</v>
      </c>
      <c r="X37" s="63" t="s">
        <v>162</v>
      </c>
      <c r="Y37" s="63" t="s">
        <v>163</v>
      </c>
    </row>
    <row r="38" customFormat="false" ht="15" hidden="false" customHeight="false" outlineLevel="0" collapsed="false">
      <c r="A38" s="32" t="s">
        <v>159</v>
      </c>
      <c r="B38" s="32" t="s">
        <v>197</v>
      </c>
      <c r="C38" s="32" t="s">
        <v>198</v>
      </c>
      <c r="D38" s="59" t="n">
        <f aca="false">ROUND(S38*T38,0)</f>
        <v>121</v>
      </c>
      <c r="E38" s="59" t="n">
        <f aca="false">ROUND(S38,0)-D38</f>
        <v>325</v>
      </c>
      <c r="F38" s="59" t="n">
        <f aca="false">IF(COUNTA(D38:E38)=0,"",SUM(D38:E38))</f>
        <v>446</v>
      </c>
      <c r="G38" s="40" t="n">
        <f aca="false">IF(OR(F38="",F38=0),"",D38/F38)</f>
        <v>0.271300448430493</v>
      </c>
      <c r="H38" s="40" t="n">
        <f aca="false">IF(OR(F38="",F38=0),"",E38/F38)</f>
        <v>0.728699551569507</v>
      </c>
      <c r="I38" s="32" t="s">
        <v>161</v>
      </c>
      <c r="J38" s="36" t="n">
        <v>3.19796330451848</v>
      </c>
      <c r="K38" s="36" t="n">
        <f aca="false">$K$8</f>
        <v>1.2181759394794</v>
      </c>
      <c r="L38" s="36" t="n">
        <f aca="false">SQRT(J38^2+K38^2)</f>
        <v>3.42212242863596</v>
      </c>
      <c r="M38" s="40" t="n">
        <f aca="false">IF(G38="","",MAX(0,G38-1.96*L38/100))</f>
        <v>0.204226848829228</v>
      </c>
      <c r="N38" s="40" t="n">
        <f aca="false">IF(G38="","",MIN(1,G38+1.96*L38/100))</f>
        <v>0.338374048031758</v>
      </c>
      <c r="O38" s="59" t="n">
        <f aca="false">ROUND(S38*W38,0)</f>
        <v>66</v>
      </c>
      <c r="P38" s="59" t="n">
        <f aca="false">IF(F38="","",ROUND(SQRT((F38*L38/100)^2+(G38*O38)^2),0))</f>
        <v>24</v>
      </c>
      <c r="R38" s="60" t="n">
        <v>-24.3745259654252</v>
      </c>
      <c r="S38" s="61" t="n">
        <f aca="false">U38*V38*$F$5</f>
        <v>446.130363036304</v>
      </c>
      <c r="T38" s="62" t="n">
        <f aca="false">MAX(0,MIN(1,R38/100+$D$5))</f>
        <v>0.271399526658311</v>
      </c>
      <c r="U38" s="62" t="n">
        <v>0.641914191419142</v>
      </c>
      <c r="V38" s="61" t="n">
        <v>695</v>
      </c>
      <c r="W38" s="62" t="n">
        <v>0.147793277096735</v>
      </c>
      <c r="X38" s="63" t="s">
        <v>162</v>
      </c>
      <c r="Y38" s="63" t="s">
        <v>163</v>
      </c>
    </row>
    <row r="39" customFormat="false" ht="15" hidden="false" customHeight="false" outlineLevel="0" collapsed="false">
      <c r="A39" s="32" t="s">
        <v>159</v>
      </c>
      <c r="B39" s="32" t="s">
        <v>197</v>
      </c>
      <c r="C39" s="32" t="s">
        <v>199</v>
      </c>
      <c r="D39" s="59" t="n">
        <f aca="false">ROUND(S39*T39,0)</f>
        <v>92</v>
      </c>
      <c r="E39" s="59" t="n">
        <f aca="false">ROUND(S39,0)-D39</f>
        <v>209</v>
      </c>
      <c r="F39" s="59" t="n">
        <f aca="false">IF(COUNTA(D39:E39)=0,"",SUM(D39:E39))</f>
        <v>301</v>
      </c>
      <c r="G39" s="40" t="n">
        <f aca="false">IF(OR(F39="",F39=0),"",D39/F39)</f>
        <v>0.305647840531561</v>
      </c>
      <c r="H39" s="40" t="n">
        <f aca="false">IF(OR(F39="",F39=0),"",E39/F39)</f>
        <v>0.694352159468439</v>
      </c>
      <c r="I39" s="32" t="s">
        <v>161</v>
      </c>
      <c r="J39" s="36" t="n">
        <v>3.19796330451848</v>
      </c>
      <c r="K39" s="36" t="n">
        <f aca="false">$K$8</f>
        <v>1.2181759394794</v>
      </c>
      <c r="L39" s="36" t="n">
        <f aca="false">SQRT(J39^2+K39^2)</f>
        <v>3.42212242863596</v>
      </c>
      <c r="M39" s="40" t="n">
        <f aca="false">IF(G39="","",MAX(0,G39-1.96*L39/100))</f>
        <v>0.238574240930297</v>
      </c>
      <c r="N39" s="40" t="n">
        <f aca="false">IF(G39="","",MIN(1,G39+1.96*L39/100))</f>
        <v>0.372721440132826</v>
      </c>
      <c r="O39" s="59" t="n">
        <f aca="false">ROUND(S39*W39,0)</f>
        <v>45</v>
      </c>
      <c r="P39" s="59" t="n">
        <f aca="false">IF(F39="","",ROUND(SQRT((F39*L39/100)^2+(G39*O39)^2),0))</f>
        <v>17</v>
      </c>
      <c r="R39" s="60" t="n">
        <v>-20.9032030935242</v>
      </c>
      <c r="S39" s="61" t="n">
        <f aca="false">U39*V39*$F$5</f>
        <v>301.151408450704</v>
      </c>
      <c r="T39" s="62" t="n">
        <f aca="false">MAX(0,MIN(1,R39/100+$D$5))</f>
        <v>0.306112755377321</v>
      </c>
      <c r="U39" s="62" t="n">
        <v>0.538732394366197</v>
      </c>
      <c r="V39" s="61" t="n">
        <v>559</v>
      </c>
      <c r="W39" s="62" t="n">
        <v>0.147793277096735</v>
      </c>
      <c r="X39" s="63" t="s">
        <v>162</v>
      </c>
      <c r="Y39" s="63" t="s">
        <v>163</v>
      </c>
    </row>
    <row r="40" customFormat="false" ht="15" hidden="false" customHeight="false" outlineLevel="0" collapsed="false">
      <c r="A40" s="32" t="s">
        <v>159</v>
      </c>
      <c r="B40" s="32" t="s">
        <v>197</v>
      </c>
      <c r="C40" s="32" t="s">
        <v>200</v>
      </c>
      <c r="D40" s="59" t="n">
        <f aca="false">ROUND(S40*T40,0)</f>
        <v>344</v>
      </c>
      <c r="E40" s="59" t="n">
        <f aca="false">ROUND(S40,0)-D40</f>
        <v>792</v>
      </c>
      <c r="F40" s="59" t="n">
        <f aca="false">IF(COUNTA(D40:E40)=0,"",SUM(D40:E40))</f>
        <v>1136</v>
      </c>
      <c r="G40" s="40" t="n">
        <f aca="false">IF(OR(F40="",F40=0),"",D40/F40)</f>
        <v>0.302816901408451</v>
      </c>
      <c r="H40" s="40" t="n">
        <f aca="false">IF(OR(F40="",F40=0),"",E40/F40)</f>
        <v>0.697183098591549</v>
      </c>
      <c r="I40" s="32" t="s">
        <v>161</v>
      </c>
      <c r="J40" s="36" t="n">
        <v>2.08291714656994</v>
      </c>
      <c r="K40" s="36" t="n">
        <f aca="false">$K$8</f>
        <v>1.2181759394794</v>
      </c>
      <c r="L40" s="36" t="n">
        <f aca="false">SQRT(J40^2+K40^2)</f>
        <v>2.41298496866465</v>
      </c>
      <c r="M40" s="40" t="n">
        <f aca="false">IF(G40="","",MAX(0,G40-1.96*L40/100))</f>
        <v>0.255522396022624</v>
      </c>
      <c r="N40" s="40" t="n">
        <f aca="false">IF(G40="","",MIN(1,G40+1.96*L40/100))</f>
        <v>0.350111406794278</v>
      </c>
      <c r="O40" s="59" t="n">
        <f aca="false">ROUND(S40*W40,0)</f>
        <v>77</v>
      </c>
      <c r="P40" s="59" t="n">
        <f aca="false">IF(F40="","",ROUND(SQRT((F40*L40/100)^2+(G40*O40)^2),0))</f>
        <v>36</v>
      </c>
      <c r="R40" s="60" t="n">
        <v>-21.2016332639689</v>
      </c>
      <c r="S40" s="61" t="n">
        <f aca="false">U40*V40*$F$5</f>
        <v>1135.63689776733</v>
      </c>
      <c r="T40" s="62" t="n">
        <f aca="false">MAX(0,MIN(1,R40/100+$D$5))</f>
        <v>0.303128453672874</v>
      </c>
      <c r="U40" s="62" t="n">
        <v>0.63337250293772</v>
      </c>
      <c r="V40" s="61" t="n">
        <v>1793</v>
      </c>
      <c r="W40" s="62" t="n">
        <v>0.0678151016999644</v>
      </c>
      <c r="X40" s="63" t="s">
        <v>201</v>
      </c>
      <c r="Y40" s="63" t="s">
        <v>163</v>
      </c>
    </row>
    <row r="41" customFormat="false" ht="15" hidden="false" customHeight="false" outlineLevel="0" collapsed="false">
      <c r="A41" s="32" t="s">
        <v>159</v>
      </c>
      <c r="B41" s="32" t="s">
        <v>202</v>
      </c>
      <c r="C41" s="32" t="s">
        <v>203</v>
      </c>
      <c r="D41" s="59" t="n">
        <f aca="false">ROUND(S41*T41,0)</f>
        <v>242</v>
      </c>
      <c r="E41" s="59" t="n">
        <f aca="false">ROUND(S41,0)-D41</f>
        <v>344</v>
      </c>
      <c r="F41" s="59" t="n">
        <f aca="false">IF(COUNTA(D41:E41)=0,"",SUM(D41:E41))</f>
        <v>586</v>
      </c>
      <c r="G41" s="40" t="n">
        <f aca="false">IF(OR(F41="",F41=0),"",D41/F41)</f>
        <v>0.412969283276451</v>
      </c>
      <c r="H41" s="40" t="n">
        <f aca="false">IF(OR(F41="",F41=0),"",E41/F41)</f>
        <v>0.58703071672355</v>
      </c>
      <c r="I41" s="32" t="s">
        <v>161</v>
      </c>
      <c r="J41" s="36" t="n">
        <v>2.2249158796463</v>
      </c>
      <c r="K41" s="36" t="n">
        <f aca="false">$K$8</f>
        <v>1.2181759394794</v>
      </c>
      <c r="L41" s="36" t="n">
        <f aca="false">SQRT(J41^2+K41^2)</f>
        <v>2.53657313930207</v>
      </c>
      <c r="M41" s="40" t="n">
        <f aca="false">IF(G41="","",MAX(0,G41-1.96*L41/100))</f>
        <v>0.36325244974613</v>
      </c>
      <c r="N41" s="40" t="n">
        <f aca="false">IF(G41="","",MIN(1,G41+1.96*L41/100))</f>
        <v>0.462686116806771</v>
      </c>
      <c r="O41" s="59" t="n">
        <f aca="false">ROUND(S41*W41,0)</f>
        <v>52</v>
      </c>
      <c r="P41" s="59" t="n">
        <f aca="false">IF(F41="","",ROUND(SQRT((F41*L41/100)^2+(G41*O41)^2),0))</f>
        <v>26</v>
      </c>
      <c r="R41" s="60" t="n">
        <v>-10.1719903353066</v>
      </c>
      <c r="S41" s="61" t="n">
        <f aca="false">U41*V41*$F$5</f>
        <v>585.940362087327</v>
      </c>
      <c r="T41" s="62" t="n">
        <f aca="false">MAX(0,MIN(1,R41/100+$D$5))</f>
        <v>0.413424882959497</v>
      </c>
      <c r="U41" s="62" t="n">
        <v>0.598509052183174</v>
      </c>
      <c r="V41" s="61" t="n">
        <v>979</v>
      </c>
      <c r="W41" s="62" t="n">
        <v>0.0882361663506877</v>
      </c>
      <c r="X41" s="63" t="s">
        <v>168</v>
      </c>
      <c r="Y41" s="63" t="s">
        <v>163</v>
      </c>
    </row>
    <row r="42" customFormat="false" ht="15" hidden="false" customHeight="false" outlineLevel="0" collapsed="false">
      <c r="A42" s="32" t="s">
        <v>159</v>
      </c>
      <c r="B42" s="32" t="s">
        <v>202</v>
      </c>
      <c r="C42" s="32" t="s">
        <v>204</v>
      </c>
      <c r="D42" s="59" t="n">
        <f aca="false">ROUND(S42*T42,0)</f>
        <v>254</v>
      </c>
      <c r="E42" s="59" t="n">
        <f aca="false">ROUND(S42,0)-D42</f>
        <v>375</v>
      </c>
      <c r="F42" s="59" t="n">
        <f aca="false">IF(COUNTA(D42:E42)=0,"",SUM(D42:E42))</f>
        <v>629</v>
      </c>
      <c r="G42" s="40" t="n">
        <f aca="false">IF(OR(F42="",F42=0),"",D42/F42)</f>
        <v>0.403815580286169</v>
      </c>
      <c r="H42" s="40" t="n">
        <f aca="false">IF(OR(F42="",F42=0),"",E42/F42)</f>
        <v>0.596184419713832</v>
      </c>
      <c r="I42" s="32" t="s">
        <v>161</v>
      </c>
      <c r="J42" s="36" t="n">
        <v>2.2249158796463</v>
      </c>
      <c r="K42" s="36" t="n">
        <f aca="false">$K$8</f>
        <v>1.2181759394794</v>
      </c>
      <c r="L42" s="36" t="n">
        <f aca="false">SQRT(J42^2+K42^2)</f>
        <v>2.53657313930207</v>
      </c>
      <c r="M42" s="40" t="n">
        <f aca="false">IF(G42="","",MAX(0,G42-1.96*L42/100))</f>
        <v>0.354098746755848</v>
      </c>
      <c r="N42" s="40" t="n">
        <f aca="false">IF(G42="","",MIN(1,G42+1.96*L42/100))</f>
        <v>0.453532413816489</v>
      </c>
      <c r="O42" s="59" t="n">
        <f aca="false">ROUND(S42*W42,0)</f>
        <v>56</v>
      </c>
      <c r="P42" s="59" t="n">
        <f aca="false">IF(F42="","",ROUND(SQRT((F42*L42/100)^2+(G42*O42)^2),0))</f>
        <v>28</v>
      </c>
      <c r="R42" s="60" t="n">
        <v>-11.1974604861629</v>
      </c>
      <c r="S42" s="61" t="n">
        <f aca="false">U42*V42*$F$5</f>
        <v>629.208480565371</v>
      </c>
      <c r="T42" s="62" t="n">
        <f aca="false">MAX(0,MIN(1,R42/100+$D$5))</f>
        <v>0.403170181450934</v>
      </c>
      <c r="U42" s="62" t="n">
        <v>0.558303886925795</v>
      </c>
      <c r="V42" s="61" t="n">
        <v>1127</v>
      </c>
      <c r="W42" s="62" t="n">
        <v>0.0882361663506877</v>
      </c>
      <c r="X42" s="63" t="s">
        <v>168</v>
      </c>
      <c r="Y42" s="63" t="s">
        <v>163</v>
      </c>
    </row>
    <row r="43" customFormat="false" ht="15" hidden="false" customHeight="false" outlineLevel="0" collapsed="false">
      <c r="A43" s="32" t="s">
        <v>159</v>
      </c>
      <c r="B43" s="32" t="s">
        <v>205</v>
      </c>
      <c r="C43" s="32" t="s">
        <v>205</v>
      </c>
      <c r="D43" s="59" t="n">
        <f aca="false">ROUND(S43*T43,0)</f>
        <v>112</v>
      </c>
      <c r="E43" s="59" t="n">
        <f aca="false">ROUND(S43,0)-D43</f>
        <v>418</v>
      </c>
      <c r="F43" s="59" t="n">
        <f aca="false">IF(COUNTA(D43:E43)=0,"",SUM(D43:E43))</f>
        <v>530</v>
      </c>
      <c r="G43" s="40" t="n">
        <f aca="false">IF(OR(F43="",F43=0),"",D43/F43)</f>
        <v>0.211320754716981</v>
      </c>
      <c r="H43" s="40" t="n">
        <f aca="false">IF(OR(F43="",F43=0),"",E43/F43)</f>
        <v>0.788679245283019</v>
      </c>
      <c r="I43" s="32" t="s">
        <v>161</v>
      </c>
      <c r="J43" s="36" t="n">
        <v>3.19796330451848</v>
      </c>
      <c r="K43" s="36" t="n">
        <f aca="false">$K$8</f>
        <v>1.2181759394794</v>
      </c>
      <c r="L43" s="36" t="n">
        <f aca="false">SQRT(J43^2+K43^2)</f>
        <v>3.42212242863596</v>
      </c>
      <c r="M43" s="40" t="n">
        <f aca="false">IF(G43="","",MAX(0,G43-1.96*L43/100))</f>
        <v>0.144247155115716</v>
      </c>
      <c r="N43" s="40" t="n">
        <f aca="false">IF(G43="","",MIN(1,G43+1.96*L43/100))</f>
        <v>0.278394354318246</v>
      </c>
      <c r="O43" s="59" t="n">
        <f aca="false">ROUND(S43*W43,0)</f>
        <v>78</v>
      </c>
      <c r="P43" s="59" t="n">
        <f aca="false">IF(F43="","",ROUND(SQRT((F43*L43/100)^2+(G43*O43)^2),0))</f>
        <v>25</v>
      </c>
      <c r="R43" s="60" t="n">
        <v>-30.4303782664352</v>
      </c>
      <c r="S43" s="61" t="n">
        <f aca="false">U43*V43*$F$5</f>
        <v>530.117647058823</v>
      </c>
      <c r="T43" s="62" t="n">
        <f aca="false">MAX(0,MIN(1,R43/100+$D$5))</f>
        <v>0.210841003648211</v>
      </c>
      <c r="U43" s="62" t="n">
        <v>0.705882352941177</v>
      </c>
      <c r="V43" s="61" t="n">
        <v>751</v>
      </c>
      <c r="W43" s="62" t="n">
        <v>0.147793277096735</v>
      </c>
      <c r="X43" s="63" t="s">
        <v>162</v>
      </c>
      <c r="Y43" s="63" t="s">
        <v>163</v>
      </c>
    </row>
    <row r="44" customFormat="false" ht="15" hidden="false" customHeight="false" outlineLevel="0" collapsed="false">
      <c r="A44" s="32" t="s">
        <v>159</v>
      </c>
      <c r="B44" s="32" t="s">
        <v>206</v>
      </c>
      <c r="C44" s="32" t="s">
        <v>207</v>
      </c>
      <c r="D44" s="59" t="n">
        <f aca="false">ROUND(S44*T44,0)</f>
        <v>239</v>
      </c>
      <c r="E44" s="59" t="n">
        <f aca="false">ROUND(S44,0)-D44</f>
        <v>456</v>
      </c>
      <c r="F44" s="59" t="n">
        <f aca="false">IF(COUNTA(D44:E44)=0,"",SUM(D44:E44))</f>
        <v>695</v>
      </c>
      <c r="G44" s="40" t="n">
        <f aca="false">IF(OR(F44="",F44=0),"",D44/F44)</f>
        <v>0.343884892086331</v>
      </c>
      <c r="H44" s="40" t="n">
        <f aca="false">IF(OR(F44="",F44=0),"",E44/F44)</f>
        <v>0.656115107913669</v>
      </c>
      <c r="I44" s="32" t="s">
        <v>161</v>
      </c>
      <c r="J44" s="36" t="n">
        <v>2.2249158796463</v>
      </c>
      <c r="K44" s="36" t="n">
        <f aca="false">$K$8</f>
        <v>1.2181759394794</v>
      </c>
      <c r="L44" s="36" t="n">
        <f aca="false">SQRT(J44^2+K44^2)</f>
        <v>2.53657313930207</v>
      </c>
      <c r="M44" s="40" t="n">
        <f aca="false">IF(G44="","",MAX(0,G44-1.96*L44/100))</f>
        <v>0.29416805855601</v>
      </c>
      <c r="N44" s="40" t="n">
        <f aca="false">IF(G44="","",MIN(1,G44+1.96*L44/100))</f>
        <v>0.393601725616652</v>
      </c>
      <c r="O44" s="59" t="n">
        <f aca="false">ROUND(S44*W44,0)</f>
        <v>61</v>
      </c>
      <c r="P44" s="59" t="n">
        <f aca="false">IF(F44="","",ROUND(SQRT((F44*L44/100)^2+(G44*O44)^2),0))</f>
        <v>27</v>
      </c>
      <c r="R44" s="60" t="n">
        <v>-17.1544193532827</v>
      </c>
      <c r="S44" s="61" t="n">
        <f aca="false">U44*V44*$F$5</f>
        <v>695.209549071618</v>
      </c>
      <c r="T44" s="62" t="n">
        <f aca="false">MAX(0,MIN(1,R44/100+$D$5))</f>
        <v>0.343600592779736</v>
      </c>
      <c r="U44" s="62" t="n">
        <v>0.600353669319186</v>
      </c>
      <c r="V44" s="61" t="n">
        <v>1158</v>
      </c>
      <c r="W44" s="62" t="n">
        <v>0.0882361663506877</v>
      </c>
      <c r="X44" s="63" t="s">
        <v>168</v>
      </c>
      <c r="Y44" s="63" t="s">
        <v>163</v>
      </c>
    </row>
    <row r="45" customFormat="false" ht="15" hidden="false" customHeight="false" outlineLevel="0" collapsed="false">
      <c r="A45" s="32" t="s">
        <v>159</v>
      </c>
      <c r="B45" s="32" t="s">
        <v>206</v>
      </c>
      <c r="C45" s="32" t="s">
        <v>208</v>
      </c>
      <c r="D45" s="59" t="n">
        <f aca="false">ROUND(S45*T45,0)</f>
        <v>385</v>
      </c>
      <c r="E45" s="59" t="n">
        <f aca="false">ROUND(S45,0)-D45</f>
        <v>599</v>
      </c>
      <c r="F45" s="59" t="n">
        <f aca="false">IF(COUNTA(D45:E45)=0,"",SUM(D45:E45))</f>
        <v>984</v>
      </c>
      <c r="G45" s="40" t="n">
        <f aca="false">IF(OR(F45="",F45=0),"",D45/F45)</f>
        <v>0.391260162601626</v>
      </c>
      <c r="H45" s="40" t="n">
        <f aca="false">IF(OR(F45="",F45=0),"",E45/F45)</f>
        <v>0.608739837398374</v>
      </c>
      <c r="I45" s="32" t="s">
        <v>161</v>
      </c>
      <c r="J45" s="36" t="n">
        <v>2.08291714656994</v>
      </c>
      <c r="K45" s="36" t="n">
        <f aca="false">$K$8</f>
        <v>1.2181759394794</v>
      </c>
      <c r="L45" s="36" t="n">
        <f aca="false">SQRT(J45^2+K45^2)</f>
        <v>2.41298496866465</v>
      </c>
      <c r="M45" s="40" t="n">
        <f aca="false">IF(G45="","",MAX(0,G45-1.96*L45/100))</f>
        <v>0.343965657215799</v>
      </c>
      <c r="N45" s="40" t="n">
        <f aca="false">IF(G45="","",MIN(1,G45+1.96*L45/100))</f>
        <v>0.438554667987453</v>
      </c>
      <c r="O45" s="59" t="n">
        <f aca="false">ROUND(S45*W45,0)</f>
        <v>67</v>
      </c>
      <c r="P45" s="59" t="n">
        <f aca="false">IF(F45="","",ROUND(SQRT((F45*L45/100)^2+(G45*O45)^2),0))</f>
        <v>35</v>
      </c>
      <c r="R45" s="60" t="n">
        <v>-12.3337155659201</v>
      </c>
      <c r="S45" s="61" t="n">
        <f aca="false">U45*V45*$F$5</f>
        <v>983.694267515924</v>
      </c>
      <c r="T45" s="62" t="n">
        <f aca="false">MAX(0,MIN(1,R45/100+$D$5))</f>
        <v>0.391807630653362</v>
      </c>
      <c r="U45" s="62" t="n">
        <v>0.54198031268095</v>
      </c>
      <c r="V45" s="61" t="n">
        <v>1815</v>
      </c>
      <c r="W45" s="62" t="n">
        <v>0.0678151016999644</v>
      </c>
      <c r="X45" s="63" t="s">
        <v>201</v>
      </c>
      <c r="Y45" s="63" t="s">
        <v>163</v>
      </c>
    </row>
    <row r="46" customFormat="false" ht="15" hidden="false" customHeight="false" outlineLevel="0" collapsed="false">
      <c r="A46" s="32" t="s">
        <v>159</v>
      </c>
      <c r="B46" s="32" t="s">
        <v>206</v>
      </c>
      <c r="C46" s="32" t="s">
        <v>209</v>
      </c>
      <c r="D46" s="59" t="n">
        <f aca="false">ROUND(S46*T46,0)</f>
        <v>112</v>
      </c>
      <c r="E46" s="59" t="n">
        <f aca="false">ROUND(S46,0)-D46</f>
        <v>199</v>
      </c>
      <c r="F46" s="59" t="n">
        <f aca="false">IF(COUNTA(D46:E46)=0,"",SUM(D46:E46))</f>
        <v>311</v>
      </c>
      <c r="G46" s="40" t="n">
        <f aca="false">IF(OR(F46="",F46=0),"",D46/F46)</f>
        <v>0.360128617363344</v>
      </c>
      <c r="H46" s="40" t="n">
        <f aca="false">IF(OR(F46="",F46=0),"",E46/F46)</f>
        <v>0.639871382636656</v>
      </c>
      <c r="I46" s="32" t="s">
        <v>161</v>
      </c>
      <c r="J46" s="36" t="n">
        <v>3.19796330451848</v>
      </c>
      <c r="K46" s="36" t="n">
        <f aca="false">$K$8</f>
        <v>1.2181759394794</v>
      </c>
      <c r="L46" s="36" t="n">
        <f aca="false">SQRT(J46^2+K46^2)</f>
        <v>3.42212242863596</v>
      </c>
      <c r="M46" s="40" t="n">
        <f aca="false">IF(G46="","",MAX(0,G46-1.96*L46/100))</f>
        <v>0.293055017762079</v>
      </c>
      <c r="N46" s="40" t="n">
        <f aca="false">IF(G46="","",MIN(1,G46+1.96*L46/100))</f>
        <v>0.427202216964609</v>
      </c>
      <c r="O46" s="59" t="n">
        <f aca="false">ROUND(S46*W46,0)</f>
        <v>46</v>
      </c>
      <c r="P46" s="59" t="n">
        <f aca="false">IF(F46="","",ROUND(SQRT((F46*L46/100)^2+(G46*O46)^2),0))</f>
        <v>20</v>
      </c>
      <c r="R46" s="60" t="n">
        <v>-15.5940051423984</v>
      </c>
      <c r="S46" s="61" t="n">
        <f aca="false">U46*V46*$F$5</f>
        <v>310.913705583756</v>
      </c>
      <c r="T46" s="62" t="n">
        <f aca="false">MAX(0,MIN(1,R46/100+$D$5))</f>
        <v>0.359204734888579</v>
      </c>
      <c r="U46" s="62" t="n">
        <v>0.49746192893401</v>
      </c>
      <c r="V46" s="61" t="n">
        <v>625</v>
      </c>
      <c r="W46" s="62" t="n">
        <v>0.147793277096735</v>
      </c>
      <c r="X46" s="63" t="s">
        <v>162</v>
      </c>
      <c r="Y46" s="63" t="s">
        <v>163</v>
      </c>
    </row>
    <row r="47" customFormat="false" ht="15" hidden="false" customHeight="false" outlineLevel="0" collapsed="false">
      <c r="A47" s="32" t="s">
        <v>159</v>
      </c>
      <c r="B47" s="32" t="s">
        <v>210</v>
      </c>
      <c r="C47" s="32" t="s">
        <v>210</v>
      </c>
      <c r="D47" s="59" t="n">
        <f aca="false">ROUND(S47*T47,0)</f>
        <v>59</v>
      </c>
      <c r="E47" s="59" t="n">
        <f aca="false">ROUND(S47,0)-D47</f>
        <v>126</v>
      </c>
      <c r="F47" s="59" t="n">
        <f aca="false">IF(COUNTA(D47:E47)=0,"",SUM(D47:E47))</f>
        <v>185</v>
      </c>
      <c r="G47" s="40" t="n">
        <f aca="false">IF(OR(F47="",F47=0),"",D47/F47)</f>
        <v>0.318918918918919</v>
      </c>
      <c r="H47" s="40" t="n">
        <f aca="false">IF(OR(F47="",F47=0),"",E47/F47)</f>
        <v>0.681081081081081</v>
      </c>
      <c r="I47" s="32" t="s">
        <v>161</v>
      </c>
      <c r="J47" s="36" t="n">
        <v>3.19796330451848</v>
      </c>
      <c r="K47" s="36" t="n">
        <f aca="false">$K$8</f>
        <v>1.2181759394794</v>
      </c>
      <c r="L47" s="36" t="n">
        <f aca="false">SQRT(J47^2+K47^2)</f>
        <v>3.42212242863596</v>
      </c>
      <c r="M47" s="40" t="n">
        <f aca="false">IF(G47="","",MAX(0,G47-1.96*L47/100))</f>
        <v>0.251845319317654</v>
      </c>
      <c r="N47" s="40" t="n">
        <f aca="false">IF(G47="","",MIN(1,G47+1.96*L47/100))</f>
        <v>0.385992518520184</v>
      </c>
      <c r="O47" s="59" t="n">
        <f aca="false">ROUND(S47*W47,0)</f>
        <v>27</v>
      </c>
      <c r="P47" s="59" t="n">
        <f aca="false">IF(F47="","",ROUND(SQRT((F47*L47/100)^2+(G47*O47)^2),0))</f>
        <v>11</v>
      </c>
      <c r="R47" s="60" t="n">
        <v>-19.5928150710453</v>
      </c>
      <c r="S47" s="61" t="n">
        <f aca="false">U47*V47*$F$5</f>
        <v>184.547540983606</v>
      </c>
      <c r="T47" s="62" t="n">
        <f aca="false">MAX(0,MIN(1,R47/100+$D$5))</f>
        <v>0.31921663560211</v>
      </c>
      <c r="U47" s="62" t="n">
        <v>0.613114754098361</v>
      </c>
      <c r="V47" s="61" t="n">
        <v>301</v>
      </c>
      <c r="W47" s="62" t="n">
        <v>0.147793277096735</v>
      </c>
      <c r="X47" s="63" t="s">
        <v>162</v>
      </c>
      <c r="Y47" s="63" t="s">
        <v>163</v>
      </c>
    </row>
    <row r="48" customFormat="false" ht="15" hidden="false" customHeight="false" outlineLevel="0" collapsed="false">
      <c r="A48" s="32" t="s">
        <v>159</v>
      </c>
      <c r="B48" s="32" t="s">
        <v>211</v>
      </c>
      <c r="C48" s="32" t="s">
        <v>212</v>
      </c>
      <c r="D48" s="59" t="n">
        <f aca="false">ROUND(S48*T48,0)</f>
        <v>320</v>
      </c>
      <c r="E48" s="59" t="n">
        <f aca="false">ROUND(S48,0)-D48</f>
        <v>519</v>
      </c>
      <c r="F48" s="59" t="n">
        <f aca="false">IF(COUNTA(D48:E48)=0,"",SUM(D48:E48))</f>
        <v>839</v>
      </c>
      <c r="G48" s="40" t="n">
        <f aca="false">IF(OR(F48="",F48=0),"",D48/F48)</f>
        <v>0.381406436233611</v>
      </c>
      <c r="H48" s="40" t="n">
        <f aca="false">IF(OR(F48="",F48=0),"",E48/F48)</f>
        <v>0.618593563766389</v>
      </c>
      <c r="I48" s="32" t="s">
        <v>161</v>
      </c>
      <c r="J48" s="36" t="n">
        <v>2.2249158796463</v>
      </c>
      <c r="K48" s="36" t="n">
        <f aca="false">$K$8</f>
        <v>1.2181759394794</v>
      </c>
      <c r="L48" s="36" t="n">
        <f aca="false">SQRT(J48^2+K48^2)</f>
        <v>2.53657313930207</v>
      </c>
      <c r="M48" s="40" t="n">
        <f aca="false">IF(G48="","",MAX(0,G48-1.96*L48/100))</f>
        <v>0.331689602703291</v>
      </c>
      <c r="N48" s="40" t="n">
        <f aca="false">IF(G48="","",MIN(1,G48+1.96*L48/100))</f>
        <v>0.431123269763932</v>
      </c>
      <c r="O48" s="59" t="n">
        <f aca="false">ROUND(S48*W48,0)</f>
        <v>74</v>
      </c>
      <c r="P48" s="59" t="n">
        <f aca="false">IF(F48="","",ROUND(SQRT((F48*L48/100)^2+(G48*O48)^2),0))</f>
        <v>35</v>
      </c>
      <c r="R48" s="60" t="n">
        <v>-13.3523253405821</v>
      </c>
      <c r="S48" s="61" t="n">
        <f aca="false">U48*V48*$F$5</f>
        <v>839.29959746981</v>
      </c>
      <c r="T48" s="62" t="n">
        <f aca="false">MAX(0,MIN(1,R48/100+$D$5))</f>
        <v>0.381621532906742</v>
      </c>
      <c r="U48" s="62" t="n">
        <v>0.474985623921794</v>
      </c>
      <c r="V48" s="61" t="n">
        <v>1767</v>
      </c>
      <c r="W48" s="62" t="n">
        <v>0.0882361663506877</v>
      </c>
      <c r="X48" s="63" t="s">
        <v>168</v>
      </c>
      <c r="Y48" s="63" t="s">
        <v>163</v>
      </c>
    </row>
    <row r="49" customFormat="false" ht="15" hidden="false" customHeight="false" outlineLevel="0" collapsed="false">
      <c r="A49" s="32" t="s">
        <v>159</v>
      </c>
      <c r="B49" s="32" t="s">
        <v>211</v>
      </c>
      <c r="C49" s="32" t="s">
        <v>213</v>
      </c>
      <c r="D49" s="59" t="n">
        <f aca="false">ROUND(S49*T49,0)</f>
        <v>241</v>
      </c>
      <c r="E49" s="59" t="n">
        <f aca="false">ROUND(S49,0)-D49</f>
        <v>410</v>
      </c>
      <c r="F49" s="59" t="n">
        <f aca="false">IF(COUNTA(D49:E49)=0,"",SUM(D49:E49))</f>
        <v>651</v>
      </c>
      <c r="G49" s="40" t="n">
        <f aca="false">IF(OR(F49="",F49=0),"",D49/F49)</f>
        <v>0.370199692780338</v>
      </c>
      <c r="H49" s="40" t="n">
        <f aca="false">IF(OR(F49="",F49=0),"",E49/F49)</f>
        <v>0.629800307219662</v>
      </c>
      <c r="I49" s="32" t="s">
        <v>161</v>
      </c>
      <c r="J49" s="36" t="n">
        <v>2.2249158796463</v>
      </c>
      <c r="K49" s="36" t="n">
        <f aca="false">$K$8</f>
        <v>1.2181759394794</v>
      </c>
      <c r="L49" s="36" t="n">
        <f aca="false">SQRT(J49^2+K49^2)</f>
        <v>2.53657313930207</v>
      </c>
      <c r="M49" s="40" t="n">
        <f aca="false">IF(G49="","",MAX(0,G49-1.96*L49/100))</f>
        <v>0.320482859250017</v>
      </c>
      <c r="N49" s="40" t="n">
        <f aca="false">IF(G49="","",MIN(1,G49+1.96*L49/100))</f>
        <v>0.419916526310659</v>
      </c>
      <c r="O49" s="59" t="n">
        <f aca="false">ROUND(S49*W49,0)</f>
        <v>57</v>
      </c>
      <c r="P49" s="59" t="n">
        <f aca="false">IF(F49="","",ROUND(SQRT((F49*L49/100)^2+(G49*O49)^2),0))</f>
        <v>27</v>
      </c>
      <c r="R49" s="60" t="n">
        <v>-14.4307205340131</v>
      </c>
      <c r="S49" s="61" t="n">
        <f aca="false">U49*V49*$F$5</f>
        <v>650.966977138019</v>
      </c>
      <c r="T49" s="62" t="n">
        <f aca="false">MAX(0,MIN(1,R49/100+$D$5))</f>
        <v>0.370837580972432</v>
      </c>
      <c r="U49" s="62" t="n">
        <v>0.523285351397121</v>
      </c>
      <c r="V49" s="61" t="n">
        <v>1244</v>
      </c>
      <c r="W49" s="62" t="n">
        <v>0.0882361663506877</v>
      </c>
      <c r="X49" s="63" t="s">
        <v>168</v>
      </c>
      <c r="Y49" s="63" t="s">
        <v>163</v>
      </c>
    </row>
    <row r="50" customFormat="false" ht="15" hidden="false" customHeight="false" outlineLevel="0" collapsed="false">
      <c r="A50" s="32" t="s">
        <v>159</v>
      </c>
      <c r="B50" s="32" t="s">
        <v>211</v>
      </c>
      <c r="C50" s="32" t="s">
        <v>214</v>
      </c>
      <c r="D50" s="59" t="n">
        <f aca="false">ROUND(S50*T50,0)</f>
        <v>357</v>
      </c>
      <c r="E50" s="59" t="n">
        <f aca="false">ROUND(S50,0)-D50</f>
        <v>588</v>
      </c>
      <c r="F50" s="59" t="n">
        <f aca="false">IF(COUNTA(D50:E50)=0,"",SUM(D50:E50))</f>
        <v>945</v>
      </c>
      <c r="G50" s="40" t="n">
        <f aca="false">IF(OR(F50="",F50=0),"",D50/F50)</f>
        <v>0.377777777777778</v>
      </c>
      <c r="H50" s="40" t="n">
        <f aca="false">IF(OR(F50="",F50=0),"",E50/F50)</f>
        <v>0.622222222222222</v>
      </c>
      <c r="I50" s="32" t="s">
        <v>161</v>
      </c>
      <c r="J50" s="36" t="n">
        <v>2.08291714656994</v>
      </c>
      <c r="K50" s="36" t="n">
        <f aca="false">$K$8</f>
        <v>1.2181759394794</v>
      </c>
      <c r="L50" s="36" t="n">
        <f aca="false">SQRT(J50^2+K50^2)</f>
        <v>2.41298496866465</v>
      </c>
      <c r="M50" s="40" t="n">
        <f aca="false">IF(G50="","",MAX(0,G50-1.96*L50/100))</f>
        <v>0.330483272391951</v>
      </c>
      <c r="N50" s="40" t="n">
        <f aca="false">IF(G50="","",MIN(1,G50+1.96*L50/100))</f>
        <v>0.425072283163605</v>
      </c>
      <c r="O50" s="59" t="n">
        <f aca="false">ROUND(S50*W50,0)</f>
        <v>64</v>
      </c>
      <c r="P50" s="59" t="n">
        <f aca="false">IF(F50="","",ROUND(SQRT((F50*L50/100)^2+(G50*O50)^2),0))</f>
        <v>33</v>
      </c>
      <c r="R50" s="60" t="n">
        <v>-13.7490755660887</v>
      </c>
      <c r="S50" s="61" t="n">
        <f aca="false">U50*V50*$F$5</f>
        <v>945.214912280702</v>
      </c>
      <c r="T50" s="62" t="n">
        <f aca="false">MAX(0,MIN(1,R50/100+$D$5))</f>
        <v>0.377654030651676</v>
      </c>
      <c r="U50" s="62" t="n">
        <v>0.521929824561404</v>
      </c>
      <c r="V50" s="61" t="n">
        <v>1811</v>
      </c>
      <c r="W50" s="62" t="n">
        <v>0.0678151016999644</v>
      </c>
      <c r="X50" s="63" t="s">
        <v>201</v>
      </c>
      <c r="Y50" s="63" t="s">
        <v>163</v>
      </c>
    </row>
    <row r="51" customFormat="false" ht="15" hidden="false" customHeight="false" outlineLevel="0" collapsed="false">
      <c r="A51" s="32" t="s">
        <v>159</v>
      </c>
      <c r="B51" s="32" t="s">
        <v>211</v>
      </c>
      <c r="C51" s="32" t="s">
        <v>215</v>
      </c>
      <c r="D51" s="59" t="n">
        <f aca="false">ROUND(S51*T51,0)</f>
        <v>369</v>
      </c>
      <c r="E51" s="59" t="n">
        <f aca="false">ROUND(S51,0)-D51</f>
        <v>747</v>
      </c>
      <c r="F51" s="59" t="n">
        <f aca="false">IF(COUNTA(D51:E51)=0,"",SUM(D51:E51))</f>
        <v>1116</v>
      </c>
      <c r="G51" s="40" t="n">
        <f aca="false">IF(OR(F51="",F51=0),"",D51/F51)</f>
        <v>0.330645161290323</v>
      </c>
      <c r="H51" s="40" t="n">
        <f aca="false">IF(OR(F51="",F51=0),"",E51/F51)</f>
        <v>0.669354838709677</v>
      </c>
      <c r="I51" s="32" t="s">
        <v>161</v>
      </c>
      <c r="J51" s="36" t="n">
        <v>2.08291714656994</v>
      </c>
      <c r="K51" s="36" t="n">
        <f aca="false">$K$8</f>
        <v>1.2181759394794</v>
      </c>
      <c r="L51" s="36" t="n">
        <f aca="false">SQRT(J51^2+K51^2)</f>
        <v>2.41298496866465</v>
      </c>
      <c r="M51" s="40" t="n">
        <f aca="false">IF(G51="","",MAX(0,G51-1.96*L51/100))</f>
        <v>0.283350655904495</v>
      </c>
      <c r="N51" s="40" t="n">
        <f aca="false">IF(G51="","",MIN(1,G51+1.96*L51/100))</f>
        <v>0.37793966667615</v>
      </c>
      <c r="O51" s="59" t="n">
        <f aca="false">ROUND(S51*W51,0)</f>
        <v>76</v>
      </c>
      <c r="P51" s="59" t="n">
        <f aca="false">IF(F51="","",ROUND(SQRT((F51*L51/100)^2+(G51*O51)^2),0))</f>
        <v>37</v>
      </c>
      <c r="R51" s="60" t="n">
        <v>-18.4764107868622</v>
      </c>
      <c r="S51" s="61" t="n">
        <f aca="false">U51*V51*$F$5</f>
        <v>1115.89731051345</v>
      </c>
      <c r="T51" s="62" t="n">
        <f aca="false">MAX(0,MIN(1,R51/100+$D$5))</f>
        <v>0.330380678443941</v>
      </c>
      <c r="U51" s="62" t="n">
        <v>0.63080684596577</v>
      </c>
      <c r="V51" s="61" t="n">
        <v>1769</v>
      </c>
      <c r="W51" s="62" t="n">
        <v>0.0678151016999644</v>
      </c>
      <c r="X51" s="63" t="s">
        <v>201</v>
      </c>
      <c r="Y51" s="63" t="s">
        <v>163</v>
      </c>
    </row>
    <row r="52" customFormat="false" ht="15" hidden="false" customHeight="false" outlineLevel="0" collapsed="false">
      <c r="A52" s="32" t="s">
        <v>159</v>
      </c>
      <c r="B52" s="32" t="s">
        <v>211</v>
      </c>
      <c r="C52" s="32" t="s">
        <v>216</v>
      </c>
      <c r="D52" s="59" t="n">
        <f aca="false">ROUND(S52*T52,0)</f>
        <v>337</v>
      </c>
      <c r="E52" s="59" t="n">
        <f aca="false">ROUND(S52,0)-D52</f>
        <v>595</v>
      </c>
      <c r="F52" s="59" t="n">
        <f aca="false">IF(COUNTA(D52:E52)=0,"",SUM(D52:E52))</f>
        <v>932</v>
      </c>
      <c r="G52" s="40" t="n">
        <f aca="false">IF(OR(F52="",F52=0),"",D52/F52)</f>
        <v>0.361587982832618</v>
      </c>
      <c r="H52" s="40" t="n">
        <f aca="false">IF(OR(F52="",F52=0),"",E52/F52)</f>
        <v>0.638412017167382</v>
      </c>
      <c r="I52" s="32" t="s">
        <v>161</v>
      </c>
      <c r="J52" s="36" t="n">
        <v>2.2249158796463</v>
      </c>
      <c r="K52" s="36" t="n">
        <f aca="false">$K$8</f>
        <v>1.2181759394794</v>
      </c>
      <c r="L52" s="36" t="n">
        <f aca="false">SQRT(J52^2+K52^2)</f>
        <v>2.53657313930207</v>
      </c>
      <c r="M52" s="40" t="n">
        <f aca="false">IF(G52="","",MAX(0,G52-1.96*L52/100))</f>
        <v>0.311871149302297</v>
      </c>
      <c r="N52" s="40" t="n">
        <f aca="false">IF(G52="","",MIN(1,G52+1.96*L52/100))</f>
        <v>0.411304816362939</v>
      </c>
      <c r="O52" s="59" t="n">
        <f aca="false">ROUND(S52*W52,0)</f>
        <v>82</v>
      </c>
      <c r="P52" s="59" t="n">
        <f aca="false">IF(F52="","",ROUND(SQRT((F52*L52/100)^2+(G52*O52)^2),0))</f>
        <v>38</v>
      </c>
      <c r="R52" s="60" t="n">
        <v>-15.4031605087222</v>
      </c>
      <c r="S52" s="61" t="n">
        <f aca="false">U52*V52*$F$5</f>
        <v>932.161434977579</v>
      </c>
      <c r="T52" s="62" t="n">
        <f aca="false">MAX(0,MIN(1,R52/100+$D$5))</f>
        <v>0.361113181225341</v>
      </c>
      <c r="U52" s="62" t="n">
        <v>0.669656203288491</v>
      </c>
      <c r="V52" s="61" t="n">
        <v>1392</v>
      </c>
      <c r="W52" s="62" t="n">
        <v>0.0882361663506877</v>
      </c>
      <c r="X52" s="63" t="s">
        <v>168</v>
      </c>
      <c r="Y52" s="63" t="s">
        <v>163</v>
      </c>
    </row>
    <row r="53" customFormat="false" ht="15" hidden="false" customHeight="false" outlineLevel="0" collapsed="false">
      <c r="A53" s="32" t="s">
        <v>159</v>
      </c>
      <c r="B53" s="32" t="s">
        <v>217</v>
      </c>
      <c r="C53" s="32" t="s">
        <v>218</v>
      </c>
      <c r="D53" s="59" t="n">
        <f aca="false">ROUND(S53*T53,0)</f>
        <v>144</v>
      </c>
      <c r="E53" s="59" t="n">
        <f aca="false">ROUND(S53,0)-D53</f>
        <v>160</v>
      </c>
      <c r="F53" s="59" t="n">
        <f aca="false">IF(COUNTA(D53:E53)=0,"",SUM(D53:E53))</f>
        <v>304</v>
      </c>
      <c r="G53" s="40" t="n">
        <f aca="false">IF(OR(F53="",F53=0),"",D53/F53)</f>
        <v>0.473684210526316</v>
      </c>
      <c r="H53" s="40" t="n">
        <f aca="false">IF(OR(F53="",F53=0),"",E53/F53)</f>
        <v>0.526315789473684</v>
      </c>
      <c r="I53" s="32" t="s">
        <v>161</v>
      </c>
      <c r="J53" s="36" t="n">
        <v>3.19796330451848</v>
      </c>
      <c r="K53" s="36" t="n">
        <f aca="false">$K$8</f>
        <v>1.2181759394794</v>
      </c>
      <c r="L53" s="36" t="n">
        <f aca="false">SQRT(J53^2+K53^2)</f>
        <v>3.42212242863596</v>
      </c>
      <c r="M53" s="40" t="n">
        <f aca="false">IF(G53="","",MAX(0,G53-1.96*L53/100))</f>
        <v>0.406610610925051</v>
      </c>
      <c r="N53" s="40" t="n">
        <f aca="false">IF(G53="","",MIN(1,G53+1.96*L53/100))</f>
        <v>0.540757810127581</v>
      </c>
      <c r="O53" s="59" t="n">
        <f aca="false">ROUND(S53*W53,0)</f>
        <v>45</v>
      </c>
      <c r="P53" s="59" t="n">
        <f aca="false">IF(F53="","",ROUND(SQRT((F53*L53/100)^2+(G53*O53)^2),0))</f>
        <v>24</v>
      </c>
      <c r="R53" s="60" t="n">
        <v>-4.07092515885246</v>
      </c>
      <c r="S53" s="61" t="n">
        <f aca="false">U53*V53*$F$5</f>
        <v>304.095808383234</v>
      </c>
      <c r="T53" s="62" t="n">
        <f aca="false">MAX(0,MIN(1,R53/100+$D$5))</f>
        <v>0.474435534724038</v>
      </c>
      <c r="U53" s="62" t="n">
        <v>0.574850299401198</v>
      </c>
      <c r="V53" s="61" t="n">
        <v>529</v>
      </c>
      <c r="W53" s="62" t="n">
        <v>0.147793277096735</v>
      </c>
      <c r="X53" s="63" t="s">
        <v>162</v>
      </c>
      <c r="Y53" s="63" t="s">
        <v>163</v>
      </c>
    </row>
    <row r="54" customFormat="false" ht="15" hidden="false" customHeight="false" outlineLevel="0" collapsed="false">
      <c r="A54" s="32" t="s">
        <v>159</v>
      </c>
      <c r="B54" s="32" t="s">
        <v>217</v>
      </c>
      <c r="C54" s="32" t="s">
        <v>219</v>
      </c>
      <c r="D54" s="59" t="n">
        <f aca="false">ROUND(S54*T54,0)</f>
        <v>166</v>
      </c>
      <c r="E54" s="59" t="n">
        <f aca="false">ROUND(S54,0)-D54</f>
        <v>173</v>
      </c>
      <c r="F54" s="59" t="n">
        <f aca="false">IF(COUNTA(D54:E54)=0,"",SUM(D54:E54))</f>
        <v>339</v>
      </c>
      <c r="G54" s="40" t="n">
        <f aca="false">IF(OR(F54="",F54=0),"",D54/F54)</f>
        <v>0.489675516224189</v>
      </c>
      <c r="H54" s="40" t="n">
        <f aca="false">IF(OR(F54="",F54=0),"",E54/F54)</f>
        <v>0.510324483775811</v>
      </c>
      <c r="I54" s="32" t="s">
        <v>161</v>
      </c>
      <c r="J54" s="36" t="n">
        <v>3.19796330451848</v>
      </c>
      <c r="K54" s="36" t="n">
        <f aca="false">$K$8</f>
        <v>1.2181759394794</v>
      </c>
      <c r="L54" s="36" t="n">
        <f aca="false">SQRT(J54^2+K54^2)</f>
        <v>3.42212242863596</v>
      </c>
      <c r="M54" s="40" t="n">
        <f aca="false">IF(G54="","",MAX(0,G54-1.96*L54/100))</f>
        <v>0.422601916622924</v>
      </c>
      <c r="N54" s="40" t="n">
        <f aca="false">IF(G54="","",MIN(1,G54+1.96*L54/100))</f>
        <v>0.556749115825454</v>
      </c>
      <c r="O54" s="59" t="n">
        <f aca="false">ROUND(S54*W54,0)</f>
        <v>50</v>
      </c>
      <c r="P54" s="59" t="n">
        <f aca="false">IF(F54="","",ROUND(SQRT((F54*L54/100)^2+(G54*O54)^2),0))</f>
        <v>27</v>
      </c>
      <c r="R54" s="60" t="n">
        <v>-2.56357048331193</v>
      </c>
      <c r="S54" s="61" t="n">
        <f aca="false">U54*V54*$F$5</f>
        <v>338.993963782696</v>
      </c>
      <c r="T54" s="62" t="n">
        <f aca="false">MAX(0,MIN(1,R54/100+$D$5))</f>
        <v>0.489509081479444</v>
      </c>
      <c r="U54" s="62" t="n">
        <v>0.627766599597585</v>
      </c>
      <c r="V54" s="61" t="n">
        <v>540</v>
      </c>
      <c r="W54" s="62" t="n">
        <v>0.147793277096735</v>
      </c>
      <c r="X54" s="63" t="s">
        <v>162</v>
      </c>
      <c r="Y54" s="63" t="s">
        <v>163</v>
      </c>
    </row>
    <row r="55" customFormat="false" ht="15" hidden="false" customHeight="false" outlineLevel="0" collapsed="false">
      <c r="A55" s="32" t="s">
        <v>159</v>
      </c>
      <c r="B55" s="32" t="s">
        <v>217</v>
      </c>
      <c r="C55" s="32" t="s">
        <v>220</v>
      </c>
      <c r="D55" s="59" t="n">
        <f aca="false">ROUND(S55*T55,0)</f>
        <v>93</v>
      </c>
      <c r="E55" s="59" t="n">
        <f aca="false">ROUND(S55,0)-D55</f>
        <v>150</v>
      </c>
      <c r="F55" s="59" t="n">
        <f aca="false">IF(COUNTA(D55:E55)=0,"",SUM(D55:E55))</f>
        <v>243</v>
      </c>
      <c r="G55" s="40" t="n">
        <f aca="false">IF(OR(F55="",F55=0),"",D55/F55)</f>
        <v>0.382716049382716</v>
      </c>
      <c r="H55" s="40" t="n">
        <f aca="false">IF(OR(F55="",F55=0),"",E55/F55)</f>
        <v>0.617283950617284</v>
      </c>
      <c r="I55" s="32" t="s">
        <v>161</v>
      </c>
      <c r="J55" s="36" t="n">
        <v>3.19796330451848</v>
      </c>
      <c r="K55" s="36" t="n">
        <f aca="false">$K$8</f>
        <v>1.2181759394794</v>
      </c>
      <c r="L55" s="36" t="n">
        <f aca="false">SQRT(J55^2+K55^2)</f>
        <v>3.42212242863596</v>
      </c>
      <c r="M55" s="40" t="n">
        <f aca="false">IF(G55="","",MAX(0,G55-1.96*L55/100))</f>
        <v>0.315642449781451</v>
      </c>
      <c r="N55" s="40" t="n">
        <f aca="false">IF(G55="","",MIN(1,G55+1.96*L55/100))</f>
        <v>0.449789648983981</v>
      </c>
      <c r="O55" s="59" t="n">
        <f aca="false">ROUND(S55*W55,0)</f>
        <v>36</v>
      </c>
      <c r="P55" s="59" t="n">
        <f aca="false">IF(F55="","",ROUND(SQRT((F55*L55/100)^2+(G55*O55)^2),0))</f>
        <v>16</v>
      </c>
      <c r="R55" s="60" t="n">
        <v>-13.316759172309</v>
      </c>
      <c r="S55" s="61" t="n">
        <f aca="false">U55*V55*$F$5</f>
        <v>242.881401617251</v>
      </c>
      <c r="T55" s="62" t="n">
        <f aca="false">MAX(0,MIN(1,R55/100+$D$5))</f>
        <v>0.381977194589473</v>
      </c>
      <c r="U55" s="62" t="n">
        <v>0.676549865229111</v>
      </c>
      <c r="V55" s="61" t="n">
        <v>359</v>
      </c>
      <c r="W55" s="62" t="n">
        <v>0.147793277096735</v>
      </c>
      <c r="X55" s="63" t="s">
        <v>162</v>
      </c>
      <c r="Y55" s="63" t="s">
        <v>163</v>
      </c>
    </row>
    <row r="56" customFormat="false" ht="15" hidden="false" customHeight="false" outlineLevel="0" collapsed="false">
      <c r="A56" s="32" t="s">
        <v>159</v>
      </c>
      <c r="B56" s="32" t="s">
        <v>217</v>
      </c>
      <c r="C56" s="32" t="s">
        <v>221</v>
      </c>
      <c r="D56" s="59" t="n">
        <f aca="false">ROUND(S56*T56,0)</f>
        <v>168</v>
      </c>
      <c r="E56" s="59" t="n">
        <f aca="false">ROUND(S56,0)-D56</f>
        <v>237</v>
      </c>
      <c r="F56" s="59" t="n">
        <f aca="false">IF(COUNTA(D56:E56)=0,"",SUM(D56:E56))</f>
        <v>405</v>
      </c>
      <c r="G56" s="40" t="n">
        <f aca="false">IF(OR(F56="",F56=0),"",D56/F56)</f>
        <v>0.414814814814815</v>
      </c>
      <c r="H56" s="40" t="n">
        <f aca="false">IF(OR(F56="",F56=0),"",E56/F56)</f>
        <v>0.585185185185185</v>
      </c>
      <c r="I56" s="32" t="s">
        <v>161</v>
      </c>
      <c r="J56" s="36" t="n">
        <v>3.19796330451848</v>
      </c>
      <c r="K56" s="36" t="n">
        <f aca="false">$K$8</f>
        <v>1.2181759394794</v>
      </c>
      <c r="L56" s="36" t="n">
        <f aca="false">SQRT(J56^2+K56^2)</f>
        <v>3.42212242863596</v>
      </c>
      <c r="M56" s="40" t="n">
        <f aca="false">IF(G56="","",MAX(0,G56-1.96*L56/100))</f>
        <v>0.34774121521355</v>
      </c>
      <c r="N56" s="40" t="n">
        <f aca="false">IF(G56="","",MIN(1,G56+1.96*L56/100))</f>
        <v>0.48188841441608</v>
      </c>
      <c r="O56" s="59" t="n">
        <f aca="false">ROUND(S56*W56,0)</f>
        <v>60</v>
      </c>
      <c r="P56" s="59" t="n">
        <f aca="false">IF(F56="","",ROUND(SQRT((F56*L56/100)^2+(G56*O56)^2),0))</f>
        <v>28</v>
      </c>
      <c r="R56" s="60" t="n">
        <v>-10.1082115990058</v>
      </c>
      <c r="S56" s="61" t="n">
        <f aca="false">U56*V56*$F$5</f>
        <v>405.365413533835</v>
      </c>
      <c r="T56" s="62" t="n">
        <f aca="false">MAX(0,MIN(1,R56/100+$D$5))</f>
        <v>0.414062670322505</v>
      </c>
      <c r="U56" s="62" t="n">
        <v>0.577443609022556</v>
      </c>
      <c r="V56" s="61" t="n">
        <v>702</v>
      </c>
      <c r="W56" s="62" t="n">
        <v>0.147793277096735</v>
      </c>
      <c r="X56" s="63" t="s">
        <v>162</v>
      </c>
      <c r="Y56" s="63" t="s">
        <v>163</v>
      </c>
    </row>
    <row r="57" customFormat="false" ht="15" hidden="false" customHeight="false" outlineLevel="0" collapsed="false">
      <c r="A57" s="32" t="s">
        <v>159</v>
      </c>
      <c r="B57" s="32" t="s">
        <v>222</v>
      </c>
      <c r="C57" s="32" t="s">
        <v>223</v>
      </c>
      <c r="D57" s="59" t="n">
        <f aca="false">ROUND(S57*T57,0)</f>
        <v>244</v>
      </c>
      <c r="E57" s="59" t="n">
        <f aca="false">ROUND(S57,0)-D57</f>
        <v>526</v>
      </c>
      <c r="F57" s="59" t="n">
        <f aca="false">IF(COUNTA(D57:E57)=0,"",SUM(D57:E57))</f>
        <v>770</v>
      </c>
      <c r="G57" s="40" t="n">
        <f aca="false">IF(OR(F57="",F57=0),"",D57/F57)</f>
        <v>0.316883116883117</v>
      </c>
      <c r="H57" s="40" t="n">
        <f aca="false">IF(OR(F57="",F57=0),"",E57/F57)</f>
        <v>0.683116883116883</v>
      </c>
      <c r="I57" s="32" t="s">
        <v>161</v>
      </c>
      <c r="J57" s="36" t="n">
        <v>2.2249158796463</v>
      </c>
      <c r="K57" s="36" t="n">
        <f aca="false">$K$8</f>
        <v>1.2181759394794</v>
      </c>
      <c r="L57" s="36" t="n">
        <f aca="false">SQRT(J57^2+K57^2)</f>
        <v>2.53657313930207</v>
      </c>
      <c r="M57" s="40" t="n">
        <f aca="false">IF(G57="","",MAX(0,G57-1.96*L57/100))</f>
        <v>0.267166283352796</v>
      </c>
      <c r="N57" s="40" t="n">
        <f aca="false">IF(G57="","",MIN(1,G57+1.96*L57/100))</f>
        <v>0.366599950413437</v>
      </c>
      <c r="O57" s="59" t="n">
        <f aca="false">ROUND(S57*W57,0)</f>
        <v>68</v>
      </c>
      <c r="P57" s="59" t="n">
        <f aca="false">IF(F57="","",ROUND(SQRT((F57*L57/100)^2+(G57*O57)^2),0))</f>
        <v>29</v>
      </c>
      <c r="R57" s="60" t="n">
        <v>-19.8572166645777</v>
      </c>
      <c r="S57" s="61" t="n">
        <f aca="false">U57*V57*$F$5</f>
        <v>769.717741935484</v>
      </c>
      <c r="T57" s="62" t="n">
        <f aca="false">MAX(0,MIN(1,R57/100+$D$5))</f>
        <v>0.316572619666786</v>
      </c>
      <c r="U57" s="62" t="n">
        <v>0.633512544802867</v>
      </c>
      <c r="V57" s="61" t="n">
        <v>1215</v>
      </c>
      <c r="W57" s="62" t="n">
        <v>0.0882361663506877</v>
      </c>
      <c r="X57" s="63" t="s">
        <v>168</v>
      </c>
      <c r="Y57" s="63" t="s">
        <v>163</v>
      </c>
    </row>
    <row r="58" customFormat="false" ht="15" hidden="false" customHeight="false" outlineLevel="0" collapsed="false">
      <c r="A58" s="32" t="s">
        <v>159</v>
      </c>
      <c r="B58" s="32" t="s">
        <v>222</v>
      </c>
      <c r="C58" s="32" t="s">
        <v>224</v>
      </c>
      <c r="D58" s="59" t="n">
        <f aca="false">ROUND(S58*T58,0)</f>
        <v>225</v>
      </c>
      <c r="E58" s="59" t="n">
        <f aca="false">ROUND(S58,0)-D58</f>
        <v>561</v>
      </c>
      <c r="F58" s="59" t="n">
        <f aca="false">IF(COUNTA(D58:E58)=0,"",SUM(D58:E58))</f>
        <v>786</v>
      </c>
      <c r="G58" s="40" t="n">
        <f aca="false">IF(OR(F58="",F58=0),"",D58/F58)</f>
        <v>0.286259541984733</v>
      </c>
      <c r="H58" s="40" t="n">
        <f aca="false">IF(OR(F58="",F58=0),"",E58/F58)</f>
        <v>0.713740458015267</v>
      </c>
      <c r="I58" s="32" t="s">
        <v>161</v>
      </c>
      <c r="J58" s="36" t="n">
        <v>2.2249158796463</v>
      </c>
      <c r="K58" s="36" t="n">
        <f aca="false">$K$8</f>
        <v>1.2181759394794</v>
      </c>
      <c r="L58" s="36" t="n">
        <f aca="false">SQRT(J58^2+K58^2)</f>
        <v>2.53657313930207</v>
      </c>
      <c r="M58" s="40" t="n">
        <f aca="false">IF(G58="","",MAX(0,G58-1.96*L58/100))</f>
        <v>0.236542708454412</v>
      </c>
      <c r="N58" s="40" t="n">
        <f aca="false">IF(G58="","",MIN(1,G58+1.96*L58/100))</f>
        <v>0.335976375515053</v>
      </c>
      <c r="O58" s="59" t="n">
        <f aca="false">ROUND(S58*W58,0)</f>
        <v>69</v>
      </c>
      <c r="P58" s="59" t="n">
        <f aca="false">IF(F58="","",ROUND(SQRT((F58*L58/100)^2+(G58*O58)^2),0))</f>
        <v>28</v>
      </c>
      <c r="R58" s="60" t="n">
        <v>-22.8916762080056</v>
      </c>
      <c r="S58" s="61" t="n">
        <f aca="false">U58*V58*$F$5</f>
        <v>786.289198606272</v>
      </c>
      <c r="T58" s="62" t="n">
        <f aca="false">MAX(0,MIN(1,R58/100+$D$5))</f>
        <v>0.286228024232507</v>
      </c>
      <c r="U58" s="62" t="n">
        <v>0.649825783972126</v>
      </c>
      <c r="V58" s="61" t="n">
        <v>1210</v>
      </c>
      <c r="W58" s="62" t="n">
        <v>0.0882361663506877</v>
      </c>
      <c r="X58" s="63" t="s">
        <v>168</v>
      </c>
      <c r="Y58" s="63" t="s">
        <v>163</v>
      </c>
    </row>
    <row r="59" customFormat="false" ht="15" hidden="false" customHeight="false" outlineLevel="0" collapsed="false">
      <c r="A59" s="32" t="s">
        <v>159</v>
      </c>
      <c r="B59" s="32" t="s">
        <v>222</v>
      </c>
      <c r="C59" s="32" t="s">
        <v>225</v>
      </c>
      <c r="D59" s="59" t="n">
        <f aca="false">ROUND(S59*T59,0)</f>
        <v>206</v>
      </c>
      <c r="E59" s="59" t="n">
        <f aca="false">ROUND(S59,0)-D59</f>
        <v>495</v>
      </c>
      <c r="F59" s="59" t="n">
        <f aca="false">IF(COUNTA(D59:E59)=0,"",SUM(D59:E59))</f>
        <v>701</v>
      </c>
      <c r="G59" s="40" t="n">
        <f aca="false">IF(OR(F59="",F59=0),"",D59/F59)</f>
        <v>0.293865905848787</v>
      </c>
      <c r="H59" s="40" t="n">
        <f aca="false">IF(OR(F59="",F59=0),"",E59/F59)</f>
        <v>0.706134094151213</v>
      </c>
      <c r="I59" s="32" t="s">
        <v>161</v>
      </c>
      <c r="J59" s="36" t="n">
        <v>2.2249158796463</v>
      </c>
      <c r="K59" s="36" t="n">
        <f aca="false">$K$8</f>
        <v>1.2181759394794</v>
      </c>
      <c r="L59" s="36" t="n">
        <f aca="false">SQRT(J59^2+K59^2)</f>
        <v>2.53657313930207</v>
      </c>
      <c r="M59" s="40" t="n">
        <f aca="false">IF(G59="","",MAX(0,G59-1.96*L59/100))</f>
        <v>0.244149072318467</v>
      </c>
      <c r="N59" s="40" t="n">
        <f aca="false">IF(G59="","",MIN(1,G59+1.96*L59/100))</f>
        <v>0.343582739379108</v>
      </c>
      <c r="O59" s="59" t="n">
        <f aca="false">ROUND(S59*W59,0)</f>
        <v>62</v>
      </c>
      <c r="P59" s="59" t="n">
        <f aca="false">IF(F59="","",ROUND(SQRT((F59*L59/100)^2+(G59*O59)^2),0))</f>
        <v>25</v>
      </c>
      <c r="R59" s="60" t="n">
        <v>-22.1378704803855</v>
      </c>
      <c r="S59" s="61" t="n">
        <f aca="false">U59*V59*$F$5</f>
        <v>700.937313432836</v>
      </c>
      <c r="T59" s="62" t="n">
        <f aca="false">MAX(0,MIN(1,R59/100+$D$5))</f>
        <v>0.293766081508708</v>
      </c>
      <c r="U59" s="62" t="n">
        <v>0.674626865671642</v>
      </c>
      <c r="V59" s="61" t="n">
        <v>1039</v>
      </c>
      <c r="W59" s="62" t="n">
        <v>0.0882361663506877</v>
      </c>
      <c r="X59" s="63" t="s">
        <v>168</v>
      </c>
      <c r="Y59" s="63" t="s">
        <v>163</v>
      </c>
    </row>
    <row r="60" customFormat="false" ht="15" hidden="false" customHeight="false" outlineLevel="0" collapsed="false">
      <c r="A60" s="32" t="s">
        <v>159</v>
      </c>
      <c r="B60" s="32" t="s">
        <v>226</v>
      </c>
      <c r="C60" s="32" t="s">
        <v>227</v>
      </c>
      <c r="D60" s="59" t="n">
        <f aca="false">ROUND(S60*T60,0)</f>
        <v>185</v>
      </c>
      <c r="E60" s="59" t="n">
        <f aca="false">ROUND(S60,0)-D60</f>
        <v>416</v>
      </c>
      <c r="F60" s="59" t="n">
        <f aca="false">IF(COUNTA(D60:E60)=0,"",SUM(D60:E60))</f>
        <v>601</v>
      </c>
      <c r="G60" s="40" t="n">
        <f aca="false">IF(OR(F60="",F60=0),"",D60/F60)</f>
        <v>0.307820299500832</v>
      </c>
      <c r="H60" s="40" t="n">
        <f aca="false">IF(OR(F60="",F60=0),"",E60/F60)</f>
        <v>0.692179700499168</v>
      </c>
      <c r="I60" s="32" t="s">
        <v>161</v>
      </c>
      <c r="J60" s="36" t="n">
        <v>2.2249158796463</v>
      </c>
      <c r="K60" s="36" t="n">
        <f aca="false">$K$8</f>
        <v>1.2181759394794</v>
      </c>
      <c r="L60" s="36" t="n">
        <f aca="false">SQRT(J60^2+K60^2)</f>
        <v>2.53657313930207</v>
      </c>
      <c r="M60" s="40" t="n">
        <f aca="false">IF(G60="","",MAX(0,G60-1.96*L60/100))</f>
        <v>0.258103465970511</v>
      </c>
      <c r="N60" s="40" t="n">
        <f aca="false">IF(G60="","",MIN(1,G60+1.96*L60/100))</f>
        <v>0.357537133031153</v>
      </c>
      <c r="O60" s="59" t="n">
        <f aca="false">ROUND(S60*W60,0)</f>
        <v>53</v>
      </c>
      <c r="P60" s="59" t="n">
        <f aca="false">IF(F60="","",ROUND(SQRT((F60*L60/100)^2+(G60*O60)^2),0))</f>
        <v>22</v>
      </c>
      <c r="R60" s="60" t="n">
        <v>-20.7773185848031</v>
      </c>
      <c r="S60" s="61" t="n">
        <f aca="false">U60*V60*$F$5</f>
        <v>601.421153846154</v>
      </c>
      <c r="T60" s="62" t="n">
        <f aca="false">MAX(0,MIN(1,R60/100+$D$5))</f>
        <v>0.307371600464532</v>
      </c>
      <c r="U60" s="62" t="n">
        <v>0.578846153846154</v>
      </c>
      <c r="V60" s="61" t="n">
        <v>1039</v>
      </c>
      <c r="W60" s="62" t="n">
        <v>0.0882361663506877</v>
      </c>
      <c r="X60" s="63" t="s">
        <v>168</v>
      </c>
      <c r="Y60" s="63" t="s">
        <v>163</v>
      </c>
    </row>
    <row r="61" customFormat="false" ht="15" hidden="false" customHeight="false" outlineLevel="0" collapsed="false">
      <c r="A61" s="32" t="s">
        <v>159</v>
      </c>
      <c r="B61" s="32" t="s">
        <v>226</v>
      </c>
      <c r="C61" s="32" t="s">
        <v>228</v>
      </c>
      <c r="D61" s="59" t="n">
        <f aca="false">ROUND(S61*T61,0)</f>
        <v>92</v>
      </c>
      <c r="E61" s="59" t="n">
        <f aca="false">ROUND(S61,0)-D61</f>
        <v>220</v>
      </c>
      <c r="F61" s="59" t="n">
        <f aca="false">IF(COUNTA(D61:E61)=0,"",SUM(D61:E61))</f>
        <v>312</v>
      </c>
      <c r="G61" s="40" t="n">
        <f aca="false">IF(OR(F61="",F61=0),"",D61/F61)</f>
        <v>0.294871794871795</v>
      </c>
      <c r="H61" s="40" t="n">
        <f aca="false">IF(OR(F61="",F61=0),"",E61/F61)</f>
        <v>0.705128205128205</v>
      </c>
      <c r="I61" s="32" t="s">
        <v>161</v>
      </c>
      <c r="J61" s="36" t="n">
        <v>3.19796330451848</v>
      </c>
      <c r="K61" s="36" t="n">
        <f aca="false">$K$8</f>
        <v>1.2181759394794</v>
      </c>
      <c r="L61" s="36" t="n">
        <f aca="false">SQRT(J61^2+K61^2)</f>
        <v>3.42212242863596</v>
      </c>
      <c r="M61" s="40" t="n">
        <f aca="false">IF(G61="","",MAX(0,G61-1.96*L61/100))</f>
        <v>0.22779819527053</v>
      </c>
      <c r="N61" s="40" t="n">
        <f aca="false">IF(G61="","",MIN(1,G61+1.96*L61/100))</f>
        <v>0.36194539447306</v>
      </c>
      <c r="O61" s="59" t="n">
        <f aca="false">ROUND(S61*W61,0)</f>
        <v>46</v>
      </c>
      <c r="P61" s="59" t="n">
        <f aca="false">IF(F61="","",ROUND(SQRT((F61*L61/100)^2+(G61*O61)^2),0))</f>
        <v>17</v>
      </c>
      <c r="R61" s="60" t="n">
        <v>-21.9282817105112</v>
      </c>
      <c r="S61" s="61" t="n">
        <f aca="false">U61*V61*$F$5</f>
        <v>312.431640625</v>
      </c>
      <c r="T61" s="62" t="n">
        <f aca="false">MAX(0,MIN(1,R61/100+$D$5))</f>
        <v>0.295861969207452</v>
      </c>
      <c r="U61" s="62" t="n">
        <v>0.583984375</v>
      </c>
      <c r="V61" s="61" t="n">
        <v>535</v>
      </c>
      <c r="W61" s="62" t="n">
        <v>0.147793277096735</v>
      </c>
      <c r="X61" s="63" t="s">
        <v>162</v>
      </c>
      <c r="Y61" s="63" t="s">
        <v>163</v>
      </c>
    </row>
    <row r="62" customFormat="false" ht="15" hidden="false" customHeight="false" outlineLevel="0" collapsed="false">
      <c r="A62" s="32" t="s">
        <v>159</v>
      </c>
      <c r="B62" s="32" t="s">
        <v>229</v>
      </c>
      <c r="C62" s="32" t="s">
        <v>229</v>
      </c>
      <c r="D62" s="59" t="n">
        <f aca="false">ROUND(S62*T62,0)</f>
        <v>40</v>
      </c>
      <c r="E62" s="59" t="n">
        <f aca="false">ROUND(S62,0)-D62</f>
        <v>67</v>
      </c>
      <c r="F62" s="59" t="n">
        <f aca="false">IF(COUNTA(D62:E62)=0,"",SUM(D62:E62))</f>
        <v>107</v>
      </c>
      <c r="G62" s="40" t="n">
        <f aca="false">IF(OR(F62="",F62=0),"",D62/F62)</f>
        <v>0.373831775700935</v>
      </c>
      <c r="H62" s="40" t="n">
        <f aca="false">IF(OR(F62="",F62=0),"",E62/F62)</f>
        <v>0.626168224299065</v>
      </c>
      <c r="I62" s="32" t="s">
        <v>161</v>
      </c>
      <c r="J62" s="36" t="n">
        <v>3.19796330451848</v>
      </c>
      <c r="K62" s="36" t="n">
        <f aca="false">$K$8</f>
        <v>1.2181759394794</v>
      </c>
      <c r="L62" s="36" t="n">
        <f aca="false">SQRT(J62^2+K62^2)</f>
        <v>3.42212242863596</v>
      </c>
      <c r="M62" s="40" t="n">
        <f aca="false">IF(G62="","",MAX(0,G62-1.96*L62/100))</f>
        <v>0.30675817609967</v>
      </c>
      <c r="N62" s="40" t="n">
        <f aca="false">IF(G62="","",MIN(1,G62+1.96*L62/100))</f>
        <v>0.440905375302199</v>
      </c>
      <c r="O62" s="59" t="n">
        <f aca="false">ROUND(S62*W62,0)</f>
        <v>16</v>
      </c>
      <c r="P62" s="59" t="n">
        <f aca="false">IF(F62="","",ROUND(SQRT((F62*L62/100)^2+(G62*O62)^2),0))</f>
        <v>7</v>
      </c>
      <c r="R62" s="60" t="n">
        <v>-14.0387002164883</v>
      </c>
      <c r="S62" s="61" t="n">
        <f aca="false">U62*V62*$F$5</f>
        <v>106.666666666667</v>
      </c>
      <c r="T62" s="62" t="n">
        <f aca="false">MAX(0,MIN(1,R62/100+$D$5))</f>
        <v>0.37475778414768</v>
      </c>
      <c r="U62" s="62" t="n">
        <v>0.444444444444444</v>
      </c>
      <c r="V62" s="61" t="n">
        <v>240</v>
      </c>
      <c r="W62" s="62" t="n">
        <v>0.147793277096735</v>
      </c>
      <c r="X62" s="63" t="s">
        <v>162</v>
      </c>
      <c r="Y62" s="63" t="s">
        <v>163</v>
      </c>
    </row>
    <row r="63" customFormat="false" ht="15" hidden="false" customHeight="false" outlineLevel="0" collapsed="false">
      <c r="A63" s="32" t="s">
        <v>230</v>
      </c>
      <c r="B63" s="32" t="s">
        <v>231</v>
      </c>
      <c r="C63" s="32" t="s">
        <v>231</v>
      </c>
      <c r="D63" s="59" t="n">
        <f aca="false">ROUND(S63*T63,0)</f>
        <v>493</v>
      </c>
      <c r="E63" s="59" t="n">
        <f aca="false">ROUND(S63,0)-D63</f>
        <v>568</v>
      </c>
      <c r="F63" s="59" t="n">
        <f aca="false">IF(COUNTA(D63:E63)=0,"",SUM(D63:E63))</f>
        <v>1061</v>
      </c>
      <c r="G63" s="40" t="n">
        <f aca="false">IF(OR(F63="",F63=0),"",D63/F63)</f>
        <v>0.464655984919887</v>
      </c>
      <c r="H63" s="40" t="n">
        <f aca="false">IF(OR(F63="",F63=0),"",E63/F63)</f>
        <v>0.535344015080113</v>
      </c>
      <c r="I63" s="32" t="s">
        <v>161</v>
      </c>
      <c r="J63" s="36" t="n">
        <v>2.08291714656994</v>
      </c>
      <c r="K63" s="36" t="n">
        <f aca="false">$K$8</f>
        <v>1.2181759394794</v>
      </c>
      <c r="L63" s="36" t="n">
        <f aca="false">SQRT(J63^2+K63^2)</f>
        <v>2.41298496866465</v>
      </c>
      <c r="M63" s="40" t="n">
        <f aca="false">IF(G63="","",MAX(0,G63-1.96*L63/100))</f>
        <v>0.41736147953406</v>
      </c>
      <c r="N63" s="40" t="n">
        <f aca="false">IF(G63="","",MIN(1,G63+1.96*L63/100))</f>
        <v>0.511950490305714</v>
      </c>
      <c r="O63" s="59" t="n">
        <f aca="false">ROUND(S63*W63,0)</f>
        <v>72</v>
      </c>
      <c r="P63" s="59" t="n">
        <f aca="false">IF(F63="","",ROUND(SQRT((F63*L63/100)^2+(G63*O63)^2),0))</f>
        <v>42</v>
      </c>
      <c r="R63" s="60" t="n">
        <v>-5.02626066739649</v>
      </c>
      <c r="S63" s="61" t="n">
        <f aca="false">U63*V63*$F$5</f>
        <v>1060.80585424134</v>
      </c>
      <c r="T63" s="62" t="n">
        <f aca="false">MAX(0,MIN(1,R63/100+$D$5))</f>
        <v>0.464882179638598</v>
      </c>
      <c r="U63" s="62" t="n">
        <v>0.605137395459976</v>
      </c>
      <c r="V63" s="61" t="n">
        <v>1753</v>
      </c>
      <c r="W63" s="62" t="n">
        <v>0.0678151016999644</v>
      </c>
      <c r="X63" s="63" t="s">
        <v>201</v>
      </c>
      <c r="Y63" s="63" t="s">
        <v>163</v>
      </c>
    </row>
    <row r="64" customFormat="false" ht="15" hidden="false" customHeight="false" outlineLevel="0" collapsed="false">
      <c r="A64" s="32" t="s">
        <v>230</v>
      </c>
      <c r="B64" s="32" t="s">
        <v>232</v>
      </c>
      <c r="C64" s="32" t="s">
        <v>233</v>
      </c>
      <c r="D64" s="59" t="n">
        <f aca="false">ROUND(S64*T64,0)</f>
        <v>238</v>
      </c>
      <c r="E64" s="59" t="n">
        <f aca="false">ROUND(S64,0)-D64</f>
        <v>101</v>
      </c>
      <c r="F64" s="59" t="n">
        <f aca="false">IF(COUNTA(D64:E64)=0,"",SUM(D64:E64))</f>
        <v>339</v>
      </c>
      <c r="G64" s="40" t="n">
        <f aca="false">IF(OR(F64="",F64=0),"",D64/F64)</f>
        <v>0.702064896755162</v>
      </c>
      <c r="H64" s="40" t="n">
        <f aca="false">IF(OR(F64="",F64=0),"",E64/F64)</f>
        <v>0.297935103244838</v>
      </c>
      <c r="I64" s="32" t="s">
        <v>161</v>
      </c>
      <c r="J64" s="36" t="n">
        <v>3.19796330451848</v>
      </c>
      <c r="K64" s="36" t="n">
        <f aca="false">$K$8</f>
        <v>1.2181759394794</v>
      </c>
      <c r="L64" s="36" t="n">
        <f aca="false">SQRT(J64^2+K64^2)</f>
        <v>3.42212242863596</v>
      </c>
      <c r="M64" s="40" t="n">
        <f aca="false">IF(G64="","",MAX(0,G64-1.96*L64/100))</f>
        <v>0.634991297153898</v>
      </c>
      <c r="N64" s="40" t="n">
        <f aca="false">IF(G64="","",MIN(1,G64+1.96*L64/100))</f>
        <v>0.769138496356427</v>
      </c>
      <c r="O64" s="59" t="n">
        <f aca="false">ROUND(S64*W64,0)</f>
        <v>50</v>
      </c>
      <c r="P64" s="59" t="n">
        <f aca="false">IF(F64="","",ROUND(SQRT((F64*L64/100)^2+(G64*O64)^2),0))</f>
        <v>37</v>
      </c>
      <c r="R64" s="60" t="n">
        <v>18.6103457196181</v>
      </c>
      <c r="S64" s="61" t="n">
        <f aca="false">U64*V64*$F$5</f>
        <v>338.759820426487</v>
      </c>
      <c r="T64" s="62" t="n">
        <f aca="false">MAX(0,MIN(1,R64/100+$D$5))</f>
        <v>0.701248243508744</v>
      </c>
      <c r="U64" s="62" t="n">
        <v>0.187991021324355</v>
      </c>
      <c r="V64" s="61" t="n">
        <v>1802</v>
      </c>
      <c r="W64" s="62" t="n">
        <v>0.147793277096735</v>
      </c>
      <c r="X64" s="63" t="s">
        <v>162</v>
      </c>
      <c r="Y64" s="63" t="s">
        <v>163</v>
      </c>
    </row>
    <row r="65" customFormat="false" ht="15" hidden="false" customHeight="false" outlineLevel="0" collapsed="false">
      <c r="A65" s="32" t="s">
        <v>230</v>
      </c>
      <c r="B65" s="32" t="s">
        <v>232</v>
      </c>
      <c r="C65" s="32" t="s">
        <v>234</v>
      </c>
      <c r="D65" s="59" t="n">
        <f aca="false">ROUND(S65*T65,0)</f>
        <v>136</v>
      </c>
      <c r="E65" s="59" t="n">
        <f aca="false">ROUND(S65,0)-D65</f>
        <v>65</v>
      </c>
      <c r="F65" s="59" t="n">
        <f aca="false">IF(COUNTA(D65:E65)=0,"",SUM(D65:E65))</f>
        <v>201</v>
      </c>
      <c r="G65" s="40" t="n">
        <f aca="false">IF(OR(F65="",F65=0),"",D65/F65)</f>
        <v>0.676616915422886</v>
      </c>
      <c r="H65" s="40" t="n">
        <f aca="false">IF(OR(F65="",F65=0),"",E65/F65)</f>
        <v>0.323383084577114</v>
      </c>
      <c r="I65" s="32" t="s">
        <v>161</v>
      </c>
      <c r="J65" s="36" t="n">
        <v>3.19796330451848</v>
      </c>
      <c r="K65" s="36" t="n">
        <f aca="false">$K$8</f>
        <v>1.2181759394794</v>
      </c>
      <c r="L65" s="36" t="n">
        <f aca="false">SQRT(J65^2+K65^2)</f>
        <v>3.42212242863596</v>
      </c>
      <c r="M65" s="40" t="n">
        <f aca="false">IF(G65="","",MAX(0,G65-1.96*L65/100))</f>
        <v>0.609543315821621</v>
      </c>
      <c r="N65" s="40" t="n">
        <f aca="false">IF(G65="","",MIN(1,G65+1.96*L65/100))</f>
        <v>0.74369051502415</v>
      </c>
      <c r="O65" s="59" t="n">
        <f aca="false">ROUND(S65*W65,0)</f>
        <v>30</v>
      </c>
      <c r="P65" s="59" t="n">
        <f aca="false">IF(F65="","",ROUND(SQRT((F65*L65/100)^2+(G65*O65)^2),0))</f>
        <v>21</v>
      </c>
      <c r="R65" s="60" t="n">
        <v>16.0523476407547</v>
      </c>
      <c r="S65" s="61" t="n">
        <f aca="false">U65*V65*$F$5</f>
        <v>200.692863595303</v>
      </c>
      <c r="T65" s="62" t="n">
        <f aca="false">MAX(0,MIN(1,R65/100+$D$5))</f>
        <v>0.67566826272011</v>
      </c>
      <c r="U65" s="62" t="n">
        <v>0.188798554652213</v>
      </c>
      <c r="V65" s="61" t="n">
        <v>1063</v>
      </c>
      <c r="W65" s="62" t="n">
        <v>0.147793277096735</v>
      </c>
      <c r="X65" s="63" t="s">
        <v>162</v>
      </c>
      <c r="Y65" s="63" t="s">
        <v>163</v>
      </c>
    </row>
    <row r="66" customFormat="false" ht="15" hidden="false" customHeight="false" outlineLevel="0" collapsed="false">
      <c r="A66" s="32" t="s">
        <v>230</v>
      </c>
      <c r="B66" s="32" t="s">
        <v>232</v>
      </c>
      <c r="C66" s="32" t="s">
        <v>235</v>
      </c>
      <c r="D66" s="59" t="n">
        <f aca="false">ROUND(S66*T66,0)</f>
        <v>163</v>
      </c>
      <c r="E66" s="59" t="n">
        <f aca="false">ROUND(S66,0)-D66</f>
        <v>70</v>
      </c>
      <c r="F66" s="59" t="n">
        <f aca="false">IF(COUNTA(D66:E66)=0,"",SUM(D66:E66))</f>
        <v>233</v>
      </c>
      <c r="G66" s="40" t="n">
        <f aca="false">IF(OR(F66="",F66=0),"",D66/F66)</f>
        <v>0.699570815450644</v>
      </c>
      <c r="H66" s="40" t="n">
        <f aca="false">IF(OR(F66="",F66=0),"",E66/F66)</f>
        <v>0.300429184549356</v>
      </c>
      <c r="I66" s="32" t="s">
        <v>161</v>
      </c>
      <c r="J66" s="36" t="n">
        <v>3.19796330451848</v>
      </c>
      <c r="K66" s="36" t="n">
        <f aca="false">$K$8</f>
        <v>1.2181759394794</v>
      </c>
      <c r="L66" s="36" t="n">
        <f aca="false">SQRT(J66^2+K66^2)</f>
        <v>3.42212242863596</v>
      </c>
      <c r="M66" s="40" t="n">
        <f aca="false">IF(G66="","",MAX(0,G66-1.96*L66/100))</f>
        <v>0.632497215849379</v>
      </c>
      <c r="N66" s="40" t="n">
        <f aca="false">IF(G66="","",MIN(1,G66+1.96*L66/100))</f>
        <v>0.766644415051909</v>
      </c>
      <c r="O66" s="59" t="n">
        <f aca="false">ROUND(S66*W66,0)</f>
        <v>34</v>
      </c>
      <c r="P66" s="59" t="n">
        <f aca="false">IF(F66="","",ROUND(SQRT((F66*L66/100)^2+(G66*O66)^2),0))</f>
        <v>25</v>
      </c>
      <c r="R66" s="60" t="n">
        <v>18.4729072996844</v>
      </c>
      <c r="S66" s="61" t="n">
        <f aca="false">U66*V66*$F$5</f>
        <v>232.72650296359</v>
      </c>
      <c r="T66" s="62" t="n">
        <f aca="false">MAX(0,MIN(1,R66/100+$D$5))</f>
        <v>0.699873859309407</v>
      </c>
      <c r="U66" s="62" t="n">
        <v>0.202370872142252</v>
      </c>
      <c r="V66" s="61" t="n">
        <v>1150</v>
      </c>
      <c r="W66" s="62" t="n">
        <v>0.147793277096735</v>
      </c>
      <c r="X66" s="63" t="s">
        <v>162</v>
      </c>
      <c r="Y66" s="63" t="s">
        <v>163</v>
      </c>
    </row>
    <row r="67" customFormat="false" ht="15" hidden="false" customHeight="false" outlineLevel="0" collapsed="false">
      <c r="A67" s="32" t="s">
        <v>230</v>
      </c>
      <c r="B67" s="32" t="s">
        <v>232</v>
      </c>
      <c r="C67" s="32" t="s">
        <v>236</v>
      </c>
      <c r="D67" s="59" t="n">
        <f aca="false">ROUND(S67*T67,0)</f>
        <v>159</v>
      </c>
      <c r="E67" s="59" t="n">
        <f aca="false">ROUND(S67,0)-D67</f>
        <v>76</v>
      </c>
      <c r="F67" s="59" t="n">
        <f aca="false">IF(COUNTA(D67:E67)=0,"",SUM(D67:E67))</f>
        <v>235</v>
      </c>
      <c r="G67" s="40" t="n">
        <f aca="false">IF(OR(F67="",F67=0),"",D67/F67)</f>
        <v>0.676595744680851</v>
      </c>
      <c r="H67" s="40" t="n">
        <f aca="false">IF(OR(F67="",F67=0),"",E67/F67)</f>
        <v>0.323404255319149</v>
      </c>
      <c r="I67" s="32" t="s">
        <v>161</v>
      </c>
      <c r="J67" s="36" t="n">
        <v>3.19796330451848</v>
      </c>
      <c r="K67" s="36" t="n">
        <f aca="false">$K$8</f>
        <v>1.2181759394794</v>
      </c>
      <c r="L67" s="36" t="n">
        <f aca="false">SQRT(J67^2+K67^2)</f>
        <v>3.42212242863596</v>
      </c>
      <c r="M67" s="40" t="n">
        <f aca="false">IF(G67="","",MAX(0,G67-1.96*L67/100))</f>
        <v>0.609522145079586</v>
      </c>
      <c r="N67" s="40" t="n">
        <f aca="false">IF(G67="","",MIN(1,G67+1.96*L67/100))</f>
        <v>0.743669344282116</v>
      </c>
      <c r="O67" s="59" t="n">
        <f aca="false">ROUND(S67*W67,0)</f>
        <v>35</v>
      </c>
      <c r="P67" s="59" t="n">
        <f aca="false">IF(F67="","",ROUND(SQRT((F67*L67/100)^2+(G67*O67)^2),0))</f>
        <v>25</v>
      </c>
      <c r="R67" s="60" t="n">
        <v>16.4882021695258</v>
      </c>
      <c r="S67" s="61" t="n">
        <f aca="false">U67*V67*$F$5</f>
        <v>234.521920668058</v>
      </c>
      <c r="T67" s="62" t="n">
        <f aca="false">MAX(0,MIN(1,R67/100+$D$5))</f>
        <v>0.680026808007821</v>
      </c>
      <c r="U67" s="62" t="n">
        <v>0.248434237995825</v>
      </c>
      <c r="V67" s="61" t="n">
        <v>944</v>
      </c>
      <c r="W67" s="62" t="n">
        <v>0.147793277096735</v>
      </c>
      <c r="X67" s="63" t="s">
        <v>162</v>
      </c>
      <c r="Y67" s="63" t="s">
        <v>163</v>
      </c>
    </row>
    <row r="68" customFormat="false" ht="15" hidden="false" customHeight="false" outlineLevel="0" collapsed="false">
      <c r="A68" s="32" t="s">
        <v>230</v>
      </c>
      <c r="B68" s="32" t="s">
        <v>232</v>
      </c>
      <c r="C68" s="32" t="s">
        <v>237</v>
      </c>
      <c r="D68" s="59" t="n">
        <f aca="false">ROUND(S68*T68,0)</f>
        <v>164</v>
      </c>
      <c r="E68" s="59" t="n">
        <f aca="false">ROUND(S68,0)-D68</f>
        <v>63</v>
      </c>
      <c r="F68" s="59" t="n">
        <f aca="false">IF(COUNTA(D68:E68)=0,"",SUM(D68:E68))</f>
        <v>227</v>
      </c>
      <c r="G68" s="40" t="n">
        <f aca="false">IF(OR(F68="",F68=0),"",D68/F68)</f>
        <v>0.722466960352423</v>
      </c>
      <c r="H68" s="40" t="n">
        <f aca="false">IF(OR(F68="",F68=0),"",E68/F68)</f>
        <v>0.277533039647577</v>
      </c>
      <c r="I68" s="32" t="s">
        <v>161</v>
      </c>
      <c r="J68" s="36" t="n">
        <v>3.19796330451848</v>
      </c>
      <c r="K68" s="36" t="n">
        <f aca="false">$K$8</f>
        <v>1.2181759394794</v>
      </c>
      <c r="L68" s="36" t="n">
        <f aca="false">SQRT(J68^2+K68^2)</f>
        <v>3.42212242863596</v>
      </c>
      <c r="M68" s="40" t="n">
        <f aca="false">IF(G68="","",MAX(0,G68-1.96*L68/100))</f>
        <v>0.655393360751158</v>
      </c>
      <c r="N68" s="40" t="n">
        <f aca="false">IF(G68="","",MIN(1,G68+1.96*L68/100))</f>
        <v>0.789540559953688</v>
      </c>
      <c r="O68" s="59" t="n">
        <f aca="false">ROUND(S68*W68,0)</f>
        <v>34</v>
      </c>
      <c r="P68" s="59" t="n">
        <f aca="false">IF(F68="","",ROUND(SQRT((F68*L68/100)^2+(G68*O68)^2),0))</f>
        <v>26</v>
      </c>
      <c r="R68" s="60" t="n">
        <v>20.6343857888625</v>
      </c>
      <c r="S68" s="61" t="n">
        <f aca="false">U68*V68*$F$5</f>
        <v>227.321723189734</v>
      </c>
      <c r="T68" s="62" t="n">
        <f aca="false">MAX(0,MIN(1,R68/100+$D$5))</f>
        <v>0.721488644201188</v>
      </c>
      <c r="U68" s="62" t="n">
        <v>0.212648945921173</v>
      </c>
      <c r="V68" s="61" t="n">
        <v>1069</v>
      </c>
      <c r="W68" s="62" t="n">
        <v>0.147793277096735</v>
      </c>
      <c r="X68" s="63" t="s">
        <v>162</v>
      </c>
      <c r="Y68" s="63" t="s">
        <v>163</v>
      </c>
    </row>
    <row r="69" customFormat="false" ht="15" hidden="false" customHeight="false" outlineLevel="0" collapsed="false">
      <c r="A69" s="32" t="s">
        <v>230</v>
      </c>
      <c r="B69" s="32" t="s">
        <v>232</v>
      </c>
      <c r="C69" s="32" t="s">
        <v>238</v>
      </c>
      <c r="D69" s="59" t="n">
        <f aca="false">ROUND(S69*T69,0)</f>
        <v>247</v>
      </c>
      <c r="E69" s="59" t="n">
        <f aca="false">ROUND(S69,0)-D69</f>
        <v>114</v>
      </c>
      <c r="F69" s="59" t="n">
        <f aca="false">IF(COUNTA(D69:E69)=0,"",SUM(D69:E69))</f>
        <v>361</v>
      </c>
      <c r="G69" s="40" t="n">
        <f aca="false">IF(OR(F69="",F69=0),"",D69/F69)</f>
        <v>0.68421052631579</v>
      </c>
      <c r="H69" s="40" t="n">
        <f aca="false">IF(OR(F69="",F69=0),"",E69/F69)</f>
        <v>0.315789473684211</v>
      </c>
      <c r="I69" s="32" t="s">
        <v>161</v>
      </c>
      <c r="J69" s="36" t="n">
        <v>3.19796330451848</v>
      </c>
      <c r="K69" s="36" t="n">
        <f aca="false">$K$8</f>
        <v>1.2181759394794</v>
      </c>
      <c r="L69" s="36" t="n">
        <f aca="false">SQRT(J69^2+K69^2)</f>
        <v>3.42212242863596</v>
      </c>
      <c r="M69" s="40" t="n">
        <f aca="false">IF(G69="","",MAX(0,G69-1.96*L69/100))</f>
        <v>0.617136926714525</v>
      </c>
      <c r="N69" s="40" t="n">
        <f aca="false">IF(G69="","",MIN(1,G69+1.96*L69/100))</f>
        <v>0.751284125917054</v>
      </c>
      <c r="O69" s="59" t="n">
        <f aca="false">ROUND(S69*W69,0)</f>
        <v>53</v>
      </c>
      <c r="P69" s="59" t="n">
        <f aca="false">IF(F69="","",ROUND(SQRT((F69*L69/100)^2+(G69*O69)^2),0))</f>
        <v>38</v>
      </c>
      <c r="R69" s="60" t="n">
        <v>16.916449521698</v>
      </c>
      <c r="S69" s="61" t="n">
        <f aca="false">U69*V69*$F$5</f>
        <v>360.922448979592</v>
      </c>
      <c r="T69" s="62" t="n">
        <f aca="false">MAX(0,MIN(1,R69/100+$D$5))</f>
        <v>0.684309281529543</v>
      </c>
      <c r="U69" s="62" t="n">
        <v>0.36530612244898</v>
      </c>
      <c r="V69" s="61" t="n">
        <v>988.000000000001</v>
      </c>
      <c r="W69" s="62" t="n">
        <v>0.147793277096735</v>
      </c>
      <c r="X69" s="63" t="s">
        <v>162</v>
      </c>
      <c r="Y69" s="63" t="s">
        <v>163</v>
      </c>
    </row>
    <row r="70" customFormat="false" ht="15" hidden="false" customHeight="false" outlineLevel="0" collapsed="false">
      <c r="A70" s="32" t="s">
        <v>230</v>
      </c>
      <c r="B70" s="32" t="s">
        <v>232</v>
      </c>
      <c r="C70" s="32" t="s">
        <v>239</v>
      </c>
      <c r="D70" s="59" t="n">
        <f aca="false">ROUND(S70*T70,0)</f>
        <v>575</v>
      </c>
      <c r="E70" s="59" t="n">
        <f aca="false">ROUND(S70,0)-D70</f>
        <v>183</v>
      </c>
      <c r="F70" s="59" t="n">
        <f aca="false">IF(COUNTA(D70:E70)=0,"",SUM(D70:E70))</f>
        <v>758</v>
      </c>
      <c r="G70" s="40" t="n">
        <f aca="false">IF(OR(F70="",F70=0),"",D70/F70)</f>
        <v>0.758575197889182</v>
      </c>
      <c r="H70" s="40" t="n">
        <f aca="false">IF(OR(F70="",F70=0),"",E70/F70)</f>
        <v>0.241424802110818</v>
      </c>
      <c r="I70" s="32" t="s">
        <v>161</v>
      </c>
      <c r="J70" s="36" t="n">
        <v>2.2249158796463</v>
      </c>
      <c r="K70" s="36" t="n">
        <f aca="false">$K$8</f>
        <v>1.2181759394794</v>
      </c>
      <c r="L70" s="36" t="n">
        <f aca="false">SQRT(J70^2+K70^2)</f>
        <v>2.53657313930207</v>
      </c>
      <c r="M70" s="40" t="n">
        <f aca="false">IF(G70="","",MAX(0,G70-1.96*L70/100))</f>
        <v>0.708858364358862</v>
      </c>
      <c r="N70" s="40" t="n">
        <f aca="false">IF(G70="","",MIN(1,G70+1.96*L70/100))</f>
        <v>0.808292031419503</v>
      </c>
      <c r="O70" s="59" t="n">
        <f aca="false">ROUND(S70*W70,0)</f>
        <v>67</v>
      </c>
      <c r="P70" s="59" t="n">
        <f aca="false">IF(F70="","",ROUND(SQRT((F70*L70/100)^2+(G70*O70)^2),0))</f>
        <v>54</v>
      </c>
      <c r="R70" s="60" t="n">
        <v>24.3699270990416</v>
      </c>
      <c r="S70" s="61" t="n">
        <f aca="false">U70*V70*$F$5</f>
        <v>757.916666666666</v>
      </c>
      <c r="T70" s="62" t="n">
        <f aca="false">MAX(0,MIN(1,R70/100+$D$5))</f>
        <v>0.758844057302979</v>
      </c>
      <c r="U70" s="62" t="n">
        <v>0.307971014492754</v>
      </c>
      <c r="V70" s="61" t="n">
        <v>2461</v>
      </c>
      <c r="W70" s="62" t="n">
        <v>0.0882361663506877</v>
      </c>
      <c r="X70" s="63" t="s">
        <v>168</v>
      </c>
      <c r="Y70" s="63" t="s">
        <v>163</v>
      </c>
    </row>
    <row r="71" customFormat="false" ht="15" hidden="false" customHeight="false" outlineLevel="0" collapsed="false">
      <c r="A71" s="32" t="s">
        <v>230</v>
      </c>
      <c r="B71" s="32" t="s">
        <v>232</v>
      </c>
      <c r="C71" s="32" t="s">
        <v>240</v>
      </c>
      <c r="D71" s="59" t="n">
        <f aca="false">ROUND(S71*T71,0)</f>
        <v>270</v>
      </c>
      <c r="E71" s="59" t="n">
        <f aca="false">ROUND(S71,0)-D71</f>
        <v>141</v>
      </c>
      <c r="F71" s="59" t="n">
        <f aca="false">IF(COUNTA(D71:E71)=0,"",SUM(D71:E71))</f>
        <v>411</v>
      </c>
      <c r="G71" s="40" t="n">
        <f aca="false">IF(OR(F71="",F71=0),"",D71/F71)</f>
        <v>0.656934306569343</v>
      </c>
      <c r="H71" s="40" t="n">
        <f aca="false">IF(OR(F71="",F71=0),"",E71/F71)</f>
        <v>0.343065693430657</v>
      </c>
      <c r="I71" s="32" t="s">
        <v>161</v>
      </c>
      <c r="J71" s="36" t="n">
        <v>3.19796330451848</v>
      </c>
      <c r="K71" s="36" t="n">
        <f aca="false">$K$8</f>
        <v>1.2181759394794</v>
      </c>
      <c r="L71" s="36" t="n">
        <f aca="false">SQRT(J71^2+K71^2)</f>
        <v>3.42212242863596</v>
      </c>
      <c r="M71" s="40" t="n">
        <f aca="false">IF(G71="","",MAX(0,G71-1.96*L71/100))</f>
        <v>0.589860706968078</v>
      </c>
      <c r="N71" s="40" t="n">
        <f aca="false">IF(G71="","",MIN(1,G71+1.96*L71/100))</f>
        <v>0.724007906170608</v>
      </c>
      <c r="O71" s="59" t="n">
        <f aca="false">ROUND(S71*W71,0)</f>
        <v>61</v>
      </c>
      <c r="P71" s="59" t="n">
        <f aca="false">IF(F71="","",ROUND(SQRT((F71*L71/100)^2+(G71*O71)^2),0))</f>
        <v>42</v>
      </c>
      <c r="R71" s="60" t="n">
        <v>14.2594644279454</v>
      </c>
      <c r="S71" s="61" t="n">
        <f aca="false">U71*V71*$F$5</f>
        <v>411.119158878505</v>
      </c>
      <c r="T71" s="62" t="n">
        <f aca="false">MAX(0,MIN(1,R71/100+$D$5))</f>
        <v>0.657739430592017</v>
      </c>
      <c r="U71" s="62" t="n">
        <v>0.466121495327103</v>
      </c>
      <c r="V71" s="61" t="n">
        <v>882</v>
      </c>
      <c r="W71" s="62" t="n">
        <v>0.147793277096735</v>
      </c>
      <c r="X71" s="63" t="s">
        <v>162</v>
      </c>
      <c r="Y71" s="63" t="s">
        <v>163</v>
      </c>
    </row>
    <row r="72" customFormat="false" ht="15" hidden="false" customHeight="false" outlineLevel="0" collapsed="false">
      <c r="A72" s="32" t="s">
        <v>230</v>
      </c>
      <c r="B72" s="32" t="s">
        <v>232</v>
      </c>
      <c r="C72" s="32" t="s">
        <v>241</v>
      </c>
      <c r="D72" s="59" t="n">
        <f aca="false">ROUND(S72*T72,0)</f>
        <v>421</v>
      </c>
      <c r="E72" s="59" t="n">
        <f aca="false">ROUND(S72,0)-D72</f>
        <v>249</v>
      </c>
      <c r="F72" s="59" t="n">
        <f aca="false">IF(COUNTA(D72:E72)=0,"",SUM(D72:E72))</f>
        <v>670</v>
      </c>
      <c r="G72" s="40" t="n">
        <f aca="false">IF(OR(F72="",F72=0),"",D72/F72)</f>
        <v>0.628358208955224</v>
      </c>
      <c r="H72" s="40" t="n">
        <f aca="false">IF(OR(F72="",F72=0),"",E72/F72)</f>
        <v>0.371641791044776</v>
      </c>
      <c r="I72" s="32" t="s">
        <v>161</v>
      </c>
      <c r="J72" s="36" t="n">
        <v>2.2249158796463</v>
      </c>
      <c r="K72" s="36" t="n">
        <f aca="false">$K$8</f>
        <v>1.2181759394794</v>
      </c>
      <c r="L72" s="36" t="n">
        <f aca="false">SQRT(J72^2+K72^2)</f>
        <v>2.53657313930207</v>
      </c>
      <c r="M72" s="40" t="n">
        <f aca="false">IF(G72="","",MAX(0,G72-1.96*L72/100))</f>
        <v>0.578641375424903</v>
      </c>
      <c r="N72" s="40" t="n">
        <f aca="false">IF(G72="","",MIN(1,G72+1.96*L72/100))</f>
        <v>0.678075042485544</v>
      </c>
      <c r="O72" s="59" t="n">
        <f aca="false">ROUND(S72*W72,0)</f>
        <v>59</v>
      </c>
      <c r="P72" s="59" t="n">
        <f aca="false">IF(F72="","",ROUND(SQRT((F72*L72/100)^2+(G72*O72)^2),0))</f>
        <v>41</v>
      </c>
      <c r="R72" s="60" t="n">
        <v>11.3185074386886</v>
      </c>
      <c r="S72" s="61" t="n">
        <f aca="false">U72*V72*$F$5</f>
        <v>669.509193776521</v>
      </c>
      <c r="T72" s="62" t="n">
        <f aca="false">MAX(0,MIN(1,R72/100+$D$5))</f>
        <v>0.628329860699449</v>
      </c>
      <c r="U72" s="62" t="n">
        <v>0.487270155586988</v>
      </c>
      <c r="V72" s="61" t="n">
        <v>1374</v>
      </c>
      <c r="W72" s="62" t="n">
        <v>0.0882361663506877</v>
      </c>
      <c r="X72" s="63" t="s">
        <v>168</v>
      </c>
      <c r="Y72" s="63" t="s">
        <v>163</v>
      </c>
    </row>
    <row r="73" customFormat="false" ht="15" hidden="false" customHeight="false" outlineLevel="0" collapsed="false">
      <c r="A73" s="32" t="s">
        <v>230</v>
      </c>
      <c r="B73" s="32" t="s">
        <v>232</v>
      </c>
      <c r="C73" s="32" t="s">
        <v>242</v>
      </c>
      <c r="D73" s="59" t="n">
        <f aca="false">ROUND(S73*T73,0)</f>
        <v>350</v>
      </c>
      <c r="E73" s="59" t="n">
        <f aca="false">ROUND(S73,0)-D73</f>
        <v>199</v>
      </c>
      <c r="F73" s="59" t="n">
        <f aca="false">IF(COUNTA(D73:E73)=0,"",SUM(D73:E73))</f>
        <v>549</v>
      </c>
      <c r="G73" s="40" t="n">
        <f aca="false">IF(OR(F73="",F73=0),"",D73/F73)</f>
        <v>0.63752276867031</v>
      </c>
      <c r="H73" s="40" t="n">
        <f aca="false">IF(OR(F73="",F73=0),"",E73/F73)</f>
        <v>0.36247723132969</v>
      </c>
      <c r="I73" s="32" t="s">
        <v>161</v>
      </c>
      <c r="J73" s="36" t="n">
        <v>3.19796330451848</v>
      </c>
      <c r="K73" s="36" t="n">
        <f aca="false">$K$8</f>
        <v>1.2181759394794</v>
      </c>
      <c r="L73" s="36" t="n">
        <f aca="false">SQRT(J73^2+K73^2)</f>
        <v>3.42212242863596</v>
      </c>
      <c r="M73" s="40" t="n">
        <f aca="false">IF(G73="","",MAX(0,G73-1.96*L73/100))</f>
        <v>0.570449169069045</v>
      </c>
      <c r="N73" s="40" t="n">
        <f aca="false">IF(G73="","",MIN(1,G73+1.96*L73/100))</f>
        <v>0.704596368271575</v>
      </c>
      <c r="O73" s="59" t="n">
        <f aca="false">ROUND(S73*W73,0)</f>
        <v>81</v>
      </c>
      <c r="P73" s="59" t="n">
        <f aca="false">IF(F73="","",ROUND(SQRT((F73*L73/100)^2+(G73*O73)^2),0))</f>
        <v>55</v>
      </c>
      <c r="R73" s="60" t="n">
        <v>12.2011268411295</v>
      </c>
      <c r="S73" s="61" t="n">
        <f aca="false">U73*V73*$F$5</f>
        <v>549.287257019439</v>
      </c>
      <c r="T73" s="62" t="n">
        <f aca="false">MAX(0,MIN(1,R73/100+$D$5))</f>
        <v>0.637156054723858</v>
      </c>
      <c r="U73" s="62" t="n">
        <v>0.587473002159827</v>
      </c>
      <c r="V73" s="61" t="n">
        <v>935</v>
      </c>
      <c r="W73" s="62" t="n">
        <v>0.147793277096735</v>
      </c>
      <c r="X73" s="63" t="s">
        <v>162</v>
      </c>
      <c r="Y73" s="63" t="s">
        <v>163</v>
      </c>
    </row>
    <row r="74" customFormat="false" ht="15" hidden="false" customHeight="false" outlineLevel="0" collapsed="false">
      <c r="A74" s="32" t="s">
        <v>230</v>
      </c>
      <c r="B74" s="32" t="s">
        <v>232</v>
      </c>
      <c r="C74" s="32" t="s">
        <v>243</v>
      </c>
      <c r="D74" s="59" t="n">
        <f aca="false">ROUND(S74*T74,0)</f>
        <v>251</v>
      </c>
      <c r="E74" s="59" t="n">
        <f aca="false">ROUND(S74,0)-D74</f>
        <v>127</v>
      </c>
      <c r="F74" s="59" t="n">
        <f aca="false">IF(COUNTA(D74:E74)=0,"",SUM(D74:E74))</f>
        <v>378</v>
      </c>
      <c r="G74" s="40" t="n">
        <f aca="false">IF(OR(F74="",F74=0),"",D74/F74)</f>
        <v>0.664021164021164</v>
      </c>
      <c r="H74" s="40" t="n">
        <f aca="false">IF(OR(F74="",F74=0),"",E74/F74)</f>
        <v>0.335978835978836</v>
      </c>
      <c r="I74" s="32" t="s">
        <v>161</v>
      </c>
      <c r="J74" s="36" t="n">
        <v>3.19796330451848</v>
      </c>
      <c r="K74" s="36" t="n">
        <f aca="false">$K$8</f>
        <v>1.2181759394794</v>
      </c>
      <c r="L74" s="36" t="n">
        <f aca="false">SQRT(J74^2+K74^2)</f>
        <v>3.42212242863596</v>
      </c>
      <c r="M74" s="40" t="n">
        <f aca="false">IF(G74="","",MAX(0,G74-1.96*L74/100))</f>
        <v>0.596947564419899</v>
      </c>
      <c r="N74" s="40" t="n">
        <f aca="false">IF(G74="","",MIN(1,G74+1.96*L74/100))</f>
        <v>0.731094763622429</v>
      </c>
      <c r="O74" s="59" t="n">
        <f aca="false">ROUND(S74*W74,0)</f>
        <v>56</v>
      </c>
      <c r="P74" s="59" t="n">
        <f aca="false">IF(F74="","",ROUND(SQRT((F74*L74/100)^2+(G74*O74)^2),0))</f>
        <v>39</v>
      </c>
      <c r="R74" s="60" t="n">
        <v>14.7292252894838</v>
      </c>
      <c r="S74" s="61" t="n">
        <f aca="false">U74*V74*$F$5</f>
        <v>378.339066339066</v>
      </c>
      <c r="T74" s="62" t="n">
        <f aca="false">MAX(0,MIN(1,R74/100+$D$5))</f>
        <v>0.662437039207401</v>
      </c>
      <c r="U74" s="62" t="n">
        <v>0.314496314496315</v>
      </c>
      <c r="V74" s="61" t="n">
        <v>1203</v>
      </c>
      <c r="W74" s="62" t="n">
        <v>0.147793277096735</v>
      </c>
      <c r="X74" s="63" t="s">
        <v>162</v>
      </c>
      <c r="Y74" s="63" t="s">
        <v>163</v>
      </c>
    </row>
    <row r="75" customFormat="false" ht="15" hidden="false" customHeight="false" outlineLevel="0" collapsed="false">
      <c r="A75" s="32" t="s">
        <v>230</v>
      </c>
      <c r="B75" s="32" t="s">
        <v>232</v>
      </c>
      <c r="C75" s="32" t="s">
        <v>244</v>
      </c>
      <c r="D75" s="59" t="n">
        <f aca="false">ROUND(S75*T75,0)</f>
        <v>313</v>
      </c>
      <c r="E75" s="59" t="n">
        <f aca="false">ROUND(S75,0)-D75</f>
        <v>172</v>
      </c>
      <c r="F75" s="59" t="n">
        <f aca="false">IF(COUNTA(D75:E75)=0,"",SUM(D75:E75))</f>
        <v>485</v>
      </c>
      <c r="G75" s="40" t="n">
        <f aca="false">IF(OR(F75="",F75=0),"",D75/F75)</f>
        <v>0.645360824742268</v>
      </c>
      <c r="H75" s="40" t="n">
        <f aca="false">IF(OR(F75="",F75=0),"",E75/F75)</f>
        <v>0.354639175257732</v>
      </c>
      <c r="I75" s="32" t="s">
        <v>161</v>
      </c>
      <c r="J75" s="36" t="n">
        <v>3.19796330451848</v>
      </c>
      <c r="K75" s="36" t="n">
        <f aca="false">$K$8</f>
        <v>1.2181759394794</v>
      </c>
      <c r="L75" s="36" t="n">
        <f aca="false">SQRT(J75^2+K75^2)</f>
        <v>3.42212242863596</v>
      </c>
      <c r="M75" s="40" t="n">
        <f aca="false">IF(G75="","",MAX(0,G75-1.96*L75/100))</f>
        <v>0.578287225141003</v>
      </c>
      <c r="N75" s="40" t="n">
        <f aca="false">IF(G75="","",MIN(1,G75+1.96*L75/100))</f>
        <v>0.712434424343533</v>
      </c>
      <c r="O75" s="59" t="n">
        <f aca="false">ROUND(S75*W75,0)</f>
        <v>72</v>
      </c>
      <c r="P75" s="59" t="n">
        <f aca="false">IF(F75="","",ROUND(SQRT((F75*L75/100)^2+(G75*O75)^2),0))</f>
        <v>49</v>
      </c>
      <c r="R75" s="60" t="n">
        <v>12.9842888655948</v>
      </c>
      <c r="S75" s="61" t="n">
        <f aca="false">U75*V75*$F$5</f>
        <v>484.695302013423</v>
      </c>
      <c r="T75" s="62" t="n">
        <f aca="false">MAX(0,MIN(1,R75/100+$D$5))</f>
        <v>0.644987674968511</v>
      </c>
      <c r="U75" s="62" t="n">
        <v>0.326174496644295</v>
      </c>
      <c r="V75" s="61" t="n">
        <v>1486</v>
      </c>
      <c r="W75" s="62" t="n">
        <v>0.147793277096735</v>
      </c>
      <c r="X75" s="63" t="s">
        <v>162</v>
      </c>
      <c r="Y75" s="63" t="s">
        <v>163</v>
      </c>
    </row>
    <row r="76" customFormat="false" ht="15" hidden="false" customHeight="false" outlineLevel="0" collapsed="false">
      <c r="A76" s="32" t="s">
        <v>230</v>
      </c>
      <c r="B76" s="32" t="s">
        <v>232</v>
      </c>
      <c r="C76" s="32" t="s">
        <v>245</v>
      </c>
      <c r="D76" s="59" t="n">
        <f aca="false">ROUND(S76*T76,0)</f>
        <v>363</v>
      </c>
      <c r="E76" s="59" t="n">
        <f aca="false">ROUND(S76,0)-D76</f>
        <v>211</v>
      </c>
      <c r="F76" s="59" t="n">
        <f aca="false">IF(COUNTA(D76:E76)=0,"",SUM(D76:E76))</f>
        <v>574</v>
      </c>
      <c r="G76" s="40" t="n">
        <f aca="false">IF(OR(F76="",F76=0),"",D76/F76)</f>
        <v>0.632404181184669</v>
      </c>
      <c r="H76" s="40" t="n">
        <f aca="false">IF(OR(F76="",F76=0),"",E76/F76)</f>
        <v>0.367595818815331</v>
      </c>
      <c r="I76" s="32" t="s">
        <v>161</v>
      </c>
      <c r="J76" s="36" t="n">
        <v>2.2249158796463</v>
      </c>
      <c r="K76" s="36" t="n">
        <f aca="false">$K$8</f>
        <v>1.2181759394794</v>
      </c>
      <c r="L76" s="36" t="n">
        <f aca="false">SQRT(J76^2+K76^2)</f>
        <v>2.53657313930207</v>
      </c>
      <c r="M76" s="40" t="n">
        <f aca="false">IF(G76="","",MAX(0,G76-1.96*L76/100))</f>
        <v>0.582687347654349</v>
      </c>
      <c r="N76" s="40" t="n">
        <f aca="false">IF(G76="","",MIN(1,G76+1.96*L76/100))</f>
        <v>0.68212101471499</v>
      </c>
      <c r="O76" s="59" t="n">
        <f aca="false">ROUND(S76*W76,0)</f>
        <v>51</v>
      </c>
      <c r="P76" s="59" t="n">
        <f aca="false">IF(F76="","",ROUND(SQRT((F76*L76/100)^2+(G76*O76)^2),0))</f>
        <v>35</v>
      </c>
      <c r="R76" s="60" t="n">
        <v>11.6067269272669</v>
      </c>
      <c r="S76" s="61" t="n">
        <f aca="false">U76*V76*$F$5</f>
        <v>574.422997946612</v>
      </c>
      <c r="T76" s="62" t="n">
        <f aca="false">MAX(0,MIN(1,R76/100+$D$5))</f>
        <v>0.631212055585232</v>
      </c>
      <c r="U76" s="62" t="n">
        <v>0.509240246406571</v>
      </c>
      <c r="V76" s="61" t="n">
        <v>1128</v>
      </c>
      <c r="W76" s="62" t="n">
        <v>0.0882361663506877</v>
      </c>
      <c r="X76" s="63" t="s">
        <v>168</v>
      </c>
      <c r="Y76" s="63" t="s">
        <v>163</v>
      </c>
    </row>
    <row r="77" customFormat="false" ht="15" hidden="false" customHeight="false" outlineLevel="0" collapsed="false">
      <c r="A77" s="32" t="s">
        <v>230</v>
      </c>
      <c r="B77" s="32" t="s">
        <v>232</v>
      </c>
      <c r="C77" s="32" t="s">
        <v>246</v>
      </c>
      <c r="D77" s="59" t="n">
        <f aca="false">ROUND(S77*T77,0)</f>
        <v>336</v>
      </c>
      <c r="E77" s="59" t="n">
        <f aca="false">ROUND(S77,0)-D77</f>
        <v>243</v>
      </c>
      <c r="F77" s="59" t="n">
        <f aca="false">IF(COUNTA(D77:E77)=0,"",SUM(D77:E77))</f>
        <v>579</v>
      </c>
      <c r="G77" s="40" t="n">
        <f aca="false">IF(OR(F77="",F77=0),"",D77/F77)</f>
        <v>0.580310880829016</v>
      </c>
      <c r="H77" s="40" t="n">
        <f aca="false">IF(OR(F77="",F77=0),"",E77/F77)</f>
        <v>0.419689119170984</v>
      </c>
      <c r="I77" s="32" t="s">
        <v>161</v>
      </c>
      <c r="J77" s="36" t="n">
        <v>2.2249158796463</v>
      </c>
      <c r="K77" s="36" t="n">
        <f aca="false">$K$8</f>
        <v>1.2181759394794</v>
      </c>
      <c r="L77" s="36" t="n">
        <f aca="false">SQRT(J77^2+K77^2)</f>
        <v>2.53657313930207</v>
      </c>
      <c r="M77" s="40" t="n">
        <f aca="false">IF(G77="","",MAX(0,G77-1.96*L77/100))</f>
        <v>0.530594047298695</v>
      </c>
      <c r="N77" s="40" t="n">
        <f aca="false">IF(G77="","",MIN(1,G77+1.96*L77/100))</f>
        <v>0.630027714359336</v>
      </c>
      <c r="O77" s="59" t="n">
        <f aca="false">ROUND(S77*W77,0)</f>
        <v>51</v>
      </c>
      <c r="P77" s="59" t="n">
        <f aca="false">IF(F77="","",ROUND(SQRT((F77*L77/100)^2+(G77*O77)^2),0))</f>
        <v>33</v>
      </c>
      <c r="R77" s="60" t="n">
        <v>6.45648188882259</v>
      </c>
      <c r="S77" s="61" t="n">
        <f aca="false">U77*V77*$F$5</f>
        <v>579.434468524251</v>
      </c>
      <c r="T77" s="62" t="n">
        <f aca="false">MAX(0,MIN(1,R77/100+$D$5))</f>
        <v>0.579709605200789</v>
      </c>
      <c r="U77" s="62" t="n">
        <v>0.584107327141383</v>
      </c>
      <c r="V77" s="61" t="n">
        <v>992</v>
      </c>
      <c r="W77" s="62" t="n">
        <v>0.0882361663506877</v>
      </c>
      <c r="X77" s="63" t="s">
        <v>168</v>
      </c>
      <c r="Y77" s="63" t="s">
        <v>163</v>
      </c>
    </row>
    <row r="78" customFormat="false" ht="15" hidden="false" customHeight="false" outlineLevel="0" collapsed="false">
      <c r="A78" s="32" t="s">
        <v>230</v>
      </c>
      <c r="B78" s="32" t="s">
        <v>232</v>
      </c>
      <c r="C78" s="32" t="s">
        <v>247</v>
      </c>
      <c r="D78" s="59" t="n">
        <f aca="false">ROUND(S78*T78,0)</f>
        <v>269</v>
      </c>
      <c r="E78" s="59" t="n">
        <f aca="false">ROUND(S78,0)-D78</f>
        <v>163</v>
      </c>
      <c r="F78" s="59" t="n">
        <f aca="false">IF(COUNTA(D78:E78)=0,"",SUM(D78:E78))</f>
        <v>432</v>
      </c>
      <c r="G78" s="40" t="n">
        <f aca="false">IF(OR(F78="",F78=0),"",D78/F78)</f>
        <v>0.622685185185185</v>
      </c>
      <c r="H78" s="40" t="n">
        <f aca="false">IF(OR(F78="",F78=0),"",E78/F78)</f>
        <v>0.377314814814815</v>
      </c>
      <c r="I78" s="32" t="s">
        <v>161</v>
      </c>
      <c r="J78" s="36" t="n">
        <v>3.19796330451848</v>
      </c>
      <c r="K78" s="36" t="n">
        <f aca="false">$K$8</f>
        <v>1.2181759394794</v>
      </c>
      <c r="L78" s="36" t="n">
        <f aca="false">SQRT(J78^2+K78^2)</f>
        <v>3.42212242863596</v>
      </c>
      <c r="M78" s="40" t="n">
        <f aca="false">IF(G78="","",MAX(0,G78-1.96*L78/100))</f>
        <v>0.55561158558392</v>
      </c>
      <c r="N78" s="40" t="n">
        <f aca="false">IF(G78="","",MIN(1,G78+1.96*L78/100))</f>
        <v>0.68975878478645</v>
      </c>
      <c r="O78" s="59" t="n">
        <f aca="false">ROUND(S78*W78,0)</f>
        <v>64</v>
      </c>
      <c r="P78" s="59" t="n">
        <f aca="false">IF(F78="","",ROUND(SQRT((F78*L78/100)^2+(G78*O78)^2),0))</f>
        <v>43</v>
      </c>
      <c r="R78" s="60" t="n">
        <v>10.6708555645274</v>
      </c>
      <c r="S78" s="61" t="n">
        <f aca="false">U78*V78*$F$5</f>
        <v>431.913793103448</v>
      </c>
      <c r="T78" s="62" t="n">
        <f aca="false">MAX(0,MIN(1,R78/100+$D$5))</f>
        <v>0.621853341957837</v>
      </c>
      <c r="U78" s="62" t="n">
        <v>0.353448275862069</v>
      </c>
      <c r="V78" s="61" t="n">
        <v>1222</v>
      </c>
      <c r="W78" s="62" t="n">
        <v>0.147793277096735</v>
      </c>
      <c r="X78" s="63" t="s">
        <v>162</v>
      </c>
      <c r="Y78" s="63" t="s">
        <v>163</v>
      </c>
    </row>
    <row r="79" customFormat="false" ht="15" hidden="false" customHeight="false" outlineLevel="0" collapsed="false">
      <c r="A79" s="32" t="s">
        <v>230</v>
      </c>
      <c r="B79" s="32" t="s">
        <v>232</v>
      </c>
      <c r="C79" s="32" t="s">
        <v>248</v>
      </c>
      <c r="D79" s="59" t="n">
        <f aca="false">ROUND(S79*T79,0)</f>
        <v>254</v>
      </c>
      <c r="E79" s="59" t="n">
        <f aca="false">ROUND(S79,0)-D79</f>
        <v>110</v>
      </c>
      <c r="F79" s="59" t="n">
        <f aca="false">IF(COUNTA(D79:E79)=0,"",SUM(D79:E79))</f>
        <v>364</v>
      </c>
      <c r="G79" s="40" t="n">
        <f aca="false">IF(OR(F79="",F79=0),"",D79/F79)</f>
        <v>0.697802197802198</v>
      </c>
      <c r="H79" s="40" t="n">
        <f aca="false">IF(OR(F79="",F79=0),"",E79/F79)</f>
        <v>0.302197802197802</v>
      </c>
      <c r="I79" s="32" t="s">
        <v>161</v>
      </c>
      <c r="J79" s="36" t="n">
        <v>3.19796330451848</v>
      </c>
      <c r="K79" s="36" t="n">
        <f aca="false">$K$8</f>
        <v>1.2181759394794</v>
      </c>
      <c r="L79" s="36" t="n">
        <f aca="false">SQRT(J79^2+K79^2)</f>
        <v>3.42212242863596</v>
      </c>
      <c r="M79" s="40" t="n">
        <f aca="false">IF(G79="","",MAX(0,G79-1.96*L79/100))</f>
        <v>0.630728598200933</v>
      </c>
      <c r="N79" s="40" t="n">
        <f aca="false">IF(G79="","",MIN(1,G79+1.96*L79/100))</f>
        <v>0.764875797403463</v>
      </c>
      <c r="O79" s="59" t="n">
        <f aca="false">ROUND(S79*W79,0)</f>
        <v>54</v>
      </c>
      <c r="P79" s="59" t="n">
        <f aca="false">IF(F79="","",ROUND(SQRT((F79*L79/100)^2+(G79*O79)^2),0))</f>
        <v>40</v>
      </c>
      <c r="R79" s="60" t="n">
        <v>18.3381457448326</v>
      </c>
      <c r="S79" s="61" t="n">
        <f aca="false">U79*V79*$F$5</f>
        <v>363.966015293118</v>
      </c>
      <c r="T79" s="62" t="n">
        <f aca="false">MAX(0,MIN(1,R79/100+$D$5))</f>
        <v>0.698526243760889</v>
      </c>
      <c r="U79" s="62" t="n">
        <v>0.295666949872557</v>
      </c>
      <c r="V79" s="61" t="n">
        <v>1231</v>
      </c>
      <c r="W79" s="62" t="n">
        <v>0.147793277096735</v>
      </c>
      <c r="X79" s="63" t="s">
        <v>162</v>
      </c>
      <c r="Y79" s="63" t="s">
        <v>163</v>
      </c>
    </row>
    <row r="80" customFormat="false" ht="15" hidden="false" customHeight="false" outlineLevel="0" collapsed="false">
      <c r="A80" s="32" t="s">
        <v>230</v>
      </c>
      <c r="B80" s="32" t="s">
        <v>232</v>
      </c>
      <c r="C80" s="32" t="s">
        <v>249</v>
      </c>
      <c r="D80" s="59" t="n">
        <f aca="false">ROUND(S80*T80,0)</f>
        <v>203</v>
      </c>
      <c r="E80" s="59" t="n">
        <f aca="false">ROUND(S80,0)-D80</f>
        <v>101</v>
      </c>
      <c r="F80" s="59" t="n">
        <f aca="false">IF(COUNTA(D80:E80)=0,"",SUM(D80:E80))</f>
        <v>304</v>
      </c>
      <c r="G80" s="40" t="n">
        <f aca="false">IF(OR(F80="",F80=0),"",D80/F80)</f>
        <v>0.667763157894737</v>
      </c>
      <c r="H80" s="40" t="n">
        <f aca="false">IF(OR(F80="",F80=0),"",E80/F80)</f>
        <v>0.332236842105263</v>
      </c>
      <c r="I80" s="32" t="s">
        <v>161</v>
      </c>
      <c r="J80" s="36" t="n">
        <v>3.19796330451848</v>
      </c>
      <c r="K80" s="36" t="n">
        <f aca="false">$K$8</f>
        <v>1.2181759394794</v>
      </c>
      <c r="L80" s="36" t="n">
        <f aca="false">SQRT(J80^2+K80^2)</f>
        <v>3.42212242863596</v>
      </c>
      <c r="M80" s="40" t="n">
        <f aca="false">IF(G80="","",MAX(0,G80-1.96*L80/100))</f>
        <v>0.600689558293472</v>
      </c>
      <c r="N80" s="40" t="n">
        <f aca="false">IF(G80="","",MIN(1,G80+1.96*L80/100))</f>
        <v>0.734836757496002</v>
      </c>
      <c r="O80" s="59" t="n">
        <f aca="false">ROUND(S80*W80,0)</f>
        <v>45</v>
      </c>
      <c r="P80" s="59" t="n">
        <f aca="false">IF(F80="","",ROUND(SQRT((F80*L80/100)^2+(G80*O80)^2),0))</f>
        <v>32</v>
      </c>
      <c r="R80" s="60" t="n">
        <v>15.2251804808216</v>
      </c>
      <c r="S80" s="61" t="n">
        <f aca="false">U80*V80*$F$5</f>
        <v>303.644444444444</v>
      </c>
      <c r="T80" s="62" t="n">
        <f aca="false">MAX(0,MIN(1,R80/100+$D$5))</f>
        <v>0.667396591120779</v>
      </c>
      <c r="U80" s="62" t="n">
        <v>0.311111111111111</v>
      </c>
      <c r="V80" s="61" t="n">
        <v>976</v>
      </c>
      <c r="W80" s="62" t="n">
        <v>0.147793277096735</v>
      </c>
      <c r="X80" s="63" t="s">
        <v>162</v>
      </c>
      <c r="Y80" s="63" t="s">
        <v>163</v>
      </c>
    </row>
    <row r="81" customFormat="false" ht="15" hidden="false" customHeight="false" outlineLevel="0" collapsed="false">
      <c r="A81" s="32" t="s">
        <v>230</v>
      </c>
      <c r="B81" s="32" t="s">
        <v>232</v>
      </c>
      <c r="C81" s="32" t="s">
        <v>250</v>
      </c>
      <c r="D81" s="59" t="n">
        <f aca="false">ROUND(S81*T81,0)</f>
        <v>260</v>
      </c>
      <c r="E81" s="59" t="n">
        <f aca="false">ROUND(S81,0)-D81</f>
        <v>135</v>
      </c>
      <c r="F81" s="59" t="n">
        <f aca="false">IF(COUNTA(D81:E81)=0,"",SUM(D81:E81))</f>
        <v>395</v>
      </c>
      <c r="G81" s="40" t="n">
        <f aca="false">IF(OR(F81="",F81=0),"",D81/F81)</f>
        <v>0.658227848101266</v>
      </c>
      <c r="H81" s="40" t="n">
        <f aca="false">IF(OR(F81="",F81=0),"",E81/F81)</f>
        <v>0.341772151898734</v>
      </c>
      <c r="I81" s="32" t="s">
        <v>161</v>
      </c>
      <c r="J81" s="36" t="n">
        <v>3.19796330451848</v>
      </c>
      <c r="K81" s="36" t="n">
        <f aca="false">$K$8</f>
        <v>1.2181759394794</v>
      </c>
      <c r="L81" s="36" t="n">
        <f aca="false">SQRT(J81^2+K81^2)</f>
        <v>3.42212242863596</v>
      </c>
      <c r="M81" s="40" t="n">
        <f aca="false">IF(G81="","",MAX(0,G81-1.96*L81/100))</f>
        <v>0.591154248500001</v>
      </c>
      <c r="N81" s="40" t="n">
        <f aca="false">IF(G81="","",MIN(1,G81+1.96*L81/100))</f>
        <v>0.725301447702531</v>
      </c>
      <c r="O81" s="59" t="n">
        <f aca="false">ROUND(S81*W81,0)</f>
        <v>58</v>
      </c>
      <c r="P81" s="59" t="n">
        <f aca="false">IF(F81="","",ROUND(SQRT((F81*L81/100)^2+(G81*O81)^2),0))</f>
        <v>40</v>
      </c>
      <c r="R81" s="60" t="n">
        <v>14.3254735474385</v>
      </c>
      <c r="S81" s="61" t="n">
        <f aca="false">U81*V81*$F$5</f>
        <v>395.313313313313</v>
      </c>
      <c r="T81" s="62" t="n">
        <f aca="false">MAX(0,MIN(1,R81/100+$D$5))</f>
        <v>0.658399521786948</v>
      </c>
      <c r="U81" s="62" t="n">
        <v>0.379379379379379</v>
      </c>
      <c r="V81" s="61" t="n">
        <v>1042</v>
      </c>
      <c r="W81" s="62" t="n">
        <v>0.147793277096735</v>
      </c>
      <c r="X81" s="63" t="s">
        <v>162</v>
      </c>
      <c r="Y81" s="63" t="s">
        <v>163</v>
      </c>
    </row>
    <row r="82" customFormat="false" ht="15" hidden="false" customHeight="false" outlineLevel="0" collapsed="false">
      <c r="A82" s="32" t="s">
        <v>230</v>
      </c>
      <c r="B82" s="32" t="s">
        <v>232</v>
      </c>
      <c r="C82" s="32" t="s">
        <v>251</v>
      </c>
      <c r="D82" s="59" t="n">
        <f aca="false">ROUND(S82*T82,0)</f>
        <v>204</v>
      </c>
      <c r="E82" s="59" t="n">
        <f aca="false">ROUND(S82,0)-D82</f>
        <v>97</v>
      </c>
      <c r="F82" s="59" t="n">
        <f aca="false">IF(COUNTA(D82:E82)=0,"",SUM(D82:E82))</f>
        <v>301</v>
      </c>
      <c r="G82" s="40" t="n">
        <f aca="false">IF(OR(F82="",F82=0),"",D82/F82)</f>
        <v>0.677740863787375</v>
      </c>
      <c r="H82" s="40" t="n">
        <f aca="false">IF(OR(F82="",F82=0),"",E82/F82)</f>
        <v>0.322259136212625</v>
      </c>
      <c r="I82" s="32" t="s">
        <v>161</v>
      </c>
      <c r="J82" s="36" t="n">
        <v>3.19796330451848</v>
      </c>
      <c r="K82" s="36" t="n">
        <f aca="false">$K$8</f>
        <v>1.2181759394794</v>
      </c>
      <c r="L82" s="36" t="n">
        <f aca="false">SQRT(J82^2+K82^2)</f>
        <v>3.42212242863596</v>
      </c>
      <c r="M82" s="40" t="n">
        <f aca="false">IF(G82="","",MAX(0,G82-1.96*L82/100))</f>
        <v>0.610667264186111</v>
      </c>
      <c r="N82" s="40" t="n">
        <f aca="false">IF(G82="","",MIN(1,G82+1.96*L82/100))</f>
        <v>0.74481446338864</v>
      </c>
      <c r="O82" s="59" t="n">
        <f aca="false">ROUND(S82*W82,0)</f>
        <v>44</v>
      </c>
      <c r="P82" s="59" t="n">
        <f aca="false">IF(F82="","",ROUND(SQRT((F82*L82/100)^2+(G82*O82)^2),0))</f>
        <v>32</v>
      </c>
      <c r="R82" s="60" t="n">
        <v>16.3024682691665</v>
      </c>
      <c r="S82" s="61" t="n">
        <f aca="false">U82*V82*$F$5</f>
        <v>300.567123287671</v>
      </c>
      <c r="T82" s="62" t="n">
        <f aca="false">MAX(0,MIN(1,R82/100+$D$5))</f>
        <v>0.678169469004228</v>
      </c>
      <c r="U82" s="62" t="n">
        <v>0.398630136986301</v>
      </c>
      <c r="V82" s="61" t="n">
        <v>754</v>
      </c>
      <c r="W82" s="62" t="n">
        <v>0.147793277096735</v>
      </c>
      <c r="X82" s="63" t="s">
        <v>162</v>
      </c>
      <c r="Y82" s="63" t="s">
        <v>163</v>
      </c>
    </row>
    <row r="83" customFormat="false" ht="15" hidden="false" customHeight="false" outlineLevel="0" collapsed="false">
      <c r="A83" s="32" t="s">
        <v>230</v>
      </c>
      <c r="B83" s="32" t="s">
        <v>232</v>
      </c>
      <c r="C83" s="32" t="s">
        <v>252</v>
      </c>
      <c r="D83" s="59" t="n">
        <f aca="false">ROUND(S83*T83,0)</f>
        <v>375</v>
      </c>
      <c r="E83" s="59" t="n">
        <f aca="false">ROUND(S83,0)-D83</f>
        <v>211</v>
      </c>
      <c r="F83" s="59" t="n">
        <f aca="false">IF(COUNTA(D83:E83)=0,"",SUM(D83:E83))</f>
        <v>586</v>
      </c>
      <c r="G83" s="40" t="n">
        <f aca="false">IF(OR(F83="",F83=0),"",D83/F83)</f>
        <v>0.639931740614334</v>
      </c>
      <c r="H83" s="40" t="n">
        <f aca="false">IF(OR(F83="",F83=0),"",E83/F83)</f>
        <v>0.360068259385666</v>
      </c>
      <c r="I83" s="32" t="s">
        <v>161</v>
      </c>
      <c r="J83" s="36" t="n">
        <v>2.2249158796463</v>
      </c>
      <c r="K83" s="36" t="n">
        <f aca="false">$K$8</f>
        <v>1.2181759394794</v>
      </c>
      <c r="L83" s="36" t="n">
        <f aca="false">SQRT(J83^2+K83^2)</f>
        <v>2.53657313930207</v>
      </c>
      <c r="M83" s="40" t="n">
        <f aca="false">IF(G83="","",MAX(0,G83-1.96*L83/100))</f>
        <v>0.590214907084014</v>
      </c>
      <c r="N83" s="40" t="n">
        <f aca="false">IF(G83="","",MIN(1,G83+1.96*L83/100))</f>
        <v>0.689648574144655</v>
      </c>
      <c r="O83" s="59" t="n">
        <f aca="false">ROUND(S83*W83,0)</f>
        <v>52</v>
      </c>
      <c r="P83" s="59" t="n">
        <f aca="false">IF(F83="","",ROUND(SQRT((F83*L83/100)^2+(G83*O83)^2),0))</f>
        <v>36</v>
      </c>
      <c r="R83" s="60" t="n">
        <v>12.456495369928</v>
      </c>
      <c r="S83" s="61" t="n">
        <f aca="false">U83*V83*$F$5</f>
        <v>586.485403548941</v>
      </c>
      <c r="T83" s="62" t="n">
        <f aca="false">MAX(0,MIN(1,R83/100+$D$5))</f>
        <v>0.639709740011843</v>
      </c>
      <c r="U83" s="62" t="n">
        <v>0.328563251287922</v>
      </c>
      <c r="V83" s="61" t="n">
        <v>1785</v>
      </c>
      <c r="W83" s="62" t="n">
        <v>0.0882361663506877</v>
      </c>
      <c r="X83" s="63" t="s">
        <v>168</v>
      </c>
      <c r="Y83" s="63" t="s">
        <v>163</v>
      </c>
    </row>
    <row r="84" customFormat="false" ht="15" hidden="false" customHeight="false" outlineLevel="0" collapsed="false">
      <c r="A84" s="32" t="s">
        <v>230</v>
      </c>
      <c r="B84" s="32" t="s">
        <v>232</v>
      </c>
      <c r="C84" s="32" t="s">
        <v>253</v>
      </c>
      <c r="D84" s="59" t="n">
        <f aca="false">ROUND(S84*T84,0)</f>
        <v>372</v>
      </c>
      <c r="E84" s="59" t="n">
        <f aca="false">ROUND(S84,0)-D84</f>
        <v>199</v>
      </c>
      <c r="F84" s="59" t="n">
        <f aca="false">IF(COUNTA(D84:E84)=0,"",SUM(D84:E84))</f>
        <v>571</v>
      </c>
      <c r="G84" s="40" t="n">
        <f aca="false">IF(OR(F84="",F84=0),"",D84/F84)</f>
        <v>0.651488616462347</v>
      </c>
      <c r="H84" s="40" t="n">
        <f aca="false">IF(OR(F84="",F84=0),"",E84/F84)</f>
        <v>0.348511383537653</v>
      </c>
      <c r="I84" s="32" t="s">
        <v>161</v>
      </c>
      <c r="J84" s="36" t="n">
        <v>3.19796330451848</v>
      </c>
      <c r="K84" s="36" t="n">
        <f aca="false">$K$8</f>
        <v>1.2181759394794</v>
      </c>
      <c r="L84" s="36" t="n">
        <f aca="false">SQRT(J84^2+K84^2)</f>
        <v>3.42212242863596</v>
      </c>
      <c r="M84" s="40" t="n">
        <f aca="false">IF(G84="","",MAX(0,G84-1.96*L84/100))</f>
        <v>0.584415016861082</v>
      </c>
      <c r="N84" s="40" t="n">
        <f aca="false">IF(G84="","",MIN(1,G84+1.96*L84/100))</f>
        <v>0.718562216063612</v>
      </c>
      <c r="O84" s="59" t="n">
        <f aca="false">ROUND(S84*W84,0)</f>
        <v>84</v>
      </c>
      <c r="P84" s="59" t="n">
        <f aca="false">IF(F84="","",ROUND(SQRT((F84*L84/100)^2+(G84*O84)^2),0))</f>
        <v>58</v>
      </c>
      <c r="R84" s="60" t="n">
        <v>13.5317080318257</v>
      </c>
      <c r="S84" s="61" t="n">
        <f aca="false">U84*V84*$F$5</f>
        <v>571.299896587383</v>
      </c>
      <c r="T84" s="62" t="n">
        <f aca="false">MAX(0,MIN(1,R84/100+$D$5))</f>
        <v>0.65046186663082</v>
      </c>
      <c r="U84" s="62" t="n">
        <v>0.28593588417787</v>
      </c>
      <c r="V84" s="61" t="n">
        <v>1998</v>
      </c>
      <c r="W84" s="62" t="n">
        <v>0.147793277096735</v>
      </c>
      <c r="X84" s="63" t="s">
        <v>162</v>
      </c>
      <c r="Y84" s="63" t="s">
        <v>163</v>
      </c>
    </row>
    <row r="85" customFormat="false" ht="15" hidden="false" customHeight="false" outlineLevel="0" collapsed="false">
      <c r="A85" s="32" t="s">
        <v>230</v>
      </c>
      <c r="B85" s="32" t="s">
        <v>232</v>
      </c>
      <c r="C85" s="32" t="s">
        <v>254</v>
      </c>
      <c r="D85" s="59" t="n">
        <f aca="false">ROUND(S85*T85,0)</f>
        <v>308</v>
      </c>
      <c r="E85" s="59" t="n">
        <f aca="false">ROUND(S85,0)-D85</f>
        <v>215</v>
      </c>
      <c r="F85" s="59" t="n">
        <f aca="false">IF(COUNTA(D85:E85)=0,"",SUM(D85:E85))</f>
        <v>523</v>
      </c>
      <c r="G85" s="40" t="n">
        <f aca="false">IF(OR(F85="",F85=0),"",D85/F85)</f>
        <v>0.588910133843212</v>
      </c>
      <c r="H85" s="40" t="n">
        <f aca="false">IF(OR(F85="",F85=0),"",E85/F85)</f>
        <v>0.411089866156788</v>
      </c>
      <c r="I85" s="32" t="s">
        <v>161</v>
      </c>
      <c r="J85" s="36" t="n">
        <v>3.19796330451848</v>
      </c>
      <c r="K85" s="36" t="n">
        <f aca="false">$K$8</f>
        <v>1.2181759394794</v>
      </c>
      <c r="L85" s="36" t="n">
        <f aca="false">SQRT(J85^2+K85^2)</f>
        <v>3.42212242863596</v>
      </c>
      <c r="M85" s="40" t="n">
        <f aca="false">IF(G85="","",MAX(0,G85-1.96*L85/100))</f>
        <v>0.521836534241947</v>
      </c>
      <c r="N85" s="40" t="n">
        <f aca="false">IF(G85="","",MIN(1,G85+1.96*L85/100))</f>
        <v>0.655983733444477</v>
      </c>
      <c r="O85" s="59" t="n">
        <f aca="false">ROUND(S85*W85,0)</f>
        <v>77</v>
      </c>
      <c r="P85" s="59" t="n">
        <f aca="false">IF(F85="","",ROUND(SQRT((F85*L85/100)^2+(G85*O85)^2),0))</f>
        <v>49</v>
      </c>
      <c r="R85" s="60" t="n">
        <v>7.35855648763021</v>
      </c>
      <c r="S85" s="61" t="n">
        <f aca="false">U85*V85*$F$5</f>
        <v>522.567052980132</v>
      </c>
      <c r="T85" s="62" t="n">
        <f aca="false">MAX(0,MIN(1,R85/100+$D$5))</f>
        <v>0.588730351188865</v>
      </c>
      <c r="U85" s="62" t="n">
        <v>0.43294701986755</v>
      </c>
      <c r="V85" s="61" t="n">
        <v>1207</v>
      </c>
      <c r="W85" s="62" t="n">
        <v>0.147793277096735</v>
      </c>
      <c r="X85" s="63" t="s">
        <v>162</v>
      </c>
      <c r="Y85" s="63" t="s">
        <v>163</v>
      </c>
    </row>
    <row r="86" customFormat="false" ht="15" hidden="false" customHeight="false" outlineLevel="0" collapsed="false">
      <c r="A86" s="32" t="s">
        <v>230</v>
      </c>
      <c r="B86" s="32" t="s">
        <v>232</v>
      </c>
      <c r="C86" s="32" t="s">
        <v>255</v>
      </c>
      <c r="D86" s="59" t="n">
        <f aca="false">ROUND(S86*T86,0)</f>
        <v>383</v>
      </c>
      <c r="E86" s="59" t="n">
        <f aca="false">ROUND(S86,0)-D86</f>
        <v>227</v>
      </c>
      <c r="F86" s="59" t="n">
        <f aca="false">IF(COUNTA(D86:E86)=0,"",SUM(D86:E86))</f>
        <v>610</v>
      </c>
      <c r="G86" s="40" t="n">
        <f aca="false">IF(OR(F86="",F86=0),"",D86/F86)</f>
        <v>0.627868852459016</v>
      </c>
      <c r="H86" s="40" t="n">
        <f aca="false">IF(OR(F86="",F86=0),"",E86/F86)</f>
        <v>0.372131147540984</v>
      </c>
      <c r="I86" s="32" t="s">
        <v>161</v>
      </c>
      <c r="J86" s="36" t="n">
        <v>2.2249158796463</v>
      </c>
      <c r="K86" s="36" t="n">
        <f aca="false">$K$8</f>
        <v>1.2181759394794</v>
      </c>
      <c r="L86" s="36" t="n">
        <f aca="false">SQRT(J86^2+K86^2)</f>
        <v>2.53657313930207</v>
      </c>
      <c r="M86" s="40" t="n">
        <f aca="false">IF(G86="","",MAX(0,G86-1.96*L86/100))</f>
        <v>0.578152018928696</v>
      </c>
      <c r="N86" s="40" t="n">
        <f aca="false">IF(G86="","",MIN(1,G86+1.96*L86/100))</f>
        <v>0.677585685989337</v>
      </c>
      <c r="O86" s="59" t="n">
        <f aca="false">ROUND(S86*W86,0)</f>
        <v>54</v>
      </c>
      <c r="P86" s="59" t="n">
        <f aca="false">IF(F86="","",ROUND(SQRT((F86*L86/100)^2+(G86*O86)^2),0))</f>
        <v>37</v>
      </c>
      <c r="R86" s="60" t="n">
        <v>11.1722399181564</v>
      </c>
      <c r="S86" s="61" t="n">
        <f aca="false">U86*V86*$F$5</f>
        <v>610.325752919484</v>
      </c>
      <c r="T86" s="62" t="n">
        <f aca="false">MAX(0,MIN(1,R86/100+$D$5))</f>
        <v>0.626867185494127</v>
      </c>
      <c r="U86" s="62" t="n">
        <v>0.368776889981561</v>
      </c>
      <c r="V86" s="61" t="n">
        <v>1655</v>
      </c>
      <c r="W86" s="62" t="n">
        <v>0.0882361663506877</v>
      </c>
      <c r="X86" s="63" t="s">
        <v>168</v>
      </c>
      <c r="Y86" s="63" t="s">
        <v>163</v>
      </c>
    </row>
    <row r="87" customFormat="false" ht="15" hidden="false" customHeight="false" outlineLevel="0" collapsed="false">
      <c r="A87" s="32" t="s">
        <v>230</v>
      </c>
      <c r="B87" s="32" t="s">
        <v>232</v>
      </c>
      <c r="C87" s="32" t="s">
        <v>256</v>
      </c>
      <c r="D87" s="59" t="n">
        <f aca="false">ROUND(S87*T87,0)</f>
        <v>429</v>
      </c>
      <c r="E87" s="59" t="n">
        <f aca="false">ROUND(S87,0)-D87</f>
        <v>252</v>
      </c>
      <c r="F87" s="59" t="n">
        <f aca="false">IF(COUNTA(D87:E87)=0,"",SUM(D87:E87))</f>
        <v>681</v>
      </c>
      <c r="G87" s="40" t="n">
        <f aca="false">IF(OR(F87="",F87=0),"",D87/F87)</f>
        <v>0.629955947136564</v>
      </c>
      <c r="H87" s="40" t="n">
        <f aca="false">IF(OR(F87="",F87=0),"",E87/F87)</f>
        <v>0.370044052863436</v>
      </c>
      <c r="I87" s="32" t="s">
        <v>161</v>
      </c>
      <c r="J87" s="36" t="n">
        <v>2.2249158796463</v>
      </c>
      <c r="K87" s="36" t="n">
        <f aca="false">$K$8</f>
        <v>1.2181759394794</v>
      </c>
      <c r="L87" s="36" t="n">
        <f aca="false">SQRT(J87^2+K87^2)</f>
        <v>2.53657313930207</v>
      </c>
      <c r="M87" s="40" t="n">
        <f aca="false">IF(G87="","",MAX(0,G87-1.96*L87/100))</f>
        <v>0.580239113606243</v>
      </c>
      <c r="N87" s="40" t="n">
        <f aca="false">IF(G87="","",MIN(1,G87+1.96*L87/100))</f>
        <v>0.679672780666884</v>
      </c>
      <c r="O87" s="59" t="n">
        <f aca="false">ROUND(S87*W87,0)</f>
        <v>60</v>
      </c>
      <c r="P87" s="59" t="n">
        <f aca="false">IF(F87="","",ROUND(SQRT((F87*L87/100)^2+(G87*O87)^2),0))</f>
        <v>42</v>
      </c>
      <c r="R87" s="60" t="n">
        <v>11.4432978664706</v>
      </c>
      <c r="S87" s="61" t="n">
        <f aca="false">U87*V87*$F$5</f>
        <v>680.907053394859</v>
      </c>
      <c r="T87" s="62" t="n">
        <f aca="false">MAX(0,MIN(1,R87/100+$D$5))</f>
        <v>0.629577764977269</v>
      </c>
      <c r="U87" s="62" t="n">
        <v>0.441001977587344</v>
      </c>
      <c r="V87" s="61" t="n">
        <v>1544</v>
      </c>
      <c r="W87" s="62" t="n">
        <v>0.0882361663506877</v>
      </c>
      <c r="X87" s="63" t="s">
        <v>168</v>
      </c>
      <c r="Y87" s="63" t="s">
        <v>163</v>
      </c>
    </row>
    <row r="88" customFormat="false" ht="15" hidden="false" customHeight="false" outlineLevel="0" collapsed="false">
      <c r="A88" s="32" t="s">
        <v>230</v>
      </c>
      <c r="B88" s="32" t="s">
        <v>232</v>
      </c>
      <c r="C88" s="32" t="s">
        <v>257</v>
      </c>
      <c r="D88" s="59" t="n">
        <f aca="false">ROUND(S88*T88,0)</f>
        <v>294</v>
      </c>
      <c r="E88" s="59" t="n">
        <f aca="false">ROUND(S88,0)-D88</f>
        <v>198</v>
      </c>
      <c r="F88" s="59" t="n">
        <f aca="false">IF(COUNTA(D88:E88)=0,"",SUM(D88:E88))</f>
        <v>492</v>
      </c>
      <c r="G88" s="40" t="n">
        <f aca="false">IF(OR(F88="",F88=0),"",D88/F88)</f>
        <v>0.597560975609756</v>
      </c>
      <c r="H88" s="40" t="n">
        <f aca="false">IF(OR(F88="",F88=0),"",E88/F88)</f>
        <v>0.402439024390244</v>
      </c>
      <c r="I88" s="32" t="s">
        <v>161</v>
      </c>
      <c r="J88" s="36" t="n">
        <v>3.19796330451848</v>
      </c>
      <c r="K88" s="36" t="n">
        <f aca="false">$K$8</f>
        <v>1.2181759394794</v>
      </c>
      <c r="L88" s="36" t="n">
        <f aca="false">SQRT(J88^2+K88^2)</f>
        <v>3.42212242863596</v>
      </c>
      <c r="M88" s="40" t="n">
        <f aca="false">IF(G88="","",MAX(0,G88-1.96*L88/100))</f>
        <v>0.530487376008491</v>
      </c>
      <c r="N88" s="40" t="n">
        <f aca="false">IF(G88="","",MIN(1,G88+1.96*L88/100))</f>
        <v>0.664634575211021</v>
      </c>
      <c r="O88" s="59" t="n">
        <f aca="false">ROUND(S88*W88,0)</f>
        <v>73</v>
      </c>
      <c r="P88" s="59" t="n">
        <f aca="false">IF(F88="","",ROUND(SQRT((F88*L88/100)^2+(G88*O88)^2),0))</f>
        <v>47</v>
      </c>
      <c r="R88" s="60" t="n">
        <v>8.38399339907603</v>
      </c>
      <c r="S88" s="61" t="n">
        <f aca="false">U88*V88*$F$5</f>
        <v>491.515840779854</v>
      </c>
      <c r="T88" s="62" t="n">
        <f aca="false">MAX(0,MIN(1,R88/100+$D$5))</f>
        <v>0.598984720303323</v>
      </c>
      <c r="U88" s="62" t="n">
        <v>0.376929325751422</v>
      </c>
      <c r="V88" s="61" t="n">
        <v>1304</v>
      </c>
      <c r="W88" s="62" t="n">
        <v>0.147793277096735</v>
      </c>
      <c r="X88" s="63" t="s">
        <v>162</v>
      </c>
      <c r="Y88" s="63" t="s">
        <v>163</v>
      </c>
    </row>
    <row r="89" customFormat="false" ht="15" hidden="false" customHeight="false" outlineLevel="0" collapsed="false">
      <c r="A89" s="32" t="s">
        <v>230</v>
      </c>
      <c r="B89" s="32" t="s">
        <v>232</v>
      </c>
      <c r="C89" s="32" t="s">
        <v>258</v>
      </c>
      <c r="D89" s="59" t="n">
        <f aca="false">ROUND(S89*T89,0)</f>
        <v>287</v>
      </c>
      <c r="E89" s="59" t="n">
        <f aca="false">ROUND(S89,0)-D89</f>
        <v>173</v>
      </c>
      <c r="F89" s="59" t="n">
        <f aca="false">IF(COUNTA(D89:E89)=0,"",SUM(D89:E89))</f>
        <v>460</v>
      </c>
      <c r="G89" s="40" t="n">
        <f aca="false">IF(OR(F89="",F89=0),"",D89/F89)</f>
        <v>0.623913043478261</v>
      </c>
      <c r="H89" s="40" t="n">
        <f aca="false">IF(OR(F89="",F89=0),"",E89/F89)</f>
        <v>0.376086956521739</v>
      </c>
      <c r="I89" s="32" t="s">
        <v>161</v>
      </c>
      <c r="J89" s="36" t="n">
        <v>3.19796330451848</v>
      </c>
      <c r="K89" s="36" t="n">
        <f aca="false">$K$8</f>
        <v>1.2181759394794</v>
      </c>
      <c r="L89" s="36" t="n">
        <f aca="false">SQRT(J89^2+K89^2)</f>
        <v>3.42212242863596</v>
      </c>
      <c r="M89" s="40" t="n">
        <f aca="false">IF(G89="","",MAX(0,G89-1.96*L89/100))</f>
        <v>0.556839443876996</v>
      </c>
      <c r="N89" s="40" t="n">
        <f aca="false">IF(G89="","",MIN(1,G89+1.96*L89/100))</f>
        <v>0.690986643079526</v>
      </c>
      <c r="O89" s="59" t="n">
        <f aca="false">ROUND(S89*W89,0)</f>
        <v>68</v>
      </c>
      <c r="P89" s="59" t="n">
        <f aca="false">IF(F89="","",ROUND(SQRT((F89*L89/100)^2+(G89*O89)^2),0))</f>
        <v>45</v>
      </c>
      <c r="R89" s="60" t="n">
        <v>10.8976212428618</v>
      </c>
      <c r="S89" s="61" t="n">
        <f aca="false">U89*V89*$F$5</f>
        <v>460.299781181619</v>
      </c>
      <c r="T89" s="62" t="n">
        <f aca="false">MAX(0,MIN(1,R89/100+$D$5))</f>
        <v>0.624120998741181</v>
      </c>
      <c r="U89" s="62" t="n">
        <v>0.321663019693654</v>
      </c>
      <c r="V89" s="61" t="n">
        <v>1431</v>
      </c>
      <c r="W89" s="62" t="n">
        <v>0.147793277096735</v>
      </c>
      <c r="X89" s="63" t="s">
        <v>162</v>
      </c>
      <c r="Y89" s="63" t="s">
        <v>163</v>
      </c>
    </row>
    <row r="90" customFormat="false" ht="15" hidden="false" customHeight="false" outlineLevel="0" collapsed="false">
      <c r="A90" s="32" t="s">
        <v>230</v>
      </c>
      <c r="B90" s="32" t="s">
        <v>232</v>
      </c>
      <c r="C90" s="32" t="s">
        <v>259</v>
      </c>
      <c r="D90" s="59" t="n">
        <f aca="false">ROUND(S90*T90,0)</f>
        <v>502</v>
      </c>
      <c r="E90" s="59" t="n">
        <f aca="false">ROUND(S90,0)-D90</f>
        <v>319</v>
      </c>
      <c r="F90" s="59" t="n">
        <f aca="false">IF(COUNTA(D90:E90)=0,"",SUM(D90:E90))</f>
        <v>821</v>
      </c>
      <c r="G90" s="40" t="n">
        <f aca="false">IF(OR(F90="",F90=0),"",D90/F90)</f>
        <v>0.611449451887942</v>
      </c>
      <c r="H90" s="40" t="n">
        <f aca="false">IF(OR(F90="",F90=0),"",E90/F90)</f>
        <v>0.388550548112058</v>
      </c>
      <c r="I90" s="32" t="s">
        <v>161</v>
      </c>
      <c r="J90" s="36" t="n">
        <v>2.2249158796463</v>
      </c>
      <c r="K90" s="36" t="n">
        <f aca="false">$K$8</f>
        <v>1.2181759394794</v>
      </c>
      <c r="L90" s="36" t="n">
        <f aca="false">SQRT(J90^2+K90^2)</f>
        <v>2.53657313930207</v>
      </c>
      <c r="M90" s="40" t="n">
        <f aca="false">IF(G90="","",MAX(0,G90-1.96*L90/100))</f>
        <v>0.561732618357621</v>
      </c>
      <c r="N90" s="40" t="n">
        <f aca="false">IF(G90="","",MIN(1,G90+1.96*L90/100))</f>
        <v>0.661166285418262</v>
      </c>
      <c r="O90" s="59" t="n">
        <f aca="false">ROUND(S90*W90,0)</f>
        <v>72</v>
      </c>
      <c r="P90" s="59" t="n">
        <f aca="false">IF(F90="","",ROUND(SQRT((F90*L90/100)^2+(G90*O90)^2),0))</f>
        <v>49</v>
      </c>
      <c r="R90" s="60" t="n">
        <v>9.56199767366143</v>
      </c>
      <c r="S90" s="61" t="n">
        <f aca="false">U90*V90*$F$5</f>
        <v>821.477888730385</v>
      </c>
      <c r="T90" s="62" t="n">
        <f aca="false">MAX(0,MIN(1,R90/100+$D$5))</f>
        <v>0.610764763049177</v>
      </c>
      <c r="U90" s="62" t="n">
        <v>0.368045649072753</v>
      </c>
      <c r="V90" s="61" t="n">
        <v>2232</v>
      </c>
      <c r="W90" s="62" t="n">
        <v>0.0882361663506877</v>
      </c>
      <c r="X90" s="63" t="s">
        <v>168</v>
      </c>
      <c r="Y90" s="63" t="s">
        <v>163</v>
      </c>
    </row>
    <row r="91" customFormat="false" ht="15" hidden="false" customHeight="false" outlineLevel="0" collapsed="false">
      <c r="A91" s="32" t="s">
        <v>230</v>
      </c>
      <c r="B91" s="32" t="s">
        <v>232</v>
      </c>
      <c r="C91" s="32" t="s">
        <v>260</v>
      </c>
      <c r="D91" s="59" t="n">
        <f aca="false">ROUND(S91*T91,0)</f>
        <v>351</v>
      </c>
      <c r="E91" s="59" t="n">
        <f aca="false">ROUND(S91,0)-D91</f>
        <v>169</v>
      </c>
      <c r="F91" s="59" t="n">
        <f aca="false">IF(COUNTA(D91:E91)=0,"",SUM(D91:E91))</f>
        <v>520</v>
      </c>
      <c r="G91" s="40" t="n">
        <f aca="false">IF(OR(F91="",F91=0),"",D91/F91)</f>
        <v>0.675</v>
      </c>
      <c r="H91" s="40" t="n">
        <f aca="false">IF(OR(F91="",F91=0),"",E91/F91)</f>
        <v>0.325</v>
      </c>
      <c r="I91" s="32" t="s">
        <v>161</v>
      </c>
      <c r="J91" s="36" t="n">
        <v>3.19796330451848</v>
      </c>
      <c r="K91" s="36" t="n">
        <f aca="false">$K$8</f>
        <v>1.2181759394794</v>
      </c>
      <c r="L91" s="36" t="n">
        <f aca="false">SQRT(J91^2+K91^2)</f>
        <v>3.42212242863596</v>
      </c>
      <c r="M91" s="40" t="n">
        <f aca="false">IF(G91="","",MAX(0,G91-1.96*L91/100))</f>
        <v>0.607926400398735</v>
      </c>
      <c r="N91" s="40" t="n">
        <f aca="false">IF(G91="","",MIN(1,G91+1.96*L91/100))</f>
        <v>0.742073599601265</v>
      </c>
      <c r="O91" s="59" t="n">
        <f aca="false">ROUND(S91*W91,0)</f>
        <v>77</v>
      </c>
      <c r="P91" s="59" t="n">
        <f aca="false">IF(F91="","",ROUND(SQRT((F91*L91/100)^2+(G91*O91)^2),0))</f>
        <v>55</v>
      </c>
      <c r="R91" s="60" t="n">
        <v>16.108822059982</v>
      </c>
      <c r="S91" s="61" t="n">
        <f aca="false">U91*V91*$F$5</f>
        <v>519.765237020316</v>
      </c>
      <c r="T91" s="62" t="n">
        <f aca="false">MAX(0,MIN(1,R91/100+$D$5))</f>
        <v>0.676233006912383</v>
      </c>
      <c r="U91" s="62" t="n">
        <v>0.555304740406321</v>
      </c>
      <c r="V91" s="61" t="n">
        <v>936</v>
      </c>
      <c r="W91" s="62" t="n">
        <v>0.147793277096735</v>
      </c>
      <c r="X91" s="63" t="s">
        <v>162</v>
      </c>
      <c r="Y91" s="63" t="s">
        <v>163</v>
      </c>
    </row>
    <row r="92" customFormat="false" ht="15" hidden="false" customHeight="false" outlineLevel="0" collapsed="false">
      <c r="A92" s="32" t="s">
        <v>230</v>
      </c>
      <c r="B92" s="32" t="s">
        <v>232</v>
      </c>
      <c r="C92" s="32" t="s">
        <v>261</v>
      </c>
      <c r="D92" s="59" t="n">
        <f aca="false">ROUND(S92*T92,0)</f>
        <v>394</v>
      </c>
      <c r="E92" s="59" t="n">
        <f aca="false">ROUND(S92,0)-D92</f>
        <v>223</v>
      </c>
      <c r="F92" s="59" t="n">
        <f aca="false">IF(COUNTA(D92:E92)=0,"",SUM(D92:E92))</f>
        <v>617</v>
      </c>
      <c r="G92" s="40" t="n">
        <f aca="false">IF(OR(F92="",F92=0),"",D92/F92)</f>
        <v>0.638573743922204</v>
      </c>
      <c r="H92" s="40" t="n">
        <f aca="false">IF(OR(F92="",F92=0),"",E92/F92)</f>
        <v>0.361426256077796</v>
      </c>
      <c r="I92" s="32" t="s">
        <v>161</v>
      </c>
      <c r="J92" s="36" t="n">
        <v>2.2249158796463</v>
      </c>
      <c r="K92" s="36" t="n">
        <f aca="false">$K$8</f>
        <v>1.2181759394794</v>
      </c>
      <c r="L92" s="36" t="n">
        <f aca="false">SQRT(J92^2+K92^2)</f>
        <v>2.53657313930207</v>
      </c>
      <c r="M92" s="40" t="n">
        <f aca="false">IF(G92="","",MAX(0,G92-1.96*L92/100))</f>
        <v>0.588856910391884</v>
      </c>
      <c r="N92" s="40" t="n">
        <f aca="false">IF(G92="","",MIN(1,G92+1.96*L92/100))</f>
        <v>0.688290577452525</v>
      </c>
      <c r="O92" s="59" t="n">
        <f aca="false">ROUND(S92*W92,0)</f>
        <v>54</v>
      </c>
      <c r="P92" s="59" t="n">
        <f aca="false">IF(F92="","",ROUND(SQRT((F92*L92/100)^2+(G92*O92)^2),0))</f>
        <v>38</v>
      </c>
      <c r="R92" s="60" t="n">
        <v>12.3091514583205</v>
      </c>
      <c r="S92" s="61" t="n">
        <f aca="false">U92*V92*$F$5</f>
        <v>617.474012474013</v>
      </c>
      <c r="T92" s="62" t="n">
        <f aca="false">MAX(0,MIN(1,R92/100+$D$5))</f>
        <v>0.638236300895768</v>
      </c>
      <c r="U92" s="62" t="n">
        <v>0.646569646569647</v>
      </c>
      <c r="V92" s="61" t="n">
        <v>955</v>
      </c>
      <c r="W92" s="62" t="n">
        <v>0.0882361663506877</v>
      </c>
      <c r="X92" s="63" t="s">
        <v>168</v>
      </c>
      <c r="Y92" s="63" t="s">
        <v>163</v>
      </c>
    </row>
    <row r="93" customFormat="false" ht="15" hidden="false" customHeight="false" outlineLevel="0" collapsed="false">
      <c r="A93" s="32" t="s">
        <v>230</v>
      </c>
      <c r="B93" s="32" t="s">
        <v>232</v>
      </c>
      <c r="C93" s="32" t="s">
        <v>262</v>
      </c>
      <c r="D93" s="59" t="n">
        <f aca="false">ROUND(S93*T93,0)</f>
        <v>423</v>
      </c>
      <c r="E93" s="59" t="n">
        <f aca="false">ROUND(S93,0)-D93</f>
        <v>253</v>
      </c>
      <c r="F93" s="59" t="n">
        <f aca="false">IF(COUNTA(D93:E93)=0,"",SUM(D93:E93))</f>
        <v>676</v>
      </c>
      <c r="G93" s="40" t="n">
        <f aca="false">IF(OR(F93="",F93=0),"",D93/F93)</f>
        <v>0.625739644970414</v>
      </c>
      <c r="H93" s="40" t="n">
        <f aca="false">IF(OR(F93="",F93=0),"",E93/F93)</f>
        <v>0.374260355029586</v>
      </c>
      <c r="I93" s="32" t="s">
        <v>161</v>
      </c>
      <c r="J93" s="36" t="n">
        <v>2.2249158796463</v>
      </c>
      <c r="K93" s="36" t="n">
        <f aca="false">$K$8</f>
        <v>1.2181759394794</v>
      </c>
      <c r="L93" s="36" t="n">
        <f aca="false">SQRT(J93^2+K93^2)</f>
        <v>2.53657313930207</v>
      </c>
      <c r="M93" s="40" t="n">
        <f aca="false">IF(G93="","",MAX(0,G93-1.96*L93/100))</f>
        <v>0.576022811440094</v>
      </c>
      <c r="N93" s="40" t="n">
        <f aca="false">IF(G93="","",MIN(1,G93+1.96*L93/100))</f>
        <v>0.675456478500735</v>
      </c>
      <c r="O93" s="59" t="n">
        <f aca="false">ROUND(S93*W93,0)</f>
        <v>60</v>
      </c>
      <c r="P93" s="59" t="n">
        <f aca="false">IF(F93="","",ROUND(SQRT((F93*L93/100)^2+(G93*O93)^2),0))</f>
        <v>41</v>
      </c>
      <c r="R93" s="60" t="n">
        <v>11.1441663325758</v>
      </c>
      <c r="S93" s="61" t="n">
        <f aca="false">U93*V93*$F$5</f>
        <v>675.646008403362</v>
      </c>
      <c r="T93" s="62" t="n">
        <f aca="false">MAX(0,MIN(1,R93/100+$D$5))</f>
        <v>0.626586449638321</v>
      </c>
      <c r="U93" s="62" t="n">
        <v>0.719537815126051</v>
      </c>
      <c r="V93" s="61" t="n">
        <v>939</v>
      </c>
      <c r="W93" s="62" t="n">
        <v>0.0882361663506877</v>
      </c>
      <c r="X93" s="63" t="s">
        <v>168</v>
      </c>
      <c r="Y93" s="63" t="s">
        <v>163</v>
      </c>
    </row>
    <row r="94" customFormat="false" ht="15" hidden="false" customHeight="false" outlineLevel="0" collapsed="false">
      <c r="A94" s="32" t="s">
        <v>230</v>
      </c>
      <c r="B94" s="32" t="s">
        <v>232</v>
      </c>
      <c r="C94" s="32" t="s">
        <v>263</v>
      </c>
      <c r="D94" s="59" t="n">
        <f aca="false">ROUND(S94*T94,0)</f>
        <v>345</v>
      </c>
      <c r="E94" s="59" t="n">
        <f aca="false">ROUND(S94,0)-D94</f>
        <v>210</v>
      </c>
      <c r="F94" s="59" t="n">
        <f aca="false">IF(COUNTA(D94:E94)=0,"",SUM(D94:E94))</f>
        <v>555</v>
      </c>
      <c r="G94" s="40" t="n">
        <f aca="false">IF(OR(F94="",F94=0),"",D94/F94)</f>
        <v>0.621621621621622</v>
      </c>
      <c r="H94" s="40" t="n">
        <f aca="false">IF(OR(F94="",F94=0),"",E94/F94)</f>
        <v>0.378378378378378</v>
      </c>
      <c r="I94" s="32" t="s">
        <v>264</v>
      </c>
      <c r="J94" s="36" t="n">
        <v>3.19796330451848</v>
      </c>
      <c r="K94" s="36" t="n">
        <f aca="false">$K$8</f>
        <v>1.2181759394794</v>
      </c>
      <c r="L94" s="36" t="n">
        <f aca="false">SQRT(J94^2+K94^2)</f>
        <v>3.42212242863596</v>
      </c>
      <c r="M94" s="40" t="n">
        <f aca="false">IF(G94="","",MAX(0,G94-1.96*L94/100))</f>
        <v>0.554548022020357</v>
      </c>
      <c r="N94" s="40" t="n">
        <f aca="false">IF(G94="","",MIN(1,G94+1.96*L94/100))</f>
        <v>0.688695221222886</v>
      </c>
      <c r="O94" s="59" t="n">
        <f aca="false">ROUND(S94*W94,0)</f>
        <v>82</v>
      </c>
      <c r="P94" s="59" t="n">
        <f aca="false">IF(F94="","",ROUND(SQRT((F94*L94/100)^2+(G94*O94)^2),0))</f>
        <v>54</v>
      </c>
      <c r="R94" s="60" t="n">
        <v>10.6269889853967</v>
      </c>
      <c r="S94" s="61" t="n">
        <f aca="false">U94*V94*$F$5</f>
        <v>554.842964315995</v>
      </c>
      <c r="T94" s="62" t="n">
        <f aca="false">MAX(0,MIN(1,R94/100+$D$5))</f>
        <v>0.62141467616653</v>
      </c>
      <c r="U94" s="62" t="n">
        <v>0.77927382628651</v>
      </c>
      <c r="V94" s="61" t="n">
        <v>712</v>
      </c>
      <c r="W94" s="62" t="n">
        <v>0.147793277096735</v>
      </c>
      <c r="X94" s="63" t="s">
        <v>162</v>
      </c>
      <c r="Y94" s="63" t="s">
        <v>163</v>
      </c>
    </row>
    <row r="95" customFormat="false" ht="15" hidden="false" customHeight="false" outlineLevel="0" collapsed="false">
      <c r="A95" s="32" t="s">
        <v>230</v>
      </c>
      <c r="B95" s="32" t="s">
        <v>232</v>
      </c>
      <c r="C95" s="32" t="s">
        <v>265</v>
      </c>
      <c r="D95" s="59" t="n">
        <f aca="false">ROUND(S95*T95,0)</f>
        <v>748</v>
      </c>
      <c r="E95" s="59" t="n">
        <f aca="false">ROUND(S95,0)-D95</f>
        <v>458</v>
      </c>
      <c r="F95" s="59" t="n">
        <f aca="false">IF(COUNTA(D95:E95)=0,"",SUM(D95:E95))</f>
        <v>1206</v>
      </c>
      <c r="G95" s="40" t="n">
        <f aca="false">IF(OR(F95="",F95=0),"",D95/F95)</f>
        <v>0.620232172470978</v>
      </c>
      <c r="H95" s="40" t="n">
        <f aca="false">IF(OR(F95="",F95=0),"",E95/F95)</f>
        <v>0.379767827529022</v>
      </c>
      <c r="I95" s="32" t="s">
        <v>264</v>
      </c>
      <c r="J95" s="36" t="n">
        <v>2.08291714656994</v>
      </c>
      <c r="K95" s="36" t="n">
        <f aca="false">$K$8</f>
        <v>1.2181759394794</v>
      </c>
      <c r="L95" s="36" t="n">
        <f aca="false">SQRT(J95^2+K95^2)</f>
        <v>2.41298496866465</v>
      </c>
      <c r="M95" s="40" t="n">
        <f aca="false">IF(G95="","",MAX(0,G95-1.96*L95/100))</f>
        <v>0.572937667085151</v>
      </c>
      <c r="N95" s="40" t="n">
        <f aca="false">IF(G95="","",MIN(1,G95+1.96*L95/100))</f>
        <v>0.667526677856806</v>
      </c>
      <c r="O95" s="59" t="n">
        <f aca="false">ROUND(S95*W95,0)</f>
        <v>82</v>
      </c>
      <c r="P95" s="59" t="n">
        <f aca="false">IF(F95="","",ROUND(SQRT((F95*L95/100)^2+(G95*O95)^2),0))</f>
        <v>59</v>
      </c>
      <c r="R95" s="60" t="n">
        <v>10.5019551507939</v>
      </c>
      <c r="S95" s="61" t="n">
        <f aca="false">U95*V95*$F$5</f>
        <v>1206.29316677804</v>
      </c>
      <c r="T95" s="62" t="n">
        <f aca="false">MAX(0,MIN(1,R95/100+$D$5))</f>
        <v>0.620164337820502</v>
      </c>
      <c r="U95" s="62" t="n">
        <v>0.569903617810831</v>
      </c>
      <c r="V95" s="61" t="n">
        <v>2116.66171099557</v>
      </c>
      <c r="W95" s="62" t="n">
        <v>0.0678151016999644</v>
      </c>
      <c r="X95" s="63" t="s">
        <v>201</v>
      </c>
      <c r="Y95" s="63" t="s">
        <v>266</v>
      </c>
    </row>
    <row r="96" customFormat="false" ht="15" hidden="false" customHeight="false" outlineLevel="0" collapsed="false">
      <c r="A96" s="32" t="s">
        <v>230</v>
      </c>
      <c r="B96" s="32" t="s">
        <v>232</v>
      </c>
      <c r="C96" s="32" t="s">
        <v>267</v>
      </c>
      <c r="D96" s="59" t="n">
        <f aca="false">ROUND(S96*T96,0)</f>
        <v>392</v>
      </c>
      <c r="E96" s="59" t="n">
        <f aca="false">ROUND(S96,0)-D96</f>
        <v>193</v>
      </c>
      <c r="F96" s="59" t="n">
        <f aca="false">IF(COUNTA(D96:E96)=0,"",SUM(D96:E96))</f>
        <v>585</v>
      </c>
      <c r="G96" s="40" t="n">
        <f aca="false">IF(OR(F96="",F96=0),"",D96/F96)</f>
        <v>0.67008547008547</v>
      </c>
      <c r="H96" s="40" t="n">
        <f aca="false">IF(OR(F96="",F96=0),"",E96/F96)</f>
        <v>0.32991452991453</v>
      </c>
      <c r="I96" s="32" t="s">
        <v>161</v>
      </c>
      <c r="J96" s="36" t="n">
        <v>2.2249158796463</v>
      </c>
      <c r="K96" s="36" t="n">
        <f aca="false">$K$8</f>
        <v>1.2181759394794</v>
      </c>
      <c r="L96" s="36" t="n">
        <f aca="false">SQRT(J96^2+K96^2)</f>
        <v>2.53657313930207</v>
      </c>
      <c r="M96" s="40" t="n">
        <f aca="false">IF(G96="","",MAX(0,G96-1.96*L96/100))</f>
        <v>0.62036863655515</v>
      </c>
      <c r="N96" s="40" t="n">
        <f aca="false">IF(G96="","",MIN(1,G96+1.96*L96/100))</f>
        <v>0.719802303615791</v>
      </c>
      <c r="O96" s="59" t="n">
        <f aca="false">ROUND(S96*W96,0)</f>
        <v>52</v>
      </c>
      <c r="P96" s="59" t="n">
        <f aca="false">IF(F96="","",ROUND(SQRT((F96*L96/100)^2+(G96*O96)^2),0))</f>
        <v>38</v>
      </c>
      <c r="R96" s="60" t="n">
        <v>15.40264995654</v>
      </c>
      <c r="S96" s="61" t="n">
        <f aca="false">U96*V96*$F$5</f>
        <v>585.1929092805</v>
      </c>
      <c r="T96" s="62" t="n">
        <f aca="false">MAX(0,MIN(1,R96/100+$D$5))</f>
        <v>0.669171285877963</v>
      </c>
      <c r="U96" s="62" t="n">
        <v>0.599582898852972</v>
      </c>
      <c r="V96" s="61" t="n">
        <v>976</v>
      </c>
      <c r="W96" s="62" t="n">
        <v>0.0882361663506877</v>
      </c>
      <c r="X96" s="63" t="s">
        <v>168</v>
      </c>
      <c r="Y96" s="63" t="s">
        <v>163</v>
      </c>
    </row>
    <row r="97" customFormat="false" ht="15" hidden="false" customHeight="false" outlineLevel="0" collapsed="false">
      <c r="A97" s="32" t="s">
        <v>230</v>
      </c>
      <c r="B97" s="32" t="s">
        <v>232</v>
      </c>
      <c r="C97" s="32" t="s">
        <v>268</v>
      </c>
      <c r="D97" s="59" t="n">
        <f aca="false">ROUND(S97*T97,0)</f>
        <v>495</v>
      </c>
      <c r="E97" s="59" t="n">
        <f aca="false">ROUND(S97,0)-D97</f>
        <v>290</v>
      </c>
      <c r="F97" s="59" t="n">
        <f aca="false">IF(COUNTA(D97:E97)=0,"",SUM(D97:E97))</f>
        <v>785</v>
      </c>
      <c r="G97" s="40" t="n">
        <f aca="false">IF(OR(F97="",F97=0),"",D97/F97)</f>
        <v>0.630573248407643</v>
      </c>
      <c r="H97" s="40" t="n">
        <f aca="false">IF(OR(F97="",F97=0),"",E97/F97)</f>
        <v>0.369426751592357</v>
      </c>
      <c r="I97" s="32" t="s">
        <v>161</v>
      </c>
      <c r="J97" s="36" t="n">
        <v>2.2249158796463</v>
      </c>
      <c r="K97" s="36" t="n">
        <f aca="false">$K$8</f>
        <v>1.2181759394794</v>
      </c>
      <c r="L97" s="36" t="n">
        <f aca="false">SQRT(J97^2+K97^2)</f>
        <v>2.53657313930207</v>
      </c>
      <c r="M97" s="40" t="n">
        <f aca="false">IF(G97="","",MAX(0,G97-1.96*L97/100))</f>
        <v>0.580856414877323</v>
      </c>
      <c r="N97" s="40" t="n">
        <f aca="false">IF(G97="","",MIN(1,G97+1.96*L97/100))</f>
        <v>0.680290081937964</v>
      </c>
      <c r="O97" s="59" t="n">
        <f aca="false">ROUND(S97*W97,0)</f>
        <v>69</v>
      </c>
      <c r="P97" s="59" t="n">
        <f aca="false">IF(F97="","",ROUND(SQRT((F97*L97/100)^2+(G97*O97)^2),0))</f>
        <v>48</v>
      </c>
      <c r="R97" s="60" t="n">
        <v>11.5260026379609</v>
      </c>
      <c r="S97" s="61" t="n">
        <f aca="false">U97*V97*$F$5</f>
        <v>785.366995073891</v>
      </c>
      <c r="T97" s="62" t="n">
        <f aca="false">MAX(0,MIN(1,R97/100+$D$5))</f>
        <v>0.630404812692172</v>
      </c>
      <c r="U97" s="62" t="n">
        <v>0.624794745484401</v>
      </c>
      <c r="V97" s="61" t="n">
        <v>1257</v>
      </c>
      <c r="W97" s="62" t="n">
        <v>0.0882361663506877</v>
      </c>
      <c r="X97" s="63" t="s">
        <v>168</v>
      </c>
      <c r="Y97" s="63" t="s">
        <v>163</v>
      </c>
    </row>
    <row r="98" customFormat="false" ht="15" hidden="false" customHeight="false" outlineLevel="0" collapsed="false">
      <c r="A98" s="32" t="s">
        <v>230</v>
      </c>
      <c r="B98" s="32" t="s">
        <v>232</v>
      </c>
      <c r="C98" s="32" t="s">
        <v>269</v>
      </c>
      <c r="D98" s="59" t="n">
        <f aca="false">ROUND(S98*T98,0)</f>
        <v>12</v>
      </c>
      <c r="E98" s="59" t="n">
        <f aca="false">ROUND(S98,0)-D98</f>
        <v>8</v>
      </c>
      <c r="F98" s="59" t="n">
        <f aca="false">IF(COUNTA(D98:E98)=0,"",SUM(D98:E98))</f>
        <v>20</v>
      </c>
      <c r="G98" s="40" t="n">
        <f aca="false">IF(OR(F98="",F98=0),"",D98/F98)</f>
        <v>0.6</v>
      </c>
      <c r="H98" s="40" t="n">
        <f aca="false">IF(OR(F98="",F98=0),"",E98/F98)</f>
        <v>0.4</v>
      </c>
      <c r="I98" s="32" t="s">
        <v>264</v>
      </c>
      <c r="J98" s="36" t="n">
        <v>3.19796330451848</v>
      </c>
      <c r="K98" s="36" t="n">
        <f aca="false">$K$8</f>
        <v>1.2181759394794</v>
      </c>
      <c r="L98" s="36" t="n">
        <f aca="false">SQRT(J98^2+K98^2)</f>
        <v>3.42212242863596</v>
      </c>
      <c r="M98" s="40" t="n">
        <f aca="false">IF(G98="","",MAX(0,G98-1.96*L98/100))</f>
        <v>0.532926400398735</v>
      </c>
      <c r="N98" s="40" t="n">
        <f aca="false">IF(G98="","",MIN(1,G98+1.96*L98/100))</f>
        <v>0.667073599601265</v>
      </c>
      <c r="O98" s="59" t="n">
        <f aca="false">ROUND(S98*W98,0)</f>
        <v>3</v>
      </c>
      <c r="P98" s="59" t="n">
        <f aca="false">IF(F98="","",ROUND(SQRT((F98*L98/100)^2+(G98*O98)^2),0))</f>
        <v>2</v>
      </c>
      <c r="R98" s="60" t="n">
        <v>7.73795041862182</v>
      </c>
      <c r="S98" s="61" t="n">
        <f aca="false">U98*V98*$F$5</f>
        <v>20.1728274473207</v>
      </c>
      <c r="T98" s="62" t="n">
        <f aca="false">MAX(0,MIN(1,R98/100+$D$5))</f>
        <v>0.592524290498781</v>
      </c>
      <c r="U98" s="62" t="n">
        <v>0.58248124473513</v>
      </c>
      <c r="V98" s="61" t="n">
        <v>34.6325785244704</v>
      </c>
      <c r="W98" s="62" t="n">
        <v>0.147793277096735</v>
      </c>
      <c r="X98" s="63" t="s">
        <v>162</v>
      </c>
      <c r="Y98" s="63" t="s">
        <v>266</v>
      </c>
    </row>
    <row r="99" customFormat="false" ht="15" hidden="false" customHeight="false" outlineLevel="0" collapsed="false">
      <c r="A99" s="32" t="s">
        <v>230</v>
      </c>
      <c r="B99" s="32" t="s">
        <v>232</v>
      </c>
      <c r="C99" s="32" t="s">
        <v>270</v>
      </c>
      <c r="D99" s="59" t="n">
        <f aca="false">ROUND(S99*T99,0)</f>
        <v>224</v>
      </c>
      <c r="E99" s="59" t="n">
        <f aca="false">ROUND(S99,0)-D99</f>
        <v>157</v>
      </c>
      <c r="F99" s="59" t="n">
        <f aca="false">IF(COUNTA(D99:E99)=0,"",SUM(D99:E99))</f>
        <v>381</v>
      </c>
      <c r="G99" s="40" t="n">
        <f aca="false">IF(OR(F99="",F99=0),"",D99/F99)</f>
        <v>0.587926509186352</v>
      </c>
      <c r="H99" s="40" t="n">
        <f aca="false">IF(OR(F99="",F99=0),"",E99/F99)</f>
        <v>0.412073490813648</v>
      </c>
      <c r="I99" s="32" t="s">
        <v>161</v>
      </c>
      <c r="J99" s="36" t="n">
        <v>3.19796330451848</v>
      </c>
      <c r="K99" s="36" t="n">
        <f aca="false">$K$8</f>
        <v>1.2181759394794</v>
      </c>
      <c r="L99" s="36" t="n">
        <f aca="false">SQRT(J99^2+K99^2)</f>
        <v>3.42212242863596</v>
      </c>
      <c r="M99" s="40" t="n">
        <f aca="false">IF(G99="","",MAX(0,G99-1.96*L99/100))</f>
        <v>0.520852909585087</v>
      </c>
      <c r="N99" s="40" t="n">
        <f aca="false">IF(G99="","",MIN(1,G99+1.96*L99/100))</f>
        <v>0.655000108787617</v>
      </c>
      <c r="O99" s="59" t="n">
        <f aca="false">ROUND(S99*W99,0)</f>
        <v>56</v>
      </c>
      <c r="P99" s="59" t="n">
        <f aca="false">IF(F99="","",ROUND(SQRT((F99*L99/100)^2+(G99*O99)^2),0))</f>
        <v>35</v>
      </c>
      <c r="R99" s="60" t="n">
        <v>7.19088742808927</v>
      </c>
      <c r="S99" s="61" t="n">
        <f aca="false">U99*V99*$F$5</f>
        <v>381.16646562123</v>
      </c>
      <c r="T99" s="62" t="n">
        <f aca="false">MAX(0,MIN(1,R99/100+$D$5))</f>
        <v>0.587053660593456</v>
      </c>
      <c r="U99" s="62" t="n">
        <v>0.44270205066345</v>
      </c>
      <c r="V99" s="61" t="n">
        <v>861</v>
      </c>
      <c r="W99" s="62" t="n">
        <v>0.147793277096735</v>
      </c>
      <c r="X99" s="63" t="s">
        <v>162</v>
      </c>
      <c r="Y99" s="63" t="s">
        <v>163</v>
      </c>
    </row>
    <row r="100" customFormat="false" ht="15" hidden="false" customHeight="false" outlineLevel="0" collapsed="false">
      <c r="A100" s="32" t="s">
        <v>230</v>
      </c>
      <c r="B100" s="32" t="s">
        <v>232</v>
      </c>
      <c r="C100" s="32" t="s">
        <v>271</v>
      </c>
      <c r="D100" s="59" t="n">
        <f aca="false">ROUND(S100*T100,0)</f>
        <v>368</v>
      </c>
      <c r="E100" s="59" t="n">
        <f aca="false">ROUND(S100,0)-D100</f>
        <v>192</v>
      </c>
      <c r="F100" s="59" t="n">
        <f aca="false">IF(COUNTA(D100:E100)=0,"",SUM(D100:E100))</f>
        <v>560</v>
      </c>
      <c r="G100" s="40" t="n">
        <f aca="false">IF(OR(F100="",F100=0),"",D100/F100)</f>
        <v>0.657142857142857</v>
      </c>
      <c r="H100" s="40" t="n">
        <f aca="false">IF(OR(F100="",F100=0),"",E100/F100)</f>
        <v>0.342857142857143</v>
      </c>
      <c r="I100" s="32" t="s">
        <v>161</v>
      </c>
      <c r="J100" s="36" t="n">
        <v>3.19796330451848</v>
      </c>
      <c r="K100" s="36" t="n">
        <f aca="false">$K$8</f>
        <v>1.2181759394794</v>
      </c>
      <c r="L100" s="36" t="n">
        <f aca="false">SQRT(J100^2+K100^2)</f>
        <v>3.42212242863596</v>
      </c>
      <c r="M100" s="40" t="n">
        <f aca="false">IF(G100="","",MAX(0,G100-1.96*L100/100))</f>
        <v>0.590069257541592</v>
      </c>
      <c r="N100" s="40" t="n">
        <f aca="false">IF(G100="","",MIN(1,G100+1.96*L100/100))</f>
        <v>0.724216456744122</v>
      </c>
      <c r="O100" s="59" t="n">
        <f aca="false">ROUND(S100*W100,0)</f>
        <v>83</v>
      </c>
      <c r="P100" s="59" t="n">
        <f aca="false">IF(F100="","",ROUND(SQRT((F100*L100/100)^2+(G100*O100)^2),0))</f>
        <v>58</v>
      </c>
      <c r="R100" s="60" t="n">
        <v>14.3015835172428</v>
      </c>
      <c r="S100" s="61" t="n">
        <f aca="false">U100*V100*$F$5</f>
        <v>559.617875647668</v>
      </c>
      <c r="T100" s="62" t="n">
        <f aca="false">MAX(0,MIN(1,R100/100+$D$5))</f>
        <v>0.658160621484991</v>
      </c>
      <c r="U100" s="62" t="n">
        <v>0.356217616580311</v>
      </c>
      <c r="V100" s="61" t="n">
        <v>1571</v>
      </c>
      <c r="W100" s="62" t="n">
        <v>0.147793277096735</v>
      </c>
      <c r="X100" s="63" t="s">
        <v>162</v>
      </c>
      <c r="Y100" s="63" t="s">
        <v>163</v>
      </c>
    </row>
    <row r="101" customFormat="false" ht="15" hidden="false" customHeight="false" outlineLevel="0" collapsed="false">
      <c r="A101" s="32" t="s">
        <v>230</v>
      </c>
      <c r="B101" s="32" t="s">
        <v>232</v>
      </c>
      <c r="C101" s="32" t="s">
        <v>272</v>
      </c>
      <c r="D101" s="59" t="n">
        <f aca="false">ROUND(S101*T101,0)</f>
        <v>266</v>
      </c>
      <c r="E101" s="59" t="n">
        <f aca="false">ROUND(S101,0)-D101</f>
        <v>173</v>
      </c>
      <c r="F101" s="59" t="n">
        <f aca="false">IF(COUNTA(D101:E101)=0,"",SUM(D101:E101))</f>
        <v>439</v>
      </c>
      <c r="G101" s="40" t="n">
        <f aca="false">IF(OR(F101="",F101=0),"",D101/F101)</f>
        <v>0.605922551252847</v>
      </c>
      <c r="H101" s="40" t="n">
        <f aca="false">IF(OR(F101="",F101=0),"",E101/F101)</f>
        <v>0.394077448747153</v>
      </c>
      <c r="I101" s="32" t="s">
        <v>161</v>
      </c>
      <c r="J101" s="36" t="n">
        <v>3.19796330451848</v>
      </c>
      <c r="K101" s="36" t="n">
        <f aca="false">$K$8</f>
        <v>1.2181759394794</v>
      </c>
      <c r="L101" s="36" t="n">
        <f aca="false">SQRT(J101^2+K101^2)</f>
        <v>3.42212242863596</v>
      </c>
      <c r="M101" s="40" t="n">
        <f aca="false">IF(G101="","",MAX(0,G101-1.96*L101/100))</f>
        <v>0.538848951651583</v>
      </c>
      <c r="N101" s="40" t="n">
        <f aca="false">IF(G101="","",MIN(1,G101+1.96*L101/100))</f>
        <v>0.672996150854112</v>
      </c>
      <c r="O101" s="59" t="n">
        <f aca="false">ROUND(S101*W101,0)</f>
        <v>65</v>
      </c>
      <c r="P101" s="59" t="n">
        <f aca="false">IF(F101="","",ROUND(SQRT((F101*L101/100)^2+(G101*O101)^2),0))</f>
        <v>42</v>
      </c>
      <c r="R101" s="60" t="n">
        <v>8.97302442725213</v>
      </c>
      <c r="S101" s="61" t="n">
        <f aca="false">U101*V101*$F$5</f>
        <v>439.019455252919</v>
      </c>
      <c r="T101" s="62" t="n">
        <f aca="false">MAX(0,MIN(1,R101/100+$D$5))</f>
        <v>0.604875030585084</v>
      </c>
      <c r="U101" s="62" t="n">
        <v>0.546044098573282</v>
      </c>
      <c r="V101" s="61" t="n">
        <v>804</v>
      </c>
      <c r="W101" s="62" t="n">
        <v>0.147793277096735</v>
      </c>
      <c r="X101" s="63" t="s">
        <v>162</v>
      </c>
      <c r="Y101" s="63" t="s">
        <v>163</v>
      </c>
    </row>
    <row r="102" customFormat="false" ht="15" hidden="false" customHeight="false" outlineLevel="0" collapsed="false">
      <c r="A102" s="32" t="s">
        <v>230</v>
      </c>
      <c r="B102" s="32" t="s">
        <v>232</v>
      </c>
      <c r="C102" s="32" t="s">
        <v>273</v>
      </c>
      <c r="D102" s="59" t="n">
        <f aca="false">ROUND(S102*T102,0)</f>
        <v>243</v>
      </c>
      <c r="E102" s="59" t="n">
        <f aca="false">ROUND(S102,0)-D102</f>
        <v>132</v>
      </c>
      <c r="F102" s="59" t="n">
        <f aca="false">IF(COUNTA(D102:E102)=0,"",SUM(D102:E102))</f>
        <v>375</v>
      </c>
      <c r="G102" s="40" t="n">
        <f aca="false">IF(OR(F102="",F102=0),"",D102/F102)</f>
        <v>0.648</v>
      </c>
      <c r="H102" s="40" t="n">
        <f aca="false">IF(OR(F102="",F102=0),"",E102/F102)</f>
        <v>0.352</v>
      </c>
      <c r="I102" s="32" t="s">
        <v>161</v>
      </c>
      <c r="J102" s="36" t="n">
        <v>3.19796330451848</v>
      </c>
      <c r="K102" s="36" t="n">
        <f aca="false">$K$8</f>
        <v>1.2181759394794</v>
      </c>
      <c r="L102" s="36" t="n">
        <f aca="false">SQRT(J102^2+K102^2)</f>
        <v>3.42212242863596</v>
      </c>
      <c r="M102" s="40" t="n">
        <f aca="false">IF(G102="","",MAX(0,G102-1.96*L102/100))</f>
        <v>0.580926400398735</v>
      </c>
      <c r="N102" s="40" t="n">
        <f aca="false">IF(G102="","",MIN(1,G102+1.96*L102/100))</f>
        <v>0.715073599601265</v>
      </c>
      <c r="O102" s="59" t="n">
        <f aca="false">ROUND(S102*W102,0)</f>
        <v>55</v>
      </c>
      <c r="P102" s="59" t="n">
        <f aca="false">IF(F102="","",ROUND(SQRT((F102*L102/100)^2+(G102*O102)^2),0))</f>
        <v>38</v>
      </c>
      <c r="R102" s="60" t="n">
        <v>13.2131158552691</v>
      </c>
      <c r="S102" s="61" t="n">
        <f aca="false">U102*V102*$F$5</f>
        <v>374.938159879336</v>
      </c>
      <c r="T102" s="62" t="n">
        <f aca="false">MAX(0,MIN(1,R102/100+$D$5))</f>
        <v>0.647275944865254</v>
      </c>
      <c r="U102" s="62" t="n">
        <v>0.291101055806938</v>
      </c>
      <c r="V102" s="61" t="n">
        <v>1288</v>
      </c>
      <c r="W102" s="62" t="n">
        <v>0.147793277096735</v>
      </c>
      <c r="X102" s="63" t="s">
        <v>162</v>
      </c>
      <c r="Y102" s="63" t="s">
        <v>163</v>
      </c>
    </row>
    <row r="103" customFormat="false" ht="15" hidden="false" customHeight="false" outlineLevel="0" collapsed="false">
      <c r="A103" s="32" t="s">
        <v>230</v>
      </c>
      <c r="B103" s="32" t="s">
        <v>232</v>
      </c>
      <c r="C103" s="32" t="s">
        <v>274</v>
      </c>
      <c r="D103" s="59" t="n">
        <f aca="false">ROUND(S103*T103,0)</f>
        <v>371</v>
      </c>
      <c r="E103" s="59" t="n">
        <f aca="false">ROUND(S103,0)-D103</f>
        <v>230</v>
      </c>
      <c r="F103" s="59" t="n">
        <f aca="false">IF(COUNTA(D103:E103)=0,"",SUM(D103:E103))</f>
        <v>601</v>
      </c>
      <c r="G103" s="40" t="n">
        <f aca="false">IF(OR(F103="",F103=0),"",D103/F103)</f>
        <v>0.617304492512479</v>
      </c>
      <c r="H103" s="40" t="n">
        <f aca="false">IF(OR(F103="",F103=0),"",E103/F103)</f>
        <v>0.382695507487521</v>
      </c>
      <c r="I103" s="32" t="s">
        <v>161</v>
      </c>
      <c r="J103" s="36" t="n">
        <v>2.2249158796463</v>
      </c>
      <c r="K103" s="36" t="n">
        <f aca="false">$K$8</f>
        <v>1.2181759394794</v>
      </c>
      <c r="L103" s="36" t="n">
        <f aca="false">SQRT(J103^2+K103^2)</f>
        <v>2.53657313930207</v>
      </c>
      <c r="M103" s="40" t="n">
        <f aca="false">IF(G103="","",MAX(0,G103-1.96*L103/100))</f>
        <v>0.567587658982159</v>
      </c>
      <c r="N103" s="40" t="n">
        <f aca="false">IF(G103="","",MIN(1,G103+1.96*L103/100))</f>
        <v>0.6670213260428</v>
      </c>
      <c r="O103" s="59" t="n">
        <f aca="false">ROUND(S103*W103,0)</f>
        <v>53</v>
      </c>
      <c r="P103" s="59" t="n">
        <f aca="false">IF(F103="","",ROUND(SQRT((F103*L103/100)^2+(G103*O103)^2),0))</f>
        <v>36</v>
      </c>
      <c r="R103" s="60" t="n">
        <v>10.1935395497509</v>
      </c>
      <c r="S103" s="61" t="n">
        <f aca="false">U103*V103*$F$5</f>
        <v>600.916119620715</v>
      </c>
      <c r="T103" s="62" t="n">
        <f aca="false">MAX(0,MIN(1,R103/100+$D$5))</f>
        <v>0.617080181810072</v>
      </c>
      <c r="U103" s="62" t="n">
        <v>0.440554339897885</v>
      </c>
      <c r="V103" s="61" t="n">
        <v>1364</v>
      </c>
      <c r="W103" s="62" t="n">
        <v>0.0882361663506877</v>
      </c>
      <c r="X103" s="63" t="s">
        <v>168</v>
      </c>
      <c r="Y103" s="63" t="s">
        <v>163</v>
      </c>
    </row>
    <row r="104" customFormat="false" ht="15" hidden="false" customHeight="false" outlineLevel="0" collapsed="false">
      <c r="A104" s="32" t="s">
        <v>230</v>
      </c>
      <c r="B104" s="32" t="s">
        <v>232</v>
      </c>
      <c r="C104" s="32" t="s">
        <v>275</v>
      </c>
      <c r="D104" s="59" t="n">
        <f aca="false">ROUND(S104*T104,0)</f>
        <v>1</v>
      </c>
      <c r="E104" s="59" t="n">
        <f aca="false">ROUND(S104,0)-D104</f>
        <v>1</v>
      </c>
      <c r="F104" s="59" t="n">
        <f aca="false">IF(COUNTA(D104:E104)=0,"",SUM(D104:E104))</f>
        <v>2</v>
      </c>
      <c r="G104" s="40" t="n">
        <f aca="false">IF(OR(F104="",F104=0),"",D104/F104)</f>
        <v>0.5</v>
      </c>
      <c r="H104" s="40" t="n">
        <f aca="false">IF(OR(F104="",F104=0),"",E104/F104)</f>
        <v>0.5</v>
      </c>
      <c r="I104" s="32" t="s">
        <v>264</v>
      </c>
      <c r="J104" s="36" t="n">
        <v>3.19796330451848</v>
      </c>
      <c r="K104" s="36" t="n">
        <f aca="false">$K$8</f>
        <v>1.2181759394794</v>
      </c>
      <c r="L104" s="36" t="n">
        <f aca="false">SQRT(J104^2+K104^2)</f>
        <v>3.42212242863596</v>
      </c>
      <c r="M104" s="40" t="n">
        <f aca="false">IF(G104="","",MAX(0,G104-1.96*L104/100))</f>
        <v>0.432926400398735</v>
      </c>
      <c r="N104" s="40" t="n">
        <f aca="false">IF(G104="","",MIN(1,G104+1.96*L104/100))</f>
        <v>0.567073599601265</v>
      </c>
      <c r="O104" s="59" t="n">
        <f aca="false">ROUND(S104*W104,0)</f>
        <v>0</v>
      </c>
      <c r="P104" s="59" t="n">
        <f aca="false">IF(F104="","",ROUND(SQRT((F104*L104/100)^2+(G104*O104)^2),0))</f>
        <v>0</v>
      </c>
      <c r="R104" s="60" t="n">
        <v>6.28406612854473</v>
      </c>
      <c r="S104" s="61" t="n">
        <f aca="false">U104*V104*$F$5</f>
        <v>1.93609179834966</v>
      </c>
      <c r="T104" s="62" t="n">
        <f aca="false">MAX(0,MIN(1,R104/100+$D$5))</f>
        <v>0.57798544759801</v>
      </c>
      <c r="U104" s="62" t="n">
        <v>0.633576090764528</v>
      </c>
      <c r="V104" s="61" t="n">
        <v>3.05581575215915</v>
      </c>
      <c r="W104" s="62" t="n">
        <v>0.147793277096735</v>
      </c>
      <c r="X104" s="63" t="s">
        <v>162</v>
      </c>
      <c r="Y104" s="63" t="s">
        <v>266</v>
      </c>
    </row>
    <row r="105" customFormat="false" ht="15" hidden="false" customHeight="false" outlineLevel="0" collapsed="false">
      <c r="A105" s="32" t="s">
        <v>230</v>
      </c>
      <c r="B105" s="32" t="s">
        <v>232</v>
      </c>
      <c r="C105" s="32" t="s">
        <v>276</v>
      </c>
      <c r="D105" s="59" t="n">
        <f aca="false">ROUND(S105*T105,0)</f>
        <v>487</v>
      </c>
      <c r="E105" s="59" t="n">
        <f aca="false">ROUND(S105,0)-D105</f>
        <v>297</v>
      </c>
      <c r="F105" s="59" t="n">
        <f aca="false">IF(COUNTA(D105:E105)=0,"",SUM(D105:E105))</f>
        <v>784</v>
      </c>
      <c r="G105" s="40" t="n">
        <f aca="false">IF(OR(F105="",F105=0),"",D105/F105)</f>
        <v>0.621173469387755</v>
      </c>
      <c r="H105" s="40" t="n">
        <f aca="false">IF(OR(F105="",F105=0),"",E105/F105)</f>
        <v>0.378826530612245</v>
      </c>
      <c r="I105" s="32" t="s">
        <v>161</v>
      </c>
      <c r="J105" s="36" t="n">
        <v>2.2249158796463</v>
      </c>
      <c r="K105" s="36" t="n">
        <f aca="false">$K$8</f>
        <v>1.2181759394794</v>
      </c>
      <c r="L105" s="36" t="n">
        <f aca="false">SQRT(J105^2+K105^2)</f>
        <v>2.53657313930207</v>
      </c>
      <c r="M105" s="40" t="n">
        <f aca="false">IF(G105="","",MAX(0,G105-1.96*L105/100))</f>
        <v>0.571456635857435</v>
      </c>
      <c r="N105" s="40" t="n">
        <f aca="false">IF(G105="","",MIN(1,G105+1.96*L105/100))</f>
        <v>0.670890302918076</v>
      </c>
      <c r="O105" s="59" t="n">
        <f aca="false">ROUND(S105*W105,0)</f>
        <v>69</v>
      </c>
      <c r="P105" s="59" t="n">
        <f aca="false">IF(F105="","",ROUND(SQRT((F105*L105/100)^2+(G105*O105)^2),0))</f>
        <v>47</v>
      </c>
      <c r="R105" s="60" t="n">
        <v>10.5776058975317</v>
      </c>
      <c r="S105" s="61" t="n">
        <f aca="false">U105*V105*$F$5</f>
        <v>784.118962432916</v>
      </c>
      <c r="T105" s="62" t="n">
        <f aca="false">MAX(0,MIN(1,R105/100+$D$5))</f>
        <v>0.62092084528788</v>
      </c>
      <c r="U105" s="62" t="n">
        <v>0.344364937388193</v>
      </c>
      <c r="V105" s="61" t="n">
        <v>2277</v>
      </c>
      <c r="W105" s="62" t="n">
        <v>0.0882361663506877</v>
      </c>
      <c r="X105" s="63" t="s">
        <v>168</v>
      </c>
      <c r="Y105" s="63" t="s">
        <v>163</v>
      </c>
    </row>
    <row r="106" customFormat="false" ht="15" hidden="false" customHeight="false" outlineLevel="0" collapsed="false">
      <c r="A106" s="32" t="s">
        <v>230</v>
      </c>
      <c r="B106" s="32" t="s">
        <v>232</v>
      </c>
      <c r="C106" s="32" t="s">
        <v>277</v>
      </c>
      <c r="D106" s="59" t="n">
        <f aca="false">ROUND(S106*T106,0)</f>
        <v>222</v>
      </c>
      <c r="E106" s="59" t="n">
        <f aca="false">ROUND(S106,0)-D106</f>
        <v>86</v>
      </c>
      <c r="F106" s="59" t="n">
        <f aca="false">IF(COUNTA(D106:E106)=0,"",SUM(D106:E106))</f>
        <v>308</v>
      </c>
      <c r="G106" s="40" t="n">
        <f aca="false">IF(OR(F106="",F106=0),"",D106/F106)</f>
        <v>0.720779220779221</v>
      </c>
      <c r="H106" s="40" t="n">
        <f aca="false">IF(OR(F106="",F106=0),"",E106/F106)</f>
        <v>0.279220779220779</v>
      </c>
      <c r="I106" s="32" t="s">
        <v>161</v>
      </c>
      <c r="J106" s="36" t="n">
        <v>3.19796330451848</v>
      </c>
      <c r="K106" s="36" t="n">
        <f aca="false">$K$8</f>
        <v>1.2181759394794</v>
      </c>
      <c r="L106" s="36" t="n">
        <f aca="false">SQRT(J106^2+K106^2)</f>
        <v>3.42212242863596</v>
      </c>
      <c r="M106" s="40" t="n">
        <f aca="false">IF(G106="","",MAX(0,G106-1.96*L106/100))</f>
        <v>0.653705621177956</v>
      </c>
      <c r="N106" s="40" t="n">
        <f aca="false">IF(G106="","",MIN(1,G106+1.96*L106/100))</f>
        <v>0.787852820380486</v>
      </c>
      <c r="O106" s="59" t="n">
        <f aca="false">ROUND(S106*W106,0)</f>
        <v>45</v>
      </c>
      <c r="P106" s="59" t="n">
        <f aca="false">IF(F106="","",ROUND(SQRT((F106*L106/100)^2+(G106*O106)^2),0))</f>
        <v>34</v>
      </c>
      <c r="R106" s="60" t="n">
        <v>20.5142283158759</v>
      </c>
      <c r="S106" s="61" t="n">
        <f aca="false">U106*V106*$F$5</f>
        <v>307.670520231214</v>
      </c>
      <c r="T106" s="62" t="n">
        <f aca="false">MAX(0,MIN(1,R106/100+$D$5))</f>
        <v>0.720287069471322</v>
      </c>
      <c r="U106" s="62" t="n">
        <v>0.194605009633911</v>
      </c>
      <c r="V106" s="61" t="n">
        <v>1581</v>
      </c>
      <c r="W106" s="62" t="n">
        <v>0.147793277096735</v>
      </c>
      <c r="X106" s="63" t="s">
        <v>162</v>
      </c>
      <c r="Y106" s="63" t="s">
        <v>163</v>
      </c>
    </row>
    <row r="107" customFormat="false" ht="15" hidden="false" customHeight="false" outlineLevel="0" collapsed="false">
      <c r="A107" s="32" t="s">
        <v>230</v>
      </c>
      <c r="B107" s="32" t="s">
        <v>232</v>
      </c>
      <c r="C107" s="32" t="s">
        <v>278</v>
      </c>
      <c r="D107" s="59" t="n">
        <f aca="false">ROUND(S107*T107,0)</f>
        <v>187</v>
      </c>
      <c r="E107" s="59" t="n">
        <f aca="false">ROUND(S107,0)-D107</f>
        <v>85</v>
      </c>
      <c r="F107" s="59" t="n">
        <f aca="false">IF(COUNTA(D107:E107)=0,"",SUM(D107:E107))</f>
        <v>272</v>
      </c>
      <c r="G107" s="40" t="n">
        <f aca="false">IF(OR(F107="",F107=0),"",D107/F107)</f>
        <v>0.6875</v>
      </c>
      <c r="H107" s="40" t="n">
        <f aca="false">IF(OR(F107="",F107=0),"",E107/F107)</f>
        <v>0.3125</v>
      </c>
      <c r="I107" s="32" t="s">
        <v>161</v>
      </c>
      <c r="J107" s="36" t="n">
        <v>3.19796330451848</v>
      </c>
      <c r="K107" s="36" t="n">
        <f aca="false">$K$8</f>
        <v>1.2181759394794</v>
      </c>
      <c r="L107" s="36" t="n">
        <f aca="false">SQRT(J107^2+K107^2)</f>
        <v>3.42212242863596</v>
      </c>
      <c r="M107" s="40" t="n">
        <f aca="false">IF(G107="","",MAX(0,G107-1.96*L107/100))</f>
        <v>0.620426400398735</v>
      </c>
      <c r="N107" s="40" t="n">
        <f aca="false">IF(G107="","",MIN(1,G107+1.96*L107/100))</f>
        <v>0.754573599601265</v>
      </c>
      <c r="O107" s="59" t="n">
        <f aca="false">ROUND(S107*W107,0)</f>
        <v>40</v>
      </c>
      <c r="P107" s="59" t="n">
        <f aca="false">IF(F107="","",ROUND(SQRT((F107*L107/100)^2+(G107*O107)^2),0))</f>
        <v>29</v>
      </c>
      <c r="R107" s="60" t="n">
        <v>17.2124748622161</v>
      </c>
      <c r="S107" s="61" t="n">
        <f aca="false">U107*V107*$F$5</f>
        <v>271.509527754764</v>
      </c>
      <c r="T107" s="62" t="n">
        <f aca="false">MAX(0,MIN(1,R107/100+$D$5))</f>
        <v>0.687269534934724</v>
      </c>
      <c r="U107" s="62" t="n">
        <v>0.251864125932063</v>
      </c>
      <c r="V107" s="61" t="n">
        <v>1078</v>
      </c>
      <c r="W107" s="62" t="n">
        <v>0.147793277096735</v>
      </c>
      <c r="X107" s="63" t="s">
        <v>162</v>
      </c>
      <c r="Y107" s="63" t="s">
        <v>163</v>
      </c>
    </row>
    <row r="108" customFormat="false" ht="15" hidden="false" customHeight="false" outlineLevel="0" collapsed="false">
      <c r="A108" s="32" t="s">
        <v>230</v>
      </c>
      <c r="B108" s="32" t="s">
        <v>232</v>
      </c>
      <c r="C108" s="32" t="s">
        <v>279</v>
      </c>
      <c r="D108" s="59" t="n">
        <f aca="false">ROUND(S108*T108,0)</f>
        <v>393</v>
      </c>
      <c r="E108" s="59" t="n">
        <f aca="false">ROUND(S108,0)-D108</f>
        <v>157</v>
      </c>
      <c r="F108" s="59" t="n">
        <f aca="false">IF(COUNTA(D108:E108)=0,"",SUM(D108:E108))</f>
        <v>550</v>
      </c>
      <c r="G108" s="40" t="n">
        <f aca="false">IF(OR(F108="",F108=0),"",D108/F108)</f>
        <v>0.714545454545455</v>
      </c>
      <c r="H108" s="40" t="n">
        <f aca="false">IF(OR(F108="",F108=0),"",E108/F108)</f>
        <v>0.285454545454545</v>
      </c>
      <c r="I108" s="32" t="s">
        <v>161</v>
      </c>
      <c r="J108" s="36" t="n">
        <v>3.19796330451848</v>
      </c>
      <c r="K108" s="36" t="n">
        <f aca="false">$K$8</f>
        <v>1.2181759394794</v>
      </c>
      <c r="L108" s="36" t="n">
        <f aca="false">SQRT(J108^2+K108^2)</f>
        <v>3.42212242863596</v>
      </c>
      <c r="M108" s="40" t="n">
        <f aca="false">IF(G108="","",MAX(0,G108-1.96*L108/100))</f>
        <v>0.64747185494419</v>
      </c>
      <c r="N108" s="40" t="n">
        <f aca="false">IF(G108="","",MIN(1,G108+1.96*L108/100))</f>
        <v>0.781619054146719</v>
      </c>
      <c r="O108" s="59" t="n">
        <f aca="false">ROUND(S108*W108,0)</f>
        <v>81</v>
      </c>
      <c r="P108" s="59" t="n">
        <f aca="false">IF(F108="","",ROUND(SQRT((F108*L108/100)^2+(G108*O108)^2),0))</f>
        <v>61</v>
      </c>
      <c r="R108" s="60" t="n">
        <v>19.8315111270209</v>
      </c>
      <c r="S108" s="61" t="n">
        <f aca="false">U108*V108*$F$5</f>
        <v>550.335990190067</v>
      </c>
      <c r="T108" s="62" t="n">
        <f aca="false">MAX(0,MIN(1,R108/100+$D$5))</f>
        <v>0.713459897582772</v>
      </c>
      <c r="U108" s="62" t="n">
        <v>0.267933782955242</v>
      </c>
      <c r="V108" s="61" t="n">
        <v>2054</v>
      </c>
      <c r="W108" s="62" t="n">
        <v>0.147793277096735</v>
      </c>
      <c r="X108" s="63" t="s">
        <v>162</v>
      </c>
      <c r="Y108" s="63" t="s">
        <v>163</v>
      </c>
    </row>
    <row r="109" customFormat="false" ht="15" hidden="false" customHeight="false" outlineLevel="0" collapsed="false">
      <c r="A109" s="32" t="s">
        <v>230</v>
      </c>
      <c r="B109" s="32" t="s">
        <v>232</v>
      </c>
      <c r="C109" s="32" t="s">
        <v>280</v>
      </c>
      <c r="D109" s="59" t="n">
        <f aca="false">ROUND(S109*T109,0)</f>
        <v>157</v>
      </c>
      <c r="E109" s="59" t="n">
        <f aca="false">ROUND(S109,0)-D109</f>
        <v>76</v>
      </c>
      <c r="F109" s="59" t="n">
        <f aca="false">IF(COUNTA(D109:E109)=0,"",SUM(D109:E109))</f>
        <v>233</v>
      </c>
      <c r="G109" s="40" t="n">
        <f aca="false">IF(OR(F109="",F109=0),"",D109/F109)</f>
        <v>0.67381974248927</v>
      </c>
      <c r="H109" s="40" t="n">
        <f aca="false">IF(OR(F109="",F109=0),"",E109/F109)</f>
        <v>0.32618025751073</v>
      </c>
      <c r="I109" s="32" t="s">
        <v>161</v>
      </c>
      <c r="J109" s="36" t="n">
        <v>3.19796330451848</v>
      </c>
      <c r="K109" s="36" t="n">
        <f aca="false">$K$8</f>
        <v>1.2181759394794</v>
      </c>
      <c r="L109" s="36" t="n">
        <f aca="false">SQRT(J109^2+K109^2)</f>
        <v>3.42212242863596</v>
      </c>
      <c r="M109" s="40" t="n">
        <f aca="false">IF(G109="","",MAX(0,G109-1.96*L109/100))</f>
        <v>0.606746142888006</v>
      </c>
      <c r="N109" s="40" t="n">
        <f aca="false">IF(G109="","",MIN(1,G109+1.96*L109/100))</f>
        <v>0.740893342090535</v>
      </c>
      <c r="O109" s="59" t="n">
        <f aca="false">ROUND(S109*W109,0)</f>
        <v>34</v>
      </c>
      <c r="P109" s="59" t="n">
        <f aca="false">IF(F109="","",ROUND(SQRT((F109*L109/100)^2+(G109*O109)^2),0))</f>
        <v>24</v>
      </c>
      <c r="R109" s="60" t="n">
        <v>16.1019574693637</v>
      </c>
      <c r="S109" s="61" t="n">
        <f aca="false">U109*V109*$F$5</f>
        <v>232.689791873142</v>
      </c>
      <c r="T109" s="62" t="n">
        <f aca="false">MAX(0,MIN(1,R109/100+$D$5))</f>
        <v>0.6761643610062</v>
      </c>
      <c r="U109" s="62" t="n">
        <v>0.229930624380575</v>
      </c>
      <c r="V109" s="61" t="n">
        <v>1012</v>
      </c>
      <c r="W109" s="62" t="n">
        <v>0.147793277096735</v>
      </c>
      <c r="X109" s="63" t="s">
        <v>162</v>
      </c>
      <c r="Y109" s="63" t="s">
        <v>163</v>
      </c>
    </row>
    <row r="110" customFormat="false" ht="15" hidden="false" customHeight="false" outlineLevel="0" collapsed="false">
      <c r="A110" s="32" t="s">
        <v>230</v>
      </c>
      <c r="B110" s="32" t="s">
        <v>232</v>
      </c>
      <c r="C110" s="32" t="s">
        <v>281</v>
      </c>
      <c r="D110" s="59" t="n">
        <f aca="false">ROUND(S110*T110,0)</f>
        <v>226</v>
      </c>
      <c r="E110" s="59" t="n">
        <f aca="false">ROUND(S110,0)-D110</f>
        <v>81</v>
      </c>
      <c r="F110" s="59" t="n">
        <f aca="false">IF(COUNTA(D110:E110)=0,"",SUM(D110:E110))</f>
        <v>307</v>
      </c>
      <c r="G110" s="40" t="n">
        <f aca="false">IF(OR(F110="",F110=0),"",D110/F110)</f>
        <v>0.736156351791531</v>
      </c>
      <c r="H110" s="40" t="n">
        <f aca="false">IF(OR(F110="",F110=0),"",E110/F110)</f>
        <v>0.263843648208469</v>
      </c>
      <c r="I110" s="32" t="s">
        <v>161</v>
      </c>
      <c r="J110" s="36" t="n">
        <v>3.19796330451848</v>
      </c>
      <c r="K110" s="36" t="n">
        <f aca="false">$K$8</f>
        <v>1.2181759394794</v>
      </c>
      <c r="L110" s="36" t="n">
        <f aca="false">SQRT(J110^2+K110^2)</f>
        <v>3.42212242863596</v>
      </c>
      <c r="M110" s="40" t="n">
        <f aca="false">IF(G110="","",MAX(0,G110-1.96*L110/100))</f>
        <v>0.669082752190266</v>
      </c>
      <c r="N110" s="40" t="n">
        <f aca="false">IF(G110="","",MIN(1,G110+1.96*L110/100))</f>
        <v>0.803229951392796</v>
      </c>
      <c r="O110" s="59" t="n">
        <f aca="false">ROUND(S110*W110,0)</f>
        <v>45</v>
      </c>
      <c r="P110" s="59" t="n">
        <f aca="false">IF(F110="","",ROUND(SQRT((F110*L110/100)^2+(G110*O110)^2),0))</f>
        <v>35</v>
      </c>
      <c r="R110" s="60" t="n">
        <v>22.1743491885165</v>
      </c>
      <c r="S110" s="61" t="n">
        <f aca="false">U110*V110*$F$5</f>
        <v>306.767588932806</v>
      </c>
      <c r="T110" s="62" t="n">
        <f aca="false">MAX(0,MIN(1,R110/100+$D$5))</f>
        <v>0.736888278197728</v>
      </c>
      <c r="U110" s="62" t="n">
        <v>0.222134387351779</v>
      </c>
      <c r="V110" s="61" t="n">
        <v>1381</v>
      </c>
      <c r="W110" s="62" t="n">
        <v>0.147793277096735</v>
      </c>
      <c r="X110" s="63" t="s">
        <v>162</v>
      </c>
      <c r="Y110" s="63" t="s">
        <v>163</v>
      </c>
    </row>
    <row r="111" customFormat="false" ht="15" hidden="false" customHeight="false" outlineLevel="0" collapsed="false">
      <c r="A111" s="32" t="s">
        <v>230</v>
      </c>
      <c r="B111" s="32" t="s">
        <v>232</v>
      </c>
      <c r="C111" s="32" t="s">
        <v>282</v>
      </c>
      <c r="D111" s="59" t="n">
        <f aca="false">ROUND(S111*T111,0)</f>
        <v>79</v>
      </c>
      <c r="E111" s="59" t="n">
        <f aca="false">ROUND(S111,0)-D111</f>
        <v>40</v>
      </c>
      <c r="F111" s="59" t="n">
        <f aca="false">IF(COUNTA(D111:E111)=0,"",SUM(D111:E111))</f>
        <v>119</v>
      </c>
      <c r="G111" s="40" t="n">
        <f aca="false">IF(OR(F111="",F111=0),"",D111/F111)</f>
        <v>0.663865546218487</v>
      </c>
      <c r="H111" s="40" t="n">
        <f aca="false">IF(OR(F111="",F111=0),"",E111/F111)</f>
        <v>0.336134453781513</v>
      </c>
      <c r="I111" s="32" t="s">
        <v>161</v>
      </c>
      <c r="J111" s="36" t="n">
        <v>3.19796330451848</v>
      </c>
      <c r="K111" s="36" t="n">
        <f aca="false">$K$8</f>
        <v>1.2181759394794</v>
      </c>
      <c r="L111" s="36" t="n">
        <f aca="false">SQRT(J111^2+K111^2)</f>
        <v>3.42212242863596</v>
      </c>
      <c r="M111" s="40" t="n">
        <f aca="false">IF(G111="","",MAX(0,G111-1.96*L111/100))</f>
        <v>0.596791946617223</v>
      </c>
      <c r="N111" s="40" t="n">
        <f aca="false">IF(G111="","",MIN(1,G111+1.96*L111/100))</f>
        <v>0.730939145819752</v>
      </c>
      <c r="O111" s="59" t="n">
        <f aca="false">ROUND(S111*W111,0)</f>
        <v>18</v>
      </c>
      <c r="P111" s="59" t="n">
        <f aca="false">IF(F111="","",ROUND(SQRT((F111*L111/100)^2+(G111*O111)^2),0))</f>
        <v>13</v>
      </c>
      <c r="R111" s="60" t="n">
        <v>14.7384072802209</v>
      </c>
      <c r="S111" s="61" t="n">
        <f aca="false">U111*V111*$F$5</f>
        <v>119.188732394366</v>
      </c>
      <c r="T111" s="62" t="n">
        <f aca="false">MAX(0,MIN(1,R111/100+$D$5))</f>
        <v>0.662528859114772</v>
      </c>
      <c r="U111" s="62" t="n">
        <v>0.173239436619718</v>
      </c>
      <c r="V111" s="61" t="n">
        <v>688</v>
      </c>
      <c r="W111" s="62" t="n">
        <v>0.147793277096735</v>
      </c>
      <c r="X111" s="63" t="s">
        <v>162</v>
      </c>
      <c r="Y111" s="63" t="s">
        <v>163</v>
      </c>
    </row>
    <row r="112" customFormat="false" ht="15" hidden="false" customHeight="false" outlineLevel="0" collapsed="false">
      <c r="A112" s="32" t="s">
        <v>230</v>
      </c>
      <c r="B112" s="32" t="s">
        <v>232</v>
      </c>
      <c r="C112" s="32" t="s">
        <v>283</v>
      </c>
      <c r="D112" s="59" t="n">
        <f aca="false">ROUND(S112*T112,0)</f>
        <v>190</v>
      </c>
      <c r="E112" s="59" t="n">
        <f aca="false">ROUND(S112,0)-D112</f>
        <v>101</v>
      </c>
      <c r="F112" s="59" t="n">
        <f aca="false">IF(COUNTA(D112:E112)=0,"",SUM(D112:E112))</f>
        <v>291</v>
      </c>
      <c r="G112" s="40" t="n">
        <f aca="false">IF(OR(F112="",F112=0),"",D112/F112)</f>
        <v>0.652920962199313</v>
      </c>
      <c r="H112" s="40" t="n">
        <f aca="false">IF(OR(F112="",F112=0),"",E112/F112)</f>
        <v>0.347079037800687</v>
      </c>
      <c r="I112" s="32" t="s">
        <v>161</v>
      </c>
      <c r="J112" s="36" t="n">
        <v>3.19796330451848</v>
      </c>
      <c r="K112" s="36" t="n">
        <f aca="false">$K$8</f>
        <v>1.2181759394794</v>
      </c>
      <c r="L112" s="36" t="n">
        <f aca="false">SQRT(J112^2+K112^2)</f>
        <v>3.42212242863596</v>
      </c>
      <c r="M112" s="40" t="n">
        <f aca="false">IF(G112="","",MAX(0,G112-1.96*L112/100))</f>
        <v>0.585847362598048</v>
      </c>
      <c r="N112" s="40" t="n">
        <f aca="false">IF(G112="","",MIN(1,G112+1.96*L112/100))</f>
        <v>0.719994561800578</v>
      </c>
      <c r="O112" s="59" t="n">
        <f aca="false">ROUND(S112*W112,0)</f>
        <v>43</v>
      </c>
      <c r="P112" s="59" t="n">
        <f aca="false">IF(F112="","",ROUND(SQRT((F112*L112/100)^2+(G112*O112)^2),0))</f>
        <v>30</v>
      </c>
      <c r="R112" s="60" t="n">
        <v>13.6084402246632</v>
      </c>
      <c r="S112" s="61" t="n">
        <f aca="false">U112*V112*$F$5</f>
        <v>291.248923341947</v>
      </c>
      <c r="T112" s="62" t="n">
        <f aca="false">MAX(0,MIN(1,R112/100+$D$5))</f>
        <v>0.651229188559195</v>
      </c>
      <c r="U112" s="62" t="n">
        <v>0.24978466838932</v>
      </c>
      <c r="V112" s="61" t="n">
        <v>1166</v>
      </c>
      <c r="W112" s="62" t="n">
        <v>0.147793277096735</v>
      </c>
      <c r="X112" s="63" t="s">
        <v>162</v>
      </c>
      <c r="Y112" s="63" t="s">
        <v>163</v>
      </c>
    </row>
    <row r="113" customFormat="false" ht="15" hidden="false" customHeight="false" outlineLevel="0" collapsed="false">
      <c r="A113" s="32" t="s">
        <v>230</v>
      </c>
      <c r="B113" s="32" t="s">
        <v>232</v>
      </c>
      <c r="C113" s="32" t="s">
        <v>284</v>
      </c>
      <c r="D113" s="59" t="n">
        <f aca="false">ROUND(S113*T113,0)</f>
        <v>268</v>
      </c>
      <c r="E113" s="59" t="n">
        <f aca="false">ROUND(S113,0)-D113</f>
        <v>107</v>
      </c>
      <c r="F113" s="59" t="n">
        <f aca="false">IF(COUNTA(D113:E113)=0,"",SUM(D113:E113))</f>
        <v>375</v>
      </c>
      <c r="G113" s="40" t="n">
        <f aca="false">IF(OR(F113="",F113=0),"",D113/F113)</f>
        <v>0.714666666666667</v>
      </c>
      <c r="H113" s="40" t="n">
        <f aca="false">IF(OR(F113="",F113=0),"",E113/F113)</f>
        <v>0.285333333333333</v>
      </c>
      <c r="I113" s="32" t="s">
        <v>161</v>
      </c>
      <c r="J113" s="36" t="n">
        <v>3.19796330451848</v>
      </c>
      <c r="K113" s="36" t="n">
        <f aca="false">$K$8</f>
        <v>1.2181759394794</v>
      </c>
      <c r="L113" s="36" t="n">
        <f aca="false">SQRT(J113^2+K113^2)</f>
        <v>3.42212242863596</v>
      </c>
      <c r="M113" s="40" t="n">
        <f aca="false">IF(G113="","",MAX(0,G113-1.96*L113/100))</f>
        <v>0.647593067065402</v>
      </c>
      <c r="N113" s="40" t="n">
        <f aca="false">IF(G113="","",MIN(1,G113+1.96*L113/100))</f>
        <v>0.781740266267932</v>
      </c>
      <c r="O113" s="59" t="n">
        <f aca="false">ROUND(S113*W113,0)</f>
        <v>55</v>
      </c>
      <c r="P113" s="59" t="n">
        <f aca="false">IF(F113="","",ROUND(SQRT((F113*L113/100)^2+(G113*O113)^2),0))</f>
        <v>41</v>
      </c>
      <c r="R113" s="60" t="n">
        <v>19.8384136291447</v>
      </c>
      <c r="S113" s="61" t="n">
        <f aca="false">U113*V113*$F$5</f>
        <v>375.212598425197</v>
      </c>
      <c r="T113" s="62" t="n">
        <f aca="false">MAX(0,MIN(1,R113/100+$D$5))</f>
        <v>0.71352892260401</v>
      </c>
      <c r="U113" s="62" t="n">
        <v>0.224409448818898</v>
      </c>
      <c r="V113" s="61" t="n">
        <v>1672</v>
      </c>
      <c r="W113" s="62" t="n">
        <v>0.147793277096735</v>
      </c>
      <c r="X113" s="63" t="s">
        <v>162</v>
      </c>
      <c r="Y113" s="63" t="s">
        <v>163</v>
      </c>
    </row>
    <row r="114" customFormat="false" ht="15" hidden="false" customHeight="false" outlineLevel="0" collapsed="false">
      <c r="A114" s="32" t="s">
        <v>230</v>
      </c>
      <c r="B114" s="32" t="s">
        <v>232</v>
      </c>
      <c r="C114" s="32" t="s">
        <v>285</v>
      </c>
      <c r="D114" s="59" t="n">
        <f aca="false">ROUND(S114*T114,0)</f>
        <v>105</v>
      </c>
      <c r="E114" s="59" t="n">
        <f aca="false">ROUND(S114,0)-D114</f>
        <v>39</v>
      </c>
      <c r="F114" s="59" t="n">
        <f aca="false">IF(COUNTA(D114:E114)=0,"",SUM(D114:E114))</f>
        <v>144</v>
      </c>
      <c r="G114" s="40" t="n">
        <f aca="false">IF(OR(F114="",F114=0),"",D114/F114)</f>
        <v>0.729166666666667</v>
      </c>
      <c r="H114" s="40" t="n">
        <f aca="false">IF(OR(F114="",F114=0),"",E114/F114)</f>
        <v>0.270833333333333</v>
      </c>
      <c r="I114" s="32" t="s">
        <v>161</v>
      </c>
      <c r="J114" s="36" t="n">
        <v>3.19796330451848</v>
      </c>
      <c r="K114" s="36" t="n">
        <f aca="false">$K$8</f>
        <v>1.2181759394794</v>
      </c>
      <c r="L114" s="36" t="n">
        <f aca="false">SQRT(J114^2+K114^2)</f>
        <v>3.42212242863596</v>
      </c>
      <c r="M114" s="40" t="n">
        <f aca="false">IF(G114="","",MAX(0,G114-1.96*L114/100))</f>
        <v>0.662093067065402</v>
      </c>
      <c r="N114" s="40" t="n">
        <f aca="false">IF(G114="","",MIN(1,G114+1.96*L114/100))</f>
        <v>0.796240266267931</v>
      </c>
      <c r="O114" s="59" t="n">
        <f aca="false">ROUND(S114*W114,0)</f>
        <v>21</v>
      </c>
      <c r="P114" s="59" t="n">
        <f aca="false">IF(F114="","",ROUND(SQRT((F114*L114/100)^2+(G114*O114)^2),0))</f>
        <v>16</v>
      </c>
      <c r="R114" s="60" t="n">
        <v>21.3252844609296</v>
      </c>
      <c r="S114" s="61" t="n">
        <f aca="false">U114*V114*$F$5</f>
        <v>143.58320610687</v>
      </c>
      <c r="T114" s="62" t="n">
        <f aca="false">MAX(0,MIN(1,R114/100+$D$5))</f>
        <v>0.728397630921859</v>
      </c>
      <c r="U114" s="62" t="n">
        <v>0.215267175572519</v>
      </c>
      <c r="V114" s="61" t="n">
        <v>667</v>
      </c>
      <c r="W114" s="62" t="n">
        <v>0.147793277096735</v>
      </c>
      <c r="X114" s="63" t="s">
        <v>162</v>
      </c>
      <c r="Y114" s="63" t="s">
        <v>163</v>
      </c>
    </row>
    <row r="115" customFormat="false" ht="15" hidden="false" customHeight="false" outlineLevel="0" collapsed="false">
      <c r="A115" s="32" t="s">
        <v>230</v>
      </c>
      <c r="B115" s="32" t="s">
        <v>232</v>
      </c>
      <c r="C115" s="32" t="s">
        <v>286</v>
      </c>
      <c r="D115" s="59" t="n">
        <f aca="false">ROUND(S115*T115,0)</f>
        <v>128</v>
      </c>
      <c r="E115" s="59" t="n">
        <f aca="false">ROUND(S115,0)-D115</f>
        <v>47</v>
      </c>
      <c r="F115" s="59" t="n">
        <f aca="false">IF(COUNTA(D115:E115)=0,"",SUM(D115:E115))</f>
        <v>175</v>
      </c>
      <c r="G115" s="40" t="n">
        <f aca="false">IF(OR(F115="",F115=0),"",D115/F115)</f>
        <v>0.731428571428571</v>
      </c>
      <c r="H115" s="40" t="n">
        <f aca="false">IF(OR(F115="",F115=0),"",E115/F115)</f>
        <v>0.268571428571429</v>
      </c>
      <c r="I115" s="32" t="s">
        <v>161</v>
      </c>
      <c r="J115" s="36" t="n">
        <v>3.19796330451848</v>
      </c>
      <c r="K115" s="36" t="n">
        <f aca="false">$K$8</f>
        <v>1.2181759394794</v>
      </c>
      <c r="L115" s="36" t="n">
        <f aca="false">SQRT(J115^2+K115^2)</f>
        <v>3.42212242863596</v>
      </c>
      <c r="M115" s="40" t="n">
        <f aca="false">IF(G115="","",MAX(0,G115-1.96*L115/100))</f>
        <v>0.664354971827307</v>
      </c>
      <c r="N115" s="40" t="n">
        <f aca="false">IF(G115="","",MIN(1,G115+1.96*L115/100))</f>
        <v>0.798502171029836</v>
      </c>
      <c r="O115" s="59" t="n">
        <f aca="false">ROUND(S115*W115,0)</f>
        <v>26</v>
      </c>
      <c r="P115" s="59" t="n">
        <f aca="false">IF(F115="","",ROUND(SQRT((F115*L115/100)^2+(G115*O115)^2),0))</f>
        <v>20</v>
      </c>
      <c r="R115" s="60" t="n">
        <v>21.8614602154073</v>
      </c>
      <c r="S115" s="61" t="n">
        <f aca="false">U115*V115*$F$5</f>
        <v>174.69400244798</v>
      </c>
      <c r="T115" s="62" t="n">
        <f aca="false">MAX(0,MIN(1,R115/100+$D$5))</f>
        <v>0.733759388466636</v>
      </c>
      <c r="U115" s="62" t="n">
        <v>0.211750305997552</v>
      </c>
      <c r="V115" s="61" t="n">
        <v>825</v>
      </c>
      <c r="W115" s="62" t="n">
        <v>0.147793277096735</v>
      </c>
      <c r="X115" s="63" t="s">
        <v>162</v>
      </c>
      <c r="Y115" s="63" t="s">
        <v>163</v>
      </c>
    </row>
    <row r="116" customFormat="false" ht="15" hidden="false" customHeight="false" outlineLevel="0" collapsed="false">
      <c r="A116" s="32" t="s">
        <v>230</v>
      </c>
      <c r="B116" s="32" t="s">
        <v>232</v>
      </c>
      <c r="C116" s="32" t="s">
        <v>287</v>
      </c>
      <c r="D116" s="59" t="n">
        <f aca="false">ROUND(S116*T116,0)</f>
        <v>192</v>
      </c>
      <c r="E116" s="59" t="n">
        <f aca="false">ROUND(S116,0)-D116</f>
        <v>71</v>
      </c>
      <c r="F116" s="59" t="n">
        <f aca="false">IF(COUNTA(D116:E116)=0,"",SUM(D116:E116))</f>
        <v>263</v>
      </c>
      <c r="G116" s="40" t="n">
        <f aca="false">IF(OR(F116="",F116=0),"",D116/F116)</f>
        <v>0.730038022813688</v>
      </c>
      <c r="H116" s="40" t="n">
        <f aca="false">IF(OR(F116="",F116=0),"",E116/F116)</f>
        <v>0.269961977186312</v>
      </c>
      <c r="I116" s="32" t="s">
        <v>161</v>
      </c>
      <c r="J116" s="36" t="n">
        <v>3.19796330451848</v>
      </c>
      <c r="K116" s="36" t="n">
        <f aca="false">$K$8</f>
        <v>1.2181759394794</v>
      </c>
      <c r="L116" s="36" t="n">
        <f aca="false">SQRT(J116^2+K116^2)</f>
        <v>3.42212242863596</v>
      </c>
      <c r="M116" s="40" t="n">
        <f aca="false">IF(G116="","",MAX(0,G116-1.96*L116/100))</f>
        <v>0.662964423212423</v>
      </c>
      <c r="N116" s="40" t="n">
        <f aca="false">IF(G116="","",MIN(1,G116+1.96*L116/100))</f>
        <v>0.797111622414953</v>
      </c>
      <c r="O116" s="59" t="n">
        <f aca="false">ROUND(S116*W116,0)</f>
        <v>39</v>
      </c>
      <c r="P116" s="59" t="n">
        <f aca="false">IF(F116="","",ROUND(SQRT((F116*L116/100)^2+(G116*O116)^2),0))</f>
        <v>30</v>
      </c>
      <c r="R116" s="60" t="n">
        <v>21.3982162445039</v>
      </c>
      <c r="S116" s="61" t="n">
        <f aca="false">U116*V116*$F$5</f>
        <v>263.436544342508</v>
      </c>
      <c r="T116" s="62" t="n">
        <f aca="false">MAX(0,MIN(1,R116/100+$D$5))</f>
        <v>0.729126948757602</v>
      </c>
      <c r="U116" s="62" t="n">
        <v>0.210244648318043</v>
      </c>
      <c r="V116" s="61" t="n">
        <v>1253</v>
      </c>
      <c r="W116" s="62" t="n">
        <v>0.147793277096735</v>
      </c>
      <c r="X116" s="63" t="s">
        <v>162</v>
      </c>
      <c r="Y116" s="63" t="s">
        <v>163</v>
      </c>
    </row>
    <row r="117" customFormat="false" ht="15" hidden="false" customHeight="false" outlineLevel="0" collapsed="false">
      <c r="A117" s="32" t="s">
        <v>230</v>
      </c>
      <c r="B117" s="32" t="s">
        <v>232</v>
      </c>
      <c r="C117" s="32" t="s">
        <v>288</v>
      </c>
      <c r="D117" s="59" t="n">
        <f aca="false">ROUND(S117*T117,0)</f>
        <v>327</v>
      </c>
      <c r="E117" s="59" t="n">
        <f aca="false">ROUND(S117,0)-D117</f>
        <v>166</v>
      </c>
      <c r="F117" s="59" t="n">
        <f aca="false">IF(COUNTA(D117:E117)=0,"",SUM(D117:E117))</f>
        <v>493</v>
      </c>
      <c r="G117" s="40" t="n">
        <f aca="false">IF(OR(F117="",F117=0),"",D117/F117)</f>
        <v>0.663286004056795</v>
      </c>
      <c r="H117" s="40" t="n">
        <f aca="false">IF(OR(F117="",F117=0),"",E117/F117)</f>
        <v>0.336713995943205</v>
      </c>
      <c r="I117" s="32" t="s">
        <v>161</v>
      </c>
      <c r="J117" s="36" t="n">
        <v>3.19796330451848</v>
      </c>
      <c r="K117" s="36" t="n">
        <f aca="false">$K$8</f>
        <v>1.2181759394794</v>
      </c>
      <c r="L117" s="36" t="n">
        <f aca="false">SQRT(J117^2+K117^2)</f>
        <v>3.42212242863596</v>
      </c>
      <c r="M117" s="40" t="n">
        <f aca="false">IF(G117="","",MAX(0,G117-1.96*L117/100))</f>
        <v>0.59621240445553</v>
      </c>
      <c r="N117" s="40" t="n">
        <f aca="false">IF(G117="","",MIN(1,G117+1.96*L117/100))</f>
        <v>0.73035960365806</v>
      </c>
      <c r="O117" s="59" t="n">
        <f aca="false">ROUND(S117*W117,0)</f>
        <v>73</v>
      </c>
      <c r="P117" s="59" t="n">
        <f aca="false">IF(F117="","",ROUND(SQRT((F117*L117/100)^2+(G117*O117)^2),0))</f>
        <v>51</v>
      </c>
      <c r="R117" s="60" t="n">
        <v>14.7185916568119</v>
      </c>
      <c r="S117" s="61" t="n">
        <f aca="false">U117*V117*$F$5</f>
        <v>493.360186418109</v>
      </c>
      <c r="T117" s="62" t="n">
        <f aca="false">MAX(0,MIN(1,R117/100+$D$5))</f>
        <v>0.662330702880682</v>
      </c>
      <c r="U117" s="62" t="n">
        <v>0.330892143808256</v>
      </c>
      <c r="V117" s="61" t="n">
        <v>1491</v>
      </c>
      <c r="W117" s="62" t="n">
        <v>0.147793277096735</v>
      </c>
      <c r="X117" s="63" t="s">
        <v>162</v>
      </c>
      <c r="Y117" s="63" t="s">
        <v>163</v>
      </c>
    </row>
    <row r="118" customFormat="false" ht="15" hidden="false" customHeight="false" outlineLevel="0" collapsed="false">
      <c r="A118" s="32" t="s">
        <v>230</v>
      </c>
      <c r="B118" s="32" t="s">
        <v>232</v>
      </c>
      <c r="C118" s="32" t="s">
        <v>289</v>
      </c>
      <c r="D118" s="59" t="n">
        <f aca="false">ROUND(S118*T118,0)</f>
        <v>151</v>
      </c>
      <c r="E118" s="59" t="n">
        <f aca="false">ROUND(S118,0)-D118</f>
        <v>73</v>
      </c>
      <c r="F118" s="59" t="n">
        <f aca="false">IF(COUNTA(D118:E118)=0,"",SUM(D118:E118))</f>
        <v>224</v>
      </c>
      <c r="G118" s="40" t="n">
        <f aca="false">IF(OR(F118="",F118=0),"",D118/F118)</f>
        <v>0.674107142857143</v>
      </c>
      <c r="H118" s="40" t="n">
        <f aca="false">IF(OR(F118="",F118=0),"",E118/F118)</f>
        <v>0.325892857142857</v>
      </c>
      <c r="I118" s="32" t="s">
        <v>161</v>
      </c>
      <c r="J118" s="36" t="n">
        <v>3.19796330451848</v>
      </c>
      <c r="K118" s="36" t="n">
        <f aca="false">$K$8</f>
        <v>1.2181759394794</v>
      </c>
      <c r="L118" s="36" t="n">
        <f aca="false">SQRT(J118^2+K118^2)</f>
        <v>3.42212242863596</v>
      </c>
      <c r="M118" s="40" t="n">
        <f aca="false">IF(G118="","",MAX(0,G118-1.96*L118/100))</f>
        <v>0.607033543255878</v>
      </c>
      <c r="N118" s="40" t="n">
        <f aca="false">IF(G118="","",MIN(1,G118+1.96*L118/100))</f>
        <v>0.741180742458408</v>
      </c>
      <c r="O118" s="59" t="n">
        <f aca="false">ROUND(S118*W118,0)</f>
        <v>33</v>
      </c>
      <c r="P118" s="59" t="n">
        <f aca="false">IF(F118="","",ROUND(SQRT((F118*L118/100)^2+(G118*O118)^2),0))</f>
        <v>24</v>
      </c>
      <c r="R118" s="60" t="n">
        <v>15.9883705583779</v>
      </c>
      <c r="S118" s="61" t="n">
        <f aca="false">U118*V118*$F$5</f>
        <v>223.817896389325</v>
      </c>
      <c r="T118" s="62" t="n">
        <f aca="false">MAX(0,MIN(1,R118/100+$D$5))</f>
        <v>0.675028491896342</v>
      </c>
      <c r="U118" s="62" t="n">
        <v>0.342229199372057</v>
      </c>
      <c r="V118" s="61" t="n">
        <v>654</v>
      </c>
      <c r="W118" s="62" t="n">
        <v>0.147793277096735</v>
      </c>
      <c r="X118" s="63" t="s">
        <v>162</v>
      </c>
      <c r="Y118" s="63" t="s">
        <v>163</v>
      </c>
    </row>
    <row r="119" customFormat="false" ht="15" hidden="false" customHeight="false" outlineLevel="0" collapsed="false">
      <c r="A119" s="32" t="s">
        <v>230</v>
      </c>
      <c r="B119" s="32" t="s">
        <v>232</v>
      </c>
      <c r="C119" s="32" t="s">
        <v>290</v>
      </c>
      <c r="D119" s="59" t="n">
        <f aca="false">ROUND(S119*T119,0)</f>
        <v>168</v>
      </c>
      <c r="E119" s="59" t="n">
        <f aca="false">ROUND(S119,0)-D119</f>
        <v>74</v>
      </c>
      <c r="F119" s="59" t="n">
        <f aca="false">IF(COUNTA(D119:E119)=0,"",SUM(D119:E119))</f>
        <v>242</v>
      </c>
      <c r="G119" s="40" t="n">
        <f aca="false">IF(OR(F119="",F119=0),"",D119/F119)</f>
        <v>0.694214876033058</v>
      </c>
      <c r="H119" s="40" t="n">
        <f aca="false">IF(OR(F119="",F119=0),"",E119/F119)</f>
        <v>0.305785123966942</v>
      </c>
      <c r="I119" s="32" t="s">
        <v>161</v>
      </c>
      <c r="J119" s="36" t="n">
        <v>3.19796330451848</v>
      </c>
      <c r="K119" s="36" t="n">
        <f aca="false">$K$8</f>
        <v>1.2181759394794</v>
      </c>
      <c r="L119" s="36" t="n">
        <f aca="false">SQRT(J119^2+K119^2)</f>
        <v>3.42212242863596</v>
      </c>
      <c r="M119" s="40" t="n">
        <f aca="false">IF(G119="","",MAX(0,G119-1.96*L119/100))</f>
        <v>0.627141276431793</v>
      </c>
      <c r="N119" s="40" t="n">
        <f aca="false">IF(G119="","",MIN(1,G119+1.96*L119/100))</f>
        <v>0.761288475634323</v>
      </c>
      <c r="O119" s="59" t="n">
        <f aca="false">ROUND(S119*W119,0)</f>
        <v>36</v>
      </c>
      <c r="P119" s="59" t="n">
        <f aca="false">IF(F119="","",ROUND(SQRT((F119*L119/100)^2+(G119*O119)^2),0))</f>
        <v>26</v>
      </c>
      <c r="R119" s="60" t="n">
        <v>17.8380148977938</v>
      </c>
      <c r="S119" s="61" t="n">
        <f aca="false">U119*V119*$F$5</f>
        <v>242.481171548117</v>
      </c>
      <c r="T119" s="62" t="n">
        <f aca="false">MAX(0,MIN(1,R119/100+$D$5))</f>
        <v>0.693524935290501</v>
      </c>
      <c r="U119" s="62" t="n">
        <v>0.248953974895398</v>
      </c>
      <c r="V119" s="61" t="n">
        <v>974</v>
      </c>
      <c r="W119" s="62" t="n">
        <v>0.147793277096735</v>
      </c>
      <c r="X119" s="63" t="s">
        <v>162</v>
      </c>
      <c r="Y119" s="63" t="s">
        <v>163</v>
      </c>
    </row>
    <row r="120" customFormat="false" ht="15" hidden="false" customHeight="false" outlineLevel="0" collapsed="false">
      <c r="A120" s="32" t="s">
        <v>230</v>
      </c>
      <c r="B120" s="32" t="s">
        <v>232</v>
      </c>
      <c r="C120" s="32" t="s">
        <v>291</v>
      </c>
      <c r="D120" s="59" t="n">
        <f aca="false">ROUND(S120*T120,0)</f>
        <v>283</v>
      </c>
      <c r="E120" s="59" t="n">
        <f aca="false">ROUND(S120,0)-D120</f>
        <v>166</v>
      </c>
      <c r="F120" s="59" t="n">
        <f aca="false">IF(COUNTA(D120:E120)=0,"",SUM(D120:E120))</f>
        <v>449</v>
      </c>
      <c r="G120" s="40" t="n">
        <f aca="false">IF(OR(F120="",F120=0),"",D120/F120)</f>
        <v>0.630289532293987</v>
      </c>
      <c r="H120" s="40" t="n">
        <f aca="false">IF(OR(F120="",F120=0),"",E120/F120)</f>
        <v>0.369710467706013</v>
      </c>
      <c r="I120" s="32" t="s">
        <v>161</v>
      </c>
      <c r="J120" s="36" t="n">
        <v>3.19796330451848</v>
      </c>
      <c r="K120" s="36" t="n">
        <f aca="false">$K$8</f>
        <v>1.2181759394794</v>
      </c>
      <c r="L120" s="36" t="n">
        <f aca="false">SQRT(J120^2+K120^2)</f>
        <v>3.42212242863596</v>
      </c>
      <c r="M120" s="40" t="n">
        <f aca="false">IF(G120="","",MAX(0,G120-1.96*L120/100))</f>
        <v>0.563215932692722</v>
      </c>
      <c r="N120" s="40" t="n">
        <f aca="false">IF(G120="","",MIN(1,G120+1.96*L120/100))</f>
        <v>0.697363131895252</v>
      </c>
      <c r="O120" s="59" t="n">
        <f aca="false">ROUND(S120*W120,0)</f>
        <v>66</v>
      </c>
      <c r="P120" s="59" t="n">
        <f aca="false">IF(F120="","",ROUND(SQRT((F120*L120/100)^2+(G120*O120)^2),0))</f>
        <v>44</v>
      </c>
      <c r="R120" s="60" t="n">
        <v>11.5848591132793</v>
      </c>
      <c r="S120" s="61" t="n">
        <f aca="false">U120*V120*$F$5</f>
        <v>448.675647668394</v>
      </c>
      <c r="T120" s="62" t="n">
        <f aca="false">MAX(0,MIN(1,R120/100+$D$5))</f>
        <v>0.630993377445356</v>
      </c>
      <c r="U120" s="62" t="n">
        <v>0.437305699481865</v>
      </c>
      <c r="V120" s="61" t="n">
        <v>1026</v>
      </c>
      <c r="W120" s="62" t="n">
        <v>0.147793277096735</v>
      </c>
      <c r="X120" s="63" t="s">
        <v>162</v>
      </c>
      <c r="Y120" s="63" t="s">
        <v>163</v>
      </c>
    </row>
    <row r="121" customFormat="false" ht="15" hidden="false" customHeight="false" outlineLevel="0" collapsed="false">
      <c r="A121" s="32" t="s">
        <v>230</v>
      </c>
      <c r="B121" s="32" t="s">
        <v>232</v>
      </c>
      <c r="C121" s="32" t="s">
        <v>292</v>
      </c>
      <c r="D121" s="59" t="n">
        <f aca="false">ROUND(S121*T121,0)</f>
        <v>215</v>
      </c>
      <c r="E121" s="59" t="n">
        <f aca="false">ROUND(S121,0)-D121</f>
        <v>95</v>
      </c>
      <c r="F121" s="59" t="n">
        <f aca="false">IF(COUNTA(D121:E121)=0,"",SUM(D121:E121))</f>
        <v>310</v>
      </c>
      <c r="G121" s="40" t="n">
        <f aca="false">IF(OR(F121="",F121=0),"",D121/F121)</f>
        <v>0.693548387096774</v>
      </c>
      <c r="H121" s="40" t="n">
        <f aca="false">IF(OR(F121="",F121=0),"",E121/F121)</f>
        <v>0.306451612903226</v>
      </c>
      <c r="I121" s="32" t="s">
        <v>161</v>
      </c>
      <c r="J121" s="36" t="n">
        <v>3.19796330451848</v>
      </c>
      <c r="K121" s="36" t="n">
        <f aca="false">$K$8</f>
        <v>1.2181759394794</v>
      </c>
      <c r="L121" s="36" t="n">
        <f aca="false">SQRT(J121^2+K121^2)</f>
        <v>3.42212242863596</v>
      </c>
      <c r="M121" s="40" t="n">
        <f aca="false">IF(G121="","",MAX(0,G121-1.96*L121/100))</f>
        <v>0.626474787495509</v>
      </c>
      <c r="N121" s="40" t="n">
        <f aca="false">IF(G121="","",MIN(1,G121+1.96*L121/100))</f>
        <v>0.760621986698039</v>
      </c>
      <c r="O121" s="59" t="n">
        <f aca="false">ROUND(S121*W121,0)</f>
        <v>46</v>
      </c>
      <c r="P121" s="59" t="n">
        <f aca="false">IF(F121="","",ROUND(SQRT((F121*L121/100)^2+(G121*O121)^2),0))</f>
        <v>34</v>
      </c>
      <c r="R121" s="60" t="n">
        <v>17.8898577741811</v>
      </c>
      <c r="S121" s="61" t="n">
        <f aca="false">U121*V121*$F$5</f>
        <v>310.16656308266</v>
      </c>
      <c r="T121" s="62" t="n">
        <f aca="false">MAX(0,MIN(1,R121/100+$D$5))</f>
        <v>0.694043364054374</v>
      </c>
      <c r="U121" s="62" t="n">
        <v>0.187072715972654</v>
      </c>
      <c r="V121" s="61" t="n">
        <v>1658</v>
      </c>
      <c r="W121" s="62" t="n">
        <v>0.147793277096735</v>
      </c>
      <c r="X121" s="63" t="s">
        <v>162</v>
      </c>
      <c r="Y121" s="63" t="s">
        <v>163</v>
      </c>
    </row>
    <row r="122" customFormat="false" ht="15" hidden="false" customHeight="false" outlineLevel="0" collapsed="false">
      <c r="A122" s="32" t="s">
        <v>230</v>
      </c>
      <c r="B122" s="32" t="s">
        <v>293</v>
      </c>
      <c r="C122" s="32" t="s">
        <v>294</v>
      </c>
      <c r="D122" s="59" t="n">
        <f aca="false">ROUND(S122*T122,0)</f>
        <v>462</v>
      </c>
      <c r="E122" s="59" t="n">
        <f aca="false">ROUND(S122,0)-D122</f>
        <v>195</v>
      </c>
      <c r="F122" s="59" t="n">
        <f aca="false">IF(COUNTA(D122:E122)=0,"",SUM(D122:E122))</f>
        <v>657</v>
      </c>
      <c r="G122" s="40" t="n">
        <f aca="false">IF(OR(F122="",F122=0),"",D122/F122)</f>
        <v>0.703196347031963</v>
      </c>
      <c r="H122" s="40" t="n">
        <f aca="false">IF(OR(F122="",F122=0),"",E122/F122)</f>
        <v>0.296803652968037</v>
      </c>
      <c r="I122" s="32" t="s">
        <v>161</v>
      </c>
      <c r="J122" s="36" t="n">
        <v>2.2249158796463</v>
      </c>
      <c r="K122" s="36" t="n">
        <f aca="false">$K$8</f>
        <v>1.2181759394794</v>
      </c>
      <c r="L122" s="36" t="n">
        <f aca="false">SQRT(J122^2+K122^2)</f>
        <v>2.53657313930207</v>
      </c>
      <c r="M122" s="40" t="n">
        <f aca="false">IF(G122="","",MAX(0,G122-1.96*L122/100))</f>
        <v>0.653479513501643</v>
      </c>
      <c r="N122" s="40" t="n">
        <f aca="false">IF(G122="","",MIN(1,G122+1.96*L122/100))</f>
        <v>0.752913180562284</v>
      </c>
      <c r="O122" s="59" t="n">
        <f aca="false">ROUND(S122*W122,0)</f>
        <v>58</v>
      </c>
      <c r="P122" s="59" t="n">
        <f aca="false">IF(F122="","",ROUND(SQRT((F122*L122/100)^2+(G122*O122)^2),0))</f>
        <v>44</v>
      </c>
      <c r="R122" s="60" t="n">
        <v>18.7626834665742</v>
      </c>
      <c r="S122" s="61" t="n">
        <f aca="false">U122*V122*$F$5</f>
        <v>657.496995708155</v>
      </c>
      <c r="T122" s="62" t="n">
        <f aca="false">MAX(0,MIN(1,R122/100+$D$5))</f>
        <v>0.702771620978305</v>
      </c>
      <c r="U122" s="62" t="n">
        <v>0.542489270386266</v>
      </c>
      <c r="V122" s="61" t="n">
        <v>1212</v>
      </c>
      <c r="W122" s="62" t="n">
        <v>0.0882361663506877</v>
      </c>
      <c r="X122" s="63" t="s">
        <v>168</v>
      </c>
      <c r="Y122" s="63" t="s">
        <v>163</v>
      </c>
    </row>
    <row r="123" customFormat="false" ht="15" hidden="false" customHeight="false" outlineLevel="0" collapsed="false">
      <c r="A123" s="32" t="s">
        <v>230</v>
      </c>
      <c r="B123" s="32" t="s">
        <v>293</v>
      </c>
      <c r="C123" s="32" t="s">
        <v>295</v>
      </c>
      <c r="D123" s="59" t="n">
        <f aca="false">ROUND(S123*T123,0)</f>
        <v>307</v>
      </c>
      <c r="E123" s="59" t="n">
        <f aca="false">ROUND(S123,0)-D123</f>
        <v>159</v>
      </c>
      <c r="F123" s="59" t="n">
        <f aca="false">IF(COUNTA(D123:E123)=0,"",SUM(D123:E123))</f>
        <v>466</v>
      </c>
      <c r="G123" s="40" t="n">
        <f aca="false">IF(OR(F123="",F123=0),"",D123/F123)</f>
        <v>0.658798283261803</v>
      </c>
      <c r="H123" s="40" t="n">
        <f aca="false">IF(OR(F123="",F123=0),"",E123/F123)</f>
        <v>0.341201716738197</v>
      </c>
      <c r="I123" s="32" t="s">
        <v>161</v>
      </c>
      <c r="J123" s="36" t="n">
        <v>3.19796330451848</v>
      </c>
      <c r="K123" s="36" t="n">
        <f aca="false">$K$8</f>
        <v>1.2181759394794</v>
      </c>
      <c r="L123" s="36" t="n">
        <f aca="false">SQRT(J123^2+K123^2)</f>
        <v>3.42212242863596</v>
      </c>
      <c r="M123" s="40" t="n">
        <f aca="false">IF(G123="","",MAX(0,G123-1.96*L123/100))</f>
        <v>0.591724683660538</v>
      </c>
      <c r="N123" s="40" t="n">
        <f aca="false">IF(G123="","",MIN(1,G123+1.96*L123/100))</f>
        <v>0.725871882863067</v>
      </c>
      <c r="O123" s="59" t="n">
        <f aca="false">ROUND(S123*W123,0)</f>
        <v>69</v>
      </c>
      <c r="P123" s="59" t="n">
        <f aca="false">IF(F123="","",ROUND(SQRT((F123*L123/100)^2+(G123*O123)^2),0))</f>
        <v>48</v>
      </c>
      <c r="R123" s="60" t="n">
        <v>14.4874869522238</v>
      </c>
      <c r="S123" s="61" t="n">
        <f aca="false">U123*V123*$F$5</f>
        <v>465.633707865169</v>
      </c>
      <c r="T123" s="62" t="n">
        <f aca="false">MAX(0,MIN(1,R123/100+$D$5))</f>
        <v>0.660019655834801</v>
      </c>
      <c r="U123" s="62" t="n">
        <v>0.519101123595506</v>
      </c>
      <c r="V123" s="61" t="n">
        <v>897</v>
      </c>
      <c r="W123" s="62" t="n">
        <v>0.147793277096735</v>
      </c>
      <c r="X123" s="63" t="s">
        <v>162</v>
      </c>
      <c r="Y123" s="63" t="s">
        <v>163</v>
      </c>
    </row>
    <row r="124" customFormat="false" ht="15" hidden="false" customHeight="false" outlineLevel="0" collapsed="false">
      <c r="A124" s="32" t="s">
        <v>230</v>
      </c>
      <c r="B124" s="32" t="s">
        <v>293</v>
      </c>
      <c r="C124" s="32" t="s">
        <v>296</v>
      </c>
      <c r="D124" s="59" t="n">
        <f aca="false">ROUND(S124*T124,0)</f>
        <v>345</v>
      </c>
      <c r="E124" s="59" t="n">
        <f aca="false">ROUND(S124,0)-D124</f>
        <v>142</v>
      </c>
      <c r="F124" s="59" t="n">
        <f aca="false">IF(COUNTA(D124:E124)=0,"",SUM(D124:E124))</f>
        <v>487</v>
      </c>
      <c r="G124" s="40" t="n">
        <f aca="false">IF(OR(F124="",F124=0),"",D124/F124)</f>
        <v>0.708418891170431</v>
      </c>
      <c r="H124" s="40" t="n">
        <f aca="false">IF(OR(F124="",F124=0),"",E124/F124)</f>
        <v>0.291581108829569</v>
      </c>
      <c r="I124" s="32" t="s">
        <v>161</v>
      </c>
      <c r="J124" s="36" t="n">
        <v>3.19796330451848</v>
      </c>
      <c r="K124" s="36" t="n">
        <f aca="false">$K$8</f>
        <v>1.2181759394794</v>
      </c>
      <c r="L124" s="36" t="n">
        <f aca="false">SQRT(J124^2+K124^2)</f>
        <v>3.42212242863596</v>
      </c>
      <c r="M124" s="40" t="n">
        <f aca="false">IF(G124="","",MAX(0,G124-1.96*L124/100))</f>
        <v>0.641345291569166</v>
      </c>
      <c r="N124" s="40" t="n">
        <f aca="false">IF(G124="","",MIN(1,G124+1.96*L124/100))</f>
        <v>0.775492490771696</v>
      </c>
      <c r="O124" s="59" t="n">
        <f aca="false">ROUND(S124*W124,0)</f>
        <v>72</v>
      </c>
      <c r="P124" s="59" t="n">
        <f aca="false">IF(F124="","",ROUND(SQRT((F124*L124/100)^2+(G124*O124)^2),0))</f>
        <v>54</v>
      </c>
      <c r="R124" s="60" t="n">
        <v>19.3408490316248</v>
      </c>
      <c r="S124" s="61" t="n">
        <f aca="false">U124*V124*$F$5</f>
        <v>486.64</v>
      </c>
      <c r="T124" s="62" t="n">
        <f aca="false">MAX(0,MIN(1,R124/100+$D$5))</f>
        <v>0.708553276628811</v>
      </c>
      <c r="U124" s="62" t="n">
        <v>0.56</v>
      </c>
      <c r="V124" s="61" t="n">
        <v>869</v>
      </c>
      <c r="W124" s="62" t="n">
        <v>0.147793277096735</v>
      </c>
      <c r="X124" s="63" t="s">
        <v>162</v>
      </c>
      <c r="Y124" s="63" t="s">
        <v>163</v>
      </c>
    </row>
    <row r="125" customFormat="false" ht="15" hidden="false" customHeight="false" outlineLevel="0" collapsed="false">
      <c r="A125" s="32" t="s">
        <v>230</v>
      </c>
      <c r="B125" s="32" t="s">
        <v>293</v>
      </c>
      <c r="C125" s="32" t="s">
        <v>297</v>
      </c>
      <c r="D125" s="59" t="n">
        <f aca="false">ROUND(S125*T125,0)</f>
        <v>375</v>
      </c>
      <c r="E125" s="59" t="n">
        <f aca="false">ROUND(S125,0)-D125</f>
        <v>172</v>
      </c>
      <c r="F125" s="59" t="n">
        <f aca="false">IF(COUNTA(D125:E125)=0,"",SUM(D125:E125))</f>
        <v>547</v>
      </c>
      <c r="G125" s="40" t="n">
        <f aca="false">IF(OR(F125="",F125=0),"",D125/F125)</f>
        <v>0.685557586837294</v>
      </c>
      <c r="H125" s="40" t="n">
        <f aca="false">IF(OR(F125="",F125=0),"",E125/F125)</f>
        <v>0.314442413162706</v>
      </c>
      <c r="I125" s="32" t="s">
        <v>161</v>
      </c>
      <c r="J125" s="36" t="n">
        <v>3.19796330451848</v>
      </c>
      <c r="K125" s="36" t="n">
        <f aca="false">$K$8</f>
        <v>1.2181759394794</v>
      </c>
      <c r="L125" s="36" t="n">
        <f aca="false">SQRT(J125^2+K125^2)</f>
        <v>3.42212242863596</v>
      </c>
      <c r="M125" s="40" t="n">
        <f aca="false">IF(G125="","",MAX(0,G125-1.96*L125/100))</f>
        <v>0.61848398723603</v>
      </c>
      <c r="N125" s="40" t="n">
        <f aca="false">IF(G125="","",MIN(1,G125+1.96*L125/100))</f>
        <v>0.752631186438559</v>
      </c>
      <c r="O125" s="59" t="n">
        <f aca="false">ROUND(S125*W125,0)</f>
        <v>81</v>
      </c>
      <c r="P125" s="59" t="n">
        <f aca="false">IF(F125="","",ROUND(SQRT((F125*L125/100)^2+(G125*O125)^2),0))</f>
        <v>59</v>
      </c>
      <c r="R125" s="60" t="n">
        <v>17.0304397210019</v>
      </c>
      <c r="S125" s="61" t="n">
        <f aca="false">U125*V125*$F$5</f>
        <v>547.019495412844</v>
      </c>
      <c r="T125" s="62" t="n">
        <f aca="false">MAX(0,MIN(1,R125/100+$D$5))</f>
        <v>0.685449183522582</v>
      </c>
      <c r="U125" s="62" t="n">
        <v>0.666284403669725</v>
      </c>
      <c r="V125" s="61" t="n">
        <v>821</v>
      </c>
      <c r="W125" s="62" t="n">
        <v>0.147793277096735</v>
      </c>
      <c r="X125" s="63" t="s">
        <v>162</v>
      </c>
      <c r="Y125" s="63" t="s">
        <v>163</v>
      </c>
    </row>
    <row r="126" customFormat="false" ht="15" hidden="false" customHeight="false" outlineLevel="0" collapsed="false">
      <c r="A126" s="32" t="s">
        <v>230</v>
      </c>
      <c r="B126" s="32" t="s">
        <v>293</v>
      </c>
      <c r="C126" s="32" t="s">
        <v>298</v>
      </c>
      <c r="D126" s="59" t="n">
        <f aca="false">ROUND(S126*T126,0)</f>
        <v>572</v>
      </c>
      <c r="E126" s="59" t="n">
        <f aca="false">ROUND(S126,0)-D126</f>
        <v>326</v>
      </c>
      <c r="F126" s="59" t="n">
        <f aca="false">IF(COUNTA(D126:E126)=0,"",SUM(D126:E126))</f>
        <v>898</v>
      </c>
      <c r="G126" s="40" t="n">
        <f aca="false">IF(OR(F126="",F126=0),"",D126/F126)</f>
        <v>0.636971046770601</v>
      </c>
      <c r="H126" s="40" t="n">
        <f aca="false">IF(OR(F126="",F126=0),"",E126/F126)</f>
        <v>0.363028953229399</v>
      </c>
      <c r="I126" s="32" t="s">
        <v>161</v>
      </c>
      <c r="J126" s="36" t="n">
        <v>2.2249158796463</v>
      </c>
      <c r="K126" s="36" t="n">
        <f aca="false">$K$8</f>
        <v>1.2181759394794</v>
      </c>
      <c r="L126" s="36" t="n">
        <f aca="false">SQRT(J126^2+K126^2)</f>
        <v>2.53657313930207</v>
      </c>
      <c r="M126" s="40" t="n">
        <f aca="false">IF(G126="","",MAX(0,G126-1.96*L126/100))</f>
        <v>0.587254213240281</v>
      </c>
      <c r="N126" s="40" t="n">
        <f aca="false">IF(G126="","",MIN(1,G126+1.96*L126/100))</f>
        <v>0.686687880300922</v>
      </c>
      <c r="O126" s="59" t="n">
        <f aca="false">ROUND(S126*W126,0)</f>
        <v>79</v>
      </c>
      <c r="P126" s="59" t="n">
        <f aca="false">IF(F126="","",ROUND(SQRT((F126*L126/100)^2+(G126*O126)^2),0))</f>
        <v>55</v>
      </c>
      <c r="R126" s="60" t="n">
        <v>12.1376244983804</v>
      </c>
      <c r="S126" s="61" t="n">
        <f aca="false">U126*V126*$F$5</f>
        <v>898.212765957447</v>
      </c>
      <c r="T126" s="62" t="n">
        <f aca="false">MAX(0,MIN(1,R126/100+$D$5))</f>
        <v>0.636521031296367</v>
      </c>
      <c r="U126" s="62" t="n">
        <v>0.510638297872341</v>
      </c>
      <c r="V126" s="61" t="n">
        <v>1759</v>
      </c>
      <c r="W126" s="62" t="n">
        <v>0.0882361663506877</v>
      </c>
      <c r="X126" s="63" t="s">
        <v>168</v>
      </c>
      <c r="Y126" s="63" t="s">
        <v>163</v>
      </c>
    </row>
    <row r="127" customFormat="false" ht="15" hidden="false" customHeight="false" outlineLevel="0" collapsed="false">
      <c r="A127" s="32" t="s">
        <v>230</v>
      </c>
      <c r="B127" s="32" t="s">
        <v>293</v>
      </c>
      <c r="C127" s="32" t="s">
        <v>299</v>
      </c>
      <c r="D127" s="59" t="n">
        <f aca="false">ROUND(S127*T127,0)</f>
        <v>397</v>
      </c>
      <c r="E127" s="59" t="n">
        <f aca="false">ROUND(S127,0)-D127</f>
        <v>237</v>
      </c>
      <c r="F127" s="59" t="n">
        <f aca="false">IF(COUNTA(D127:E127)=0,"",SUM(D127:E127))</f>
        <v>634</v>
      </c>
      <c r="G127" s="40" t="n">
        <f aca="false">IF(OR(F127="",F127=0),"",D127/F127)</f>
        <v>0.626182965299685</v>
      </c>
      <c r="H127" s="40" t="n">
        <f aca="false">IF(OR(F127="",F127=0),"",E127/F127)</f>
        <v>0.373817034700315</v>
      </c>
      <c r="I127" s="32" t="s">
        <v>161</v>
      </c>
      <c r="J127" s="36" t="n">
        <v>2.2249158796463</v>
      </c>
      <c r="K127" s="36" t="n">
        <f aca="false">$K$8</f>
        <v>1.2181759394794</v>
      </c>
      <c r="L127" s="36" t="n">
        <f aca="false">SQRT(J127^2+K127^2)</f>
        <v>2.53657313930207</v>
      </c>
      <c r="M127" s="40" t="n">
        <f aca="false">IF(G127="","",MAX(0,G127-1.96*L127/100))</f>
        <v>0.576466131769364</v>
      </c>
      <c r="N127" s="40" t="n">
        <f aca="false">IF(G127="","",MIN(1,G127+1.96*L127/100))</f>
        <v>0.675899798830005</v>
      </c>
      <c r="O127" s="59" t="n">
        <f aca="false">ROUND(S127*W127,0)</f>
        <v>56</v>
      </c>
      <c r="P127" s="59" t="n">
        <f aca="false">IF(F127="","",ROUND(SQRT((F127*L127/100)^2+(G127*O127)^2),0))</f>
        <v>39</v>
      </c>
      <c r="R127" s="60" t="n">
        <v>11.0438947361676</v>
      </c>
      <c r="S127" s="61" t="n">
        <f aca="false">U127*V127*$F$5</f>
        <v>634.007858546169</v>
      </c>
      <c r="T127" s="62" t="n">
        <f aca="false">MAX(0,MIN(1,R127/100+$D$5))</f>
        <v>0.625583733674239</v>
      </c>
      <c r="U127" s="62" t="n">
        <v>0.609037328094303</v>
      </c>
      <c r="V127" s="61" t="n">
        <v>1041</v>
      </c>
      <c r="W127" s="62" t="n">
        <v>0.0882361663506877</v>
      </c>
      <c r="X127" s="63" t="s">
        <v>168</v>
      </c>
      <c r="Y127" s="63" t="s">
        <v>163</v>
      </c>
    </row>
    <row r="128" customFormat="false" ht="15" hidden="false" customHeight="false" outlineLevel="0" collapsed="false">
      <c r="A128" s="32" t="s">
        <v>230</v>
      </c>
      <c r="B128" s="32" t="s">
        <v>293</v>
      </c>
      <c r="C128" s="32" t="s">
        <v>300</v>
      </c>
      <c r="D128" s="59" t="n">
        <f aca="false">ROUND(S128*T128,0)</f>
        <v>441</v>
      </c>
      <c r="E128" s="59" t="n">
        <f aca="false">ROUND(S128,0)-D128</f>
        <v>286</v>
      </c>
      <c r="F128" s="59" t="n">
        <f aca="false">IF(COUNTA(D128:E128)=0,"",SUM(D128:E128))</f>
        <v>727</v>
      </c>
      <c r="G128" s="40" t="n">
        <f aca="false">IF(OR(F128="",F128=0),"",D128/F128)</f>
        <v>0.606602475928473</v>
      </c>
      <c r="H128" s="40" t="n">
        <f aca="false">IF(OR(F128="",F128=0),"",E128/F128)</f>
        <v>0.393397524071527</v>
      </c>
      <c r="I128" s="32" t="s">
        <v>161</v>
      </c>
      <c r="J128" s="36" t="n">
        <v>2.2249158796463</v>
      </c>
      <c r="K128" s="36" t="n">
        <f aca="false">$K$8</f>
        <v>1.2181759394794</v>
      </c>
      <c r="L128" s="36" t="n">
        <f aca="false">SQRT(J128^2+K128^2)</f>
        <v>2.53657313930207</v>
      </c>
      <c r="M128" s="40" t="n">
        <f aca="false">IF(G128="","",MAX(0,G128-1.96*L128/100))</f>
        <v>0.556885642398153</v>
      </c>
      <c r="N128" s="40" t="n">
        <f aca="false">IF(G128="","",MIN(1,G128+1.96*L128/100))</f>
        <v>0.656319309458794</v>
      </c>
      <c r="O128" s="59" t="n">
        <f aca="false">ROUND(S128*W128,0)</f>
        <v>64</v>
      </c>
      <c r="P128" s="59" t="n">
        <f aca="false">IF(F128="","",ROUND(SQRT((F128*L128/100)^2+(G128*O128)^2),0))</f>
        <v>43</v>
      </c>
      <c r="R128" s="60" t="n">
        <v>9.12686726298785</v>
      </c>
      <c r="S128" s="61" t="n">
        <f aca="false">U128*V128*$F$5</f>
        <v>727.46884272997</v>
      </c>
      <c r="T128" s="62" t="n">
        <f aca="false">MAX(0,MIN(1,R128/100+$D$5))</f>
        <v>0.606413458942442</v>
      </c>
      <c r="U128" s="62" t="n">
        <v>0.554896142433234</v>
      </c>
      <c r="V128" s="61" t="n">
        <v>1311</v>
      </c>
      <c r="W128" s="62" t="n">
        <v>0.0882361663506877</v>
      </c>
      <c r="X128" s="63" t="s">
        <v>168</v>
      </c>
      <c r="Y128" s="63" t="s">
        <v>163</v>
      </c>
    </row>
    <row r="129" customFormat="false" ht="15" hidden="false" customHeight="false" outlineLevel="0" collapsed="false">
      <c r="A129" s="32" t="s">
        <v>230</v>
      </c>
      <c r="B129" s="32" t="s">
        <v>293</v>
      </c>
      <c r="C129" s="32" t="s">
        <v>301</v>
      </c>
      <c r="D129" s="59" t="n">
        <f aca="false">ROUND(S129*T129,0)</f>
        <v>552</v>
      </c>
      <c r="E129" s="59" t="n">
        <f aca="false">ROUND(S129,0)-D129</f>
        <v>346</v>
      </c>
      <c r="F129" s="59" t="n">
        <f aca="false">IF(COUNTA(D129:E129)=0,"",SUM(D129:E129))</f>
        <v>898</v>
      </c>
      <c r="G129" s="40" t="n">
        <f aca="false">IF(OR(F129="",F129=0),"",D129/F129)</f>
        <v>0.614699331848552</v>
      </c>
      <c r="H129" s="40" t="n">
        <f aca="false">IF(OR(F129="",F129=0),"",E129/F129)</f>
        <v>0.385300668151448</v>
      </c>
      <c r="I129" s="32" t="s">
        <v>161</v>
      </c>
      <c r="J129" s="36" t="n">
        <v>2.2249158796463</v>
      </c>
      <c r="K129" s="36" t="n">
        <f aca="false">$K$8</f>
        <v>1.2181759394794</v>
      </c>
      <c r="L129" s="36" t="n">
        <f aca="false">SQRT(J129^2+K129^2)</f>
        <v>2.53657313930207</v>
      </c>
      <c r="M129" s="40" t="n">
        <f aca="false">IF(G129="","",MAX(0,G129-1.96*L129/100))</f>
        <v>0.564982498318232</v>
      </c>
      <c r="N129" s="40" t="n">
        <f aca="false">IF(G129="","",MIN(1,G129+1.96*L129/100))</f>
        <v>0.664416165378873</v>
      </c>
      <c r="O129" s="59" t="n">
        <f aca="false">ROUND(S129*W129,0)</f>
        <v>79</v>
      </c>
      <c r="P129" s="59" t="n">
        <f aca="false">IF(F129="","",ROUND(SQRT((F129*L129/100)^2+(G129*O129)^2),0))</f>
        <v>54</v>
      </c>
      <c r="R129" s="60" t="n">
        <v>9.93602703462931</v>
      </c>
      <c r="S129" s="61" t="n">
        <f aca="false">U129*V129*$F$5</f>
        <v>898.28</v>
      </c>
      <c r="T129" s="62" t="n">
        <f aca="false">MAX(0,MIN(1,R129/100+$D$5))</f>
        <v>0.614505056658856</v>
      </c>
      <c r="U129" s="62" t="n">
        <v>0.68</v>
      </c>
      <c r="V129" s="61" t="n">
        <v>1321</v>
      </c>
      <c r="W129" s="62" t="n">
        <v>0.0882361663506877</v>
      </c>
      <c r="X129" s="63" t="s">
        <v>168</v>
      </c>
      <c r="Y129" s="63" t="s">
        <v>163</v>
      </c>
    </row>
    <row r="130" customFormat="false" ht="15" hidden="false" customHeight="false" outlineLevel="0" collapsed="false">
      <c r="A130" s="32" t="s">
        <v>230</v>
      </c>
      <c r="B130" s="32" t="s">
        <v>293</v>
      </c>
      <c r="C130" s="32" t="s">
        <v>302</v>
      </c>
      <c r="D130" s="59" t="n">
        <f aca="false">ROUND(S130*T130,0)</f>
        <v>413</v>
      </c>
      <c r="E130" s="59" t="n">
        <f aca="false">ROUND(S130,0)-D130</f>
        <v>252</v>
      </c>
      <c r="F130" s="59" t="n">
        <f aca="false">IF(COUNTA(D130:E130)=0,"",SUM(D130:E130))</f>
        <v>665</v>
      </c>
      <c r="G130" s="40" t="n">
        <f aca="false">IF(OR(F130="",F130=0),"",D130/F130)</f>
        <v>0.621052631578947</v>
      </c>
      <c r="H130" s="40" t="n">
        <f aca="false">IF(OR(F130="",F130=0),"",E130/F130)</f>
        <v>0.378947368421053</v>
      </c>
      <c r="I130" s="32" t="s">
        <v>161</v>
      </c>
      <c r="J130" s="36" t="n">
        <v>2.2249158796463</v>
      </c>
      <c r="K130" s="36" t="n">
        <f aca="false">$K$8</f>
        <v>1.2181759394794</v>
      </c>
      <c r="L130" s="36" t="n">
        <f aca="false">SQRT(J130^2+K130^2)</f>
        <v>2.53657313930207</v>
      </c>
      <c r="M130" s="40" t="n">
        <f aca="false">IF(G130="","",MAX(0,G130-1.96*L130/100))</f>
        <v>0.571335798048627</v>
      </c>
      <c r="N130" s="40" t="n">
        <f aca="false">IF(G130="","",MIN(1,G130+1.96*L130/100))</f>
        <v>0.670769465109268</v>
      </c>
      <c r="O130" s="59" t="n">
        <f aca="false">ROUND(S130*W130,0)</f>
        <v>59</v>
      </c>
      <c r="P130" s="59" t="n">
        <f aca="false">IF(F130="","",ROUND(SQRT((F130*L130/100)^2+(G130*O130)^2),0))</f>
        <v>40</v>
      </c>
      <c r="R130" s="60" t="n">
        <v>10.6194368433463</v>
      </c>
      <c r="S130" s="61" t="n">
        <f aca="false">U130*V130*$F$5</f>
        <v>665.309142318568</v>
      </c>
      <c r="T130" s="62" t="n">
        <f aca="false">MAX(0,MIN(1,R130/100+$D$5))</f>
        <v>0.621339154746026</v>
      </c>
      <c r="U130" s="62" t="n">
        <v>0.61545711592837</v>
      </c>
      <c r="V130" s="61" t="n">
        <v>1081</v>
      </c>
      <c r="W130" s="62" t="n">
        <v>0.0882361663506877</v>
      </c>
      <c r="X130" s="63" t="s">
        <v>168</v>
      </c>
      <c r="Y130" s="63" t="s">
        <v>163</v>
      </c>
    </row>
    <row r="131" customFormat="false" ht="15" hidden="false" customHeight="false" outlineLevel="0" collapsed="false">
      <c r="A131" s="32" t="s">
        <v>230</v>
      </c>
      <c r="B131" s="32" t="s">
        <v>293</v>
      </c>
      <c r="C131" s="32" t="s">
        <v>303</v>
      </c>
      <c r="D131" s="59" t="n">
        <f aca="false">ROUND(S131*T131,0)</f>
        <v>333</v>
      </c>
      <c r="E131" s="59" t="n">
        <f aca="false">ROUND(S131,0)-D131</f>
        <v>247</v>
      </c>
      <c r="F131" s="59" t="n">
        <f aca="false">IF(COUNTA(D131:E131)=0,"",SUM(D131:E131))</f>
        <v>580</v>
      </c>
      <c r="G131" s="40" t="n">
        <f aca="false">IF(OR(F131="",F131=0),"",D131/F131)</f>
        <v>0.574137931034483</v>
      </c>
      <c r="H131" s="40" t="n">
        <f aca="false">IF(OR(F131="",F131=0),"",E131/F131)</f>
        <v>0.425862068965517</v>
      </c>
      <c r="I131" s="32" t="s">
        <v>161</v>
      </c>
      <c r="J131" s="36" t="n">
        <v>2.2249158796463</v>
      </c>
      <c r="K131" s="36" t="n">
        <f aca="false">$K$8</f>
        <v>1.2181759394794</v>
      </c>
      <c r="L131" s="36" t="n">
        <f aca="false">SQRT(J131^2+K131^2)</f>
        <v>2.53657313930207</v>
      </c>
      <c r="M131" s="40" t="n">
        <f aca="false">IF(G131="","",MAX(0,G131-1.96*L131/100))</f>
        <v>0.524421097504162</v>
      </c>
      <c r="N131" s="40" t="n">
        <f aca="false">IF(G131="","",MIN(1,G131+1.96*L131/100))</f>
        <v>0.623854764564803</v>
      </c>
      <c r="O131" s="59" t="n">
        <f aca="false">ROUND(S131*W131,0)</f>
        <v>51</v>
      </c>
      <c r="P131" s="59" t="n">
        <f aca="false">IF(F131="","",ROUND(SQRT((F131*L131/100)^2+(G131*O131)^2),0))</f>
        <v>33</v>
      </c>
      <c r="R131" s="60" t="n">
        <v>5.81624318548345</v>
      </c>
      <c r="S131" s="61" t="n">
        <f aca="false">U131*V131*$F$5</f>
        <v>580.019459459459</v>
      </c>
      <c r="T131" s="62" t="n">
        <f aca="false">MAX(0,MIN(1,R131/100+$D$5))</f>
        <v>0.573307218167398</v>
      </c>
      <c r="U131" s="62" t="n">
        <v>0.634594594594595</v>
      </c>
      <c r="V131" s="61" t="n">
        <v>914</v>
      </c>
      <c r="W131" s="62" t="n">
        <v>0.0882361663506877</v>
      </c>
      <c r="X131" s="63" t="s">
        <v>168</v>
      </c>
      <c r="Y131" s="63" t="s">
        <v>163</v>
      </c>
    </row>
    <row r="132" customFormat="false" ht="15" hidden="false" customHeight="false" outlineLevel="0" collapsed="false">
      <c r="A132" s="32" t="s">
        <v>230</v>
      </c>
      <c r="B132" s="32" t="s">
        <v>293</v>
      </c>
      <c r="C132" s="32" t="s">
        <v>304</v>
      </c>
      <c r="D132" s="59" t="n">
        <f aca="false">ROUND(S132*T132,0)</f>
        <v>418</v>
      </c>
      <c r="E132" s="59" t="n">
        <f aca="false">ROUND(S132,0)-D132</f>
        <v>244</v>
      </c>
      <c r="F132" s="59" t="n">
        <f aca="false">IF(COUNTA(D132:E132)=0,"",SUM(D132:E132))</f>
        <v>662</v>
      </c>
      <c r="G132" s="40" t="n">
        <f aca="false">IF(OR(F132="",F132=0),"",D132/F132)</f>
        <v>0.631419939577039</v>
      </c>
      <c r="H132" s="40" t="n">
        <f aca="false">IF(OR(F132="",F132=0),"",E132/F132)</f>
        <v>0.368580060422961</v>
      </c>
      <c r="I132" s="32" t="s">
        <v>161</v>
      </c>
      <c r="J132" s="36" t="n">
        <v>2.2249158796463</v>
      </c>
      <c r="K132" s="36" t="n">
        <f aca="false">$K$8</f>
        <v>1.2181759394794</v>
      </c>
      <c r="L132" s="36" t="n">
        <f aca="false">SQRT(J132^2+K132^2)</f>
        <v>2.53657313930207</v>
      </c>
      <c r="M132" s="40" t="n">
        <f aca="false">IF(G132="","",MAX(0,G132-1.96*L132/100))</f>
        <v>0.581703106046719</v>
      </c>
      <c r="N132" s="40" t="n">
        <f aca="false">IF(G132="","",MIN(1,G132+1.96*L132/100))</f>
        <v>0.68113677310736</v>
      </c>
      <c r="O132" s="59" t="n">
        <f aca="false">ROUND(S132*W132,0)</f>
        <v>58</v>
      </c>
      <c r="P132" s="59" t="n">
        <f aca="false">IF(F132="","",ROUND(SQRT((F132*L132/100)^2+(G132*O132)^2),0))</f>
        <v>40</v>
      </c>
      <c r="R132" s="60" t="n">
        <v>11.6421426433129</v>
      </c>
      <c r="S132" s="61" t="n">
        <f aca="false">U132*V132*$F$5</f>
        <v>662.03519510329</v>
      </c>
      <c r="T132" s="62" t="n">
        <f aca="false">MAX(0,MIN(1,R132/100+$D$5))</f>
        <v>0.631566212745692</v>
      </c>
      <c r="U132" s="62" t="n">
        <v>0.489671002295333</v>
      </c>
      <c r="V132" s="61" t="n">
        <v>1352</v>
      </c>
      <c r="W132" s="62" t="n">
        <v>0.0882361663506877</v>
      </c>
      <c r="X132" s="63" t="s">
        <v>168</v>
      </c>
      <c r="Y132" s="63" t="s">
        <v>163</v>
      </c>
    </row>
    <row r="133" customFormat="false" ht="15" hidden="false" customHeight="false" outlineLevel="0" collapsed="false">
      <c r="A133" s="32" t="s">
        <v>230</v>
      </c>
      <c r="B133" s="32" t="s">
        <v>293</v>
      </c>
      <c r="C133" s="32" t="s">
        <v>305</v>
      </c>
      <c r="D133" s="59" t="n">
        <f aca="false">ROUND(S133*T133,0)</f>
        <v>454</v>
      </c>
      <c r="E133" s="59" t="n">
        <f aca="false">ROUND(S133,0)-D133</f>
        <v>284</v>
      </c>
      <c r="F133" s="59" t="n">
        <f aca="false">IF(COUNTA(D133:E133)=0,"",SUM(D133:E133))</f>
        <v>738</v>
      </c>
      <c r="G133" s="40" t="n">
        <f aca="false">IF(OR(F133="",F133=0),"",D133/F133)</f>
        <v>0.615176151761518</v>
      </c>
      <c r="H133" s="40" t="n">
        <f aca="false">IF(OR(F133="",F133=0),"",E133/F133)</f>
        <v>0.384823848238482</v>
      </c>
      <c r="I133" s="32" t="s">
        <v>161</v>
      </c>
      <c r="J133" s="36" t="n">
        <v>2.2249158796463</v>
      </c>
      <c r="K133" s="36" t="n">
        <f aca="false">$K$8</f>
        <v>1.2181759394794</v>
      </c>
      <c r="L133" s="36" t="n">
        <f aca="false">SQRT(J133^2+K133^2)</f>
        <v>2.53657313930207</v>
      </c>
      <c r="M133" s="40" t="n">
        <f aca="false">IF(G133="","",MAX(0,G133-1.96*L133/100))</f>
        <v>0.565459318231197</v>
      </c>
      <c r="N133" s="40" t="n">
        <f aca="false">IF(G133="","",MIN(1,G133+1.96*L133/100))</f>
        <v>0.664892985291838</v>
      </c>
      <c r="O133" s="59" t="n">
        <f aca="false">ROUND(S133*W133,0)</f>
        <v>65</v>
      </c>
      <c r="P133" s="59" t="n">
        <f aca="false">IF(F133="","",ROUND(SQRT((F133*L133/100)^2+(G133*O133)^2),0))</f>
        <v>44</v>
      </c>
      <c r="R133" s="60" t="n">
        <v>9.97948959054993</v>
      </c>
      <c r="S133" s="61" t="n">
        <f aca="false">U133*V133*$F$5</f>
        <v>737.535483870968</v>
      </c>
      <c r="T133" s="62" t="n">
        <f aca="false">MAX(0,MIN(1,R133/100+$D$5))</f>
        <v>0.614939682218062</v>
      </c>
      <c r="U133" s="62" t="n">
        <v>0.561290322580645</v>
      </c>
      <c r="V133" s="61" t="n">
        <v>1314</v>
      </c>
      <c r="W133" s="62" t="n">
        <v>0.0882361663506877</v>
      </c>
      <c r="X133" s="63" t="s">
        <v>168</v>
      </c>
      <c r="Y133" s="63" t="s">
        <v>163</v>
      </c>
    </row>
    <row r="134" customFormat="false" ht="15" hidden="false" customHeight="false" outlineLevel="0" collapsed="false">
      <c r="A134" s="32" t="s">
        <v>230</v>
      </c>
      <c r="B134" s="32" t="s">
        <v>306</v>
      </c>
      <c r="C134" s="32" t="s">
        <v>307</v>
      </c>
      <c r="D134" s="59" t="n">
        <f aca="false">ROUND(S134*T134,0)</f>
        <v>387</v>
      </c>
      <c r="E134" s="59" t="n">
        <f aca="false">ROUND(S134,0)-D134</f>
        <v>298</v>
      </c>
      <c r="F134" s="59" t="n">
        <f aca="false">IF(COUNTA(D134:E134)=0,"",SUM(D134:E134))</f>
        <v>685</v>
      </c>
      <c r="G134" s="40" t="n">
        <f aca="false">IF(OR(F134="",F134=0),"",D134/F134)</f>
        <v>0.564963503649635</v>
      </c>
      <c r="H134" s="40" t="n">
        <f aca="false">IF(OR(F134="",F134=0),"",E134/F134)</f>
        <v>0.435036496350365</v>
      </c>
      <c r="I134" s="32" t="s">
        <v>161</v>
      </c>
      <c r="J134" s="36" t="n">
        <v>2.2249158796463</v>
      </c>
      <c r="K134" s="36" t="n">
        <f aca="false">$K$8</f>
        <v>1.2181759394794</v>
      </c>
      <c r="L134" s="36" t="n">
        <f aca="false">SQRT(J134^2+K134^2)</f>
        <v>2.53657313930207</v>
      </c>
      <c r="M134" s="40" t="n">
        <f aca="false">IF(G134="","",MAX(0,G134-1.96*L134/100))</f>
        <v>0.515246670119315</v>
      </c>
      <c r="N134" s="40" t="n">
        <f aca="false">IF(G134="","",MIN(1,G134+1.96*L134/100))</f>
        <v>0.614680337179956</v>
      </c>
      <c r="O134" s="59" t="n">
        <f aca="false">ROUND(S134*W134,0)</f>
        <v>60</v>
      </c>
      <c r="P134" s="59" t="n">
        <f aca="false">IF(F134="","",ROUND(SQRT((F134*L134/100)^2+(G134*O134)^2),0))</f>
        <v>38</v>
      </c>
      <c r="R134" s="60" t="n">
        <v>4.98425750388584</v>
      </c>
      <c r="S134" s="61" t="n">
        <f aca="false">U134*V134*$F$5</f>
        <v>685.017857142857</v>
      </c>
      <c r="T134" s="62" t="n">
        <f aca="false">MAX(0,MIN(1,R134/100+$D$5))</f>
        <v>0.564987361351422</v>
      </c>
      <c r="U134" s="62" t="n">
        <v>0.462225274725275</v>
      </c>
      <c r="V134" s="61" t="n">
        <v>1482</v>
      </c>
      <c r="W134" s="62" t="n">
        <v>0.0882361663506877</v>
      </c>
      <c r="X134" s="63" t="s">
        <v>168</v>
      </c>
      <c r="Y134" s="63" t="s">
        <v>163</v>
      </c>
    </row>
    <row r="135" customFormat="false" ht="15" hidden="false" customHeight="false" outlineLevel="0" collapsed="false">
      <c r="A135" s="32" t="s">
        <v>230</v>
      </c>
      <c r="B135" s="32" t="s">
        <v>306</v>
      </c>
      <c r="C135" s="32" t="s">
        <v>308</v>
      </c>
      <c r="D135" s="59" t="n">
        <f aca="false">ROUND(S135*T135,0)</f>
        <v>356</v>
      </c>
      <c r="E135" s="59" t="n">
        <f aca="false">ROUND(S135,0)-D135</f>
        <v>357</v>
      </c>
      <c r="F135" s="59" t="n">
        <f aca="false">IF(COUNTA(D135:E135)=0,"",SUM(D135:E135))</f>
        <v>713</v>
      </c>
      <c r="G135" s="40" t="n">
        <f aca="false">IF(OR(F135="",F135=0),"",D135/F135)</f>
        <v>0.49929873772791</v>
      </c>
      <c r="H135" s="40" t="n">
        <f aca="false">IF(OR(F135="",F135=0),"",E135/F135)</f>
        <v>0.50070126227209</v>
      </c>
      <c r="I135" s="32" t="s">
        <v>161</v>
      </c>
      <c r="J135" s="36" t="n">
        <v>2.2249158796463</v>
      </c>
      <c r="K135" s="36" t="n">
        <f aca="false">$K$8</f>
        <v>1.2181759394794</v>
      </c>
      <c r="L135" s="36" t="n">
        <f aca="false">SQRT(J135^2+K135^2)</f>
        <v>2.53657313930207</v>
      </c>
      <c r="M135" s="40" t="n">
        <f aca="false">IF(G135="","",MAX(0,G135-1.96*L135/100))</f>
        <v>0.44958190419759</v>
      </c>
      <c r="N135" s="40" t="n">
        <f aca="false">IF(G135="","",MIN(1,G135+1.96*L135/100))</f>
        <v>0.549015571258231</v>
      </c>
      <c r="O135" s="59" t="n">
        <f aca="false">ROUND(S135*W135,0)</f>
        <v>63</v>
      </c>
      <c r="P135" s="59" t="n">
        <f aca="false">IF(F135="","",ROUND(SQRT((F135*L135/100)^2+(G135*O135)^2),0))</f>
        <v>36</v>
      </c>
      <c r="R135" s="60" t="n">
        <v>-1.53506013844825</v>
      </c>
      <c r="S135" s="61" t="n">
        <f aca="false">U135*V135*$F$5</f>
        <v>712.774509803922</v>
      </c>
      <c r="T135" s="62" t="n">
        <f aca="false">MAX(0,MIN(1,R135/100+$D$5))</f>
        <v>0.499794184928081</v>
      </c>
      <c r="U135" s="62" t="n">
        <v>0.544934640522876</v>
      </c>
      <c r="V135" s="61" t="n">
        <v>1308</v>
      </c>
      <c r="W135" s="62" t="n">
        <v>0.0882361663506877</v>
      </c>
      <c r="X135" s="63" t="s">
        <v>168</v>
      </c>
      <c r="Y135" s="63" t="s">
        <v>163</v>
      </c>
    </row>
    <row r="136" customFormat="false" ht="15" hidden="false" customHeight="false" outlineLevel="0" collapsed="false">
      <c r="A136" s="32" t="s">
        <v>230</v>
      </c>
      <c r="B136" s="32" t="s">
        <v>306</v>
      </c>
      <c r="C136" s="32" t="s">
        <v>309</v>
      </c>
      <c r="D136" s="59" t="n">
        <f aca="false">ROUND(S136*T136,0)</f>
        <v>408</v>
      </c>
      <c r="E136" s="59" t="n">
        <f aca="false">ROUND(S136,0)-D136</f>
        <v>373</v>
      </c>
      <c r="F136" s="59" t="n">
        <f aca="false">IF(COUNTA(D136:E136)=0,"",SUM(D136:E136))</f>
        <v>781</v>
      </c>
      <c r="G136" s="40" t="n">
        <f aca="false">IF(OR(F136="",F136=0),"",D136/F136)</f>
        <v>0.522407170294494</v>
      </c>
      <c r="H136" s="40" t="n">
        <f aca="false">IF(OR(F136="",F136=0),"",E136/F136)</f>
        <v>0.477592829705506</v>
      </c>
      <c r="I136" s="32" t="s">
        <v>161</v>
      </c>
      <c r="J136" s="36" t="n">
        <v>2.2249158796463</v>
      </c>
      <c r="K136" s="36" t="n">
        <f aca="false">$K$8</f>
        <v>1.2181759394794</v>
      </c>
      <c r="L136" s="36" t="n">
        <f aca="false">SQRT(J136^2+K136^2)</f>
        <v>2.53657313930207</v>
      </c>
      <c r="M136" s="40" t="n">
        <f aca="false">IF(G136="","",MAX(0,G136-1.96*L136/100))</f>
        <v>0.472690336764174</v>
      </c>
      <c r="N136" s="40" t="n">
        <f aca="false">IF(G136="","",MIN(1,G136+1.96*L136/100))</f>
        <v>0.572124003824815</v>
      </c>
      <c r="O136" s="59" t="n">
        <f aca="false">ROUND(S136*W136,0)</f>
        <v>69</v>
      </c>
      <c r="P136" s="59" t="n">
        <f aca="false">IF(F136="","",ROUND(SQRT((F136*L136/100)^2+(G136*O136)^2),0))</f>
        <v>41</v>
      </c>
      <c r="R136" s="60" t="n">
        <v>0.761265462494864</v>
      </c>
      <c r="S136" s="61" t="n">
        <f aca="false">U136*V136*$F$5</f>
        <v>780.975243810953</v>
      </c>
      <c r="T136" s="62" t="n">
        <f aca="false">MAX(0,MIN(1,R136/100+$D$5))</f>
        <v>0.522757440937512</v>
      </c>
      <c r="U136" s="62" t="n">
        <v>0.577644411102776</v>
      </c>
      <c r="V136" s="61" t="n">
        <v>1352</v>
      </c>
      <c r="W136" s="62" t="n">
        <v>0.0882361663506877</v>
      </c>
      <c r="X136" s="63" t="s">
        <v>168</v>
      </c>
      <c r="Y136" s="63" t="s">
        <v>163</v>
      </c>
    </row>
    <row r="137" customFormat="false" ht="15" hidden="false" customHeight="false" outlineLevel="0" collapsed="false">
      <c r="A137" s="32" t="s">
        <v>230</v>
      </c>
      <c r="B137" s="32" t="s">
        <v>310</v>
      </c>
      <c r="C137" s="32" t="s">
        <v>310</v>
      </c>
      <c r="D137" s="59" t="n">
        <f aca="false">ROUND(S137*T137,0)</f>
        <v>635</v>
      </c>
      <c r="E137" s="59" t="n">
        <f aca="false">ROUND(S137,0)-D137</f>
        <v>635</v>
      </c>
      <c r="F137" s="59" t="n">
        <f aca="false">IF(COUNTA(D137:E137)=0,"",SUM(D137:E137))</f>
        <v>1270</v>
      </c>
      <c r="G137" s="40" t="n">
        <f aca="false">IF(OR(F137="",F137=0),"",D137/F137)</f>
        <v>0.5</v>
      </c>
      <c r="H137" s="40" t="n">
        <f aca="false">IF(OR(F137="",F137=0),"",E137/F137)</f>
        <v>0.5</v>
      </c>
      <c r="I137" s="32" t="s">
        <v>161</v>
      </c>
      <c r="J137" s="36" t="n">
        <v>2.08291714656994</v>
      </c>
      <c r="K137" s="36" t="n">
        <f aca="false">$K$8</f>
        <v>1.2181759394794</v>
      </c>
      <c r="L137" s="36" t="n">
        <f aca="false">SQRT(J137^2+K137^2)</f>
        <v>2.41298496866465</v>
      </c>
      <c r="M137" s="40" t="n">
        <f aca="false">IF(G137="","",MAX(0,G137-1.96*L137/100))</f>
        <v>0.452705494614173</v>
      </c>
      <c r="N137" s="40" t="n">
        <f aca="false">IF(G137="","",MIN(1,G137+1.96*L137/100))</f>
        <v>0.547294505385827</v>
      </c>
      <c r="O137" s="59" t="n">
        <f aca="false">ROUND(S137*W137,0)</f>
        <v>86</v>
      </c>
      <c r="P137" s="59" t="n">
        <f aca="false">IF(F137="","",ROUND(SQRT((F137*L137/100)^2+(G137*O137)^2),0))</f>
        <v>53</v>
      </c>
      <c r="R137" s="60" t="n">
        <v>-1.54220554574752</v>
      </c>
      <c r="S137" s="61" t="n">
        <f aca="false">U137*V137*$F$5</f>
        <v>1270.44031093837</v>
      </c>
      <c r="T137" s="62" t="n">
        <f aca="false">MAX(0,MIN(1,R137/100+$D$5))</f>
        <v>0.499722730855088</v>
      </c>
      <c r="U137" s="62" t="n">
        <v>0.676846196557468</v>
      </c>
      <c r="V137" s="61" t="n">
        <v>1877</v>
      </c>
      <c r="W137" s="62" t="n">
        <v>0.0678151016999644</v>
      </c>
      <c r="X137" s="63" t="s">
        <v>201</v>
      </c>
      <c r="Y137" s="63" t="s">
        <v>163</v>
      </c>
    </row>
    <row r="138" customFormat="false" ht="15" hidden="false" customHeight="false" outlineLevel="0" collapsed="false">
      <c r="A138" s="32" t="s">
        <v>230</v>
      </c>
      <c r="B138" s="32" t="s">
        <v>311</v>
      </c>
      <c r="C138" s="32" t="s">
        <v>312</v>
      </c>
      <c r="D138" s="59" t="n">
        <f aca="false">ROUND(S138*T138,0)</f>
        <v>295</v>
      </c>
      <c r="E138" s="59" t="n">
        <f aca="false">ROUND(S138,0)-D138</f>
        <v>280</v>
      </c>
      <c r="F138" s="59" t="n">
        <f aca="false">IF(COUNTA(D138:E138)=0,"",SUM(D138:E138))</f>
        <v>575</v>
      </c>
      <c r="G138" s="40" t="n">
        <f aca="false">IF(OR(F138="",F138=0),"",D138/F138)</f>
        <v>0.51304347826087</v>
      </c>
      <c r="H138" s="40" t="n">
        <f aca="false">IF(OR(F138="",F138=0),"",E138/F138)</f>
        <v>0.48695652173913</v>
      </c>
      <c r="I138" s="32" t="s">
        <v>161</v>
      </c>
      <c r="J138" s="36" t="n">
        <v>2.2249158796463</v>
      </c>
      <c r="K138" s="36" t="n">
        <f aca="false">$K$8</f>
        <v>1.2181759394794</v>
      </c>
      <c r="L138" s="36" t="n">
        <f aca="false">SQRT(J138^2+K138^2)</f>
        <v>2.53657313930207</v>
      </c>
      <c r="M138" s="40" t="n">
        <f aca="false">IF(G138="","",MAX(0,G138-1.96*L138/100))</f>
        <v>0.463326644730549</v>
      </c>
      <c r="N138" s="40" t="n">
        <f aca="false">IF(G138="","",MIN(1,G138+1.96*L138/100))</f>
        <v>0.56276031179119</v>
      </c>
      <c r="O138" s="59" t="n">
        <f aca="false">ROUND(S138*W138,0)</f>
        <v>51</v>
      </c>
      <c r="P138" s="59" t="n">
        <f aca="false">IF(F138="","",ROUND(SQRT((F138*L138/100)^2+(G138*O138)^2),0))</f>
        <v>30</v>
      </c>
      <c r="R138" s="60" t="n">
        <v>-0.115336829708955</v>
      </c>
      <c r="S138" s="61" t="n">
        <f aca="false">U138*V138*$F$5</f>
        <v>574.764397905759</v>
      </c>
      <c r="T138" s="62" t="n">
        <f aca="false">MAX(0,MIN(1,R138/100+$D$5))</f>
        <v>0.513991418015473</v>
      </c>
      <c r="U138" s="62" t="n">
        <v>0.575916230366492</v>
      </c>
      <c r="V138" s="61" t="n">
        <v>998</v>
      </c>
      <c r="W138" s="62" t="n">
        <v>0.0882361663506877</v>
      </c>
      <c r="X138" s="63" t="s">
        <v>168</v>
      </c>
      <c r="Y138" s="63" t="s">
        <v>163</v>
      </c>
    </row>
    <row r="139" customFormat="false" ht="15" hidden="false" customHeight="false" outlineLevel="0" collapsed="false">
      <c r="A139" s="32" t="s">
        <v>230</v>
      </c>
      <c r="B139" s="32" t="s">
        <v>311</v>
      </c>
      <c r="C139" s="32" t="s">
        <v>313</v>
      </c>
      <c r="D139" s="59" t="n">
        <f aca="false">ROUND(S139*T139,0)</f>
        <v>417</v>
      </c>
      <c r="E139" s="59" t="n">
        <f aca="false">ROUND(S139,0)-D139</f>
        <v>372</v>
      </c>
      <c r="F139" s="59" t="n">
        <f aca="false">IF(COUNTA(D139:E139)=0,"",SUM(D139:E139))</f>
        <v>789</v>
      </c>
      <c r="G139" s="40" t="n">
        <f aca="false">IF(OR(F139="",F139=0),"",D139/F139)</f>
        <v>0.52851711026616</v>
      </c>
      <c r="H139" s="40" t="n">
        <f aca="false">IF(OR(F139="",F139=0),"",E139/F139)</f>
        <v>0.47148288973384</v>
      </c>
      <c r="I139" s="32" t="s">
        <v>161</v>
      </c>
      <c r="J139" s="36" t="n">
        <v>2.2249158796463</v>
      </c>
      <c r="K139" s="36" t="n">
        <f aca="false">$K$8</f>
        <v>1.2181759394794</v>
      </c>
      <c r="L139" s="36" t="n">
        <f aca="false">SQRT(J139^2+K139^2)</f>
        <v>2.53657313930207</v>
      </c>
      <c r="M139" s="40" t="n">
        <f aca="false">IF(G139="","",MAX(0,G139-1.96*L139/100))</f>
        <v>0.478800276735839</v>
      </c>
      <c r="N139" s="40" t="n">
        <f aca="false">IF(G139="","",MIN(1,G139+1.96*L139/100))</f>
        <v>0.57823394379648</v>
      </c>
      <c r="O139" s="59" t="n">
        <f aca="false">ROUND(S139*W139,0)</f>
        <v>70</v>
      </c>
      <c r="P139" s="59" t="n">
        <f aca="false">IF(F139="","",ROUND(SQRT((F139*L139/100)^2+(G139*O139)^2),0))</f>
        <v>42</v>
      </c>
      <c r="R139" s="60" t="n">
        <v>1.25576542370633</v>
      </c>
      <c r="S139" s="61" t="n">
        <f aca="false">U139*V139*$F$5</f>
        <v>789.294258373206</v>
      </c>
      <c r="T139" s="62" t="n">
        <f aca="false">MAX(0,MIN(1,R139/100+$D$5))</f>
        <v>0.527702440549626</v>
      </c>
      <c r="U139" s="62" t="n">
        <v>0.595693779904306</v>
      </c>
      <c r="V139" s="61" t="n">
        <v>1325</v>
      </c>
      <c r="W139" s="62" t="n">
        <v>0.0882361663506877</v>
      </c>
      <c r="X139" s="63" t="s">
        <v>168</v>
      </c>
      <c r="Y139" s="63" t="s">
        <v>163</v>
      </c>
    </row>
    <row r="140" customFormat="false" ht="15" hidden="false" customHeight="false" outlineLevel="0" collapsed="false">
      <c r="A140" s="32" t="s">
        <v>230</v>
      </c>
      <c r="B140" s="32" t="s">
        <v>314</v>
      </c>
      <c r="C140" s="32" t="s">
        <v>315</v>
      </c>
      <c r="D140" s="59" t="n">
        <f aca="false">ROUND(S140*T140,0)</f>
        <v>447</v>
      </c>
      <c r="E140" s="59" t="n">
        <f aca="false">ROUND(S140,0)-D140</f>
        <v>369</v>
      </c>
      <c r="F140" s="59" t="n">
        <f aca="false">IF(COUNTA(D140:E140)=0,"",SUM(D140:E140))</f>
        <v>816</v>
      </c>
      <c r="G140" s="40" t="n">
        <f aca="false">IF(OR(F140="",F140=0),"",D140/F140)</f>
        <v>0.547794117647059</v>
      </c>
      <c r="H140" s="40" t="n">
        <f aca="false">IF(OR(F140="",F140=0),"",E140/F140)</f>
        <v>0.452205882352941</v>
      </c>
      <c r="I140" s="32" t="s">
        <v>161</v>
      </c>
      <c r="J140" s="36" t="n">
        <v>2.2249158796463</v>
      </c>
      <c r="K140" s="36" t="n">
        <f aca="false">$K$8</f>
        <v>1.2181759394794</v>
      </c>
      <c r="L140" s="36" t="n">
        <f aca="false">SQRT(J140^2+K140^2)</f>
        <v>2.53657313930207</v>
      </c>
      <c r="M140" s="40" t="n">
        <f aca="false">IF(G140="","",MAX(0,G140-1.96*L140/100))</f>
        <v>0.498077284116738</v>
      </c>
      <c r="N140" s="40" t="n">
        <f aca="false">IF(G140="","",MIN(1,G140+1.96*L140/100))</f>
        <v>0.597510951177379</v>
      </c>
      <c r="O140" s="59" t="n">
        <f aca="false">ROUND(S140*W140,0)</f>
        <v>72</v>
      </c>
      <c r="P140" s="59" t="n">
        <f aca="false">IF(F140="","",ROUND(SQRT((F140*L140/100)^2+(G140*O140)^2),0))</f>
        <v>45</v>
      </c>
      <c r="R140" s="60" t="n">
        <v>3.21866101877049</v>
      </c>
      <c r="S140" s="61" t="n">
        <f aca="false">U140*V140*$F$5</f>
        <v>816.283916083916</v>
      </c>
      <c r="T140" s="62" t="n">
        <f aca="false">MAX(0,MIN(1,R140/100+$D$5))</f>
        <v>0.547331396500268</v>
      </c>
      <c r="U140" s="62" t="n">
        <v>0.572027972027972</v>
      </c>
      <c r="V140" s="61" t="n">
        <v>1427</v>
      </c>
      <c r="W140" s="62" t="n">
        <v>0.0882361663506877</v>
      </c>
      <c r="X140" s="63" t="s">
        <v>168</v>
      </c>
      <c r="Y140" s="63" t="s">
        <v>163</v>
      </c>
    </row>
    <row r="141" customFormat="false" ht="15" hidden="false" customHeight="false" outlineLevel="0" collapsed="false">
      <c r="A141" s="32" t="s">
        <v>230</v>
      </c>
      <c r="B141" s="32" t="s">
        <v>314</v>
      </c>
      <c r="C141" s="32" t="s">
        <v>316</v>
      </c>
      <c r="D141" s="59" t="n">
        <f aca="false">ROUND(S141*T141,0)</f>
        <v>445</v>
      </c>
      <c r="E141" s="59" t="n">
        <f aca="false">ROUND(S141,0)-D141</f>
        <v>378</v>
      </c>
      <c r="F141" s="59" t="n">
        <f aca="false">IF(COUNTA(D141:E141)=0,"",SUM(D141:E141))</f>
        <v>823</v>
      </c>
      <c r="G141" s="40" t="n">
        <f aca="false">IF(OR(F141="",F141=0),"",D141/F141)</f>
        <v>0.540704738760632</v>
      </c>
      <c r="H141" s="40" t="n">
        <f aca="false">IF(OR(F141="",F141=0),"",E141/F141)</f>
        <v>0.459295261239368</v>
      </c>
      <c r="I141" s="32" t="s">
        <v>161</v>
      </c>
      <c r="J141" s="36" t="n">
        <v>2.2249158796463</v>
      </c>
      <c r="K141" s="36" t="n">
        <f aca="false">$K$8</f>
        <v>1.2181759394794</v>
      </c>
      <c r="L141" s="36" t="n">
        <f aca="false">SQRT(J141^2+K141^2)</f>
        <v>2.53657313930207</v>
      </c>
      <c r="M141" s="40" t="n">
        <f aca="false">IF(G141="","",MAX(0,G141-1.96*L141/100))</f>
        <v>0.490987905230311</v>
      </c>
      <c r="N141" s="40" t="n">
        <f aca="false">IF(G141="","",MIN(1,G141+1.96*L141/100))</f>
        <v>0.590421572290952</v>
      </c>
      <c r="O141" s="59" t="n">
        <f aca="false">ROUND(S141*W141,0)</f>
        <v>73</v>
      </c>
      <c r="P141" s="59" t="n">
        <f aca="false">IF(F141="","",ROUND(SQRT((F141*L141/100)^2+(G141*O141)^2),0))</f>
        <v>45</v>
      </c>
      <c r="R141" s="60" t="n">
        <v>2.51952829215655</v>
      </c>
      <c r="S141" s="61" t="n">
        <f aca="false">U141*V141*$F$5</f>
        <v>823.491577335375</v>
      </c>
      <c r="T141" s="62" t="n">
        <f aca="false">MAX(0,MIN(1,R141/100+$D$5))</f>
        <v>0.540340069234129</v>
      </c>
      <c r="U141" s="62" t="n">
        <v>0.616385911179173</v>
      </c>
      <c r="V141" s="61" t="n">
        <v>1336</v>
      </c>
      <c r="W141" s="62" t="n">
        <v>0.0882361663506877</v>
      </c>
      <c r="X141" s="63" t="s">
        <v>168</v>
      </c>
      <c r="Y141" s="63" t="s">
        <v>163</v>
      </c>
    </row>
    <row r="142" customFormat="false" ht="15" hidden="false" customHeight="false" outlineLevel="0" collapsed="false">
      <c r="A142" s="32" t="s">
        <v>230</v>
      </c>
      <c r="B142" s="32" t="s">
        <v>314</v>
      </c>
      <c r="C142" s="32" t="s">
        <v>317</v>
      </c>
      <c r="D142" s="59" t="n">
        <f aca="false">ROUND(S142*T142,0)</f>
        <v>638</v>
      </c>
      <c r="E142" s="59" t="n">
        <f aca="false">ROUND(S142,0)-D142</f>
        <v>593</v>
      </c>
      <c r="F142" s="59" t="n">
        <f aca="false">IF(COUNTA(D142:E142)=0,"",SUM(D142:E142))</f>
        <v>1231</v>
      </c>
      <c r="G142" s="40" t="n">
        <f aca="false">IF(OR(F142="",F142=0),"",D142/F142)</f>
        <v>0.518277822908205</v>
      </c>
      <c r="H142" s="40" t="n">
        <f aca="false">IF(OR(F142="",F142=0),"",E142/F142)</f>
        <v>0.481722177091795</v>
      </c>
      <c r="I142" s="32" t="s">
        <v>161</v>
      </c>
      <c r="J142" s="36" t="n">
        <v>2.08291714656994</v>
      </c>
      <c r="K142" s="36" t="n">
        <f aca="false">$K$8</f>
        <v>1.2181759394794</v>
      </c>
      <c r="L142" s="36" t="n">
        <f aca="false">SQRT(J142^2+K142^2)</f>
        <v>2.41298496866465</v>
      </c>
      <c r="M142" s="40" t="n">
        <f aca="false">IF(G142="","",MAX(0,G142-1.96*L142/100))</f>
        <v>0.470983317522378</v>
      </c>
      <c r="N142" s="40" t="n">
        <f aca="false">IF(G142="","",MIN(1,G142+1.96*L142/100))</f>
        <v>0.565572328294032</v>
      </c>
      <c r="O142" s="59" t="n">
        <f aca="false">ROUND(S142*W142,0)</f>
        <v>83</v>
      </c>
      <c r="P142" s="59" t="n">
        <f aca="false">IF(F142="","",ROUND(SQRT((F142*L142/100)^2+(G142*O142)^2),0))</f>
        <v>52</v>
      </c>
      <c r="R142" s="60" t="n">
        <v>0.33946493511052</v>
      </c>
      <c r="S142" s="61" t="n">
        <f aca="false">U142*V142*$F$5</f>
        <v>1230.51149425287</v>
      </c>
      <c r="T142" s="62" t="n">
        <f aca="false">MAX(0,MIN(1,R142/100+$D$5))</f>
        <v>0.518539435663668</v>
      </c>
      <c r="U142" s="62" t="n">
        <v>0.58735632183908</v>
      </c>
      <c r="V142" s="61" t="n">
        <v>2095</v>
      </c>
      <c r="W142" s="62" t="n">
        <v>0.0678151016999644</v>
      </c>
      <c r="X142" s="63" t="s">
        <v>201</v>
      </c>
      <c r="Y142" s="63" t="s">
        <v>163</v>
      </c>
    </row>
    <row r="143" customFormat="false" ht="15" hidden="false" customHeight="false" outlineLevel="0" collapsed="false">
      <c r="A143" s="32" t="s">
        <v>230</v>
      </c>
      <c r="B143" s="32" t="s">
        <v>314</v>
      </c>
      <c r="C143" s="32" t="s">
        <v>318</v>
      </c>
      <c r="D143" s="59" t="n">
        <f aca="false">ROUND(S143*T143,0)</f>
        <v>523</v>
      </c>
      <c r="E143" s="59" t="n">
        <f aca="false">ROUND(S143,0)-D143</f>
        <v>404</v>
      </c>
      <c r="F143" s="59" t="n">
        <f aca="false">IF(COUNTA(D143:E143)=0,"",SUM(D143:E143))</f>
        <v>927</v>
      </c>
      <c r="G143" s="40" t="n">
        <f aca="false">IF(OR(F143="",F143=0),"",D143/F143)</f>
        <v>0.564185544768069</v>
      </c>
      <c r="H143" s="40" t="n">
        <f aca="false">IF(OR(F143="",F143=0),"",E143/F143)</f>
        <v>0.435814455231931</v>
      </c>
      <c r="I143" s="32" t="s">
        <v>161</v>
      </c>
      <c r="J143" s="36" t="n">
        <v>2.2249158796463</v>
      </c>
      <c r="K143" s="36" t="n">
        <f aca="false">$K$8</f>
        <v>1.2181759394794</v>
      </c>
      <c r="L143" s="36" t="n">
        <f aca="false">SQRT(J143^2+K143^2)</f>
        <v>2.53657313930207</v>
      </c>
      <c r="M143" s="40" t="n">
        <f aca="false">IF(G143="","",MAX(0,G143-1.96*L143/100))</f>
        <v>0.514468711237749</v>
      </c>
      <c r="N143" s="40" t="n">
        <f aca="false">IF(G143="","",MIN(1,G143+1.96*L143/100))</f>
        <v>0.61390237829839</v>
      </c>
      <c r="O143" s="59" t="n">
        <f aca="false">ROUND(S143*W143,0)</f>
        <v>82</v>
      </c>
      <c r="P143" s="59" t="n">
        <f aca="false">IF(F143="","",ROUND(SQRT((F143*L143/100)^2+(G143*O143)^2),0))</f>
        <v>52</v>
      </c>
      <c r="R143" s="60" t="n">
        <v>4.89105490735996</v>
      </c>
      <c r="S143" s="61" t="n">
        <f aca="false">U143*V143*$F$5</f>
        <v>927.10447761194</v>
      </c>
      <c r="T143" s="62" t="n">
        <f aca="false">MAX(0,MIN(1,R143/100+$D$5))</f>
        <v>0.564055335386163</v>
      </c>
      <c r="U143" s="62" t="n">
        <v>0.546641791044776</v>
      </c>
      <c r="V143" s="61" t="n">
        <v>1696</v>
      </c>
      <c r="W143" s="62" t="n">
        <v>0.0882361663506877</v>
      </c>
      <c r="X143" s="63" t="s">
        <v>168</v>
      </c>
      <c r="Y143" s="63" t="s">
        <v>163</v>
      </c>
    </row>
    <row r="144" customFormat="false" ht="15" hidden="false" customHeight="false" outlineLevel="0" collapsed="false">
      <c r="A144" s="32" t="s">
        <v>230</v>
      </c>
      <c r="B144" s="32" t="s">
        <v>314</v>
      </c>
      <c r="C144" s="32" t="s">
        <v>319</v>
      </c>
      <c r="D144" s="59" t="n">
        <f aca="false">ROUND(S144*T144,0)</f>
        <v>296</v>
      </c>
      <c r="E144" s="59" t="n">
        <f aca="false">ROUND(S144,0)-D144</f>
        <v>275</v>
      </c>
      <c r="F144" s="59" t="n">
        <f aca="false">IF(COUNTA(D144:E144)=0,"",SUM(D144:E144))</f>
        <v>571</v>
      </c>
      <c r="G144" s="40" t="n">
        <f aca="false">IF(OR(F144="",F144=0),"",D144/F144)</f>
        <v>0.518388791593695</v>
      </c>
      <c r="H144" s="40" t="n">
        <f aca="false">IF(OR(F144="",F144=0),"",E144/F144)</f>
        <v>0.481611208406305</v>
      </c>
      <c r="I144" s="32" t="s">
        <v>161</v>
      </c>
      <c r="J144" s="36" t="n">
        <v>2.2249158796463</v>
      </c>
      <c r="K144" s="36" t="n">
        <f aca="false">$K$8</f>
        <v>1.2181759394794</v>
      </c>
      <c r="L144" s="36" t="n">
        <f aca="false">SQRT(J144^2+K144^2)</f>
        <v>2.53657313930207</v>
      </c>
      <c r="M144" s="40" t="n">
        <f aca="false">IF(G144="","",MAX(0,G144-1.96*L144/100))</f>
        <v>0.468671958063375</v>
      </c>
      <c r="N144" s="40" t="n">
        <f aca="false">IF(G144="","",MIN(1,G144+1.96*L144/100))</f>
        <v>0.568105625124016</v>
      </c>
      <c r="O144" s="59" t="n">
        <f aca="false">ROUND(S144*W144,0)</f>
        <v>50</v>
      </c>
      <c r="P144" s="59" t="n">
        <f aca="false">IF(F144="","",ROUND(SQRT((F144*L144/100)^2+(G144*O144)^2),0))</f>
        <v>30</v>
      </c>
      <c r="R144" s="60" t="n">
        <v>0.208829021886881</v>
      </c>
      <c r="S144" s="61" t="n">
        <f aca="false">U144*V144*$F$5</f>
        <v>571.471747700394</v>
      </c>
      <c r="T144" s="62" t="n">
        <f aca="false">MAX(0,MIN(1,R144/100+$D$5))</f>
        <v>0.517233076531432</v>
      </c>
      <c r="U144" s="62" t="n">
        <v>0.727989487516426</v>
      </c>
      <c r="V144" s="61" t="n">
        <v>785</v>
      </c>
      <c r="W144" s="62" t="n">
        <v>0.0882361663506877</v>
      </c>
      <c r="X144" s="63" t="s">
        <v>168</v>
      </c>
      <c r="Y144" s="63" t="s">
        <v>163</v>
      </c>
    </row>
    <row r="145" customFormat="false" ht="15" hidden="false" customHeight="false" outlineLevel="0" collapsed="false">
      <c r="A145" s="32" t="s">
        <v>230</v>
      </c>
      <c r="B145" s="32" t="s">
        <v>314</v>
      </c>
      <c r="C145" s="32" t="s">
        <v>320</v>
      </c>
      <c r="D145" s="59" t="n">
        <f aca="false">ROUND(S145*T145,0)</f>
        <v>575</v>
      </c>
      <c r="E145" s="59" t="n">
        <f aca="false">ROUND(S145,0)-D145</f>
        <v>430</v>
      </c>
      <c r="F145" s="59" t="n">
        <f aca="false">IF(COUNTA(D145:E145)=0,"",SUM(D145:E145))</f>
        <v>1005</v>
      </c>
      <c r="G145" s="40" t="n">
        <f aca="false">IF(OR(F145="",F145=0),"",D145/F145)</f>
        <v>0.572139303482587</v>
      </c>
      <c r="H145" s="40" t="n">
        <f aca="false">IF(OR(F145="",F145=0),"",E145/F145)</f>
        <v>0.427860696517413</v>
      </c>
      <c r="I145" s="32" t="s">
        <v>161</v>
      </c>
      <c r="J145" s="36" t="n">
        <v>2.08291714656994</v>
      </c>
      <c r="K145" s="36" t="n">
        <f aca="false">$K$8</f>
        <v>1.2181759394794</v>
      </c>
      <c r="L145" s="36" t="n">
        <f aca="false">SQRT(J145^2+K145^2)</f>
        <v>2.41298496866465</v>
      </c>
      <c r="M145" s="40" t="n">
        <f aca="false">IF(G145="","",MAX(0,G145-1.96*L145/100))</f>
        <v>0.52484479809676</v>
      </c>
      <c r="N145" s="40" t="n">
        <f aca="false">IF(G145="","",MIN(1,G145+1.96*L145/100))</f>
        <v>0.619433808868414</v>
      </c>
      <c r="O145" s="59" t="n">
        <f aca="false">ROUND(S145*W145,0)</f>
        <v>68</v>
      </c>
      <c r="P145" s="59" t="n">
        <f aca="false">IF(F145="","",ROUND(SQRT((F145*L145/100)^2+(G145*O145)^2),0))</f>
        <v>46</v>
      </c>
      <c r="R145" s="60" t="n">
        <v>5.73865232541721</v>
      </c>
      <c r="S145" s="61" t="n">
        <f aca="false">U145*V145*$F$5</f>
        <v>1004.53991291727</v>
      </c>
      <c r="T145" s="62" t="n">
        <f aca="false">MAX(0,MIN(1,R145/100+$D$5))</f>
        <v>0.572531309566735</v>
      </c>
      <c r="U145" s="62" t="n">
        <v>0.730043541364296</v>
      </c>
      <c r="V145" s="61" t="n">
        <v>1376</v>
      </c>
      <c r="W145" s="62" t="n">
        <v>0.0678151016999644</v>
      </c>
      <c r="X145" s="63" t="s">
        <v>201</v>
      </c>
      <c r="Y145" s="63" t="s">
        <v>163</v>
      </c>
    </row>
    <row r="146" customFormat="false" ht="15" hidden="false" customHeight="false" outlineLevel="0" collapsed="false">
      <c r="A146" s="32" t="s">
        <v>230</v>
      </c>
      <c r="B146" s="32" t="s">
        <v>321</v>
      </c>
      <c r="C146" s="32" t="s">
        <v>322</v>
      </c>
      <c r="D146" s="59" t="n">
        <f aca="false">ROUND(S146*T146,0)</f>
        <v>408</v>
      </c>
      <c r="E146" s="59" t="n">
        <f aca="false">ROUND(S146,0)-D146</f>
        <v>195</v>
      </c>
      <c r="F146" s="59" t="n">
        <f aca="false">IF(COUNTA(D146:E146)=0,"",SUM(D146:E146))</f>
        <v>603</v>
      </c>
      <c r="G146" s="40" t="n">
        <f aca="false">IF(OR(F146="",F146=0),"",D146/F146)</f>
        <v>0.676616915422886</v>
      </c>
      <c r="H146" s="40" t="n">
        <f aca="false">IF(OR(F146="",F146=0),"",E146/F146)</f>
        <v>0.323383084577114</v>
      </c>
      <c r="I146" s="32" t="s">
        <v>161</v>
      </c>
      <c r="J146" s="36" t="n">
        <v>2.2249158796463</v>
      </c>
      <c r="K146" s="36" t="n">
        <f aca="false">$K$8</f>
        <v>1.2181759394794</v>
      </c>
      <c r="L146" s="36" t="n">
        <f aca="false">SQRT(J146^2+K146^2)</f>
        <v>2.53657313930207</v>
      </c>
      <c r="M146" s="40" t="n">
        <f aca="false">IF(G146="","",MAX(0,G146-1.96*L146/100))</f>
        <v>0.626900081892565</v>
      </c>
      <c r="N146" s="40" t="n">
        <f aca="false">IF(G146="","",MIN(1,G146+1.96*L146/100))</f>
        <v>0.726333748953206</v>
      </c>
      <c r="O146" s="59" t="n">
        <f aca="false">ROUND(S146*W146,0)</f>
        <v>53</v>
      </c>
      <c r="P146" s="59" t="n">
        <f aca="false">IF(F146="","",ROUND(SQRT((F146*L146/100)^2+(G146*O146)^2),0))</f>
        <v>39</v>
      </c>
      <c r="R146" s="60" t="n">
        <v>16.084819900378</v>
      </c>
      <c r="S146" s="61" t="n">
        <f aca="false">U146*V146*$F$5</f>
        <v>603.200953137411</v>
      </c>
      <c r="T146" s="62" t="n">
        <f aca="false">MAX(0,MIN(1,R146/100+$D$5))</f>
        <v>0.675992985316342</v>
      </c>
      <c r="U146" s="62" t="n">
        <v>0.453534551231136</v>
      </c>
      <c r="V146" s="61" t="n">
        <v>1330</v>
      </c>
      <c r="W146" s="62" t="n">
        <v>0.0882361663506877</v>
      </c>
      <c r="X146" s="63" t="s">
        <v>168</v>
      </c>
      <c r="Y146" s="63" t="s">
        <v>163</v>
      </c>
    </row>
    <row r="147" customFormat="false" ht="15" hidden="false" customHeight="false" outlineLevel="0" collapsed="false">
      <c r="A147" s="32" t="s">
        <v>230</v>
      </c>
      <c r="B147" s="32" t="s">
        <v>321</v>
      </c>
      <c r="C147" s="32" t="s">
        <v>323</v>
      </c>
      <c r="D147" s="59" t="n">
        <f aca="false">ROUND(S147*T147,0)</f>
        <v>302</v>
      </c>
      <c r="E147" s="59" t="n">
        <f aca="false">ROUND(S147,0)-D147</f>
        <v>182</v>
      </c>
      <c r="F147" s="59" t="n">
        <f aca="false">IF(COUNTA(D147:E147)=0,"",SUM(D147:E147))</f>
        <v>484</v>
      </c>
      <c r="G147" s="40" t="n">
        <f aca="false">IF(OR(F147="",F147=0),"",D147/F147)</f>
        <v>0.62396694214876</v>
      </c>
      <c r="H147" s="40" t="n">
        <f aca="false">IF(OR(F147="",F147=0),"",E147/F147)</f>
        <v>0.37603305785124</v>
      </c>
      <c r="I147" s="32" t="s">
        <v>161</v>
      </c>
      <c r="J147" s="36" t="n">
        <v>3.19796330451848</v>
      </c>
      <c r="K147" s="36" t="n">
        <f aca="false">$K$8</f>
        <v>1.2181759394794</v>
      </c>
      <c r="L147" s="36" t="n">
        <f aca="false">SQRT(J147^2+K147^2)</f>
        <v>3.42212242863596</v>
      </c>
      <c r="M147" s="40" t="n">
        <f aca="false">IF(G147="","",MAX(0,G147-1.96*L147/100))</f>
        <v>0.556893342547496</v>
      </c>
      <c r="N147" s="40" t="n">
        <f aca="false">IF(G147="","",MIN(1,G147+1.96*L147/100))</f>
        <v>0.691040541750025</v>
      </c>
      <c r="O147" s="59" t="n">
        <f aca="false">ROUND(S147*W147,0)</f>
        <v>72</v>
      </c>
      <c r="P147" s="59" t="n">
        <f aca="false">IF(F147="","",ROUND(SQRT((F147*L147/100)^2+(G147*O147)^2),0))</f>
        <v>48</v>
      </c>
      <c r="R147" s="60" t="n">
        <v>10.9414911229324</v>
      </c>
      <c r="S147" s="61" t="n">
        <f aca="false">U147*V147*$F$5</f>
        <v>483.987301587302</v>
      </c>
      <c r="T147" s="62" t="n">
        <f aca="false">MAX(0,MIN(1,R147/100+$D$5))</f>
        <v>0.624559697541887</v>
      </c>
      <c r="U147" s="62" t="n">
        <v>0.499470899470899</v>
      </c>
      <c r="V147" s="61" t="n">
        <v>969</v>
      </c>
      <c r="W147" s="62" t="n">
        <v>0.147793277096735</v>
      </c>
      <c r="X147" s="63" t="s">
        <v>162</v>
      </c>
      <c r="Y147" s="63" t="s">
        <v>163</v>
      </c>
    </row>
    <row r="148" customFormat="false" ht="15" hidden="false" customHeight="false" outlineLevel="0" collapsed="false">
      <c r="A148" s="32" t="s">
        <v>230</v>
      </c>
      <c r="B148" s="32" t="s">
        <v>321</v>
      </c>
      <c r="C148" s="32" t="s">
        <v>324</v>
      </c>
      <c r="D148" s="59" t="n">
        <f aca="false">ROUND(S148*T148,0)</f>
        <v>333</v>
      </c>
      <c r="E148" s="59" t="n">
        <f aca="false">ROUND(S148,0)-D148</f>
        <v>182</v>
      </c>
      <c r="F148" s="59" t="n">
        <f aca="false">IF(COUNTA(D148:E148)=0,"",SUM(D148:E148))</f>
        <v>515</v>
      </c>
      <c r="G148" s="40" t="n">
        <f aca="false">IF(OR(F148="",F148=0),"",D148/F148)</f>
        <v>0.646601941747573</v>
      </c>
      <c r="H148" s="40" t="n">
        <f aca="false">IF(OR(F148="",F148=0),"",E148/F148)</f>
        <v>0.353398058252427</v>
      </c>
      <c r="I148" s="32" t="s">
        <v>161</v>
      </c>
      <c r="J148" s="36" t="n">
        <v>3.19796330451848</v>
      </c>
      <c r="K148" s="36" t="n">
        <f aca="false">$K$8</f>
        <v>1.2181759394794</v>
      </c>
      <c r="L148" s="36" t="n">
        <f aca="false">SQRT(J148^2+K148^2)</f>
        <v>3.42212242863596</v>
      </c>
      <c r="M148" s="40" t="n">
        <f aca="false">IF(G148="","",MAX(0,G148-1.96*L148/100))</f>
        <v>0.579528342146308</v>
      </c>
      <c r="N148" s="40" t="n">
        <f aca="false">IF(G148="","",MIN(1,G148+1.96*L148/100))</f>
        <v>0.713675541348838</v>
      </c>
      <c r="O148" s="59" t="n">
        <f aca="false">ROUND(S148*W148,0)</f>
        <v>76</v>
      </c>
      <c r="P148" s="59" t="n">
        <f aca="false">IF(F148="","",ROUND(SQRT((F148*L148/100)^2+(G148*O148)^2),0))</f>
        <v>52</v>
      </c>
      <c r="R148" s="60" t="n">
        <v>13.1719838511696</v>
      </c>
      <c r="S148" s="61" t="n">
        <f aca="false">U148*V148*$F$5</f>
        <v>515.312883435583</v>
      </c>
      <c r="T148" s="62" t="n">
        <f aca="false">MAX(0,MIN(1,R148/100+$D$5))</f>
        <v>0.646864624824259</v>
      </c>
      <c r="U148" s="62" t="n">
        <v>0.620858895705521</v>
      </c>
      <c r="V148" s="61" t="n">
        <v>830</v>
      </c>
      <c r="W148" s="62" t="n">
        <v>0.147793277096735</v>
      </c>
      <c r="X148" s="63" t="s">
        <v>162</v>
      </c>
      <c r="Y148" s="63" t="s">
        <v>163</v>
      </c>
    </row>
    <row r="149" customFormat="false" ht="15" hidden="false" customHeight="false" outlineLevel="0" collapsed="false">
      <c r="A149" s="32" t="s">
        <v>230</v>
      </c>
      <c r="B149" s="32" t="s">
        <v>325</v>
      </c>
      <c r="C149" s="32" t="s">
        <v>325</v>
      </c>
      <c r="D149" s="59" t="n">
        <f aca="false">ROUND(S149*T149,0)</f>
        <v>270</v>
      </c>
      <c r="E149" s="59" t="n">
        <f aca="false">ROUND(S149,0)-D149</f>
        <v>214</v>
      </c>
      <c r="F149" s="59" t="n">
        <f aca="false">IF(COUNTA(D149:E149)=0,"",SUM(D149:E149))</f>
        <v>484</v>
      </c>
      <c r="G149" s="40" t="n">
        <f aca="false">IF(OR(F149="",F149=0),"",D149/F149)</f>
        <v>0.557851239669422</v>
      </c>
      <c r="H149" s="40" t="n">
        <f aca="false">IF(OR(F149="",F149=0),"",E149/F149)</f>
        <v>0.442148760330579</v>
      </c>
      <c r="I149" s="32" t="s">
        <v>161</v>
      </c>
      <c r="J149" s="36" t="n">
        <v>3.19796330451848</v>
      </c>
      <c r="K149" s="36" t="n">
        <f aca="false">$K$8</f>
        <v>1.2181759394794</v>
      </c>
      <c r="L149" s="36" t="n">
        <f aca="false">SQRT(J149^2+K149^2)</f>
        <v>3.42212242863596</v>
      </c>
      <c r="M149" s="40" t="n">
        <f aca="false">IF(G149="","",MAX(0,G149-1.96*L149/100))</f>
        <v>0.490777640068157</v>
      </c>
      <c r="N149" s="40" t="n">
        <f aca="false">IF(G149="","",MIN(1,G149+1.96*L149/100))</f>
        <v>0.624924839270686</v>
      </c>
      <c r="O149" s="59" t="n">
        <f aca="false">ROUND(S149*W149,0)</f>
        <v>72</v>
      </c>
      <c r="P149" s="59" t="n">
        <f aca="false">IF(F149="","",ROUND(SQRT((F149*L149/100)^2+(G149*O149)^2),0))</f>
        <v>43</v>
      </c>
      <c r="R149" s="60" t="n">
        <v>4.34098843260882</v>
      </c>
      <c r="S149" s="61" t="n">
        <f aca="false">U149*V149*$F$5</f>
        <v>483.913480885312</v>
      </c>
      <c r="T149" s="62" t="n">
        <f aca="false">MAX(0,MIN(1,R149/100+$D$5))</f>
        <v>0.558554670638651</v>
      </c>
      <c r="U149" s="62" t="n">
        <v>0.469818913480885</v>
      </c>
      <c r="V149" s="61" t="n">
        <v>1030</v>
      </c>
      <c r="W149" s="62" t="n">
        <v>0.147793277096735</v>
      </c>
      <c r="X149" s="63" t="s">
        <v>162</v>
      </c>
      <c r="Y149" s="63" t="s">
        <v>163</v>
      </c>
    </row>
    <row r="150" customFormat="false" ht="15" hidden="false" customHeight="false" outlineLevel="0" collapsed="false">
      <c r="A150" s="32" t="s">
        <v>230</v>
      </c>
      <c r="B150" s="32" t="s">
        <v>326</v>
      </c>
      <c r="C150" s="32" t="s">
        <v>326</v>
      </c>
      <c r="D150" s="59" t="n">
        <f aca="false">ROUND(S150*T150,0)</f>
        <v>523</v>
      </c>
      <c r="E150" s="59" t="n">
        <f aca="false">ROUND(S150,0)-D150</f>
        <v>1134</v>
      </c>
      <c r="F150" s="59" t="n">
        <f aca="false">IF(COUNTA(D150:E150)=0,"",SUM(D150:E150))</f>
        <v>1657</v>
      </c>
      <c r="G150" s="40" t="n">
        <f aca="false">IF(OR(F150="",F150=0),"",D150/F150)</f>
        <v>0.315630657815329</v>
      </c>
      <c r="H150" s="40" t="n">
        <f aca="false">IF(OR(F150="",F150=0),"",E150/F150)</f>
        <v>0.684369342184671</v>
      </c>
      <c r="I150" s="32" t="s">
        <v>161</v>
      </c>
      <c r="J150" s="36" t="n">
        <v>2.08291714656994</v>
      </c>
      <c r="K150" s="36" t="n">
        <f aca="false">$K$8</f>
        <v>1.2181759394794</v>
      </c>
      <c r="L150" s="36" t="n">
        <f aca="false">SQRT(J150^2+K150^2)</f>
        <v>2.41298496866465</v>
      </c>
      <c r="M150" s="40" t="n">
        <f aca="false">IF(G150="","",MAX(0,G150-1.96*L150/100))</f>
        <v>0.268336152429502</v>
      </c>
      <c r="N150" s="40" t="n">
        <f aca="false">IF(G150="","",MIN(1,G150+1.96*L150/100))</f>
        <v>0.362925163201156</v>
      </c>
      <c r="O150" s="59" t="n">
        <f aca="false">ROUND(S150*W150,0)</f>
        <v>112</v>
      </c>
      <c r="P150" s="59" t="n">
        <f aca="false">IF(F150="","",ROUND(SQRT((F150*L150/100)^2+(G150*O150)^2),0))</f>
        <v>53</v>
      </c>
      <c r="R150" s="60" t="n">
        <v>-19.9314742048397</v>
      </c>
      <c r="S150" s="61" t="n">
        <f aca="false">U150*V150*$F$5</f>
        <v>1656.73758865248</v>
      </c>
      <c r="T150" s="62" t="n">
        <f aca="false">MAX(0,MIN(1,R150/100+$D$5))</f>
        <v>0.315830044264166</v>
      </c>
      <c r="U150" s="62" t="n">
        <v>0.66750104297038</v>
      </c>
      <c r="V150" s="61" t="n">
        <v>2482</v>
      </c>
      <c r="W150" s="62" t="n">
        <v>0.0678151016999644</v>
      </c>
      <c r="X150" s="63" t="s">
        <v>201</v>
      </c>
      <c r="Y150" s="63" t="s">
        <v>163</v>
      </c>
    </row>
    <row r="151" customFormat="false" ht="15" hidden="false" customHeight="false" outlineLevel="0" collapsed="false">
      <c r="A151" s="32" t="s">
        <v>230</v>
      </c>
      <c r="B151" s="32" t="s">
        <v>327</v>
      </c>
      <c r="C151" s="32" t="s">
        <v>328</v>
      </c>
      <c r="D151" s="59" t="n">
        <f aca="false">ROUND(S151*T151,0)</f>
        <v>778</v>
      </c>
      <c r="E151" s="59" t="n">
        <f aca="false">ROUND(S151,0)-D151</f>
        <v>762</v>
      </c>
      <c r="F151" s="59" t="n">
        <f aca="false">IF(COUNTA(D151:E151)=0,"",SUM(D151:E151))</f>
        <v>1540</v>
      </c>
      <c r="G151" s="40" t="n">
        <f aca="false">IF(OR(F151="",F151=0),"",D151/F151)</f>
        <v>0.505194805194805</v>
      </c>
      <c r="H151" s="40" t="n">
        <f aca="false">IF(OR(F151="",F151=0),"",E151/F151)</f>
        <v>0.494805194805195</v>
      </c>
      <c r="I151" s="32" t="s">
        <v>161</v>
      </c>
      <c r="J151" s="36" t="n">
        <v>2.08291714656994</v>
      </c>
      <c r="K151" s="36" t="n">
        <f aca="false">$K$8</f>
        <v>1.2181759394794</v>
      </c>
      <c r="L151" s="36" t="n">
        <f aca="false">SQRT(J151^2+K151^2)</f>
        <v>2.41298496866465</v>
      </c>
      <c r="M151" s="40" t="n">
        <f aca="false">IF(G151="","",MAX(0,G151-1.96*L151/100))</f>
        <v>0.457900299808978</v>
      </c>
      <c r="N151" s="40" t="n">
        <f aca="false">IF(G151="","",MIN(1,G151+1.96*L151/100))</f>
        <v>0.552489310580632</v>
      </c>
      <c r="O151" s="59" t="n">
        <f aca="false">ROUND(S151*W151,0)</f>
        <v>104</v>
      </c>
      <c r="P151" s="59" t="n">
        <f aca="false">IF(F151="","",ROUND(SQRT((F151*L151/100)^2+(G151*O151)^2),0))</f>
        <v>64</v>
      </c>
      <c r="R151" s="60" t="n">
        <v>-1.02255622328588</v>
      </c>
      <c r="S151" s="61" t="n">
        <f aca="false">U151*V151*$F$5</f>
        <v>1540.493339254</v>
      </c>
      <c r="T151" s="62" t="n">
        <f aca="false">MAX(0,MIN(1,R151/100+$D$5))</f>
        <v>0.504919224079704</v>
      </c>
      <c r="U151" s="62" t="n">
        <v>0.670071047957371</v>
      </c>
      <c r="V151" s="61" t="n">
        <v>2299</v>
      </c>
      <c r="W151" s="62" t="n">
        <v>0.0678151016999644</v>
      </c>
      <c r="X151" s="63" t="s">
        <v>201</v>
      </c>
      <c r="Y151" s="63" t="s">
        <v>163</v>
      </c>
    </row>
    <row r="152" customFormat="false" ht="15" hidden="false" customHeight="false" outlineLevel="0" collapsed="false">
      <c r="A152" s="32" t="s">
        <v>230</v>
      </c>
      <c r="B152" s="32" t="s">
        <v>327</v>
      </c>
      <c r="C152" s="32" t="s">
        <v>329</v>
      </c>
      <c r="D152" s="59" t="n">
        <f aca="false">ROUND(S152*T152,0)</f>
        <v>867</v>
      </c>
      <c r="E152" s="59" t="n">
        <f aca="false">ROUND(S152,0)-D152</f>
        <v>828</v>
      </c>
      <c r="F152" s="59" t="n">
        <f aca="false">IF(COUNTA(D152:E152)=0,"",SUM(D152:E152))</f>
        <v>1695</v>
      </c>
      <c r="G152" s="40" t="n">
        <f aca="false">IF(OR(F152="",F152=0),"",D152/F152)</f>
        <v>0.511504424778761</v>
      </c>
      <c r="H152" s="40" t="n">
        <f aca="false">IF(OR(F152="",F152=0),"",E152/F152)</f>
        <v>0.488495575221239</v>
      </c>
      <c r="I152" s="32" t="s">
        <v>161</v>
      </c>
      <c r="J152" s="36" t="n">
        <v>2.08291714656994</v>
      </c>
      <c r="K152" s="36" t="n">
        <f aca="false">$K$8</f>
        <v>1.2181759394794</v>
      </c>
      <c r="L152" s="36" t="n">
        <f aca="false">SQRT(J152^2+K152^2)</f>
        <v>2.41298496866465</v>
      </c>
      <c r="M152" s="40" t="n">
        <f aca="false">IF(G152="","",MAX(0,G152-1.96*L152/100))</f>
        <v>0.464209919392934</v>
      </c>
      <c r="N152" s="40" t="n">
        <f aca="false">IF(G152="","",MIN(1,G152+1.96*L152/100))</f>
        <v>0.558798930164588</v>
      </c>
      <c r="O152" s="59" t="n">
        <f aca="false">ROUND(S152*W152,0)</f>
        <v>115</v>
      </c>
      <c r="P152" s="59" t="n">
        <f aca="false">IF(F152="","",ROUND(SQRT((F152*L152/100)^2+(G152*O152)^2),0))</f>
        <v>72</v>
      </c>
      <c r="R152" s="60" t="n">
        <v>-0.399719964712954</v>
      </c>
      <c r="S152" s="61" t="n">
        <f aca="false">U152*V152*$F$5</f>
        <v>1695.44705882353</v>
      </c>
      <c r="T152" s="62" t="n">
        <f aca="false">MAX(0,MIN(1,R152/100+$D$5))</f>
        <v>0.511147586665434</v>
      </c>
      <c r="U152" s="62" t="n">
        <v>0.620588235294118</v>
      </c>
      <c r="V152" s="61" t="n">
        <v>2732</v>
      </c>
      <c r="W152" s="62" t="n">
        <v>0.0678151016999644</v>
      </c>
      <c r="X152" s="63" t="s">
        <v>201</v>
      </c>
      <c r="Y152" s="63" t="s">
        <v>163</v>
      </c>
    </row>
    <row r="153" customFormat="false" ht="15" hidden="false" customHeight="false" outlineLevel="0" collapsed="false">
      <c r="A153" s="32" t="s">
        <v>230</v>
      </c>
      <c r="B153" s="32" t="s">
        <v>327</v>
      </c>
      <c r="C153" s="32" t="s">
        <v>330</v>
      </c>
      <c r="D153" s="59" t="n">
        <f aca="false">ROUND(S153*T153,0)</f>
        <v>1511</v>
      </c>
      <c r="E153" s="59" t="n">
        <f aca="false">ROUND(S153,0)-D153</f>
        <v>1454</v>
      </c>
      <c r="F153" s="59" t="n">
        <f aca="false">IF(COUNTA(D153:E153)=0,"",SUM(D153:E153))</f>
        <v>2965</v>
      </c>
      <c r="G153" s="40" t="n">
        <f aca="false">IF(OR(F153="",F153=0),"",D153/F153)</f>
        <v>0.509612141652614</v>
      </c>
      <c r="H153" s="40" t="n">
        <f aca="false">IF(OR(F153="",F153=0),"",E153/F153)</f>
        <v>0.490387858347386</v>
      </c>
      <c r="I153" s="32" t="s">
        <v>161</v>
      </c>
      <c r="J153" s="36" t="n">
        <v>2.08291714656994</v>
      </c>
      <c r="K153" s="36" t="n">
        <f aca="false">$K$8</f>
        <v>1.2181759394794</v>
      </c>
      <c r="L153" s="36" t="n">
        <f aca="false">SQRT(J153^2+K153^2)</f>
        <v>2.41298496866465</v>
      </c>
      <c r="M153" s="40" t="n">
        <f aca="false">IF(G153="","",MAX(0,G153-1.96*L153/100))</f>
        <v>0.462317636266787</v>
      </c>
      <c r="N153" s="40" t="n">
        <f aca="false">IF(G153="","",MIN(1,G153+1.96*L153/100))</f>
        <v>0.556906647038441</v>
      </c>
      <c r="O153" s="59" t="n">
        <f aca="false">ROUND(S153*W153,0)</f>
        <v>201</v>
      </c>
      <c r="P153" s="59" t="n">
        <f aca="false">IF(F153="","",ROUND(SQRT((F153*L153/100)^2+(G153*O153)^2),0))</f>
        <v>125</v>
      </c>
      <c r="R153" s="60" t="n">
        <v>-0.554929940855181</v>
      </c>
      <c r="S153" s="61" t="n">
        <f aca="false">U153*V153*$F$5</f>
        <v>2965.37262012693</v>
      </c>
      <c r="T153" s="62" t="n">
        <f aca="false">MAX(0,MIN(1,R153/100+$D$5))</f>
        <v>0.509595486904011</v>
      </c>
      <c r="U153" s="62" t="n">
        <v>0.668177697189484</v>
      </c>
      <c r="V153" s="61" t="n">
        <v>4438</v>
      </c>
      <c r="W153" s="62" t="n">
        <v>0.0678151016999644</v>
      </c>
      <c r="X153" s="63" t="s">
        <v>201</v>
      </c>
      <c r="Y153" s="63" t="s">
        <v>163</v>
      </c>
    </row>
    <row r="154" customFormat="false" ht="15" hidden="false" customHeight="false" outlineLevel="0" collapsed="false">
      <c r="A154" s="32" t="s">
        <v>230</v>
      </c>
      <c r="B154" s="32" t="s">
        <v>327</v>
      </c>
      <c r="C154" s="32" t="s">
        <v>331</v>
      </c>
      <c r="D154" s="59" t="n">
        <f aca="false">ROUND(S154*T154,0)</f>
        <v>763</v>
      </c>
      <c r="E154" s="59" t="n">
        <f aca="false">ROUND(S154,0)-D154</f>
        <v>745</v>
      </c>
      <c r="F154" s="59" t="n">
        <f aca="false">IF(COUNTA(D154:E154)=0,"",SUM(D154:E154))</f>
        <v>1508</v>
      </c>
      <c r="G154" s="40" t="n">
        <f aca="false">IF(OR(F154="",F154=0),"",D154/F154)</f>
        <v>0.505968169761273</v>
      </c>
      <c r="H154" s="40" t="n">
        <f aca="false">IF(OR(F154="",F154=0),"",E154/F154)</f>
        <v>0.494031830238727</v>
      </c>
      <c r="I154" s="32" t="s">
        <v>161</v>
      </c>
      <c r="J154" s="36" t="n">
        <v>2.08291714656994</v>
      </c>
      <c r="K154" s="36" t="n">
        <f aca="false">$K$8</f>
        <v>1.2181759394794</v>
      </c>
      <c r="L154" s="36" t="n">
        <f aca="false">SQRT(J154^2+K154^2)</f>
        <v>2.41298496866465</v>
      </c>
      <c r="M154" s="40" t="n">
        <f aca="false">IF(G154="","",MAX(0,G154-1.96*L154/100))</f>
        <v>0.458673664375446</v>
      </c>
      <c r="N154" s="40" t="n">
        <f aca="false">IF(G154="","",MIN(1,G154+1.96*L154/100))</f>
        <v>0.553262675147101</v>
      </c>
      <c r="O154" s="59" t="n">
        <f aca="false">ROUND(S154*W154,0)</f>
        <v>102</v>
      </c>
      <c r="P154" s="59" t="n">
        <f aca="false">IF(F154="","",ROUND(SQRT((F154*L154/100)^2+(G154*O154)^2),0))</f>
        <v>63</v>
      </c>
      <c r="R154" s="60" t="n">
        <v>-0.937465844623963</v>
      </c>
      <c r="S154" s="61" t="n">
        <f aca="false">U154*V154*$F$5</f>
        <v>1507.62659380692</v>
      </c>
      <c r="T154" s="62" t="n">
        <f aca="false">MAX(0,MIN(1,R154/100+$D$5))</f>
        <v>0.505770127866323</v>
      </c>
      <c r="U154" s="62" t="n">
        <v>0.679417122040073</v>
      </c>
      <c r="V154" s="61" t="n">
        <v>2219</v>
      </c>
      <c r="W154" s="62" t="n">
        <v>0.0678151016999644</v>
      </c>
      <c r="X154" s="63" t="s">
        <v>201</v>
      </c>
      <c r="Y154" s="63" t="s">
        <v>163</v>
      </c>
    </row>
    <row r="155" customFormat="false" ht="15" hidden="false" customHeight="false" outlineLevel="0" collapsed="false">
      <c r="A155" s="32" t="s">
        <v>230</v>
      </c>
      <c r="B155" s="32" t="s">
        <v>327</v>
      </c>
      <c r="C155" s="32" t="s">
        <v>332</v>
      </c>
      <c r="D155" s="59" t="n">
        <f aca="false">ROUND(S155*T155,0)</f>
        <v>697</v>
      </c>
      <c r="E155" s="59" t="n">
        <f aca="false">ROUND(S155,0)-D155</f>
        <v>687</v>
      </c>
      <c r="F155" s="59" t="n">
        <f aca="false">IF(COUNTA(D155:E155)=0,"",SUM(D155:E155))</f>
        <v>1384</v>
      </c>
      <c r="G155" s="40" t="n">
        <f aca="false">IF(OR(F155="",F155=0),"",D155/F155)</f>
        <v>0.503612716763006</v>
      </c>
      <c r="H155" s="40" t="n">
        <f aca="false">IF(OR(F155="",F155=0),"",E155/F155)</f>
        <v>0.496387283236994</v>
      </c>
      <c r="I155" s="32" t="s">
        <v>161</v>
      </c>
      <c r="J155" s="36" t="n">
        <v>2.08291714656994</v>
      </c>
      <c r="K155" s="36" t="n">
        <f aca="false">$K$8</f>
        <v>1.2181759394794</v>
      </c>
      <c r="L155" s="36" t="n">
        <f aca="false">SQRT(J155^2+K155^2)</f>
        <v>2.41298496866465</v>
      </c>
      <c r="M155" s="40" t="n">
        <f aca="false">IF(G155="","",MAX(0,G155-1.96*L155/100))</f>
        <v>0.456318211377179</v>
      </c>
      <c r="N155" s="40" t="n">
        <f aca="false">IF(G155="","",MIN(1,G155+1.96*L155/100))</f>
        <v>0.550907222148833</v>
      </c>
      <c r="O155" s="59" t="n">
        <f aca="false">ROUND(S155*W155,0)</f>
        <v>94</v>
      </c>
      <c r="P155" s="59" t="n">
        <f aca="false">IF(F155="","",ROUND(SQRT((F155*L155/100)^2+(G155*O155)^2),0))</f>
        <v>58</v>
      </c>
      <c r="R155" s="60" t="n">
        <v>-1.11629083815893</v>
      </c>
      <c r="S155" s="61" t="n">
        <f aca="false">U155*V155*$F$5</f>
        <v>1383.95299145299</v>
      </c>
      <c r="T155" s="62" t="n">
        <f aca="false">MAX(0,MIN(1,R155/100+$D$5))</f>
        <v>0.503981877930974</v>
      </c>
      <c r="U155" s="62" t="n">
        <v>0.643399810066477</v>
      </c>
      <c r="V155" s="61" t="n">
        <v>2151</v>
      </c>
      <c r="W155" s="62" t="n">
        <v>0.0678151016999644</v>
      </c>
      <c r="X155" s="63" t="s">
        <v>201</v>
      </c>
      <c r="Y155" s="63" t="s">
        <v>163</v>
      </c>
    </row>
    <row r="156" customFormat="false" ht="15" hidden="false" customHeight="false" outlineLevel="0" collapsed="false">
      <c r="A156" s="32" t="s">
        <v>230</v>
      </c>
      <c r="B156" s="32" t="s">
        <v>327</v>
      </c>
      <c r="C156" s="32" t="s">
        <v>333</v>
      </c>
      <c r="D156" s="59" t="n">
        <f aca="false">ROUND(S156*T156,0)</f>
        <v>614</v>
      </c>
      <c r="E156" s="59" t="n">
        <f aca="false">ROUND(S156,0)-D156</f>
        <v>568</v>
      </c>
      <c r="F156" s="59" t="n">
        <f aca="false">IF(COUNTA(D156:E156)=0,"",SUM(D156:E156))</f>
        <v>1182</v>
      </c>
      <c r="G156" s="40" t="n">
        <f aca="false">IF(OR(F156="",F156=0),"",D156/F156)</f>
        <v>0.519458544839256</v>
      </c>
      <c r="H156" s="40" t="n">
        <f aca="false">IF(OR(F156="",F156=0),"",E156/F156)</f>
        <v>0.480541455160745</v>
      </c>
      <c r="I156" s="32" t="s">
        <v>161</v>
      </c>
      <c r="J156" s="36" t="n">
        <v>2.08291714656994</v>
      </c>
      <c r="K156" s="36" t="n">
        <f aca="false">$K$8</f>
        <v>1.2181759394794</v>
      </c>
      <c r="L156" s="36" t="n">
        <f aca="false">SQRT(J156^2+K156^2)</f>
        <v>2.41298496866465</v>
      </c>
      <c r="M156" s="40" t="n">
        <f aca="false">IF(G156="","",MAX(0,G156-1.96*L156/100))</f>
        <v>0.472164039453428</v>
      </c>
      <c r="N156" s="40" t="n">
        <f aca="false">IF(G156="","",MIN(1,G156+1.96*L156/100))</f>
        <v>0.566753050225083</v>
      </c>
      <c r="O156" s="59" t="n">
        <f aca="false">ROUND(S156*W156,0)</f>
        <v>80</v>
      </c>
      <c r="P156" s="59" t="n">
        <f aca="false">IF(F156="","",ROUND(SQRT((F156*L156/100)^2+(G156*O156)^2),0))</f>
        <v>50</v>
      </c>
      <c r="R156" s="60" t="n">
        <v>0.416906830979265</v>
      </c>
      <c r="S156" s="61" t="n">
        <f aca="false">U156*V156*$F$5</f>
        <v>1181.67359413203</v>
      </c>
      <c r="T156" s="62" t="n">
        <f aca="false">MAX(0,MIN(1,R156/100+$D$5))</f>
        <v>0.519313854622356</v>
      </c>
      <c r="U156" s="62" t="n">
        <v>0.737163814180929</v>
      </c>
      <c r="V156" s="61" t="n">
        <v>1603</v>
      </c>
      <c r="W156" s="62" t="n">
        <v>0.0678151016999644</v>
      </c>
      <c r="X156" s="63" t="s">
        <v>201</v>
      </c>
      <c r="Y156" s="63" t="s">
        <v>163</v>
      </c>
    </row>
    <row r="157" customFormat="false" ht="15" hidden="false" customHeight="false" outlineLevel="0" collapsed="false">
      <c r="A157" s="32" t="s">
        <v>230</v>
      </c>
      <c r="B157" s="32" t="s">
        <v>327</v>
      </c>
      <c r="C157" s="32" t="s">
        <v>334</v>
      </c>
      <c r="D157" s="59" t="n">
        <f aca="false">ROUND(S157*T157,0)</f>
        <v>1277</v>
      </c>
      <c r="E157" s="59" t="n">
        <f aca="false">ROUND(S157,0)-D157</f>
        <v>1225</v>
      </c>
      <c r="F157" s="59" t="n">
        <f aca="false">IF(COUNTA(D157:E157)=0,"",SUM(D157:E157))</f>
        <v>2502</v>
      </c>
      <c r="G157" s="40" t="n">
        <f aca="false">IF(OR(F157="",F157=0),"",D157/F157)</f>
        <v>0.51039168665068</v>
      </c>
      <c r="H157" s="40" t="n">
        <f aca="false">IF(OR(F157="",F157=0),"",E157/F157)</f>
        <v>0.489608313349321</v>
      </c>
      <c r="I157" s="32" t="s">
        <v>161</v>
      </c>
      <c r="J157" s="36" t="n">
        <v>2.08291714656994</v>
      </c>
      <c r="K157" s="36" t="n">
        <f aca="false">$K$8</f>
        <v>1.2181759394794</v>
      </c>
      <c r="L157" s="36" t="n">
        <f aca="false">SQRT(J157^2+K157^2)</f>
        <v>2.41298496866465</v>
      </c>
      <c r="M157" s="40" t="n">
        <f aca="false">IF(G157="","",MAX(0,G157-1.96*L157/100))</f>
        <v>0.463097181264852</v>
      </c>
      <c r="N157" s="40" t="n">
        <f aca="false">IF(G157="","",MIN(1,G157+1.96*L157/100))</f>
        <v>0.557686192036507</v>
      </c>
      <c r="O157" s="59" t="n">
        <f aca="false">ROUND(S157*W157,0)</f>
        <v>170</v>
      </c>
      <c r="P157" s="59" t="n">
        <f aca="false">IF(F157="","",ROUND(SQRT((F157*L157/100)^2+(G157*O157)^2),0))</f>
        <v>106</v>
      </c>
      <c r="R157" s="60" t="n">
        <v>-0.45948548705587</v>
      </c>
      <c r="S157" s="61" t="n">
        <f aca="false">U157*V157*$F$5</f>
        <v>2501.86532550992</v>
      </c>
      <c r="T157" s="62" t="n">
        <f aca="false">MAX(0,MIN(1,R157/100+$D$5))</f>
        <v>0.510549931442004</v>
      </c>
      <c r="U157" s="62" t="n">
        <v>0.618049734562727</v>
      </c>
      <c r="V157" s="61" t="n">
        <v>4048</v>
      </c>
      <c r="W157" s="62" t="n">
        <v>0.0678151016999644</v>
      </c>
      <c r="X157" s="63" t="s">
        <v>201</v>
      </c>
      <c r="Y157" s="63" t="s">
        <v>163</v>
      </c>
    </row>
    <row r="158" customFormat="false" ht="15" hidden="false" customHeight="false" outlineLevel="0" collapsed="false">
      <c r="A158" s="32" t="s">
        <v>230</v>
      </c>
      <c r="B158" s="32" t="s">
        <v>327</v>
      </c>
      <c r="C158" s="32" t="s">
        <v>335</v>
      </c>
      <c r="D158" s="59" t="n">
        <f aca="false">ROUND(S158*T158,0)</f>
        <v>697</v>
      </c>
      <c r="E158" s="59" t="n">
        <f aca="false">ROUND(S158,0)-D158</f>
        <v>616</v>
      </c>
      <c r="F158" s="59" t="n">
        <f aca="false">IF(COUNTA(D158:E158)=0,"",SUM(D158:E158))</f>
        <v>1313</v>
      </c>
      <c r="G158" s="40" t="n">
        <f aca="false">IF(OR(F158="",F158=0),"",D158/F158)</f>
        <v>0.530845392231531</v>
      </c>
      <c r="H158" s="40" t="n">
        <f aca="false">IF(OR(F158="",F158=0),"",E158/F158)</f>
        <v>0.469154607768469</v>
      </c>
      <c r="I158" s="32" t="s">
        <v>161</v>
      </c>
      <c r="J158" s="36" t="n">
        <v>2.08291714656994</v>
      </c>
      <c r="K158" s="36" t="n">
        <f aca="false">$K$8</f>
        <v>1.2181759394794</v>
      </c>
      <c r="L158" s="36" t="n">
        <f aca="false">SQRT(J158^2+K158^2)</f>
        <v>2.41298496866465</v>
      </c>
      <c r="M158" s="40" t="n">
        <f aca="false">IF(G158="","",MAX(0,G158-1.96*L158/100))</f>
        <v>0.483550886845704</v>
      </c>
      <c r="N158" s="40" t="n">
        <f aca="false">IF(G158="","",MIN(1,G158+1.96*L158/100))</f>
        <v>0.578139897617358</v>
      </c>
      <c r="O158" s="59" t="n">
        <f aca="false">ROUND(S158*W158,0)</f>
        <v>89</v>
      </c>
      <c r="P158" s="59" t="n">
        <f aca="false">IF(F158="","",ROUND(SQRT((F158*L158/100)^2+(G158*O158)^2),0))</f>
        <v>57</v>
      </c>
      <c r="R158" s="60" t="n">
        <v>1.59357034880275</v>
      </c>
      <c r="S158" s="61" t="n">
        <f aca="false">U158*V158*$F$5</f>
        <v>1312.71</v>
      </c>
      <c r="T158" s="62" t="n">
        <f aca="false">MAX(0,MIN(1,R158/100+$D$5))</f>
        <v>0.531080489800591</v>
      </c>
      <c r="U158" s="62" t="n">
        <v>0.658</v>
      </c>
      <c r="V158" s="61" t="n">
        <v>1995</v>
      </c>
      <c r="W158" s="62" t="n">
        <v>0.0678151016999644</v>
      </c>
      <c r="X158" s="63" t="s">
        <v>201</v>
      </c>
      <c r="Y158" s="63" t="s">
        <v>163</v>
      </c>
    </row>
    <row r="159" customFormat="false" ht="15" hidden="false" customHeight="false" outlineLevel="0" collapsed="false">
      <c r="A159" s="32" t="s">
        <v>230</v>
      </c>
      <c r="B159" s="32" t="s">
        <v>327</v>
      </c>
      <c r="C159" s="32" t="s">
        <v>336</v>
      </c>
      <c r="D159" s="59" t="n">
        <f aca="false">ROUND(S159*T159,0)</f>
        <v>696</v>
      </c>
      <c r="E159" s="59" t="n">
        <f aca="false">ROUND(S159,0)-D159</f>
        <v>646</v>
      </c>
      <c r="F159" s="59" t="n">
        <f aca="false">IF(COUNTA(D159:E159)=0,"",SUM(D159:E159))</f>
        <v>1342</v>
      </c>
      <c r="G159" s="40" t="n">
        <f aca="false">IF(OR(F159="",F159=0),"",D159/F159)</f>
        <v>0.518628912071535</v>
      </c>
      <c r="H159" s="40" t="n">
        <f aca="false">IF(OR(F159="",F159=0),"",E159/F159)</f>
        <v>0.481371087928465</v>
      </c>
      <c r="I159" s="32" t="s">
        <v>161</v>
      </c>
      <c r="J159" s="36" t="n">
        <v>2.08291714656994</v>
      </c>
      <c r="K159" s="36" t="n">
        <f aca="false">$K$8</f>
        <v>1.2181759394794</v>
      </c>
      <c r="L159" s="36" t="n">
        <f aca="false">SQRT(J159^2+K159^2)</f>
        <v>2.41298496866465</v>
      </c>
      <c r="M159" s="40" t="n">
        <f aca="false">IF(G159="","",MAX(0,G159-1.96*L159/100))</f>
        <v>0.471334406685708</v>
      </c>
      <c r="N159" s="40" t="n">
        <f aca="false">IF(G159="","",MIN(1,G159+1.96*L159/100))</f>
        <v>0.565923417457362</v>
      </c>
      <c r="O159" s="59" t="n">
        <f aca="false">ROUND(S159*W159,0)</f>
        <v>91</v>
      </c>
      <c r="P159" s="59" t="n">
        <f aca="false">IF(F159="","",ROUND(SQRT((F159*L159/100)^2+(G159*O159)^2),0))</f>
        <v>57</v>
      </c>
      <c r="R159" s="60" t="n">
        <v>0.361411407336951</v>
      </c>
      <c r="S159" s="61" t="n">
        <f aca="false">U159*V159*$F$5</f>
        <v>1342.44359673025</v>
      </c>
      <c r="T159" s="62" t="n">
        <f aca="false">MAX(0,MIN(1,R159/100+$D$5))</f>
        <v>0.518758900385933</v>
      </c>
      <c r="U159" s="62" t="n">
        <v>0.726430517711172</v>
      </c>
      <c r="V159" s="61" t="n">
        <v>1848</v>
      </c>
      <c r="W159" s="62" t="n">
        <v>0.0678151016999644</v>
      </c>
      <c r="X159" s="63" t="s">
        <v>201</v>
      </c>
      <c r="Y159" s="63" t="s">
        <v>163</v>
      </c>
    </row>
    <row r="160" customFormat="false" ht="15" hidden="false" customHeight="false" outlineLevel="0" collapsed="false">
      <c r="A160" s="32" t="s">
        <v>230</v>
      </c>
      <c r="B160" s="32" t="s">
        <v>327</v>
      </c>
      <c r="C160" s="32" t="s">
        <v>337</v>
      </c>
      <c r="D160" s="59" t="n">
        <f aca="false">ROUND(S160*T160,0)</f>
        <v>457</v>
      </c>
      <c r="E160" s="59" t="n">
        <f aca="false">ROUND(S160,0)-D160</f>
        <v>423</v>
      </c>
      <c r="F160" s="59" t="n">
        <f aca="false">IF(COUNTA(D160:E160)=0,"",SUM(D160:E160))</f>
        <v>880</v>
      </c>
      <c r="G160" s="40" t="n">
        <f aca="false">IF(OR(F160="",F160=0),"",D160/F160)</f>
        <v>0.519318181818182</v>
      </c>
      <c r="H160" s="40" t="n">
        <f aca="false">IF(OR(F160="",F160=0),"",E160/F160)</f>
        <v>0.480681818181818</v>
      </c>
      <c r="I160" s="32" t="s">
        <v>161</v>
      </c>
      <c r="J160" s="36" t="n">
        <v>2.2249158796463</v>
      </c>
      <c r="K160" s="36" t="n">
        <f aca="false">$K$8</f>
        <v>1.2181759394794</v>
      </c>
      <c r="L160" s="36" t="n">
        <f aca="false">SQRT(J160^2+K160^2)</f>
        <v>2.53657313930207</v>
      </c>
      <c r="M160" s="40" t="n">
        <f aca="false">IF(G160="","",MAX(0,G160-1.96*L160/100))</f>
        <v>0.469601348287861</v>
      </c>
      <c r="N160" s="40" t="n">
        <f aca="false">IF(G160="","",MIN(1,G160+1.96*L160/100))</f>
        <v>0.569035015348502</v>
      </c>
      <c r="O160" s="59" t="n">
        <f aca="false">ROUND(S160*W160,0)</f>
        <v>78</v>
      </c>
      <c r="P160" s="59" t="n">
        <f aca="false">IF(F160="","",ROUND(SQRT((F160*L160/100)^2+(G160*O160)^2),0))</f>
        <v>46</v>
      </c>
      <c r="R160" s="60" t="n">
        <v>0.388738137878376</v>
      </c>
      <c r="S160" s="61" t="n">
        <f aca="false">U160*V160*$F$5</f>
        <v>879.958115183246</v>
      </c>
      <c r="T160" s="62" t="n">
        <f aca="false">MAX(0,MIN(1,R160/100+$D$5))</f>
        <v>0.519032167691347</v>
      </c>
      <c r="U160" s="62" t="n">
        <v>0.668661181750187</v>
      </c>
      <c r="V160" s="61" t="n">
        <v>1316</v>
      </c>
      <c r="W160" s="62" t="n">
        <v>0.0882361663506877</v>
      </c>
      <c r="X160" s="63" t="s">
        <v>168</v>
      </c>
      <c r="Y160" s="63" t="s">
        <v>163</v>
      </c>
    </row>
    <row r="161" customFormat="false" ht="15" hidden="false" customHeight="false" outlineLevel="0" collapsed="false">
      <c r="A161" s="32" t="s">
        <v>230</v>
      </c>
      <c r="B161" s="32" t="s">
        <v>338</v>
      </c>
      <c r="C161" s="32" t="s">
        <v>338</v>
      </c>
      <c r="D161" s="59" t="n">
        <f aca="false">ROUND(S161*T161,0)</f>
        <v>848</v>
      </c>
      <c r="E161" s="59" t="n">
        <f aca="false">ROUND(S161,0)-D161</f>
        <v>1356</v>
      </c>
      <c r="F161" s="59" t="n">
        <f aca="false">IF(COUNTA(D161:E161)=0,"",SUM(D161:E161))</f>
        <v>2204</v>
      </c>
      <c r="G161" s="40" t="n">
        <f aca="false">IF(OR(F161="",F161=0),"",D161/F161)</f>
        <v>0.38475499092559</v>
      </c>
      <c r="H161" s="40" t="n">
        <f aca="false">IF(OR(F161="",F161=0),"",E161/F161)</f>
        <v>0.61524500907441</v>
      </c>
      <c r="I161" s="32" t="s">
        <v>161</v>
      </c>
      <c r="J161" s="36" t="n">
        <v>2.08291714656994</v>
      </c>
      <c r="K161" s="36" t="n">
        <f aca="false">$K$8</f>
        <v>1.2181759394794</v>
      </c>
      <c r="L161" s="36" t="n">
        <f aca="false">SQRT(J161^2+K161^2)</f>
        <v>2.41298496866465</v>
      </c>
      <c r="M161" s="40" t="n">
        <f aca="false">IF(G161="","",MAX(0,G161-1.96*L161/100))</f>
        <v>0.337460485539763</v>
      </c>
      <c r="N161" s="40" t="n">
        <f aca="false">IF(G161="","",MIN(1,G161+1.96*L161/100))</f>
        <v>0.432049496311417</v>
      </c>
      <c r="O161" s="59" t="n">
        <f aca="false">ROUND(S161*W161,0)</f>
        <v>149</v>
      </c>
      <c r="P161" s="59" t="n">
        <f aca="false">IF(F161="","",ROUND(SQRT((F161*L161/100)^2+(G161*O161)^2),0))</f>
        <v>78</v>
      </c>
      <c r="R161" s="60" t="n">
        <v>-13.0441754807912</v>
      </c>
      <c r="S161" s="61" t="n">
        <f aca="false">U161*V161*$F$5</f>
        <v>2204.10505319149</v>
      </c>
      <c r="T161" s="62" t="n">
        <f aca="false">MAX(0,MIN(1,R161/100+$D$5))</f>
        <v>0.384703031504651</v>
      </c>
      <c r="U161" s="62" t="n">
        <v>0.71841755319149</v>
      </c>
      <c r="V161" s="61" t="n">
        <v>3068</v>
      </c>
      <c r="W161" s="62" t="n">
        <v>0.0678151016999644</v>
      </c>
      <c r="X161" s="63" t="s">
        <v>201</v>
      </c>
      <c r="Y161" s="63" t="s">
        <v>163</v>
      </c>
    </row>
    <row r="162" customFormat="false" ht="15" hidden="false" customHeight="false" outlineLevel="0" collapsed="false">
      <c r="A162" s="32" t="s">
        <v>230</v>
      </c>
      <c r="B162" s="32" t="s">
        <v>339</v>
      </c>
      <c r="C162" s="32" t="s">
        <v>339</v>
      </c>
      <c r="D162" s="59" t="n">
        <f aca="false">ROUND(S162*T162,0)</f>
        <v>450</v>
      </c>
      <c r="E162" s="59" t="n">
        <f aca="false">ROUND(S162,0)-D162</f>
        <v>787</v>
      </c>
      <c r="F162" s="59" t="n">
        <f aca="false">IF(COUNTA(D162:E162)=0,"",SUM(D162:E162))</f>
        <v>1237</v>
      </c>
      <c r="G162" s="40" t="n">
        <f aca="false">IF(OR(F162="",F162=0),"",D162/F162)</f>
        <v>0.363783346806791</v>
      </c>
      <c r="H162" s="40" t="n">
        <f aca="false">IF(OR(F162="",F162=0),"",E162/F162)</f>
        <v>0.636216653193209</v>
      </c>
      <c r="I162" s="32" t="s">
        <v>161</v>
      </c>
      <c r="J162" s="36" t="n">
        <v>2.08291714656994</v>
      </c>
      <c r="K162" s="36" t="n">
        <f aca="false">$K$8</f>
        <v>1.2181759394794</v>
      </c>
      <c r="L162" s="36" t="n">
        <f aca="false">SQRT(J162^2+K162^2)</f>
        <v>2.41298496866465</v>
      </c>
      <c r="M162" s="40" t="n">
        <f aca="false">IF(G162="","",MAX(0,G162-1.96*L162/100))</f>
        <v>0.316488841420963</v>
      </c>
      <c r="N162" s="40" t="n">
        <f aca="false">IF(G162="","",MIN(1,G162+1.96*L162/100))</f>
        <v>0.411077852192618</v>
      </c>
      <c r="O162" s="59" t="n">
        <f aca="false">ROUND(S162*W162,0)</f>
        <v>84</v>
      </c>
      <c r="P162" s="59" t="n">
        <f aca="false">IF(F162="","",ROUND(SQRT((F162*L162/100)^2+(G162*O162)^2),0))</f>
        <v>43</v>
      </c>
      <c r="R162" s="60" t="n">
        <v>-15.0975576852061</v>
      </c>
      <c r="S162" s="61" t="n">
        <f aca="false">U162*V162*$F$5</f>
        <v>1236.97340124505</v>
      </c>
      <c r="T162" s="62" t="n">
        <f aca="false">MAX(0,MIN(1,R162/100+$D$5))</f>
        <v>0.364169209460502</v>
      </c>
      <c r="U162" s="62" t="n">
        <v>0.688737973967176</v>
      </c>
      <c r="V162" s="61" t="n">
        <v>1796</v>
      </c>
      <c r="W162" s="62" t="n">
        <v>0.0678151016999644</v>
      </c>
      <c r="X162" s="63" t="s">
        <v>201</v>
      </c>
      <c r="Y162" s="63" t="s">
        <v>163</v>
      </c>
    </row>
    <row r="163" customFormat="false" ht="15" hidden="false" customHeight="false" outlineLevel="0" collapsed="false">
      <c r="A163" s="32" t="s">
        <v>230</v>
      </c>
      <c r="B163" s="32" t="s">
        <v>340</v>
      </c>
      <c r="C163" s="32" t="s">
        <v>341</v>
      </c>
      <c r="D163" s="59" t="n">
        <f aca="false">ROUND(S163*T163,0)</f>
        <v>160</v>
      </c>
      <c r="E163" s="59" t="n">
        <f aca="false">ROUND(S163,0)-D163</f>
        <v>403</v>
      </c>
      <c r="F163" s="59" t="n">
        <f aca="false">IF(COUNTA(D163:E163)=0,"",SUM(D163:E163))</f>
        <v>563</v>
      </c>
      <c r="G163" s="40" t="n">
        <f aca="false">IF(OR(F163="",F163=0),"",D163/F163)</f>
        <v>0.284191829484902</v>
      </c>
      <c r="H163" s="40" t="n">
        <f aca="false">IF(OR(F163="",F163=0),"",E163/F163)</f>
        <v>0.715808170515098</v>
      </c>
      <c r="I163" s="32" t="s">
        <v>161</v>
      </c>
      <c r="J163" s="36" t="n">
        <v>3.19796330451848</v>
      </c>
      <c r="K163" s="36" t="n">
        <f aca="false">$K$8</f>
        <v>1.2181759394794</v>
      </c>
      <c r="L163" s="36" t="n">
        <f aca="false">SQRT(J163^2+K163^2)</f>
        <v>3.42212242863596</v>
      </c>
      <c r="M163" s="40" t="n">
        <f aca="false">IF(G163="","",MAX(0,G163-1.96*L163/100))</f>
        <v>0.217118229883638</v>
      </c>
      <c r="N163" s="40" t="n">
        <f aca="false">IF(G163="","",MIN(1,G163+1.96*L163/100))</f>
        <v>0.351265429086167</v>
      </c>
      <c r="O163" s="59" t="n">
        <f aca="false">ROUND(S163*W163,0)</f>
        <v>83</v>
      </c>
      <c r="P163" s="59" t="n">
        <f aca="false">IF(F163="","",ROUND(SQRT((F163*L163/100)^2+(G163*O163)^2),0))</f>
        <v>30</v>
      </c>
      <c r="R163" s="60" t="n">
        <v>-23.0707464145403</v>
      </c>
      <c r="S163" s="61" t="n">
        <f aca="false">U163*V163*$F$5</f>
        <v>562.682926829269</v>
      </c>
      <c r="T163" s="62" t="n">
        <f aca="false">MAX(0,MIN(1,R163/100+$D$5))</f>
        <v>0.28443732216716</v>
      </c>
      <c r="U163" s="62" t="n">
        <v>0.731707317073171</v>
      </c>
      <c r="V163" s="61" t="n">
        <v>769</v>
      </c>
      <c r="W163" s="62" t="n">
        <v>0.147793277096735</v>
      </c>
      <c r="X163" s="63" t="s">
        <v>162</v>
      </c>
      <c r="Y163" s="63" t="s">
        <v>163</v>
      </c>
    </row>
    <row r="164" customFormat="false" ht="15" hidden="false" customHeight="false" outlineLevel="0" collapsed="false">
      <c r="A164" s="32" t="s">
        <v>230</v>
      </c>
      <c r="B164" s="32" t="s">
        <v>340</v>
      </c>
      <c r="C164" s="32" t="s">
        <v>342</v>
      </c>
      <c r="D164" s="59" t="n">
        <f aca="false">ROUND(S164*T164,0)</f>
        <v>122</v>
      </c>
      <c r="E164" s="59" t="n">
        <f aca="false">ROUND(S164,0)-D164</f>
        <v>261</v>
      </c>
      <c r="F164" s="59" t="n">
        <f aca="false">IF(COUNTA(D164:E164)=0,"",SUM(D164:E164))</f>
        <v>383</v>
      </c>
      <c r="G164" s="40" t="n">
        <f aca="false">IF(OR(F164="",F164=0),"",D164/F164)</f>
        <v>0.318537859007833</v>
      </c>
      <c r="H164" s="40" t="n">
        <f aca="false">IF(OR(F164="",F164=0),"",E164/F164)</f>
        <v>0.681462140992167</v>
      </c>
      <c r="I164" s="32" t="s">
        <v>161</v>
      </c>
      <c r="J164" s="36" t="n">
        <v>3.19796330451848</v>
      </c>
      <c r="K164" s="36" t="n">
        <f aca="false">$K$8</f>
        <v>1.2181759394794</v>
      </c>
      <c r="L164" s="36" t="n">
        <f aca="false">SQRT(J164^2+K164^2)</f>
        <v>3.42212242863596</v>
      </c>
      <c r="M164" s="40" t="n">
        <f aca="false">IF(G164="","",MAX(0,G164-1.96*L164/100))</f>
        <v>0.251464259406568</v>
      </c>
      <c r="N164" s="40" t="n">
        <f aca="false">IF(G164="","",MIN(1,G164+1.96*L164/100))</f>
        <v>0.385611458609098</v>
      </c>
      <c r="O164" s="59" t="n">
        <f aca="false">ROUND(S164*W164,0)</f>
        <v>57</v>
      </c>
      <c r="P164" s="59" t="n">
        <f aca="false">IF(F164="","",ROUND(SQRT((F164*L164/100)^2+(G164*O164)^2),0))</f>
        <v>22</v>
      </c>
      <c r="R164" s="60" t="n">
        <v>-19.5846994816264</v>
      </c>
      <c r="S164" s="61" t="n">
        <f aca="false">U164*V164*$F$5</f>
        <v>382.588235294118</v>
      </c>
      <c r="T164" s="62" t="n">
        <f aca="false">MAX(0,MIN(1,R164/100+$D$5))</f>
        <v>0.319297791496299</v>
      </c>
      <c r="U164" s="62" t="n">
        <v>0.705882352941177</v>
      </c>
      <c r="V164" s="61" t="n">
        <v>542</v>
      </c>
      <c r="W164" s="62" t="n">
        <v>0.147793277096735</v>
      </c>
      <c r="X164" s="63" t="s">
        <v>162</v>
      </c>
      <c r="Y164" s="63" t="s">
        <v>163</v>
      </c>
    </row>
    <row r="165" customFormat="false" ht="15" hidden="false" customHeight="false" outlineLevel="0" collapsed="false">
      <c r="A165" s="32" t="s">
        <v>230</v>
      </c>
      <c r="B165" s="32" t="s">
        <v>340</v>
      </c>
      <c r="C165" s="32" t="s">
        <v>343</v>
      </c>
      <c r="D165" s="59" t="n">
        <f aca="false">ROUND(S165*T165,0)</f>
        <v>419</v>
      </c>
      <c r="E165" s="59" t="n">
        <f aca="false">ROUND(S165,0)-D165</f>
        <v>829</v>
      </c>
      <c r="F165" s="59" t="n">
        <f aca="false">IF(COUNTA(D165:E165)=0,"",SUM(D165:E165))</f>
        <v>1248</v>
      </c>
      <c r="G165" s="40" t="n">
        <f aca="false">IF(OR(F165="",F165=0),"",D165/F165)</f>
        <v>0.335737179487179</v>
      </c>
      <c r="H165" s="40" t="n">
        <f aca="false">IF(OR(F165="",F165=0),"",E165/F165)</f>
        <v>0.664262820512821</v>
      </c>
      <c r="I165" s="32" t="s">
        <v>161</v>
      </c>
      <c r="J165" s="36" t="n">
        <v>2.08291714656994</v>
      </c>
      <c r="K165" s="36" t="n">
        <f aca="false">$K$8</f>
        <v>1.2181759394794</v>
      </c>
      <c r="L165" s="36" t="n">
        <f aca="false">SQRT(J165^2+K165^2)</f>
        <v>2.41298496866465</v>
      </c>
      <c r="M165" s="40" t="n">
        <f aca="false">IF(G165="","",MAX(0,G165-1.96*L165/100))</f>
        <v>0.288442674101352</v>
      </c>
      <c r="N165" s="40" t="n">
        <f aca="false">IF(G165="","",MIN(1,G165+1.96*L165/100))</f>
        <v>0.383031684873007</v>
      </c>
      <c r="O165" s="59" t="n">
        <f aca="false">ROUND(S165*W165,0)</f>
        <v>85</v>
      </c>
      <c r="P165" s="59" t="n">
        <f aca="false">IF(F165="","",ROUND(SQRT((F165*L165/100)^2+(G165*O165)^2),0))</f>
        <v>41</v>
      </c>
      <c r="R165" s="60" t="n">
        <v>-17.9379582332441</v>
      </c>
      <c r="S165" s="61" t="n">
        <f aca="false">U165*V165*$F$5</f>
        <v>1248.26659471128</v>
      </c>
      <c r="T165" s="62" t="n">
        <f aca="false">MAX(0,MIN(1,R165/100+$D$5))</f>
        <v>0.335765203980122</v>
      </c>
      <c r="U165" s="62" t="n">
        <v>0.676200755531571</v>
      </c>
      <c r="V165" s="61" t="n">
        <v>1846</v>
      </c>
      <c r="W165" s="62" t="n">
        <v>0.0678151016999644</v>
      </c>
      <c r="X165" s="63" t="s">
        <v>201</v>
      </c>
      <c r="Y165" s="63" t="s">
        <v>163</v>
      </c>
    </row>
    <row r="166" customFormat="false" ht="15" hidden="false" customHeight="false" outlineLevel="0" collapsed="false">
      <c r="A166" s="32" t="s">
        <v>230</v>
      </c>
      <c r="B166" s="32" t="s">
        <v>344</v>
      </c>
      <c r="C166" s="32" t="s">
        <v>344</v>
      </c>
      <c r="D166" s="59" t="n">
        <f aca="false">ROUND(S166*T166,0)</f>
        <v>815</v>
      </c>
      <c r="E166" s="59" t="n">
        <f aca="false">ROUND(S166,0)-D166</f>
        <v>698</v>
      </c>
      <c r="F166" s="59" t="n">
        <f aca="false">IF(COUNTA(D166:E166)=0,"",SUM(D166:E166))</f>
        <v>1513</v>
      </c>
      <c r="G166" s="40" t="n">
        <f aca="false">IF(OR(F166="",F166=0),"",D166/F166)</f>
        <v>0.538664904163913</v>
      </c>
      <c r="H166" s="40" t="n">
        <f aca="false">IF(OR(F166="",F166=0),"",E166/F166)</f>
        <v>0.461335095836087</v>
      </c>
      <c r="I166" s="32" t="s">
        <v>161</v>
      </c>
      <c r="J166" s="36" t="n">
        <v>2.08291714656994</v>
      </c>
      <c r="K166" s="36" t="n">
        <f aca="false">$K$8</f>
        <v>1.2181759394794</v>
      </c>
      <c r="L166" s="36" t="n">
        <f aca="false">SQRT(J166^2+K166^2)</f>
        <v>2.41298496866465</v>
      </c>
      <c r="M166" s="40" t="n">
        <f aca="false">IF(G166="","",MAX(0,G166-1.96*L166/100))</f>
        <v>0.491370398778086</v>
      </c>
      <c r="N166" s="40" t="n">
        <f aca="false">IF(G166="","",MIN(1,G166+1.96*L166/100))</f>
        <v>0.58595940954974</v>
      </c>
      <c r="O166" s="59" t="n">
        <f aca="false">ROUND(S166*W166,0)</f>
        <v>103</v>
      </c>
      <c r="P166" s="59" t="n">
        <f aca="false">IF(F166="","",ROUND(SQRT((F166*L166/100)^2+(G166*O166)^2),0))</f>
        <v>66</v>
      </c>
      <c r="R166" s="60" t="n">
        <v>2.32914413322326</v>
      </c>
      <c r="S166" s="61" t="n">
        <f aca="false">U166*V166*$F$5</f>
        <v>1512.74151436031</v>
      </c>
      <c r="T166" s="62" t="n">
        <f aca="false">MAX(0,MIN(1,R166/100+$D$5))</f>
        <v>0.538436227644796</v>
      </c>
      <c r="U166" s="62" t="n">
        <v>0.616187989556136</v>
      </c>
      <c r="V166" s="61" t="n">
        <v>2455</v>
      </c>
      <c r="W166" s="62" t="n">
        <v>0.0678151016999644</v>
      </c>
      <c r="X166" s="63" t="s">
        <v>201</v>
      </c>
      <c r="Y166" s="63" t="s">
        <v>163</v>
      </c>
    </row>
    <row r="167" customFormat="false" ht="15" hidden="false" customHeight="false" outlineLevel="0" collapsed="false">
      <c r="A167" s="32" t="s">
        <v>230</v>
      </c>
      <c r="B167" s="32" t="s">
        <v>345</v>
      </c>
      <c r="C167" s="32" t="s">
        <v>346</v>
      </c>
      <c r="D167" s="59" t="n">
        <f aca="false">ROUND(S167*T167,0)</f>
        <v>804</v>
      </c>
      <c r="E167" s="59" t="n">
        <f aca="false">ROUND(S167,0)-D167</f>
        <v>1097</v>
      </c>
      <c r="F167" s="59" t="n">
        <f aca="false">IF(COUNTA(D167:E167)=0,"",SUM(D167:E167))</f>
        <v>1901</v>
      </c>
      <c r="G167" s="40" t="n">
        <f aca="false">IF(OR(F167="",F167=0),"",D167/F167)</f>
        <v>0.422935297211994</v>
      </c>
      <c r="H167" s="40" t="n">
        <f aca="false">IF(OR(F167="",F167=0),"",E167/F167)</f>
        <v>0.577064702788006</v>
      </c>
      <c r="I167" s="32" t="s">
        <v>161</v>
      </c>
      <c r="J167" s="36" t="n">
        <v>2.08291714656994</v>
      </c>
      <c r="K167" s="36" t="n">
        <f aca="false">$K$8</f>
        <v>1.2181759394794</v>
      </c>
      <c r="L167" s="36" t="n">
        <f aca="false">SQRT(J167^2+K167^2)</f>
        <v>2.41298496866465</v>
      </c>
      <c r="M167" s="40" t="n">
        <f aca="false">IF(G167="","",MAX(0,G167-1.96*L167/100))</f>
        <v>0.375640791826167</v>
      </c>
      <c r="N167" s="40" t="n">
        <f aca="false">IF(G167="","",MIN(1,G167+1.96*L167/100))</f>
        <v>0.470229802597821</v>
      </c>
      <c r="O167" s="59" t="n">
        <f aca="false">ROUND(S167*W167,0)</f>
        <v>129</v>
      </c>
      <c r="P167" s="59" t="n">
        <f aca="false">IF(F167="","",ROUND(SQRT((F167*L167/100)^2+(G167*O167)^2),0))</f>
        <v>71</v>
      </c>
      <c r="R167" s="60" t="n">
        <v>-9.20750418983954</v>
      </c>
      <c r="S167" s="61" t="n">
        <f aca="false">U167*V167*$F$5</f>
        <v>1901.09148856393</v>
      </c>
      <c r="T167" s="62" t="n">
        <f aca="false">MAX(0,MIN(1,R167/100+$D$5))</f>
        <v>0.423069744414168</v>
      </c>
      <c r="U167" s="62" t="n">
        <v>0.702287214098238</v>
      </c>
      <c r="V167" s="61" t="n">
        <v>2707</v>
      </c>
      <c r="W167" s="62" t="n">
        <v>0.0678151016999644</v>
      </c>
      <c r="X167" s="63" t="s">
        <v>201</v>
      </c>
      <c r="Y167" s="63" t="s">
        <v>163</v>
      </c>
    </row>
    <row r="168" customFormat="false" ht="15" hidden="false" customHeight="false" outlineLevel="0" collapsed="false">
      <c r="A168" s="32" t="s">
        <v>230</v>
      </c>
      <c r="B168" s="32" t="s">
        <v>345</v>
      </c>
      <c r="C168" s="32" t="s">
        <v>347</v>
      </c>
      <c r="D168" s="59" t="n">
        <f aca="false">ROUND(S168*T168,0)</f>
        <v>682</v>
      </c>
      <c r="E168" s="59" t="n">
        <f aca="false">ROUND(S168,0)-D168</f>
        <v>998</v>
      </c>
      <c r="F168" s="59" t="n">
        <f aca="false">IF(COUNTA(D168:E168)=0,"",SUM(D168:E168))</f>
        <v>1680</v>
      </c>
      <c r="G168" s="40" t="n">
        <f aca="false">IF(OR(F168="",F168=0),"",D168/F168)</f>
        <v>0.405952380952381</v>
      </c>
      <c r="H168" s="40" t="n">
        <f aca="false">IF(OR(F168="",F168=0),"",E168/F168)</f>
        <v>0.594047619047619</v>
      </c>
      <c r="I168" s="32" t="s">
        <v>161</v>
      </c>
      <c r="J168" s="36" t="n">
        <v>2.08291714656994</v>
      </c>
      <c r="K168" s="36" t="n">
        <f aca="false">$K$8</f>
        <v>1.2181759394794</v>
      </c>
      <c r="L168" s="36" t="n">
        <f aca="false">SQRT(J168^2+K168^2)</f>
        <v>2.41298496866465</v>
      </c>
      <c r="M168" s="40" t="n">
        <f aca="false">IF(G168="","",MAX(0,G168-1.96*L168/100))</f>
        <v>0.358657875566554</v>
      </c>
      <c r="N168" s="40" t="n">
        <f aca="false">IF(G168="","",MIN(1,G168+1.96*L168/100))</f>
        <v>0.453246886338208</v>
      </c>
      <c r="O168" s="59" t="n">
        <f aca="false">ROUND(S168*W168,0)</f>
        <v>114</v>
      </c>
      <c r="P168" s="59" t="n">
        <f aca="false">IF(F168="","",ROUND(SQRT((F168*L168/100)^2+(G168*O168)^2),0))</f>
        <v>62</v>
      </c>
      <c r="R168" s="60" t="n">
        <v>-10.8997957546092</v>
      </c>
      <c r="S168" s="61" t="n">
        <f aca="false">U168*V168*$F$5</f>
        <v>1679.87969094923</v>
      </c>
      <c r="T168" s="62" t="n">
        <f aca="false">MAX(0,MIN(1,R168/100+$D$5))</f>
        <v>0.406146828766471</v>
      </c>
      <c r="U168" s="62" t="n">
        <v>0.613318616629875</v>
      </c>
      <c r="V168" s="61" t="n">
        <v>2739</v>
      </c>
      <c r="W168" s="62" t="n">
        <v>0.0678151016999644</v>
      </c>
      <c r="X168" s="63" t="s">
        <v>201</v>
      </c>
      <c r="Y168" s="63" t="s">
        <v>163</v>
      </c>
    </row>
    <row r="169" customFormat="false" ht="15" hidden="false" customHeight="false" outlineLevel="0" collapsed="false">
      <c r="A169" s="32" t="s">
        <v>230</v>
      </c>
      <c r="B169" s="32" t="s">
        <v>345</v>
      </c>
      <c r="C169" s="32" t="s">
        <v>348</v>
      </c>
      <c r="D169" s="59" t="n">
        <f aca="false">ROUND(S169*T169,0)</f>
        <v>360</v>
      </c>
      <c r="E169" s="59" t="n">
        <f aca="false">ROUND(S169,0)-D169</f>
        <v>539</v>
      </c>
      <c r="F169" s="59" t="n">
        <f aca="false">IF(COUNTA(D169:E169)=0,"",SUM(D169:E169))</f>
        <v>899</v>
      </c>
      <c r="G169" s="40" t="n">
        <f aca="false">IF(OR(F169="",F169=0),"",D169/F169)</f>
        <v>0.400444938820912</v>
      </c>
      <c r="H169" s="40" t="n">
        <f aca="false">IF(OR(F169="",F169=0),"",E169/F169)</f>
        <v>0.599555061179088</v>
      </c>
      <c r="I169" s="32" t="s">
        <v>161</v>
      </c>
      <c r="J169" s="36" t="n">
        <v>2.2249158796463</v>
      </c>
      <c r="K169" s="36" t="n">
        <f aca="false">$K$8</f>
        <v>1.2181759394794</v>
      </c>
      <c r="L169" s="36" t="n">
        <f aca="false">SQRT(J169^2+K169^2)</f>
        <v>2.53657313930207</v>
      </c>
      <c r="M169" s="40" t="n">
        <f aca="false">IF(G169="","",MAX(0,G169-1.96*L169/100))</f>
        <v>0.350728105290592</v>
      </c>
      <c r="N169" s="40" t="n">
        <f aca="false">IF(G169="","",MIN(1,G169+1.96*L169/100))</f>
        <v>0.450161772351233</v>
      </c>
      <c r="O169" s="59" t="n">
        <f aca="false">ROUND(S169*W169,0)</f>
        <v>79</v>
      </c>
      <c r="P169" s="59" t="n">
        <f aca="false">IF(F169="","",ROUND(SQRT((F169*L169/100)^2+(G169*O169)^2),0))</f>
        <v>39</v>
      </c>
      <c r="R169" s="60" t="n">
        <v>-11.4773853709368</v>
      </c>
      <c r="S169" s="61" t="n">
        <f aca="false">U169*V169*$F$5</f>
        <v>898.819587628866</v>
      </c>
      <c r="T169" s="62" t="n">
        <f aca="false">MAX(0,MIN(1,R169/100+$D$5))</f>
        <v>0.400370932603196</v>
      </c>
      <c r="U169" s="62" t="n">
        <v>0.654639175257732</v>
      </c>
      <c r="V169" s="61" t="n">
        <v>1373</v>
      </c>
      <c r="W169" s="62" t="n">
        <v>0.0882361663506877</v>
      </c>
      <c r="X169" s="63" t="s">
        <v>168</v>
      </c>
      <c r="Y169" s="63" t="s">
        <v>163</v>
      </c>
    </row>
    <row r="170" customFormat="false" ht="15" hidden="false" customHeight="false" outlineLevel="0" collapsed="false">
      <c r="A170" s="32" t="s">
        <v>230</v>
      </c>
      <c r="B170" s="32" t="s">
        <v>345</v>
      </c>
      <c r="C170" s="32" t="s">
        <v>349</v>
      </c>
      <c r="D170" s="59" t="n">
        <f aca="false">ROUND(S170*T170,0)</f>
        <v>542</v>
      </c>
      <c r="E170" s="59" t="n">
        <f aca="false">ROUND(S170,0)-D170</f>
        <v>785</v>
      </c>
      <c r="F170" s="59" t="n">
        <f aca="false">IF(COUNTA(D170:E170)=0,"",SUM(D170:E170))</f>
        <v>1327</v>
      </c>
      <c r="G170" s="40" t="n">
        <f aca="false">IF(OR(F170="",F170=0),"",D170/F170)</f>
        <v>0.40844009042954</v>
      </c>
      <c r="H170" s="40" t="n">
        <f aca="false">IF(OR(F170="",F170=0),"",E170/F170)</f>
        <v>0.59155990957046</v>
      </c>
      <c r="I170" s="32" t="s">
        <v>161</v>
      </c>
      <c r="J170" s="36" t="n">
        <v>2.08291714656994</v>
      </c>
      <c r="K170" s="36" t="n">
        <f aca="false">$K$8</f>
        <v>1.2181759394794</v>
      </c>
      <c r="L170" s="36" t="n">
        <f aca="false">SQRT(J170^2+K170^2)</f>
        <v>2.41298496866465</v>
      </c>
      <c r="M170" s="40" t="n">
        <f aca="false">IF(G170="","",MAX(0,G170-1.96*L170/100))</f>
        <v>0.361145585043713</v>
      </c>
      <c r="N170" s="40" t="n">
        <f aca="false">IF(G170="","",MIN(1,G170+1.96*L170/100))</f>
        <v>0.455734595815368</v>
      </c>
      <c r="O170" s="59" t="n">
        <f aca="false">ROUND(S170*W170,0)</f>
        <v>90</v>
      </c>
      <c r="P170" s="59" t="n">
        <f aca="false">IF(F170="","",ROUND(SQRT((F170*L170/100)^2+(G170*O170)^2),0))</f>
        <v>49</v>
      </c>
      <c r="R170" s="60" t="n">
        <v>-10.7091939142007</v>
      </c>
      <c r="S170" s="61" t="n">
        <f aca="false">U170*V170*$F$5</f>
        <v>1327.11285266458</v>
      </c>
      <c r="T170" s="62" t="n">
        <f aca="false">MAX(0,MIN(1,R170/100+$D$5))</f>
        <v>0.408052847170556</v>
      </c>
      <c r="U170" s="62" t="n">
        <v>0.668234064785789</v>
      </c>
      <c r="V170" s="61" t="n">
        <v>1986</v>
      </c>
      <c r="W170" s="62" t="n">
        <v>0.0678151016999644</v>
      </c>
      <c r="X170" s="63" t="s">
        <v>201</v>
      </c>
      <c r="Y170" s="63" t="s">
        <v>163</v>
      </c>
    </row>
    <row r="171" customFormat="false" ht="15" hidden="false" customHeight="false" outlineLevel="0" collapsed="false">
      <c r="A171" s="32" t="s">
        <v>230</v>
      </c>
      <c r="B171" s="32" t="s">
        <v>345</v>
      </c>
      <c r="C171" s="32" t="s">
        <v>350</v>
      </c>
      <c r="D171" s="59" t="n">
        <f aca="false">ROUND(S171*T171,0)</f>
        <v>461</v>
      </c>
      <c r="E171" s="59" t="n">
        <f aca="false">ROUND(S171,0)-D171</f>
        <v>710</v>
      </c>
      <c r="F171" s="59" t="n">
        <f aca="false">IF(COUNTA(D171:E171)=0,"",SUM(D171:E171))</f>
        <v>1171</v>
      </c>
      <c r="G171" s="40" t="n">
        <f aca="false">IF(OR(F171="",F171=0),"",D171/F171)</f>
        <v>0.393680614859095</v>
      </c>
      <c r="H171" s="40" t="n">
        <f aca="false">IF(OR(F171="",F171=0),"",E171/F171)</f>
        <v>0.606319385140905</v>
      </c>
      <c r="I171" s="32" t="s">
        <v>161</v>
      </c>
      <c r="J171" s="36" t="n">
        <v>2.08291714656994</v>
      </c>
      <c r="K171" s="36" t="n">
        <f aca="false">$K$8</f>
        <v>1.2181759394794</v>
      </c>
      <c r="L171" s="36" t="n">
        <f aca="false">SQRT(J171^2+K171^2)</f>
        <v>2.41298496866465</v>
      </c>
      <c r="M171" s="40" t="n">
        <f aca="false">IF(G171="","",MAX(0,G171-1.96*L171/100))</f>
        <v>0.346386109473268</v>
      </c>
      <c r="N171" s="40" t="n">
        <f aca="false">IF(G171="","",MIN(1,G171+1.96*L171/100))</f>
        <v>0.440975120244922</v>
      </c>
      <c r="O171" s="59" t="n">
        <f aca="false">ROUND(S171*W171,0)</f>
        <v>79</v>
      </c>
      <c r="P171" s="59" t="n">
        <f aca="false">IF(F171="","",ROUND(SQRT((F171*L171/100)^2+(G171*O171)^2),0))</f>
        <v>42</v>
      </c>
      <c r="R171" s="60" t="n">
        <v>-12.1816408065565</v>
      </c>
      <c r="S171" s="61" t="n">
        <f aca="false">U171*V171*$F$5</f>
        <v>1170.83890577508</v>
      </c>
      <c r="T171" s="62" t="n">
        <f aca="false">MAX(0,MIN(1,R171/100+$D$5))</f>
        <v>0.393328378246998</v>
      </c>
      <c r="U171" s="62" t="n">
        <v>0.716109422492401</v>
      </c>
      <c r="V171" s="61" t="n">
        <v>1635</v>
      </c>
      <c r="W171" s="62" t="n">
        <v>0.0678151016999644</v>
      </c>
      <c r="X171" s="63" t="s">
        <v>201</v>
      </c>
      <c r="Y171" s="63" t="s">
        <v>163</v>
      </c>
    </row>
    <row r="172" customFormat="false" ht="15" hidden="false" customHeight="false" outlineLevel="0" collapsed="false">
      <c r="A172" s="32" t="s">
        <v>230</v>
      </c>
      <c r="B172" s="32" t="s">
        <v>345</v>
      </c>
      <c r="C172" s="32" t="s">
        <v>351</v>
      </c>
      <c r="D172" s="59" t="n">
        <f aca="false">ROUND(S172*T172,0)</f>
        <v>392</v>
      </c>
      <c r="E172" s="59" t="n">
        <f aca="false">ROUND(S172,0)-D172</f>
        <v>521</v>
      </c>
      <c r="F172" s="59" t="n">
        <f aca="false">IF(COUNTA(D172:E172)=0,"",SUM(D172:E172))</f>
        <v>913</v>
      </c>
      <c r="G172" s="40" t="n">
        <f aca="false">IF(OR(F172="",F172=0),"",D172/F172)</f>
        <v>0.429353778751369</v>
      </c>
      <c r="H172" s="40" t="n">
        <f aca="false">IF(OR(F172="",F172=0),"",E172/F172)</f>
        <v>0.570646221248631</v>
      </c>
      <c r="I172" s="32" t="s">
        <v>161</v>
      </c>
      <c r="J172" s="36" t="n">
        <v>2.2249158796463</v>
      </c>
      <c r="K172" s="36" t="n">
        <f aca="false">$K$8</f>
        <v>1.2181759394794</v>
      </c>
      <c r="L172" s="36" t="n">
        <f aca="false">SQRT(J172^2+K172^2)</f>
        <v>2.53657313930207</v>
      </c>
      <c r="M172" s="40" t="n">
        <f aca="false">IF(G172="","",MAX(0,G172-1.96*L172/100))</f>
        <v>0.379636945221049</v>
      </c>
      <c r="N172" s="40" t="n">
        <f aca="false">IF(G172="","",MIN(1,G172+1.96*L172/100))</f>
        <v>0.47907061228169</v>
      </c>
      <c r="O172" s="59" t="n">
        <f aca="false">ROUND(S172*W172,0)</f>
        <v>81</v>
      </c>
      <c r="P172" s="59" t="n">
        <f aca="false">IF(F172="","",ROUND(SQRT((F172*L172/100)^2+(G172*O172)^2),0))</f>
        <v>42</v>
      </c>
      <c r="R172" s="60" t="n">
        <v>-8.60095026067642</v>
      </c>
      <c r="S172" s="61" t="n">
        <f aca="false">U172*V172*$F$5</f>
        <v>912.990356083086</v>
      </c>
      <c r="T172" s="62" t="n">
        <f aca="false">MAX(0,MIN(1,R172/100+$D$5))</f>
        <v>0.429135283705799</v>
      </c>
      <c r="U172" s="62" t="n">
        <v>0.61646884272997</v>
      </c>
      <c r="V172" s="61" t="n">
        <v>1481</v>
      </c>
      <c r="W172" s="62" t="n">
        <v>0.0882361663506877</v>
      </c>
      <c r="X172" s="63" t="s">
        <v>168</v>
      </c>
      <c r="Y172" s="63" t="s">
        <v>163</v>
      </c>
    </row>
    <row r="173" customFormat="false" ht="15" hidden="false" customHeight="false" outlineLevel="0" collapsed="false">
      <c r="A173" s="32" t="s">
        <v>230</v>
      </c>
      <c r="B173" s="32" t="s">
        <v>352</v>
      </c>
      <c r="C173" s="32" t="s">
        <v>353</v>
      </c>
      <c r="D173" s="59" t="n">
        <f aca="false">ROUND(S173*T173,0)</f>
        <v>518</v>
      </c>
      <c r="E173" s="59" t="n">
        <f aca="false">ROUND(S173,0)-D173</f>
        <v>501</v>
      </c>
      <c r="F173" s="59" t="n">
        <f aca="false">IF(COUNTA(D173:E173)=0,"",SUM(D173:E173))</f>
        <v>1019</v>
      </c>
      <c r="G173" s="40" t="n">
        <f aca="false">IF(OR(F173="",F173=0),"",D173/F173)</f>
        <v>0.508341511285574</v>
      </c>
      <c r="H173" s="40" t="n">
        <f aca="false">IF(OR(F173="",F173=0),"",E173/F173)</f>
        <v>0.491658488714426</v>
      </c>
      <c r="I173" s="32" t="s">
        <v>161</v>
      </c>
      <c r="J173" s="36" t="n">
        <v>2.08291714656994</v>
      </c>
      <c r="K173" s="36" t="n">
        <f aca="false">$K$8</f>
        <v>1.2181759394794</v>
      </c>
      <c r="L173" s="36" t="n">
        <f aca="false">SQRT(J173^2+K173^2)</f>
        <v>2.41298496866465</v>
      </c>
      <c r="M173" s="40" t="n">
        <f aca="false">IF(G173="","",MAX(0,G173-1.96*L173/100))</f>
        <v>0.461047005899747</v>
      </c>
      <c r="N173" s="40" t="n">
        <f aca="false">IF(G173="","",MIN(1,G173+1.96*L173/100))</f>
        <v>0.555636016671401</v>
      </c>
      <c r="O173" s="59" t="n">
        <f aca="false">ROUND(S173*W173,0)</f>
        <v>69</v>
      </c>
      <c r="P173" s="59" t="n">
        <f aca="false">IF(F173="","",ROUND(SQRT((F173*L173/100)^2+(G173*O173)^2),0))</f>
        <v>43</v>
      </c>
      <c r="R173" s="60" t="n">
        <v>-0.723150006755115</v>
      </c>
      <c r="S173" s="61" t="n">
        <f aca="false">U173*V173*$F$5</f>
        <v>1018.96641574986</v>
      </c>
      <c r="T173" s="62" t="n">
        <f aca="false">MAX(0,MIN(1,R173/100+$D$5))</f>
        <v>0.507913286245012</v>
      </c>
      <c r="U173" s="62" t="n">
        <v>0.581933989577302</v>
      </c>
      <c r="V173" s="61" t="n">
        <v>1751</v>
      </c>
      <c r="W173" s="62" t="n">
        <v>0.0678151016999644</v>
      </c>
      <c r="X173" s="63" t="s">
        <v>201</v>
      </c>
      <c r="Y173" s="63" t="s">
        <v>163</v>
      </c>
    </row>
    <row r="174" customFormat="false" ht="15" hidden="false" customHeight="false" outlineLevel="0" collapsed="false">
      <c r="A174" s="32" t="s">
        <v>230</v>
      </c>
      <c r="B174" s="32" t="s">
        <v>352</v>
      </c>
      <c r="C174" s="32" t="s">
        <v>354</v>
      </c>
      <c r="D174" s="59" t="n">
        <f aca="false">ROUND(S174*T174,0)</f>
        <v>630</v>
      </c>
      <c r="E174" s="59" t="n">
        <f aca="false">ROUND(S174,0)-D174</f>
        <v>601</v>
      </c>
      <c r="F174" s="59" t="n">
        <f aca="false">IF(COUNTA(D174:E174)=0,"",SUM(D174:E174))</f>
        <v>1231</v>
      </c>
      <c r="G174" s="40" t="n">
        <f aca="false">IF(OR(F174="",F174=0),"",D174/F174)</f>
        <v>0.511779041429732</v>
      </c>
      <c r="H174" s="40" t="n">
        <f aca="false">IF(OR(F174="",F174=0),"",E174/F174)</f>
        <v>0.488220958570268</v>
      </c>
      <c r="I174" s="32" t="s">
        <v>161</v>
      </c>
      <c r="J174" s="36" t="n">
        <v>2.08291714656994</v>
      </c>
      <c r="K174" s="36" t="n">
        <f aca="false">$K$8</f>
        <v>1.2181759394794</v>
      </c>
      <c r="L174" s="36" t="n">
        <f aca="false">SQRT(J174^2+K174^2)</f>
        <v>2.41298496866465</v>
      </c>
      <c r="M174" s="40" t="n">
        <f aca="false">IF(G174="","",MAX(0,G174-1.96*L174/100))</f>
        <v>0.464484536043905</v>
      </c>
      <c r="N174" s="40" t="n">
        <f aca="false">IF(G174="","",MIN(1,G174+1.96*L174/100))</f>
        <v>0.559073546815559</v>
      </c>
      <c r="O174" s="59" t="n">
        <f aca="false">ROUND(S174*W174,0)</f>
        <v>83</v>
      </c>
      <c r="P174" s="59" t="n">
        <f aca="false">IF(F174="","",ROUND(SQRT((F174*L174/100)^2+(G174*O174)^2),0))</f>
        <v>52</v>
      </c>
      <c r="R174" s="60" t="n">
        <v>-0.293477614253811</v>
      </c>
      <c r="S174" s="61" t="n">
        <f aca="false">U174*V174*$F$5</f>
        <v>1230.79069767442</v>
      </c>
      <c r="T174" s="62" t="n">
        <f aca="false">MAX(0,MIN(1,R174/100+$D$5))</f>
        <v>0.512210010170025</v>
      </c>
      <c r="U174" s="62" t="n">
        <v>0.609302325581395</v>
      </c>
      <c r="V174" s="61" t="n">
        <v>2020</v>
      </c>
      <c r="W174" s="62" t="n">
        <v>0.0678151016999644</v>
      </c>
      <c r="X174" s="63" t="s">
        <v>201</v>
      </c>
      <c r="Y174" s="63" t="s">
        <v>163</v>
      </c>
    </row>
    <row r="175" customFormat="false" ht="15" hidden="false" customHeight="false" outlineLevel="0" collapsed="false">
      <c r="A175" s="32" t="s">
        <v>230</v>
      </c>
      <c r="B175" s="32" t="s">
        <v>352</v>
      </c>
      <c r="C175" s="32" t="s">
        <v>355</v>
      </c>
      <c r="D175" s="59" t="n">
        <f aca="false">ROUND(S175*T175,0)</f>
        <v>282</v>
      </c>
      <c r="E175" s="59" t="n">
        <f aca="false">ROUND(S175,0)-D175</f>
        <v>272</v>
      </c>
      <c r="F175" s="59" t="n">
        <f aca="false">IF(COUNTA(D175:E175)=0,"",SUM(D175:E175))</f>
        <v>554</v>
      </c>
      <c r="G175" s="40" t="n">
        <f aca="false">IF(OR(F175="",F175=0),"",D175/F175)</f>
        <v>0.509025270758123</v>
      </c>
      <c r="H175" s="40" t="n">
        <f aca="false">IF(OR(F175="",F175=0),"",E175/F175)</f>
        <v>0.490974729241877</v>
      </c>
      <c r="I175" s="32" t="s">
        <v>161</v>
      </c>
      <c r="J175" s="36" t="n">
        <v>3.19796330451848</v>
      </c>
      <c r="K175" s="36" t="n">
        <f aca="false">$K$8</f>
        <v>1.2181759394794</v>
      </c>
      <c r="L175" s="36" t="n">
        <f aca="false">SQRT(J175^2+K175^2)</f>
        <v>3.42212242863596</v>
      </c>
      <c r="M175" s="40" t="n">
        <f aca="false">IF(G175="","",MAX(0,G175-1.96*L175/100))</f>
        <v>0.441951671156858</v>
      </c>
      <c r="N175" s="40" t="n">
        <f aca="false">IF(G175="","",MIN(1,G175+1.96*L175/100))</f>
        <v>0.576098870359388</v>
      </c>
      <c r="O175" s="59" t="n">
        <f aca="false">ROUND(S175*W175,0)</f>
        <v>82</v>
      </c>
      <c r="P175" s="59" t="n">
        <f aca="false">IF(F175="","",ROUND(SQRT((F175*L175/100)^2+(G175*O175)^2),0))</f>
        <v>46</v>
      </c>
      <c r="R175" s="60" t="n">
        <v>-0.576003040135308</v>
      </c>
      <c r="S175" s="61" t="n">
        <f aca="false">U175*V175*$F$5</f>
        <v>553.927710843374</v>
      </c>
      <c r="T175" s="62" t="n">
        <f aca="false">MAX(0,MIN(1,R175/100+$D$5))</f>
        <v>0.50938475591121</v>
      </c>
      <c r="U175" s="62" t="n">
        <v>0.674698795180723</v>
      </c>
      <c r="V175" s="61" t="n">
        <v>821</v>
      </c>
      <c r="W175" s="62" t="n">
        <v>0.147793277096735</v>
      </c>
      <c r="X175" s="63" t="s">
        <v>162</v>
      </c>
      <c r="Y175" s="63" t="s">
        <v>163</v>
      </c>
    </row>
    <row r="176" customFormat="false" ht="15" hidden="false" customHeight="false" outlineLevel="0" collapsed="false">
      <c r="A176" s="32" t="s">
        <v>230</v>
      </c>
      <c r="B176" s="32" t="s">
        <v>352</v>
      </c>
      <c r="C176" s="32" t="s">
        <v>356</v>
      </c>
      <c r="D176" s="59" t="n">
        <f aca="false">ROUND(S176*T176,0)</f>
        <v>331</v>
      </c>
      <c r="E176" s="59" t="n">
        <f aca="false">ROUND(S176,0)-D176</f>
        <v>307</v>
      </c>
      <c r="F176" s="59" t="n">
        <f aca="false">IF(COUNTA(D176:E176)=0,"",SUM(D176:E176))</f>
        <v>638</v>
      </c>
      <c r="G176" s="40" t="n">
        <f aca="false">IF(OR(F176="",F176=0),"",D176/F176)</f>
        <v>0.518808777429467</v>
      </c>
      <c r="H176" s="40" t="n">
        <f aca="false">IF(OR(F176="",F176=0),"",E176/F176)</f>
        <v>0.481191222570533</v>
      </c>
      <c r="I176" s="32" t="s">
        <v>161</v>
      </c>
      <c r="J176" s="36" t="n">
        <v>2.2249158796463</v>
      </c>
      <c r="K176" s="36" t="n">
        <f aca="false">$K$8</f>
        <v>1.2181759394794</v>
      </c>
      <c r="L176" s="36" t="n">
        <f aca="false">SQRT(J176^2+K176^2)</f>
        <v>2.53657313930207</v>
      </c>
      <c r="M176" s="40" t="n">
        <f aca="false">IF(G176="","",MAX(0,G176-1.96*L176/100))</f>
        <v>0.469091943899147</v>
      </c>
      <c r="N176" s="40" t="n">
        <f aca="false">IF(G176="","",MIN(1,G176+1.96*L176/100))</f>
        <v>0.568525610959788</v>
      </c>
      <c r="O176" s="59" t="n">
        <f aca="false">ROUND(S176*W176,0)</f>
        <v>56</v>
      </c>
      <c r="P176" s="59" t="n">
        <f aca="false">IF(F176="","",ROUND(SQRT((F176*L176/100)^2+(G176*O176)^2),0))</f>
        <v>33</v>
      </c>
      <c r="R176" s="60" t="n">
        <v>0.430597318258951</v>
      </c>
      <c r="S176" s="61" t="n">
        <f aca="false">U176*V176*$F$5</f>
        <v>638.017946161515</v>
      </c>
      <c r="T176" s="62" t="n">
        <f aca="false">MAX(0,MIN(1,R176/100+$D$5))</f>
        <v>0.519450759495153</v>
      </c>
      <c r="U176" s="62" t="n">
        <v>0.626121635094716</v>
      </c>
      <c r="V176" s="61" t="n">
        <v>1019</v>
      </c>
      <c r="W176" s="62" t="n">
        <v>0.0882361663506877</v>
      </c>
      <c r="X176" s="63" t="s">
        <v>168</v>
      </c>
      <c r="Y176" s="63" t="s">
        <v>163</v>
      </c>
    </row>
    <row r="177" customFormat="false" ht="15" hidden="false" customHeight="false" outlineLevel="0" collapsed="false">
      <c r="A177" s="32" t="s">
        <v>230</v>
      </c>
      <c r="B177" s="32" t="s">
        <v>352</v>
      </c>
      <c r="C177" s="32" t="s">
        <v>357</v>
      </c>
      <c r="D177" s="59" t="n">
        <f aca="false">ROUND(S177*T177,0)</f>
        <v>429</v>
      </c>
      <c r="E177" s="59" t="n">
        <f aca="false">ROUND(S177,0)-D177</f>
        <v>427</v>
      </c>
      <c r="F177" s="59" t="n">
        <f aca="false">IF(COUNTA(D177:E177)=0,"",SUM(D177:E177))</f>
        <v>856</v>
      </c>
      <c r="G177" s="40" t="n">
        <f aca="false">IF(OR(F177="",F177=0),"",D177/F177)</f>
        <v>0.501168224299065</v>
      </c>
      <c r="H177" s="40" t="n">
        <f aca="false">IF(OR(F177="",F177=0),"",E177/F177)</f>
        <v>0.498831775700935</v>
      </c>
      <c r="I177" s="32" t="s">
        <v>161</v>
      </c>
      <c r="J177" s="36" t="n">
        <v>2.2249158796463</v>
      </c>
      <c r="K177" s="36" t="n">
        <f aca="false">$K$8</f>
        <v>1.2181759394794</v>
      </c>
      <c r="L177" s="36" t="n">
        <f aca="false">SQRT(J177^2+K177^2)</f>
        <v>2.53657313930207</v>
      </c>
      <c r="M177" s="40" t="n">
        <f aca="false">IF(G177="","",MAX(0,G177-1.96*L177/100))</f>
        <v>0.451451390768745</v>
      </c>
      <c r="N177" s="40" t="n">
        <f aca="false">IF(G177="","",MIN(1,G177+1.96*L177/100))</f>
        <v>0.550885057829386</v>
      </c>
      <c r="O177" s="59" t="n">
        <f aca="false">ROUND(S177*W177,0)</f>
        <v>75</v>
      </c>
      <c r="P177" s="59" t="n">
        <f aca="false">IF(F177="","",ROUND(SQRT((F177*L177/100)^2+(G177*O177)^2),0))</f>
        <v>43</v>
      </c>
      <c r="R177" s="60" t="n">
        <v>-1.36073063498424</v>
      </c>
      <c r="S177" s="61" t="n">
        <f aca="false">U177*V177*$F$5</f>
        <v>855.646785437645</v>
      </c>
      <c r="T177" s="62" t="n">
        <f aca="false">MAX(0,MIN(1,R177/100+$D$5))</f>
        <v>0.501537479962721</v>
      </c>
      <c r="U177" s="62" t="n">
        <v>0.66847405112316</v>
      </c>
      <c r="V177" s="61" t="n">
        <v>1280</v>
      </c>
      <c r="W177" s="62" t="n">
        <v>0.0882361663506877</v>
      </c>
      <c r="X177" s="63" t="s">
        <v>168</v>
      </c>
      <c r="Y177" s="63" t="s">
        <v>163</v>
      </c>
    </row>
    <row r="178" customFormat="false" ht="15" hidden="false" customHeight="false" outlineLevel="0" collapsed="false">
      <c r="A178" s="32" t="s">
        <v>230</v>
      </c>
      <c r="B178" s="32" t="s">
        <v>352</v>
      </c>
      <c r="C178" s="32" t="s">
        <v>358</v>
      </c>
      <c r="D178" s="59" t="n">
        <f aca="false">ROUND(S178*T178,0)</f>
        <v>277</v>
      </c>
      <c r="E178" s="59" t="n">
        <f aca="false">ROUND(S178,0)-D178</f>
        <v>290</v>
      </c>
      <c r="F178" s="59" t="n">
        <f aca="false">IF(COUNTA(D178:E178)=0,"",SUM(D178:E178))</f>
        <v>567</v>
      </c>
      <c r="G178" s="40" t="n">
        <f aca="false">IF(OR(F178="",F178=0),"",D178/F178)</f>
        <v>0.488536155202822</v>
      </c>
      <c r="H178" s="40" t="n">
        <f aca="false">IF(OR(F178="",F178=0),"",E178/F178)</f>
        <v>0.511463844797178</v>
      </c>
      <c r="I178" s="32" t="s">
        <v>161</v>
      </c>
      <c r="J178" s="36" t="n">
        <v>3.19796330451848</v>
      </c>
      <c r="K178" s="36" t="n">
        <f aca="false">$K$8</f>
        <v>1.2181759394794</v>
      </c>
      <c r="L178" s="36" t="n">
        <f aca="false">SQRT(J178^2+K178^2)</f>
        <v>3.42212242863596</v>
      </c>
      <c r="M178" s="40" t="n">
        <f aca="false">IF(G178="","",MAX(0,G178-1.96*L178/100))</f>
        <v>0.421462555601557</v>
      </c>
      <c r="N178" s="40" t="n">
        <f aca="false">IF(G178="","",MIN(1,G178+1.96*L178/100))</f>
        <v>0.555609754804087</v>
      </c>
      <c r="O178" s="59" t="n">
        <f aca="false">ROUND(S178*W178,0)</f>
        <v>84</v>
      </c>
      <c r="P178" s="59" t="n">
        <f aca="false">IF(F178="","",ROUND(SQRT((F178*L178/100)^2+(G178*O178)^2),0))</f>
        <v>45</v>
      </c>
      <c r="R178" s="60" t="n">
        <v>-2.73119227927224</v>
      </c>
      <c r="S178" s="61" t="n">
        <f aca="false">U178*V178*$F$5</f>
        <v>566.944444444444</v>
      </c>
      <c r="T178" s="62" t="n">
        <f aca="false">MAX(0,MIN(1,R178/100+$D$5))</f>
        <v>0.487832863519841</v>
      </c>
      <c r="U178" s="62" t="n">
        <v>0.722222222222222</v>
      </c>
      <c r="V178" s="61" t="n">
        <v>785</v>
      </c>
      <c r="W178" s="62" t="n">
        <v>0.147793277096735</v>
      </c>
      <c r="X178" s="63" t="s">
        <v>162</v>
      </c>
      <c r="Y178" s="63" t="s">
        <v>163</v>
      </c>
    </row>
    <row r="179" customFormat="false" ht="15" hidden="false" customHeight="false" outlineLevel="0" collapsed="false">
      <c r="A179" s="32" t="s">
        <v>230</v>
      </c>
      <c r="B179" s="32" t="s">
        <v>352</v>
      </c>
      <c r="C179" s="32" t="s">
        <v>359</v>
      </c>
      <c r="D179" s="59" t="n">
        <f aca="false">ROUND(S179*T179,0)</f>
        <v>350</v>
      </c>
      <c r="E179" s="59" t="n">
        <f aca="false">ROUND(S179,0)-D179</f>
        <v>309</v>
      </c>
      <c r="F179" s="59" t="n">
        <f aca="false">IF(COUNTA(D179:E179)=0,"",SUM(D179:E179))</f>
        <v>659</v>
      </c>
      <c r="G179" s="40" t="n">
        <f aca="false">IF(OR(F179="",F179=0),"",D179/F179)</f>
        <v>0.531107738998483</v>
      </c>
      <c r="H179" s="40" t="n">
        <f aca="false">IF(OR(F179="",F179=0),"",E179/F179)</f>
        <v>0.468892261001517</v>
      </c>
      <c r="I179" s="32" t="s">
        <v>161</v>
      </c>
      <c r="J179" s="36" t="n">
        <v>2.2249158796463</v>
      </c>
      <c r="K179" s="36" t="n">
        <f aca="false">$K$8</f>
        <v>1.2181759394794</v>
      </c>
      <c r="L179" s="36" t="n">
        <f aca="false">SQRT(J179^2+K179^2)</f>
        <v>2.53657313930207</v>
      </c>
      <c r="M179" s="40" t="n">
        <f aca="false">IF(G179="","",MAX(0,G179-1.96*L179/100))</f>
        <v>0.481390905468162</v>
      </c>
      <c r="N179" s="40" t="n">
        <f aca="false">IF(G179="","",MIN(1,G179+1.96*L179/100))</f>
        <v>0.580824572528803</v>
      </c>
      <c r="O179" s="59" t="n">
        <f aca="false">ROUND(S179*W179,0)</f>
        <v>58</v>
      </c>
      <c r="P179" s="59" t="n">
        <f aca="false">IF(F179="","",ROUND(SQRT((F179*L179/100)^2+(G179*O179)^2),0))</f>
        <v>35</v>
      </c>
      <c r="R179" s="60" t="n">
        <v>1.60865727697234</v>
      </c>
      <c r="S179" s="61" t="n">
        <f aca="false">U179*V179*$F$5</f>
        <v>659.344556677891</v>
      </c>
      <c r="T179" s="62" t="n">
        <f aca="false">MAX(0,MIN(1,R179/100+$D$5))</f>
        <v>0.531231359082286</v>
      </c>
      <c r="U179" s="62" t="n">
        <v>0.72615039281706</v>
      </c>
      <c r="V179" s="61" t="n">
        <v>908</v>
      </c>
      <c r="W179" s="62" t="n">
        <v>0.0882361663506877</v>
      </c>
      <c r="X179" s="63" t="s">
        <v>168</v>
      </c>
      <c r="Y179" s="63" t="s">
        <v>163</v>
      </c>
    </row>
    <row r="180" customFormat="false" ht="15" hidden="false" customHeight="false" outlineLevel="0" collapsed="false">
      <c r="A180" s="32" t="s">
        <v>230</v>
      </c>
      <c r="B180" s="32" t="s">
        <v>352</v>
      </c>
      <c r="C180" s="32" t="s">
        <v>360</v>
      </c>
      <c r="D180" s="59" t="n">
        <f aca="false">ROUND(S180*T180,0)</f>
        <v>464</v>
      </c>
      <c r="E180" s="59" t="n">
        <f aca="false">ROUND(S180,0)-D180</f>
        <v>436</v>
      </c>
      <c r="F180" s="59" t="n">
        <f aca="false">IF(COUNTA(D180:E180)=0,"",SUM(D180:E180))</f>
        <v>900</v>
      </c>
      <c r="G180" s="40" t="n">
        <f aca="false">IF(OR(F180="",F180=0),"",D180/F180)</f>
        <v>0.515555555555556</v>
      </c>
      <c r="H180" s="40" t="n">
        <f aca="false">IF(OR(F180="",F180=0),"",E180/F180)</f>
        <v>0.484444444444444</v>
      </c>
      <c r="I180" s="32" t="s">
        <v>161</v>
      </c>
      <c r="J180" s="36" t="n">
        <v>2.2249158796463</v>
      </c>
      <c r="K180" s="36" t="n">
        <f aca="false">$K$8</f>
        <v>1.2181759394794</v>
      </c>
      <c r="L180" s="36" t="n">
        <f aca="false">SQRT(J180^2+K180^2)</f>
        <v>2.53657313930207</v>
      </c>
      <c r="M180" s="40" t="n">
        <f aca="false">IF(G180="","",MAX(0,G180-1.96*L180/100))</f>
        <v>0.465838722025235</v>
      </c>
      <c r="N180" s="40" t="n">
        <f aca="false">IF(G180="","",MIN(1,G180+1.96*L180/100))</f>
        <v>0.565272389085876</v>
      </c>
      <c r="O180" s="59" t="n">
        <f aca="false">ROUND(S180*W180,0)</f>
        <v>79</v>
      </c>
      <c r="P180" s="59" t="n">
        <f aca="false">IF(F180="","",ROUND(SQRT((F180*L180/100)^2+(G180*O180)^2),0))</f>
        <v>47</v>
      </c>
      <c r="R180" s="60" t="n">
        <v>0.0630667654645322</v>
      </c>
      <c r="S180" s="61" t="n">
        <f aca="false">U180*V180*$F$5</f>
        <v>900.130434782609</v>
      </c>
      <c r="T180" s="62" t="n">
        <f aca="false">MAX(0,MIN(1,R180/100+$D$5))</f>
        <v>0.515775453967208</v>
      </c>
      <c r="U180" s="62" t="n">
        <v>0.707093821510297</v>
      </c>
      <c r="V180" s="61" t="n">
        <v>1273</v>
      </c>
      <c r="W180" s="62" t="n">
        <v>0.0882361663506877</v>
      </c>
      <c r="X180" s="63" t="s">
        <v>168</v>
      </c>
      <c r="Y180" s="63" t="s">
        <v>163</v>
      </c>
    </row>
    <row r="181" customFormat="false" ht="15" hidden="false" customHeight="false" outlineLevel="0" collapsed="false">
      <c r="A181" s="32" t="s">
        <v>230</v>
      </c>
      <c r="B181" s="32" t="s">
        <v>361</v>
      </c>
      <c r="C181" s="32" t="s">
        <v>362</v>
      </c>
      <c r="D181" s="59" t="n">
        <f aca="false">ROUND(S181*T181,0)</f>
        <v>175</v>
      </c>
      <c r="E181" s="59" t="n">
        <f aca="false">ROUND(S181,0)-D181</f>
        <v>216</v>
      </c>
      <c r="F181" s="59" t="n">
        <f aca="false">IF(COUNTA(D181:E181)=0,"",SUM(D181:E181))</f>
        <v>391</v>
      </c>
      <c r="G181" s="40" t="n">
        <f aca="false">IF(OR(F181="",F181=0),"",D181/F181)</f>
        <v>0.447570332480818</v>
      </c>
      <c r="H181" s="40" t="n">
        <f aca="false">IF(OR(F181="",F181=0),"",E181/F181)</f>
        <v>0.552429667519182</v>
      </c>
      <c r="I181" s="32" t="s">
        <v>161</v>
      </c>
      <c r="J181" s="36" t="n">
        <v>3.19796330451848</v>
      </c>
      <c r="K181" s="36" t="n">
        <f aca="false">$K$8</f>
        <v>1.2181759394794</v>
      </c>
      <c r="L181" s="36" t="n">
        <f aca="false">SQRT(J181^2+K181^2)</f>
        <v>3.42212242863596</v>
      </c>
      <c r="M181" s="40" t="n">
        <f aca="false">IF(G181="","",MAX(0,G181-1.96*L181/100))</f>
        <v>0.380496732879554</v>
      </c>
      <c r="N181" s="40" t="n">
        <f aca="false">IF(G181="","",MIN(1,G181+1.96*L181/100))</f>
        <v>0.514643932082083</v>
      </c>
      <c r="O181" s="59" t="n">
        <f aca="false">ROUND(S181*W181,0)</f>
        <v>58</v>
      </c>
      <c r="P181" s="59" t="n">
        <f aca="false">IF(F181="","",ROUND(SQRT((F181*L181/100)^2+(G181*O181)^2),0))</f>
        <v>29</v>
      </c>
      <c r="R181" s="60" t="n">
        <v>-6.74857341774626</v>
      </c>
      <c r="S181" s="61" t="n">
        <f aca="false">U181*V181*$F$5</f>
        <v>390.71668667467</v>
      </c>
      <c r="T181" s="62" t="n">
        <f aca="false">MAX(0,MIN(1,R181/100+$D$5))</f>
        <v>0.4476590521351</v>
      </c>
      <c r="U181" s="62" t="n">
        <v>0.464585834333733</v>
      </c>
      <c r="V181" s="61" t="n">
        <v>841</v>
      </c>
      <c r="W181" s="62" t="n">
        <v>0.147793277096735</v>
      </c>
      <c r="X181" s="63" t="s">
        <v>162</v>
      </c>
      <c r="Y181" s="63" t="s">
        <v>163</v>
      </c>
    </row>
    <row r="182" customFormat="false" ht="15" hidden="false" customHeight="false" outlineLevel="0" collapsed="false">
      <c r="A182" s="32" t="s">
        <v>230</v>
      </c>
      <c r="B182" s="32" t="s">
        <v>361</v>
      </c>
      <c r="C182" s="32" t="s">
        <v>363</v>
      </c>
      <c r="D182" s="59" t="n">
        <f aca="false">ROUND(S182*T182,0)</f>
        <v>133</v>
      </c>
      <c r="E182" s="59" t="n">
        <f aca="false">ROUND(S182,0)-D182</f>
        <v>183</v>
      </c>
      <c r="F182" s="59" t="n">
        <f aca="false">IF(COUNTA(D182:E182)=0,"",SUM(D182:E182))</f>
        <v>316</v>
      </c>
      <c r="G182" s="40" t="n">
        <f aca="false">IF(OR(F182="",F182=0),"",D182/F182)</f>
        <v>0.420886075949367</v>
      </c>
      <c r="H182" s="40" t="n">
        <f aca="false">IF(OR(F182="",F182=0),"",E182/F182)</f>
        <v>0.579113924050633</v>
      </c>
      <c r="I182" s="32" t="s">
        <v>161</v>
      </c>
      <c r="J182" s="36" t="n">
        <v>3.19796330451848</v>
      </c>
      <c r="K182" s="36" t="n">
        <f aca="false">$K$8</f>
        <v>1.2181759394794</v>
      </c>
      <c r="L182" s="36" t="n">
        <f aca="false">SQRT(J182^2+K182^2)</f>
        <v>3.42212242863596</v>
      </c>
      <c r="M182" s="40" t="n">
        <f aca="false">IF(G182="","",MAX(0,G182-1.96*L182/100))</f>
        <v>0.353812476348102</v>
      </c>
      <c r="N182" s="40" t="n">
        <f aca="false">IF(G182="","",MIN(1,G182+1.96*L182/100))</f>
        <v>0.487959675550632</v>
      </c>
      <c r="O182" s="59" t="n">
        <f aca="false">ROUND(S182*W182,0)</f>
        <v>47</v>
      </c>
      <c r="P182" s="59" t="n">
        <f aca="false">IF(F182="","",ROUND(SQRT((F182*L182/100)^2+(G182*O182)^2),0))</f>
        <v>23</v>
      </c>
      <c r="R182" s="60" t="n">
        <v>-9.40718652661984</v>
      </c>
      <c r="S182" s="61" t="n">
        <f aca="false">U182*V182*$F$5</f>
        <v>316.23569023569</v>
      </c>
      <c r="T182" s="62" t="n">
        <f aca="false">MAX(0,MIN(1,R182/100+$D$5))</f>
        <v>0.421072921046365</v>
      </c>
      <c r="U182" s="62" t="n">
        <v>0.508417508417508</v>
      </c>
      <c r="V182" s="61" t="n">
        <v>622</v>
      </c>
      <c r="W182" s="62" t="n">
        <v>0.147793277096735</v>
      </c>
      <c r="X182" s="63" t="s">
        <v>162</v>
      </c>
      <c r="Y182" s="63" t="s">
        <v>163</v>
      </c>
    </row>
    <row r="183" customFormat="false" ht="15" hidden="false" customHeight="false" outlineLevel="0" collapsed="false">
      <c r="A183" s="32" t="s">
        <v>230</v>
      </c>
      <c r="B183" s="32" t="s">
        <v>361</v>
      </c>
      <c r="C183" s="32" t="s">
        <v>364</v>
      </c>
      <c r="D183" s="59" t="n">
        <f aca="false">ROUND(S183*T183,0)</f>
        <v>290</v>
      </c>
      <c r="E183" s="59" t="n">
        <f aca="false">ROUND(S183,0)-D183</f>
        <v>394</v>
      </c>
      <c r="F183" s="59" t="n">
        <f aca="false">IF(COUNTA(D183:E183)=0,"",SUM(D183:E183))</f>
        <v>684</v>
      </c>
      <c r="G183" s="40" t="n">
        <f aca="false">IF(OR(F183="",F183=0),"",D183/F183)</f>
        <v>0.423976608187135</v>
      </c>
      <c r="H183" s="40" t="n">
        <f aca="false">IF(OR(F183="",F183=0),"",E183/F183)</f>
        <v>0.576023391812866</v>
      </c>
      <c r="I183" s="32" t="s">
        <v>161</v>
      </c>
      <c r="J183" s="36" t="n">
        <v>2.2249158796463</v>
      </c>
      <c r="K183" s="36" t="n">
        <f aca="false">$K$8</f>
        <v>1.2181759394794</v>
      </c>
      <c r="L183" s="36" t="n">
        <f aca="false">SQRT(J183^2+K183^2)</f>
        <v>2.53657313930207</v>
      </c>
      <c r="M183" s="40" t="n">
        <f aca="false">IF(G183="","",MAX(0,G183-1.96*L183/100))</f>
        <v>0.374259774656814</v>
      </c>
      <c r="N183" s="40" t="n">
        <f aca="false">IF(G183="","",MIN(1,G183+1.96*L183/100))</f>
        <v>0.473693441717455</v>
      </c>
      <c r="O183" s="59" t="n">
        <f aca="false">ROUND(S183*W183,0)</f>
        <v>60</v>
      </c>
      <c r="P183" s="59" t="n">
        <f aca="false">IF(F183="","",ROUND(SQRT((F183*L183/100)^2+(G183*O183)^2),0))</f>
        <v>31</v>
      </c>
      <c r="R183" s="60" t="n">
        <v>-9.08299261294976</v>
      </c>
      <c r="S183" s="61" t="n">
        <f aca="false">U183*V183*$F$5</f>
        <v>684.341030195382</v>
      </c>
      <c r="T183" s="62" t="n">
        <f aca="false">MAX(0,MIN(1,R183/100+$D$5))</f>
        <v>0.424314860183065</v>
      </c>
      <c r="U183" s="62" t="n">
        <v>0.587921847246892</v>
      </c>
      <c r="V183" s="61" t="n">
        <v>1164</v>
      </c>
      <c r="W183" s="62" t="n">
        <v>0.0882361663506877</v>
      </c>
      <c r="X183" s="63" t="s">
        <v>168</v>
      </c>
      <c r="Y183" s="63" t="s">
        <v>163</v>
      </c>
    </row>
    <row r="184" customFormat="false" ht="15" hidden="false" customHeight="false" outlineLevel="0" collapsed="false">
      <c r="A184" s="32" t="s">
        <v>230</v>
      </c>
      <c r="B184" s="32" t="s">
        <v>365</v>
      </c>
      <c r="C184" s="32" t="s">
        <v>366</v>
      </c>
      <c r="D184" s="59" t="n">
        <f aca="false">ROUND(S184*T184,0)</f>
        <v>726</v>
      </c>
      <c r="E184" s="59" t="n">
        <f aca="false">ROUND(S184,0)-D184</f>
        <v>693</v>
      </c>
      <c r="F184" s="59" t="n">
        <f aca="false">IF(COUNTA(D184:E184)=0,"",SUM(D184:E184))</f>
        <v>1419</v>
      </c>
      <c r="G184" s="40" t="n">
        <f aca="false">IF(OR(F184="",F184=0),"",D184/F184)</f>
        <v>0.511627906976744</v>
      </c>
      <c r="H184" s="40" t="n">
        <f aca="false">IF(OR(F184="",F184=0),"",E184/F184)</f>
        <v>0.488372093023256</v>
      </c>
      <c r="I184" s="32" t="s">
        <v>161</v>
      </c>
      <c r="J184" s="36" t="n">
        <v>2.08291714656994</v>
      </c>
      <c r="K184" s="36" t="n">
        <f aca="false">$K$8</f>
        <v>1.2181759394794</v>
      </c>
      <c r="L184" s="36" t="n">
        <f aca="false">SQRT(J184^2+K184^2)</f>
        <v>2.41298496866465</v>
      </c>
      <c r="M184" s="40" t="n">
        <f aca="false">IF(G184="","",MAX(0,G184-1.96*L184/100))</f>
        <v>0.464333401590917</v>
      </c>
      <c r="N184" s="40" t="n">
        <f aca="false">IF(G184="","",MIN(1,G184+1.96*L184/100))</f>
        <v>0.558922412362572</v>
      </c>
      <c r="O184" s="59" t="n">
        <f aca="false">ROUND(S184*W184,0)</f>
        <v>96</v>
      </c>
      <c r="P184" s="59" t="n">
        <f aca="false">IF(F184="","",ROUND(SQRT((F184*L184/100)^2+(G184*O184)^2),0))</f>
        <v>60</v>
      </c>
      <c r="R184" s="60" t="n">
        <v>-0.315964599580164</v>
      </c>
      <c r="S184" s="61" t="n">
        <f aca="false">U184*V184*$F$5</f>
        <v>1418.72759856631</v>
      </c>
      <c r="T184" s="62" t="n">
        <f aca="false">MAX(0,MIN(1,R184/100+$D$5))</f>
        <v>0.511985140316761</v>
      </c>
      <c r="U184" s="62" t="n">
        <v>0.636200716845878</v>
      </c>
      <c r="V184" s="61" t="n">
        <v>2230</v>
      </c>
      <c r="W184" s="62" t="n">
        <v>0.0678151016999644</v>
      </c>
      <c r="X184" s="63" t="s">
        <v>201</v>
      </c>
      <c r="Y184" s="63" t="s">
        <v>163</v>
      </c>
    </row>
    <row r="185" customFormat="false" ht="15" hidden="false" customHeight="false" outlineLevel="0" collapsed="false">
      <c r="A185" s="32" t="s">
        <v>230</v>
      </c>
      <c r="B185" s="32" t="s">
        <v>365</v>
      </c>
      <c r="C185" s="32" t="s">
        <v>367</v>
      </c>
      <c r="D185" s="59" t="n">
        <f aca="false">ROUND(S185*T185,0)</f>
        <v>345</v>
      </c>
      <c r="E185" s="59" t="n">
        <f aca="false">ROUND(S185,0)-D185</f>
        <v>316</v>
      </c>
      <c r="F185" s="59" t="n">
        <f aca="false">IF(COUNTA(D185:E185)=0,"",SUM(D185:E185))</f>
        <v>661</v>
      </c>
      <c r="G185" s="40" t="n">
        <f aca="false">IF(OR(F185="",F185=0),"",D185/F185)</f>
        <v>0.521936459909228</v>
      </c>
      <c r="H185" s="40" t="n">
        <f aca="false">IF(OR(F185="",F185=0),"",E185/F185)</f>
        <v>0.478063540090772</v>
      </c>
      <c r="I185" s="32" t="s">
        <v>161</v>
      </c>
      <c r="J185" s="36" t="n">
        <v>2.2249158796463</v>
      </c>
      <c r="K185" s="36" t="n">
        <f aca="false">$K$8</f>
        <v>1.2181759394794</v>
      </c>
      <c r="L185" s="36" t="n">
        <f aca="false">SQRT(J185^2+K185^2)</f>
        <v>2.53657313930207</v>
      </c>
      <c r="M185" s="40" t="n">
        <f aca="false">IF(G185="","",MAX(0,G185-1.96*L185/100))</f>
        <v>0.472219626378908</v>
      </c>
      <c r="N185" s="40" t="n">
        <f aca="false">IF(G185="","",MIN(1,G185+1.96*L185/100))</f>
        <v>0.571653293439549</v>
      </c>
      <c r="O185" s="59" t="n">
        <f aca="false">ROUND(S185*W185,0)</f>
        <v>58</v>
      </c>
      <c r="P185" s="59" t="n">
        <f aca="false">IF(F185="","",ROUND(SQRT((F185*L185/100)^2+(G185*O185)^2),0))</f>
        <v>35</v>
      </c>
      <c r="R185" s="60" t="n">
        <v>0.740026203263595</v>
      </c>
      <c r="S185" s="61" t="n">
        <f aca="false">U185*V185*$F$5</f>
        <v>660.903056768559</v>
      </c>
      <c r="T185" s="62" t="n">
        <f aca="false">MAX(0,MIN(1,R185/100+$D$5))</f>
        <v>0.522545048345199</v>
      </c>
      <c r="U185" s="62" t="n">
        <v>0.566812227074236</v>
      </c>
      <c r="V185" s="61" t="n">
        <v>1166</v>
      </c>
      <c r="W185" s="62" t="n">
        <v>0.0882361663506877</v>
      </c>
      <c r="X185" s="63" t="s">
        <v>168</v>
      </c>
      <c r="Y185" s="63" t="s">
        <v>163</v>
      </c>
    </row>
    <row r="186" customFormat="false" ht="15" hidden="false" customHeight="false" outlineLevel="0" collapsed="false">
      <c r="A186" s="32" t="s">
        <v>230</v>
      </c>
      <c r="B186" s="32" t="s">
        <v>365</v>
      </c>
      <c r="C186" s="32" t="s">
        <v>368</v>
      </c>
      <c r="D186" s="59" t="n">
        <f aca="false">ROUND(S186*T186,0)</f>
        <v>950</v>
      </c>
      <c r="E186" s="59" t="n">
        <f aca="false">ROUND(S186,0)-D186</f>
        <v>729</v>
      </c>
      <c r="F186" s="59" t="n">
        <f aca="false">IF(COUNTA(D186:E186)=0,"",SUM(D186:E186))</f>
        <v>1679</v>
      </c>
      <c r="G186" s="40" t="n">
        <f aca="false">IF(OR(F186="",F186=0),"",D186/F186)</f>
        <v>0.565812983918999</v>
      </c>
      <c r="H186" s="40" t="n">
        <f aca="false">IF(OR(F186="",F186=0),"",E186/F186)</f>
        <v>0.434187016081001</v>
      </c>
      <c r="I186" s="32" t="s">
        <v>161</v>
      </c>
      <c r="J186" s="36" t="n">
        <v>2.08291714656994</v>
      </c>
      <c r="K186" s="36" t="n">
        <f aca="false">$K$8</f>
        <v>1.2181759394794</v>
      </c>
      <c r="L186" s="36" t="n">
        <f aca="false">SQRT(J186^2+K186^2)</f>
        <v>2.41298496866465</v>
      </c>
      <c r="M186" s="40" t="n">
        <f aca="false">IF(G186="","",MAX(0,G186-1.96*L186/100))</f>
        <v>0.518518478533172</v>
      </c>
      <c r="N186" s="40" t="n">
        <f aca="false">IF(G186="","",MIN(1,G186+1.96*L186/100))</f>
        <v>0.613107489304827</v>
      </c>
      <c r="O186" s="59" t="n">
        <f aca="false">ROUND(S186*W186,0)</f>
        <v>114</v>
      </c>
      <c r="P186" s="59" t="n">
        <f aca="false">IF(F186="","",ROUND(SQRT((F186*L186/100)^2+(G186*O186)^2),0))</f>
        <v>76</v>
      </c>
      <c r="R186" s="60" t="n">
        <v>5.05621665315218</v>
      </c>
      <c r="S186" s="61" t="n">
        <f aca="false">U186*V186*$F$5</f>
        <v>1678.57188498403</v>
      </c>
      <c r="T186" s="62" t="n">
        <f aca="false">MAX(0,MIN(1,R186/100+$D$5))</f>
        <v>0.565706952844085</v>
      </c>
      <c r="U186" s="62" t="n">
        <v>0.625399361022364</v>
      </c>
      <c r="V186" s="61" t="n">
        <v>2684</v>
      </c>
      <c r="W186" s="62" t="n">
        <v>0.0678151016999644</v>
      </c>
      <c r="X186" s="63" t="s">
        <v>201</v>
      </c>
      <c r="Y186" s="63" t="s">
        <v>163</v>
      </c>
    </row>
    <row r="187" customFormat="false" ht="15" hidden="false" customHeight="false" outlineLevel="0" collapsed="false">
      <c r="A187" s="32" t="s">
        <v>230</v>
      </c>
      <c r="B187" s="32" t="s">
        <v>365</v>
      </c>
      <c r="C187" s="32" t="s">
        <v>369</v>
      </c>
      <c r="D187" s="59" t="n">
        <f aca="false">ROUND(S187*T187,0)</f>
        <v>435</v>
      </c>
      <c r="E187" s="59" t="n">
        <f aca="false">ROUND(S187,0)-D187</f>
        <v>433</v>
      </c>
      <c r="F187" s="59" t="n">
        <f aca="false">IF(COUNTA(D187:E187)=0,"",SUM(D187:E187))</f>
        <v>868</v>
      </c>
      <c r="G187" s="40" t="n">
        <f aca="false">IF(OR(F187="",F187=0),"",D187/F187)</f>
        <v>0.501152073732719</v>
      </c>
      <c r="H187" s="40" t="n">
        <f aca="false">IF(OR(F187="",F187=0),"",E187/F187)</f>
        <v>0.498847926267281</v>
      </c>
      <c r="I187" s="32" t="s">
        <v>161</v>
      </c>
      <c r="J187" s="36" t="n">
        <v>2.2249158796463</v>
      </c>
      <c r="K187" s="36" t="n">
        <f aca="false">$K$8</f>
        <v>1.2181759394794</v>
      </c>
      <c r="L187" s="36" t="n">
        <f aca="false">SQRT(J187^2+K187^2)</f>
        <v>2.53657313930207</v>
      </c>
      <c r="M187" s="40" t="n">
        <f aca="false">IF(G187="","",MAX(0,G187-1.96*L187/100))</f>
        <v>0.451435240202398</v>
      </c>
      <c r="N187" s="40" t="n">
        <f aca="false">IF(G187="","",MIN(1,G187+1.96*L187/100))</f>
        <v>0.550868907263039</v>
      </c>
      <c r="O187" s="59" t="n">
        <f aca="false">ROUND(S187*W187,0)</f>
        <v>77</v>
      </c>
      <c r="P187" s="59" t="n">
        <f aca="false">IF(F187="","",ROUND(SQRT((F187*L187/100)^2+(G187*O187)^2),0))</f>
        <v>44</v>
      </c>
      <c r="R187" s="60" t="n">
        <v>-1.38509848729529</v>
      </c>
      <c r="S187" s="61" t="n">
        <f aca="false">U187*V187*$F$5</f>
        <v>868.364696734059</v>
      </c>
      <c r="T187" s="62" t="n">
        <f aca="false">MAX(0,MIN(1,R187/100+$D$5))</f>
        <v>0.50129380143961</v>
      </c>
      <c r="U187" s="62" t="n">
        <v>0.669517884914464</v>
      </c>
      <c r="V187" s="61" t="n">
        <v>1297</v>
      </c>
      <c r="W187" s="62" t="n">
        <v>0.0882361663506877</v>
      </c>
      <c r="X187" s="63" t="s">
        <v>168</v>
      </c>
      <c r="Y187" s="63" t="s">
        <v>163</v>
      </c>
    </row>
    <row r="188" customFormat="false" ht="15" hidden="false" customHeight="false" outlineLevel="0" collapsed="false">
      <c r="A188" s="32" t="s">
        <v>230</v>
      </c>
      <c r="B188" s="32" t="s">
        <v>365</v>
      </c>
      <c r="C188" s="32" t="s">
        <v>370</v>
      </c>
      <c r="D188" s="59" t="n">
        <f aca="false">ROUND(S188*T188,0)</f>
        <v>885</v>
      </c>
      <c r="E188" s="59" t="n">
        <f aca="false">ROUND(S188,0)-D188</f>
        <v>604</v>
      </c>
      <c r="F188" s="59" t="n">
        <f aca="false">IF(COUNTA(D188:E188)=0,"",SUM(D188:E188))</f>
        <v>1489</v>
      </c>
      <c r="G188" s="40" t="n">
        <f aca="false">IF(OR(F188="",F188=0),"",D188/F188)</f>
        <v>0.594358629952989</v>
      </c>
      <c r="H188" s="40" t="n">
        <f aca="false">IF(OR(F188="",F188=0),"",E188/F188)</f>
        <v>0.405641370047011</v>
      </c>
      <c r="I188" s="32" t="s">
        <v>161</v>
      </c>
      <c r="J188" s="36" t="n">
        <v>2.08291714656994</v>
      </c>
      <c r="K188" s="36" t="n">
        <f aca="false">$K$8</f>
        <v>1.2181759394794</v>
      </c>
      <c r="L188" s="36" t="n">
        <f aca="false">SQRT(J188^2+K188^2)</f>
        <v>2.41298496866465</v>
      </c>
      <c r="M188" s="40" t="n">
        <f aca="false">IF(G188="","",MAX(0,G188-1.96*L188/100))</f>
        <v>0.547064124567161</v>
      </c>
      <c r="N188" s="40" t="n">
        <f aca="false">IF(G188="","",MIN(1,G188+1.96*L188/100))</f>
        <v>0.641653135338816</v>
      </c>
      <c r="O188" s="59" t="n">
        <f aca="false">ROUND(S188*W188,0)</f>
        <v>101</v>
      </c>
      <c r="P188" s="59" t="n">
        <f aca="false">IF(F188="","",ROUND(SQRT((F188*L188/100)^2+(G188*O188)^2),0))</f>
        <v>70</v>
      </c>
      <c r="R188" s="60" t="n">
        <v>7.95421855860262</v>
      </c>
      <c r="S188" s="61" t="n">
        <f aca="false">U188*V188*$F$5</f>
        <v>1488.84887459807</v>
      </c>
      <c r="T188" s="62" t="n">
        <f aca="false">MAX(0,MIN(1,R188/100+$D$5))</f>
        <v>0.594686971898589</v>
      </c>
      <c r="U188" s="62" t="n">
        <v>0.650436380339917</v>
      </c>
      <c r="V188" s="61" t="n">
        <v>2289</v>
      </c>
      <c r="W188" s="62" t="n">
        <v>0.0678151016999644</v>
      </c>
      <c r="X188" s="63" t="s">
        <v>201</v>
      </c>
      <c r="Y188" s="63" t="s">
        <v>163</v>
      </c>
    </row>
    <row r="189" customFormat="false" ht="15" hidden="false" customHeight="false" outlineLevel="0" collapsed="false">
      <c r="A189" s="32" t="s">
        <v>230</v>
      </c>
      <c r="B189" s="32" t="s">
        <v>365</v>
      </c>
      <c r="C189" s="32" t="s">
        <v>371</v>
      </c>
      <c r="D189" s="59" t="n">
        <f aca="false">ROUND(S189*T189,0)</f>
        <v>884</v>
      </c>
      <c r="E189" s="59" t="n">
        <f aca="false">ROUND(S189,0)-D189</f>
        <v>596</v>
      </c>
      <c r="F189" s="59" t="n">
        <f aca="false">IF(COUNTA(D189:E189)=0,"",SUM(D189:E189))</f>
        <v>1480</v>
      </c>
      <c r="G189" s="40" t="n">
        <f aca="false">IF(OR(F189="",F189=0),"",D189/F189)</f>
        <v>0.597297297297297</v>
      </c>
      <c r="H189" s="40" t="n">
        <f aca="false">IF(OR(F189="",F189=0),"",E189/F189)</f>
        <v>0.402702702702703</v>
      </c>
      <c r="I189" s="32" t="s">
        <v>161</v>
      </c>
      <c r="J189" s="36" t="n">
        <v>2.08291714656994</v>
      </c>
      <c r="K189" s="36" t="n">
        <f aca="false">$K$8</f>
        <v>1.2181759394794</v>
      </c>
      <c r="L189" s="36" t="n">
        <f aca="false">SQRT(J189^2+K189^2)</f>
        <v>2.41298496866465</v>
      </c>
      <c r="M189" s="40" t="n">
        <f aca="false">IF(G189="","",MAX(0,G189-1.96*L189/100))</f>
        <v>0.55000279191147</v>
      </c>
      <c r="N189" s="40" t="n">
        <f aca="false">IF(G189="","",MIN(1,G189+1.96*L189/100))</f>
        <v>0.644591802683125</v>
      </c>
      <c r="O189" s="59" t="n">
        <f aca="false">ROUND(S189*W189,0)</f>
        <v>100</v>
      </c>
      <c r="P189" s="59" t="n">
        <f aca="false">IF(F189="","",ROUND(SQRT((F189*L189/100)^2+(G189*O189)^2),0))</f>
        <v>70</v>
      </c>
      <c r="R189" s="60" t="n">
        <v>8.20082512187176</v>
      </c>
      <c r="S189" s="61" t="n">
        <f aca="false">U189*V189*$F$5</f>
        <v>1480.29868819374</v>
      </c>
      <c r="T189" s="62" t="n">
        <f aca="false">MAX(0,MIN(1,R189/100+$D$5))</f>
        <v>0.597153037531281</v>
      </c>
      <c r="U189" s="62" t="n">
        <v>0.714429868819374</v>
      </c>
      <c r="V189" s="61" t="n">
        <v>2072</v>
      </c>
      <c r="W189" s="62" t="n">
        <v>0.0678151016999644</v>
      </c>
      <c r="X189" s="63" t="s">
        <v>201</v>
      </c>
      <c r="Y189" s="63" t="s">
        <v>163</v>
      </c>
    </row>
    <row r="190" customFormat="false" ht="15" hidden="false" customHeight="false" outlineLevel="0" collapsed="false">
      <c r="A190" s="32" t="s">
        <v>230</v>
      </c>
      <c r="B190" s="32" t="s">
        <v>365</v>
      </c>
      <c r="C190" s="32" t="s">
        <v>372</v>
      </c>
      <c r="D190" s="59" t="n">
        <f aca="false">ROUND(S190*T190,0)</f>
        <v>408</v>
      </c>
      <c r="E190" s="59" t="n">
        <f aca="false">ROUND(S190,0)-D190</f>
        <v>368</v>
      </c>
      <c r="F190" s="59" t="n">
        <f aca="false">IF(COUNTA(D190:E190)=0,"",SUM(D190:E190))</f>
        <v>776</v>
      </c>
      <c r="G190" s="40" t="n">
        <f aca="false">IF(OR(F190="",F190=0),"",D190/F190)</f>
        <v>0.525773195876289</v>
      </c>
      <c r="H190" s="40" t="n">
        <f aca="false">IF(OR(F190="",F190=0),"",E190/F190)</f>
        <v>0.474226804123711</v>
      </c>
      <c r="I190" s="32" t="s">
        <v>161</v>
      </c>
      <c r="J190" s="36" t="n">
        <v>2.2249158796463</v>
      </c>
      <c r="K190" s="36" t="n">
        <f aca="false">$K$8</f>
        <v>1.2181759394794</v>
      </c>
      <c r="L190" s="36" t="n">
        <f aca="false">SQRT(J190^2+K190^2)</f>
        <v>2.53657313930207</v>
      </c>
      <c r="M190" s="40" t="n">
        <f aca="false">IF(G190="","",MAX(0,G190-1.96*L190/100))</f>
        <v>0.476056362345968</v>
      </c>
      <c r="N190" s="40" t="n">
        <f aca="false">IF(G190="","",MIN(1,G190+1.96*L190/100))</f>
        <v>0.575490029406609</v>
      </c>
      <c r="O190" s="59" t="n">
        <f aca="false">ROUND(S190*W190,0)</f>
        <v>68</v>
      </c>
      <c r="P190" s="59" t="n">
        <f aca="false">IF(F190="","",ROUND(SQRT((F190*L190/100)^2+(G190*O190)^2),0))</f>
        <v>41</v>
      </c>
      <c r="R190" s="60" t="n">
        <v>1.02676657061917</v>
      </c>
      <c r="S190" s="61" t="n">
        <f aca="false">U190*V190*$F$5</f>
        <v>775.595171773445</v>
      </c>
      <c r="T190" s="62" t="n">
        <f aca="false">MAX(0,MIN(1,R190/100+$D$5))</f>
        <v>0.525412452018755</v>
      </c>
      <c r="U190" s="62" t="n">
        <v>0.70380687093779</v>
      </c>
      <c r="V190" s="61" t="n">
        <v>1102</v>
      </c>
      <c r="W190" s="62" t="n">
        <v>0.0882361663506877</v>
      </c>
      <c r="X190" s="63" t="s">
        <v>168</v>
      </c>
      <c r="Y190" s="63" t="s">
        <v>163</v>
      </c>
    </row>
    <row r="191" customFormat="false" ht="15" hidden="false" customHeight="false" outlineLevel="0" collapsed="false">
      <c r="A191" s="32" t="s">
        <v>230</v>
      </c>
      <c r="B191" s="32" t="s">
        <v>365</v>
      </c>
      <c r="C191" s="32" t="s">
        <v>373</v>
      </c>
      <c r="D191" s="59" t="n">
        <f aca="false">ROUND(S191*T191,0)</f>
        <v>1093</v>
      </c>
      <c r="E191" s="59" t="n">
        <f aca="false">ROUND(S191,0)-D191</f>
        <v>1022</v>
      </c>
      <c r="F191" s="59" t="n">
        <f aca="false">IF(COUNTA(D191:E191)=0,"",SUM(D191:E191))</f>
        <v>2115</v>
      </c>
      <c r="G191" s="40" t="n">
        <f aca="false">IF(OR(F191="",F191=0),"",D191/F191)</f>
        <v>0.516784869976359</v>
      </c>
      <c r="H191" s="40" t="n">
        <f aca="false">IF(OR(F191="",F191=0),"",E191/F191)</f>
        <v>0.483215130023641</v>
      </c>
      <c r="I191" s="32" t="s">
        <v>161</v>
      </c>
      <c r="J191" s="36" t="n">
        <v>2.08291714656994</v>
      </c>
      <c r="K191" s="36" t="n">
        <f aca="false">$K$8</f>
        <v>1.2181759394794</v>
      </c>
      <c r="L191" s="36" t="n">
        <f aca="false">SQRT(J191^2+K191^2)</f>
        <v>2.41298496866465</v>
      </c>
      <c r="M191" s="40" t="n">
        <f aca="false">IF(G191="","",MAX(0,G191-1.96*L191/100))</f>
        <v>0.469490364590532</v>
      </c>
      <c r="N191" s="40" t="n">
        <f aca="false">IF(G191="","",MIN(1,G191+1.96*L191/100))</f>
        <v>0.564079375362187</v>
      </c>
      <c r="O191" s="59" t="n">
        <f aca="false">ROUND(S191*W191,0)</f>
        <v>143</v>
      </c>
      <c r="P191" s="59" t="n">
        <f aca="false">IF(F191="","",ROUND(SQRT((F191*L191/100)^2+(G191*O191)^2),0))</f>
        <v>90</v>
      </c>
      <c r="R191" s="60" t="n">
        <v>0.158170216447261</v>
      </c>
      <c r="S191" s="61" t="n">
        <f aca="false">U191*V191*$F$5</f>
        <v>2115.3476992871</v>
      </c>
      <c r="T191" s="62" t="n">
        <f aca="false">MAX(0,MIN(1,R191/100+$D$5))</f>
        <v>0.516726488477036</v>
      </c>
      <c r="U191" s="62" t="n">
        <v>0.658781594296824</v>
      </c>
      <c r="V191" s="61" t="n">
        <v>3211</v>
      </c>
      <c r="W191" s="62" t="n">
        <v>0.0678151016999644</v>
      </c>
      <c r="X191" s="63" t="s">
        <v>201</v>
      </c>
      <c r="Y191" s="63" t="s">
        <v>163</v>
      </c>
    </row>
    <row r="192" customFormat="false" ht="15" hidden="false" customHeight="false" outlineLevel="0" collapsed="false">
      <c r="A192" s="32" t="s">
        <v>230</v>
      </c>
      <c r="B192" s="32" t="s">
        <v>374</v>
      </c>
      <c r="C192" s="32" t="s">
        <v>375</v>
      </c>
      <c r="D192" s="59" t="n">
        <f aca="false">ROUND(S192*T192,0)</f>
        <v>774</v>
      </c>
      <c r="E192" s="59" t="n">
        <f aca="false">ROUND(S192,0)-D192</f>
        <v>724</v>
      </c>
      <c r="F192" s="59" t="n">
        <f aca="false">IF(COUNTA(D192:E192)=0,"",SUM(D192:E192))</f>
        <v>1498</v>
      </c>
      <c r="G192" s="40" t="n">
        <f aca="false">IF(OR(F192="",F192=0),"",D192/F192)</f>
        <v>0.516688918558077</v>
      </c>
      <c r="H192" s="40" t="n">
        <f aca="false">IF(OR(F192="",F192=0),"",E192/F192)</f>
        <v>0.483311081441923</v>
      </c>
      <c r="I192" s="32" t="s">
        <v>161</v>
      </c>
      <c r="J192" s="36" t="n">
        <v>2.08291714656994</v>
      </c>
      <c r="K192" s="36" t="n">
        <f aca="false">$K$8</f>
        <v>1.2181759394794</v>
      </c>
      <c r="L192" s="36" t="n">
        <f aca="false">SQRT(J192^2+K192^2)</f>
        <v>2.41298496866465</v>
      </c>
      <c r="M192" s="40" t="n">
        <f aca="false">IF(G192="","",MAX(0,G192-1.96*L192/100))</f>
        <v>0.46939441317225</v>
      </c>
      <c r="N192" s="40" t="n">
        <f aca="false">IF(G192="","",MIN(1,G192+1.96*L192/100))</f>
        <v>0.563983423943905</v>
      </c>
      <c r="O192" s="59" t="n">
        <f aca="false">ROUND(S192*W192,0)</f>
        <v>102</v>
      </c>
      <c r="P192" s="59" t="n">
        <f aca="false">IF(F192="","",ROUND(SQRT((F192*L192/100)^2+(G192*O192)^2),0))</f>
        <v>64</v>
      </c>
      <c r="R192" s="60" t="n">
        <v>0.131287730398572</v>
      </c>
      <c r="S192" s="61" t="n">
        <f aca="false">U192*V192*$F$5</f>
        <v>1497.74778574441</v>
      </c>
      <c r="T192" s="62" t="n">
        <f aca="false">MAX(0,MIN(1,R192/100+$D$5))</f>
        <v>0.516457663616549</v>
      </c>
      <c r="U192" s="62" t="n">
        <v>0.638970898355124</v>
      </c>
      <c r="V192" s="61" t="n">
        <v>2344</v>
      </c>
      <c r="W192" s="62" t="n">
        <v>0.0678151016999644</v>
      </c>
      <c r="X192" s="63" t="s">
        <v>201</v>
      </c>
      <c r="Y192" s="63" t="s">
        <v>163</v>
      </c>
    </row>
    <row r="193" customFormat="false" ht="15" hidden="false" customHeight="false" outlineLevel="0" collapsed="false">
      <c r="A193" s="32" t="s">
        <v>230</v>
      </c>
      <c r="B193" s="32" t="s">
        <v>374</v>
      </c>
      <c r="C193" s="32" t="s">
        <v>376</v>
      </c>
      <c r="D193" s="59" t="n">
        <f aca="false">ROUND(S193*T193,0)</f>
        <v>1051</v>
      </c>
      <c r="E193" s="59" t="n">
        <f aca="false">ROUND(S193,0)-D193</f>
        <v>991</v>
      </c>
      <c r="F193" s="59" t="n">
        <f aca="false">IF(COUNTA(D193:E193)=0,"",SUM(D193:E193))</f>
        <v>2042</v>
      </c>
      <c r="G193" s="40" t="n">
        <f aca="false">IF(OR(F193="",F193=0),"",D193/F193)</f>
        <v>0.514691478942214</v>
      </c>
      <c r="H193" s="40" t="n">
        <f aca="false">IF(OR(F193="",F193=0),"",E193/F193)</f>
        <v>0.485308521057787</v>
      </c>
      <c r="I193" s="32" t="s">
        <v>161</v>
      </c>
      <c r="J193" s="36" t="n">
        <v>2.08291714656994</v>
      </c>
      <c r="K193" s="36" t="n">
        <f aca="false">$K$8</f>
        <v>1.2181759394794</v>
      </c>
      <c r="L193" s="36" t="n">
        <f aca="false">SQRT(J193^2+K193^2)</f>
        <v>2.41298496866465</v>
      </c>
      <c r="M193" s="40" t="n">
        <f aca="false">IF(G193="","",MAX(0,G193-1.96*L193/100))</f>
        <v>0.467396973556386</v>
      </c>
      <c r="N193" s="40" t="n">
        <f aca="false">IF(G193="","",MIN(1,G193+1.96*L193/100))</f>
        <v>0.561985984328041</v>
      </c>
      <c r="O193" s="59" t="n">
        <f aca="false">ROUND(S193*W193,0)</f>
        <v>138</v>
      </c>
      <c r="P193" s="59" t="n">
        <f aca="false">IF(F193="","",ROUND(SQRT((F193*L193/100)^2+(G193*O193)^2),0))</f>
        <v>86</v>
      </c>
      <c r="R193" s="60" t="n">
        <v>-0.0647717124579049</v>
      </c>
      <c r="S193" s="61" t="n">
        <f aca="false">U193*V193*$F$5</f>
        <v>2042.15796344647</v>
      </c>
      <c r="T193" s="62" t="n">
        <f aca="false">MAX(0,MIN(1,R193/100+$D$5))</f>
        <v>0.514497069187984</v>
      </c>
      <c r="U193" s="62" t="n">
        <v>0.682767624020887</v>
      </c>
      <c r="V193" s="61" t="n">
        <v>2991</v>
      </c>
      <c r="W193" s="62" t="n">
        <v>0.0678151016999644</v>
      </c>
      <c r="X193" s="63" t="s">
        <v>201</v>
      </c>
      <c r="Y193" s="63" t="s">
        <v>163</v>
      </c>
    </row>
    <row r="194" customFormat="false" ht="15" hidden="false" customHeight="false" outlineLevel="0" collapsed="false">
      <c r="A194" s="32" t="s">
        <v>230</v>
      </c>
      <c r="B194" s="32" t="s">
        <v>374</v>
      </c>
      <c r="C194" s="32" t="s">
        <v>377</v>
      </c>
      <c r="D194" s="59" t="n">
        <f aca="false">ROUND(S194*T194,0)</f>
        <v>815</v>
      </c>
      <c r="E194" s="59" t="n">
        <f aca="false">ROUND(S194,0)-D194</f>
        <v>875</v>
      </c>
      <c r="F194" s="59" t="n">
        <f aca="false">IF(COUNTA(D194:E194)=0,"",SUM(D194:E194))</f>
        <v>1690</v>
      </c>
      <c r="G194" s="40" t="n">
        <f aca="false">IF(OR(F194="",F194=0),"",D194/F194)</f>
        <v>0.482248520710059</v>
      </c>
      <c r="H194" s="40" t="n">
        <f aca="false">IF(OR(F194="",F194=0),"",E194/F194)</f>
        <v>0.517751479289941</v>
      </c>
      <c r="I194" s="32" t="s">
        <v>161</v>
      </c>
      <c r="J194" s="36" t="n">
        <v>2.08291714656994</v>
      </c>
      <c r="K194" s="36" t="n">
        <f aca="false">$K$8</f>
        <v>1.2181759394794</v>
      </c>
      <c r="L194" s="36" t="n">
        <f aca="false">SQRT(J194^2+K194^2)</f>
        <v>2.41298496866465</v>
      </c>
      <c r="M194" s="40" t="n">
        <f aca="false">IF(G194="","",MAX(0,G194-1.96*L194/100))</f>
        <v>0.434954015324232</v>
      </c>
      <c r="N194" s="40" t="n">
        <f aca="false">IF(G194="","",MIN(1,G194+1.96*L194/100))</f>
        <v>0.529543026095886</v>
      </c>
      <c r="O194" s="59" t="n">
        <f aca="false">ROUND(S194*W194,0)</f>
        <v>115</v>
      </c>
      <c r="P194" s="59" t="n">
        <f aca="false">IF(F194="","",ROUND(SQRT((F194*L194/100)^2+(G194*O194)^2),0))</f>
        <v>69</v>
      </c>
      <c r="R194" s="60" t="n">
        <v>-3.28827035524745</v>
      </c>
      <c r="S194" s="61" t="n">
        <f aca="false">U194*V194*$F$5</f>
        <v>1690.06787762906</v>
      </c>
      <c r="T194" s="62" t="n">
        <f aca="false">MAX(0,MIN(1,R194/100+$D$5))</f>
        <v>0.482262082760089</v>
      </c>
      <c r="U194" s="62" t="n">
        <v>0.651529636711281</v>
      </c>
      <c r="V194" s="61" t="n">
        <v>2594</v>
      </c>
      <c r="W194" s="62" t="n">
        <v>0.0678151016999644</v>
      </c>
      <c r="X194" s="63" t="s">
        <v>201</v>
      </c>
      <c r="Y194" s="63" t="s">
        <v>163</v>
      </c>
    </row>
    <row r="195" customFormat="false" ht="15" hidden="false" customHeight="false" outlineLevel="0" collapsed="false">
      <c r="A195" s="32" t="s">
        <v>230</v>
      </c>
      <c r="B195" s="32" t="s">
        <v>374</v>
      </c>
      <c r="C195" s="32" t="s">
        <v>378</v>
      </c>
      <c r="D195" s="59" t="n">
        <f aca="false">ROUND(S195*T195,0)</f>
        <v>622</v>
      </c>
      <c r="E195" s="59" t="n">
        <f aca="false">ROUND(S195,0)-D195</f>
        <v>524</v>
      </c>
      <c r="F195" s="59" t="n">
        <f aca="false">IF(COUNTA(D195:E195)=0,"",SUM(D195:E195))</f>
        <v>1146</v>
      </c>
      <c r="G195" s="40" t="n">
        <f aca="false">IF(OR(F195="",F195=0),"",D195/F195)</f>
        <v>0.542757417102967</v>
      </c>
      <c r="H195" s="40" t="n">
        <f aca="false">IF(OR(F195="",F195=0),"",E195/F195)</f>
        <v>0.457242582897033</v>
      </c>
      <c r="I195" s="32" t="s">
        <v>161</v>
      </c>
      <c r="J195" s="36" t="n">
        <v>2.08291714656994</v>
      </c>
      <c r="K195" s="36" t="n">
        <f aca="false">$K$8</f>
        <v>1.2181759394794</v>
      </c>
      <c r="L195" s="36" t="n">
        <f aca="false">SQRT(J195^2+K195^2)</f>
        <v>2.41298496866465</v>
      </c>
      <c r="M195" s="40" t="n">
        <f aca="false">IF(G195="","",MAX(0,G195-1.96*L195/100))</f>
        <v>0.49546291171714</v>
      </c>
      <c r="N195" s="40" t="n">
        <f aca="false">IF(G195="","",MIN(1,G195+1.96*L195/100))</f>
        <v>0.590051922488794</v>
      </c>
      <c r="O195" s="59" t="n">
        <f aca="false">ROUND(S195*W195,0)</f>
        <v>78</v>
      </c>
      <c r="P195" s="59" t="n">
        <f aca="false">IF(F195="","",ROUND(SQRT((F195*L195/100)^2+(G195*O195)^2),0))</f>
        <v>51</v>
      </c>
      <c r="R195" s="60" t="n">
        <v>2.73771366445947</v>
      </c>
      <c r="S195" s="61" t="n">
        <f aca="false">U195*V195*$F$5</f>
        <v>1145.8001397624</v>
      </c>
      <c r="T195" s="62" t="n">
        <f aca="false">MAX(0,MIN(1,R195/100+$D$5))</f>
        <v>0.542521922957158</v>
      </c>
      <c r="U195" s="62" t="n">
        <v>0.640111809923131</v>
      </c>
      <c r="V195" s="61" t="n">
        <v>1790</v>
      </c>
      <c r="W195" s="62" t="n">
        <v>0.0678151016999644</v>
      </c>
      <c r="X195" s="63" t="s">
        <v>201</v>
      </c>
      <c r="Y195" s="63" t="s">
        <v>163</v>
      </c>
    </row>
    <row r="196" customFormat="false" ht="15" hidden="false" customHeight="false" outlineLevel="0" collapsed="false">
      <c r="A196" s="32" t="s">
        <v>230</v>
      </c>
      <c r="B196" s="32" t="s">
        <v>374</v>
      </c>
      <c r="C196" s="32" t="s">
        <v>379</v>
      </c>
      <c r="D196" s="59" t="n">
        <f aca="false">ROUND(S196*T196,0)</f>
        <v>1457</v>
      </c>
      <c r="E196" s="59" t="n">
        <f aca="false">ROUND(S196,0)-D196</f>
        <v>1263</v>
      </c>
      <c r="F196" s="59" t="n">
        <f aca="false">IF(COUNTA(D196:E196)=0,"",SUM(D196:E196))</f>
        <v>2720</v>
      </c>
      <c r="G196" s="40" t="n">
        <f aca="false">IF(OR(F196="",F196=0),"",D196/F196)</f>
        <v>0.535661764705882</v>
      </c>
      <c r="H196" s="40" t="n">
        <f aca="false">IF(OR(F196="",F196=0),"",E196/F196)</f>
        <v>0.464338235294118</v>
      </c>
      <c r="I196" s="32" t="s">
        <v>161</v>
      </c>
      <c r="J196" s="36" t="n">
        <v>2.08291714656994</v>
      </c>
      <c r="K196" s="36" t="n">
        <f aca="false">$K$8</f>
        <v>1.2181759394794</v>
      </c>
      <c r="L196" s="36" t="n">
        <f aca="false">SQRT(J196^2+K196^2)</f>
        <v>2.41298496866465</v>
      </c>
      <c r="M196" s="40" t="n">
        <f aca="false">IF(G196="","",MAX(0,G196-1.96*L196/100))</f>
        <v>0.488367259320055</v>
      </c>
      <c r="N196" s="40" t="n">
        <f aca="false">IF(G196="","",MIN(1,G196+1.96*L196/100))</f>
        <v>0.58295627009171</v>
      </c>
      <c r="O196" s="59" t="n">
        <f aca="false">ROUND(S196*W196,0)</f>
        <v>184</v>
      </c>
      <c r="P196" s="59" t="n">
        <f aca="false">IF(F196="","",ROUND(SQRT((F196*L196/100)^2+(G196*O196)^2),0))</f>
        <v>118</v>
      </c>
      <c r="R196" s="60" t="n">
        <v>2.07240556013743</v>
      </c>
      <c r="S196" s="61" t="n">
        <f aca="false">U196*V196*$F$5</f>
        <v>2719.88153310105</v>
      </c>
      <c r="T196" s="62" t="n">
        <f aca="false">MAX(0,MIN(1,R196/100+$D$5))</f>
        <v>0.535868841913937</v>
      </c>
      <c r="U196" s="62" t="n">
        <v>0.592566782810685</v>
      </c>
      <c r="V196" s="61" t="n">
        <v>4590</v>
      </c>
      <c r="W196" s="62" t="n">
        <v>0.0678151016999644</v>
      </c>
      <c r="X196" s="63" t="s">
        <v>201</v>
      </c>
      <c r="Y196" s="63" t="s">
        <v>163</v>
      </c>
    </row>
    <row r="197" customFormat="false" ht="15" hidden="false" customHeight="false" outlineLevel="0" collapsed="false">
      <c r="A197" s="32" t="s">
        <v>230</v>
      </c>
      <c r="B197" s="32" t="s">
        <v>374</v>
      </c>
      <c r="C197" s="32" t="s">
        <v>380</v>
      </c>
      <c r="D197" s="59" t="n">
        <f aca="false">ROUND(S197*T197,0)</f>
        <v>511</v>
      </c>
      <c r="E197" s="59" t="n">
        <f aca="false">ROUND(S197,0)-D197</f>
        <v>458</v>
      </c>
      <c r="F197" s="59" t="n">
        <f aca="false">IF(COUNTA(D197:E197)=0,"",SUM(D197:E197))</f>
        <v>969</v>
      </c>
      <c r="G197" s="40" t="n">
        <f aca="false">IF(OR(F197="",F197=0),"",D197/F197)</f>
        <v>0.52734778121775</v>
      </c>
      <c r="H197" s="40" t="n">
        <f aca="false">IF(OR(F197="",F197=0),"",E197/F197)</f>
        <v>0.47265221878225</v>
      </c>
      <c r="I197" s="32" t="s">
        <v>161</v>
      </c>
      <c r="J197" s="36" t="n">
        <v>2.08291714656994</v>
      </c>
      <c r="K197" s="36" t="n">
        <f aca="false">$K$8</f>
        <v>1.2181759394794</v>
      </c>
      <c r="L197" s="36" t="n">
        <f aca="false">SQRT(J197^2+K197^2)</f>
        <v>2.41298496866465</v>
      </c>
      <c r="M197" s="40" t="n">
        <f aca="false">IF(G197="","",MAX(0,G197-1.96*L197/100))</f>
        <v>0.480053275831923</v>
      </c>
      <c r="N197" s="40" t="n">
        <f aca="false">IF(G197="","",MIN(1,G197+1.96*L197/100))</f>
        <v>0.574642286603578</v>
      </c>
      <c r="O197" s="59" t="n">
        <f aca="false">ROUND(S197*W197,0)</f>
        <v>66</v>
      </c>
      <c r="P197" s="59" t="n">
        <f aca="false">IF(F197="","",ROUND(SQRT((F197*L197/100)^2+(G197*O197)^2),0))</f>
        <v>42</v>
      </c>
      <c r="R197" s="60" t="n">
        <v>1.25733618837956</v>
      </c>
      <c r="S197" s="61" t="n">
        <f aca="false">U197*V197*$F$5</f>
        <v>969.162629757786</v>
      </c>
      <c r="T197" s="62" t="n">
        <f aca="false">MAX(0,MIN(1,R197/100+$D$5))</f>
        <v>0.527718148196359</v>
      </c>
      <c r="U197" s="62" t="n">
        <v>0.54325259515571</v>
      </c>
      <c r="V197" s="61" t="n">
        <v>1784</v>
      </c>
      <c r="W197" s="62" t="n">
        <v>0.0678151016999644</v>
      </c>
      <c r="X197" s="63" t="s">
        <v>201</v>
      </c>
      <c r="Y197" s="63" t="s">
        <v>163</v>
      </c>
    </row>
    <row r="198" customFormat="false" ht="15" hidden="false" customHeight="false" outlineLevel="0" collapsed="false">
      <c r="A198" s="32" t="s">
        <v>230</v>
      </c>
      <c r="B198" s="32" t="s">
        <v>374</v>
      </c>
      <c r="C198" s="32" t="s">
        <v>381</v>
      </c>
      <c r="D198" s="59" t="n">
        <f aca="false">ROUND(S198*T198,0)</f>
        <v>513</v>
      </c>
      <c r="E198" s="59" t="n">
        <f aca="false">ROUND(S198,0)-D198</f>
        <v>417</v>
      </c>
      <c r="F198" s="59" t="n">
        <f aca="false">IF(COUNTA(D198:E198)=0,"",SUM(D198:E198))</f>
        <v>930</v>
      </c>
      <c r="G198" s="40" t="n">
        <f aca="false">IF(OR(F198="",F198=0),"",D198/F198)</f>
        <v>0.551612903225807</v>
      </c>
      <c r="H198" s="40" t="n">
        <f aca="false">IF(OR(F198="",F198=0),"",E198/F198)</f>
        <v>0.448387096774194</v>
      </c>
      <c r="I198" s="32" t="s">
        <v>161</v>
      </c>
      <c r="J198" s="36" t="n">
        <v>2.2249158796463</v>
      </c>
      <c r="K198" s="36" t="n">
        <f aca="false">$K$8</f>
        <v>1.2181759394794</v>
      </c>
      <c r="L198" s="36" t="n">
        <f aca="false">SQRT(J198^2+K198^2)</f>
        <v>2.53657313930207</v>
      </c>
      <c r="M198" s="40" t="n">
        <f aca="false">IF(G198="","",MAX(0,G198-1.96*L198/100))</f>
        <v>0.501896069695486</v>
      </c>
      <c r="N198" s="40" t="n">
        <f aca="false">IF(G198="","",MIN(1,G198+1.96*L198/100))</f>
        <v>0.601329736756127</v>
      </c>
      <c r="O198" s="59" t="n">
        <f aca="false">ROUND(S198*W198,0)</f>
        <v>82</v>
      </c>
      <c r="P198" s="59" t="n">
        <f aca="false">IF(F198="","",ROUND(SQRT((F198*L198/100)^2+(G198*O198)^2),0))</f>
        <v>51</v>
      </c>
      <c r="R198" s="60" t="n">
        <v>3.69939512652423</v>
      </c>
      <c r="S198" s="61" t="n">
        <f aca="false">U198*V198*$F$5</f>
        <v>929.805201992252</v>
      </c>
      <c r="T198" s="62" t="n">
        <f aca="false">MAX(0,MIN(1,R198/100+$D$5))</f>
        <v>0.552138737577805</v>
      </c>
      <c r="U198" s="62" t="n">
        <v>0.496956281128943</v>
      </c>
      <c r="V198" s="61" t="n">
        <v>1871</v>
      </c>
      <c r="W198" s="62" t="n">
        <v>0.0882361663506877</v>
      </c>
      <c r="X198" s="63" t="s">
        <v>168</v>
      </c>
      <c r="Y198" s="63" t="s">
        <v>163</v>
      </c>
    </row>
    <row r="199" customFormat="false" ht="15" hidden="false" customHeight="false" outlineLevel="0" collapsed="false">
      <c r="A199" s="32" t="s">
        <v>230</v>
      </c>
      <c r="B199" s="32" t="s">
        <v>374</v>
      </c>
      <c r="C199" s="32" t="s">
        <v>382</v>
      </c>
      <c r="D199" s="59" t="n">
        <f aca="false">ROUND(S199*T199,0)</f>
        <v>550</v>
      </c>
      <c r="E199" s="59" t="n">
        <f aca="false">ROUND(S199,0)-D199</f>
        <v>494</v>
      </c>
      <c r="F199" s="59" t="n">
        <f aca="false">IF(COUNTA(D199:E199)=0,"",SUM(D199:E199))</f>
        <v>1044</v>
      </c>
      <c r="G199" s="40" t="n">
        <f aca="false">IF(OR(F199="",F199=0),"",D199/F199)</f>
        <v>0.526819923371648</v>
      </c>
      <c r="H199" s="40" t="n">
        <f aca="false">IF(OR(F199="",F199=0),"",E199/F199)</f>
        <v>0.473180076628353</v>
      </c>
      <c r="I199" s="32" t="s">
        <v>161</v>
      </c>
      <c r="J199" s="36" t="n">
        <v>2.08291714656994</v>
      </c>
      <c r="K199" s="36" t="n">
        <f aca="false">$K$8</f>
        <v>1.2181759394794</v>
      </c>
      <c r="L199" s="36" t="n">
        <f aca="false">SQRT(J199^2+K199^2)</f>
        <v>2.41298496866465</v>
      </c>
      <c r="M199" s="40" t="n">
        <f aca="false">IF(G199="","",MAX(0,G199-1.96*L199/100))</f>
        <v>0.47952541798582</v>
      </c>
      <c r="N199" s="40" t="n">
        <f aca="false">IF(G199="","",MIN(1,G199+1.96*L199/100))</f>
        <v>0.574114428757475</v>
      </c>
      <c r="O199" s="59" t="n">
        <f aca="false">ROUND(S199*W199,0)</f>
        <v>71</v>
      </c>
      <c r="P199" s="59" t="n">
        <f aca="false">IF(F199="","",ROUND(SQRT((F199*L199/100)^2+(G199*O199)^2),0))</f>
        <v>45</v>
      </c>
      <c r="R199" s="60" t="n">
        <v>1.17008265030472</v>
      </c>
      <c r="S199" s="61" t="n">
        <f aca="false">U199*V199*$F$5</f>
        <v>1044.14424242424</v>
      </c>
      <c r="T199" s="62" t="n">
        <f aca="false">MAX(0,MIN(1,R199/100+$D$5))</f>
        <v>0.52684561281561</v>
      </c>
      <c r="U199" s="62" t="n">
        <v>0.59939393939394</v>
      </c>
      <c r="V199" s="61" t="n">
        <v>1742</v>
      </c>
      <c r="W199" s="62" t="n">
        <v>0.0678151016999644</v>
      </c>
      <c r="X199" s="63" t="s">
        <v>201</v>
      </c>
      <c r="Y199" s="63" t="s">
        <v>163</v>
      </c>
    </row>
    <row r="200" customFormat="false" ht="15" hidden="false" customHeight="false" outlineLevel="0" collapsed="false">
      <c r="A200" s="32" t="s">
        <v>230</v>
      </c>
      <c r="B200" s="32" t="s">
        <v>383</v>
      </c>
      <c r="C200" s="32" t="s">
        <v>384</v>
      </c>
      <c r="D200" s="59" t="n">
        <f aca="false">ROUND(S200*T200,0)</f>
        <v>1240</v>
      </c>
      <c r="E200" s="59" t="n">
        <f aca="false">ROUND(S200,0)-D200</f>
        <v>1393</v>
      </c>
      <c r="F200" s="59" t="n">
        <f aca="false">IF(COUNTA(D200:E200)=0,"",SUM(D200:E200))</f>
        <v>2633</v>
      </c>
      <c r="G200" s="40" t="n">
        <f aca="false">IF(OR(F200="",F200=0),"",D200/F200)</f>
        <v>0.470945689327763</v>
      </c>
      <c r="H200" s="40" t="n">
        <f aca="false">IF(OR(F200="",F200=0),"",E200/F200)</f>
        <v>0.529054310672237</v>
      </c>
      <c r="I200" s="32" t="s">
        <v>161</v>
      </c>
      <c r="J200" s="36" t="n">
        <v>2.08291714656994</v>
      </c>
      <c r="K200" s="36" t="n">
        <f aca="false">$K$8</f>
        <v>1.2181759394794</v>
      </c>
      <c r="L200" s="36" t="n">
        <f aca="false">SQRT(J200^2+K200^2)</f>
        <v>2.41298496866465</v>
      </c>
      <c r="M200" s="40" t="n">
        <f aca="false">IF(G200="","",MAX(0,G200-1.96*L200/100))</f>
        <v>0.423651183941936</v>
      </c>
      <c r="N200" s="40" t="n">
        <f aca="false">IF(G200="","",MIN(1,G200+1.96*L200/100))</f>
        <v>0.51824019471359</v>
      </c>
      <c r="O200" s="59" t="n">
        <f aca="false">ROUND(S200*W200,0)</f>
        <v>179</v>
      </c>
      <c r="P200" s="59" t="n">
        <f aca="false">IF(F200="","",ROUND(SQRT((F200*L200/100)^2+(G200*O200)^2),0))</f>
        <v>106</v>
      </c>
      <c r="R200" s="60" t="n">
        <v>-4.40350912938397</v>
      </c>
      <c r="S200" s="61" t="n">
        <f aca="false">U200*V200*$F$5</f>
        <v>2632.829612885</v>
      </c>
      <c r="T200" s="62" t="n">
        <f aca="false">MAX(0,MIN(1,R200/100+$D$5))</f>
        <v>0.471109695018723</v>
      </c>
      <c r="U200" s="62" t="n">
        <v>0.704718847131958</v>
      </c>
      <c r="V200" s="61" t="n">
        <v>3736</v>
      </c>
      <c r="W200" s="62" t="n">
        <v>0.0678151016999644</v>
      </c>
      <c r="X200" s="63" t="s">
        <v>201</v>
      </c>
      <c r="Y200" s="63" t="s">
        <v>163</v>
      </c>
    </row>
    <row r="201" customFormat="false" ht="15" hidden="false" customHeight="false" outlineLevel="0" collapsed="false">
      <c r="A201" s="32" t="s">
        <v>230</v>
      </c>
      <c r="B201" s="32" t="s">
        <v>383</v>
      </c>
      <c r="C201" s="32" t="s">
        <v>385</v>
      </c>
      <c r="D201" s="59" t="n">
        <f aca="false">ROUND(S201*T201,0)</f>
        <v>778</v>
      </c>
      <c r="E201" s="59" t="n">
        <f aca="false">ROUND(S201,0)-D201</f>
        <v>1201</v>
      </c>
      <c r="F201" s="59" t="n">
        <f aca="false">IF(COUNTA(D201:E201)=0,"",SUM(D201:E201))</f>
        <v>1979</v>
      </c>
      <c r="G201" s="40" t="n">
        <f aca="false">IF(OR(F201="",F201=0),"",D201/F201)</f>
        <v>0.393127842344619</v>
      </c>
      <c r="H201" s="40" t="n">
        <f aca="false">IF(OR(F201="",F201=0),"",E201/F201)</f>
        <v>0.606872157655382</v>
      </c>
      <c r="I201" s="32" t="s">
        <v>161</v>
      </c>
      <c r="J201" s="36" t="n">
        <v>2.08291714656994</v>
      </c>
      <c r="K201" s="36" t="n">
        <f aca="false">$K$8</f>
        <v>1.2181759394794</v>
      </c>
      <c r="L201" s="36" t="n">
        <f aca="false">SQRT(J201^2+K201^2)</f>
        <v>2.41298496866465</v>
      </c>
      <c r="M201" s="40" t="n">
        <f aca="false">IF(G201="","",MAX(0,G201-1.96*L201/100))</f>
        <v>0.345833336958791</v>
      </c>
      <c r="N201" s="40" t="n">
        <f aca="false">IF(G201="","",MIN(1,G201+1.96*L201/100))</f>
        <v>0.440422347730446</v>
      </c>
      <c r="O201" s="59" t="n">
        <f aca="false">ROUND(S201*W201,0)</f>
        <v>134</v>
      </c>
      <c r="P201" s="59" t="n">
        <f aca="false">IF(F201="","",ROUND(SQRT((F201*L201/100)^2+(G201*O201)^2),0))</f>
        <v>71</v>
      </c>
      <c r="R201" s="60" t="n">
        <v>-12.2023176281466</v>
      </c>
      <c r="S201" s="61" t="n">
        <f aca="false">U201*V201*$F$5</f>
        <v>1979.37527114968</v>
      </c>
      <c r="T201" s="62" t="n">
        <f aca="false">MAX(0,MIN(1,R201/100+$D$5))</f>
        <v>0.393121610031097</v>
      </c>
      <c r="U201" s="62" t="n">
        <v>0.718727404193782</v>
      </c>
      <c r="V201" s="61" t="n">
        <v>2754</v>
      </c>
      <c r="W201" s="62" t="n">
        <v>0.0678151016999644</v>
      </c>
      <c r="X201" s="63" t="s">
        <v>201</v>
      </c>
      <c r="Y201" s="63" t="s">
        <v>163</v>
      </c>
    </row>
    <row r="202" customFormat="false" ht="15" hidden="false" customHeight="false" outlineLevel="0" collapsed="false">
      <c r="A202" s="32" t="s">
        <v>230</v>
      </c>
      <c r="B202" s="32" t="s">
        <v>386</v>
      </c>
      <c r="C202" s="32" t="s">
        <v>387</v>
      </c>
      <c r="D202" s="59" t="n">
        <f aca="false">ROUND(S202*T202,0)</f>
        <v>892</v>
      </c>
      <c r="E202" s="59" t="n">
        <f aca="false">ROUND(S202,0)-D202</f>
        <v>877</v>
      </c>
      <c r="F202" s="59" t="n">
        <f aca="false">IF(COUNTA(D202:E202)=0,"",SUM(D202:E202))</f>
        <v>1769</v>
      </c>
      <c r="G202" s="40" t="n">
        <f aca="false">IF(OR(F202="",F202=0),"",D202/F202)</f>
        <v>0.50423968343697</v>
      </c>
      <c r="H202" s="40" t="n">
        <f aca="false">IF(OR(F202="",F202=0),"",E202/F202)</f>
        <v>0.49576031656303</v>
      </c>
      <c r="I202" s="32" t="s">
        <v>161</v>
      </c>
      <c r="J202" s="36" t="n">
        <v>2.08291714656994</v>
      </c>
      <c r="K202" s="36" t="n">
        <f aca="false">$K$8</f>
        <v>1.2181759394794</v>
      </c>
      <c r="L202" s="36" t="n">
        <f aca="false">SQRT(J202^2+K202^2)</f>
        <v>2.41298496866465</v>
      </c>
      <c r="M202" s="40" t="n">
        <f aca="false">IF(G202="","",MAX(0,G202-1.96*L202/100))</f>
        <v>0.456945178051143</v>
      </c>
      <c r="N202" s="40" t="n">
        <f aca="false">IF(G202="","",MIN(1,G202+1.96*L202/100))</f>
        <v>0.551534188822797</v>
      </c>
      <c r="O202" s="59" t="n">
        <f aca="false">ROUND(S202*W202,0)</f>
        <v>120</v>
      </c>
      <c r="P202" s="59" t="n">
        <f aca="false">IF(F202="","",ROUND(SQRT((F202*L202/100)^2+(G202*O202)^2),0))</f>
        <v>74</v>
      </c>
      <c r="R202" s="60" t="n">
        <v>-1.07669414664791</v>
      </c>
      <c r="S202" s="61" t="n">
        <f aca="false">U202*V202*$F$5</f>
        <v>1769.05616020897</v>
      </c>
      <c r="T202" s="62" t="n">
        <f aca="false">MAX(0,MIN(1,R202/100+$D$5))</f>
        <v>0.504377844846084</v>
      </c>
      <c r="U202" s="62" t="n">
        <v>0.760557248585111</v>
      </c>
      <c r="V202" s="61" t="n">
        <v>2326</v>
      </c>
      <c r="W202" s="62" t="n">
        <v>0.0678151016999644</v>
      </c>
      <c r="X202" s="63" t="s">
        <v>201</v>
      </c>
      <c r="Y202" s="63" t="s">
        <v>163</v>
      </c>
    </row>
    <row r="203" customFormat="false" ht="15" hidden="false" customHeight="false" outlineLevel="0" collapsed="false">
      <c r="A203" s="32" t="s">
        <v>230</v>
      </c>
      <c r="B203" s="32" t="s">
        <v>386</v>
      </c>
      <c r="C203" s="32" t="s">
        <v>388</v>
      </c>
      <c r="D203" s="59" t="n">
        <f aca="false">ROUND(S203*T203,0)</f>
        <v>637</v>
      </c>
      <c r="E203" s="59" t="n">
        <f aca="false">ROUND(S203,0)-D203</f>
        <v>668</v>
      </c>
      <c r="F203" s="59" t="n">
        <f aca="false">IF(COUNTA(D203:E203)=0,"",SUM(D203:E203))</f>
        <v>1305</v>
      </c>
      <c r="G203" s="40" t="n">
        <f aca="false">IF(OR(F203="",F203=0),"",D203/F203)</f>
        <v>0.488122605363985</v>
      </c>
      <c r="H203" s="40" t="n">
        <f aca="false">IF(OR(F203="",F203=0),"",E203/F203)</f>
        <v>0.511877394636015</v>
      </c>
      <c r="I203" s="32" t="s">
        <v>161</v>
      </c>
      <c r="J203" s="36" t="n">
        <v>2.08291714656994</v>
      </c>
      <c r="K203" s="36" t="n">
        <f aca="false">$K$8</f>
        <v>1.2181759394794</v>
      </c>
      <c r="L203" s="36" t="n">
        <f aca="false">SQRT(J203^2+K203^2)</f>
        <v>2.41298496866465</v>
      </c>
      <c r="M203" s="40" t="n">
        <f aca="false">IF(G203="","",MAX(0,G203-1.96*L203/100))</f>
        <v>0.440828099978158</v>
      </c>
      <c r="N203" s="40" t="n">
        <f aca="false">IF(G203="","",MIN(1,G203+1.96*L203/100))</f>
        <v>0.535417110749812</v>
      </c>
      <c r="O203" s="59" t="n">
        <f aca="false">ROUND(S203*W203,0)</f>
        <v>88</v>
      </c>
      <c r="P203" s="59" t="n">
        <f aca="false">IF(F203="","",ROUND(SQRT((F203*L203/100)^2+(G203*O203)^2),0))</f>
        <v>53</v>
      </c>
      <c r="R203" s="60" t="n">
        <v>-2.66998841222515</v>
      </c>
      <c r="S203" s="61" t="n">
        <f aca="false">U203*V203*$F$5</f>
        <v>1304.62964959569</v>
      </c>
      <c r="T203" s="62" t="n">
        <f aca="false">MAX(0,MIN(1,R203/100+$D$5))</f>
        <v>0.488444902190311</v>
      </c>
      <c r="U203" s="62" t="n">
        <v>0.666307277628032</v>
      </c>
      <c r="V203" s="61" t="n">
        <v>1958</v>
      </c>
      <c r="W203" s="62" t="n">
        <v>0.0678151016999644</v>
      </c>
      <c r="X203" s="63" t="s">
        <v>201</v>
      </c>
      <c r="Y203" s="63" t="s">
        <v>163</v>
      </c>
    </row>
    <row r="204" customFormat="false" ht="15" hidden="false" customHeight="false" outlineLevel="0" collapsed="false">
      <c r="A204" s="32" t="s">
        <v>230</v>
      </c>
      <c r="B204" s="32" t="s">
        <v>386</v>
      </c>
      <c r="C204" s="32" t="s">
        <v>389</v>
      </c>
      <c r="D204" s="59" t="n">
        <f aca="false">ROUND(S204*T204,0)</f>
        <v>641</v>
      </c>
      <c r="E204" s="59" t="n">
        <f aca="false">ROUND(S204,0)-D204</f>
        <v>673</v>
      </c>
      <c r="F204" s="59" t="n">
        <f aca="false">IF(COUNTA(D204:E204)=0,"",SUM(D204:E204))</f>
        <v>1314</v>
      </c>
      <c r="G204" s="40" t="n">
        <f aca="false">IF(OR(F204="",F204=0),"",D204/F204)</f>
        <v>0.487823439878234</v>
      </c>
      <c r="H204" s="40" t="n">
        <f aca="false">IF(OR(F204="",F204=0),"",E204/F204)</f>
        <v>0.512176560121766</v>
      </c>
      <c r="I204" s="32" t="s">
        <v>161</v>
      </c>
      <c r="J204" s="36" t="n">
        <v>2.08291714656994</v>
      </c>
      <c r="K204" s="36" t="n">
        <f aca="false">$K$8</f>
        <v>1.2181759394794</v>
      </c>
      <c r="L204" s="36" t="n">
        <f aca="false">SQRT(J204^2+K204^2)</f>
        <v>2.41298496866465</v>
      </c>
      <c r="M204" s="40" t="n">
        <f aca="false">IF(G204="","",MAX(0,G204-1.96*L204/100))</f>
        <v>0.440528934492407</v>
      </c>
      <c r="N204" s="40" t="n">
        <f aca="false">IF(G204="","",MIN(1,G204+1.96*L204/100))</f>
        <v>0.535117945264062</v>
      </c>
      <c r="O204" s="59" t="n">
        <f aca="false">ROUND(S204*W204,0)</f>
        <v>89</v>
      </c>
      <c r="P204" s="59" t="n">
        <f aca="false">IF(F204="","",ROUND(SQRT((F204*L204/100)^2+(G204*O204)^2),0))</f>
        <v>54</v>
      </c>
      <c r="R204" s="60" t="n">
        <v>-2.72748120221248</v>
      </c>
      <c r="S204" s="61" t="n">
        <f aca="false">U204*V204*$F$5</f>
        <v>1313.96987951807</v>
      </c>
      <c r="T204" s="62" t="n">
        <f aca="false">MAX(0,MIN(1,R204/100+$D$5))</f>
        <v>0.487869974290438</v>
      </c>
      <c r="U204" s="62" t="n">
        <v>0.756024096385542</v>
      </c>
      <c r="V204" s="61" t="n">
        <v>1738</v>
      </c>
      <c r="W204" s="62" t="n">
        <v>0.0678151016999644</v>
      </c>
      <c r="X204" s="63" t="s">
        <v>201</v>
      </c>
      <c r="Y204" s="63" t="s">
        <v>163</v>
      </c>
    </row>
    <row r="205" customFormat="false" ht="15" hidden="false" customHeight="false" outlineLevel="0" collapsed="false">
      <c r="A205" s="32" t="s">
        <v>230</v>
      </c>
      <c r="B205" s="32" t="s">
        <v>386</v>
      </c>
      <c r="C205" s="32" t="s">
        <v>390</v>
      </c>
      <c r="D205" s="59" t="n">
        <f aca="false">ROUND(S205*T205,0)</f>
        <v>1398</v>
      </c>
      <c r="E205" s="59" t="n">
        <f aca="false">ROUND(S205,0)-D205</f>
        <v>1446</v>
      </c>
      <c r="F205" s="59" t="n">
        <f aca="false">IF(COUNTA(D205:E205)=0,"",SUM(D205:E205))</f>
        <v>2844</v>
      </c>
      <c r="G205" s="40" t="n">
        <f aca="false">IF(OR(F205="",F205=0),"",D205/F205)</f>
        <v>0.491561181434599</v>
      </c>
      <c r="H205" s="40" t="n">
        <f aca="false">IF(OR(F205="",F205=0),"",E205/F205)</f>
        <v>0.508438818565401</v>
      </c>
      <c r="I205" s="32" t="s">
        <v>161</v>
      </c>
      <c r="J205" s="36" t="n">
        <v>2.08291714656994</v>
      </c>
      <c r="K205" s="36" t="n">
        <f aca="false">$K$8</f>
        <v>1.2181759394794</v>
      </c>
      <c r="L205" s="36" t="n">
        <f aca="false">SQRT(J205^2+K205^2)</f>
        <v>2.41298496866465</v>
      </c>
      <c r="M205" s="40" t="n">
        <f aca="false">IF(G205="","",MAX(0,G205-1.96*L205/100))</f>
        <v>0.444266676048772</v>
      </c>
      <c r="N205" s="40" t="n">
        <f aca="false">IF(G205="","",MIN(1,G205+1.96*L205/100))</f>
        <v>0.538855686820426</v>
      </c>
      <c r="O205" s="59" t="n">
        <f aca="false">ROUND(S205*W205,0)</f>
        <v>193</v>
      </c>
      <c r="P205" s="59" t="n">
        <f aca="false">IF(F205="","",ROUND(SQRT((F205*L205/100)^2+(G205*O205)^2),0))</f>
        <v>117</v>
      </c>
      <c r="R205" s="60" t="n">
        <v>-2.37774394818739</v>
      </c>
      <c r="S205" s="61" t="n">
        <f aca="false">U205*V205*$F$5</f>
        <v>2844.46927374302</v>
      </c>
      <c r="T205" s="62" t="n">
        <f aca="false">MAX(0,MIN(1,R205/100+$D$5))</f>
        <v>0.491367346830689</v>
      </c>
      <c r="U205" s="62" t="n">
        <v>0.670391061452514</v>
      </c>
      <c r="V205" s="61" t="n">
        <v>4243</v>
      </c>
      <c r="W205" s="62" t="n">
        <v>0.0678151016999644</v>
      </c>
      <c r="X205" s="63" t="s">
        <v>201</v>
      </c>
      <c r="Y205" s="63" t="s">
        <v>163</v>
      </c>
    </row>
    <row r="206" customFormat="false" ht="15" hidden="false" customHeight="false" outlineLevel="0" collapsed="false">
      <c r="A206" s="32" t="s">
        <v>230</v>
      </c>
      <c r="B206" s="32" t="s">
        <v>386</v>
      </c>
      <c r="C206" s="32" t="s">
        <v>391</v>
      </c>
      <c r="D206" s="59" t="n">
        <f aca="false">ROUND(S206*T206,0)</f>
        <v>566</v>
      </c>
      <c r="E206" s="59" t="n">
        <f aca="false">ROUND(S206,0)-D206</f>
        <v>530</v>
      </c>
      <c r="F206" s="59" t="n">
        <f aca="false">IF(COUNTA(D206:E206)=0,"",SUM(D206:E206))</f>
        <v>1096</v>
      </c>
      <c r="G206" s="40" t="n">
        <f aca="false">IF(OR(F206="",F206=0),"",D206/F206)</f>
        <v>0.516423357664234</v>
      </c>
      <c r="H206" s="40" t="n">
        <f aca="false">IF(OR(F206="",F206=0),"",E206/F206)</f>
        <v>0.483576642335766</v>
      </c>
      <c r="I206" s="32" t="s">
        <v>161</v>
      </c>
      <c r="J206" s="36" t="n">
        <v>2.08291714656994</v>
      </c>
      <c r="K206" s="36" t="n">
        <f aca="false">$K$8</f>
        <v>1.2181759394794</v>
      </c>
      <c r="L206" s="36" t="n">
        <f aca="false">SQRT(J206^2+K206^2)</f>
        <v>2.41298496866465</v>
      </c>
      <c r="M206" s="40" t="n">
        <f aca="false">IF(G206="","",MAX(0,G206-1.96*L206/100))</f>
        <v>0.469128852278406</v>
      </c>
      <c r="N206" s="40" t="n">
        <f aca="false">IF(G206="","",MIN(1,G206+1.96*L206/100))</f>
        <v>0.563717863050061</v>
      </c>
      <c r="O206" s="59" t="n">
        <f aca="false">ROUND(S206*W206,0)</f>
        <v>74</v>
      </c>
      <c r="P206" s="59" t="n">
        <f aca="false">IF(F206="","",ROUND(SQRT((F206*L206/100)^2+(G206*O206)^2),0))</f>
        <v>46</v>
      </c>
      <c r="R206" s="60" t="n">
        <v>0.123856339705068</v>
      </c>
      <c r="S206" s="61" t="n">
        <f aca="false">U206*V206*$F$5</f>
        <v>1095.71313506815</v>
      </c>
      <c r="T206" s="62" t="n">
        <f aca="false">MAX(0,MIN(1,R206/100+$D$5))</f>
        <v>0.516383349709614</v>
      </c>
      <c r="U206" s="62" t="n">
        <v>0.668525402726146</v>
      </c>
      <c r="V206" s="61" t="n">
        <v>1639</v>
      </c>
      <c r="W206" s="62" t="n">
        <v>0.0678151016999644</v>
      </c>
      <c r="X206" s="63" t="s">
        <v>201</v>
      </c>
      <c r="Y206" s="63" t="s">
        <v>163</v>
      </c>
    </row>
    <row r="207" customFormat="false" ht="15" hidden="false" customHeight="false" outlineLevel="0" collapsed="false">
      <c r="A207" s="32" t="s">
        <v>230</v>
      </c>
      <c r="B207" s="32" t="s">
        <v>386</v>
      </c>
      <c r="C207" s="32" t="s">
        <v>392</v>
      </c>
      <c r="D207" s="59" t="n">
        <f aca="false">ROUND(S207*T207,0)</f>
        <v>539</v>
      </c>
      <c r="E207" s="59" t="n">
        <f aca="false">ROUND(S207,0)-D207</f>
        <v>485</v>
      </c>
      <c r="F207" s="59" t="n">
        <f aca="false">IF(COUNTA(D207:E207)=0,"",SUM(D207:E207))</f>
        <v>1024</v>
      </c>
      <c r="G207" s="40" t="n">
        <f aca="false">IF(OR(F207="",F207=0),"",D207/F207)</f>
        <v>0.5263671875</v>
      </c>
      <c r="H207" s="40" t="n">
        <f aca="false">IF(OR(F207="",F207=0),"",E207/F207)</f>
        <v>0.4736328125</v>
      </c>
      <c r="I207" s="32" t="s">
        <v>161</v>
      </c>
      <c r="J207" s="36" t="n">
        <v>2.08291714656994</v>
      </c>
      <c r="K207" s="36" t="n">
        <f aca="false">$K$8</f>
        <v>1.2181759394794</v>
      </c>
      <c r="L207" s="36" t="n">
        <f aca="false">SQRT(J207^2+K207^2)</f>
        <v>2.41298496866465</v>
      </c>
      <c r="M207" s="40" t="n">
        <f aca="false">IF(G207="","",MAX(0,G207-1.96*L207/100))</f>
        <v>0.479072682114173</v>
      </c>
      <c r="N207" s="40" t="n">
        <f aca="false">IF(G207="","",MIN(1,G207+1.96*L207/100))</f>
        <v>0.573661692885827</v>
      </c>
      <c r="O207" s="59" t="n">
        <f aca="false">ROUND(S207*W207,0)</f>
        <v>69</v>
      </c>
      <c r="P207" s="59" t="n">
        <f aca="false">IF(F207="","",ROUND(SQRT((F207*L207/100)^2+(G207*O207)^2),0))</f>
        <v>44</v>
      </c>
      <c r="R207" s="60" t="n">
        <v>1.18154166798396</v>
      </c>
      <c r="S207" s="61" t="n">
        <f aca="false">U207*V207*$F$5</f>
        <v>1023.63518138262</v>
      </c>
      <c r="T207" s="62" t="n">
        <f aca="false">MAX(0,MIN(1,R207/100+$D$5))</f>
        <v>0.526960202992403</v>
      </c>
      <c r="U207" s="62" t="n">
        <v>0.731690622861054</v>
      </c>
      <c r="V207" s="61" t="n">
        <v>1399</v>
      </c>
      <c r="W207" s="62" t="n">
        <v>0.0678151016999644</v>
      </c>
      <c r="X207" s="63" t="s">
        <v>201</v>
      </c>
      <c r="Y207" s="63" t="s">
        <v>163</v>
      </c>
    </row>
    <row r="208" customFormat="false" ht="15" hidden="false" customHeight="false" outlineLevel="0" collapsed="false">
      <c r="A208" s="32" t="s">
        <v>230</v>
      </c>
      <c r="B208" s="32" t="s">
        <v>393</v>
      </c>
      <c r="C208" s="32" t="s">
        <v>394</v>
      </c>
      <c r="D208" s="59" t="n">
        <f aca="false">ROUND(S208*T208,0)</f>
        <v>198</v>
      </c>
      <c r="E208" s="59" t="n">
        <f aca="false">ROUND(S208,0)-D208</f>
        <v>406</v>
      </c>
      <c r="F208" s="59" t="n">
        <f aca="false">IF(COUNTA(D208:E208)=0,"",SUM(D208:E208))</f>
        <v>604</v>
      </c>
      <c r="G208" s="40" t="n">
        <f aca="false">IF(OR(F208="",F208=0),"",D208/F208)</f>
        <v>0.327814569536424</v>
      </c>
      <c r="H208" s="40" t="n">
        <f aca="false">IF(OR(F208="",F208=0),"",E208/F208)</f>
        <v>0.672185430463576</v>
      </c>
      <c r="I208" s="32" t="s">
        <v>161</v>
      </c>
      <c r="J208" s="36" t="n">
        <v>2.2249158796463</v>
      </c>
      <c r="K208" s="36" t="n">
        <f aca="false">$K$8</f>
        <v>1.2181759394794</v>
      </c>
      <c r="L208" s="36" t="n">
        <f aca="false">SQRT(J208^2+K208^2)</f>
        <v>2.53657313930207</v>
      </c>
      <c r="M208" s="40" t="n">
        <f aca="false">IF(G208="","",MAX(0,G208-1.96*L208/100))</f>
        <v>0.278097736006103</v>
      </c>
      <c r="N208" s="40" t="n">
        <f aca="false">IF(G208="","",MIN(1,G208+1.96*L208/100))</f>
        <v>0.377531403066744</v>
      </c>
      <c r="O208" s="59" t="n">
        <f aca="false">ROUND(S208*W208,0)</f>
        <v>53</v>
      </c>
      <c r="P208" s="59" t="n">
        <f aca="false">IF(F208="","",ROUND(SQRT((F208*L208/100)^2+(G208*O208)^2),0))</f>
        <v>23</v>
      </c>
      <c r="R208" s="60" t="n">
        <v>-18.7640041902932</v>
      </c>
      <c r="S208" s="61" t="n">
        <f aca="false">U208*V208*$F$5</f>
        <v>604.352941176471</v>
      </c>
      <c r="T208" s="62" t="n">
        <f aca="false">MAX(0,MIN(1,R208/100+$D$5))</f>
        <v>0.327504744409631</v>
      </c>
      <c r="U208" s="62" t="n">
        <v>0.647058823529412</v>
      </c>
      <c r="V208" s="61" t="n">
        <v>934</v>
      </c>
      <c r="W208" s="62" t="n">
        <v>0.0882361663506877</v>
      </c>
      <c r="X208" s="63" t="s">
        <v>168</v>
      </c>
      <c r="Y208" s="63" t="s">
        <v>163</v>
      </c>
    </row>
    <row r="209" customFormat="false" ht="15" hidden="false" customHeight="false" outlineLevel="0" collapsed="false">
      <c r="A209" s="32" t="s">
        <v>230</v>
      </c>
      <c r="B209" s="32" t="s">
        <v>393</v>
      </c>
      <c r="C209" s="32" t="s">
        <v>395</v>
      </c>
      <c r="D209" s="59" t="n">
        <f aca="false">ROUND(S209*T209,0)</f>
        <v>675</v>
      </c>
      <c r="E209" s="59" t="n">
        <f aca="false">ROUND(S209,0)-D209</f>
        <v>1282</v>
      </c>
      <c r="F209" s="59" t="n">
        <f aca="false">IF(COUNTA(D209:E209)=0,"",SUM(D209:E209))</f>
        <v>1957</v>
      </c>
      <c r="G209" s="40" t="n">
        <f aca="false">IF(OR(F209="",F209=0),"",D209/F209)</f>
        <v>0.344915687276444</v>
      </c>
      <c r="H209" s="40" t="n">
        <f aca="false">IF(OR(F209="",F209=0),"",E209/F209)</f>
        <v>0.655084312723557</v>
      </c>
      <c r="I209" s="32" t="s">
        <v>161</v>
      </c>
      <c r="J209" s="36" t="n">
        <v>2.08291714656994</v>
      </c>
      <c r="K209" s="36" t="n">
        <f aca="false">$K$8</f>
        <v>1.2181759394794</v>
      </c>
      <c r="L209" s="36" t="n">
        <f aca="false">SQRT(J209^2+K209^2)</f>
        <v>2.41298496866465</v>
      </c>
      <c r="M209" s="40" t="n">
        <f aca="false">IF(G209="","",MAX(0,G209-1.96*L209/100))</f>
        <v>0.297621181890616</v>
      </c>
      <c r="N209" s="40" t="n">
        <f aca="false">IF(G209="","",MIN(1,G209+1.96*L209/100))</f>
        <v>0.392210192662271</v>
      </c>
      <c r="O209" s="59" t="n">
        <f aca="false">ROUND(S209*W209,0)</f>
        <v>133</v>
      </c>
      <c r="P209" s="59" t="n">
        <f aca="false">IF(F209="","",ROUND(SQRT((F209*L209/100)^2+(G209*O209)^2),0))</f>
        <v>66</v>
      </c>
      <c r="R209" s="60" t="n">
        <v>-17.0309273712682</v>
      </c>
      <c r="S209" s="61" t="n">
        <f aca="false">U209*V209*$F$5</f>
        <v>1956.62307176392</v>
      </c>
      <c r="T209" s="62" t="n">
        <f aca="false">MAX(0,MIN(1,R209/100+$D$5))</f>
        <v>0.344835512599881</v>
      </c>
      <c r="U209" s="62" t="n">
        <v>0.641515761234071</v>
      </c>
      <c r="V209" s="61" t="n">
        <v>3050</v>
      </c>
      <c r="W209" s="62" t="n">
        <v>0.0678151016999644</v>
      </c>
      <c r="X209" s="63" t="s">
        <v>201</v>
      </c>
      <c r="Y209" s="63" t="s">
        <v>163</v>
      </c>
    </row>
    <row r="210" customFormat="false" ht="15" hidden="false" customHeight="false" outlineLevel="0" collapsed="false">
      <c r="A210" s="32" t="s">
        <v>230</v>
      </c>
      <c r="B210" s="32" t="s">
        <v>393</v>
      </c>
      <c r="C210" s="32" t="s">
        <v>396</v>
      </c>
      <c r="D210" s="59" t="n">
        <f aca="false">ROUND(S210*T210,0)</f>
        <v>158</v>
      </c>
      <c r="E210" s="59" t="n">
        <f aca="false">ROUND(S210,0)-D210</f>
        <v>384</v>
      </c>
      <c r="F210" s="59" t="n">
        <f aca="false">IF(COUNTA(D210:E210)=0,"",SUM(D210:E210))</f>
        <v>542</v>
      </c>
      <c r="G210" s="40" t="n">
        <f aca="false">IF(OR(F210="",F210=0),"",D210/F210)</f>
        <v>0.291512915129151</v>
      </c>
      <c r="H210" s="40" t="n">
        <f aca="false">IF(OR(F210="",F210=0),"",E210/F210)</f>
        <v>0.708487084870849</v>
      </c>
      <c r="I210" s="32" t="s">
        <v>161</v>
      </c>
      <c r="J210" s="36" t="n">
        <v>3.19796330451848</v>
      </c>
      <c r="K210" s="36" t="n">
        <f aca="false">$K$8</f>
        <v>1.2181759394794</v>
      </c>
      <c r="L210" s="36" t="n">
        <f aca="false">SQRT(J210^2+K210^2)</f>
        <v>3.42212242863596</v>
      </c>
      <c r="M210" s="40" t="n">
        <f aca="false">IF(G210="","",MAX(0,G210-1.96*L210/100))</f>
        <v>0.224439315527886</v>
      </c>
      <c r="N210" s="40" t="n">
        <f aca="false">IF(G210="","",MIN(1,G210+1.96*L210/100))</f>
        <v>0.358586514730416</v>
      </c>
      <c r="O210" s="59" t="n">
        <f aca="false">ROUND(S210*W210,0)</f>
        <v>80</v>
      </c>
      <c r="P210" s="59" t="n">
        <f aca="false">IF(F210="","",ROUND(SQRT((F210*L210/100)^2+(G210*O210)^2),0))</f>
        <v>30</v>
      </c>
      <c r="R210" s="60" t="n">
        <v>-22.4127590335632</v>
      </c>
      <c r="S210" s="61" t="n">
        <f aca="false">U210*V210*$F$5</f>
        <v>542.370466321243</v>
      </c>
      <c r="T210" s="62" t="n">
        <f aca="false">MAX(0,MIN(1,R210/100+$D$5))</f>
        <v>0.291017195976931</v>
      </c>
      <c r="U210" s="62" t="n">
        <v>0.660621761658031</v>
      </c>
      <c r="V210" s="61" t="n">
        <v>821</v>
      </c>
      <c r="W210" s="62" t="n">
        <v>0.147793277096735</v>
      </c>
      <c r="X210" s="63" t="s">
        <v>162</v>
      </c>
      <c r="Y210" s="63" t="s">
        <v>163</v>
      </c>
    </row>
    <row r="211" customFormat="false" ht="15" hidden="false" customHeight="false" outlineLevel="0" collapsed="false">
      <c r="A211" s="32" t="s">
        <v>230</v>
      </c>
      <c r="B211" s="32" t="s">
        <v>397</v>
      </c>
      <c r="C211" s="32" t="s">
        <v>397</v>
      </c>
      <c r="D211" s="59" t="n">
        <f aca="false">ROUND(S211*T211,0)</f>
        <v>970</v>
      </c>
      <c r="E211" s="59" t="n">
        <f aca="false">ROUND(S211,0)-D211</f>
        <v>1770</v>
      </c>
      <c r="F211" s="59" t="n">
        <f aca="false">IF(COUNTA(D211:E211)=0,"",SUM(D211:E211))</f>
        <v>2740</v>
      </c>
      <c r="G211" s="40" t="n">
        <f aca="false">IF(OR(F211="",F211=0),"",D211/F211)</f>
        <v>0.354014598540146</v>
      </c>
      <c r="H211" s="40" t="n">
        <f aca="false">IF(OR(F211="",F211=0),"",E211/F211)</f>
        <v>0.645985401459854</v>
      </c>
      <c r="I211" s="32" t="s">
        <v>161</v>
      </c>
      <c r="J211" s="36" t="n">
        <v>2.08291714656994</v>
      </c>
      <c r="K211" s="36" t="n">
        <f aca="false">$K$8</f>
        <v>1.2181759394794</v>
      </c>
      <c r="L211" s="36" t="n">
        <f aca="false">SQRT(J211^2+K211^2)</f>
        <v>2.41298496866465</v>
      </c>
      <c r="M211" s="40" t="n">
        <f aca="false">IF(G211="","",MAX(0,G211-1.96*L211/100))</f>
        <v>0.306720093154319</v>
      </c>
      <c r="N211" s="40" t="n">
        <f aca="false">IF(G211="","",MIN(1,G211+1.96*L211/100))</f>
        <v>0.401309103925973</v>
      </c>
      <c r="O211" s="59" t="n">
        <f aca="false">ROUND(S211*W211,0)</f>
        <v>186</v>
      </c>
      <c r="P211" s="59" t="n">
        <f aca="false">IF(F211="","",ROUND(SQRT((F211*L211/100)^2+(G211*O211)^2),0))</f>
        <v>93</v>
      </c>
      <c r="R211" s="60" t="n">
        <v>-16.0954986339187</v>
      </c>
      <c r="S211" s="61" t="n">
        <f aca="false">U211*V211*$F$5</f>
        <v>2739.5017118778</v>
      </c>
      <c r="T211" s="62" t="n">
        <f aca="false">MAX(0,MIN(1,R211/100+$D$5))</f>
        <v>0.354189799973376</v>
      </c>
      <c r="U211" s="62" t="n">
        <v>0.708980774295497</v>
      </c>
      <c r="V211" s="61" t="n">
        <v>3864</v>
      </c>
      <c r="W211" s="62" t="n">
        <v>0.0678151016999644</v>
      </c>
      <c r="X211" s="63" t="s">
        <v>201</v>
      </c>
      <c r="Y211" s="63" t="s">
        <v>163</v>
      </c>
    </row>
    <row r="212" customFormat="false" ht="15" hidden="false" customHeight="false" outlineLevel="0" collapsed="false">
      <c r="A212" s="32" t="s">
        <v>230</v>
      </c>
      <c r="B212" s="32" t="s">
        <v>398</v>
      </c>
      <c r="C212" s="32" t="s">
        <v>399</v>
      </c>
      <c r="D212" s="59" t="n">
        <f aca="false">ROUND(S212*T212,0)</f>
        <v>663</v>
      </c>
      <c r="E212" s="59" t="n">
        <f aca="false">ROUND(S212,0)-D212</f>
        <v>707</v>
      </c>
      <c r="F212" s="59" t="n">
        <f aca="false">IF(COUNTA(D212:E212)=0,"",SUM(D212:E212))</f>
        <v>1370</v>
      </c>
      <c r="G212" s="40" t="n">
        <f aca="false">IF(OR(F212="",F212=0),"",D212/F212)</f>
        <v>0.483941605839416</v>
      </c>
      <c r="H212" s="40" t="n">
        <f aca="false">IF(OR(F212="",F212=0),"",E212/F212)</f>
        <v>0.516058394160584</v>
      </c>
      <c r="I212" s="32" t="s">
        <v>161</v>
      </c>
      <c r="J212" s="36" t="n">
        <v>2.08291714656994</v>
      </c>
      <c r="K212" s="36" t="n">
        <f aca="false">$K$8</f>
        <v>1.2181759394794</v>
      </c>
      <c r="L212" s="36" t="n">
        <f aca="false">SQRT(J212^2+K212^2)</f>
        <v>2.41298496866465</v>
      </c>
      <c r="M212" s="40" t="n">
        <f aca="false">IF(G212="","",MAX(0,G212-1.96*L212/100))</f>
        <v>0.436647100453589</v>
      </c>
      <c r="N212" s="40" t="n">
        <f aca="false">IF(G212="","",MIN(1,G212+1.96*L212/100))</f>
        <v>0.531236111225243</v>
      </c>
      <c r="O212" s="59" t="n">
        <f aca="false">ROUND(S212*W212,0)</f>
        <v>93</v>
      </c>
      <c r="P212" s="59" t="n">
        <f aca="false">IF(F212="","",ROUND(SQRT((F212*L212/100)^2+(G212*O212)^2),0))</f>
        <v>56</v>
      </c>
      <c r="R212" s="60" t="n">
        <v>-3.10969253382195</v>
      </c>
      <c r="S212" s="61" t="n">
        <f aca="false">U212*V212*$F$5</f>
        <v>1370.10933470861</v>
      </c>
      <c r="T212" s="62" t="n">
        <f aca="false">MAX(0,MIN(1,R212/100+$D$5))</f>
        <v>0.484047860974344</v>
      </c>
      <c r="U212" s="62" t="n">
        <v>0.670964414646725</v>
      </c>
      <c r="V212" s="61" t="n">
        <v>2042</v>
      </c>
      <c r="W212" s="62" t="n">
        <v>0.0678151016999644</v>
      </c>
      <c r="X212" s="63" t="s">
        <v>201</v>
      </c>
      <c r="Y212" s="63" t="s">
        <v>163</v>
      </c>
    </row>
    <row r="213" customFormat="false" ht="15" hidden="false" customHeight="false" outlineLevel="0" collapsed="false">
      <c r="A213" s="32" t="s">
        <v>230</v>
      </c>
      <c r="B213" s="32" t="s">
        <v>398</v>
      </c>
      <c r="C213" s="32" t="s">
        <v>400</v>
      </c>
      <c r="D213" s="59" t="n">
        <f aca="false">ROUND(S213*T213,0)</f>
        <v>478</v>
      </c>
      <c r="E213" s="59" t="n">
        <f aca="false">ROUND(S213,0)-D213</f>
        <v>498</v>
      </c>
      <c r="F213" s="59" t="n">
        <f aca="false">IF(COUNTA(D213:E213)=0,"",SUM(D213:E213))</f>
        <v>976</v>
      </c>
      <c r="G213" s="40" t="n">
        <f aca="false">IF(OR(F213="",F213=0),"",D213/F213)</f>
        <v>0.489754098360656</v>
      </c>
      <c r="H213" s="40" t="n">
        <f aca="false">IF(OR(F213="",F213=0),"",E213/F213)</f>
        <v>0.510245901639344</v>
      </c>
      <c r="I213" s="32" t="s">
        <v>161</v>
      </c>
      <c r="J213" s="36" t="n">
        <v>2.08291714656994</v>
      </c>
      <c r="K213" s="36" t="n">
        <f aca="false">$K$8</f>
        <v>1.2181759394794</v>
      </c>
      <c r="L213" s="36" t="n">
        <f aca="false">SQRT(J213^2+K213^2)</f>
        <v>2.41298496866465</v>
      </c>
      <c r="M213" s="40" t="n">
        <f aca="false">IF(G213="","",MAX(0,G213-1.96*L213/100))</f>
        <v>0.442459592974829</v>
      </c>
      <c r="N213" s="40" t="n">
        <f aca="false">IF(G213="","",MIN(1,G213+1.96*L213/100))</f>
        <v>0.537048603746483</v>
      </c>
      <c r="O213" s="59" t="n">
        <f aca="false">ROUND(S213*W213,0)</f>
        <v>66</v>
      </c>
      <c r="P213" s="59" t="n">
        <f aca="false">IF(F213="","",ROUND(SQRT((F213*L213/100)^2+(G213*O213)^2),0))</f>
        <v>40</v>
      </c>
      <c r="R213" s="60" t="n">
        <v>-2.4908586631555</v>
      </c>
      <c r="S213" s="61" t="n">
        <f aca="false">U213*V213*$F$5</f>
        <v>975.592154420922</v>
      </c>
      <c r="T213" s="62" t="n">
        <f aca="false">MAX(0,MIN(1,R213/100+$D$5))</f>
        <v>0.490236199681008</v>
      </c>
      <c r="U213" s="62" t="n">
        <v>0.599626400996264</v>
      </c>
      <c r="V213" s="61" t="n">
        <v>1627</v>
      </c>
      <c r="W213" s="62" t="n">
        <v>0.0678151016999644</v>
      </c>
      <c r="X213" s="63" t="s">
        <v>201</v>
      </c>
      <c r="Y213" s="63" t="s">
        <v>163</v>
      </c>
    </row>
    <row r="214" customFormat="false" ht="15" hidden="false" customHeight="false" outlineLevel="0" collapsed="false">
      <c r="A214" s="32" t="s">
        <v>230</v>
      </c>
      <c r="B214" s="32" t="s">
        <v>398</v>
      </c>
      <c r="C214" s="32" t="s">
        <v>401</v>
      </c>
      <c r="D214" s="59" t="n">
        <f aca="false">ROUND(S214*T214,0)</f>
        <v>530</v>
      </c>
      <c r="E214" s="59" t="n">
        <f aca="false">ROUND(S214,0)-D214</f>
        <v>407</v>
      </c>
      <c r="F214" s="59" t="n">
        <f aca="false">IF(COUNTA(D214:E214)=0,"",SUM(D214:E214))</f>
        <v>937</v>
      </c>
      <c r="G214" s="40" t="n">
        <f aca="false">IF(OR(F214="",F214=0),"",D214/F214)</f>
        <v>0.565635005336179</v>
      </c>
      <c r="H214" s="40" t="n">
        <f aca="false">IF(OR(F214="",F214=0),"",E214/F214)</f>
        <v>0.434364994663821</v>
      </c>
      <c r="I214" s="32" t="s">
        <v>161</v>
      </c>
      <c r="J214" s="36" t="n">
        <v>2.08291714656994</v>
      </c>
      <c r="K214" s="36" t="n">
        <f aca="false">$K$8</f>
        <v>1.2181759394794</v>
      </c>
      <c r="L214" s="36" t="n">
        <f aca="false">SQRT(J214^2+K214^2)</f>
        <v>2.41298496866465</v>
      </c>
      <c r="M214" s="40" t="n">
        <f aca="false">IF(G214="","",MAX(0,G214-1.96*L214/100))</f>
        <v>0.518340499950352</v>
      </c>
      <c r="N214" s="40" t="n">
        <f aca="false">IF(G214="","",MIN(1,G214+1.96*L214/100))</f>
        <v>0.612929510722007</v>
      </c>
      <c r="O214" s="59" t="n">
        <f aca="false">ROUND(S214*W214,0)</f>
        <v>64</v>
      </c>
      <c r="P214" s="59" t="n">
        <f aca="false">IF(F214="","",ROUND(SQRT((F214*L214/100)^2+(G214*O214)^2),0))</f>
        <v>43</v>
      </c>
      <c r="R214" s="60" t="n">
        <v>5.0185707997555</v>
      </c>
      <c r="S214" s="61" t="n">
        <f aca="false">U214*V214*$F$5</f>
        <v>936.993243243243</v>
      </c>
      <c r="T214" s="62" t="n">
        <f aca="false">MAX(0,MIN(1,R214/100+$D$5))</f>
        <v>0.565330494310118</v>
      </c>
      <c r="U214" s="62" t="n">
        <v>0.506756756756757</v>
      </c>
      <c r="V214" s="61" t="n">
        <v>1849</v>
      </c>
      <c r="W214" s="62" t="n">
        <v>0.0678151016999644</v>
      </c>
      <c r="X214" s="63" t="s">
        <v>201</v>
      </c>
      <c r="Y214" s="63" t="s">
        <v>163</v>
      </c>
    </row>
    <row r="215" customFormat="false" ht="15" hidden="false" customHeight="false" outlineLevel="0" collapsed="false">
      <c r="A215" s="32" t="s">
        <v>230</v>
      </c>
      <c r="B215" s="32" t="s">
        <v>398</v>
      </c>
      <c r="C215" s="32" t="s">
        <v>402</v>
      </c>
      <c r="D215" s="59" t="n">
        <f aca="false">ROUND(S215*T215,0)</f>
        <v>599</v>
      </c>
      <c r="E215" s="59" t="n">
        <f aca="false">ROUND(S215,0)-D215</f>
        <v>405</v>
      </c>
      <c r="F215" s="59" t="n">
        <f aca="false">IF(COUNTA(D215:E215)=0,"",SUM(D215:E215))</f>
        <v>1004</v>
      </c>
      <c r="G215" s="40" t="n">
        <f aca="false">IF(OR(F215="",F215=0),"",D215/F215)</f>
        <v>0.596613545816733</v>
      </c>
      <c r="H215" s="40" t="n">
        <f aca="false">IF(OR(F215="",F215=0),"",E215/F215)</f>
        <v>0.403386454183267</v>
      </c>
      <c r="I215" s="32" t="s">
        <v>161</v>
      </c>
      <c r="J215" s="36" t="n">
        <v>2.08291714656994</v>
      </c>
      <c r="K215" s="36" t="n">
        <f aca="false">$K$8</f>
        <v>1.2181759394794</v>
      </c>
      <c r="L215" s="36" t="n">
        <f aca="false">SQRT(J215^2+K215^2)</f>
        <v>2.41298496866465</v>
      </c>
      <c r="M215" s="40" t="n">
        <f aca="false">IF(G215="","",MAX(0,G215-1.96*L215/100))</f>
        <v>0.549319040430906</v>
      </c>
      <c r="N215" s="40" t="n">
        <f aca="false">IF(G215="","",MIN(1,G215+1.96*L215/100))</f>
        <v>0.64390805120256</v>
      </c>
      <c r="O215" s="59" t="n">
        <f aca="false">ROUND(S215*W215,0)</f>
        <v>68</v>
      </c>
      <c r="P215" s="59" t="n">
        <f aca="false">IF(F215="","",ROUND(SQRT((F215*L215/100)^2+(G215*O215)^2),0))</f>
        <v>47</v>
      </c>
      <c r="R215" s="60" t="n">
        <v>8.10143188227986</v>
      </c>
      <c r="S215" s="61" t="n">
        <f aca="false">U215*V215*$F$5</f>
        <v>1003.94947569113</v>
      </c>
      <c r="T215" s="62" t="n">
        <f aca="false">MAX(0,MIN(1,R215/100+$D$5))</f>
        <v>0.596159105135362</v>
      </c>
      <c r="U215" s="62" t="n">
        <v>0.473784556720686</v>
      </c>
      <c r="V215" s="61" t="n">
        <v>2119</v>
      </c>
      <c r="W215" s="62" t="n">
        <v>0.0678151016999644</v>
      </c>
      <c r="X215" s="63" t="s">
        <v>201</v>
      </c>
      <c r="Y215" s="63" t="s">
        <v>163</v>
      </c>
    </row>
    <row r="216" customFormat="false" ht="15" hidden="false" customHeight="false" outlineLevel="0" collapsed="false">
      <c r="A216" s="32" t="s">
        <v>230</v>
      </c>
      <c r="B216" s="32" t="s">
        <v>398</v>
      </c>
      <c r="C216" s="32" t="s">
        <v>403</v>
      </c>
      <c r="D216" s="59" t="n">
        <f aca="false">ROUND(S216*T216,0)</f>
        <v>222</v>
      </c>
      <c r="E216" s="59" t="n">
        <f aca="false">ROUND(S216,0)-D216</f>
        <v>177</v>
      </c>
      <c r="F216" s="59" t="n">
        <f aca="false">IF(COUNTA(D216:E216)=0,"",SUM(D216:E216))</f>
        <v>399</v>
      </c>
      <c r="G216" s="40" t="n">
        <f aca="false">IF(OR(F216="",F216=0),"",D216/F216)</f>
        <v>0.556390977443609</v>
      </c>
      <c r="H216" s="40" t="n">
        <f aca="false">IF(OR(F216="",F216=0),"",E216/F216)</f>
        <v>0.443609022556391</v>
      </c>
      <c r="I216" s="32" t="s">
        <v>161</v>
      </c>
      <c r="J216" s="36" t="n">
        <v>3.19796330451848</v>
      </c>
      <c r="K216" s="36" t="n">
        <f aca="false">$K$8</f>
        <v>1.2181759394794</v>
      </c>
      <c r="L216" s="36" t="n">
        <f aca="false">SQRT(J216^2+K216^2)</f>
        <v>3.42212242863596</v>
      </c>
      <c r="M216" s="40" t="n">
        <f aca="false">IF(G216="","",MAX(0,G216-1.96*L216/100))</f>
        <v>0.489317377842344</v>
      </c>
      <c r="N216" s="40" t="n">
        <f aca="false">IF(G216="","",MIN(1,G216+1.96*L216/100))</f>
        <v>0.623464577044874</v>
      </c>
      <c r="O216" s="59" t="n">
        <f aca="false">ROUND(S216*W216,0)</f>
        <v>59</v>
      </c>
      <c r="P216" s="59" t="n">
        <f aca="false">IF(F216="","",ROUND(SQRT((F216*L216/100)^2+(G216*O216)^2),0))</f>
        <v>36</v>
      </c>
      <c r="R216" s="60" t="n">
        <v>4.15186808098502</v>
      </c>
      <c r="S216" s="61" t="n">
        <f aca="false">U216*V216*$F$5</f>
        <v>398.675306957708</v>
      </c>
      <c r="T216" s="62" t="n">
        <f aca="false">MAX(0,MIN(1,R216/100+$D$5))</f>
        <v>0.556663467122413</v>
      </c>
      <c r="U216" s="62" t="n">
        <v>0.522510231923602</v>
      </c>
      <c r="V216" s="61" t="n">
        <v>763</v>
      </c>
      <c r="W216" s="62" t="n">
        <v>0.147793277096735</v>
      </c>
      <c r="X216" s="63" t="s">
        <v>162</v>
      </c>
      <c r="Y216" s="63" t="s">
        <v>163</v>
      </c>
    </row>
    <row r="217" customFormat="false" ht="15" hidden="false" customHeight="false" outlineLevel="0" collapsed="false">
      <c r="A217" s="32" t="s">
        <v>230</v>
      </c>
      <c r="B217" s="32" t="s">
        <v>398</v>
      </c>
      <c r="C217" s="32" t="s">
        <v>404</v>
      </c>
      <c r="D217" s="59" t="n">
        <f aca="false">ROUND(S217*T217,0)</f>
        <v>316</v>
      </c>
      <c r="E217" s="59" t="n">
        <f aca="false">ROUND(S217,0)-D217</f>
        <v>204</v>
      </c>
      <c r="F217" s="59" t="n">
        <f aca="false">IF(COUNTA(D217:E217)=0,"",SUM(D217:E217))</f>
        <v>520</v>
      </c>
      <c r="G217" s="40" t="n">
        <f aca="false">IF(OR(F217="",F217=0),"",D217/F217)</f>
        <v>0.607692307692308</v>
      </c>
      <c r="H217" s="40" t="n">
        <f aca="false">IF(OR(F217="",F217=0),"",E217/F217)</f>
        <v>0.392307692307692</v>
      </c>
      <c r="I217" s="32" t="s">
        <v>161</v>
      </c>
      <c r="J217" s="36" t="n">
        <v>3.19796330451848</v>
      </c>
      <c r="K217" s="36" t="n">
        <f aca="false">$K$8</f>
        <v>1.2181759394794</v>
      </c>
      <c r="L217" s="36" t="n">
        <f aca="false">SQRT(J217^2+K217^2)</f>
        <v>3.42212242863596</v>
      </c>
      <c r="M217" s="40" t="n">
        <f aca="false">IF(G217="","",MAX(0,G217-1.96*L217/100))</f>
        <v>0.540618708091043</v>
      </c>
      <c r="N217" s="40" t="n">
        <f aca="false">IF(G217="","",MIN(1,G217+1.96*L217/100))</f>
        <v>0.674765907293572</v>
      </c>
      <c r="O217" s="59" t="n">
        <f aca="false">ROUND(S217*W217,0)</f>
        <v>77</v>
      </c>
      <c r="P217" s="59" t="n">
        <f aca="false">IF(F217="","",ROUND(SQRT((F217*L217/100)^2+(G217*O217)^2),0))</f>
        <v>50</v>
      </c>
      <c r="R217" s="60" t="n">
        <v>9.24346554470844</v>
      </c>
      <c r="S217" s="61" t="n">
        <f aca="false">U217*V217*$F$5</f>
        <v>520.227272727273</v>
      </c>
      <c r="T217" s="62" t="n">
        <f aca="false">MAX(0,MIN(1,R217/100+$D$5))</f>
        <v>0.607579441759647</v>
      </c>
      <c r="U217" s="62" t="n">
        <v>0.367132867132867</v>
      </c>
      <c r="V217" s="61" t="n">
        <v>1417</v>
      </c>
      <c r="W217" s="62" t="n">
        <v>0.147793277096735</v>
      </c>
      <c r="X217" s="63" t="s">
        <v>162</v>
      </c>
      <c r="Y217" s="63" t="s">
        <v>163</v>
      </c>
    </row>
    <row r="218" customFormat="false" ht="15" hidden="false" customHeight="false" outlineLevel="0" collapsed="false">
      <c r="A218" s="32" t="s">
        <v>230</v>
      </c>
      <c r="B218" s="32" t="s">
        <v>398</v>
      </c>
      <c r="C218" s="32" t="s">
        <v>405</v>
      </c>
      <c r="D218" s="59" t="n">
        <f aca="false">ROUND(S218*T218,0)</f>
        <v>384</v>
      </c>
      <c r="E218" s="59" t="n">
        <f aca="false">ROUND(S218,0)-D218</f>
        <v>303</v>
      </c>
      <c r="F218" s="59" t="n">
        <f aca="false">IF(COUNTA(D218:E218)=0,"",SUM(D218:E218))</f>
        <v>687</v>
      </c>
      <c r="G218" s="40" t="n">
        <f aca="false">IF(OR(F218="",F218=0),"",D218/F218)</f>
        <v>0.558951965065502</v>
      </c>
      <c r="H218" s="40" t="n">
        <f aca="false">IF(OR(F218="",F218=0),"",E218/F218)</f>
        <v>0.441048034934498</v>
      </c>
      <c r="I218" s="32" t="s">
        <v>161</v>
      </c>
      <c r="J218" s="36" t="n">
        <v>2.2249158796463</v>
      </c>
      <c r="K218" s="36" t="n">
        <f aca="false">$K$8</f>
        <v>1.2181759394794</v>
      </c>
      <c r="L218" s="36" t="n">
        <f aca="false">SQRT(J218^2+K218^2)</f>
        <v>2.53657313930207</v>
      </c>
      <c r="M218" s="40" t="n">
        <f aca="false">IF(G218="","",MAX(0,G218-1.96*L218/100))</f>
        <v>0.509235131535182</v>
      </c>
      <c r="N218" s="40" t="n">
        <f aca="false">IF(G218="","",MIN(1,G218+1.96*L218/100))</f>
        <v>0.608668798595823</v>
      </c>
      <c r="O218" s="59" t="n">
        <f aca="false">ROUND(S218*W218,0)</f>
        <v>61</v>
      </c>
      <c r="P218" s="59" t="n">
        <f aca="false">IF(F218="","",ROUND(SQRT((F218*L218/100)^2+(G218*O218)^2),0))</f>
        <v>38</v>
      </c>
      <c r="R218" s="60" t="n">
        <v>4.27922959839623</v>
      </c>
      <c r="S218" s="61" t="n">
        <f aca="false">U218*V218*$F$5</f>
        <v>687.489614243323</v>
      </c>
      <c r="T218" s="62" t="n">
        <f aca="false">MAX(0,MIN(1,R218/100+$D$5))</f>
        <v>0.557937082296525</v>
      </c>
      <c r="U218" s="62" t="n">
        <v>0.510385756676558</v>
      </c>
      <c r="V218" s="61" t="n">
        <v>1347</v>
      </c>
      <c r="W218" s="62" t="n">
        <v>0.0882361663506877</v>
      </c>
      <c r="X218" s="63" t="s">
        <v>168</v>
      </c>
      <c r="Y218" s="63" t="s">
        <v>163</v>
      </c>
    </row>
    <row r="219" customFormat="false" ht="15" hidden="false" customHeight="false" outlineLevel="0" collapsed="false">
      <c r="A219" s="32" t="s">
        <v>230</v>
      </c>
      <c r="B219" s="32" t="s">
        <v>398</v>
      </c>
      <c r="C219" s="32" t="s">
        <v>406</v>
      </c>
      <c r="D219" s="59" t="n">
        <f aca="false">ROUND(S219*T219,0)</f>
        <v>221</v>
      </c>
      <c r="E219" s="59" t="n">
        <f aca="false">ROUND(S219,0)-D219</f>
        <v>229</v>
      </c>
      <c r="F219" s="59" t="n">
        <f aca="false">IF(COUNTA(D219:E219)=0,"",SUM(D219:E219))</f>
        <v>450</v>
      </c>
      <c r="G219" s="40" t="n">
        <f aca="false">IF(OR(F219="",F219=0),"",D219/F219)</f>
        <v>0.491111111111111</v>
      </c>
      <c r="H219" s="40" t="n">
        <f aca="false">IF(OR(F219="",F219=0),"",E219/F219)</f>
        <v>0.508888888888889</v>
      </c>
      <c r="I219" s="32" t="s">
        <v>161</v>
      </c>
      <c r="J219" s="36" t="n">
        <v>3.19796330451848</v>
      </c>
      <c r="K219" s="36" t="n">
        <f aca="false">$K$8</f>
        <v>1.2181759394794</v>
      </c>
      <c r="L219" s="36" t="n">
        <f aca="false">SQRT(J219^2+K219^2)</f>
        <v>3.42212242863596</v>
      </c>
      <c r="M219" s="40" t="n">
        <f aca="false">IF(G219="","",MAX(0,G219-1.96*L219/100))</f>
        <v>0.424037511509846</v>
      </c>
      <c r="N219" s="40" t="n">
        <f aca="false">IF(G219="","",MIN(1,G219+1.96*L219/100))</f>
        <v>0.558184710712376</v>
      </c>
      <c r="O219" s="59" t="n">
        <f aca="false">ROUND(S219*W219,0)</f>
        <v>66</v>
      </c>
      <c r="P219" s="59" t="n">
        <f aca="false">IF(F219="","",ROUND(SQRT((F219*L219/100)^2+(G219*O219)^2),0))</f>
        <v>36</v>
      </c>
      <c r="R219" s="60" t="n">
        <v>-2.45200671400191</v>
      </c>
      <c r="S219" s="61" t="n">
        <f aca="false">U219*V219*$F$5</f>
        <v>449.830708661417</v>
      </c>
      <c r="T219" s="62" t="n">
        <f aca="false">MAX(0,MIN(1,R219/100+$D$5))</f>
        <v>0.490624719172544</v>
      </c>
      <c r="U219" s="62" t="n">
        <v>0.562992125984252</v>
      </c>
      <c r="V219" s="61" t="n">
        <v>799</v>
      </c>
      <c r="W219" s="62" t="n">
        <v>0.147793277096735</v>
      </c>
      <c r="X219" s="63" t="s">
        <v>162</v>
      </c>
      <c r="Y219" s="63" t="s">
        <v>163</v>
      </c>
    </row>
    <row r="220" customFormat="false" ht="15" hidden="false" customHeight="false" outlineLevel="0" collapsed="false">
      <c r="A220" s="32" t="s">
        <v>230</v>
      </c>
      <c r="B220" s="32" t="s">
        <v>398</v>
      </c>
      <c r="C220" s="32" t="s">
        <v>407</v>
      </c>
      <c r="D220" s="59" t="n">
        <f aca="false">ROUND(S220*T220,0)</f>
        <v>418</v>
      </c>
      <c r="E220" s="59" t="n">
        <f aca="false">ROUND(S220,0)-D220</f>
        <v>365</v>
      </c>
      <c r="F220" s="59" t="n">
        <f aca="false">IF(COUNTA(D220:E220)=0,"",SUM(D220:E220))</f>
        <v>783</v>
      </c>
      <c r="G220" s="40" t="n">
        <f aca="false">IF(OR(F220="",F220=0),"",D220/F220)</f>
        <v>0.533844189016603</v>
      </c>
      <c r="H220" s="40" t="n">
        <f aca="false">IF(OR(F220="",F220=0),"",E220/F220)</f>
        <v>0.466155810983397</v>
      </c>
      <c r="I220" s="32" t="s">
        <v>161</v>
      </c>
      <c r="J220" s="36" t="n">
        <v>2.2249158796463</v>
      </c>
      <c r="K220" s="36" t="n">
        <f aca="false">$K$8</f>
        <v>1.2181759394794</v>
      </c>
      <c r="L220" s="36" t="n">
        <f aca="false">SQRT(J220^2+K220^2)</f>
        <v>2.53657313930207</v>
      </c>
      <c r="M220" s="40" t="n">
        <f aca="false">IF(G220="","",MAX(0,G220-1.96*L220/100))</f>
        <v>0.484127355486282</v>
      </c>
      <c r="N220" s="40" t="n">
        <f aca="false">IF(G220="","",MIN(1,G220+1.96*L220/100))</f>
        <v>0.583561022546923</v>
      </c>
      <c r="O220" s="59" t="n">
        <f aca="false">ROUND(S220*W220,0)</f>
        <v>69</v>
      </c>
      <c r="P220" s="59" t="n">
        <f aca="false">IF(F220="","",ROUND(SQRT((F220*L220/100)^2+(G220*O220)^2),0))</f>
        <v>42</v>
      </c>
      <c r="R220" s="60" t="n">
        <v>1.92993497524841</v>
      </c>
      <c r="S220" s="61" t="n">
        <f aca="false">U220*V220*$F$5</f>
        <v>782.513274336283</v>
      </c>
      <c r="T220" s="62" t="n">
        <f aca="false">MAX(0,MIN(1,R220/100+$D$5))</f>
        <v>0.534444136065047</v>
      </c>
      <c r="U220" s="62" t="n">
        <v>0.495575221238938</v>
      </c>
      <c r="V220" s="61" t="n">
        <v>1579</v>
      </c>
      <c r="W220" s="62" t="n">
        <v>0.0882361663506877</v>
      </c>
      <c r="X220" s="63" t="s">
        <v>168</v>
      </c>
      <c r="Y220" s="63" t="s">
        <v>163</v>
      </c>
    </row>
    <row r="221" customFormat="false" ht="15" hidden="false" customHeight="false" outlineLevel="0" collapsed="false">
      <c r="A221" s="32" t="s">
        <v>230</v>
      </c>
      <c r="B221" s="32" t="s">
        <v>398</v>
      </c>
      <c r="C221" s="32" t="s">
        <v>408</v>
      </c>
      <c r="D221" s="59" t="n">
        <f aca="false">ROUND(S221*T221,0)</f>
        <v>677</v>
      </c>
      <c r="E221" s="59" t="n">
        <f aca="false">ROUND(S221,0)-D221</f>
        <v>718</v>
      </c>
      <c r="F221" s="59" t="n">
        <f aca="false">IF(COUNTA(D221:E221)=0,"",SUM(D221:E221))</f>
        <v>1395</v>
      </c>
      <c r="G221" s="40" t="n">
        <f aca="false">IF(OR(F221="",F221=0),"",D221/F221)</f>
        <v>0.485304659498208</v>
      </c>
      <c r="H221" s="40" t="n">
        <f aca="false">IF(OR(F221="",F221=0),"",E221/F221)</f>
        <v>0.514695340501792</v>
      </c>
      <c r="I221" s="32" t="s">
        <v>161</v>
      </c>
      <c r="J221" s="36" t="n">
        <v>2.08291714656994</v>
      </c>
      <c r="K221" s="36" t="n">
        <f aca="false">$K$8</f>
        <v>1.2181759394794</v>
      </c>
      <c r="L221" s="36" t="n">
        <f aca="false">SQRT(J221^2+K221^2)</f>
        <v>2.41298496866465</v>
      </c>
      <c r="M221" s="40" t="n">
        <f aca="false">IF(G221="","",MAX(0,G221-1.96*L221/100))</f>
        <v>0.438010154112381</v>
      </c>
      <c r="N221" s="40" t="n">
        <f aca="false">IF(G221="","",MIN(1,G221+1.96*L221/100))</f>
        <v>0.532599164884035</v>
      </c>
      <c r="O221" s="59" t="n">
        <f aca="false">ROUND(S221*W221,0)</f>
        <v>95</v>
      </c>
      <c r="P221" s="59" t="n">
        <f aca="false">IF(F221="","",ROUND(SQRT((F221*L221/100)^2+(G221*O221)^2),0))</f>
        <v>57</v>
      </c>
      <c r="R221" s="60" t="n">
        <v>-2.94966983416349</v>
      </c>
      <c r="S221" s="61" t="n">
        <f aca="false">U221*V221*$F$5</f>
        <v>1394.83442469598</v>
      </c>
      <c r="T221" s="62" t="n">
        <f aca="false">MAX(0,MIN(1,R221/100+$D$5))</f>
        <v>0.485648087970928</v>
      </c>
      <c r="U221" s="62" t="n">
        <v>0.642188961646399</v>
      </c>
      <c r="V221" s="61" t="n">
        <v>2172</v>
      </c>
      <c r="W221" s="62" t="n">
        <v>0.0678151016999644</v>
      </c>
      <c r="X221" s="63" t="s">
        <v>201</v>
      </c>
      <c r="Y221" s="63" t="s">
        <v>163</v>
      </c>
    </row>
    <row r="222" customFormat="false" ht="15" hidden="false" customHeight="false" outlineLevel="0" collapsed="false">
      <c r="A222" s="32" t="s">
        <v>230</v>
      </c>
      <c r="B222" s="32" t="s">
        <v>398</v>
      </c>
      <c r="C222" s="32" t="s">
        <v>409</v>
      </c>
      <c r="D222" s="59" t="n">
        <f aca="false">ROUND(S222*T222,0)</f>
        <v>572</v>
      </c>
      <c r="E222" s="59" t="n">
        <f aca="false">ROUND(S222,0)-D222</f>
        <v>560</v>
      </c>
      <c r="F222" s="59" t="n">
        <f aca="false">IF(COUNTA(D222:E222)=0,"",SUM(D222:E222))</f>
        <v>1132</v>
      </c>
      <c r="G222" s="40" t="n">
        <f aca="false">IF(OR(F222="",F222=0),"",D222/F222)</f>
        <v>0.505300353356891</v>
      </c>
      <c r="H222" s="40" t="n">
        <f aca="false">IF(OR(F222="",F222=0),"",E222/F222)</f>
        <v>0.49469964664311</v>
      </c>
      <c r="I222" s="32" t="s">
        <v>161</v>
      </c>
      <c r="J222" s="36" t="n">
        <v>2.08291714656994</v>
      </c>
      <c r="K222" s="36" t="n">
        <f aca="false">$K$8</f>
        <v>1.2181759394794</v>
      </c>
      <c r="L222" s="36" t="n">
        <f aca="false">SQRT(J222^2+K222^2)</f>
        <v>2.41298496866465</v>
      </c>
      <c r="M222" s="40" t="n">
        <f aca="false">IF(G222="","",MAX(0,G222-1.96*L222/100))</f>
        <v>0.458005847971063</v>
      </c>
      <c r="N222" s="40" t="n">
        <f aca="false">IF(G222="","",MIN(1,G222+1.96*L222/100))</f>
        <v>0.552594858742718</v>
      </c>
      <c r="O222" s="59" t="n">
        <f aca="false">ROUND(S222*W222,0)</f>
        <v>77</v>
      </c>
      <c r="P222" s="59" t="n">
        <f aca="false">IF(F222="","",ROUND(SQRT((F222*L222/100)^2+(G222*O222)^2),0))</f>
        <v>48</v>
      </c>
      <c r="R222" s="60" t="n">
        <v>-0.996374412427806</v>
      </c>
      <c r="S222" s="61" t="n">
        <f aca="false">U222*V222*$F$5</f>
        <v>1132.25997719498</v>
      </c>
      <c r="T222" s="62" t="n">
        <f aca="false">MAX(0,MIN(1,R222/100+$D$5))</f>
        <v>0.505181042188285</v>
      </c>
      <c r="U222" s="62" t="n">
        <v>0.652223489167617</v>
      </c>
      <c r="V222" s="61" t="n">
        <v>1736</v>
      </c>
      <c r="W222" s="62" t="n">
        <v>0.0678151016999644</v>
      </c>
      <c r="X222" s="63" t="s">
        <v>201</v>
      </c>
      <c r="Y222" s="63" t="s">
        <v>163</v>
      </c>
    </row>
    <row r="223" customFormat="false" ht="15" hidden="false" customHeight="false" outlineLevel="0" collapsed="false">
      <c r="A223" s="32" t="s">
        <v>230</v>
      </c>
      <c r="B223" s="32" t="s">
        <v>398</v>
      </c>
      <c r="C223" s="32" t="s">
        <v>410</v>
      </c>
      <c r="D223" s="59" t="n">
        <f aca="false">ROUND(S223*T223,0)</f>
        <v>451</v>
      </c>
      <c r="E223" s="59" t="n">
        <f aca="false">ROUND(S223,0)-D223</f>
        <v>404</v>
      </c>
      <c r="F223" s="59" t="n">
        <f aca="false">IF(COUNTA(D223:E223)=0,"",SUM(D223:E223))</f>
        <v>855</v>
      </c>
      <c r="G223" s="40" t="n">
        <f aca="false">IF(OR(F223="",F223=0),"",D223/F223)</f>
        <v>0.527485380116959</v>
      </c>
      <c r="H223" s="40" t="n">
        <f aca="false">IF(OR(F223="",F223=0),"",E223/F223)</f>
        <v>0.472514619883041</v>
      </c>
      <c r="I223" s="32" t="s">
        <v>161</v>
      </c>
      <c r="J223" s="36" t="n">
        <v>2.2249158796463</v>
      </c>
      <c r="K223" s="36" t="n">
        <f aca="false">$K$8</f>
        <v>1.2181759394794</v>
      </c>
      <c r="L223" s="36" t="n">
        <f aca="false">SQRT(J223^2+K223^2)</f>
        <v>2.53657313930207</v>
      </c>
      <c r="M223" s="40" t="n">
        <f aca="false">IF(G223="","",MAX(0,G223-1.96*L223/100))</f>
        <v>0.477768546586639</v>
      </c>
      <c r="N223" s="40" t="n">
        <f aca="false">IF(G223="","",MIN(1,G223+1.96*L223/100))</f>
        <v>0.57720221364728</v>
      </c>
      <c r="O223" s="59" t="n">
        <f aca="false">ROUND(S223*W223,0)</f>
        <v>75</v>
      </c>
      <c r="P223" s="59" t="n">
        <f aca="false">IF(F223="","",ROUND(SQRT((F223*L223/100)^2+(G223*O223)^2),0))</f>
        <v>45</v>
      </c>
      <c r="R223" s="60" t="n">
        <v>1.2648818225405</v>
      </c>
      <c r="S223" s="61" t="n">
        <f aca="false">U223*V223*$F$5</f>
        <v>855.159618008186</v>
      </c>
      <c r="T223" s="62" t="n">
        <f aca="false">MAX(0,MIN(1,R223/100+$D$5))</f>
        <v>0.527793604537968</v>
      </c>
      <c r="U223" s="62" t="n">
        <v>0.589358799454298</v>
      </c>
      <c r="V223" s="61" t="n">
        <v>1451</v>
      </c>
      <c r="W223" s="62" t="n">
        <v>0.0882361663506877</v>
      </c>
      <c r="X223" s="63" t="s">
        <v>168</v>
      </c>
      <c r="Y223" s="63" t="s">
        <v>163</v>
      </c>
    </row>
    <row r="224" customFormat="false" ht="15" hidden="false" customHeight="false" outlineLevel="0" collapsed="false">
      <c r="A224" s="32" t="s">
        <v>411</v>
      </c>
      <c r="B224" s="32" t="s">
        <v>412</v>
      </c>
      <c r="C224" s="32" t="s">
        <v>413</v>
      </c>
      <c r="D224" s="59" t="n">
        <f aca="false">ROUND(S224*T224,0)</f>
        <v>375</v>
      </c>
      <c r="E224" s="59" t="n">
        <f aca="false">ROUND(S224,0)-D224</f>
        <v>859</v>
      </c>
      <c r="F224" s="59" t="n">
        <f aca="false">IF(COUNTA(D224:E224)=0,"",SUM(D224:E224))</f>
        <v>1234</v>
      </c>
      <c r="G224" s="40" t="n">
        <f aca="false">IF(OR(F224="",F224=0),"",D224/F224)</f>
        <v>0.303889789303079</v>
      </c>
      <c r="H224" s="40" t="n">
        <f aca="false">IF(OR(F224="",F224=0),"",E224/F224)</f>
        <v>0.696110210696921</v>
      </c>
      <c r="I224" s="32" t="s">
        <v>161</v>
      </c>
      <c r="J224" s="36" t="n">
        <v>2.08291714656994</v>
      </c>
      <c r="K224" s="36" t="n">
        <f aca="false">$K$8</f>
        <v>1.2181759394794</v>
      </c>
      <c r="L224" s="36" t="n">
        <f aca="false">SQRT(J224^2+K224^2)</f>
        <v>2.41298496866465</v>
      </c>
      <c r="M224" s="40" t="n">
        <f aca="false">IF(G224="","",MAX(0,G224-1.96*L224/100))</f>
        <v>0.256595283917252</v>
      </c>
      <c r="N224" s="40" t="n">
        <f aca="false">IF(G224="","",MIN(1,G224+1.96*L224/100))</f>
        <v>0.351184294688907</v>
      </c>
      <c r="O224" s="59" t="n">
        <f aca="false">ROUND(S224*W224,0)</f>
        <v>84</v>
      </c>
      <c r="P224" s="59" t="n">
        <f aca="false">IF(F224="","",ROUND(SQRT((F224*L224/100)^2+(G224*O224)^2),0))</f>
        <v>39</v>
      </c>
      <c r="R224" s="60" t="n">
        <v>-21.0988302305673</v>
      </c>
      <c r="S224" s="61" t="n">
        <f aca="false">U224*V224*$F$5</f>
        <v>1234.45226917058</v>
      </c>
      <c r="T224" s="62" t="n">
        <f aca="false">MAX(0,MIN(1,R224/100+$D$5))</f>
        <v>0.30415648400689</v>
      </c>
      <c r="U224" s="62" t="n">
        <v>0.618153364632238</v>
      </c>
      <c r="V224" s="61" t="n">
        <v>1997</v>
      </c>
      <c r="W224" s="62" t="n">
        <v>0.0678151016999644</v>
      </c>
      <c r="X224" s="63" t="s">
        <v>201</v>
      </c>
      <c r="Y224" s="63" t="s">
        <v>163</v>
      </c>
    </row>
    <row r="225" customFormat="false" ht="15" hidden="false" customHeight="false" outlineLevel="0" collapsed="false">
      <c r="A225" s="32" t="s">
        <v>411</v>
      </c>
      <c r="B225" s="32" t="s">
        <v>414</v>
      </c>
      <c r="C225" s="32" t="s">
        <v>415</v>
      </c>
      <c r="D225" s="59" t="n">
        <f aca="false">ROUND(S225*T225,0)</f>
        <v>1079</v>
      </c>
      <c r="E225" s="59" t="n">
        <f aca="false">ROUND(S225,0)-D225</f>
        <v>2071</v>
      </c>
      <c r="F225" s="59" t="n">
        <f aca="false">IF(COUNTA(D225:E225)=0,"",SUM(D225:E225))</f>
        <v>3150</v>
      </c>
      <c r="G225" s="40" t="n">
        <f aca="false">IF(OR(F225="",F225=0),"",D225/F225)</f>
        <v>0.342539682539683</v>
      </c>
      <c r="H225" s="40" t="n">
        <f aca="false">IF(OR(F225="",F225=0),"",E225/F225)</f>
        <v>0.657460317460317</v>
      </c>
      <c r="I225" s="32" t="s">
        <v>161</v>
      </c>
      <c r="J225" s="36" t="n">
        <v>2.08291714656994</v>
      </c>
      <c r="K225" s="36" t="n">
        <f aca="false">$K$8</f>
        <v>1.2181759394794</v>
      </c>
      <c r="L225" s="36" t="n">
        <f aca="false">SQRT(J225^2+K225^2)</f>
        <v>2.41298496866465</v>
      </c>
      <c r="M225" s="40" t="n">
        <f aca="false">IF(G225="","",MAX(0,G225-1.96*L225/100))</f>
        <v>0.295245177153855</v>
      </c>
      <c r="N225" s="40" t="n">
        <f aca="false">IF(G225="","",MIN(1,G225+1.96*L225/100))</f>
        <v>0.38983418792551</v>
      </c>
      <c r="O225" s="59" t="n">
        <f aca="false">ROUND(S225*W225,0)</f>
        <v>214</v>
      </c>
      <c r="P225" s="59" t="n">
        <f aca="false">IF(F225="","",ROUND(SQRT((F225*L225/100)^2+(G225*O225)^2),0))</f>
        <v>106</v>
      </c>
      <c r="R225" s="60" t="n">
        <v>-17.249861100793</v>
      </c>
      <c r="S225" s="61" t="n">
        <f aca="false">U225*V225*$F$5</f>
        <v>3150.44851429639</v>
      </c>
      <c r="T225" s="62" t="n">
        <f aca="false">MAX(0,MIN(1,R225/100+$D$5))</f>
        <v>0.342646175304633</v>
      </c>
      <c r="U225" s="62" t="n">
        <v>0.56157727527565</v>
      </c>
      <c r="V225" s="61" t="n">
        <v>5610</v>
      </c>
      <c r="W225" s="62" t="n">
        <v>0.0678151016999644</v>
      </c>
      <c r="X225" s="63" t="s">
        <v>201</v>
      </c>
      <c r="Y225" s="63" t="s">
        <v>163</v>
      </c>
    </row>
    <row r="226" customFormat="false" ht="15" hidden="false" customHeight="false" outlineLevel="0" collapsed="false">
      <c r="A226" s="32" t="s">
        <v>411</v>
      </c>
      <c r="B226" s="32" t="s">
        <v>416</v>
      </c>
      <c r="C226" s="32" t="s">
        <v>417</v>
      </c>
      <c r="D226" s="59" t="n">
        <f aca="false">ROUND(S226*T226,0)</f>
        <v>408</v>
      </c>
      <c r="E226" s="59" t="n">
        <f aca="false">ROUND(S226,0)-D226</f>
        <v>763</v>
      </c>
      <c r="F226" s="59" t="n">
        <f aca="false">IF(COUNTA(D226:E226)=0,"",SUM(D226:E226))</f>
        <v>1171</v>
      </c>
      <c r="G226" s="40" t="n">
        <f aca="false">IF(OR(F226="",F226=0),"",D226/F226)</f>
        <v>0.348420153714774</v>
      </c>
      <c r="H226" s="40" t="n">
        <f aca="false">IF(OR(F226="",F226=0),"",E226/F226)</f>
        <v>0.651579846285226</v>
      </c>
      <c r="I226" s="32" t="s">
        <v>161</v>
      </c>
      <c r="J226" s="36" t="n">
        <v>2.08291714656994</v>
      </c>
      <c r="K226" s="36" t="n">
        <f aca="false">$K$8</f>
        <v>1.2181759394794</v>
      </c>
      <c r="L226" s="36" t="n">
        <f aca="false">SQRT(J226^2+K226^2)</f>
        <v>2.41298496866465</v>
      </c>
      <c r="M226" s="40" t="n">
        <f aca="false">IF(G226="","",MAX(0,G226-1.96*L226/100))</f>
        <v>0.301125648328947</v>
      </c>
      <c r="N226" s="40" t="n">
        <f aca="false">IF(G226="","",MIN(1,G226+1.96*L226/100))</f>
        <v>0.395714659100601</v>
      </c>
      <c r="O226" s="59" t="n">
        <f aca="false">ROUND(S226*W226,0)</f>
        <v>79</v>
      </c>
      <c r="P226" s="59" t="n">
        <f aca="false">IF(F226="","",ROUND(SQRT((F226*L226/100)^2+(G226*O226)^2),0))</f>
        <v>39</v>
      </c>
      <c r="R226" s="60" t="n">
        <v>-16.6835595237635</v>
      </c>
      <c r="S226" s="61" t="n">
        <f aca="false">U226*V226*$F$5</f>
        <v>1170.82273494654</v>
      </c>
      <c r="T226" s="62" t="n">
        <f aca="false">MAX(0,MIN(1,R226/100+$D$5))</f>
        <v>0.348309191074928</v>
      </c>
      <c r="U226" s="62" t="n">
        <v>0.625773776027012</v>
      </c>
      <c r="V226" s="61" t="n">
        <v>1871</v>
      </c>
      <c r="W226" s="62" t="n">
        <v>0.0678151016999644</v>
      </c>
      <c r="X226" s="63" t="s">
        <v>201</v>
      </c>
      <c r="Y226" s="63" t="s">
        <v>163</v>
      </c>
    </row>
    <row r="227" customFormat="false" ht="15" hidden="false" customHeight="false" outlineLevel="0" collapsed="false">
      <c r="A227" s="32" t="s">
        <v>418</v>
      </c>
      <c r="B227" s="32" t="s">
        <v>419</v>
      </c>
      <c r="C227" s="32" t="s">
        <v>420</v>
      </c>
      <c r="D227" s="59" t="n">
        <f aca="false">ROUND(S227*T227,0)</f>
        <v>595</v>
      </c>
      <c r="E227" s="59" t="n">
        <f aca="false">ROUND(S227,0)-D227</f>
        <v>809</v>
      </c>
      <c r="F227" s="59" t="n">
        <f aca="false">IF(COUNTA(D227:E227)=0,"",SUM(D227:E227))</f>
        <v>1404</v>
      </c>
      <c r="G227" s="40" t="n">
        <f aca="false">IF(OR(F227="",F227=0),"",D227/F227)</f>
        <v>0.423789173789174</v>
      </c>
      <c r="H227" s="40" t="n">
        <f aca="false">IF(OR(F227="",F227=0),"",E227/F227)</f>
        <v>0.576210826210826</v>
      </c>
      <c r="I227" s="32" t="s">
        <v>161</v>
      </c>
      <c r="J227" s="36" t="n">
        <v>2.08291714656994</v>
      </c>
      <c r="K227" s="36" t="n">
        <f aca="false">$K$8</f>
        <v>1.2181759394794</v>
      </c>
      <c r="L227" s="36" t="n">
        <f aca="false">SQRT(J227^2+K227^2)</f>
        <v>2.41298496866465</v>
      </c>
      <c r="M227" s="40" t="n">
        <f aca="false">IF(G227="","",MAX(0,G227-1.96*L227/100))</f>
        <v>0.376494668403347</v>
      </c>
      <c r="N227" s="40" t="n">
        <f aca="false">IF(G227="","",MIN(1,G227+1.96*L227/100))</f>
        <v>0.471083679175001</v>
      </c>
      <c r="O227" s="59" t="n">
        <f aca="false">ROUND(S227*W227,0)</f>
        <v>95</v>
      </c>
      <c r="P227" s="59" t="n">
        <f aca="false">IF(F227="","",ROUND(SQRT((F227*L227/100)^2+(G227*O227)^2),0))</f>
        <v>53</v>
      </c>
      <c r="R227" s="60" t="n">
        <v>-9.14057501220815</v>
      </c>
      <c r="S227" s="61" t="n">
        <f aca="false">U227*V227*$F$5</f>
        <v>1403.51261829653</v>
      </c>
      <c r="T227" s="62" t="n">
        <f aca="false">MAX(0,MIN(1,R227/100+$D$5))</f>
        <v>0.423739036190482</v>
      </c>
      <c r="U227" s="62" t="n">
        <v>0.669295478443743</v>
      </c>
      <c r="V227" s="61" t="n">
        <v>2097</v>
      </c>
      <c r="W227" s="62" t="n">
        <v>0.0678151016999644</v>
      </c>
      <c r="X227" s="63" t="s">
        <v>201</v>
      </c>
      <c r="Y227" s="63" t="s">
        <v>163</v>
      </c>
    </row>
    <row r="228" customFormat="false" ht="15" hidden="false" customHeight="false" outlineLevel="0" collapsed="false">
      <c r="A228" s="32" t="s">
        <v>418</v>
      </c>
      <c r="B228" s="32" t="s">
        <v>419</v>
      </c>
      <c r="C228" s="32" t="s">
        <v>421</v>
      </c>
      <c r="D228" s="59" t="n">
        <f aca="false">ROUND(S228*T228,0)</f>
        <v>609</v>
      </c>
      <c r="E228" s="59" t="n">
        <f aca="false">ROUND(S228,0)-D228</f>
        <v>704</v>
      </c>
      <c r="F228" s="59" t="n">
        <f aca="false">IF(COUNTA(D228:E228)=0,"",SUM(D228:E228))</f>
        <v>1313</v>
      </c>
      <c r="G228" s="40" t="n">
        <f aca="false">IF(OR(F228="",F228=0),"",D228/F228)</f>
        <v>0.463823305407464</v>
      </c>
      <c r="H228" s="40" t="n">
        <f aca="false">IF(OR(F228="",F228=0),"",E228/F228)</f>
        <v>0.536176694592536</v>
      </c>
      <c r="I228" s="32" t="s">
        <v>161</v>
      </c>
      <c r="J228" s="36" t="n">
        <v>2.08291714656994</v>
      </c>
      <c r="K228" s="36" t="n">
        <f aca="false">$K$8</f>
        <v>1.2181759394794</v>
      </c>
      <c r="L228" s="36" t="n">
        <f aca="false">SQRT(J228^2+K228^2)</f>
        <v>2.41298496866465</v>
      </c>
      <c r="M228" s="40" t="n">
        <f aca="false">IF(G228="","",MAX(0,G228-1.96*L228/100))</f>
        <v>0.416528800021637</v>
      </c>
      <c r="N228" s="40" t="n">
        <f aca="false">IF(G228="","",MIN(1,G228+1.96*L228/100))</f>
        <v>0.511117810793291</v>
      </c>
      <c r="O228" s="59" t="n">
        <f aca="false">ROUND(S228*W228,0)</f>
        <v>89</v>
      </c>
      <c r="P228" s="59" t="n">
        <f aca="false">IF(F228="","",ROUND(SQRT((F228*L228/100)^2+(G228*O228)^2),0))</f>
        <v>52</v>
      </c>
      <c r="R228" s="60" t="n">
        <v>-5.12823807071552</v>
      </c>
      <c r="S228" s="61" t="n">
        <f aca="false">U228*V228*$F$5</f>
        <v>1312.76307554761</v>
      </c>
      <c r="T228" s="62" t="n">
        <f aca="false">MAX(0,MIN(1,R228/100+$D$5))</f>
        <v>0.463862405605408</v>
      </c>
      <c r="U228" s="62" t="n">
        <v>0.593205185516316</v>
      </c>
      <c r="V228" s="61" t="n">
        <v>2213</v>
      </c>
      <c r="W228" s="62" t="n">
        <v>0.0678151016999644</v>
      </c>
      <c r="X228" s="63" t="s">
        <v>201</v>
      </c>
      <c r="Y228" s="63" t="s">
        <v>163</v>
      </c>
    </row>
    <row r="229" customFormat="false" ht="15" hidden="false" customHeight="false" outlineLevel="0" collapsed="false">
      <c r="A229" s="32" t="s">
        <v>418</v>
      </c>
      <c r="B229" s="32" t="s">
        <v>422</v>
      </c>
      <c r="C229" s="32" t="s">
        <v>423</v>
      </c>
      <c r="D229" s="59" t="n">
        <f aca="false">ROUND(S229*T229,0)</f>
        <v>636</v>
      </c>
      <c r="E229" s="59" t="n">
        <f aca="false">ROUND(S229,0)-D229</f>
        <v>898</v>
      </c>
      <c r="F229" s="59" t="n">
        <f aca="false">IF(COUNTA(D229:E229)=0,"",SUM(D229:E229))</f>
        <v>1534</v>
      </c>
      <c r="G229" s="40" t="n">
        <f aca="false">IF(OR(F229="",F229=0),"",D229/F229)</f>
        <v>0.414602346805737</v>
      </c>
      <c r="H229" s="40" t="n">
        <f aca="false">IF(OR(F229="",F229=0),"",E229/F229)</f>
        <v>0.585397653194263</v>
      </c>
      <c r="I229" s="32" t="s">
        <v>264</v>
      </c>
      <c r="J229" s="36" t="n">
        <v>2.08291714656994</v>
      </c>
      <c r="K229" s="36" t="n">
        <f aca="false">$K$8</f>
        <v>1.2181759394794</v>
      </c>
      <c r="L229" s="36" t="n">
        <f aca="false">SQRT(J229^2+K229^2)</f>
        <v>2.41298496866465</v>
      </c>
      <c r="M229" s="40" t="n">
        <f aca="false">IF(G229="","",MAX(0,G229-1.96*L229/100))</f>
        <v>0.367307841419909</v>
      </c>
      <c r="N229" s="40" t="n">
        <f aca="false">IF(G229="","",MIN(1,G229+1.96*L229/100))</f>
        <v>0.461896852191564</v>
      </c>
      <c r="O229" s="59" t="n">
        <f aca="false">ROUND(S229*W229,0)</f>
        <v>104</v>
      </c>
      <c r="P229" s="59" t="n">
        <f aca="false">IF(F229="","",ROUND(SQRT((F229*L229/100)^2+(G229*O229)^2),0))</f>
        <v>57</v>
      </c>
      <c r="R229" s="60" t="n">
        <v>-10.0577022397769</v>
      </c>
      <c r="S229" s="61" t="n">
        <f aca="false">U229*V229*$F$5</f>
        <v>1533.89973598051</v>
      </c>
      <c r="T229" s="62" t="n">
        <f aca="false">MAX(0,MIN(1,R229/100+$D$5))</f>
        <v>0.414567763914795</v>
      </c>
      <c r="U229" s="62" t="n">
        <v>0.872029412154921</v>
      </c>
      <c r="V229" s="61" t="n">
        <v>1759</v>
      </c>
      <c r="W229" s="62" t="n">
        <v>0.0678151016999644</v>
      </c>
      <c r="X229" s="63" t="s">
        <v>201</v>
      </c>
      <c r="Y229" s="63" t="s">
        <v>163</v>
      </c>
    </row>
    <row r="230" customFormat="false" ht="15" hidden="false" customHeight="false" outlineLevel="0" collapsed="false">
      <c r="A230" s="32" t="s">
        <v>418</v>
      </c>
      <c r="B230" s="32" t="s">
        <v>422</v>
      </c>
      <c r="C230" s="32" t="s">
        <v>424</v>
      </c>
      <c r="D230" s="59" t="n">
        <f aca="false">ROUND(S230*T230,0)</f>
        <v>660</v>
      </c>
      <c r="E230" s="59" t="n">
        <f aca="false">ROUND(S230,0)-D230</f>
        <v>912</v>
      </c>
      <c r="F230" s="59" t="n">
        <f aca="false">IF(COUNTA(D230:E230)=0,"",SUM(D230:E230))</f>
        <v>1572</v>
      </c>
      <c r="G230" s="40" t="n">
        <f aca="false">IF(OR(F230="",F230=0),"",D230/F230)</f>
        <v>0.419847328244275</v>
      </c>
      <c r="H230" s="40" t="n">
        <f aca="false">IF(OR(F230="",F230=0),"",E230/F230)</f>
        <v>0.580152671755725</v>
      </c>
      <c r="I230" s="32" t="s">
        <v>264</v>
      </c>
      <c r="J230" s="36" t="n">
        <v>2.08291714656994</v>
      </c>
      <c r="K230" s="36" t="n">
        <f aca="false">$K$8</f>
        <v>1.2181759394794</v>
      </c>
      <c r="L230" s="36" t="n">
        <f aca="false">SQRT(J230^2+K230^2)</f>
        <v>2.41298496866465</v>
      </c>
      <c r="M230" s="40" t="n">
        <f aca="false">IF(G230="","",MAX(0,G230-1.96*L230/100))</f>
        <v>0.372552822858448</v>
      </c>
      <c r="N230" s="40" t="n">
        <f aca="false">IF(G230="","",MIN(1,G230+1.96*L230/100))</f>
        <v>0.467141833630102</v>
      </c>
      <c r="O230" s="59" t="n">
        <f aca="false">ROUND(S230*W230,0)</f>
        <v>107</v>
      </c>
      <c r="P230" s="59" t="n">
        <f aca="false">IF(F230="","",ROUND(SQRT((F230*L230/100)^2+(G230*O230)^2),0))</f>
        <v>59</v>
      </c>
      <c r="R230" s="60" t="n">
        <v>-9.53532319963914</v>
      </c>
      <c r="S230" s="61" t="n">
        <f aca="false">U230*V230*$F$5</f>
        <v>1572.45918367347</v>
      </c>
      <c r="T230" s="62" t="n">
        <f aca="false">MAX(0,MIN(1,R230/100+$D$5))</f>
        <v>0.419791554316172</v>
      </c>
      <c r="U230" s="62" t="n">
        <v>0.939342403628118</v>
      </c>
      <c r="V230" s="61" t="n">
        <v>1674</v>
      </c>
      <c r="W230" s="62" t="n">
        <v>0.0678151016999644</v>
      </c>
      <c r="X230" s="63" t="s">
        <v>201</v>
      </c>
      <c r="Y230" s="63" t="s">
        <v>163</v>
      </c>
    </row>
    <row r="231" customFormat="false" ht="15" hidden="false" customHeight="false" outlineLevel="0" collapsed="false">
      <c r="A231" s="32" t="s">
        <v>418</v>
      </c>
      <c r="B231" s="32" t="s">
        <v>425</v>
      </c>
      <c r="C231" s="32" t="s">
        <v>426</v>
      </c>
      <c r="D231" s="59" t="n">
        <f aca="false">ROUND(S231*T231,0)</f>
        <v>479</v>
      </c>
      <c r="E231" s="59" t="n">
        <f aca="false">ROUND(S231,0)-D231</f>
        <v>537</v>
      </c>
      <c r="F231" s="59" t="n">
        <f aca="false">IF(COUNTA(D231:E231)=0,"",SUM(D231:E231))</f>
        <v>1016</v>
      </c>
      <c r="G231" s="40" t="n">
        <f aca="false">IF(OR(F231="",F231=0),"",D231/F231)</f>
        <v>0.471456692913386</v>
      </c>
      <c r="H231" s="40" t="n">
        <f aca="false">IF(OR(F231="",F231=0),"",E231/F231)</f>
        <v>0.528543307086614</v>
      </c>
      <c r="I231" s="32" t="s">
        <v>161</v>
      </c>
      <c r="J231" s="36" t="n">
        <v>2.08291714656994</v>
      </c>
      <c r="K231" s="36" t="n">
        <f aca="false">$K$8</f>
        <v>1.2181759394794</v>
      </c>
      <c r="L231" s="36" t="n">
        <f aca="false">SQRT(J231^2+K231^2)</f>
        <v>2.41298496866465</v>
      </c>
      <c r="M231" s="40" t="n">
        <f aca="false">IF(G231="","",MAX(0,G231-1.96*L231/100))</f>
        <v>0.424162187527559</v>
      </c>
      <c r="N231" s="40" t="n">
        <f aca="false">IF(G231="","",MIN(1,G231+1.96*L231/100))</f>
        <v>0.518751198299213</v>
      </c>
      <c r="O231" s="59" t="n">
        <f aca="false">ROUND(S231*W231,0)</f>
        <v>69</v>
      </c>
      <c r="P231" s="59" t="n">
        <f aca="false">IF(F231="","",ROUND(SQRT((F231*L231/100)^2+(G231*O231)^2),0))</f>
        <v>41</v>
      </c>
      <c r="R231" s="60" t="n">
        <v>-4.40085345277134</v>
      </c>
      <c r="S231" s="61" t="n">
        <f aca="false">U231*V231*$F$5</f>
        <v>1015.97556912826</v>
      </c>
      <c r="T231" s="62" t="n">
        <f aca="false">MAX(0,MIN(1,R231/100+$D$5))</f>
        <v>0.47113625178485</v>
      </c>
      <c r="U231" s="62" t="n">
        <v>0.529705719044975</v>
      </c>
      <c r="V231" s="61" t="n">
        <v>1918</v>
      </c>
      <c r="W231" s="62" t="n">
        <v>0.0678151016999644</v>
      </c>
      <c r="X231" s="63" t="s">
        <v>201</v>
      </c>
      <c r="Y231" s="63" t="s">
        <v>163</v>
      </c>
    </row>
    <row r="232" customFormat="false" ht="15" hidden="false" customHeight="false" outlineLevel="0" collapsed="false">
      <c r="A232" s="32" t="s">
        <v>418</v>
      </c>
      <c r="B232" s="32" t="s">
        <v>293</v>
      </c>
      <c r="C232" s="32" t="s">
        <v>427</v>
      </c>
      <c r="D232" s="59" t="n">
        <f aca="false">ROUND(S232*T232,0)</f>
        <v>627</v>
      </c>
      <c r="E232" s="59" t="n">
        <f aca="false">ROUND(S232,0)-D232</f>
        <v>360</v>
      </c>
      <c r="F232" s="59" t="n">
        <f aca="false">IF(COUNTA(D232:E232)=0,"",SUM(D232:E232))</f>
        <v>987</v>
      </c>
      <c r="G232" s="40" t="n">
        <f aca="false">IF(OR(F232="",F232=0),"",D232/F232)</f>
        <v>0.635258358662614</v>
      </c>
      <c r="H232" s="40" t="n">
        <f aca="false">IF(OR(F232="",F232=0),"",E232/F232)</f>
        <v>0.364741641337386</v>
      </c>
      <c r="I232" s="32" t="s">
        <v>161</v>
      </c>
      <c r="J232" s="36" t="n">
        <v>2.08291714656994</v>
      </c>
      <c r="K232" s="36" t="n">
        <f aca="false">$K$8</f>
        <v>1.2181759394794</v>
      </c>
      <c r="L232" s="36" t="n">
        <f aca="false">SQRT(J232^2+K232^2)</f>
        <v>2.41298496866465</v>
      </c>
      <c r="M232" s="40" t="n">
        <f aca="false">IF(G232="","",MAX(0,G232-1.96*L232/100))</f>
        <v>0.587963853276787</v>
      </c>
      <c r="N232" s="40" t="n">
        <f aca="false">IF(G232="","",MIN(1,G232+1.96*L232/100))</f>
        <v>0.682552864048441</v>
      </c>
      <c r="O232" s="59" t="n">
        <f aca="false">ROUND(S232*W232,0)</f>
        <v>67</v>
      </c>
      <c r="P232" s="59" t="n">
        <f aca="false">IF(F232="","",ROUND(SQRT((F232*L232/100)^2+(G232*O232)^2),0))</f>
        <v>49</v>
      </c>
      <c r="R232" s="60" t="n">
        <v>12.0138473125627</v>
      </c>
      <c r="S232" s="61" t="n">
        <f aca="false">U232*V232*$F$5</f>
        <v>986.587092297016</v>
      </c>
      <c r="T232" s="62" t="n">
        <f aca="false">MAX(0,MIN(1,R232/100+$D$5))</f>
        <v>0.63528325943819</v>
      </c>
      <c r="U232" s="62" t="n">
        <v>0.664816099930604</v>
      </c>
      <c r="V232" s="61" t="n">
        <v>1484</v>
      </c>
      <c r="W232" s="62" t="n">
        <v>0.0678151016999644</v>
      </c>
      <c r="X232" s="63" t="s">
        <v>201</v>
      </c>
      <c r="Y232" s="63" t="s">
        <v>163</v>
      </c>
    </row>
    <row r="233" customFormat="false" ht="15" hidden="false" customHeight="false" outlineLevel="0" collapsed="false">
      <c r="A233" s="32" t="s">
        <v>418</v>
      </c>
      <c r="B233" s="32" t="s">
        <v>293</v>
      </c>
      <c r="C233" s="32" t="s">
        <v>428</v>
      </c>
      <c r="D233" s="59" t="n">
        <f aca="false">ROUND(S233*T233,0)</f>
        <v>860</v>
      </c>
      <c r="E233" s="59" t="n">
        <f aca="false">ROUND(S233,0)-D233</f>
        <v>565</v>
      </c>
      <c r="F233" s="59" t="n">
        <f aca="false">IF(COUNTA(D233:E233)=0,"",SUM(D233:E233))</f>
        <v>1425</v>
      </c>
      <c r="G233" s="40" t="n">
        <f aca="false">IF(OR(F233="",F233=0),"",D233/F233)</f>
        <v>0.603508771929825</v>
      </c>
      <c r="H233" s="40" t="n">
        <f aca="false">IF(OR(F233="",F233=0),"",E233/F233)</f>
        <v>0.396491228070175</v>
      </c>
      <c r="I233" s="32" t="s">
        <v>161</v>
      </c>
      <c r="J233" s="36" t="n">
        <v>2.08291714656994</v>
      </c>
      <c r="K233" s="36" t="n">
        <f aca="false">$K$8</f>
        <v>1.2181759394794</v>
      </c>
      <c r="L233" s="36" t="n">
        <f aca="false">SQRT(J233^2+K233^2)</f>
        <v>2.41298496866465</v>
      </c>
      <c r="M233" s="40" t="n">
        <f aca="false">IF(G233="","",MAX(0,G233-1.96*L233/100))</f>
        <v>0.556214266543997</v>
      </c>
      <c r="N233" s="40" t="n">
        <f aca="false">IF(G233="","",MIN(1,G233+1.96*L233/100))</f>
        <v>0.650803277315652</v>
      </c>
      <c r="O233" s="59" t="n">
        <f aca="false">ROUND(S233*W233,0)</f>
        <v>97</v>
      </c>
      <c r="P233" s="59" t="n">
        <f aca="false">IF(F233="","",ROUND(SQRT((F233*L233/100)^2+(G233*O233)^2),0))</f>
        <v>68</v>
      </c>
      <c r="R233" s="60" t="n">
        <v>8.8658982027965</v>
      </c>
      <c r="S233" s="61" t="n">
        <f aca="false">U233*V233*$F$5</f>
        <v>1424.50747808149</v>
      </c>
      <c r="T233" s="62" t="n">
        <f aca="false">MAX(0,MIN(1,R233/100+$D$5))</f>
        <v>0.603803768340528</v>
      </c>
      <c r="U233" s="62" t="n">
        <v>0.715832903558535</v>
      </c>
      <c r="V233" s="61" t="n">
        <v>1990</v>
      </c>
      <c r="W233" s="62" t="n">
        <v>0.0678151016999644</v>
      </c>
      <c r="X233" s="63" t="s">
        <v>201</v>
      </c>
      <c r="Y233" s="63" t="s">
        <v>163</v>
      </c>
    </row>
    <row r="234" customFormat="false" ht="15" hidden="false" customHeight="false" outlineLevel="0" collapsed="false">
      <c r="A234" s="32" t="s">
        <v>418</v>
      </c>
      <c r="B234" s="32" t="s">
        <v>293</v>
      </c>
      <c r="C234" s="32" t="s">
        <v>429</v>
      </c>
      <c r="D234" s="59" t="n">
        <f aca="false">ROUND(S234*T234,0)</f>
        <v>618</v>
      </c>
      <c r="E234" s="59" t="n">
        <f aca="false">ROUND(S234,0)-D234</f>
        <v>340</v>
      </c>
      <c r="F234" s="59" t="n">
        <f aca="false">IF(COUNTA(D234:E234)=0,"",SUM(D234:E234))</f>
        <v>958</v>
      </c>
      <c r="G234" s="40" t="n">
        <f aca="false">IF(OR(F234="",F234=0),"",D234/F234)</f>
        <v>0.645093945720251</v>
      </c>
      <c r="H234" s="40" t="n">
        <f aca="false">IF(OR(F234="",F234=0),"",E234/F234)</f>
        <v>0.354906054279749</v>
      </c>
      <c r="I234" s="32" t="s">
        <v>161</v>
      </c>
      <c r="J234" s="36" t="n">
        <v>2.08291714656994</v>
      </c>
      <c r="K234" s="36" t="n">
        <f aca="false">$K$8</f>
        <v>1.2181759394794</v>
      </c>
      <c r="L234" s="36" t="n">
        <f aca="false">SQRT(J234^2+K234^2)</f>
        <v>2.41298496866465</v>
      </c>
      <c r="M234" s="40" t="n">
        <f aca="false">IF(G234="","",MAX(0,G234-1.96*L234/100))</f>
        <v>0.597799440334423</v>
      </c>
      <c r="N234" s="40" t="n">
        <f aca="false">IF(G234="","",MIN(1,G234+1.96*L234/100))</f>
        <v>0.692388451106078</v>
      </c>
      <c r="O234" s="59" t="n">
        <f aca="false">ROUND(S234*W234,0)</f>
        <v>65</v>
      </c>
      <c r="P234" s="59" t="n">
        <f aca="false">IF(F234="","",ROUND(SQRT((F234*L234/100)^2+(G234*O234)^2),0))</f>
        <v>48</v>
      </c>
      <c r="R234" s="60" t="n">
        <v>13.0111377024896</v>
      </c>
      <c r="S234" s="61" t="n">
        <f aca="false">U234*V234*$F$5</f>
        <v>957.929752066116</v>
      </c>
      <c r="T234" s="62" t="n">
        <f aca="false">MAX(0,MIN(1,R234/100+$D$5))</f>
        <v>0.645256163337459</v>
      </c>
      <c r="U234" s="62" t="n">
        <v>0.641184573002755</v>
      </c>
      <c r="V234" s="61" t="n">
        <v>1494</v>
      </c>
      <c r="W234" s="62" t="n">
        <v>0.0678151016999644</v>
      </c>
      <c r="X234" s="63" t="s">
        <v>201</v>
      </c>
      <c r="Y234" s="63" t="s">
        <v>163</v>
      </c>
    </row>
    <row r="235" customFormat="false" ht="15" hidden="false" customHeight="false" outlineLevel="0" collapsed="false">
      <c r="A235" s="32" t="s">
        <v>418</v>
      </c>
      <c r="B235" s="32" t="s">
        <v>293</v>
      </c>
      <c r="C235" s="32" t="s">
        <v>430</v>
      </c>
      <c r="D235" s="59" t="n">
        <f aca="false">ROUND(S235*T235,0)</f>
        <v>472</v>
      </c>
      <c r="E235" s="59" t="n">
        <f aca="false">ROUND(S235,0)-D235</f>
        <v>259</v>
      </c>
      <c r="F235" s="59" t="n">
        <f aca="false">IF(COUNTA(D235:E235)=0,"",SUM(D235:E235))</f>
        <v>731</v>
      </c>
      <c r="G235" s="40" t="n">
        <f aca="false">IF(OR(F235="",F235=0),"",D235/F235)</f>
        <v>0.645690834473324</v>
      </c>
      <c r="H235" s="40" t="n">
        <f aca="false">IF(OR(F235="",F235=0),"",E235/F235)</f>
        <v>0.354309165526676</v>
      </c>
      <c r="I235" s="32" t="s">
        <v>161</v>
      </c>
      <c r="J235" s="36" t="n">
        <v>2.2249158796463</v>
      </c>
      <c r="K235" s="36" t="n">
        <f aca="false">$K$8</f>
        <v>1.2181759394794</v>
      </c>
      <c r="L235" s="36" t="n">
        <f aca="false">SQRT(J235^2+K235^2)</f>
        <v>2.53657313930207</v>
      </c>
      <c r="M235" s="40" t="n">
        <f aca="false">IF(G235="","",MAX(0,G235-1.96*L235/100))</f>
        <v>0.595974000943004</v>
      </c>
      <c r="N235" s="40" t="n">
        <f aca="false">IF(G235="","",MIN(1,G235+1.96*L235/100))</f>
        <v>0.695407668003645</v>
      </c>
      <c r="O235" s="59" t="n">
        <f aca="false">ROUND(S235*W235,0)</f>
        <v>64</v>
      </c>
      <c r="P235" s="59" t="n">
        <f aca="false">IF(F235="","",ROUND(SQRT((F235*L235/100)^2+(G235*O235)^2),0))</f>
        <v>45</v>
      </c>
      <c r="R235" s="60" t="n">
        <v>13.0944479765717</v>
      </c>
      <c r="S235" s="61" t="n">
        <f aca="false">U235*V235*$F$5</f>
        <v>730.770032051282</v>
      </c>
      <c r="T235" s="62" t="n">
        <f aca="false">MAX(0,MIN(1,R235/100+$D$5))</f>
        <v>0.64608926607828</v>
      </c>
      <c r="U235" s="62" t="n">
        <v>0.561698717948718</v>
      </c>
      <c r="V235" s="61" t="n">
        <v>1301</v>
      </c>
      <c r="W235" s="62" t="n">
        <v>0.0882361663506877</v>
      </c>
      <c r="X235" s="63" t="s">
        <v>168</v>
      </c>
      <c r="Y235" s="63" t="s">
        <v>163</v>
      </c>
    </row>
    <row r="236" customFormat="false" ht="15" hidden="false" customHeight="false" outlineLevel="0" collapsed="false">
      <c r="A236" s="32" t="s">
        <v>418</v>
      </c>
      <c r="B236" s="32" t="s">
        <v>293</v>
      </c>
      <c r="C236" s="32" t="s">
        <v>431</v>
      </c>
      <c r="D236" s="59" t="n">
        <f aca="false">ROUND(S236*T236,0)</f>
        <v>605</v>
      </c>
      <c r="E236" s="59" t="n">
        <f aca="false">ROUND(S236,0)-D236</f>
        <v>378</v>
      </c>
      <c r="F236" s="59" t="n">
        <f aca="false">IF(COUNTA(D236:E236)=0,"",SUM(D236:E236))</f>
        <v>983</v>
      </c>
      <c r="G236" s="40" t="n">
        <f aca="false">IF(OR(F236="",F236=0),"",D236/F236)</f>
        <v>0.615462868769074</v>
      </c>
      <c r="H236" s="40" t="n">
        <f aca="false">IF(OR(F236="",F236=0),"",E236/F236)</f>
        <v>0.384537131230926</v>
      </c>
      <c r="I236" s="32" t="s">
        <v>161</v>
      </c>
      <c r="J236" s="36" t="n">
        <v>2.08291714656994</v>
      </c>
      <c r="K236" s="36" t="n">
        <f aca="false">$K$8</f>
        <v>1.2181759394794</v>
      </c>
      <c r="L236" s="36" t="n">
        <f aca="false">SQRT(J236^2+K236^2)</f>
        <v>2.41298496866465</v>
      </c>
      <c r="M236" s="40" t="n">
        <f aca="false">IF(G236="","",MAX(0,G236-1.96*L236/100))</f>
        <v>0.568168363383247</v>
      </c>
      <c r="N236" s="40" t="n">
        <f aca="false">IF(G236="","",MIN(1,G236+1.96*L236/100))</f>
        <v>0.662757374154902</v>
      </c>
      <c r="O236" s="59" t="n">
        <f aca="false">ROUND(S236*W236,0)</f>
        <v>67</v>
      </c>
      <c r="P236" s="59" t="n">
        <f aca="false">IF(F236="","",ROUND(SQRT((F236*L236/100)^2+(G236*O236)^2),0))</f>
        <v>48</v>
      </c>
      <c r="R236" s="60" t="n">
        <v>10.0186928000871</v>
      </c>
      <c r="S236" s="61" t="n">
        <f aca="false">U236*V236*$F$5</f>
        <v>983.008610086101</v>
      </c>
      <c r="T236" s="62" t="n">
        <f aca="false">MAX(0,MIN(1,R236/100+$D$5))</f>
        <v>0.615331714313434</v>
      </c>
      <c r="U236" s="62" t="n">
        <v>0.600861008610086</v>
      </c>
      <c r="V236" s="61" t="n">
        <v>1636</v>
      </c>
      <c r="W236" s="62" t="n">
        <v>0.0678151016999644</v>
      </c>
      <c r="X236" s="63" t="s">
        <v>201</v>
      </c>
      <c r="Y236" s="63" t="s">
        <v>163</v>
      </c>
    </row>
    <row r="237" customFormat="false" ht="15" hidden="false" customHeight="false" outlineLevel="0" collapsed="false">
      <c r="A237" s="32" t="s">
        <v>418</v>
      </c>
      <c r="B237" s="32" t="s">
        <v>293</v>
      </c>
      <c r="C237" s="32" t="s">
        <v>432</v>
      </c>
      <c r="D237" s="59" t="n">
        <f aca="false">ROUND(S237*T237,0)</f>
        <v>753</v>
      </c>
      <c r="E237" s="59" t="n">
        <f aca="false">ROUND(S237,0)-D237</f>
        <v>433</v>
      </c>
      <c r="F237" s="59" t="n">
        <f aca="false">IF(COUNTA(D237:E237)=0,"",SUM(D237:E237))</f>
        <v>1186</v>
      </c>
      <c r="G237" s="40" t="n">
        <f aca="false">IF(OR(F237="",F237=0),"",D237/F237)</f>
        <v>0.634907251264755</v>
      </c>
      <c r="H237" s="40" t="n">
        <f aca="false">IF(OR(F237="",F237=0),"",E237/F237)</f>
        <v>0.365092748735245</v>
      </c>
      <c r="I237" s="32" t="s">
        <v>161</v>
      </c>
      <c r="J237" s="36" t="n">
        <v>2.08291714656994</v>
      </c>
      <c r="K237" s="36" t="n">
        <f aca="false">$K$8</f>
        <v>1.2181759394794</v>
      </c>
      <c r="L237" s="36" t="n">
        <f aca="false">SQRT(J237^2+K237^2)</f>
        <v>2.41298496866465</v>
      </c>
      <c r="M237" s="40" t="n">
        <f aca="false">IF(G237="","",MAX(0,G237-1.96*L237/100))</f>
        <v>0.587612745878928</v>
      </c>
      <c r="N237" s="40" t="n">
        <f aca="false">IF(G237="","",MIN(1,G237+1.96*L237/100))</f>
        <v>0.682201756650583</v>
      </c>
      <c r="O237" s="59" t="n">
        <f aca="false">ROUND(S237*W237,0)</f>
        <v>80</v>
      </c>
      <c r="P237" s="59" t="n">
        <f aca="false">IF(F237="","",ROUND(SQRT((F237*L237/100)^2+(G237*O237)^2),0))</f>
        <v>58</v>
      </c>
      <c r="R237" s="60" t="n">
        <v>12.0068272539039</v>
      </c>
      <c r="S237" s="61" t="n">
        <f aca="false">U237*V237*$F$5</f>
        <v>1185.78507842306</v>
      </c>
      <c r="T237" s="62" t="n">
        <f aca="false">MAX(0,MIN(1,R237/100+$D$5))</f>
        <v>0.635213058851602</v>
      </c>
      <c r="U237" s="62" t="n">
        <v>0.508266214497669</v>
      </c>
      <c r="V237" s="61" t="n">
        <v>2333</v>
      </c>
      <c r="W237" s="62" t="n">
        <v>0.0678151016999644</v>
      </c>
      <c r="X237" s="63" t="s">
        <v>201</v>
      </c>
      <c r="Y237" s="63" t="s">
        <v>163</v>
      </c>
    </row>
    <row r="238" customFormat="false" ht="15" hidden="false" customHeight="false" outlineLevel="0" collapsed="false">
      <c r="A238" s="32" t="s">
        <v>418</v>
      </c>
      <c r="B238" s="32" t="s">
        <v>293</v>
      </c>
      <c r="C238" s="32" t="s">
        <v>433</v>
      </c>
      <c r="D238" s="59" t="n">
        <f aca="false">ROUND(S238*T238,0)</f>
        <v>592</v>
      </c>
      <c r="E238" s="59" t="n">
        <f aca="false">ROUND(S238,0)-D238</f>
        <v>413</v>
      </c>
      <c r="F238" s="59" t="n">
        <f aca="false">IF(COUNTA(D238:E238)=0,"",SUM(D238:E238))</f>
        <v>1005</v>
      </c>
      <c r="G238" s="40" t="n">
        <f aca="false">IF(OR(F238="",F238=0),"",D238/F238)</f>
        <v>0.589054726368159</v>
      </c>
      <c r="H238" s="40" t="n">
        <f aca="false">IF(OR(F238="",F238=0),"",E238/F238)</f>
        <v>0.410945273631841</v>
      </c>
      <c r="I238" s="32" t="s">
        <v>161</v>
      </c>
      <c r="J238" s="36" t="n">
        <v>2.08291714656994</v>
      </c>
      <c r="K238" s="36" t="n">
        <f aca="false">$K$8</f>
        <v>1.2181759394794</v>
      </c>
      <c r="L238" s="36" t="n">
        <f aca="false">SQRT(J238^2+K238^2)</f>
        <v>2.41298496866465</v>
      </c>
      <c r="M238" s="40" t="n">
        <f aca="false">IF(G238="","",MAX(0,G238-1.96*L238/100))</f>
        <v>0.541760220982332</v>
      </c>
      <c r="N238" s="40" t="n">
        <f aca="false">IF(G238="","",MIN(1,G238+1.96*L238/100))</f>
        <v>0.636349231753987</v>
      </c>
      <c r="O238" s="59" t="n">
        <f aca="false">ROUND(S238*W238,0)</f>
        <v>68</v>
      </c>
      <c r="P238" s="59" t="n">
        <f aca="false">IF(F238="","",ROUND(SQRT((F238*L238/100)^2+(G238*O238)^2),0))</f>
        <v>47</v>
      </c>
      <c r="R238" s="60" t="n">
        <v>7.4376665307174</v>
      </c>
      <c r="S238" s="61" t="n">
        <f aca="false">U238*V238*$F$5</f>
        <v>1004.54761904762</v>
      </c>
      <c r="T238" s="62" t="n">
        <f aca="false">MAX(0,MIN(1,R238/100+$D$5))</f>
        <v>0.589521451619737</v>
      </c>
      <c r="U238" s="62" t="n">
        <v>0.738095238095238</v>
      </c>
      <c r="V238" s="61" t="n">
        <v>1361</v>
      </c>
      <c r="W238" s="62" t="n">
        <v>0.0678151016999644</v>
      </c>
      <c r="X238" s="63" t="s">
        <v>201</v>
      </c>
      <c r="Y238" s="63" t="s">
        <v>163</v>
      </c>
    </row>
    <row r="239" customFormat="false" ht="15" hidden="false" customHeight="false" outlineLevel="0" collapsed="false">
      <c r="A239" s="32" t="s">
        <v>418</v>
      </c>
      <c r="B239" s="32" t="s">
        <v>293</v>
      </c>
      <c r="C239" s="32" t="s">
        <v>434</v>
      </c>
      <c r="D239" s="59" t="n">
        <f aca="false">ROUND(S239*T239,0)</f>
        <v>448</v>
      </c>
      <c r="E239" s="59" t="n">
        <f aca="false">ROUND(S239,0)-D239</f>
        <v>250</v>
      </c>
      <c r="F239" s="59" t="n">
        <f aca="false">IF(COUNTA(D239:E239)=0,"",SUM(D239:E239))</f>
        <v>698</v>
      </c>
      <c r="G239" s="40" t="n">
        <f aca="false">IF(OR(F239="",F239=0),"",D239/F239)</f>
        <v>0.641833810888252</v>
      </c>
      <c r="H239" s="40" t="n">
        <f aca="false">IF(OR(F239="",F239=0),"",E239/F239)</f>
        <v>0.358166189111748</v>
      </c>
      <c r="I239" s="32" t="s">
        <v>161</v>
      </c>
      <c r="J239" s="36" t="n">
        <v>2.2249158796463</v>
      </c>
      <c r="K239" s="36" t="n">
        <f aca="false">$K$8</f>
        <v>1.2181759394794</v>
      </c>
      <c r="L239" s="36" t="n">
        <f aca="false">SQRT(J239^2+K239^2)</f>
        <v>2.53657313930207</v>
      </c>
      <c r="M239" s="40" t="n">
        <f aca="false">IF(G239="","",MAX(0,G239-1.96*L239/100))</f>
        <v>0.592116977357932</v>
      </c>
      <c r="N239" s="40" t="n">
        <f aca="false">IF(G239="","",MIN(1,G239+1.96*L239/100))</f>
        <v>0.691550644418573</v>
      </c>
      <c r="O239" s="59" t="n">
        <f aca="false">ROUND(S239*W239,0)</f>
        <v>62</v>
      </c>
      <c r="P239" s="59" t="n">
        <f aca="false">IF(F239="","",ROUND(SQRT((F239*L239/100)^2+(G239*O239)^2),0))</f>
        <v>44</v>
      </c>
      <c r="R239" s="60" t="n">
        <v>12.6444771123466</v>
      </c>
      <c r="S239" s="61" t="n">
        <f aca="false">U239*V239*$F$5</f>
        <v>697.629411764706</v>
      </c>
      <c r="T239" s="62" t="n">
        <f aca="false">MAX(0,MIN(1,R239/100+$D$5))</f>
        <v>0.641589557436029</v>
      </c>
      <c r="U239" s="62" t="n">
        <v>0.685294117647059</v>
      </c>
      <c r="V239" s="61" t="n">
        <v>1018</v>
      </c>
      <c r="W239" s="62" t="n">
        <v>0.0882361663506877</v>
      </c>
      <c r="X239" s="63" t="s">
        <v>168</v>
      </c>
      <c r="Y239" s="63" t="s">
        <v>163</v>
      </c>
    </row>
    <row r="240" customFormat="false" ht="15" hidden="false" customHeight="false" outlineLevel="0" collapsed="false">
      <c r="A240" s="32" t="s">
        <v>418</v>
      </c>
      <c r="B240" s="32" t="s">
        <v>293</v>
      </c>
      <c r="C240" s="32" t="s">
        <v>435</v>
      </c>
      <c r="D240" s="59" t="n">
        <f aca="false">ROUND(S240*T240,0)</f>
        <v>574</v>
      </c>
      <c r="E240" s="59" t="n">
        <f aca="false">ROUND(S240,0)-D240</f>
        <v>289</v>
      </c>
      <c r="F240" s="59" t="n">
        <f aca="false">IF(COUNTA(D240:E240)=0,"",SUM(D240:E240))</f>
        <v>863</v>
      </c>
      <c r="G240" s="40" t="n">
        <f aca="false">IF(OR(F240="",F240=0),"",D240/F240)</f>
        <v>0.665121668597914</v>
      </c>
      <c r="H240" s="40" t="n">
        <f aca="false">IF(OR(F240="",F240=0),"",E240/F240)</f>
        <v>0.334878331402086</v>
      </c>
      <c r="I240" s="32" t="s">
        <v>161</v>
      </c>
      <c r="J240" s="36" t="n">
        <v>2.2249158796463</v>
      </c>
      <c r="K240" s="36" t="n">
        <f aca="false">$K$8</f>
        <v>1.2181759394794</v>
      </c>
      <c r="L240" s="36" t="n">
        <f aca="false">SQRT(J240^2+K240^2)</f>
        <v>2.53657313930207</v>
      </c>
      <c r="M240" s="40" t="n">
        <f aca="false">IF(G240="","",MAX(0,G240-1.96*L240/100))</f>
        <v>0.615404835067594</v>
      </c>
      <c r="N240" s="40" t="n">
        <f aca="false">IF(G240="","",MIN(1,G240+1.96*L240/100))</f>
        <v>0.714838502128235</v>
      </c>
      <c r="O240" s="59" t="n">
        <f aca="false">ROUND(S240*W240,0)</f>
        <v>76</v>
      </c>
      <c r="P240" s="59" t="n">
        <f aca="false">IF(F240="","",ROUND(SQRT((F240*L240/100)^2+(G240*O240)^2),0))</f>
        <v>55</v>
      </c>
      <c r="R240" s="60" t="n">
        <v>14.9560185086219</v>
      </c>
      <c r="S240" s="61" t="n">
        <f aca="false">U240*V240*$F$5</f>
        <v>863.161290322581</v>
      </c>
      <c r="T240" s="62" t="n">
        <f aca="false">MAX(0,MIN(1,R240/100+$D$5))</f>
        <v>0.664704971398782</v>
      </c>
      <c r="U240" s="62" t="n">
        <v>0.551893408134642</v>
      </c>
      <c r="V240" s="61" t="n">
        <v>1564</v>
      </c>
      <c r="W240" s="62" t="n">
        <v>0.0882361663506877</v>
      </c>
      <c r="X240" s="63" t="s">
        <v>168</v>
      </c>
      <c r="Y240" s="63" t="s">
        <v>163</v>
      </c>
    </row>
    <row r="241" customFormat="false" ht="15" hidden="false" customHeight="false" outlineLevel="0" collapsed="false">
      <c r="A241" s="32" t="s">
        <v>418</v>
      </c>
      <c r="B241" s="32" t="s">
        <v>293</v>
      </c>
      <c r="C241" s="32" t="s">
        <v>436</v>
      </c>
      <c r="D241" s="59" t="n">
        <f aca="false">ROUND(S241*T241,0)</f>
        <v>712</v>
      </c>
      <c r="E241" s="59" t="n">
        <f aca="false">ROUND(S241,0)-D241</f>
        <v>419</v>
      </c>
      <c r="F241" s="59" t="n">
        <f aca="false">IF(COUNTA(D241:E241)=0,"",SUM(D241:E241))</f>
        <v>1131</v>
      </c>
      <c r="G241" s="40" t="n">
        <f aca="false">IF(OR(F241="",F241=0),"",D241/F241)</f>
        <v>0.629531388152078</v>
      </c>
      <c r="H241" s="40" t="n">
        <f aca="false">IF(OR(F241="",F241=0),"",E241/F241)</f>
        <v>0.370468611847922</v>
      </c>
      <c r="I241" s="32" t="s">
        <v>161</v>
      </c>
      <c r="J241" s="36" t="n">
        <v>2.08291714656994</v>
      </c>
      <c r="K241" s="36" t="n">
        <f aca="false">$K$8</f>
        <v>1.2181759394794</v>
      </c>
      <c r="L241" s="36" t="n">
        <f aca="false">SQRT(J241^2+K241^2)</f>
        <v>2.41298496866465</v>
      </c>
      <c r="M241" s="40" t="n">
        <f aca="false">IF(G241="","",MAX(0,G241-1.96*L241/100))</f>
        <v>0.582236882766251</v>
      </c>
      <c r="N241" s="40" t="n">
        <f aca="false">IF(G241="","",MIN(1,G241+1.96*L241/100))</f>
        <v>0.676825893537905</v>
      </c>
      <c r="O241" s="59" t="n">
        <f aca="false">ROUND(S241*W241,0)</f>
        <v>77</v>
      </c>
      <c r="P241" s="59" t="n">
        <f aca="false">IF(F241="","",ROUND(SQRT((F241*L241/100)^2+(G241*O241)^2),0))</f>
        <v>56</v>
      </c>
      <c r="R241" s="60" t="n">
        <v>11.4492741969504</v>
      </c>
      <c r="S241" s="61" t="n">
        <f aca="false">U241*V241*$F$5</f>
        <v>1131.04550209205</v>
      </c>
      <c r="T241" s="62" t="n">
        <f aca="false">MAX(0,MIN(1,R241/100+$D$5))</f>
        <v>0.629637528282067</v>
      </c>
      <c r="U241" s="62" t="n">
        <v>0.582112970711297</v>
      </c>
      <c r="V241" s="61" t="n">
        <v>1943</v>
      </c>
      <c r="W241" s="62" t="n">
        <v>0.0678151016999644</v>
      </c>
      <c r="X241" s="63" t="s">
        <v>201</v>
      </c>
      <c r="Y241" s="63" t="s">
        <v>163</v>
      </c>
    </row>
    <row r="242" customFormat="false" ht="15" hidden="false" customHeight="false" outlineLevel="0" collapsed="false">
      <c r="A242" s="32" t="s">
        <v>418</v>
      </c>
      <c r="B242" s="32" t="s">
        <v>293</v>
      </c>
      <c r="C242" s="32" t="s">
        <v>437</v>
      </c>
      <c r="D242" s="59" t="n">
        <f aca="false">ROUND(S242*T242,0)</f>
        <v>507</v>
      </c>
      <c r="E242" s="59" t="n">
        <f aca="false">ROUND(S242,0)-D242</f>
        <v>233</v>
      </c>
      <c r="F242" s="59" t="n">
        <f aca="false">IF(COUNTA(D242:E242)=0,"",SUM(D242:E242))</f>
        <v>740</v>
      </c>
      <c r="G242" s="40" t="n">
        <f aca="false">IF(OR(F242="",F242=0),"",D242/F242)</f>
        <v>0.685135135135135</v>
      </c>
      <c r="H242" s="40" t="n">
        <f aca="false">IF(OR(F242="",F242=0),"",E242/F242)</f>
        <v>0.314864864864865</v>
      </c>
      <c r="I242" s="32" t="s">
        <v>161</v>
      </c>
      <c r="J242" s="36" t="n">
        <v>2.2249158796463</v>
      </c>
      <c r="K242" s="36" t="n">
        <f aca="false">$K$8</f>
        <v>1.2181759394794</v>
      </c>
      <c r="L242" s="36" t="n">
        <f aca="false">SQRT(J242^2+K242^2)</f>
        <v>2.53657313930207</v>
      </c>
      <c r="M242" s="40" t="n">
        <f aca="false">IF(G242="","",MAX(0,G242-1.96*L242/100))</f>
        <v>0.635418301604815</v>
      </c>
      <c r="N242" s="40" t="n">
        <f aca="false">IF(G242="","",MIN(1,G242+1.96*L242/100))</f>
        <v>0.734851968665456</v>
      </c>
      <c r="O242" s="59" t="n">
        <f aca="false">ROUND(S242*W242,0)</f>
        <v>65</v>
      </c>
      <c r="P242" s="59" t="n">
        <f aca="false">IF(F242="","",ROUND(SQRT((F242*L242/100)^2+(G242*O242)^2),0))</f>
        <v>48</v>
      </c>
      <c r="R242" s="60" t="n">
        <v>16.9589084637388</v>
      </c>
      <c r="S242" s="61" t="n">
        <f aca="false">U242*V242*$F$5</f>
        <v>740.0329218107</v>
      </c>
      <c r="T242" s="62" t="n">
        <f aca="false">MAX(0,MIN(1,R242/100+$D$5))</f>
        <v>0.684733870949951</v>
      </c>
      <c r="U242" s="62" t="n">
        <v>0.303292181069959</v>
      </c>
      <c r="V242" s="61" t="n">
        <v>2440</v>
      </c>
      <c r="W242" s="62" t="n">
        <v>0.0882361663506877</v>
      </c>
      <c r="X242" s="63" t="s">
        <v>168</v>
      </c>
      <c r="Y242" s="63" t="s">
        <v>163</v>
      </c>
    </row>
    <row r="243" customFormat="false" ht="15" hidden="false" customHeight="false" outlineLevel="0" collapsed="false">
      <c r="A243" s="32" t="s">
        <v>418</v>
      </c>
      <c r="B243" s="32" t="s">
        <v>293</v>
      </c>
      <c r="C243" s="32" t="s">
        <v>438</v>
      </c>
      <c r="D243" s="59" t="n">
        <f aca="false">ROUND(S243*T243,0)</f>
        <v>548</v>
      </c>
      <c r="E243" s="59" t="n">
        <f aca="false">ROUND(S243,0)-D243</f>
        <v>323</v>
      </c>
      <c r="F243" s="59" t="n">
        <f aca="false">IF(COUNTA(D243:E243)=0,"",SUM(D243:E243))</f>
        <v>871</v>
      </c>
      <c r="G243" s="40" t="n">
        <f aca="false">IF(OR(F243="",F243=0),"",D243/F243)</f>
        <v>0.629161882893226</v>
      </c>
      <c r="H243" s="40" t="n">
        <f aca="false">IF(OR(F243="",F243=0),"",E243/F243)</f>
        <v>0.370838117106774</v>
      </c>
      <c r="I243" s="32" t="s">
        <v>161</v>
      </c>
      <c r="J243" s="36" t="n">
        <v>2.2249158796463</v>
      </c>
      <c r="K243" s="36" t="n">
        <f aca="false">$K$8</f>
        <v>1.2181759394794</v>
      </c>
      <c r="L243" s="36" t="n">
        <f aca="false">SQRT(J243^2+K243^2)</f>
        <v>2.53657313930207</v>
      </c>
      <c r="M243" s="40" t="n">
        <f aca="false">IF(G243="","",MAX(0,G243-1.96*L243/100))</f>
        <v>0.579445049362906</v>
      </c>
      <c r="N243" s="40" t="n">
        <f aca="false">IF(G243="","",MIN(1,G243+1.96*L243/100))</f>
        <v>0.678878716423547</v>
      </c>
      <c r="O243" s="59" t="n">
        <f aca="false">ROUND(S243*W243,0)</f>
        <v>77</v>
      </c>
      <c r="P243" s="59" t="n">
        <f aca="false">IF(F243="","",ROUND(SQRT((F243*L243/100)^2+(G243*O243)^2),0))</f>
        <v>53</v>
      </c>
      <c r="R243" s="60" t="n">
        <v>11.427859873464</v>
      </c>
      <c r="S243" s="61" t="n">
        <f aca="false">U243*V243*$F$5</f>
        <v>870.802226935313</v>
      </c>
      <c r="T243" s="62" t="n">
        <f aca="false">MAX(0,MIN(1,R243/100+$D$5))</f>
        <v>0.629423385047203</v>
      </c>
      <c r="U243" s="62" t="n">
        <v>0.449098621420997</v>
      </c>
      <c r="V243" s="61" t="n">
        <v>1939</v>
      </c>
      <c r="W243" s="62" t="n">
        <v>0.0882361663506877</v>
      </c>
      <c r="X243" s="63" t="s">
        <v>168</v>
      </c>
      <c r="Y243" s="63" t="s">
        <v>163</v>
      </c>
    </row>
    <row r="244" customFormat="false" ht="15" hidden="false" customHeight="false" outlineLevel="0" collapsed="false">
      <c r="A244" s="32" t="s">
        <v>418</v>
      </c>
      <c r="B244" s="32" t="s">
        <v>293</v>
      </c>
      <c r="C244" s="32" t="s">
        <v>439</v>
      </c>
      <c r="D244" s="59" t="n">
        <f aca="false">ROUND(S244*T244,0)</f>
        <v>154</v>
      </c>
      <c r="E244" s="59" t="n">
        <f aca="false">ROUND(S244,0)-D244</f>
        <v>61</v>
      </c>
      <c r="F244" s="59" t="n">
        <f aca="false">IF(COUNTA(D244:E244)=0,"",SUM(D244:E244))</f>
        <v>215</v>
      </c>
      <c r="G244" s="40" t="n">
        <f aca="false">IF(OR(F244="",F244=0),"",D244/F244)</f>
        <v>0.716279069767442</v>
      </c>
      <c r="H244" s="40" t="n">
        <f aca="false">IF(OR(F244="",F244=0),"",E244/F244)</f>
        <v>0.283720930232558</v>
      </c>
      <c r="I244" s="32" t="s">
        <v>161</v>
      </c>
      <c r="J244" s="36" t="n">
        <v>3.19796330451848</v>
      </c>
      <c r="K244" s="36" t="n">
        <f aca="false">$K$8</f>
        <v>1.2181759394794</v>
      </c>
      <c r="L244" s="36" t="n">
        <f aca="false">SQRT(J244^2+K244^2)</f>
        <v>3.42212242863596</v>
      </c>
      <c r="M244" s="40" t="n">
        <f aca="false">IF(G244="","",MAX(0,G244-1.96*L244/100))</f>
        <v>0.649205470166177</v>
      </c>
      <c r="N244" s="40" t="n">
        <f aca="false">IF(G244="","",MIN(1,G244+1.96*L244/100))</f>
        <v>0.783352669368707</v>
      </c>
      <c r="O244" s="59" t="n">
        <f aca="false">ROUND(S244*W244,0)</f>
        <v>32</v>
      </c>
      <c r="P244" s="59" t="n">
        <f aca="false">IF(F244="","",ROUND(SQRT((F244*L244/100)^2+(G244*O244)^2),0))</f>
        <v>24</v>
      </c>
      <c r="R244" s="60" t="n">
        <v>19.8602261892935</v>
      </c>
      <c r="S244" s="61" t="n">
        <f aca="false">U244*V244*$F$5</f>
        <v>215.348525469169</v>
      </c>
      <c r="T244" s="62" t="n">
        <f aca="false">MAX(0,MIN(1,R244/100+$D$5))</f>
        <v>0.713747048205498</v>
      </c>
      <c r="U244" s="62" t="n">
        <v>0.281501340482574</v>
      </c>
      <c r="V244" s="61" t="n">
        <v>765</v>
      </c>
      <c r="W244" s="62" t="n">
        <v>0.147793277096735</v>
      </c>
      <c r="X244" s="63" t="s">
        <v>162</v>
      </c>
      <c r="Y244" s="63" t="s">
        <v>163</v>
      </c>
    </row>
    <row r="245" customFormat="false" ht="15" hidden="false" customHeight="false" outlineLevel="0" collapsed="false">
      <c r="A245" s="32" t="s">
        <v>418</v>
      </c>
      <c r="B245" s="32" t="s">
        <v>293</v>
      </c>
      <c r="C245" s="32" t="s">
        <v>440</v>
      </c>
      <c r="D245" s="59" t="n">
        <f aca="false">ROUND(S245*T245,0)</f>
        <v>317</v>
      </c>
      <c r="E245" s="59" t="n">
        <f aca="false">ROUND(S245,0)-D245</f>
        <v>124</v>
      </c>
      <c r="F245" s="59" t="n">
        <f aca="false">IF(COUNTA(D245:E245)=0,"",SUM(D245:E245))</f>
        <v>441</v>
      </c>
      <c r="G245" s="40" t="n">
        <f aca="false">IF(OR(F245="",F245=0),"",D245/F245)</f>
        <v>0.718820861678005</v>
      </c>
      <c r="H245" s="40" t="n">
        <f aca="false">IF(OR(F245="",F245=0),"",E245/F245)</f>
        <v>0.281179138321996</v>
      </c>
      <c r="I245" s="32" t="s">
        <v>161</v>
      </c>
      <c r="J245" s="36" t="n">
        <v>3.19796330451848</v>
      </c>
      <c r="K245" s="36" t="n">
        <f aca="false">$K$8</f>
        <v>1.2181759394794</v>
      </c>
      <c r="L245" s="36" t="n">
        <f aca="false">SQRT(J245^2+K245^2)</f>
        <v>3.42212242863596</v>
      </c>
      <c r="M245" s="40" t="n">
        <f aca="false">IF(G245="","",MAX(0,G245-1.96*L245/100))</f>
        <v>0.65174726207674</v>
      </c>
      <c r="N245" s="40" t="n">
        <f aca="false">IF(G245="","",MIN(1,G245+1.96*L245/100))</f>
        <v>0.785894461279269</v>
      </c>
      <c r="O245" s="59" t="n">
        <f aca="false">ROUND(S245*W245,0)</f>
        <v>65</v>
      </c>
      <c r="P245" s="59" t="n">
        <f aca="false">IF(F245="","",ROUND(SQRT((F245*L245/100)^2+(G245*O245)^2),0))</f>
        <v>49</v>
      </c>
      <c r="R245" s="60" t="n">
        <v>20.4729348767048</v>
      </c>
      <c r="S245" s="61" t="n">
        <f aca="false">U245*V245*$F$5</f>
        <v>440.805484147387</v>
      </c>
      <c r="T245" s="62" t="n">
        <f aca="false">MAX(0,MIN(1,R245/100+$D$5))</f>
        <v>0.719874135079611</v>
      </c>
      <c r="U245" s="62" t="n">
        <v>0.381319622964867</v>
      </c>
      <c r="V245" s="61" t="n">
        <v>1156</v>
      </c>
      <c r="W245" s="62" t="n">
        <v>0.147793277096735</v>
      </c>
      <c r="X245" s="63" t="s">
        <v>162</v>
      </c>
      <c r="Y245" s="63" t="s">
        <v>163</v>
      </c>
    </row>
    <row r="246" customFormat="false" ht="15" hidden="false" customHeight="false" outlineLevel="0" collapsed="false">
      <c r="A246" s="32" t="s">
        <v>418</v>
      </c>
      <c r="B246" s="32" t="s">
        <v>293</v>
      </c>
      <c r="C246" s="32" t="s">
        <v>441</v>
      </c>
      <c r="D246" s="59" t="n">
        <f aca="false">ROUND(S246*T246,0)</f>
        <v>267</v>
      </c>
      <c r="E246" s="59" t="n">
        <f aca="false">ROUND(S246,0)-D246</f>
        <v>101</v>
      </c>
      <c r="F246" s="59" t="n">
        <f aca="false">IF(COUNTA(D246:E246)=0,"",SUM(D246:E246))</f>
        <v>368</v>
      </c>
      <c r="G246" s="40" t="n">
        <f aca="false">IF(OR(F246="",F246=0),"",D246/F246)</f>
        <v>0.72554347826087</v>
      </c>
      <c r="H246" s="40" t="n">
        <f aca="false">IF(OR(F246="",F246=0),"",E246/F246)</f>
        <v>0.27445652173913</v>
      </c>
      <c r="I246" s="32" t="s">
        <v>161</v>
      </c>
      <c r="J246" s="36" t="n">
        <v>3.19796330451848</v>
      </c>
      <c r="K246" s="36" t="n">
        <f aca="false">$K$8</f>
        <v>1.2181759394794</v>
      </c>
      <c r="L246" s="36" t="n">
        <f aca="false">SQRT(J246^2+K246^2)</f>
        <v>3.42212242863596</v>
      </c>
      <c r="M246" s="40" t="n">
        <f aca="false">IF(G246="","",MAX(0,G246-1.96*L246/100))</f>
        <v>0.658469878659605</v>
      </c>
      <c r="N246" s="40" t="n">
        <f aca="false">IF(G246="","",MIN(1,G246+1.96*L246/100))</f>
        <v>0.792617077862134</v>
      </c>
      <c r="O246" s="59" t="n">
        <f aca="false">ROUND(S246*W246,0)</f>
        <v>54</v>
      </c>
      <c r="P246" s="59" t="n">
        <f aca="false">IF(F246="","",ROUND(SQRT((F246*L246/100)^2+(G246*O246)^2),0))</f>
        <v>41</v>
      </c>
      <c r="R246" s="60" t="n">
        <v>20.9672932413822</v>
      </c>
      <c r="S246" s="61" t="n">
        <f aca="false">U246*V246*$F$5</f>
        <v>367.804159445407</v>
      </c>
      <c r="T246" s="62" t="n">
        <f aca="false">MAX(0,MIN(1,R246/100+$D$5))</f>
        <v>0.724817718726385</v>
      </c>
      <c r="U246" s="62" t="n">
        <v>0.306759098786828</v>
      </c>
      <c r="V246" s="61" t="n">
        <v>1199</v>
      </c>
      <c r="W246" s="62" t="n">
        <v>0.147793277096735</v>
      </c>
      <c r="X246" s="63" t="s">
        <v>162</v>
      </c>
      <c r="Y246" s="63" t="s">
        <v>163</v>
      </c>
    </row>
    <row r="247" customFormat="false" ht="15" hidden="false" customHeight="false" outlineLevel="0" collapsed="false">
      <c r="A247" s="32" t="s">
        <v>418</v>
      </c>
      <c r="B247" s="32" t="s">
        <v>293</v>
      </c>
      <c r="C247" s="32" t="s">
        <v>442</v>
      </c>
      <c r="D247" s="59" t="n">
        <f aca="false">ROUND(S247*T247,0)</f>
        <v>350</v>
      </c>
      <c r="E247" s="59" t="n">
        <f aca="false">ROUND(S247,0)-D247</f>
        <v>124</v>
      </c>
      <c r="F247" s="59" t="n">
        <f aca="false">IF(COUNTA(D247:E247)=0,"",SUM(D247:E247))</f>
        <v>474</v>
      </c>
      <c r="G247" s="40" t="n">
        <f aca="false">IF(OR(F247="",F247=0),"",D247/F247)</f>
        <v>0.738396624472574</v>
      </c>
      <c r="H247" s="40" t="n">
        <f aca="false">IF(OR(F247="",F247=0),"",E247/F247)</f>
        <v>0.261603375527426</v>
      </c>
      <c r="I247" s="32" t="s">
        <v>161</v>
      </c>
      <c r="J247" s="36" t="n">
        <v>3.19796330451848</v>
      </c>
      <c r="K247" s="36" t="n">
        <f aca="false">$K$8</f>
        <v>1.2181759394794</v>
      </c>
      <c r="L247" s="36" t="n">
        <f aca="false">SQRT(J247^2+K247^2)</f>
        <v>3.42212242863596</v>
      </c>
      <c r="M247" s="40" t="n">
        <f aca="false">IF(G247="","",MAX(0,G247-1.96*L247/100))</f>
        <v>0.671323024871309</v>
      </c>
      <c r="N247" s="40" t="n">
        <f aca="false">IF(G247="","",MIN(1,G247+1.96*L247/100))</f>
        <v>0.805470224073839</v>
      </c>
      <c r="O247" s="59" t="n">
        <f aca="false">ROUND(S247*W247,0)</f>
        <v>70</v>
      </c>
      <c r="P247" s="59" t="n">
        <f aca="false">IF(F247="","",ROUND(SQRT((F247*L247/100)^2+(G247*O247)^2),0))</f>
        <v>54</v>
      </c>
      <c r="R247" s="60" t="n">
        <v>22.3564282156493</v>
      </c>
      <c r="S247" s="61" t="n">
        <f aca="false">U247*V247*$F$5</f>
        <v>473.687539936102</v>
      </c>
      <c r="T247" s="62" t="n">
        <f aca="false">MAX(0,MIN(1,R247/100+$D$5))</f>
        <v>0.738709068469056</v>
      </c>
      <c r="U247" s="62" t="n">
        <v>0.281789137380192</v>
      </c>
      <c r="V247" s="61" t="n">
        <v>1681</v>
      </c>
      <c r="W247" s="62" t="n">
        <v>0.147793277096735</v>
      </c>
      <c r="X247" s="63" t="s">
        <v>162</v>
      </c>
      <c r="Y247" s="63" t="s">
        <v>163</v>
      </c>
    </row>
    <row r="248" customFormat="false" ht="15" hidden="false" customHeight="false" outlineLevel="0" collapsed="false">
      <c r="A248" s="32" t="s">
        <v>418</v>
      </c>
      <c r="B248" s="32" t="s">
        <v>293</v>
      </c>
      <c r="C248" s="32" t="s">
        <v>443</v>
      </c>
      <c r="D248" s="59" t="n">
        <f aca="false">ROUND(S248*T248,0)</f>
        <v>650</v>
      </c>
      <c r="E248" s="59" t="n">
        <f aca="false">ROUND(S248,0)-D248</f>
        <v>186</v>
      </c>
      <c r="F248" s="59" t="n">
        <f aca="false">IF(COUNTA(D248:E248)=0,"",SUM(D248:E248))</f>
        <v>836</v>
      </c>
      <c r="G248" s="40" t="n">
        <f aca="false">IF(OR(F248="",F248=0),"",D248/F248)</f>
        <v>0.777511961722488</v>
      </c>
      <c r="H248" s="40" t="n">
        <f aca="false">IF(OR(F248="",F248=0),"",E248/F248)</f>
        <v>0.222488038277512</v>
      </c>
      <c r="I248" s="32" t="s">
        <v>161</v>
      </c>
      <c r="J248" s="36" t="n">
        <v>2.2249158796463</v>
      </c>
      <c r="K248" s="36" t="n">
        <f aca="false">$K$8</f>
        <v>1.2181759394794</v>
      </c>
      <c r="L248" s="36" t="n">
        <f aca="false">SQRT(J248^2+K248^2)</f>
        <v>2.53657313930207</v>
      </c>
      <c r="M248" s="40" t="n">
        <f aca="false">IF(G248="","",MAX(0,G248-1.96*L248/100))</f>
        <v>0.727795128192168</v>
      </c>
      <c r="N248" s="40" t="n">
        <f aca="false">IF(G248="","",MIN(1,G248+1.96*L248/100))</f>
        <v>0.827228795252809</v>
      </c>
      <c r="O248" s="59" t="n">
        <f aca="false">ROUND(S248*W248,0)</f>
        <v>74</v>
      </c>
      <c r="P248" s="59" t="n">
        <f aca="false">IF(F248="","",ROUND(SQRT((F248*L248/100)^2+(G248*O248)^2),0))</f>
        <v>61</v>
      </c>
      <c r="R248" s="60" t="n">
        <v>26.2596945467534</v>
      </c>
      <c r="S248" s="61" t="n">
        <f aca="false">U248*V248*$F$5</f>
        <v>835.622727272728</v>
      </c>
      <c r="T248" s="62" t="n">
        <f aca="false">MAX(0,MIN(1,R248/100+$D$5))</f>
        <v>0.777741731780097</v>
      </c>
      <c r="U248" s="62" t="n">
        <v>0.224147727272727</v>
      </c>
      <c r="V248" s="61" t="n">
        <v>3728</v>
      </c>
      <c r="W248" s="62" t="n">
        <v>0.0882361663506877</v>
      </c>
      <c r="X248" s="63" t="s">
        <v>168</v>
      </c>
      <c r="Y248" s="63" t="s">
        <v>163</v>
      </c>
    </row>
    <row r="249" customFormat="false" ht="15" hidden="false" customHeight="false" outlineLevel="0" collapsed="false">
      <c r="A249" s="32" t="s">
        <v>418</v>
      </c>
      <c r="B249" s="32" t="s">
        <v>293</v>
      </c>
      <c r="C249" s="32" t="s">
        <v>444</v>
      </c>
      <c r="D249" s="59" t="n">
        <f aca="false">ROUND(S249*T249,0)</f>
        <v>373</v>
      </c>
      <c r="E249" s="59" t="n">
        <f aca="false">ROUND(S249,0)-D249</f>
        <v>135</v>
      </c>
      <c r="F249" s="59" t="n">
        <f aca="false">IF(COUNTA(D249:E249)=0,"",SUM(D249:E249))</f>
        <v>508</v>
      </c>
      <c r="G249" s="40" t="n">
        <f aca="false">IF(OR(F249="",F249=0),"",D249/F249)</f>
        <v>0.734251968503937</v>
      </c>
      <c r="H249" s="40" t="n">
        <f aca="false">IF(OR(F249="",F249=0),"",E249/F249)</f>
        <v>0.265748031496063</v>
      </c>
      <c r="I249" s="32" t="s">
        <v>161</v>
      </c>
      <c r="J249" s="36" t="n">
        <v>3.19796330451848</v>
      </c>
      <c r="K249" s="36" t="n">
        <f aca="false">$K$8</f>
        <v>1.2181759394794</v>
      </c>
      <c r="L249" s="36" t="n">
        <f aca="false">SQRT(J249^2+K249^2)</f>
        <v>3.42212242863596</v>
      </c>
      <c r="M249" s="40" t="n">
        <f aca="false">IF(G249="","",MAX(0,G249-1.96*L249/100))</f>
        <v>0.667178368902672</v>
      </c>
      <c r="N249" s="40" t="n">
        <f aca="false">IF(G249="","",MIN(1,G249+1.96*L249/100))</f>
        <v>0.801325568105202</v>
      </c>
      <c r="O249" s="59" t="n">
        <f aca="false">ROUND(S249*W249,0)</f>
        <v>75</v>
      </c>
      <c r="P249" s="59" t="n">
        <f aca="false">IF(F249="","",ROUND(SQRT((F249*L249/100)^2+(G249*O249)^2),0))</f>
        <v>58</v>
      </c>
      <c r="R249" s="60" t="n">
        <v>21.8505238235772</v>
      </c>
      <c r="S249" s="61" t="n">
        <f aca="false">U249*V249*$F$5</f>
        <v>507.768014059754</v>
      </c>
      <c r="T249" s="62" t="n">
        <f aca="false">MAX(0,MIN(1,R249/100+$D$5))</f>
        <v>0.733650024548335</v>
      </c>
      <c r="U249" s="62" t="n">
        <v>0.272993555946104</v>
      </c>
      <c r="V249" s="61" t="n">
        <v>1860</v>
      </c>
      <c r="W249" s="62" t="n">
        <v>0.147793277096735</v>
      </c>
      <c r="X249" s="63" t="s">
        <v>162</v>
      </c>
      <c r="Y249" s="63" t="s">
        <v>163</v>
      </c>
    </row>
    <row r="250" customFormat="false" ht="15" hidden="false" customHeight="false" outlineLevel="0" collapsed="false">
      <c r="A250" s="32" t="s">
        <v>418</v>
      </c>
      <c r="B250" s="32" t="s">
        <v>293</v>
      </c>
      <c r="C250" s="32" t="s">
        <v>445</v>
      </c>
      <c r="D250" s="59" t="n">
        <f aca="false">ROUND(S250*T250,0)</f>
        <v>357</v>
      </c>
      <c r="E250" s="59" t="n">
        <f aca="false">ROUND(S250,0)-D250</f>
        <v>142</v>
      </c>
      <c r="F250" s="59" t="n">
        <f aca="false">IF(COUNTA(D250:E250)=0,"",SUM(D250:E250))</f>
        <v>499</v>
      </c>
      <c r="G250" s="40" t="n">
        <f aca="false">IF(OR(F250="",F250=0),"",D250/F250)</f>
        <v>0.715430861723447</v>
      </c>
      <c r="H250" s="40" t="n">
        <f aca="false">IF(OR(F250="",F250=0),"",E250/F250)</f>
        <v>0.284569138276553</v>
      </c>
      <c r="I250" s="32" t="s">
        <v>161</v>
      </c>
      <c r="J250" s="36" t="n">
        <v>3.19796330451848</v>
      </c>
      <c r="K250" s="36" t="n">
        <f aca="false">$K$8</f>
        <v>1.2181759394794</v>
      </c>
      <c r="L250" s="36" t="n">
        <f aca="false">SQRT(J250^2+K250^2)</f>
        <v>3.42212242863596</v>
      </c>
      <c r="M250" s="40" t="n">
        <f aca="false">IF(G250="","",MAX(0,G250-1.96*L250/100))</f>
        <v>0.648357262122182</v>
      </c>
      <c r="N250" s="40" t="n">
        <f aca="false">IF(G250="","",MIN(1,G250+1.96*L250/100))</f>
        <v>0.782504461324712</v>
      </c>
      <c r="O250" s="59" t="n">
        <f aca="false">ROUND(S250*W250,0)</f>
        <v>74</v>
      </c>
      <c r="P250" s="59" t="n">
        <f aca="false">IF(F250="","",ROUND(SQRT((F250*L250/100)^2+(G250*O250)^2),0))</f>
        <v>56</v>
      </c>
      <c r="R250" s="60" t="n">
        <v>20.0481875037907</v>
      </c>
      <c r="S250" s="61" t="n">
        <f aca="false">U250*V250*$F$5</f>
        <v>498.871436256052</v>
      </c>
      <c r="T250" s="62" t="n">
        <f aca="false">MAX(0,MIN(1,R250/100+$D$5))</f>
        <v>0.71562666135047</v>
      </c>
      <c r="U250" s="62" t="n">
        <v>0.267348036578806</v>
      </c>
      <c r="V250" s="61" t="n">
        <v>1866</v>
      </c>
      <c r="W250" s="62" t="n">
        <v>0.147793277096735</v>
      </c>
      <c r="X250" s="63" t="s">
        <v>162</v>
      </c>
      <c r="Y250" s="63" t="s">
        <v>163</v>
      </c>
    </row>
    <row r="251" customFormat="false" ht="15" hidden="false" customHeight="false" outlineLevel="0" collapsed="false">
      <c r="A251" s="32" t="s">
        <v>418</v>
      </c>
      <c r="B251" s="32" t="s">
        <v>293</v>
      </c>
      <c r="C251" s="32" t="s">
        <v>446</v>
      </c>
      <c r="D251" s="59" t="n">
        <f aca="false">ROUND(S251*T251,0)</f>
        <v>385</v>
      </c>
      <c r="E251" s="59" t="n">
        <f aca="false">ROUND(S251,0)-D251</f>
        <v>149</v>
      </c>
      <c r="F251" s="59" t="n">
        <f aca="false">IF(COUNTA(D251:E251)=0,"",SUM(D251:E251))</f>
        <v>534</v>
      </c>
      <c r="G251" s="40" t="n">
        <f aca="false">IF(OR(F251="",F251=0),"",D251/F251)</f>
        <v>0.720973782771536</v>
      </c>
      <c r="H251" s="40" t="n">
        <f aca="false">IF(OR(F251="",F251=0),"",E251/F251)</f>
        <v>0.279026217228464</v>
      </c>
      <c r="I251" s="32" t="s">
        <v>161</v>
      </c>
      <c r="J251" s="36" t="n">
        <v>3.19796330451848</v>
      </c>
      <c r="K251" s="36" t="n">
        <f aca="false">$K$8</f>
        <v>1.2181759394794</v>
      </c>
      <c r="L251" s="36" t="n">
        <f aca="false">SQRT(J251^2+K251^2)</f>
        <v>3.42212242863596</v>
      </c>
      <c r="M251" s="40" t="n">
        <f aca="false">IF(G251="","",MAX(0,G251-1.96*L251/100))</f>
        <v>0.653900183170271</v>
      </c>
      <c r="N251" s="40" t="n">
        <f aca="false">IF(G251="","",MIN(1,G251+1.96*L251/100))</f>
        <v>0.7880473823728</v>
      </c>
      <c r="O251" s="59" t="n">
        <f aca="false">ROUND(S251*W251,0)</f>
        <v>79</v>
      </c>
      <c r="P251" s="59" t="n">
        <f aca="false">IF(F251="","",ROUND(SQRT((F251*L251/100)^2+(G251*O251)^2),0))</f>
        <v>60</v>
      </c>
      <c r="R251" s="60" t="n">
        <v>20.634613941089</v>
      </c>
      <c r="S251" s="61" t="n">
        <f aca="false">U251*V251*$F$5</f>
        <v>533.985148514852</v>
      </c>
      <c r="T251" s="62" t="n">
        <f aca="false">MAX(0,MIN(1,R251/100+$D$5))</f>
        <v>0.721490925723453</v>
      </c>
      <c r="U251" s="62" t="n">
        <v>0.698019801980198</v>
      </c>
      <c r="V251" s="61" t="n">
        <v>765</v>
      </c>
      <c r="W251" s="62" t="n">
        <v>0.147793277096735</v>
      </c>
      <c r="X251" s="63" t="s">
        <v>162</v>
      </c>
      <c r="Y251" s="63" t="s">
        <v>163</v>
      </c>
    </row>
    <row r="252" customFormat="false" ht="15" hidden="false" customHeight="false" outlineLevel="0" collapsed="false">
      <c r="A252" s="32" t="s">
        <v>418</v>
      </c>
      <c r="B252" s="32" t="s">
        <v>293</v>
      </c>
      <c r="C252" s="32" t="s">
        <v>447</v>
      </c>
      <c r="D252" s="59" t="n">
        <f aca="false">ROUND(S252*T252,0)</f>
        <v>569</v>
      </c>
      <c r="E252" s="59" t="n">
        <f aca="false">ROUND(S252,0)-D252</f>
        <v>229</v>
      </c>
      <c r="F252" s="59" t="n">
        <f aca="false">IF(COUNTA(D252:E252)=0,"",SUM(D252:E252))</f>
        <v>798</v>
      </c>
      <c r="G252" s="40" t="n">
        <f aca="false">IF(OR(F252="",F252=0),"",D252/F252)</f>
        <v>0.713032581453634</v>
      </c>
      <c r="H252" s="40" t="n">
        <f aca="false">IF(OR(F252="",F252=0),"",E252/F252)</f>
        <v>0.286967418546366</v>
      </c>
      <c r="I252" s="32" t="s">
        <v>161</v>
      </c>
      <c r="J252" s="36" t="n">
        <v>2.2249158796463</v>
      </c>
      <c r="K252" s="36" t="n">
        <f aca="false">$K$8</f>
        <v>1.2181759394794</v>
      </c>
      <c r="L252" s="36" t="n">
        <f aca="false">SQRT(J252^2+K252^2)</f>
        <v>2.53657313930207</v>
      </c>
      <c r="M252" s="40" t="n">
        <f aca="false">IF(G252="","",MAX(0,G252-1.96*L252/100))</f>
        <v>0.663315747923314</v>
      </c>
      <c r="N252" s="40" t="n">
        <f aca="false">IF(G252="","",MIN(1,G252+1.96*L252/100))</f>
        <v>0.762749414983955</v>
      </c>
      <c r="O252" s="59" t="n">
        <f aca="false">ROUND(S252*W252,0)</f>
        <v>70</v>
      </c>
      <c r="P252" s="59" t="n">
        <f aca="false">IF(F252="","",ROUND(SQRT((F252*L252/100)^2+(G252*O252)^2),0))</f>
        <v>54</v>
      </c>
      <c r="R252" s="60" t="n">
        <v>19.8183172944906</v>
      </c>
      <c r="S252" s="61" t="n">
        <f aca="false">U252*V252*$F$5</f>
        <v>798.341340075854</v>
      </c>
      <c r="T252" s="62" t="n">
        <f aca="false">MAX(0,MIN(1,R252/100+$D$5))</f>
        <v>0.713327959257469</v>
      </c>
      <c r="U252" s="62" t="n">
        <v>0.465233881163085</v>
      </c>
      <c r="V252" s="61" t="n">
        <v>1716</v>
      </c>
      <c r="W252" s="62" t="n">
        <v>0.0882361663506877</v>
      </c>
      <c r="X252" s="63" t="s">
        <v>168</v>
      </c>
      <c r="Y252" s="63" t="s">
        <v>163</v>
      </c>
    </row>
    <row r="253" customFormat="false" ht="15" hidden="false" customHeight="false" outlineLevel="0" collapsed="false">
      <c r="A253" s="32" t="s">
        <v>418</v>
      </c>
      <c r="B253" s="32" t="s">
        <v>293</v>
      </c>
      <c r="C253" s="32" t="s">
        <v>448</v>
      </c>
      <c r="D253" s="59" t="n">
        <f aca="false">ROUND(S253*T253,0)</f>
        <v>465</v>
      </c>
      <c r="E253" s="59" t="n">
        <f aca="false">ROUND(S253,0)-D253</f>
        <v>217</v>
      </c>
      <c r="F253" s="59" t="n">
        <f aca="false">IF(COUNTA(D253:E253)=0,"",SUM(D253:E253))</f>
        <v>682</v>
      </c>
      <c r="G253" s="40" t="n">
        <f aca="false">IF(OR(F253="",F253=0),"",D253/F253)</f>
        <v>0.681818181818182</v>
      </c>
      <c r="H253" s="40" t="n">
        <f aca="false">IF(OR(F253="",F253=0),"",E253/F253)</f>
        <v>0.318181818181818</v>
      </c>
      <c r="I253" s="32" t="s">
        <v>161</v>
      </c>
      <c r="J253" s="36" t="n">
        <v>2.2249158796463</v>
      </c>
      <c r="K253" s="36" t="n">
        <f aca="false">$K$8</f>
        <v>1.2181759394794</v>
      </c>
      <c r="L253" s="36" t="n">
        <f aca="false">SQRT(J253^2+K253^2)</f>
        <v>2.53657313930207</v>
      </c>
      <c r="M253" s="40" t="n">
        <f aca="false">IF(G253="","",MAX(0,G253-1.96*L253/100))</f>
        <v>0.632101348287861</v>
      </c>
      <c r="N253" s="40" t="n">
        <f aca="false">IF(G253="","",MIN(1,G253+1.96*L253/100))</f>
        <v>0.731535015348502</v>
      </c>
      <c r="O253" s="59" t="n">
        <f aca="false">ROUND(S253*W253,0)</f>
        <v>60</v>
      </c>
      <c r="P253" s="59" t="n">
        <f aca="false">IF(F253="","",ROUND(SQRT((F253*L253/100)^2+(G253*O253)^2),0))</f>
        <v>44</v>
      </c>
      <c r="R253" s="60" t="n">
        <v>16.663130862161</v>
      </c>
      <c r="S253" s="61" t="n">
        <f aca="false">U253*V253*$F$5</f>
        <v>682.091267235719</v>
      </c>
      <c r="T253" s="62" t="n">
        <f aca="false">MAX(0,MIN(1,R253/100+$D$5))</f>
        <v>0.681776094934173</v>
      </c>
      <c r="U253" s="62" t="n">
        <v>0.443204202232436</v>
      </c>
      <c r="V253" s="61" t="n">
        <v>1539</v>
      </c>
      <c r="W253" s="62" t="n">
        <v>0.0882361663506877</v>
      </c>
      <c r="X253" s="63" t="s">
        <v>168</v>
      </c>
      <c r="Y253" s="63" t="s">
        <v>163</v>
      </c>
    </row>
    <row r="254" customFormat="false" ht="15" hidden="false" customHeight="false" outlineLevel="0" collapsed="false">
      <c r="A254" s="32" t="s">
        <v>418</v>
      </c>
      <c r="B254" s="32" t="s">
        <v>293</v>
      </c>
      <c r="C254" s="32" t="s">
        <v>449</v>
      </c>
      <c r="D254" s="59" t="n">
        <f aca="false">ROUND(S254*T254,0)</f>
        <v>536</v>
      </c>
      <c r="E254" s="59" t="n">
        <f aca="false">ROUND(S254,0)-D254</f>
        <v>249</v>
      </c>
      <c r="F254" s="59" t="n">
        <f aca="false">IF(COUNTA(D254:E254)=0,"",SUM(D254:E254))</f>
        <v>785</v>
      </c>
      <c r="G254" s="40" t="n">
        <f aca="false">IF(OR(F254="",F254=0),"",D254/F254)</f>
        <v>0.682802547770701</v>
      </c>
      <c r="H254" s="40" t="n">
        <f aca="false">IF(OR(F254="",F254=0),"",E254/F254)</f>
        <v>0.317197452229299</v>
      </c>
      <c r="I254" s="32" t="s">
        <v>161</v>
      </c>
      <c r="J254" s="36" t="n">
        <v>2.2249158796463</v>
      </c>
      <c r="K254" s="36" t="n">
        <f aca="false">$K$8</f>
        <v>1.2181759394794</v>
      </c>
      <c r="L254" s="36" t="n">
        <f aca="false">SQRT(J254^2+K254^2)</f>
        <v>2.53657313930207</v>
      </c>
      <c r="M254" s="40" t="n">
        <f aca="false">IF(G254="","",MAX(0,G254-1.96*L254/100))</f>
        <v>0.63308571424038</v>
      </c>
      <c r="N254" s="40" t="n">
        <f aca="false">IF(G254="","",MIN(1,G254+1.96*L254/100))</f>
        <v>0.732519381301021</v>
      </c>
      <c r="O254" s="59" t="n">
        <f aca="false">ROUND(S254*W254,0)</f>
        <v>69</v>
      </c>
      <c r="P254" s="59" t="n">
        <f aca="false">IF(F254="","",ROUND(SQRT((F254*L254/100)^2+(G254*O254)^2),0))</f>
        <v>51</v>
      </c>
      <c r="R254" s="60" t="n">
        <v>16.6971829616327</v>
      </c>
      <c r="S254" s="61" t="n">
        <f aca="false">U254*V254*$F$5</f>
        <v>785.450874831763</v>
      </c>
      <c r="T254" s="62" t="n">
        <f aca="false">MAX(0,MIN(1,R254/100+$D$5))</f>
        <v>0.68211661592889</v>
      </c>
      <c r="U254" s="62" t="n">
        <v>0.534320323014805</v>
      </c>
      <c r="V254" s="61" t="n">
        <v>1470</v>
      </c>
      <c r="W254" s="62" t="n">
        <v>0.0882361663506877</v>
      </c>
      <c r="X254" s="63" t="s">
        <v>168</v>
      </c>
      <c r="Y254" s="63" t="s">
        <v>163</v>
      </c>
    </row>
    <row r="255" customFormat="false" ht="15" hidden="false" customHeight="false" outlineLevel="0" collapsed="false">
      <c r="A255" s="32" t="s">
        <v>418</v>
      </c>
      <c r="B255" s="32" t="s">
        <v>293</v>
      </c>
      <c r="C255" s="32" t="s">
        <v>450</v>
      </c>
      <c r="D255" s="59" t="n">
        <f aca="false">ROUND(S255*T255,0)</f>
        <v>941</v>
      </c>
      <c r="E255" s="59" t="n">
        <f aca="false">ROUND(S255,0)-D255</f>
        <v>487</v>
      </c>
      <c r="F255" s="59" t="n">
        <f aca="false">IF(COUNTA(D255:E255)=0,"",SUM(D255:E255))</f>
        <v>1428</v>
      </c>
      <c r="G255" s="40" t="n">
        <f aca="false">IF(OR(F255="",F255=0),"",D255/F255)</f>
        <v>0.658963585434174</v>
      </c>
      <c r="H255" s="40" t="n">
        <f aca="false">IF(OR(F255="",F255=0),"",E255/F255)</f>
        <v>0.341036414565826</v>
      </c>
      <c r="I255" s="32" t="s">
        <v>264</v>
      </c>
      <c r="J255" s="36" t="n">
        <v>2.08291714656994</v>
      </c>
      <c r="K255" s="36" t="n">
        <f aca="false">$K$8</f>
        <v>1.2181759394794</v>
      </c>
      <c r="L255" s="36" t="n">
        <f aca="false">SQRT(J255^2+K255^2)</f>
        <v>2.41298496866465</v>
      </c>
      <c r="M255" s="40" t="n">
        <f aca="false">IF(G255="","",MAX(0,G255-1.96*L255/100))</f>
        <v>0.611669080048346</v>
      </c>
      <c r="N255" s="40" t="n">
        <f aca="false">IF(G255="","",MIN(1,G255+1.96*L255/100))</f>
        <v>0.706258090820001</v>
      </c>
      <c r="O255" s="59" t="n">
        <f aca="false">ROUND(S255*W255,0)</f>
        <v>97</v>
      </c>
      <c r="P255" s="59" t="n">
        <f aca="false">IF(F255="","",ROUND(SQRT((F255*L255/100)^2+(G255*O255)^2),0))</f>
        <v>73</v>
      </c>
      <c r="R255" s="60" t="n">
        <v>14.3867716131064</v>
      </c>
      <c r="S255" s="61" t="n">
        <f aca="false">U255*V255*$F$5</f>
        <v>1428.36591156443</v>
      </c>
      <c r="T255" s="62" t="n">
        <f aca="false">MAX(0,MIN(1,R255/100+$D$5))</f>
        <v>0.659012502443627</v>
      </c>
      <c r="U255" s="62" t="n">
        <v>0.904029057952171</v>
      </c>
      <c r="V255" s="61" t="n">
        <v>1580</v>
      </c>
      <c r="W255" s="62" t="n">
        <v>0.0678151016999644</v>
      </c>
      <c r="X255" s="63" t="s">
        <v>201</v>
      </c>
      <c r="Y255" s="63" t="s">
        <v>163</v>
      </c>
    </row>
    <row r="256" customFormat="false" ht="15" hidden="false" customHeight="false" outlineLevel="0" collapsed="false">
      <c r="A256" s="32" t="s">
        <v>418</v>
      </c>
      <c r="B256" s="32" t="s">
        <v>451</v>
      </c>
      <c r="C256" s="32" t="s">
        <v>452</v>
      </c>
      <c r="D256" s="59" t="n">
        <f aca="false">ROUND(S256*T256,0)</f>
        <v>388</v>
      </c>
      <c r="E256" s="59" t="n">
        <f aca="false">ROUND(S256,0)-D256</f>
        <v>331</v>
      </c>
      <c r="F256" s="59" t="n">
        <f aca="false">IF(COUNTA(D256:E256)=0,"",SUM(D256:E256))</f>
        <v>719</v>
      </c>
      <c r="G256" s="40" t="n">
        <f aca="false">IF(OR(F256="",F256=0),"",D256/F256)</f>
        <v>0.539638386648122</v>
      </c>
      <c r="H256" s="40" t="n">
        <f aca="false">IF(OR(F256="",F256=0),"",E256/F256)</f>
        <v>0.460361613351878</v>
      </c>
      <c r="I256" s="32" t="s">
        <v>161</v>
      </c>
      <c r="J256" s="36" t="n">
        <v>2.2249158796463</v>
      </c>
      <c r="K256" s="36" t="n">
        <f aca="false">$K$8</f>
        <v>1.2181759394794</v>
      </c>
      <c r="L256" s="36" t="n">
        <f aca="false">SQRT(J256^2+K256^2)</f>
        <v>2.53657313930207</v>
      </c>
      <c r="M256" s="40" t="n">
        <f aca="false">IF(G256="","",MAX(0,G256-1.96*L256/100))</f>
        <v>0.489921553117802</v>
      </c>
      <c r="N256" s="40" t="n">
        <f aca="false">IF(G256="","",MIN(1,G256+1.96*L256/100))</f>
        <v>0.589355220178443</v>
      </c>
      <c r="O256" s="59" t="n">
        <f aca="false">ROUND(S256*W256,0)</f>
        <v>63</v>
      </c>
      <c r="P256" s="59" t="n">
        <f aca="false">IF(F256="","",ROUND(SQRT((F256*L256/100)^2+(G256*O256)^2),0))</f>
        <v>39</v>
      </c>
      <c r="R256" s="60" t="n">
        <v>2.40174609985459</v>
      </c>
      <c r="S256" s="61" t="n">
        <f aca="false">U256*V256*$F$5</f>
        <v>718.755218216319</v>
      </c>
      <c r="T256" s="62" t="n">
        <f aca="false">MAX(0,MIN(1,R256/100+$D$5))</f>
        <v>0.539162247311109</v>
      </c>
      <c r="U256" s="62" t="n">
        <v>0.675521821631879</v>
      </c>
      <c r="V256" s="61" t="n">
        <v>1064</v>
      </c>
      <c r="W256" s="62" t="n">
        <v>0.0882361663506877</v>
      </c>
      <c r="X256" s="63" t="s">
        <v>168</v>
      </c>
      <c r="Y256" s="63" t="s">
        <v>163</v>
      </c>
    </row>
    <row r="257" customFormat="false" ht="15" hidden="false" customHeight="false" outlineLevel="0" collapsed="false">
      <c r="A257" s="32" t="s">
        <v>418</v>
      </c>
      <c r="B257" s="32" t="s">
        <v>451</v>
      </c>
      <c r="C257" s="32" t="s">
        <v>453</v>
      </c>
      <c r="D257" s="59" t="n">
        <f aca="false">ROUND(S257*T257,0)</f>
        <v>499</v>
      </c>
      <c r="E257" s="59" t="n">
        <f aca="false">ROUND(S257,0)-D257</f>
        <v>430</v>
      </c>
      <c r="F257" s="59" t="n">
        <f aca="false">IF(COUNTA(D257:E257)=0,"",SUM(D257:E257))</f>
        <v>929</v>
      </c>
      <c r="G257" s="40" t="n">
        <f aca="false">IF(OR(F257="",F257=0),"",D257/F257)</f>
        <v>0.53713670613563</v>
      </c>
      <c r="H257" s="40" t="n">
        <f aca="false">IF(OR(F257="",F257=0),"",E257/F257)</f>
        <v>0.46286329386437</v>
      </c>
      <c r="I257" s="32" t="s">
        <v>161</v>
      </c>
      <c r="J257" s="36" t="n">
        <v>2.2249158796463</v>
      </c>
      <c r="K257" s="36" t="n">
        <f aca="false">$K$8</f>
        <v>1.2181759394794</v>
      </c>
      <c r="L257" s="36" t="n">
        <f aca="false">SQRT(J257^2+K257^2)</f>
        <v>2.53657313930207</v>
      </c>
      <c r="M257" s="40" t="n">
        <f aca="false">IF(G257="","",MAX(0,G257-1.96*L257/100))</f>
        <v>0.487419872605309</v>
      </c>
      <c r="N257" s="40" t="n">
        <f aca="false">IF(G257="","",MIN(1,G257+1.96*L257/100))</f>
        <v>0.58685353966595</v>
      </c>
      <c r="O257" s="59" t="n">
        <f aca="false">ROUND(S257*W257,0)</f>
        <v>82</v>
      </c>
      <c r="P257" s="59" t="n">
        <f aca="false">IF(F257="","",ROUND(SQRT((F257*L257/100)^2+(G257*O257)^2),0))</f>
        <v>50</v>
      </c>
      <c r="R257" s="60" t="n">
        <v>2.21514201851493</v>
      </c>
      <c r="S257" s="61" t="n">
        <f aca="false">U257*V257*$F$5</f>
        <v>929.064439140811</v>
      </c>
      <c r="T257" s="62" t="n">
        <f aca="false">MAX(0,MIN(1,R257/100+$D$5))</f>
        <v>0.537296206497712</v>
      </c>
      <c r="U257" s="62" t="n">
        <v>0.720763723150358</v>
      </c>
      <c r="V257" s="61" t="n">
        <v>1289</v>
      </c>
      <c r="W257" s="62" t="n">
        <v>0.0882361663506877</v>
      </c>
      <c r="X257" s="63" t="s">
        <v>168</v>
      </c>
      <c r="Y257" s="63" t="s">
        <v>163</v>
      </c>
    </row>
    <row r="258" customFormat="false" ht="15" hidden="false" customHeight="false" outlineLevel="0" collapsed="false">
      <c r="A258" s="32" t="s">
        <v>418</v>
      </c>
      <c r="B258" s="32" t="s">
        <v>451</v>
      </c>
      <c r="C258" s="32" t="s">
        <v>454</v>
      </c>
      <c r="D258" s="59" t="n">
        <f aca="false">ROUND(S258*T258,0)</f>
        <v>547</v>
      </c>
      <c r="E258" s="59" t="n">
        <f aca="false">ROUND(S258,0)-D258</f>
        <v>443</v>
      </c>
      <c r="F258" s="59" t="n">
        <f aca="false">IF(COUNTA(D258:E258)=0,"",SUM(D258:E258))</f>
        <v>990</v>
      </c>
      <c r="G258" s="40" t="n">
        <f aca="false">IF(OR(F258="",F258=0),"",D258/F258)</f>
        <v>0.552525252525253</v>
      </c>
      <c r="H258" s="40" t="n">
        <f aca="false">IF(OR(F258="",F258=0),"",E258/F258)</f>
        <v>0.447474747474747</v>
      </c>
      <c r="I258" s="32" t="s">
        <v>161</v>
      </c>
      <c r="J258" s="36" t="n">
        <v>2.08291714656994</v>
      </c>
      <c r="K258" s="36" t="n">
        <f aca="false">$K$8</f>
        <v>1.2181759394794</v>
      </c>
      <c r="L258" s="36" t="n">
        <f aca="false">SQRT(J258^2+K258^2)</f>
        <v>2.41298496866465</v>
      </c>
      <c r="M258" s="40" t="n">
        <f aca="false">IF(G258="","",MAX(0,G258-1.96*L258/100))</f>
        <v>0.505230747139425</v>
      </c>
      <c r="N258" s="40" t="n">
        <f aca="false">IF(G258="","",MIN(1,G258+1.96*L258/100))</f>
        <v>0.59981975791108</v>
      </c>
      <c r="O258" s="59" t="n">
        <f aca="false">ROUND(S258*W258,0)</f>
        <v>67</v>
      </c>
      <c r="P258" s="59" t="n">
        <f aca="false">IF(F258="","",ROUND(SQRT((F258*L258/100)^2+(G258*O258)^2),0))</f>
        <v>44</v>
      </c>
      <c r="R258" s="60" t="n">
        <v>3.77093039849994</v>
      </c>
      <c r="S258" s="61" t="n">
        <f aca="false">U258*V258*$F$5</f>
        <v>990.257425742575</v>
      </c>
      <c r="T258" s="62" t="n">
        <f aca="false">MAX(0,MIN(1,R258/100+$D$5))</f>
        <v>0.552854090297562</v>
      </c>
      <c r="U258" s="62" t="n">
        <v>0.601980198019802</v>
      </c>
      <c r="V258" s="61" t="n">
        <v>1645</v>
      </c>
      <c r="W258" s="62" t="n">
        <v>0.0678151016999644</v>
      </c>
      <c r="X258" s="63" t="s">
        <v>201</v>
      </c>
      <c r="Y258" s="63" t="s">
        <v>163</v>
      </c>
    </row>
    <row r="259" customFormat="false" ht="15" hidden="false" customHeight="false" outlineLevel="0" collapsed="false">
      <c r="A259" s="32" t="s">
        <v>418</v>
      </c>
      <c r="B259" s="32" t="s">
        <v>451</v>
      </c>
      <c r="C259" s="32" t="s">
        <v>455</v>
      </c>
      <c r="D259" s="59" t="n">
        <f aca="false">ROUND(S259*T259,0)</f>
        <v>264</v>
      </c>
      <c r="E259" s="59" t="n">
        <f aca="false">ROUND(S259,0)-D259</f>
        <v>250</v>
      </c>
      <c r="F259" s="59" t="n">
        <f aca="false">IF(COUNTA(D259:E259)=0,"",SUM(D259:E259))</f>
        <v>514</v>
      </c>
      <c r="G259" s="40" t="n">
        <f aca="false">IF(OR(F259="",F259=0),"",D259/F259)</f>
        <v>0.513618677042802</v>
      </c>
      <c r="H259" s="40" t="n">
        <f aca="false">IF(OR(F259="",F259=0),"",E259/F259)</f>
        <v>0.486381322957198</v>
      </c>
      <c r="I259" s="32" t="s">
        <v>161</v>
      </c>
      <c r="J259" s="36" t="n">
        <v>3.19796330451848</v>
      </c>
      <c r="K259" s="36" t="n">
        <f aca="false">$K$8</f>
        <v>1.2181759394794</v>
      </c>
      <c r="L259" s="36" t="n">
        <f aca="false">SQRT(J259^2+K259^2)</f>
        <v>3.42212242863596</v>
      </c>
      <c r="M259" s="40" t="n">
        <f aca="false">IF(G259="","",MAX(0,G259-1.96*L259/100))</f>
        <v>0.446545077441537</v>
      </c>
      <c r="N259" s="40" t="n">
        <f aca="false">IF(G259="","",MIN(1,G259+1.96*L259/100))</f>
        <v>0.580692276644066</v>
      </c>
      <c r="O259" s="59" t="n">
        <f aca="false">ROUND(S259*W259,0)</f>
        <v>76</v>
      </c>
      <c r="P259" s="59" t="n">
        <f aca="false">IF(F259="","",ROUND(SQRT((F259*L259/100)^2+(G259*O259)^2),0))</f>
        <v>43</v>
      </c>
      <c r="R259" s="60" t="n">
        <v>-0.128490542730528</v>
      </c>
      <c r="S259" s="61" t="n">
        <f aca="false">U259*V259*$F$5</f>
        <v>513.768181818182</v>
      </c>
      <c r="T259" s="62" t="n">
        <f aca="false">MAX(0,MIN(1,R259/100+$D$5))</f>
        <v>0.513859880885258</v>
      </c>
      <c r="U259" s="62" t="n">
        <v>0.547727272727273</v>
      </c>
      <c r="V259" s="61" t="n">
        <v>938</v>
      </c>
      <c r="W259" s="62" t="n">
        <v>0.147793277096735</v>
      </c>
      <c r="X259" s="63" t="s">
        <v>162</v>
      </c>
      <c r="Y259" s="63" t="s">
        <v>163</v>
      </c>
    </row>
    <row r="260" customFormat="false" ht="15" hidden="false" customHeight="false" outlineLevel="0" collapsed="false">
      <c r="A260" s="32" t="s">
        <v>418</v>
      </c>
      <c r="B260" s="32" t="s">
        <v>451</v>
      </c>
      <c r="C260" s="32" t="s">
        <v>456</v>
      </c>
      <c r="D260" s="59" t="n">
        <f aca="false">ROUND(S260*T260,0)</f>
        <v>448</v>
      </c>
      <c r="E260" s="59" t="n">
        <f aca="false">ROUND(S260,0)-D260</f>
        <v>344</v>
      </c>
      <c r="F260" s="59" t="n">
        <f aca="false">IF(COUNTA(D260:E260)=0,"",SUM(D260:E260))</f>
        <v>792</v>
      </c>
      <c r="G260" s="40" t="n">
        <f aca="false">IF(OR(F260="",F260=0),"",D260/F260)</f>
        <v>0.565656565656566</v>
      </c>
      <c r="H260" s="40" t="n">
        <f aca="false">IF(OR(F260="",F260=0),"",E260/F260)</f>
        <v>0.434343434343434</v>
      </c>
      <c r="I260" s="32" t="s">
        <v>161</v>
      </c>
      <c r="J260" s="36" t="n">
        <v>2.2249158796463</v>
      </c>
      <c r="K260" s="36" t="n">
        <f aca="false">$K$8</f>
        <v>1.2181759394794</v>
      </c>
      <c r="L260" s="36" t="n">
        <f aca="false">SQRT(J260^2+K260^2)</f>
        <v>2.53657313930207</v>
      </c>
      <c r="M260" s="40" t="n">
        <f aca="false">IF(G260="","",MAX(0,G260-1.96*L260/100))</f>
        <v>0.515939732126245</v>
      </c>
      <c r="N260" s="40" t="n">
        <f aca="false">IF(G260="","",MIN(1,G260+1.96*L260/100))</f>
        <v>0.615373399186886</v>
      </c>
      <c r="O260" s="59" t="n">
        <f aca="false">ROUND(S260*W260,0)</f>
        <v>70</v>
      </c>
      <c r="P260" s="59" t="n">
        <f aca="false">IF(F260="","",ROUND(SQRT((F260*L260/100)^2+(G260*O260)^2),0))</f>
        <v>44</v>
      </c>
      <c r="R260" s="60" t="n">
        <v>5.00637727895407</v>
      </c>
      <c r="S260" s="61" t="n">
        <f aca="false">U260*V260*$F$5</f>
        <v>792.466367713005</v>
      </c>
      <c r="T260" s="62" t="n">
        <f aca="false">MAX(0,MIN(1,R260/100+$D$5))</f>
        <v>0.565208559102104</v>
      </c>
      <c r="U260" s="62" t="n">
        <v>0.56203288490284</v>
      </c>
      <c r="V260" s="61" t="n">
        <v>1410</v>
      </c>
      <c r="W260" s="62" t="n">
        <v>0.0882361663506877</v>
      </c>
      <c r="X260" s="63" t="s">
        <v>168</v>
      </c>
      <c r="Y260" s="63" t="s">
        <v>163</v>
      </c>
    </row>
    <row r="261" customFormat="false" ht="15" hidden="false" customHeight="false" outlineLevel="0" collapsed="false">
      <c r="A261" s="32" t="s">
        <v>418</v>
      </c>
      <c r="B261" s="32" t="s">
        <v>451</v>
      </c>
      <c r="C261" s="32" t="s">
        <v>457</v>
      </c>
      <c r="D261" s="59" t="n">
        <f aca="false">ROUND(S261*T261,0)</f>
        <v>452</v>
      </c>
      <c r="E261" s="59" t="n">
        <f aca="false">ROUND(S261,0)-D261</f>
        <v>388</v>
      </c>
      <c r="F261" s="59" t="n">
        <f aca="false">IF(COUNTA(D261:E261)=0,"",SUM(D261:E261))</f>
        <v>840</v>
      </c>
      <c r="G261" s="40" t="n">
        <f aca="false">IF(OR(F261="",F261=0),"",D261/F261)</f>
        <v>0.538095238095238</v>
      </c>
      <c r="H261" s="40" t="n">
        <f aca="false">IF(OR(F261="",F261=0),"",E261/F261)</f>
        <v>0.461904761904762</v>
      </c>
      <c r="I261" s="32" t="s">
        <v>161</v>
      </c>
      <c r="J261" s="36" t="n">
        <v>2.2249158796463</v>
      </c>
      <c r="K261" s="36" t="n">
        <f aca="false">$K$8</f>
        <v>1.2181759394794</v>
      </c>
      <c r="L261" s="36" t="n">
        <f aca="false">SQRT(J261^2+K261^2)</f>
        <v>2.53657313930207</v>
      </c>
      <c r="M261" s="40" t="n">
        <f aca="false">IF(G261="","",MAX(0,G261-1.96*L261/100))</f>
        <v>0.488378404564918</v>
      </c>
      <c r="N261" s="40" t="n">
        <f aca="false">IF(G261="","",MIN(1,G261+1.96*L261/100))</f>
        <v>0.587812071625559</v>
      </c>
      <c r="O261" s="59" t="n">
        <f aca="false">ROUND(S261*W261,0)</f>
        <v>74</v>
      </c>
      <c r="P261" s="59" t="n">
        <f aca="false">IF(F261="","",ROUND(SQRT((F261*L261/100)^2+(G261*O261)^2),0))</f>
        <v>45</v>
      </c>
      <c r="R261" s="60" t="n">
        <v>2.30885483329004</v>
      </c>
      <c r="S261" s="61" t="n">
        <f aca="false">U261*V261*$F$5</f>
        <v>839.707716289945</v>
      </c>
      <c r="T261" s="62" t="n">
        <f aca="false">MAX(0,MIN(1,R261/100+$D$5))</f>
        <v>0.538233334645463</v>
      </c>
      <c r="U261" s="62" t="n">
        <v>0.624318004676539</v>
      </c>
      <c r="V261" s="61" t="n">
        <v>1345</v>
      </c>
      <c r="W261" s="62" t="n">
        <v>0.0882361663506877</v>
      </c>
      <c r="X261" s="63" t="s">
        <v>168</v>
      </c>
      <c r="Y261" s="63" t="s">
        <v>163</v>
      </c>
    </row>
    <row r="262" customFormat="false" ht="15" hidden="false" customHeight="false" outlineLevel="0" collapsed="false">
      <c r="A262" s="32" t="s">
        <v>418</v>
      </c>
      <c r="B262" s="32" t="s">
        <v>451</v>
      </c>
      <c r="C262" s="32" t="s">
        <v>458</v>
      </c>
      <c r="D262" s="59" t="n">
        <f aca="false">ROUND(S262*T262,0)</f>
        <v>285</v>
      </c>
      <c r="E262" s="59" t="n">
        <f aca="false">ROUND(S262,0)-D262</f>
        <v>229</v>
      </c>
      <c r="F262" s="59" t="n">
        <f aca="false">IF(COUNTA(D262:E262)=0,"",SUM(D262:E262))</f>
        <v>514</v>
      </c>
      <c r="G262" s="40" t="n">
        <f aca="false">IF(OR(F262="",F262=0),"",D262/F262)</f>
        <v>0.554474708171206</v>
      </c>
      <c r="H262" s="40" t="n">
        <f aca="false">IF(OR(F262="",F262=0),"",E262/F262)</f>
        <v>0.445525291828794</v>
      </c>
      <c r="I262" s="32" t="s">
        <v>161</v>
      </c>
      <c r="J262" s="36" t="n">
        <v>3.19796330451848</v>
      </c>
      <c r="K262" s="36" t="n">
        <f aca="false">$K$8</f>
        <v>1.2181759394794</v>
      </c>
      <c r="L262" s="36" t="n">
        <f aca="false">SQRT(J262^2+K262^2)</f>
        <v>3.42212242863596</v>
      </c>
      <c r="M262" s="40" t="n">
        <f aca="false">IF(G262="","",MAX(0,G262-1.96*L262/100))</f>
        <v>0.487401108569941</v>
      </c>
      <c r="N262" s="40" t="n">
        <f aca="false">IF(G262="","",MIN(1,G262+1.96*L262/100))</f>
        <v>0.621548307772471</v>
      </c>
      <c r="O262" s="59" t="n">
        <f aca="false">ROUND(S262*W262,0)</f>
        <v>76</v>
      </c>
      <c r="P262" s="59" t="n">
        <f aca="false">IF(F262="","",ROUND(SQRT((F262*L262/100)^2+(G262*O262)^2),0))</f>
        <v>46</v>
      </c>
      <c r="R262" s="60" t="n">
        <v>3.95229004391838</v>
      </c>
      <c r="S262" s="61" t="n">
        <f aca="false">U262*V262*$F$5</f>
        <v>514.18359375</v>
      </c>
      <c r="T262" s="62" t="n">
        <f aca="false">MAX(0,MIN(1,R262/100+$D$5))</f>
        <v>0.554667686751747</v>
      </c>
      <c r="U262" s="62" t="n">
        <v>0.641927083333333</v>
      </c>
      <c r="V262" s="61" t="n">
        <v>801</v>
      </c>
      <c r="W262" s="62" t="n">
        <v>0.147793277096735</v>
      </c>
      <c r="X262" s="63" t="s">
        <v>162</v>
      </c>
      <c r="Y262" s="63" t="s">
        <v>163</v>
      </c>
    </row>
    <row r="263" customFormat="false" ht="15" hidden="false" customHeight="false" outlineLevel="0" collapsed="false">
      <c r="A263" s="32" t="s">
        <v>418</v>
      </c>
      <c r="B263" s="32" t="s">
        <v>451</v>
      </c>
      <c r="C263" s="32" t="s">
        <v>459</v>
      </c>
      <c r="D263" s="59" t="n">
        <f aca="false">ROUND(S263*T263,0)</f>
        <v>409</v>
      </c>
      <c r="E263" s="59" t="n">
        <f aca="false">ROUND(S263,0)-D263</f>
        <v>297</v>
      </c>
      <c r="F263" s="59" t="n">
        <f aca="false">IF(COUNTA(D263:E263)=0,"",SUM(D263:E263))</f>
        <v>706</v>
      </c>
      <c r="G263" s="40" t="n">
        <f aca="false">IF(OR(F263="",F263=0),"",D263/F263)</f>
        <v>0.579320113314448</v>
      </c>
      <c r="H263" s="40" t="n">
        <f aca="false">IF(OR(F263="",F263=0),"",E263/F263)</f>
        <v>0.420679886685552</v>
      </c>
      <c r="I263" s="32" t="s">
        <v>161</v>
      </c>
      <c r="J263" s="36" t="n">
        <v>2.2249158796463</v>
      </c>
      <c r="K263" s="36" t="n">
        <f aca="false">$K$8</f>
        <v>1.2181759394794</v>
      </c>
      <c r="L263" s="36" t="n">
        <f aca="false">SQRT(J263^2+K263^2)</f>
        <v>2.53657313930207</v>
      </c>
      <c r="M263" s="40" t="n">
        <f aca="false">IF(G263="","",MAX(0,G263-1.96*L263/100))</f>
        <v>0.529603279784127</v>
      </c>
      <c r="N263" s="40" t="n">
        <f aca="false">IF(G263="","",MIN(1,G263+1.96*L263/100))</f>
        <v>0.629036946844768</v>
      </c>
      <c r="O263" s="59" t="n">
        <f aca="false">ROUND(S263*W263,0)</f>
        <v>62</v>
      </c>
      <c r="P263" s="59" t="n">
        <f aca="false">IF(F263="","",ROUND(SQRT((F263*L263/100)^2+(G263*O263)^2),0))</f>
        <v>40</v>
      </c>
      <c r="R263" s="60" t="n">
        <v>6.43568913398262</v>
      </c>
      <c r="S263" s="61" t="n">
        <f aca="false">U263*V263*$F$5</f>
        <v>705.860894941635</v>
      </c>
      <c r="T263" s="62" t="n">
        <f aca="false">MAX(0,MIN(1,R263/100+$D$5))</f>
        <v>0.579501677652389</v>
      </c>
      <c r="U263" s="62" t="n">
        <v>0.607976653696498</v>
      </c>
      <c r="V263" s="61" t="n">
        <v>1161</v>
      </c>
      <c r="W263" s="62" t="n">
        <v>0.0882361663506877</v>
      </c>
      <c r="X263" s="63" t="s">
        <v>168</v>
      </c>
      <c r="Y263" s="63" t="s">
        <v>163</v>
      </c>
    </row>
    <row r="264" customFormat="false" ht="15" hidden="false" customHeight="false" outlineLevel="0" collapsed="false">
      <c r="A264" s="32" t="s">
        <v>418</v>
      </c>
      <c r="B264" s="32" t="s">
        <v>451</v>
      </c>
      <c r="C264" s="32" t="s">
        <v>460</v>
      </c>
      <c r="D264" s="59" t="n">
        <f aca="false">ROUND(S264*T264,0)</f>
        <v>256</v>
      </c>
      <c r="E264" s="59" t="n">
        <f aca="false">ROUND(S264,0)-D264</f>
        <v>173</v>
      </c>
      <c r="F264" s="59" t="n">
        <f aca="false">IF(COUNTA(D264:E264)=0,"",SUM(D264:E264))</f>
        <v>429</v>
      </c>
      <c r="G264" s="40" t="n">
        <f aca="false">IF(OR(F264="",F264=0),"",D264/F264)</f>
        <v>0.596736596736597</v>
      </c>
      <c r="H264" s="40" t="n">
        <f aca="false">IF(OR(F264="",F264=0),"",E264/F264)</f>
        <v>0.403263403263403</v>
      </c>
      <c r="I264" s="32" t="s">
        <v>161</v>
      </c>
      <c r="J264" s="36" t="n">
        <v>3.19796330451848</v>
      </c>
      <c r="K264" s="36" t="n">
        <f aca="false">$K$8</f>
        <v>1.2181759394794</v>
      </c>
      <c r="L264" s="36" t="n">
        <f aca="false">SQRT(J264^2+K264^2)</f>
        <v>3.42212242863596</v>
      </c>
      <c r="M264" s="40" t="n">
        <f aca="false">IF(G264="","",MAX(0,G264-1.96*L264/100))</f>
        <v>0.529662997135332</v>
      </c>
      <c r="N264" s="40" t="n">
        <f aca="false">IF(G264="","",MIN(1,G264+1.96*L264/100))</f>
        <v>0.663810196337862</v>
      </c>
      <c r="O264" s="59" t="n">
        <f aca="false">ROUND(S264*W264,0)</f>
        <v>63</v>
      </c>
      <c r="P264" s="59" t="n">
        <f aca="false">IF(F264="","",ROUND(SQRT((F264*L264/100)^2+(G264*O264)^2),0))</f>
        <v>40</v>
      </c>
      <c r="R264" s="60" t="n">
        <v>8.18240553302872</v>
      </c>
      <c r="S264" s="61" t="n">
        <f aca="false">U264*V264*$F$5</f>
        <v>429.344262295082</v>
      </c>
      <c r="T264" s="62" t="n">
        <f aca="false">MAX(0,MIN(1,R264/100+$D$5))</f>
        <v>0.59696884164285</v>
      </c>
      <c r="U264" s="62" t="n">
        <v>0.55327868852459</v>
      </c>
      <c r="V264" s="61" t="n">
        <v>776</v>
      </c>
      <c r="W264" s="62" t="n">
        <v>0.147793277096735</v>
      </c>
      <c r="X264" s="63" t="s">
        <v>162</v>
      </c>
      <c r="Y264" s="63" t="s">
        <v>163</v>
      </c>
    </row>
    <row r="265" customFormat="false" ht="15" hidden="false" customHeight="false" outlineLevel="0" collapsed="false">
      <c r="A265" s="32" t="s">
        <v>418</v>
      </c>
      <c r="B265" s="32" t="s">
        <v>451</v>
      </c>
      <c r="C265" s="32" t="s">
        <v>461</v>
      </c>
      <c r="D265" s="59" t="n">
        <f aca="false">ROUND(S265*T265,0)</f>
        <v>282</v>
      </c>
      <c r="E265" s="59" t="n">
        <f aca="false">ROUND(S265,0)-D265</f>
        <v>262</v>
      </c>
      <c r="F265" s="59" t="n">
        <f aca="false">IF(COUNTA(D265:E265)=0,"",SUM(D265:E265))</f>
        <v>544</v>
      </c>
      <c r="G265" s="40" t="n">
        <f aca="false">IF(OR(F265="",F265=0),"",D265/F265)</f>
        <v>0.518382352941177</v>
      </c>
      <c r="H265" s="40" t="n">
        <f aca="false">IF(OR(F265="",F265=0),"",E265/F265)</f>
        <v>0.481617647058824</v>
      </c>
      <c r="I265" s="32" t="s">
        <v>161</v>
      </c>
      <c r="J265" s="36" t="n">
        <v>3.19796330451848</v>
      </c>
      <c r="K265" s="36" t="n">
        <f aca="false">$K$8</f>
        <v>1.2181759394794</v>
      </c>
      <c r="L265" s="36" t="n">
        <f aca="false">SQRT(J265^2+K265^2)</f>
        <v>3.42212242863596</v>
      </c>
      <c r="M265" s="40" t="n">
        <f aca="false">IF(G265="","",MAX(0,G265-1.96*L265/100))</f>
        <v>0.451308753339912</v>
      </c>
      <c r="N265" s="40" t="n">
        <f aca="false">IF(G265="","",MIN(1,G265+1.96*L265/100))</f>
        <v>0.585455952542441</v>
      </c>
      <c r="O265" s="59" t="n">
        <f aca="false">ROUND(S265*W265,0)</f>
        <v>80</v>
      </c>
      <c r="P265" s="59" t="n">
        <f aca="false">IF(F265="","",ROUND(SQRT((F265*L265/100)^2+(G265*O265)^2),0))</f>
        <v>45</v>
      </c>
      <c r="R265" s="60" t="n">
        <v>0.314783411277597</v>
      </c>
      <c r="S265" s="61" t="n">
        <f aca="false">U265*V265*$F$5</f>
        <v>543.75093399751</v>
      </c>
      <c r="T265" s="62" t="n">
        <f aca="false">MAX(0,MIN(1,R265/100+$D$5))</f>
        <v>0.518292620425339</v>
      </c>
      <c r="U265" s="62" t="n">
        <v>0.687422166874222</v>
      </c>
      <c r="V265" s="61" t="n">
        <v>791</v>
      </c>
      <c r="W265" s="62" t="n">
        <v>0.147793277096735</v>
      </c>
      <c r="X265" s="63" t="s">
        <v>162</v>
      </c>
      <c r="Y265" s="63" t="s">
        <v>163</v>
      </c>
    </row>
    <row r="266" customFormat="false" ht="15" hidden="false" customHeight="false" outlineLevel="0" collapsed="false">
      <c r="A266" s="32" t="s">
        <v>418</v>
      </c>
      <c r="B266" s="32" t="s">
        <v>451</v>
      </c>
      <c r="C266" s="32" t="s">
        <v>462</v>
      </c>
      <c r="D266" s="59" t="n">
        <f aca="false">ROUND(S266*T266,0)</f>
        <v>355</v>
      </c>
      <c r="E266" s="59" t="n">
        <f aca="false">ROUND(S266,0)-D266</f>
        <v>298</v>
      </c>
      <c r="F266" s="59" t="n">
        <f aca="false">IF(COUNTA(D266:E266)=0,"",SUM(D266:E266))</f>
        <v>653</v>
      </c>
      <c r="G266" s="40" t="n">
        <f aca="false">IF(OR(F266="",F266=0),"",D266/F266)</f>
        <v>0.54364471669219</v>
      </c>
      <c r="H266" s="40" t="n">
        <f aca="false">IF(OR(F266="",F266=0),"",E266/F266)</f>
        <v>0.45635528330781</v>
      </c>
      <c r="I266" s="32" t="s">
        <v>161</v>
      </c>
      <c r="J266" s="36" t="n">
        <v>2.2249158796463</v>
      </c>
      <c r="K266" s="36" t="n">
        <f aca="false">$K$8</f>
        <v>1.2181759394794</v>
      </c>
      <c r="L266" s="36" t="n">
        <f aca="false">SQRT(J266^2+K266^2)</f>
        <v>2.53657313930207</v>
      </c>
      <c r="M266" s="40" t="n">
        <f aca="false">IF(G266="","",MAX(0,G266-1.96*L266/100))</f>
        <v>0.493927883161869</v>
      </c>
      <c r="N266" s="40" t="n">
        <f aca="false">IF(G266="","",MIN(1,G266+1.96*L266/100))</f>
        <v>0.593361550222511</v>
      </c>
      <c r="O266" s="59" t="n">
        <f aca="false">ROUND(S266*W266,0)</f>
        <v>58</v>
      </c>
      <c r="P266" s="59" t="n">
        <f aca="false">IF(F266="","",ROUND(SQRT((F266*L266/100)^2+(G266*O266)^2),0))</f>
        <v>36</v>
      </c>
      <c r="R266" s="60" t="n">
        <v>2.80444005409748</v>
      </c>
      <c r="S266" s="61" t="n">
        <f aca="false">U266*V266*$F$5</f>
        <v>652.778593913956</v>
      </c>
      <c r="T266" s="62" t="n">
        <f aca="false">MAX(0,MIN(1,R266/100+$D$5))</f>
        <v>0.543189186853538</v>
      </c>
      <c r="U266" s="62" t="n">
        <v>0.677859391395593</v>
      </c>
      <c r="V266" s="61" t="n">
        <v>963</v>
      </c>
      <c r="W266" s="62" t="n">
        <v>0.0882361663506877</v>
      </c>
      <c r="X266" s="63" t="s">
        <v>168</v>
      </c>
      <c r="Y266" s="63" t="s">
        <v>163</v>
      </c>
    </row>
    <row r="267" customFormat="false" ht="15" hidden="false" customHeight="false" outlineLevel="0" collapsed="false">
      <c r="A267" s="32" t="s">
        <v>418</v>
      </c>
      <c r="B267" s="32" t="s">
        <v>451</v>
      </c>
      <c r="C267" s="32" t="s">
        <v>463</v>
      </c>
      <c r="D267" s="59" t="n">
        <f aca="false">ROUND(S267*T267,0)</f>
        <v>440</v>
      </c>
      <c r="E267" s="59" t="n">
        <f aca="false">ROUND(S267,0)-D267</f>
        <v>330</v>
      </c>
      <c r="F267" s="59" t="n">
        <f aca="false">IF(COUNTA(D267:E267)=0,"",SUM(D267:E267))</f>
        <v>770</v>
      </c>
      <c r="G267" s="40" t="n">
        <f aca="false">IF(OR(F267="",F267=0),"",D267/F267)</f>
        <v>0.571428571428571</v>
      </c>
      <c r="H267" s="40" t="n">
        <f aca="false">IF(OR(F267="",F267=0),"",E267/F267)</f>
        <v>0.428571428571429</v>
      </c>
      <c r="I267" s="32" t="s">
        <v>161</v>
      </c>
      <c r="J267" s="36" t="n">
        <v>2.2249158796463</v>
      </c>
      <c r="K267" s="36" t="n">
        <f aca="false">$K$8</f>
        <v>1.2181759394794</v>
      </c>
      <c r="L267" s="36" t="n">
        <f aca="false">SQRT(J267^2+K267^2)</f>
        <v>2.53657313930207</v>
      </c>
      <c r="M267" s="40" t="n">
        <f aca="false">IF(G267="","",MAX(0,G267-1.96*L267/100))</f>
        <v>0.521711737898251</v>
      </c>
      <c r="N267" s="40" t="n">
        <f aca="false">IF(G267="","",MIN(1,G267+1.96*L267/100))</f>
        <v>0.621145404958892</v>
      </c>
      <c r="O267" s="59" t="n">
        <f aca="false">ROUND(S267*W267,0)</f>
        <v>68</v>
      </c>
      <c r="P267" s="59" t="n">
        <f aca="false">IF(F267="","",ROUND(SQRT((F267*L267/100)^2+(G267*O267)^2),0))</f>
        <v>43</v>
      </c>
      <c r="R267" s="60" t="n">
        <v>5.54592607311964</v>
      </c>
      <c r="S267" s="61" t="n">
        <f aca="false">U267*V267*$F$5</f>
        <v>770.401725790987</v>
      </c>
      <c r="T267" s="62" t="n">
        <f aca="false">MAX(0,MIN(1,R267/100+$D$5))</f>
        <v>0.570604047043759</v>
      </c>
      <c r="U267" s="62" t="n">
        <v>0.674017257909875</v>
      </c>
      <c r="V267" s="61" t="n">
        <v>1143</v>
      </c>
      <c r="W267" s="62" t="n">
        <v>0.0882361663506877</v>
      </c>
      <c r="X267" s="63" t="s">
        <v>168</v>
      </c>
      <c r="Y267" s="63" t="s">
        <v>163</v>
      </c>
    </row>
    <row r="268" customFormat="false" ht="15" hidden="false" customHeight="false" outlineLevel="0" collapsed="false">
      <c r="A268" s="32" t="s">
        <v>418</v>
      </c>
      <c r="B268" s="32" t="s">
        <v>451</v>
      </c>
      <c r="C268" s="32" t="s">
        <v>464</v>
      </c>
      <c r="D268" s="59" t="n">
        <f aca="false">ROUND(S268*T268,0)</f>
        <v>344</v>
      </c>
      <c r="E268" s="59" t="n">
        <f aca="false">ROUND(S268,0)-D268</f>
        <v>323</v>
      </c>
      <c r="F268" s="59" t="n">
        <f aca="false">IF(COUNTA(D268:E268)=0,"",SUM(D268:E268))</f>
        <v>667</v>
      </c>
      <c r="G268" s="40" t="n">
        <f aca="false">IF(OR(F268="",F268=0),"",D268/F268)</f>
        <v>0.515742128935532</v>
      </c>
      <c r="H268" s="40" t="n">
        <f aca="false">IF(OR(F268="",F268=0),"",E268/F268)</f>
        <v>0.484257871064468</v>
      </c>
      <c r="I268" s="32" t="s">
        <v>161</v>
      </c>
      <c r="J268" s="36" t="n">
        <v>2.2249158796463</v>
      </c>
      <c r="K268" s="36" t="n">
        <f aca="false">$K$8</f>
        <v>1.2181759394794</v>
      </c>
      <c r="L268" s="36" t="n">
        <f aca="false">SQRT(J268^2+K268^2)</f>
        <v>2.53657313930207</v>
      </c>
      <c r="M268" s="40" t="n">
        <f aca="false">IF(G268="","",MAX(0,G268-1.96*L268/100))</f>
        <v>0.466025295405212</v>
      </c>
      <c r="N268" s="40" t="n">
        <f aca="false">IF(G268="","",MIN(1,G268+1.96*L268/100))</f>
        <v>0.565458962465853</v>
      </c>
      <c r="O268" s="59" t="n">
        <f aca="false">ROUND(S268*W268,0)</f>
        <v>59</v>
      </c>
      <c r="P268" s="59" t="n">
        <f aca="false">IF(F268="","",ROUND(SQRT((F268*L268/100)^2+(G268*O268)^2),0))</f>
        <v>35</v>
      </c>
      <c r="R268" s="60" t="n">
        <v>0.102030628242022</v>
      </c>
      <c r="S268" s="61" t="n">
        <f aca="false">U268*V268*$F$5</f>
        <v>666.944444444445</v>
      </c>
      <c r="T268" s="62" t="n">
        <f aca="false">MAX(0,MIN(1,R268/100+$D$5))</f>
        <v>0.516165092594983</v>
      </c>
      <c r="U268" s="62" t="n">
        <v>0.614695340501792</v>
      </c>
      <c r="V268" s="61" t="n">
        <v>1085</v>
      </c>
      <c r="W268" s="62" t="n">
        <v>0.0882361663506877</v>
      </c>
      <c r="X268" s="63" t="s">
        <v>168</v>
      </c>
      <c r="Y268" s="63" t="s">
        <v>163</v>
      </c>
    </row>
    <row r="269" customFormat="false" ht="15" hidden="false" customHeight="false" outlineLevel="0" collapsed="false">
      <c r="A269" s="32" t="s">
        <v>418</v>
      </c>
      <c r="B269" s="32" t="s">
        <v>451</v>
      </c>
      <c r="C269" s="32" t="s">
        <v>465</v>
      </c>
      <c r="D269" s="59" t="n">
        <f aca="false">ROUND(S269*T269,0)</f>
        <v>751</v>
      </c>
      <c r="E269" s="59" t="n">
        <f aca="false">ROUND(S269,0)-D269</f>
        <v>575</v>
      </c>
      <c r="F269" s="59" t="n">
        <f aca="false">IF(COUNTA(D269:E269)=0,"",SUM(D269:E269))</f>
        <v>1326</v>
      </c>
      <c r="G269" s="40" t="n">
        <f aca="false">IF(OR(F269="",F269=0),"",D269/F269)</f>
        <v>0.566365007541478</v>
      </c>
      <c r="H269" s="40" t="n">
        <f aca="false">IF(OR(F269="",F269=0),"",E269/F269)</f>
        <v>0.433634992458522</v>
      </c>
      <c r="I269" s="32" t="s">
        <v>161</v>
      </c>
      <c r="J269" s="36" t="n">
        <v>2.08291714656994</v>
      </c>
      <c r="K269" s="36" t="n">
        <f aca="false">$K$8</f>
        <v>1.2181759394794</v>
      </c>
      <c r="L269" s="36" t="n">
        <f aca="false">SQRT(J269^2+K269^2)</f>
        <v>2.41298496866465</v>
      </c>
      <c r="M269" s="40" t="n">
        <f aca="false">IF(G269="","",MAX(0,G269-1.96*L269/100))</f>
        <v>0.519070502155651</v>
      </c>
      <c r="N269" s="40" t="n">
        <f aca="false">IF(G269="","",MIN(1,G269+1.96*L269/100))</f>
        <v>0.613659512927305</v>
      </c>
      <c r="O269" s="59" t="n">
        <f aca="false">ROUND(S269*W269,0)</f>
        <v>90</v>
      </c>
      <c r="P269" s="59" t="n">
        <f aca="false">IF(F269="","",ROUND(SQRT((F269*L269/100)^2+(G269*O269)^2),0))</f>
        <v>60</v>
      </c>
      <c r="R269" s="60" t="n">
        <v>5.1209887700996</v>
      </c>
      <c r="S269" s="61" t="n">
        <f aca="false">U269*V269*$F$5</f>
        <v>1325.7421875</v>
      </c>
      <c r="T269" s="62" t="n">
        <f aca="false">MAX(0,MIN(1,R269/100+$D$5))</f>
        <v>0.566354674013559</v>
      </c>
      <c r="U269" s="62" t="n">
        <v>0.61376953125</v>
      </c>
      <c r="V269" s="61" t="n">
        <v>2160</v>
      </c>
      <c r="W269" s="62" t="n">
        <v>0.0678151016999644</v>
      </c>
      <c r="X269" s="63" t="s">
        <v>201</v>
      </c>
      <c r="Y269" s="63" t="s">
        <v>163</v>
      </c>
    </row>
    <row r="270" customFormat="false" ht="15" hidden="false" customHeight="false" outlineLevel="0" collapsed="false">
      <c r="A270" s="32" t="s">
        <v>418</v>
      </c>
      <c r="B270" s="32" t="s">
        <v>451</v>
      </c>
      <c r="C270" s="32" t="s">
        <v>466</v>
      </c>
      <c r="D270" s="59" t="n">
        <f aca="false">ROUND(S270*T270,0)</f>
        <v>414</v>
      </c>
      <c r="E270" s="59" t="n">
        <f aca="false">ROUND(S270,0)-D270</f>
        <v>388</v>
      </c>
      <c r="F270" s="59" t="n">
        <f aca="false">IF(COUNTA(D270:E270)=0,"",SUM(D270:E270))</f>
        <v>802</v>
      </c>
      <c r="G270" s="40" t="n">
        <f aca="false">IF(OR(F270="",F270=0),"",D270/F270)</f>
        <v>0.516209476309227</v>
      </c>
      <c r="H270" s="40" t="n">
        <f aca="false">IF(OR(F270="",F270=0),"",E270/F270)</f>
        <v>0.483790523690773</v>
      </c>
      <c r="I270" s="32" t="s">
        <v>161</v>
      </c>
      <c r="J270" s="36" t="n">
        <v>2.2249158796463</v>
      </c>
      <c r="K270" s="36" t="n">
        <f aca="false">$K$8</f>
        <v>1.2181759394794</v>
      </c>
      <c r="L270" s="36" t="n">
        <f aca="false">SQRT(J270^2+K270^2)</f>
        <v>2.53657313930207</v>
      </c>
      <c r="M270" s="40" t="n">
        <f aca="false">IF(G270="","",MAX(0,G270-1.96*L270/100))</f>
        <v>0.466492642778906</v>
      </c>
      <c r="N270" s="40" t="n">
        <f aca="false">IF(G270="","",MIN(1,G270+1.96*L270/100))</f>
        <v>0.565926309839548</v>
      </c>
      <c r="O270" s="59" t="n">
        <f aca="false">ROUND(S270*W270,0)</f>
        <v>71</v>
      </c>
      <c r="P270" s="59" t="n">
        <f aca="false">IF(F270="","",ROUND(SQRT((F270*L270/100)^2+(G270*O270)^2),0))</f>
        <v>42</v>
      </c>
      <c r="R270" s="60" t="n">
        <v>0.110966006424799</v>
      </c>
      <c r="S270" s="61" t="n">
        <f aca="false">U270*V270*$F$5</f>
        <v>802.258193445244</v>
      </c>
      <c r="T270" s="62" t="n">
        <f aca="false">MAX(0,MIN(1,R270/100+$D$5))</f>
        <v>0.516254446376811</v>
      </c>
      <c r="U270" s="62" t="n">
        <v>0.619504396482814</v>
      </c>
      <c r="V270" s="61" t="n">
        <v>1295</v>
      </c>
      <c r="W270" s="62" t="n">
        <v>0.0882361663506877</v>
      </c>
      <c r="X270" s="63" t="s">
        <v>168</v>
      </c>
      <c r="Y270" s="63" t="s">
        <v>163</v>
      </c>
    </row>
    <row r="271" customFormat="false" ht="15" hidden="false" customHeight="false" outlineLevel="0" collapsed="false">
      <c r="A271" s="32" t="s">
        <v>418</v>
      </c>
      <c r="B271" s="32" t="s">
        <v>451</v>
      </c>
      <c r="C271" s="32" t="s">
        <v>467</v>
      </c>
      <c r="D271" s="59" t="n">
        <f aca="false">ROUND(S271*T271,0)</f>
        <v>412</v>
      </c>
      <c r="E271" s="59" t="n">
        <f aca="false">ROUND(S271,0)-D271</f>
        <v>371</v>
      </c>
      <c r="F271" s="59" t="n">
        <f aca="false">IF(COUNTA(D271:E271)=0,"",SUM(D271:E271))</f>
        <v>783</v>
      </c>
      <c r="G271" s="40" t="n">
        <f aca="false">IF(OR(F271="",F271=0),"",D271/F271)</f>
        <v>0.526181353767561</v>
      </c>
      <c r="H271" s="40" t="n">
        <f aca="false">IF(OR(F271="",F271=0),"",E271/F271)</f>
        <v>0.473818646232439</v>
      </c>
      <c r="I271" s="32" t="s">
        <v>161</v>
      </c>
      <c r="J271" s="36" t="n">
        <v>2.2249158796463</v>
      </c>
      <c r="K271" s="36" t="n">
        <f aca="false">$K$8</f>
        <v>1.2181759394794</v>
      </c>
      <c r="L271" s="36" t="n">
        <f aca="false">SQRT(J271^2+K271^2)</f>
        <v>2.53657313930207</v>
      </c>
      <c r="M271" s="40" t="n">
        <f aca="false">IF(G271="","",MAX(0,G271-1.96*L271/100))</f>
        <v>0.47646452023724</v>
      </c>
      <c r="N271" s="40" t="n">
        <f aca="false">IF(G271="","",MIN(1,G271+1.96*L271/100))</f>
        <v>0.575898187297881</v>
      </c>
      <c r="O271" s="59" t="n">
        <f aca="false">ROUND(S271*W271,0)</f>
        <v>69</v>
      </c>
      <c r="P271" s="59" t="n">
        <f aca="false">IF(F271="","",ROUND(SQRT((F271*L271/100)^2+(G271*O271)^2),0))</f>
        <v>41</v>
      </c>
      <c r="R271" s="60" t="n">
        <v>1.11811694488241</v>
      </c>
      <c r="S271" s="61" t="n">
        <f aca="false">U271*V271*$F$5</f>
        <v>782.654941373534</v>
      </c>
      <c r="T271" s="62" t="n">
        <f aca="false">MAX(0,MIN(1,R271/100+$D$5))</f>
        <v>0.526325955761387</v>
      </c>
      <c r="U271" s="62" t="n">
        <v>0.654941373534338</v>
      </c>
      <c r="V271" s="61" t="n">
        <v>1195</v>
      </c>
      <c r="W271" s="62" t="n">
        <v>0.0882361663506877</v>
      </c>
      <c r="X271" s="63" t="s">
        <v>168</v>
      </c>
      <c r="Y271" s="63" t="s">
        <v>163</v>
      </c>
    </row>
    <row r="272" customFormat="false" ht="15" hidden="false" customHeight="false" outlineLevel="0" collapsed="false">
      <c r="A272" s="32" t="s">
        <v>418</v>
      </c>
      <c r="B272" s="32" t="s">
        <v>451</v>
      </c>
      <c r="C272" s="32" t="s">
        <v>468</v>
      </c>
      <c r="D272" s="59" t="n">
        <f aca="false">ROUND(S272*T272,0)</f>
        <v>406</v>
      </c>
      <c r="E272" s="59" t="n">
        <f aca="false">ROUND(S272,0)-D272</f>
        <v>351</v>
      </c>
      <c r="F272" s="59" t="n">
        <f aca="false">IF(COUNTA(D272:E272)=0,"",SUM(D272:E272))</f>
        <v>757</v>
      </c>
      <c r="G272" s="40" t="n">
        <f aca="false">IF(OR(F272="",F272=0),"",D272/F272)</f>
        <v>0.536327608982827</v>
      </c>
      <c r="H272" s="40" t="n">
        <f aca="false">IF(OR(F272="",F272=0),"",E272/F272)</f>
        <v>0.463672391017173</v>
      </c>
      <c r="I272" s="32" t="s">
        <v>161</v>
      </c>
      <c r="J272" s="36" t="n">
        <v>2.2249158796463</v>
      </c>
      <c r="K272" s="36" t="n">
        <f aca="false">$K$8</f>
        <v>1.2181759394794</v>
      </c>
      <c r="L272" s="36" t="n">
        <f aca="false">SQRT(J272^2+K272^2)</f>
        <v>2.53657313930207</v>
      </c>
      <c r="M272" s="40" t="n">
        <f aca="false">IF(G272="","",MAX(0,G272-1.96*L272/100))</f>
        <v>0.486610775452506</v>
      </c>
      <c r="N272" s="40" t="n">
        <f aca="false">IF(G272="","",MIN(1,G272+1.96*L272/100))</f>
        <v>0.586044442513148</v>
      </c>
      <c r="O272" s="59" t="n">
        <f aca="false">ROUND(S272*W272,0)</f>
        <v>67</v>
      </c>
      <c r="P272" s="59" t="n">
        <f aca="false">IF(F272="","",ROUND(SQRT((F272*L272/100)^2+(G272*O272)^2),0))</f>
        <v>41</v>
      </c>
      <c r="R272" s="60" t="n">
        <v>2.10095445283586</v>
      </c>
      <c r="S272" s="61" t="n">
        <f aca="false">U272*V272*$F$5</f>
        <v>757.186813186813</v>
      </c>
      <c r="T272" s="62" t="n">
        <f aca="false">MAX(0,MIN(1,R272/100+$D$5))</f>
        <v>0.536154330840922</v>
      </c>
      <c r="U272" s="62" t="n">
        <v>0.637362637362637</v>
      </c>
      <c r="V272" s="61" t="n">
        <v>1188</v>
      </c>
      <c r="W272" s="62" t="n">
        <v>0.0882361663506877</v>
      </c>
      <c r="X272" s="63" t="s">
        <v>168</v>
      </c>
      <c r="Y272" s="63" t="s">
        <v>163</v>
      </c>
    </row>
    <row r="273" customFormat="false" ht="15" hidden="false" customHeight="false" outlineLevel="0" collapsed="false">
      <c r="A273" s="32" t="s">
        <v>418</v>
      </c>
      <c r="B273" s="32" t="s">
        <v>469</v>
      </c>
      <c r="C273" s="32" t="s">
        <v>470</v>
      </c>
      <c r="D273" s="59" t="n">
        <f aca="false">ROUND(S273*T273,0)</f>
        <v>711</v>
      </c>
      <c r="E273" s="59" t="n">
        <f aca="false">ROUND(S273,0)-D273</f>
        <v>1147</v>
      </c>
      <c r="F273" s="59" t="n">
        <f aca="false">IF(COUNTA(D273:E273)=0,"",SUM(D273:E273))</f>
        <v>1858</v>
      </c>
      <c r="G273" s="40" t="n">
        <f aca="false">IF(OR(F273="",F273=0),"",D273/F273)</f>
        <v>0.382669537136706</v>
      </c>
      <c r="H273" s="40" t="n">
        <f aca="false">IF(OR(F273="",F273=0),"",E273/F273)</f>
        <v>0.617330462863294</v>
      </c>
      <c r="I273" s="32" t="s">
        <v>161</v>
      </c>
      <c r="J273" s="36" t="n">
        <v>2.08291714656994</v>
      </c>
      <c r="K273" s="36" t="n">
        <f aca="false">$K$8</f>
        <v>1.2181759394794</v>
      </c>
      <c r="L273" s="36" t="n">
        <f aca="false">SQRT(J273^2+K273^2)</f>
        <v>2.41298496866465</v>
      </c>
      <c r="M273" s="40" t="n">
        <f aca="false">IF(G273="","",MAX(0,G273-1.96*L273/100))</f>
        <v>0.335375031750879</v>
      </c>
      <c r="N273" s="40" t="n">
        <f aca="false">IF(G273="","",MIN(1,G273+1.96*L273/100))</f>
        <v>0.429964042522533</v>
      </c>
      <c r="O273" s="59" t="n">
        <f aca="false">ROUND(S273*W273,0)</f>
        <v>126</v>
      </c>
      <c r="P273" s="59" t="n">
        <f aca="false">IF(F273="","",ROUND(SQRT((F273*L273/100)^2+(G273*O273)^2),0))</f>
        <v>66</v>
      </c>
      <c r="R273" s="60" t="n">
        <v>-13.2597319278523</v>
      </c>
      <c r="S273" s="61" t="n">
        <f aca="false">U273*V273*$F$5</f>
        <v>1857.89473684211</v>
      </c>
      <c r="T273" s="62" t="n">
        <f aca="false">MAX(0,MIN(1,R273/100+$D$5))</f>
        <v>0.38254746703404</v>
      </c>
      <c r="U273" s="62" t="n">
        <v>0.657894736842106</v>
      </c>
      <c r="V273" s="61" t="n">
        <v>2824</v>
      </c>
      <c r="W273" s="62" t="n">
        <v>0.0678151016999644</v>
      </c>
      <c r="X273" s="63" t="s">
        <v>201</v>
      </c>
      <c r="Y273" s="63" t="s">
        <v>163</v>
      </c>
    </row>
    <row r="274" customFormat="false" ht="15" hidden="false" customHeight="false" outlineLevel="0" collapsed="false">
      <c r="A274" s="32" t="s">
        <v>418</v>
      </c>
      <c r="B274" s="32" t="s">
        <v>469</v>
      </c>
      <c r="C274" s="32" t="s">
        <v>471</v>
      </c>
      <c r="D274" s="59" t="n">
        <f aca="false">ROUND(S274*T274,0)</f>
        <v>641</v>
      </c>
      <c r="E274" s="59" t="n">
        <f aca="false">ROUND(S274,0)-D274</f>
        <v>959</v>
      </c>
      <c r="F274" s="59" t="n">
        <f aca="false">IF(COUNTA(D274:E274)=0,"",SUM(D274:E274))</f>
        <v>1600</v>
      </c>
      <c r="G274" s="40" t="n">
        <f aca="false">IF(OR(F274="",F274=0),"",D274/F274)</f>
        <v>0.400625</v>
      </c>
      <c r="H274" s="40" t="n">
        <f aca="false">IF(OR(F274="",F274=0),"",E274/F274)</f>
        <v>0.599375</v>
      </c>
      <c r="I274" s="32" t="s">
        <v>161</v>
      </c>
      <c r="J274" s="36" t="n">
        <v>2.08291714656994</v>
      </c>
      <c r="K274" s="36" t="n">
        <f aca="false">$K$8</f>
        <v>1.2181759394794</v>
      </c>
      <c r="L274" s="36" t="n">
        <f aca="false">SQRT(J274^2+K274^2)</f>
        <v>2.41298496866465</v>
      </c>
      <c r="M274" s="40" t="n">
        <f aca="false">IF(G274="","",MAX(0,G274-1.96*L274/100))</f>
        <v>0.353330494614173</v>
      </c>
      <c r="N274" s="40" t="n">
        <f aca="false">IF(G274="","",MIN(1,G274+1.96*L274/100))</f>
        <v>0.447919505385827</v>
      </c>
      <c r="O274" s="59" t="n">
        <f aca="false">ROUND(S274*W274,0)</f>
        <v>109</v>
      </c>
      <c r="P274" s="59" t="n">
        <f aca="false">IF(F274="","",ROUND(SQRT((F274*L274/100)^2+(G274*O274)^2),0))</f>
        <v>58</v>
      </c>
      <c r="R274" s="60" t="n">
        <v>-11.4625764273313</v>
      </c>
      <c r="S274" s="61" t="n">
        <f aca="false">U274*V274*$F$5</f>
        <v>1600.33208176888</v>
      </c>
      <c r="T274" s="62" t="n">
        <f aca="false">MAX(0,MIN(1,R274/100+$D$5))</f>
        <v>0.40051902203925</v>
      </c>
      <c r="U274" s="62" t="n">
        <v>0.667918231122236</v>
      </c>
      <c r="V274" s="61" t="n">
        <v>2396</v>
      </c>
      <c r="W274" s="62" t="n">
        <v>0.0678151016999644</v>
      </c>
      <c r="X274" s="63" t="s">
        <v>201</v>
      </c>
      <c r="Y274" s="63" t="s">
        <v>163</v>
      </c>
    </row>
    <row r="275" customFormat="false" ht="15" hidden="false" customHeight="false" outlineLevel="0" collapsed="false">
      <c r="A275" s="32" t="s">
        <v>418</v>
      </c>
      <c r="B275" s="32" t="s">
        <v>469</v>
      </c>
      <c r="C275" s="32" t="s">
        <v>472</v>
      </c>
      <c r="D275" s="59" t="n">
        <f aca="false">ROUND(S275*T275,0)</f>
        <v>336</v>
      </c>
      <c r="E275" s="59" t="n">
        <f aca="false">ROUND(S275,0)-D275</f>
        <v>627</v>
      </c>
      <c r="F275" s="59" t="n">
        <f aca="false">IF(COUNTA(D275:E275)=0,"",SUM(D275:E275))</f>
        <v>963</v>
      </c>
      <c r="G275" s="40" t="n">
        <f aca="false">IF(OR(F275="",F275=0),"",D275/F275)</f>
        <v>0.348909657320872</v>
      </c>
      <c r="H275" s="40" t="n">
        <f aca="false">IF(OR(F275="",F275=0),"",E275/F275)</f>
        <v>0.651090342679128</v>
      </c>
      <c r="I275" s="32" t="s">
        <v>161</v>
      </c>
      <c r="J275" s="36" t="n">
        <v>2.08291714656994</v>
      </c>
      <c r="K275" s="36" t="n">
        <f aca="false">$K$8</f>
        <v>1.2181759394794</v>
      </c>
      <c r="L275" s="36" t="n">
        <f aca="false">SQRT(J275^2+K275^2)</f>
        <v>2.41298496866465</v>
      </c>
      <c r="M275" s="40" t="n">
        <f aca="false">IF(G275="","",MAX(0,G275-1.96*L275/100))</f>
        <v>0.301615151935045</v>
      </c>
      <c r="N275" s="40" t="n">
        <f aca="false">IF(G275="","",MIN(1,G275+1.96*L275/100))</f>
        <v>0.396204162706699</v>
      </c>
      <c r="O275" s="59" t="n">
        <f aca="false">ROUND(S275*W275,0)</f>
        <v>65</v>
      </c>
      <c r="P275" s="59" t="n">
        <f aca="false">IF(F275="","",ROUND(SQRT((F275*L275/100)^2+(G275*O275)^2),0))</f>
        <v>32</v>
      </c>
      <c r="R275" s="60" t="n">
        <v>-16.6050668270908</v>
      </c>
      <c r="S275" s="61" t="n">
        <f aca="false">U275*V275*$F$5</f>
        <v>963.38125</v>
      </c>
      <c r="T275" s="62" t="n">
        <f aca="false">MAX(0,MIN(1,R275/100+$D$5))</f>
        <v>0.349094118041655</v>
      </c>
      <c r="U275" s="62" t="n">
        <v>0.640972222222222</v>
      </c>
      <c r="V275" s="61" t="n">
        <v>1503</v>
      </c>
      <c r="W275" s="62" t="n">
        <v>0.0678151016999644</v>
      </c>
      <c r="X275" s="63" t="s">
        <v>201</v>
      </c>
      <c r="Y275" s="63" t="s">
        <v>163</v>
      </c>
    </row>
    <row r="276" customFormat="false" ht="15" hidden="false" customHeight="false" outlineLevel="0" collapsed="false">
      <c r="A276" s="32" t="s">
        <v>418</v>
      </c>
      <c r="B276" s="32" t="s">
        <v>473</v>
      </c>
      <c r="C276" s="32" t="s">
        <v>473</v>
      </c>
      <c r="D276" s="59" t="n">
        <f aca="false">ROUND(S276*T276,0)</f>
        <v>35</v>
      </c>
      <c r="E276" s="59" t="n">
        <f aca="false">ROUND(S276,0)-D276</f>
        <v>62</v>
      </c>
      <c r="F276" s="59" t="n">
        <f aca="false">IF(COUNTA(D276:E276)=0,"",SUM(D276:E276))</f>
        <v>97</v>
      </c>
      <c r="G276" s="40" t="n">
        <f aca="false">IF(OR(F276="",F276=0),"",D276/F276)</f>
        <v>0.360824742268041</v>
      </c>
      <c r="H276" s="40" t="n">
        <f aca="false">IF(OR(F276="",F276=0),"",E276/F276)</f>
        <v>0.639175257731959</v>
      </c>
      <c r="I276" s="32" t="s">
        <v>161</v>
      </c>
      <c r="J276" s="36" t="n">
        <v>3.19796330451848</v>
      </c>
      <c r="K276" s="36" t="n">
        <f aca="false">$K$8</f>
        <v>1.2181759394794</v>
      </c>
      <c r="L276" s="36" t="n">
        <f aca="false">SQRT(J276^2+K276^2)</f>
        <v>3.42212242863596</v>
      </c>
      <c r="M276" s="40" t="n">
        <f aca="false">IF(G276="","",MAX(0,G276-1.96*L276/100))</f>
        <v>0.293751142666776</v>
      </c>
      <c r="N276" s="40" t="n">
        <f aca="false">IF(G276="","",MIN(1,G276+1.96*L276/100))</f>
        <v>0.427898341869306</v>
      </c>
      <c r="O276" s="59" t="n">
        <f aca="false">ROUND(S276*W276,0)</f>
        <v>14</v>
      </c>
      <c r="P276" s="59" t="n">
        <f aca="false">IF(F276="","",ROUND(SQRT((F276*L276/100)^2+(G276*O276)^2),0))</f>
        <v>6</v>
      </c>
      <c r="R276" s="60" t="n">
        <v>-15.306591697016</v>
      </c>
      <c r="S276" s="61" t="n">
        <f aca="false">U276*V276*$F$5</f>
        <v>97.2992700729927</v>
      </c>
      <c r="T276" s="62" t="n">
        <f aca="false">MAX(0,MIN(1,R276/100+$D$5))</f>
        <v>0.362078869342403</v>
      </c>
      <c r="U276" s="62" t="n">
        <v>0.627737226277372</v>
      </c>
      <c r="V276" s="61" t="n">
        <v>155</v>
      </c>
      <c r="W276" s="62" t="n">
        <v>0.147793277096735</v>
      </c>
      <c r="X276" s="63" t="s">
        <v>162</v>
      </c>
      <c r="Y276" s="63" t="s">
        <v>163</v>
      </c>
    </row>
    <row r="277" customFormat="false" ht="15" hidden="false" customHeight="false" outlineLevel="0" collapsed="false">
      <c r="A277" s="32" t="s">
        <v>418</v>
      </c>
      <c r="B277" s="32" t="s">
        <v>474</v>
      </c>
      <c r="C277" s="32" t="s">
        <v>475</v>
      </c>
      <c r="D277" s="59" t="n">
        <f aca="false">ROUND(S277*T277,0)</f>
        <v>596</v>
      </c>
      <c r="E277" s="59" t="n">
        <f aca="false">ROUND(S277,0)-D277</f>
        <v>821</v>
      </c>
      <c r="F277" s="59" t="n">
        <f aca="false">IF(COUNTA(D277:E277)=0,"",SUM(D277:E277))</f>
        <v>1417</v>
      </c>
      <c r="G277" s="40" t="n">
        <f aca="false">IF(OR(F277="",F277=0),"",D277/F277)</f>
        <v>0.42060691601976</v>
      </c>
      <c r="H277" s="40" t="n">
        <f aca="false">IF(OR(F277="",F277=0),"",E277/F277)</f>
        <v>0.57939308398024</v>
      </c>
      <c r="I277" s="32" t="s">
        <v>161</v>
      </c>
      <c r="J277" s="36" t="n">
        <v>2.08291714656994</v>
      </c>
      <c r="K277" s="36" t="n">
        <f aca="false">$K$8</f>
        <v>1.2181759394794</v>
      </c>
      <c r="L277" s="36" t="n">
        <f aca="false">SQRT(J277^2+K277^2)</f>
        <v>2.41298496866465</v>
      </c>
      <c r="M277" s="40" t="n">
        <f aca="false">IF(G277="","",MAX(0,G277-1.96*L277/100))</f>
        <v>0.373312410633933</v>
      </c>
      <c r="N277" s="40" t="n">
        <f aca="false">IF(G277="","",MIN(1,G277+1.96*L277/100))</f>
        <v>0.467901421405587</v>
      </c>
      <c r="O277" s="59" t="n">
        <f aca="false">ROUND(S277*W277,0)</f>
        <v>96</v>
      </c>
      <c r="P277" s="59" t="n">
        <f aca="false">IF(F277="","",ROUND(SQRT((F277*L277/100)^2+(G277*O277)^2),0))</f>
        <v>53</v>
      </c>
      <c r="R277" s="60" t="n">
        <v>-9.47683384856534</v>
      </c>
      <c r="S277" s="61" t="n">
        <f aca="false">U277*V277*$F$5</f>
        <v>1417.27954319762</v>
      </c>
      <c r="T277" s="62" t="n">
        <f aca="false">MAX(0,MIN(1,R277/100+$D$5))</f>
        <v>0.42037644782691</v>
      </c>
      <c r="U277" s="62" t="n">
        <v>0.641012909632572</v>
      </c>
      <c r="V277" s="61" t="n">
        <v>2211</v>
      </c>
      <c r="W277" s="62" t="n">
        <v>0.0678151016999644</v>
      </c>
      <c r="X277" s="63" t="s">
        <v>201</v>
      </c>
      <c r="Y277" s="63" t="s">
        <v>163</v>
      </c>
    </row>
    <row r="278" customFormat="false" ht="15" hidden="false" customHeight="false" outlineLevel="0" collapsed="false">
      <c r="A278" s="32" t="s">
        <v>418</v>
      </c>
      <c r="B278" s="32" t="s">
        <v>474</v>
      </c>
      <c r="C278" s="32" t="s">
        <v>476</v>
      </c>
      <c r="D278" s="59" t="n">
        <f aca="false">ROUND(S278*T278,0)</f>
        <v>540</v>
      </c>
      <c r="E278" s="59" t="n">
        <f aca="false">ROUND(S278,0)-D278</f>
        <v>685</v>
      </c>
      <c r="F278" s="59" t="n">
        <f aca="false">IF(COUNTA(D278:E278)=0,"",SUM(D278:E278))</f>
        <v>1225</v>
      </c>
      <c r="G278" s="40" t="n">
        <f aca="false">IF(OR(F278="",F278=0),"",D278/F278)</f>
        <v>0.440816326530612</v>
      </c>
      <c r="H278" s="40" t="n">
        <f aca="false">IF(OR(F278="",F278=0),"",E278/F278)</f>
        <v>0.559183673469388</v>
      </c>
      <c r="I278" s="32" t="s">
        <v>161</v>
      </c>
      <c r="J278" s="36" t="n">
        <v>2.08291714656994</v>
      </c>
      <c r="K278" s="36" t="n">
        <f aca="false">$K$8</f>
        <v>1.2181759394794</v>
      </c>
      <c r="L278" s="36" t="n">
        <f aca="false">SQRT(J278^2+K278^2)</f>
        <v>2.41298496866465</v>
      </c>
      <c r="M278" s="40" t="n">
        <f aca="false">IF(G278="","",MAX(0,G278-1.96*L278/100))</f>
        <v>0.393521821144785</v>
      </c>
      <c r="N278" s="40" t="n">
        <f aca="false">IF(G278="","",MIN(1,G278+1.96*L278/100))</f>
        <v>0.488110831916439</v>
      </c>
      <c r="O278" s="59" t="n">
        <f aca="false">ROUND(S278*W278,0)</f>
        <v>83</v>
      </c>
      <c r="P278" s="59" t="n">
        <f aca="false">IF(F278="","",ROUND(SQRT((F278*L278/100)^2+(G278*O278)^2),0))</f>
        <v>47</v>
      </c>
      <c r="R278" s="60" t="n">
        <v>-7.39051796319136</v>
      </c>
      <c r="S278" s="61" t="n">
        <f aca="false">U278*V278*$F$5</f>
        <v>1224.74062660503</v>
      </c>
      <c r="T278" s="62" t="n">
        <f aca="false">MAX(0,MIN(1,R278/100+$D$5))</f>
        <v>0.441239606680649</v>
      </c>
      <c r="U278" s="62" t="n">
        <v>0.629686697483308</v>
      </c>
      <c r="V278" s="61" t="n">
        <v>1945</v>
      </c>
      <c r="W278" s="62" t="n">
        <v>0.0678151016999644</v>
      </c>
      <c r="X278" s="63" t="s">
        <v>201</v>
      </c>
      <c r="Y278" s="63" t="s">
        <v>163</v>
      </c>
    </row>
    <row r="279" customFormat="false" ht="15" hidden="false" customHeight="false" outlineLevel="0" collapsed="false">
      <c r="A279" s="32" t="s">
        <v>418</v>
      </c>
      <c r="B279" s="32" t="s">
        <v>477</v>
      </c>
      <c r="C279" s="32" t="s">
        <v>477</v>
      </c>
      <c r="D279" s="59" t="n">
        <f aca="false">ROUND(S279*T279,0)</f>
        <v>147</v>
      </c>
      <c r="E279" s="59" t="n">
        <f aca="false">ROUND(S279,0)-D279</f>
        <v>213</v>
      </c>
      <c r="F279" s="59" t="n">
        <f aca="false">IF(COUNTA(D279:E279)=0,"",SUM(D279:E279))</f>
        <v>360</v>
      </c>
      <c r="G279" s="40" t="n">
        <f aca="false">IF(OR(F279="",F279=0),"",D279/F279)</f>
        <v>0.408333333333333</v>
      </c>
      <c r="H279" s="40" t="n">
        <f aca="false">IF(OR(F279="",F279=0),"",E279/F279)</f>
        <v>0.591666666666667</v>
      </c>
      <c r="I279" s="32" t="s">
        <v>161</v>
      </c>
      <c r="J279" s="36" t="n">
        <v>3.19796330451848</v>
      </c>
      <c r="K279" s="36" t="n">
        <f aca="false">$K$8</f>
        <v>1.2181759394794</v>
      </c>
      <c r="L279" s="36" t="n">
        <f aca="false">SQRT(J279^2+K279^2)</f>
        <v>3.42212242863596</v>
      </c>
      <c r="M279" s="40" t="n">
        <f aca="false">IF(G279="","",MAX(0,G279-1.96*L279/100))</f>
        <v>0.341259733732069</v>
      </c>
      <c r="N279" s="40" t="n">
        <f aca="false">IF(G279="","",MIN(1,G279+1.96*L279/100))</f>
        <v>0.475406932934598</v>
      </c>
      <c r="O279" s="59" t="n">
        <f aca="false">ROUND(S279*W279,0)</f>
        <v>53</v>
      </c>
      <c r="P279" s="59" t="n">
        <f aca="false">IF(F279="","",ROUND(SQRT((F279*L279/100)^2+(G279*O279)^2),0))</f>
        <v>25</v>
      </c>
      <c r="R279" s="60" t="n">
        <v>-10.8046181684564</v>
      </c>
      <c r="S279" s="61" t="n">
        <f aca="false">U279*V279*$F$5</f>
        <v>360.236842105263</v>
      </c>
      <c r="T279" s="62" t="n">
        <f aca="false">MAX(0,MIN(1,R279/100+$D$5))</f>
        <v>0.407098604627999</v>
      </c>
      <c r="U279" s="62" t="n">
        <v>0.513157894736842</v>
      </c>
      <c r="V279" s="61" t="n">
        <v>702</v>
      </c>
      <c r="W279" s="62" t="n">
        <v>0.147793277096735</v>
      </c>
      <c r="X279" s="63" t="s">
        <v>162</v>
      </c>
      <c r="Y279" s="63" t="s">
        <v>163</v>
      </c>
    </row>
    <row r="280" customFormat="false" ht="15" hidden="false" customHeight="false" outlineLevel="0" collapsed="false">
      <c r="A280" s="32" t="s">
        <v>418</v>
      </c>
      <c r="B280" s="32" t="s">
        <v>478</v>
      </c>
      <c r="C280" s="32" t="s">
        <v>479</v>
      </c>
      <c r="D280" s="59" t="n">
        <f aca="false">ROUND(S280*T280,0)</f>
        <v>569</v>
      </c>
      <c r="E280" s="59" t="n">
        <f aca="false">ROUND(S280,0)-D280</f>
        <v>254</v>
      </c>
      <c r="F280" s="59" t="n">
        <f aca="false">IF(COUNTA(D280:E280)=0,"",SUM(D280:E280))</f>
        <v>823</v>
      </c>
      <c r="G280" s="40" t="n">
        <f aca="false">IF(OR(F280="",F280=0),"",D280/F280)</f>
        <v>0.691373025516403</v>
      </c>
      <c r="H280" s="40" t="n">
        <f aca="false">IF(OR(F280="",F280=0),"",E280/F280)</f>
        <v>0.308626974483597</v>
      </c>
      <c r="I280" s="32" t="s">
        <v>264</v>
      </c>
      <c r="J280" s="36" t="n">
        <v>2.2249158796463</v>
      </c>
      <c r="K280" s="36" t="n">
        <f aca="false">$K$8</f>
        <v>1.2181759394794</v>
      </c>
      <c r="L280" s="36" t="n">
        <f aca="false">SQRT(J280^2+K280^2)</f>
        <v>2.53657313930207</v>
      </c>
      <c r="M280" s="40" t="n">
        <f aca="false">IF(G280="","",MAX(0,G280-1.96*L280/100))</f>
        <v>0.641656191986083</v>
      </c>
      <c r="N280" s="40" t="n">
        <f aca="false">IF(G280="","",MIN(1,G280+1.96*L280/100))</f>
        <v>0.741089859046724</v>
      </c>
      <c r="O280" s="59" t="n">
        <f aca="false">ROUND(S280*W280,0)</f>
        <v>73</v>
      </c>
      <c r="P280" s="59" t="n">
        <f aca="false">IF(F280="","",ROUND(SQRT((F280*L280/100)^2+(G280*O280)^2),0))</f>
        <v>55</v>
      </c>
      <c r="R280" s="60" t="n">
        <v>17.5574087848246</v>
      </c>
      <c r="S280" s="61" t="n">
        <f aca="false">U280*V280*$F$5</f>
        <v>823.448359141722</v>
      </c>
      <c r="T280" s="62" t="n">
        <f aca="false">MAX(0,MIN(1,R280/100+$D$5))</f>
        <v>0.690718874160809</v>
      </c>
      <c r="U280" s="62" t="n">
        <v>0.478193007631662</v>
      </c>
      <c r="V280" s="61" t="n">
        <v>1722</v>
      </c>
      <c r="W280" s="62" t="n">
        <v>0.0882361663506877</v>
      </c>
      <c r="X280" s="63" t="s">
        <v>168</v>
      </c>
      <c r="Y280" s="63" t="s">
        <v>163</v>
      </c>
    </row>
    <row r="281" customFormat="false" ht="15" hidden="false" customHeight="false" outlineLevel="0" collapsed="false">
      <c r="A281" s="32" t="s">
        <v>418</v>
      </c>
      <c r="B281" s="32" t="s">
        <v>478</v>
      </c>
      <c r="C281" s="32" t="s">
        <v>480</v>
      </c>
      <c r="D281" s="59" t="n">
        <f aca="false">ROUND(S281*T281,0)</f>
        <v>534</v>
      </c>
      <c r="E281" s="59" t="n">
        <f aca="false">ROUND(S281,0)-D281</f>
        <v>246</v>
      </c>
      <c r="F281" s="59" t="n">
        <f aca="false">IF(COUNTA(D281:E281)=0,"",SUM(D281:E281))</f>
        <v>780</v>
      </c>
      <c r="G281" s="40" t="n">
        <f aca="false">IF(OR(F281="",F281=0),"",D281/F281)</f>
        <v>0.684615384615385</v>
      </c>
      <c r="H281" s="40" t="n">
        <f aca="false">IF(OR(F281="",F281=0),"",E281/F281)</f>
        <v>0.315384615384615</v>
      </c>
      <c r="I281" s="32" t="s">
        <v>161</v>
      </c>
      <c r="J281" s="36" t="n">
        <v>2.2249158796463</v>
      </c>
      <c r="K281" s="36" t="n">
        <f aca="false">$K$8</f>
        <v>1.2181759394794</v>
      </c>
      <c r="L281" s="36" t="n">
        <f aca="false">SQRT(J281^2+K281^2)</f>
        <v>2.53657313930207</v>
      </c>
      <c r="M281" s="40" t="n">
        <f aca="false">IF(G281="","",MAX(0,G281-1.96*L281/100))</f>
        <v>0.634898551085064</v>
      </c>
      <c r="N281" s="40" t="n">
        <f aca="false">IF(G281="","",MIN(1,G281+1.96*L281/100))</f>
        <v>0.734332218145705</v>
      </c>
      <c r="O281" s="59" t="n">
        <f aca="false">ROUND(S281*W281,0)</f>
        <v>69</v>
      </c>
      <c r="P281" s="59" t="n">
        <f aca="false">IF(F281="","",ROUND(SQRT((F281*L281/100)^2+(G281*O281)^2),0))</f>
        <v>51</v>
      </c>
      <c r="R281" s="60" t="n">
        <v>16.953930383011</v>
      </c>
      <c r="S281" s="61" t="n">
        <f aca="false">U281*V281*$F$5</f>
        <v>779.911439114391</v>
      </c>
      <c r="T281" s="62" t="n">
        <f aca="false">MAX(0,MIN(1,R281/100+$D$5))</f>
        <v>0.684684090142673</v>
      </c>
      <c r="U281" s="62" t="n">
        <v>0.420664206642066</v>
      </c>
      <c r="V281" s="61" t="n">
        <v>1854</v>
      </c>
      <c r="W281" s="62" t="n">
        <v>0.0882361663506877</v>
      </c>
      <c r="X281" s="63" t="s">
        <v>168</v>
      </c>
      <c r="Y281" s="63" t="s">
        <v>163</v>
      </c>
    </row>
    <row r="282" customFormat="false" ht="15" hidden="false" customHeight="false" outlineLevel="0" collapsed="false">
      <c r="A282" s="32" t="s">
        <v>418</v>
      </c>
      <c r="B282" s="32" t="s">
        <v>478</v>
      </c>
      <c r="C282" s="32" t="s">
        <v>481</v>
      </c>
      <c r="D282" s="59" t="n">
        <f aca="false">ROUND(S282*T282,0)</f>
        <v>422</v>
      </c>
      <c r="E282" s="59" t="n">
        <f aca="false">ROUND(S282,0)-D282</f>
        <v>181</v>
      </c>
      <c r="F282" s="59" t="n">
        <f aca="false">IF(COUNTA(D282:E282)=0,"",SUM(D282:E282))</f>
        <v>603</v>
      </c>
      <c r="G282" s="40" t="n">
        <f aca="false">IF(OR(F282="",F282=0),"",D282/F282)</f>
        <v>0.69983416252073</v>
      </c>
      <c r="H282" s="40" t="n">
        <f aca="false">IF(OR(F282="",F282=0),"",E282/F282)</f>
        <v>0.30016583747927</v>
      </c>
      <c r="I282" s="32" t="s">
        <v>161</v>
      </c>
      <c r="J282" s="36" t="n">
        <v>2.2249158796463</v>
      </c>
      <c r="K282" s="36" t="n">
        <f aca="false">$K$8</f>
        <v>1.2181759394794</v>
      </c>
      <c r="L282" s="36" t="n">
        <f aca="false">SQRT(J282^2+K282^2)</f>
        <v>2.53657313930207</v>
      </c>
      <c r="M282" s="40" t="n">
        <f aca="false">IF(G282="","",MAX(0,G282-1.96*L282/100))</f>
        <v>0.650117328990409</v>
      </c>
      <c r="N282" s="40" t="n">
        <f aca="false">IF(G282="","",MIN(1,G282+1.96*L282/100))</f>
        <v>0.74955099605105</v>
      </c>
      <c r="O282" s="59" t="n">
        <f aca="false">ROUND(S282*W282,0)</f>
        <v>53</v>
      </c>
      <c r="P282" s="59" t="n">
        <f aca="false">IF(F282="","",ROUND(SQRT((F282*L282/100)^2+(G282*O282)^2),0))</f>
        <v>40</v>
      </c>
      <c r="R282" s="60" t="n">
        <v>18.4634776093282</v>
      </c>
      <c r="S282" s="61" t="n">
        <f aca="false">U282*V282*$F$5</f>
        <v>602.870201096892</v>
      </c>
      <c r="T282" s="62" t="n">
        <f aca="false">MAX(0,MIN(1,R282/100+$D$5))</f>
        <v>0.699779562405845</v>
      </c>
      <c r="U282" s="62" t="n">
        <v>0.447897623400366</v>
      </c>
      <c r="V282" s="61" t="n">
        <v>1346</v>
      </c>
      <c r="W282" s="62" t="n">
        <v>0.0882361663506877</v>
      </c>
      <c r="X282" s="63" t="s">
        <v>168</v>
      </c>
      <c r="Y282" s="63" t="s">
        <v>163</v>
      </c>
    </row>
    <row r="283" customFormat="false" ht="15" hidden="false" customHeight="false" outlineLevel="0" collapsed="false">
      <c r="A283" s="32" t="s">
        <v>418</v>
      </c>
      <c r="B283" s="32" t="s">
        <v>478</v>
      </c>
      <c r="C283" s="32" t="s">
        <v>482</v>
      </c>
      <c r="D283" s="59" t="n">
        <f aca="false">ROUND(S283*T283,0)</f>
        <v>596</v>
      </c>
      <c r="E283" s="59" t="n">
        <f aca="false">ROUND(S283,0)-D283</f>
        <v>225</v>
      </c>
      <c r="F283" s="59" t="n">
        <f aca="false">IF(COUNTA(D283:E283)=0,"",SUM(D283:E283))</f>
        <v>821</v>
      </c>
      <c r="G283" s="40" t="n">
        <f aca="false">IF(OR(F283="",F283=0),"",D283/F283)</f>
        <v>0.725943970767357</v>
      </c>
      <c r="H283" s="40" t="n">
        <f aca="false">IF(OR(F283="",F283=0),"",E283/F283)</f>
        <v>0.274056029232643</v>
      </c>
      <c r="I283" s="32" t="s">
        <v>161</v>
      </c>
      <c r="J283" s="36" t="n">
        <v>2.2249158796463</v>
      </c>
      <c r="K283" s="36" t="n">
        <f aca="false">$K$8</f>
        <v>1.2181759394794</v>
      </c>
      <c r="L283" s="36" t="n">
        <f aca="false">SQRT(J283^2+K283^2)</f>
        <v>2.53657313930207</v>
      </c>
      <c r="M283" s="40" t="n">
        <f aca="false">IF(G283="","",MAX(0,G283-1.96*L283/100))</f>
        <v>0.676227137237036</v>
      </c>
      <c r="N283" s="40" t="n">
        <f aca="false">IF(G283="","",MIN(1,G283+1.96*L283/100))</f>
        <v>0.775660804297677</v>
      </c>
      <c r="O283" s="59" t="n">
        <f aca="false">ROUND(S283*W283,0)</f>
        <v>72</v>
      </c>
      <c r="P283" s="59" t="n">
        <f aca="false">IF(F283="","",ROUND(SQRT((F283*L283/100)^2+(G283*O283)^2),0))</f>
        <v>56</v>
      </c>
      <c r="R283" s="60" t="n">
        <v>21.1059286320568</v>
      </c>
      <c r="S283" s="61" t="n">
        <f aca="false">U283*V283*$F$5</f>
        <v>820.6703125</v>
      </c>
      <c r="T283" s="62" t="n">
        <f aca="false">MAX(0,MIN(1,R283/100+$D$5))</f>
        <v>0.726204072633131</v>
      </c>
      <c r="U283" s="62" t="n">
        <v>0.6765625</v>
      </c>
      <c r="V283" s="61" t="n">
        <v>1213</v>
      </c>
      <c r="W283" s="62" t="n">
        <v>0.0882361663506877</v>
      </c>
      <c r="X283" s="63" t="s">
        <v>168</v>
      </c>
      <c r="Y283" s="63" t="s">
        <v>163</v>
      </c>
    </row>
    <row r="284" customFormat="false" ht="15" hidden="false" customHeight="false" outlineLevel="0" collapsed="false">
      <c r="A284" s="32" t="s">
        <v>418</v>
      </c>
      <c r="B284" s="32" t="s">
        <v>478</v>
      </c>
      <c r="C284" s="32" t="s">
        <v>483</v>
      </c>
      <c r="D284" s="59" t="n">
        <f aca="false">ROUND(S284*T284,0)</f>
        <v>461</v>
      </c>
      <c r="E284" s="59" t="n">
        <f aca="false">ROUND(S284,0)-D284</f>
        <v>130</v>
      </c>
      <c r="F284" s="59" t="n">
        <f aca="false">IF(COUNTA(D284:E284)=0,"",SUM(D284:E284))</f>
        <v>591</v>
      </c>
      <c r="G284" s="40" t="n">
        <f aca="false">IF(OR(F284="",F284=0),"",D284/F284)</f>
        <v>0.780033840947547</v>
      </c>
      <c r="H284" s="40" t="n">
        <f aca="false">IF(OR(F284="",F284=0),"",E284/F284)</f>
        <v>0.219966159052453</v>
      </c>
      <c r="I284" s="32" t="s">
        <v>161</v>
      </c>
      <c r="J284" s="36" t="n">
        <v>2.2249158796463</v>
      </c>
      <c r="K284" s="36" t="n">
        <f aca="false">$K$8</f>
        <v>1.2181759394794</v>
      </c>
      <c r="L284" s="36" t="n">
        <f aca="false">SQRT(J284^2+K284^2)</f>
        <v>2.53657313930207</v>
      </c>
      <c r="M284" s="40" t="n">
        <f aca="false">IF(G284="","",MAX(0,G284-1.96*L284/100))</f>
        <v>0.730317007417226</v>
      </c>
      <c r="N284" s="40" t="n">
        <f aca="false">IF(G284="","",MIN(1,G284+1.96*L284/100))</f>
        <v>0.829750674477867</v>
      </c>
      <c r="O284" s="59" t="n">
        <f aca="false">ROUND(S284*W284,0)</f>
        <v>52</v>
      </c>
      <c r="P284" s="59" t="n">
        <f aca="false">IF(F284="","",ROUND(SQRT((F284*L284/100)^2+(G284*O284)^2),0))</f>
        <v>43</v>
      </c>
      <c r="R284" s="60" t="n">
        <v>26.4803486873868</v>
      </c>
      <c r="S284" s="61" t="n">
        <f aca="false">U284*V284*$F$5</f>
        <v>590.669623059868</v>
      </c>
      <c r="T284" s="62" t="n">
        <f aca="false">MAX(0,MIN(1,R284/100+$D$5))</f>
        <v>0.779948273186431</v>
      </c>
      <c r="U284" s="62" t="n">
        <v>0.297117516629712</v>
      </c>
      <c r="V284" s="61" t="n">
        <v>1988</v>
      </c>
      <c r="W284" s="62" t="n">
        <v>0.0882361663506877</v>
      </c>
      <c r="X284" s="63" t="s">
        <v>168</v>
      </c>
      <c r="Y284" s="63" t="s">
        <v>163</v>
      </c>
    </row>
    <row r="285" customFormat="false" ht="15" hidden="false" customHeight="false" outlineLevel="0" collapsed="false">
      <c r="A285" s="32" t="s">
        <v>418</v>
      </c>
      <c r="B285" s="32" t="s">
        <v>478</v>
      </c>
      <c r="C285" s="32" t="s">
        <v>484</v>
      </c>
      <c r="D285" s="59" t="n">
        <f aca="false">ROUND(S285*T285,0)</f>
        <v>461</v>
      </c>
      <c r="E285" s="59" t="n">
        <f aca="false">ROUND(S285,0)-D285</f>
        <v>230</v>
      </c>
      <c r="F285" s="59" t="n">
        <f aca="false">IF(COUNTA(D285:E285)=0,"",SUM(D285:E285))</f>
        <v>691</v>
      </c>
      <c r="G285" s="40" t="n">
        <f aca="false">IF(OR(F285="",F285=0),"",D285/F285)</f>
        <v>0.667149059334298</v>
      </c>
      <c r="H285" s="40" t="n">
        <f aca="false">IF(OR(F285="",F285=0),"",E285/F285)</f>
        <v>0.332850940665702</v>
      </c>
      <c r="I285" s="32" t="s">
        <v>161</v>
      </c>
      <c r="J285" s="36" t="n">
        <v>2.2249158796463</v>
      </c>
      <c r="K285" s="36" t="n">
        <f aca="false">$K$8</f>
        <v>1.2181759394794</v>
      </c>
      <c r="L285" s="36" t="n">
        <f aca="false">SQRT(J285^2+K285^2)</f>
        <v>2.53657313930207</v>
      </c>
      <c r="M285" s="40" t="n">
        <f aca="false">IF(G285="","",MAX(0,G285-1.96*L285/100))</f>
        <v>0.617432225803978</v>
      </c>
      <c r="N285" s="40" t="n">
        <f aca="false">IF(G285="","",MIN(1,G285+1.96*L285/100))</f>
        <v>0.716865892864619</v>
      </c>
      <c r="O285" s="59" t="n">
        <f aca="false">ROUND(S285*W285,0)</f>
        <v>61</v>
      </c>
      <c r="P285" s="59" t="n">
        <f aca="false">IF(F285="","",ROUND(SQRT((F285*L285/100)^2+(G285*O285)^2),0))</f>
        <v>44</v>
      </c>
      <c r="R285" s="60" t="n">
        <v>15.219816136765</v>
      </c>
      <c r="S285" s="61" t="n">
        <f aca="false">U285*V285*$F$5</f>
        <v>691.24526600541</v>
      </c>
      <c r="T285" s="62" t="n">
        <f aca="false">MAX(0,MIN(1,R285/100+$D$5))</f>
        <v>0.667342947680213</v>
      </c>
      <c r="U285" s="62" t="n">
        <v>0.612263300270514</v>
      </c>
      <c r="V285" s="61" t="n">
        <v>1129</v>
      </c>
      <c r="W285" s="62" t="n">
        <v>0.0882361663506877</v>
      </c>
      <c r="X285" s="63" t="s">
        <v>168</v>
      </c>
      <c r="Y285" s="63" t="s">
        <v>163</v>
      </c>
    </row>
    <row r="286" customFormat="false" ht="15" hidden="false" customHeight="false" outlineLevel="0" collapsed="false">
      <c r="A286" s="32" t="s">
        <v>418</v>
      </c>
      <c r="B286" s="32" t="s">
        <v>478</v>
      </c>
      <c r="C286" s="32" t="s">
        <v>485</v>
      </c>
      <c r="D286" s="59" t="n">
        <f aca="false">ROUND(S286*T286,0)</f>
        <v>330</v>
      </c>
      <c r="E286" s="59" t="n">
        <f aca="false">ROUND(S286,0)-D286</f>
        <v>180</v>
      </c>
      <c r="F286" s="59" t="n">
        <f aca="false">IF(COUNTA(D286:E286)=0,"",SUM(D286:E286))</f>
        <v>510</v>
      </c>
      <c r="G286" s="40" t="n">
        <f aca="false">IF(OR(F286="",F286=0),"",D286/F286)</f>
        <v>0.647058823529412</v>
      </c>
      <c r="H286" s="40" t="n">
        <f aca="false">IF(OR(F286="",F286=0),"",E286/F286)</f>
        <v>0.352941176470588</v>
      </c>
      <c r="I286" s="32" t="s">
        <v>161</v>
      </c>
      <c r="J286" s="36" t="n">
        <v>3.19796330451848</v>
      </c>
      <c r="K286" s="36" t="n">
        <f aca="false">$K$8</f>
        <v>1.2181759394794</v>
      </c>
      <c r="L286" s="36" t="n">
        <f aca="false">SQRT(J286^2+K286^2)</f>
        <v>3.42212242863596</v>
      </c>
      <c r="M286" s="40" t="n">
        <f aca="false">IF(G286="","",MAX(0,G286-1.96*L286/100))</f>
        <v>0.579985223928147</v>
      </c>
      <c r="N286" s="40" t="n">
        <f aca="false">IF(G286="","",MIN(1,G286+1.96*L286/100))</f>
        <v>0.714132423130677</v>
      </c>
      <c r="O286" s="59" t="n">
        <f aca="false">ROUND(S286*W286,0)</f>
        <v>75</v>
      </c>
      <c r="P286" s="59" t="n">
        <f aca="false">IF(F286="","",ROUND(SQRT((F286*L286/100)^2+(G286*O286)^2),0))</f>
        <v>52</v>
      </c>
      <c r="R286" s="60" t="n">
        <v>13.1470689335112</v>
      </c>
      <c r="S286" s="61" t="n">
        <f aca="false">U286*V286*$F$5</f>
        <v>510.153409090909</v>
      </c>
      <c r="T286" s="62" t="n">
        <f aca="false">MAX(0,MIN(1,R286/100+$D$5))</f>
        <v>0.646615475647675</v>
      </c>
      <c r="U286" s="62" t="n">
        <v>0.368607954545455</v>
      </c>
      <c r="V286" s="61" t="n">
        <v>1384</v>
      </c>
      <c r="W286" s="62" t="n">
        <v>0.147793277096735</v>
      </c>
      <c r="X286" s="63" t="s">
        <v>162</v>
      </c>
      <c r="Y286" s="63" t="s">
        <v>163</v>
      </c>
    </row>
    <row r="287" customFormat="false" ht="15" hidden="false" customHeight="false" outlineLevel="0" collapsed="false">
      <c r="A287" s="32" t="s">
        <v>418</v>
      </c>
      <c r="B287" s="32" t="s">
        <v>478</v>
      </c>
      <c r="C287" s="32" t="s">
        <v>486</v>
      </c>
      <c r="D287" s="59" t="n">
        <f aca="false">ROUND(S287*T287,0)</f>
        <v>146</v>
      </c>
      <c r="E287" s="59" t="n">
        <f aca="false">ROUND(S287,0)-D287</f>
        <v>57</v>
      </c>
      <c r="F287" s="59" t="n">
        <f aca="false">IF(COUNTA(D287:E287)=0,"",SUM(D287:E287))</f>
        <v>203</v>
      </c>
      <c r="G287" s="40" t="n">
        <f aca="false">IF(OR(F287="",F287=0),"",D287/F287)</f>
        <v>0.719211822660099</v>
      </c>
      <c r="H287" s="40" t="n">
        <f aca="false">IF(OR(F287="",F287=0),"",E287/F287)</f>
        <v>0.280788177339901</v>
      </c>
      <c r="I287" s="32" t="s">
        <v>161</v>
      </c>
      <c r="J287" s="36" t="n">
        <v>3.19796330451848</v>
      </c>
      <c r="K287" s="36" t="n">
        <f aca="false">$K$8</f>
        <v>1.2181759394794</v>
      </c>
      <c r="L287" s="36" t="n">
        <f aca="false">SQRT(J287^2+K287^2)</f>
        <v>3.42212242863596</v>
      </c>
      <c r="M287" s="40" t="n">
        <f aca="false">IF(G287="","",MAX(0,G287-1.96*L287/100))</f>
        <v>0.652138223058834</v>
      </c>
      <c r="N287" s="40" t="n">
        <f aca="false">IF(G287="","",MIN(1,G287+1.96*L287/100))</f>
        <v>0.786285422261363</v>
      </c>
      <c r="O287" s="59" t="n">
        <f aca="false">ROUND(S287*W287,0)</f>
        <v>30</v>
      </c>
      <c r="P287" s="59" t="n">
        <f aca="false">IF(F287="","",ROUND(SQRT((F287*L287/100)^2+(G287*O287)^2),0))</f>
        <v>23</v>
      </c>
      <c r="R287" s="60" t="n">
        <v>20.3522491985427</v>
      </c>
      <c r="S287" s="61" t="n">
        <f aca="false">U287*V287*$F$5</f>
        <v>202.766550522648</v>
      </c>
      <c r="T287" s="62" t="n">
        <f aca="false">MAX(0,MIN(1,R287/100+$D$5))</f>
        <v>0.71866727829799</v>
      </c>
      <c r="U287" s="62" t="n">
        <v>0.369337979094077</v>
      </c>
      <c r="V287" s="61" t="n">
        <v>549</v>
      </c>
      <c r="W287" s="62" t="n">
        <v>0.147793277096735</v>
      </c>
      <c r="X287" s="63" t="s">
        <v>162</v>
      </c>
      <c r="Y287" s="63" t="s">
        <v>163</v>
      </c>
    </row>
    <row r="288" customFormat="false" ht="15" hidden="false" customHeight="false" outlineLevel="0" collapsed="false">
      <c r="A288" s="32" t="s">
        <v>418</v>
      </c>
      <c r="B288" s="32" t="s">
        <v>478</v>
      </c>
      <c r="C288" s="32" t="s">
        <v>487</v>
      </c>
      <c r="D288" s="59" t="n">
        <f aca="false">ROUND(S288*T288,0)</f>
        <v>230</v>
      </c>
      <c r="E288" s="59" t="n">
        <f aca="false">ROUND(S288,0)-D288</f>
        <v>88</v>
      </c>
      <c r="F288" s="59" t="n">
        <f aca="false">IF(COUNTA(D288:E288)=0,"",SUM(D288:E288))</f>
        <v>318</v>
      </c>
      <c r="G288" s="40" t="n">
        <f aca="false">IF(OR(F288="",F288=0),"",D288/F288)</f>
        <v>0.723270440251572</v>
      </c>
      <c r="H288" s="40" t="n">
        <f aca="false">IF(OR(F288="",F288=0),"",E288/F288)</f>
        <v>0.276729559748428</v>
      </c>
      <c r="I288" s="32" t="s">
        <v>161</v>
      </c>
      <c r="J288" s="36" t="n">
        <v>3.19796330451848</v>
      </c>
      <c r="K288" s="36" t="n">
        <f aca="false">$K$8</f>
        <v>1.2181759394794</v>
      </c>
      <c r="L288" s="36" t="n">
        <f aca="false">SQRT(J288^2+K288^2)</f>
        <v>3.42212242863596</v>
      </c>
      <c r="M288" s="40" t="n">
        <f aca="false">IF(G288="","",MAX(0,G288-1.96*L288/100))</f>
        <v>0.656196840650308</v>
      </c>
      <c r="N288" s="40" t="n">
        <f aca="false">IF(G288="","",MIN(1,G288+1.96*L288/100))</f>
        <v>0.790344039852837</v>
      </c>
      <c r="O288" s="59" t="n">
        <f aca="false">ROUND(S288*W288,0)</f>
        <v>47</v>
      </c>
      <c r="P288" s="59" t="n">
        <f aca="false">IF(F288="","",ROUND(SQRT((F288*L288/100)^2+(G288*O288)^2),0))</f>
        <v>36</v>
      </c>
      <c r="R288" s="60" t="n">
        <v>20.6174331453054</v>
      </c>
      <c r="S288" s="61" t="n">
        <f aca="false">U288*V288*$F$5</f>
        <v>318.271119842829</v>
      </c>
      <c r="T288" s="62" t="n">
        <f aca="false">MAX(0,MIN(1,R288/100+$D$5))</f>
        <v>0.721319117765617</v>
      </c>
      <c r="U288" s="62" t="n">
        <v>0.318271119842829</v>
      </c>
      <c r="V288" s="61" t="n">
        <v>1000</v>
      </c>
      <c r="W288" s="62" t="n">
        <v>0.147793277096735</v>
      </c>
      <c r="X288" s="63" t="s">
        <v>162</v>
      </c>
      <c r="Y288" s="63" t="s">
        <v>163</v>
      </c>
    </row>
    <row r="289" customFormat="false" ht="15" hidden="false" customHeight="false" outlineLevel="0" collapsed="false">
      <c r="A289" s="32" t="s">
        <v>418</v>
      </c>
      <c r="B289" s="32" t="s">
        <v>478</v>
      </c>
      <c r="C289" s="32" t="s">
        <v>488</v>
      </c>
      <c r="D289" s="59" t="n">
        <f aca="false">ROUND(S289*T289,0)</f>
        <v>232</v>
      </c>
      <c r="E289" s="59" t="n">
        <f aca="false">ROUND(S289,0)-D289</f>
        <v>119</v>
      </c>
      <c r="F289" s="59" t="n">
        <f aca="false">IF(COUNTA(D289:E289)=0,"",SUM(D289:E289))</f>
        <v>351</v>
      </c>
      <c r="G289" s="40" t="n">
        <f aca="false">IF(OR(F289="",F289=0),"",D289/F289)</f>
        <v>0.660968660968661</v>
      </c>
      <c r="H289" s="40" t="n">
        <f aca="false">IF(OR(F289="",F289=0),"",E289/F289)</f>
        <v>0.339031339031339</v>
      </c>
      <c r="I289" s="32" t="s">
        <v>161</v>
      </c>
      <c r="J289" s="36" t="n">
        <v>3.19796330451848</v>
      </c>
      <c r="K289" s="36" t="n">
        <f aca="false">$K$8</f>
        <v>1.2181759394794</v>
      </c>
      <c r="L289" s="36" t="n">
        <f aca="false">SQRT(J289^2+K289^2)</f>
        <v>3.42212242863596</v>
      </c>
      <c r="M289" s="40" t="n">
        <f aca="false">IF(G289="","",MAX(0,G289-1.96*L289/100))</f>
        <v>0.593895061367396</v>
      </c>
      <c r="N289" s="40" t="n">
        <f aca="false">IF(G289="","",MIN(1,G289+1.96*L289/100))</f>
        <v>0.728042260569926</v>
      </c>
      <c r="O289" s="59" t="n">
        <f aca="false">ROUND(S289*W289,0)</f>
        <v>52</v>
      </c>
      <c r="P289" s="59" t="n">
        <f aca="false">IF(F289="","",ROUND(SQRT((F289*L289/100)^2+(G289*O289)^2),0))</f>
        <v>36</v>
      </c>
      <c r="R289" s="60" t="n">
        <v>14.6898620069634</v>
      </c>
      <c r="S289" s="61" t="n">
        <f aca="false">U289*V289*$F$5</f>
        <v>350.591240875912</v>
      </c>
      <c r="T289" s="62" t="n">
        <f aca="false">MAX(0,MIN(1,R289/100+$D$5))</f>
        <v>0.662043406382197</v>
      </c>
      <c r="U289" s="62" t="n">
        <v>0.313868613138686</v>
      </c>
      <c r="V289" s="61" t="n">
        <v>1117</v>
      </c>
      <c r="W289" s="62" t="n">
        <v>0.147793277096735</v>
      </c>
      <c r="X289" s="63" t="s">
        <v>162</v>
      </c>
      <c r="Y289" s="63" t="s">
        <v>163</v>
      </c>
    </row>
    <row r="290" customFormat="false" ht="15" hidden="false" customHeight="false" outlineLevel="0" collapsed="false">
      <c r="A290" s="32" t="s">
        <v>418</v>
      </c>
      <c r="B290" s="32" t="s">
        <v>478</v>
      </c>
      <c r="C290" s="32" t="s">
        <v>489</v>
      </c>
      <c r="D290" s="59" t="n">
        <f aca="false">ROUND(S290*T290,0)</f>
        <v>1116</v>
      </c>
      <c r="E290" s="59" t="n">
        <f aca="false">ROUND(S290,0)-D290</f>
        <v>525</v>
      </c>
      <c r="F290" s="59" t="n">
        <f aca="false">IF(COUNTA(D290:E290)=0,"",SUM(D290:E290))</f>
        <v>1641</v>
      </c>
      <c r="G290" s="40" t="n">
        <f aca="false">IF(OR(F290="",F290=0),"",D290/F290)</f>
        <v>0.680073126142596</v>
      </c>
      <c r="H290" s="40" t="n">
        <f aca="false">IF(OR(F290="",F290=0),"",E290/F290)</f>
        <v>0.319926873857404</v>
      </c>
      <c r="I290" s="32" t="s">
        <v>264</v>
      </c>
      <c r="J290" s="36" t="n">
        <v>2.08291714656994</v>
      </c>
      <c r="K290" s="36" t="n">
        <f aca="false">$K$8</f>
        <v>1.2181759394794</v>
      </c>
      <c r="L290" s="36" t="n">
        <f aca="false">SQRT(J290^2+K290^2)</f>
        <v>2.41298496866465</v>
      </c>
      <c r="M290" s="40" t="n">
        <f aca="false">IF(G290="","",MAX(0,G290-1.96*L290/100))</f>
        <v>0.632778620756769</v>
      </c>
      <c r="N290" s="40" t="n">
        <f aca="false">IF(G290="","",MIN(1,G290+1.96*L290/100))</f>
        <v>0.727367631528423</v>
      </c>
      <c r="O290" s="59" t="n">
        <f aca="false">ROUND(S290*W290,0)</f>
        <v>111</v>
      </c>
      <c r="P290" s="59" t="n">
        <f aca="false">IF(F290="","",ROUND(SQRT((F290*L290/100)^2+(G290*O290)^2),0))</f>
        <v>85</v>
      </c>
      <c r="R290" s="60" t="n">
        <v>16.4850000191824</v>
      </c>
      <c r="S290" s="61" t="n">
        <f aca="false">U290*V290*$F$5</f>
        <v>1641.003487384</v>
      </c>
      <c r="T290" s="62" t="n">
        <f aca="false">MAX(0,MIN(1,R290/100+$D$5))</f>
        <v>0.679994786504387</v>
      </c>
      <c r="U290" s="62" t="n">
        <v>0.752408751666208</v>
      </c>
      <c r="V290" s="61" t="n">
        <v>2181</v>
      </c>
      <c r="W290" s="62" t="n">
        <v>0.0678151016999644</v>
      </c>
      <c r="X290" s="63" t="s">
        <v>201</v>
      </c>
      <c r="Y290" s="63" t="s">
        <v>163</v>
      </c>
    </row>
    <row r="291" customFormat="false" ht="15" hidden="false" customHeight="false" outlineLevel="0" collapsed="false">
      <c r="A291" s="32" t="s">
        <v>418</v>
      </c>
      <c r="B291" s="32" t="s">
        <v>478</v>
      </c>
      <c r="C291" s="32" t="s">
        <v>490</v>
      </c>
      <c r="D291" s="59" t="n">
        <f aca="false">ROUND(S291*T291,0)</f>
        <v>616</v>
      </c>
      <c r="E291" s="59" t="n">
        <f aca="false">ROUND(S291,0)-D291</f>
        <v>310</v>
      </c>
      <c r="F291" s="59" t="n">
        <f aca="false">IF(COUNTA(D291:E291)=0,"",SUM(D291:E291))</f>
        <v>926</v>
      </c>
      <c r="G291" s="40" t="n">
        <f aca="false">IF(OR(F291="",F291=0),"",D291/F291)</f>
        <v>0.665226781857451</v>
      </c>
      <c r="H291" s="40" t="n">
        <f aca="false">IF(OR(F291="",F291=0),"",E291/F291)</f>
        <v>0.334773218142549</v>
      </c>
      <c r="I291" s="32" t="s">
        <v>161</v>
      </c>
      <c r="J291" s="36" t="n">
        <v>2.2249158796463</v>
      </c>
      <c r="K291" s="36" t="n">
        <f aca="false">$K$8</f>
        <v>1.2181759394794</v>
      </c>
      <c r="L291" s="36" t="n">
        <f aca="false">SQRT(J291^2+K291^2)</f>
        <v>2.53657313930207</v>
      </c>
      <c r="M291" s="40" t="n">
        <f aca="false">IF(G291="","",MAX(0,G291-1.96*L291/100))</f>
        <v>0.615509948327131</v>
      </c>
      <c r="N291" s="40" t="n">
        <f aca="false">IF(G291="","",MIN(1,G291+1.96*L291/100))</f>
        <v>0.714943615387772</v>
      </c>
      <c r="O291" s="59" t="n">
        <f aca="false">ROUND(S291*W291,0)</f>
        <v>82</v>
      </c>
      <c r="P291" s="59" t="n">
        <f aca="false">IF(F291="","",ROUND(SQRT((F291*L291/100)^2+(G291*O291)^2),0))</f>
        <v>59</v>
      </c>
      <c r="R291" s="60" t="n">
        <v>15.0028408067097</v>
      </c>
      <c r="S291" s="61" t="n">
        <f aca="false">U291*V291*$F$5</f>
        <v>925.647509578544</v>
      </c>
      <c r="T291" s="62" t="n">
        <f aca="false">MAX(0,MIN(1,R291/100+$D$5))</f>
        <v>0.66517319437966</v>
      </c>
      <c r="U291" s="62" t="n">
        <v>0.432950191570881</v>
      </c>
      <c r="V291" s="61" t="n">
        <v>2138</v>
      </c>
      <c r="W291" s="62" t="n">
        <v>0.0882361663506877</v>
      </c>
      <c r="X291" s="63" t="s">
        <v>168</v>
      </c>
      <c r="Y291" s="63" t="s">
        <v>163</v>
      </c>
    </row>
    <row r="292" customFormat="false" ht="15" hidden="false" customHeight="false" outlineLevel="0" collapsed="false">
      <c r="A292" s="32" t="s">
        <v>418</v>
      </c>
      <c r="B292" s="32" t="s">
        <v>491</v>
      </c>
      <c r="C292" s="32" t="s">
        <v>492</v>
      </c>
      <c r="D292" s="59" t="n">
        <f aca="false">ROUND(S292*T292,0)</f>
        <v>713</v>
      </c>
      <c r="E292" s="59" t="n">
        <f aca="false">ROUND(S292,0)-D292</f>
        <v>649</v>
      </c>
      <c r="F292" s="59" t="n">
        <f aca="false">IF(COUNTA(D292:E292)=0,"",SUM(D292:E292))</f>
        <v>1362</v>
      </c>
      <c r="G292" s="40" t="n">
        <f aca="false">IF(OR(F292="",F292=0),"",D292/F292)</f>
        <v>0.523494860499266</v>
      </c>
      <c r="H292" s="40" t="n">
        <f aca="false">IF(OR(F292="",F292=0),"",E292/F292)</f>
        <v>0.476505139500734</v>
      </c>
      <c r="I292" s="32" t="s">
        <v>161</v>
      </c>
      <c r="J292" s="36" t="n">
        <v>2.08291714656994</v>
      </c>
      <c r="K292" s="36" t="n">
        <f aca="false">$K$8</f>
        <v>1.2181759394794</v>
      </c>
      <c r="L292" s="36" t="n">
        <f aca="false">SQRT(J292^2+K292^2)</f>
        <v>2.41298496866465</v>
      </c>
      <c r="M292" s="40" t="n">
        <f aca="false">IF(G292="","",MAX(0,G292-1.96*L292/100))</f>
        <v>0.476200355113439</v>
      </c>
      <c r="N292" s="40" t="n">
        <f aca="false">IF(G292="","",MIN(1,G292+1.96*L292/100))</f>
        <v>0.570789365885093</v>
      </c>
      <c r="O292" s="59" t="n">
        <f aca="false">ROUND(S292*W292,0)</f>
        <v>92</v>
      </c>
      <c r="P292" s="59" t="n">
        <f aca="false">IF(F292="","",ROUND(SQRT((F292*L292/100)^2+(G292*O292)^2),0))</f>
        <v>58</v>
      </c>
      <c r="R292" s="60" t="n">
        <v>0.807545687379985</v>
      </c>
      <c r="S292" s="61" t="n">
        <f aca="false">U292*V292*$F$5</f>
        <v>1362.48372781065</v>
      </c>
      <c r="T292" s="62" t="n">
        <f aca="false">MAX(0,MIN(1,R292/100+$D$5))</f>
        <v>0.523220243186363</v>
      </c>
      <c r="U292" s="62" t="n">
        <v>0.638165680473373</v>
      </c>
      <c r="V292" s="61" t="n">
        <v>2135</v>
      </c>
      <c r="W292" s="62" t="n">
        <v>0.0678151016999644</v>
      </c>
      <c r="X292" s="63" t="s">
        <v>201</v>
      </c>
      <c r="Y292" s="63" t="s">
        <v>163</v>
      </c>
    </row>
    <row r="293" customFormat="false" ht="15" hidden="false" customHeight="false" outlineLevel="0" collapsed="false">
      <c r="A293" s="32" t="s">
        <v>418</v>
      </c>
      <c r="B293" s="32" t="s">
        <v>491</v>
      </c>
      <c r="C293" s="32" t="s">
        <v>493</v>
      </c>
      <c r="D293" s="59" t="n">
        <f aca="false">ROUND(S293*T293,0)</f>
        <v>568</v>
      </c>
      <c r="E293" s="59" t="n">
        <f aca="false">ROUND(S293,0)-D293</f>
        <v>529</v>
      </c>
      <c r="F293" s="59" t="n">
        <f aca="false">IF(COUNTA(D293:E293)=0,"",SUM(D293:E293))</f>
        <v>1097</v>
      </c>
      <c r="G293" s="40" t="n">
        <f aca="false">IF(OR(F293="",F293=0),"",D293/F293)</f>
        <v>0.517775752051048</v>
      </c>
      <c r="H293" s="40" t="n">
        <f aca="false">IF(OR(F293="",F293=0),"",E293/F293)</f>
        <v>0.482224247948952</v>
      </c>
      <c r="I293" s="32" t="s">
        <v>264</v>
      </c>
      <c r="J293" s="36" t="n">
        <v>2.08291714656994</v>
      </c>
      <c r="K293" s="36" t="n">
        <f aca="false">$K$8</f>
        <v>1.2181759394794</v>
      </c>
      <c r="L293" s="36" t="n">
        <f aca="false">SQRT(J293^2+K293^2)</f>
        <v>2.41298496866465</v>
      </c>
      <c r="M293" s="40" t="n">
        <f aca="false">IF(G293="","",MAX(0,G293-1.96*L293/100))</f>
        <v>0.470481246665221</v>
      </c>
      <c r="N293" s="40" t="n">
        <f aca="false">IF(G293="","",MIN(1,G293+1.96*L293/100))</f>
        <v>0.565070257436876</v>
      </c>
      <c r="O293" s="59" t="n">
        <f aca="false">ROUND(S293*W293,0)</f>
        <v>74</v>
      </c>
      <c r="P293" s="59" t="n">
        <f aca="false">IF(F293="","",ROUND(SQRT((F293*L293/100)^2+(G293*O293)^2),0))</f>
        <v>47</v>
      </c>
      <c r="R293" s="60" t="n">
        <v>0.24357340808992</v>
      </c>
      <c r="S293" s="61" t="n">
        <f aca="false">U293*V293*$F$5</f>
        <v>1096.75029446997</v>
      </c>
      <c r="T293" s="62" t="n">
        <f aca="false">MAX(0,MIN(1,R293/100+$D$5))</f>
        <v>0.517580520393462</v>
      </c>
      <c r="U293" s="62" t="n">
        <v>0.641801519406637</v>
      </c>
      <c r="V293" s="61" t="n">
        <v>1708.86210348014</v>
      </c>
      <c r="W293" s="62" t="n">
        <v>0.0678151016999644</v>
      </c>
      <c r="X293" s="63" t="s">
        <v>201</v>
      </c>
      <c r="Y293" s="63" t="s">
        <v>266</v>
      </c>
    </row>
    <row r="294" customFormat="false" ht="15" hidden="false" customHeight="false" outlineLevel="0" collapsed="false">
      <c r="A294" s="32" t="s">
        <v>418</v>
      </c>
      <c r="B294" s="32" t="s">
        <v>491</v>
      </c>
      <c r="C294" s="32" t="s">
        <v>494</v>
      </c>
      <c r="D294" s="59" t="n">
        <f aca="false">ROUND(S294*T294,0)</f>
        <v>318</v>
      </c>
      <c r="E294" s="59" t="n">
        <f aca="false">ROUND(S294,0)-D294</f>
        <v>263</v>
      </c>
      <c r="F294" s="59" t="n">
        <f aca="false">IF(COUNTA(D294:E294)=0,"",SUM(D294:E294))</f>
        <v>581</v>
      </c>
      <c r="G294" s="40" t="n">
        <f aca="false">IF(OR(F294="",F294=0),"",D294/F294)</f>
        <v>0.547332185886403</v>
      </c>
      <c r="H294" s="40" t="n">
        <f aca="false">IF(OR(F294="",F294=0),"",E294/F294)</f>
        <v>0.452667814113597</v>
      </c>
      <c r="I294" s="32" t="s">
        <v>264</v>
      </c>
      <c r="J294" s="36" t="n">
        <v>2.2249158796463</v>
      </c>
      <c r="K294" s="36" t="n">
        <f aca="false">$K$8</f>
        <v>1.2181759394794</v>
      </c>
      <c r="L294" s="36" t="n">
        <f aca="false">SQRT(J294^2+K294^2)</f>
        <v>2.53657313930207</v>
      </c>
      <c r="M294" s="40" t="n">
        <f aca="false">IF(G294="","",MAX(0,G294-1.96*L294/100))</f>
        <v>0.497615352356082</v>
      </c>
      <c r="N294" s="40" t="n">
        <f aca="false">IF(G294="","",MIN(1,G294+1.96*L294/100))</f>
        <v>0.597049019416723</v>
      </c>
      <c r="O294" s="59" t="n">
        <f aca="false">ROUND(S294*W294,0)</f>
        <v>51</v>
      </c>
      <c r="P294" s="59" t="n">
        <f aca="false">IF(F294="","",ROUND(SQRT((F294*L294/100)^2+(G294*O294)^2),0))</f>
        <v>32</v>
      </c>
      <c r="R294" s="60" t="n">
        <v>3.15397063701377</v>
      </c>
      <c r="S294" s="61" t="n">
        <f aca="false">U294*V294*$F$5</f>
        <v>581.035155413661</v>
      </c>
      <c r="T294" s="62" t="n">
        <f aca="false">MAX(0,MIN(1,R294/100+$D$5))</f>
        <v>0.546684492682701</v>
      </c>
      <c r="U294" s="62" t="n">
        <v>0.283708571979326</v>
      </c>
      <c r="V294" s="61" t="n">
        <v>2048</v>
      </c>
      <c r="W294" s="62" t="n">
        <v>0.0882361663506877</v>
      </c>
      <c r="X294" s="63" t="s">
        <v>168</v>
      </c>
      <c r="Y294" s="63" t="s">
        <v>163</v>
      </c>
    </row>
    <row r="295" customFormat="false" ht="15" hidden="false" customHeight="false" outlineLevel="0" collapsed="false">
      <c r="A295" s="32" t="s">
        <v>418</v>
      </c>
      <c r="B295" s="32" t="s">
        <v>491</v>
      </c>
      <c r="C295" s="32" t="s">
        <v>495</v>
      </c>
      <c r="D295" s="59" t="n">
        <f aca="false">ROUND(S295*T295,0)</f>
        <v>609</v>
      </c>
      <c r="E295" s="59" t="n">
        <f aca="false">ROUND(S295,0)-D295</f>
        <v>556</v>
      </c>
      <c r="F295" s="59" t="n">
        <f aca="false">IF(COUNTA(D295:E295)=0,"",SUM(D295:E295))</f>
        <v>1165</v>
      </c>
      <c r="G295" s="40" t="n">
        <f aca="false">IF(OR(F295="",F295=0),"",D295/F295)</f>
        <v>0.52274678111588</v>
      </c>
      <c r="H295" s="40" t="n">
        <f aca="false">IF(OR(F295="",F295=0),"",E295/F295)</f>
        <v>0.47725321888412</v>
      </c>
      <c r="I295" s="32" t="s">
        <v>264</v>
      </c>
      <c r="J295" s="36" t="n">
        <v>2.08291714656994</v>
      </c>
      <c r="K295" s="36" t="n">
        <f aca="false">$K$8</f>
        <v>1.2181759394794</v>
      </c>
      <c r="L295" s="36" t="n">
        <f aca="false">SQRT(J295^2+K295^2)</f>
        <v>2.41298496866465</v>
      </c>
      <c r="M295" s="40" t="n">
        <f aca="false">IF(G295="","",MAX(0,G295-1.96*L295/100))</f>
        <v>0.475452275730053</v>
      </c>
      <c r="N295" s="40" t="n">
        <f aca="false">IF(G295="","",MIN(1,G295+1.96*L295/100))</f>
        <v>0.570041286501707</v>
      </c>
      <c r="O295" s="59" t="n">
        <f aca="false">ROUND(S295*W295,0)</f>
        <v>79</v>
      </c>
      <c r="P295" s="59" t="n">
        <f aca="false">IF(F295="","",ROUND(SQRT((F295*L295/100)^2+(G295*O295)^2),0))</f>
        <v>50</v>
      </c>
      <c r="R295" s="60" t="n">
        <v>0.718000455476425</v>
      </c>
      <c r="S295" s="61" t="n">
        <f aca="false">U295*V295*$F$5</f>
        <v>1165.3300485926</v>
      </c>
      <c r="T295" s="62" t="n">
        <f aca="false">MAX(0,MIN(1,R295/100+$D$5))</f>
        <v>0.522324790867327</v>
      </c>
      <c r="U295" s="62" t="n">
        <v>0.60134773346046</v>
      </c>
      <c r="V295" s="61" t="n">
        <v>1937.86387434555</v>
      </c>
      <c r="W295" s="62" t="n">
        <v>0.0678151016999644</v>
      </c>
      <c r="X295" s="63" t="s">
        <v>201</v>
      </c>
      <c r="Y295" s="63" t="s">
        <v>266</v>
      </c>
    </row>
    <row r="296" customFormat="false" ht="15" hidden="false" customHeight="false" outlineLevel="0" collapsed="false">
      <c r="A296" s="32" t="s">
        <v>418</v>
      </c>
      <c r="B296" s="32" t="s">
        <v>491</v>
      </c>
      <c r="C296" s="32" t="s">
        <v>496</v>
      </c>
      <c r="D296" s="59" t="n">
        <f aca="false">ROUND(S296*T296,0)</f>
        <v>538</v>
      </c>
      <c r="E296" s="59" t="n">
        <f aca="false">ROUND(S296,0)-D296</f>
        <v>475</v>
      </c>
      <c r="F296" s="59" t="n">
        <f aca="false">IF(COUNTA(D296:E296)=0,"",SUM(D296:E296))</f>
        <v>1013</v>
      </c>
      <c r="G296" s="40" t="n">
        <f aca="false">IF(OR(F296="",F296=0),"",D296/F296)</f>
        <v>0.531095755182626</v>
      </c>
      <c r="H296" s="40" t="n">
        <f aca="false">IF(OR(F296="",F296=0),"",E296/F296)</f>
        <v>0.468904244817374</v>
      </c>
      <c r="I296" s="32" t="s">
        <v>161</v>
      </c>
      <c r="J296" s="36" t="n">
        <v>2.08291714656994</v>
      </c>
      <c r="K296" s="36" t="n">
        <f aca="false">$K$8</f>
        <v>1.2181759394794</v>
      </c>
      <c r="L296" s="36" t="n">
        <f aca="false">SQRT(J296^2+K296^2)</f>
        <v>2.41298496866465</v>
      </c>
      <c r="M296" s="40" t="n">
        <f aca="false">IF(G296="","",MAX(0,G296-1.96*L296/100))</f>
        <v>0.483801249796799</v>
      </c>
      <c r="N296" s="40" t="n">
        <f aca="false">IF(G296="","",MIN(1,G296+1.96*L296/100))</f>
        <v>0.578390260568453</v>
      </c>
      <c r="O296" s="59" t="n">
        <f aca="false">ROUND(S296*W296,0)</f>
        <v>69</v>
      </c>
      <c r="P296" s="59" t="n">
        <f aca="false">IF(F296="","",ROUND(SQRT((F296*L296/100)^2+(G296*O296)^2),0))</f>
        <v>44</v>
      </c>
      <c r="R296" s="60" t="n">
        <v>1.58344320998816</v>
      </c>
      <c r="S296" s="61" t="n">
        <f aca="false">U296*V296*$F$5</f>
        <v>1012.91514143095</v>
      </c>
      <c r="T296" s="62" t="n">
        <f aca="false">MAX(0,MIN(1,R296/100+$D$5))</f>
        <v>0.530979218412445</v>
      </c>
      <c r="U296" s="62" t="n">
        <v>0.613144758735441</v>
      </c>
      <c r="V296" s="61" t="n">
        <v>1652</v>
      </c>
      <c r="W296" s="62" t="n">
        <v>0.0678151016999644</v>
      </c>
      <c r="X296" s="63" t="s">
        <v>201</v>
      </c>
      <c r="Y296" s="63" t="s">
        <v>163</v>
      </c>
    </row>
    <row r="297" customFormat="false" ht="15" hidden="false" customHeight="false" outlineLevel="0" collapsed="false">
      <c r="A297" s="32" t="s">
        <v>418</v>
      </c>
      <c r="B297" s="32" t="s">
        <v>491</v>
      </c>
      <c r="C297" s="32" t="s">
        <v>497</v>
      </c>
      <c r="D297" s="59" t="n">
        <f aca="false">ROUND(S297*T297,0)</f>
        <v>621</v>
      </c>
      <c r="E297" s="59" t="n">
        <f aca="false">ROUND(S297,0)-D297</f>
        <v>579</v>
      </c>
      <c r="F297" s="59" t="n">
        <f aca="false">IF(COUNTA(D297:E297)=0,"",SUM(D297:E297))</f>
        <v>1200</v>
      </c>
      <c r="G297" s="40" t="n">
        <f aca="false">IF(OR(F297="",F297=0),"",D297/F297)</f>
        <v>0.5175</v>
      </c>
      <c r="H297" s="40" t="n">
        <f aca="false">IF(OR(F297="",F297=0),"",E297/F297)</f>
        <v>0.4825</v>
      </c>
      <c r="I297" s="32" t="s">
        <v>264</v>
      </c>
      <c r="J297" s="36" t="n">
        <v>2.08291714656994</v>
      </c>
      <c r="K297" s="36" t="n">
        <f aca="false">$K$8</f>
        <v>1.2181759394794</v>
      </c>
      <c r="L297" s="36" t="n">
        <f aca="false">SQRT(J297^2+K297^2)</f>
        <v>2.41298496866465</v>
      </c>
      <c r="M297" s="40" t="n">
        <f aca="false">IF(G297="","",MAX(0,G297-1.96*L297/100))</f>
        <v>0.470205494614173</v>
      </c>
      <c r="N297" s="40" t="n">
        <f aca="false">IF(G297="","",MIN(1,G297+1.96*L297/100))</f>
        <v>0.564794505385827</v>
      </c>
      <c r="O297" s="59" t="n">
        <f aca="false">ROUND(S297*W297,0)</f>
        <v>81</v>
      </c>
      <c r="P297" s="59" t="n">
        <f aca="false">IF(F297="","",ROUND(SQRT((F297*L297/100)^2+(G297*O297)^2),0))</f>
        <v>51</v>
      </c>
      <c r="R297" s="60" t="n">
        <v>0.273456522796797</v>
      </c>
      <c r="S297" s="61" t="n">
        <f aca="false">U297*V297*$F$5</f>
        <v>1199.88122011757</v>
      </c>
      <c r="T297" s="62" t="n">
        <f aca="false">MAX(0,MIN(1,R297/100+$D$5))</f>
        <v>0.517879351540531</v>
      </c>
      <c r="U297" s="62" t="n">
        <v>0.617879182182459</v>
      </c>
      <c r="V297" s="61" t="n">
        <v>1941.93501693871</v>
      </c>
      <c r="W297" s="62" t="n">
        <v>0.0678151016999644</v>
      </c>
      <c r="X297" s="63" t="s">
        <v>201</v>
      </c>
      <c r="Y297" s="63" t="s">
        <v>266</v>
      </c>
    </row>
    <row r="298" customFormat="false" ht="15" hidden="false" customHeight="false" outlineLevel="0" collapsed="false">
      <c r="A298" s="32" t="s">
        <v>418</v>
      </c>
      <c r="B298" s="32" t="s">
        <v>491</v>
      </c>
      <c r="C298" s="32" t="s">
        <v>498</v>
      </c>
      <c r="D298" s="59" t="n">
        <f aca="false">ROUND(S298*T298,0)</f>
        <v>317</v>
      </c>
      <c r="E298" s="59" t="n">
        <f aca="false">ROUND(S298,0)-D298</f>
        <v>292</v>
      </c>
      <c r="F298" s="59" t="n">
        <f aca="false">IF(COUNTA(D298:E298)=0,"",SUM(D298:E298))</f>
        <v>609</v>
      </c>
      <c r="G298" s="40" t="n">
        <f aca="false">IF(OR(F298="",F298=0),"",D298/F298)</f>
        <v>0.520525451559934</v>
      </c>
      <c r="H298" s="40" t="n">
        <f aca="false">IF(OR(F298="",F298=0),"",E298/F298)</f>
        <v>0.479474548440066</v>
      </c>
      <c r="I298" s="32" t="s">
        <v>264</v>
      </c>
      <c r="J298" s="36" t="n">
        <v>2.2249158796463</v>
      </c>
      <c r="K298" s="36" t="n">
        <f aca="false">$K$8</f>
        <v>1.2181759394794</v>
      </c>
      <c r="L298" s="36" t="n">
        <f aca="false">SQRT(J298^2+K298^2)</f>
        <v>2.53657313930207</v>
      </c>
      <c r="M298" s="40" t="n">
        <f aca="false">IF(G298="","",MAX(0,G298-1.96*L298/100))</f>
        <v>0.470808618029614</v>
      </c>
      <c r="N298" s="40" t="n">
        <f aca="false">IF(G298="","",MIN(1,G298+1.96*L298/100))</f>
        <v>0.570242285090255</v>
      </c>
      <c r="O298" s="59" t="n">
        <f aca="false">ROUND(S298*W298,0)</f>
        <v>54</v>
      </c>
      <c r="P298" s="59" t="n">
        <f aca="false">IF(F298="","",ROUND(SQRT((F298*L298/100)^2+(G298*O298)^2),0))</f>
        <v>32</v>
      </c>
      <c r="R298" s="60" t="n">
        <v>0.506811876153522</v>
      </c>
      <c r="S298" s="61" t="n">
        <f aca="false">U298*V298*$F$5</f>
        <v>609.080306436487</v>
      </c>
      <c r="T298" s="62" t="n">
        <f aca="false">MAX(0,MIN(1,R298/100+$D$5))</f>
        <v>0.520212905074098</v>
      </c>
      <c r="U298" s="62" t="n">
        <v>0.34508799231529</v>
      </c>
      <c r="V298" s="61" t="n">
        <v>1765</v>
      </c>
      <c r="W298" s="62" t="n">
        <v>0.0882361663506877</v>
      </c>
      <c r="X298" s="63" t="s">
        <v>168</v>
      </c>
      <c r="Y298" s="63" t="s">
        <v>163</v>
      </c>
    </row>
    <row r="299" customFormat="false" ht="15" hidden="false" customHeight="false" outlineLevel="0" collapsed="false">
      <c r="A299" s="32" t="s">
        <v>418</v>
      </c>
      <c r="B299" s="32" t="s">
        <v>499</v>
      </c>
      <c r="C299" s="32" t="s">
        <v>499</v>
      </c>
      <c r="D299" s="59" t="n">
        <f aca="false">ROUND(S299*T299,0)</f>
        <v>488</v>
      </c>
      <c r="E299" s="59" t="n">
        <f aca="false">ROUND(S299,0)-D299</f>
        <v>323</v>
      </c>
      <c r="F299" s="59" t="n">
        <f aca="false">IF(COUNTA(D299:E299)=0,"",SUM(D299:E299))</f>
        <v>811</v>
      </c>
      <c r="G299" s="40" t="n">
        <f aca="false">IF(OR(F299="",F299=0),"",D299/F299)</f>
        <v>0.601726263871763</v>
      </c>
      <c r="H299" s="40" t="n">
        <f aca="false">IF(OR(F299="",F299=0),"",E299/F299)</f>
        <v>0.398273736128237</v>
      </c>
      <c r="I299" s="32" t="s">
        <v>161</v>
      </c>
      <c r="J299" s="36" t="n">
        <v>2.2249158796463</v>
      </c>
      <c r="K299" s="36" t="n">
        <f aca="false">$K$8</f>
        <v>1.2181759394794</v>
      </c>
      <c r="L299" s="36" t="n">
        <f aca="false">SQRT(J299^2+K299^2)</f>
        <v>2.53657313930207</v>
      </c>
      <c r="M299" s="40" t="n">
        <f aca="false">IF(G299="","",MAX(0,G299-1.96*L299/100))</f>
        <v>0.552009430341443</v>
      </c>
      <c r="N299" s="40" t="n">
        <f aca="false">IF(G299="","",MIN(1,G299+1.96*L299/100))</f>
        <v>0.651443097402084</v>
      </c>
      <c r="O299" s="59" t="n">
        <f aca="false">ROUND(S299*W299,0)</f>
        <v>72</v>
      </c>
      <c r="P299" s="59" t="n">
        <f aca="false">IF(F299="","",ROUND(SQRT((F299*L299/100)^2+(G299*O299)^2),0))</f>
        <v>48</v>
      </c>
      <c r="R299" s="60" t="n">
        <v>8.66146090471949</v>
      </c>
      <c r="S299" s="61" t="n">
        <f aca="false">U299*V299*$F$5</f>
        <v>811.2722513089</v>
      </c>
      <c r="T299" s="62" t="n">
        <f aca="false">MAX(0,MIN(1,R299/100+$D$5))</f>
        <v>0.601759395359758</v>
      </c>
      <c r="U299" s="62" t="n">
        <v>0.424083769633508</v>
      </c>
      <c r="V299" s="61" t="n">
        <v>1913</v>
      </c>
      <c r="W299" s="62" t="n">
        <v>0.0882361663506877</v>
      </c>
      <c r="X299" s="63" t="s">
        <v>168</v>
      </c>
      <c r="Y299" s="63" t="s">
        <v>163</v>
      </c>
    </row>
    <row r="300" customFormat="false" ht="15" hidden="false" customHeight="false" outlineLevel="0" collapsed="false">
      <c r="A300" s="32" t="s">
        <v>418</v>
      </c>
      <c r="B300" s="32" t="s">
        <v>500</v>
      </c>
      <c r="C300" s="32" t="s">
        <v>500</v>
      </c>
      <c r="D300" s="59" t="n">
        <f aca="false">ROUND(S300*T300,0)</f>
        <v>76</v>
      </c>
      <c r="E300" s="59" t="n">
        <f aca="false">ROUND(S300,0)-D300</f>
        <v>68</v>
      </c>
      <c r="F300" s="59" t="n">
        <f aca="false">IF(COUNTA(D300:E300)=0,"",SUM(D300:E300))</f>
        <v>144</v>
      </c>
      <c r="G300" s="40" t="n">
        <f aca="false">IF(OR(F300="",F300=0),"",D300/F300)</f>
        <v>0.527777777777778</v>
      </c>
      <c r="H300" s="40" t="n">
        <f aca="false">IF(OR(F300="",F300=0),"",E300/F300)</f>
        <v>0.472222222222222</v>
      </c>
      <c r="I300" s="32" t="s">
        <v>161</v>
      </c>
      <c r="J300" s="36" t="n">
        <v>3.19796330451848</v>
      </c>
      <c r="K300" s="36" t="n">
        <f aca="false">$K$8</f>
        <v>1.2181759394794</v>
      </c>
      <c r="L300" s="36" t="n">
        <f aca="false">SQRT(J300^2+K300^2)</f>
        <v>3.42212242863596</v>
      </c>
      <c r="M300" s="40" t="n">
        <f aca="false">IF(G300="","",MAX(0,G300-1.96*L300/100))</f>
        <v>0.460704178176513</v>
      </c>
      <c r="N300" s="40" t="n">
        <f aca="false">IF(G300="","",MIN(1,G300+1.96*L300/100))</f>
        <v>0.594851377379043</v>
      </c>
      <c r="O300" s="59" t="n">
        <f aca="false">ROUND(S300*W300,0)</f>
        <v>21</v>
      </c>
      <c r="P300" s="59" t="n">
        <f aca="false">IF(F300="","",ROUND(SQRT((F300*L300/100)^2+(G300*O300)^2),0))</f>
        <v>12</v>
      </c>
      <c r="R300" s="60" t="n">
        <v>1.47238832373834</v>
      </c>
      <c r="S300" s="61" t="n">
        <f aca="false">U300*V300*$F$5</f>
        <v>143.630597014925</v>
      </c>
      <c r="T300" s="62" t="n">
        <f aca="false">MAX(0,MIN(1,R300/100+$D$5))</f>
        <v>0.529868669549946</v>
      </c>
      <c r="U300" s="62" t="n">
        <v>0.526119402985075</v>
      </c>
      <c r="V300" s="61" t="n">
        <v>273</v>
      </c>
      <c r="W300" s="62" t="n">
        <v>0.147793277096735</v>
      </c>
      <c r="X300" s="63" t="s">
        <v>162</v>
      </c>
      <c r="Y300" s="63" t="s">
        <v>163</v>
      </c>
    </row>
    <row r="301" customFormat="false" ht="15" hidden="false" customHeight="false" outlineLevel="0" collapsed="false">
      <c r="A301" s="32" t="s">
        <v>418</v>
      </c>
      <c r="B301" s="32" t="s">
        <v>325</v>
      </c>
      <c r="C301" s="32" t="s">
        <v>501</v>
      </c>
      <c r="D301" s="59" t="n">
        <f aca="false">ROUND(S301*T301,0)</f>
        <v>763</v>
      </c>
      <c r="E301" s="59" t="n">
        <f aca="false">ROUND(S301,0)-D301</f>
        <v>533</v>
      </c>
      <c r="F301" s="59" t="n">
        <f aca="false">IF(COUNTA(D301:E301)=0,"",SUM(D301:E301))</f>
        <v>1296</v>
      </c>
      <c r="G301" s="40" t="n">
        <f aca="false">IF(OR(F301="",F301=0),"",D301/F301)</f>
        <v>0.588734567901235</v>
      </c>
      <c r="H301" s="40" t="n">
        <f aca="false">IF(OR(F301="",F301=0),"",E301/F301)</f>
        <v>0.411265432098765</v>
      </c>
      <c r="I301" s="32" t="s">
        <v>161</v>
      </c>
      <c r="J301" s="36" t="n">
        <v>2.08291714656994</v>
      </c>
      <c r="K301" s="36" t="n">
        <f aca="false">$K$8</f>
        <v>1.2181759394794</v>
      </c>
      <c r="L301" s="36" t="n">
        <f aca="false">SQRT(J301^2+K301^2)</f>
        <v>2.41298496866465</v>
      </c>
      <c r="M301" s="40" t="n">
        <f aca="false">IF(G301="","",MAX(0,G301-1.96*L301/100))</f>
        <v>0.541440062515407</v>
      </c>
      <c r="N301" s="40" t="n">
        <f aca="false">IF(G301="","",MIN(1,G301+1.96*L301/100))</f>
        <v>0.636029073287062</v>
      </c>
      <c r="O301" s="59" t="n">
        <f aca="false">ROUND(S301*W301,0)</f>
        <v>88</v>
      </c>
      <c r="P301" s="59" t="n">
        <f aca="false">IF(F301="","",ROUND(SQRT((F301*L301/100)^2+(G301*O301)^2),0))</f>
        <v>61</v>
      </c>
      <c r="R301" s="60" t="n">
        <v>7.35907356110674</v>
      </c>
      <c r="S301" s="61" t="n">
        <f aca="false">U301*V301*$F$5</f>
        <v>1296.13085052843</v>
      </c>
      <c r="T301" s="62" t="n">
        <f aca="false">MAX(0,MIN(1,R301/100+$D$5))</f>
        <v>0.58873552192363</v>
      </c>
      <c r="U301" s="62" t="n">
        <v>0.662304982385506</v>
      </c>
      <c r="V301" s="61" t="n">
        <v>1957</v>
      </c>
      <c r="W301" s="62" t="n">
        <v>0.0678151016999644</v>
      </c>
      <c r="X301" s="63" t="s">
        <v>201</v>
      </c>
      <c r="Y301" s="63" t="s">
        <v>163</v>
      </c>
    </row>
    <row r="302" customFormat="false" ht="15" hidden="false" customHeight="false" outlineLevel="0" collapsed="false">
      <c r="A302" s="32" t="s">
        <v>418</v>
      </c>
      <c r="B302" s="32" t="s">
        <v>325</v>
      </c>
      <c r="C302" s="32" t="s">
        <v>502</v>
      </c>
      <c r="D302" s="59" t="n">
        <f aca="false">ROUND(S302*T302,0)</f>
        <v>735</v>
      </c>
      <c r="E302" s="59" t="n">
        <f aca="false">ROUND(S302,0)-D302</f>
        <v>579</v>
      </c>
      <c r="F302" s="59" t="n">
        <f aca="false">IF(COUNTA(D302:E302)=0,"",SUM(D302:E302))</f>
        <v>1314</v>
      </c>
      <c r="G302" s="40" t="n">
        <f aca="false">IF(OR(F302="",F302=0),"",D302/F302)</f>
        <v>0.559360730593607</v>
      </c>
      <c r="H302" s="40" t="n">
        <f aca="false">IF(OR(F302="",F302=0),"",E302/F302)</f>
        <v>0.440639269406393</v>
      </c>
      <c r="I302" s="32" t="s">
        <v>161</v>
      </c>
      <c r="J302" s="36" t="n">
        <v>2.08291714656994</v>
      </c>
      <c r="K302" s="36" t="n">
        <f aca="false">$K$8</f>
        <v>1.2181759394794</v>
      </c>
      <c r="L302" s="36" t="n">
        <f aca="false">SQRT(J302^2+K302^2)</f>
        <v>2.41298496866465</v>
      </c>
      <c r="M302" s="40" t="n">
        <f aca="false">IF(G302="","",MAX(0,G302-1.96*L302/100))</f>
        <v>0.51206622520778</v>
      </c>
      <c r="N302" s="40" t="n">
        <f aca="false">IF(G302="","",MIN(1,G302+1.96*L302/100))</f>
        <v>0.606655235979435</v>
      </c>
      <c r="O302" s="59" t="n">
        <f aca="false">ROUND(S302*W302,0)</f>
        <v>89</v>
      </c>
      <c r="P302" s="59" t="n">
        <f aca="false">IF(F302="","",ROUND(SQRT((F302*L302/100)^2+(G302*O302)^2),0))</f>
        <v>59</v>
      </c>
      <c r="R302" s="60" t="n">
        <v>4.47508514491604</v>
      </c>
      <c r="S302" s="61" t="n">
        <f aca="false">U302*V302*$F$5</f>
        <v>1313.559</v>
      </c>
      <c r="T302" s="62" t="n">
        <f aca="false">MAX(0,MIN(1,R302/100+$D$5))</f>
        <v>0.559895637761723</v>
      </c>
      <c r="U302" s="62" t="n">
        <v>0.6695</v>
      </c>
      <c r="V302" s="61" t="n">
        <v>1962</v>
      </c>
      <c r="W302" s="62" t="n">
        <v>0.0678151016999644</v>
      </c>
      <c r="X302" s="63" t="s">
        <v>201</v>
      </c>
      <c r="Y302" s="63" t="s">
        <v>163</v>
      </c>
    </row>
    <row r="303" customFormat="false" ht="15" hidden="false" customHeight="false" outlineLevel="0" collapsed="false">
      <c r="A303" s="32" t="s">
        <v>418</v>
      </c>
      <c r="B303" s="32" t="s">
        <v>325</v>
      </c>
      <c r="C303" s="32" t="s">
        <v>503</v>
      </c>
      <c r="D303" s="59" t="n">
        <f aca="false">ROUND(S303*T303,0)</f>
        <v>385</v>
      </c>
      <c r="E303" s="59" t="n">
        <f aca="false">ROUND(S303,0)-D303</f>
        <v>345</v>
      </c>
      <c r="F303" s="59" t="n">
        <f aca="false">IF(COUNTA(D303:E303)=0,"",SUM(D303:E303))</f>
        <v>730</v>
      </c>
      <c r="G303" s="40" t="n">
        <f aca="false">IF(OR(F303="",F303=0),"",D303/F303)</f>
        <v>0.527397260273973</v>
      </c>
      <c r="H303" s="40" t="n">
        <f aca="false">IF(OR(F303="",F303=0),"",E303/F303)</f>
        <v>0.472602739726027</v>
      </c>
      <c r="I303" s="32" t="s">
        <v>161</v>
      </c>
      <c r="J303" s="36" t="n">
        <v>2.2249158796463</v>
      </c>
      <c r="K303" s="36" t="n">
        <f aca="false">$K$8</f>
        <v>1.2181759394794</v>
      </c>
      <c r="L303" s="36" t="n">
        <f aca="false">SQRT(J303^2+K303^2)</f>
        <v>2.53657313930207</v>
      </c>
      <c r="M303" s="40" t="n">
        <f aca="false">IF(G303="","",MAX(0,G303-1.96*L303/100))</f>
        <v>0.477680426743652</v>
      </c>
      <c r="N303" s="40" t="n">
        <f aca="false">IF(G303="","",MIN(1,G303+1.96*L303/100))</f>
        <v>0.577114093804293</v>
      </c>
      <c r="O303" s="59" t="n">
        <f aca="false">ROUND(S303*W303,0)</f>
        <v>64</v>
      </c>
      <c r="P303" s="59" t="n">
        <f aca="false">IF(F303="","",ROUND(SQRT((F303*L303/100)^2+(G303*O303)^2),0))</f>
        <v>38</v>
      </c>
      <c r="R303" s="60" t="n">
        <v>1.14471236874448</v>
      </c>
      <c r="S303" s="61" t="n">
        <f aca="false">U303*V303*$F$5</f>
        <v>730.386706948641</v>
      </c>
      <c r="T303" s="62" t="n">
        <f aca="false">MAX(0,MIN(1,R303/100+$D$5))</f>
        <v>0.526591910000008</v>
      </c>
      <c r="U303" s="62" t="n">
        <v>0.731117824773414</v>
      </c>
      <c r="V303" s="61" t="n">
        <v>999</v>
      </c>
      <c r="W303" s="62" t="n">
        <v>0.0882361663506877</v>
      </c>
      <c r="X303" s="63" t="s">
        <v>168</v>
      </c>
      <c r="Y303" s="63" t="s">
        <v>163</v>
      </c>
    </row>
    <row r="304" customFormat="false" ht="15" hidden="false" customHeight="false" outlineLevel="0" collapsed="false">
      <c r="A304" s="32" t="s">
        <v>418</v>
      </c>
      <c r="B304" s="32" t="s">
        <v>325</v>
      </c>
      <c r="C304" s="32" t="s">
        <v>504</v>
      </c>
      <c r="D304" s="59" t="n">
        <f aca="false">ROUND(S304*T304,0)</f>
        <v>606</v>
      </c>
      <c r="E304" s="59" t="n">
        <f aca="false">ROUND(S304,0)-D304</f>
        <v>549</v>
      </c>
      <c r="F304" s="59" t="n">
        <f aca="false">IF(COUNTA(D304:E304)=0,"",SUM(D304:E304))</f>
        <v>1155</v>
      </c>
      <c r="G304" s="40" t="n">
        <f aca="false">IF(OR(F304="",F304=0),"",D304/F304)</f>
        <v>0.524675324675325</v>
      </c>
      <c r="H304" s="40" t="n">
        <f aca="false">IF(OR(F304="",F304=0),"",E304/F304)</f>
        <v>0.475324675324675</v>
      </c>
      <c r="I304" s="32" t="s">
        <v>161</v>
      </c>
      <c r="J304" s="36" t="n">
        <v>2.08291714656994</v>
      </c>
      <c r="K304" s="36" t="n">
        <f aca="false">$K$8</f>
        <v>1.2181759394794</v>
      </c>
      <c r="L304" s="36" t="n">
        <f aca="false">SQRT(J304^2+K304^2)</f>
        <v>2.41298496866465</v>
      </c>
      <c r="M304" s="40" t="n">
        <f aca="false">IF(G304="","",MAX(0,G304-1.96*L304/100))</f>
        <v>0.477380819289497</v>
      </c>
      <c r="N304" s="40" t="n">
        <f aca="false">IF(G304="","",MIN(1,G304+1.96*L304/100))</f>
        <v>0.571969830061152</v>
      </c>
      <c r="O304" s="59" t="n">
        <f aca="false">ROUND(S304*W304,0)</f>
        <v>78</v>
      </c>
      <c r="P304" s="59" t="n">
        <f aca="false">IF(F304="","",ROUND(SQRT((F304*L304/100)^2+(G304*O304)^2),0))</f>
        <v>50</v>
      </c>
      <c r="R304" s="60" t="n">
        <v>1.01510484846145</v>
      </c>
      <c r="S304" s="61" t="n">
        <f aca="false">U304*V304*$F$5</f>
        <v>1154.58674351585</v>
      </c>
      <c r="T304" s="62" t="n">
        <f aca="false">MAX(0,MIN(1,R304/100+$D$5))</f>
        <v>0.525295834797178</v>
      </c>
      <c r="U304" s="62" t="n">
        <v>0.660518731988472</v>
      </c>
      <c r="V304" s="61" t="n">
        <v>1748</v>
      </c>
      <c r="W304" s="62" t="n">
        <v>0.0678151016999644</v>
      </c>
      <c r="X304" s="63" t="s">
        <v>201</v>
      </c>
      <c r="Y304" s="63" t="s">
        <v>163</v>
      </c>
    </row>
    <row r="305" customFormat="false" ht="15" hidden="false" customHeight="false" outlineLevel="0" collapsed="false">
      <c r="A305" s="32" t="s">
        <v>418</v>
      </c>
      <c r="B305" s="32" t="s">
        <v>325</v>
      </c>
      <c r="C305" s="32" t="s">
        <v>505</v>
      </c>
      <c r="D305" s="59" t="n">
        <f aca="false">ROUND(S305*T305,0)</f>
        <v>663</v>
      </c>
      <c r="E305" s="59" t="n">
        <f aca="false">ROUND(S305,0)-D305</f>
        <v>538</v>
      </c>
      <c r="F305" s="59" t="n">
        <f aca="false">IF(COUNTA(D305:E305)=0,"",SUM(D305:E305))</f>
        <v>1201</v>
      </c>
      <c r="G305" s="40" t="n">
        <f aca="false">IF(OR(F305="",F305=0),"",D305/F305)</f>
        <v>0.552039966694421</v>
      </c>
      <c r="H305" s="40" t="n">
        <f aca="false">IF(OR(F305="",F305=0),"",E305/F305)</f>
        <v>0.447960033305579</v>
      </c>
      <c r="I305" s="32" t="s">
        <v>161</v>
      </c>
      <c r="J305" s="36" t="n">
        <v>2.08291714656994</v>
      </c>
      <c r="K305" s="36" t="n">
        <f aca="false">$K$8</f>
        <v>1.2181759394794</v>
      </c>
      <c r="L305" s="36" t="n">
        <f aca="false">SQRT(J305^2+K305^2)</f>
        <v>2.41298496866465</v>
      </c>
      <c r="M305" s="40" t="n">
        <f aca="false">IF(G305="","",MAX(0,G305-1.96*L305/100))</f>
        <v>0.504745461308594</v>
      </c>
      <c r="N305" s="40" t="n">
        <f aca="false">IF(G305="","",MIN(1,G305+1.96*L305/100))</f>
        <v>0.599334472080249</v>
      </c>
      <c r="O305" s="59" t="n">
        <f aca="false">ROUND(S305*W305,0)</f>
        <v>81</v>
      </c>
      <c r="P305" s="59" t="n">
        <f aca="false">IF(F305="","",ROUND(SQRT((F305*L305/100)^2+(G305*O305)^2),0))</f>
        <v>53</v>
      </c>
      <c r="R305" s="60" t="n">
        <v>3.66099738391301</v>
      </c>
      <c r="S305" s="61" t="n">
        <f aca="false">U305*V305*$F$5</f>
        <v>1201.08993448481</v>
      </c>
      <c r="T305" s="62" t="n">
        <f aca="false">MAX(0,MIN(1,R305/100+$D$5))</f>
        <v>0.551754760151693</v>
      </c>
      <c r="U305" s="62" t="n">
        <v>0.687909469922573</v>
      </c>
      <c r="V305" s="61" t="n">
        <v>1746</v>
      </c>
      <c r="W305" s="62" t="n">
        <v>0.0678151016999644</v>
      </c>
      <c r="X305" s="63" t="s">
        <v>201</v>
      </c>
      <c r="Y305" s="63" t="s">
        <v>163</v>
      </c>
    </row>
    <row r="306" customFormat="false" ht="15" hidden="false" customHeight="false" outlineLevel="0" collapsed="false">
      <c r="A306" s="32" t="s">
        <v>418</v>
      </c>
      <c r="B306" s="32" t="s">
        <v>325</v>
      </c>
      <c r="C306" s="32" t="s">
        <v>506</v>
      </c>
      <c r="D306" s="59" t="n">
        <f aca="false">ROUND(S306*T306,0)</f>
        <v>389</v>
      </c>
      <c r="E306" s="59" t="n">
        <f aca="false">ROUND(S306,0)-D306</f>
        <v>341</v>
      </c>
      <c r="F306" s="59" t="n">
        <f aca="false">IF(COUNTA(D306:E306)=0,"",SUM(D306:E306))</f>
        <v>730</v>
      </c>
      <c r="G306" s="40" t="n">
        <f aca="false">IF(OR(F306="",F306=0),"",D306/F306)</f>
        <v>0.532876712328767</v>
      </c>
      <c r="H306" s="40" t="n">
        <f aca="false">IF(OR(F306="",F306=0),"",E306/F306)</f>
        <v>0.467123287671233</v>
      </c>
      <c r="I306" s="32" t="s">
        <v>161</v>
      </c>
      <c r="J306" s="36" t="n">
        <v>2.2249158796463</v>
      </c>
      <c r="K306" s="36" t="n">
        <f aca="false">$K$8</f>
        <v>1.2181759394794</v>
      </c>
      <c r="L306" s="36" t="n">
        <f aca="false">SQRT(J306^2+K306^2)</f>
        <v>2.53657313930207</v>
      </c>
      <c r="M306" s="40" t="n">
        <f aca="false">IF(G306="","",MAX(0,G306-1.96*L306/100))</f>
        <v>0.483159878798447</v>
      </c>
      <c r="N306" s="40" t="n">
        <f aca="false">IF(G306="","",MIN(1,G306+1.96*L306/100))</f>
        <v>0.582593545859088</v>
      </c>
      <c r="O306" s="59" t="n">
        <f aca="false">ROUND(S306*W306,0)</f>
        <v>64</v>
      </c>
      <c r="P306" s="59" t="n">
        <f aca="false">IF(F306="","",ROUND(SQRT((F306*L306/100)^2+(G306*O306)^2),0))</f>
        <v>39</v>
      </c>
      <c r="R306" s="60" t="n">
        <v>1.82688837556174</v>
      </c>
      <c r="S306" s="61" t="n">
        <f aca="false">U306*V306*$F$5</f>
        <v>730.182352941177</v>
      </c>
      <c r="T306" s="62" t="n">
        <f aca="false">MAX(0,MIN(1,R306/100+$D$5))</f>
        <v>0.53341367006818</v>
      </c>
      <c r="U306" s="62" t="n">
        <v>0.647899159663866</v>
      </c>
      <c r="V306" s="61" t="n">
        <v>1127</v>
      </c>
      <c r="W306" s="62" t="n">
        <v>0.0882361663506877</v>
      </c>
      <c r="X306" s="63" t="s">
        <v>168</v>
      </c>
      <c r="Y306" s="63" t="s">
        <v>163</v>
      </c>
    </row>
    <row r="307" customFormat="false" ht="15" hidden="false" customHeight="false" outlineLevel="0" collapsed="false">
      <c r="A307" s="32" t="s">
        <v>418</v>
      </c>
      <c r="B307" s="32" t="s">
        <v>507</v>
      </c>
      <c r="C307" s="32" t="s">
        <v>508</v>
      </c>
      <c r="D307" s="59" t="n">
        <f aca="false">ROUND(S307*T307,0)</f>
        <v>458</v>
      </c>
      <c r="E307" s="59" t="n">
        <f aca="false">ROUND(S307,0)-D307</f>
        <v>452</v>
      </c>
      <c r="F307" s="59" t="n">
        <f aca="false">IF(COUNTA(D307:E307)=0,"",SUM(D307:E307))</f>
        <v>910</v>
      </c>
      <c r="G307" s="40" t="n">
        <f aca="false">IF(OR(F307="",F307=0),"",D307/F307)</f>
        <v>0.503296703296703</v>
      </c>
      <c r="H307" s="40" t="n">
        <f aca="false">IF(OR(F307="",F307=0),"",E307/F307)</f>
        <v>0.496703296703297</v>
      </c>
      <c r="I307" s="32" t="s">
        <v>161</v>
      </c>
      <c r="J307" s="36" t="n">
        <v>2.2249158796463</v>
      </c>
      <c r="K307" s="36" t="n">
        <f aca="false">$K$8</f>
        <v>1.2181759394794</v>
      </c>
      <c r="L307" s="36" t="n">
        <f aca="false">SQRT(J307^2+K307^2)</f>
        <v>2.53657313930207</v>
      </c>
      <c r="M307" s="40" t="n">
        <f aca="false">IF(G307="","",MAX(0,G307-1.96*L307/100))</f>
        <v>0.453579869766383</v>
      </c>
      <c r="N307" s="40" t="n">
        <f aca="false">IF(G307="","",MIN(1,G307+1.96*L307/100))</f>
        <v>0.553013536827024</v>
      </c>
      <c r="O307" s="59" t="n">
        <f aca="false">ROUND(S307*W307,0)</f>
        <v>80</v>
      </c>
      <c r="P307" s="59" t="n">
        <f aca="false">IF(F307="","",ROUND(SQRT((F307*L307/100)^2+(G307*O307)^2),0))</f>
        <v>46</v>
      </c>
      <c r="R307" s="60" t="n">
        <v>-1.22443971006762</v>
      </c>
      <c r="S307" s="61" t="n">
        <f aca="false">U307*V307*$F$5</f>
        <v>910.483425414365</v>
      </c>
      <c r="T307" s="62" t="n">
        <f aca="false">MAX(0,MIN(1,R307/100+$D$5))</f>
        <v>0.502900389211887</v>
      </c>
      <c r="U307" s="62" t="n">
        <v>0.604972375690608</v>
      </c>
      <c r="V307" s="61" t="n">
        <v>1505</v>
      </c>
      <c r="W307" s="62" t="n">
        <v>0.0882361663506877</v>
      </c>
      <c r="X307" s="63" t="s">
        <v>168</v>
      </c>
      <c r="Y307" s="63" t="s">
        <v>163</v>
      </c>
    </row>
    <row r="308" customFormat="false" ht="15" hidden="false" customHeight="false" outlineLevel="0" collapsed="false">
      <c r="A308" s="32" t="s">
        <v>418</v>
      </c>
      <c r="B308" s="32" t="s">
        <v>507</v>
      </c>
      <c r="C308" s="32" t="s">
        <v>509</v>
      </c>
      <c r="D308" s="59" t="n">
        <f aca="false">ROUND(S308*T308,0)</f>
        <v>368</v>
      </c>
      <c r="E308" s="59" t="n">
        <f aca="false">ROUND(S308,0)-D308</f>
        <v>333</v>
      </c>
      <c r="F308" s="59" t="n">
        <f aca="false">IF(COUNTA(D308:E308)=0,"",SUM(D308:E308))</f>
        <v>701</v>
      </c>
      <c r="G308" s="40" t="n">
        <f aca="false">IF(OR(F308="",F308=0),"",D308/F308)</f>
        <v>0.524964336661912</v>
      </c>
      <c r="H308" s="40" t="n">
        <f aca="false">IF(OR(F308="",F308=0),"",E308/F308)</f>
        <v>0.475035663338088</v>
      </c>
      <c r="I308" s="32" t="s">
        <v>161</v>
      </c>
      <c r="J308" s="36" t="n">
        <v>2.2249158796463</v>
      </c>
      <c r="K308" s="36" t="n">
        <f aca="false">$K$8</f>
        <v>1.2181759394794</v>
      </c>
      <c r="L308" s="36" t="n">
        <f aca="false">SQRT(J308^2+K308^2)</f>
        <v>2.53657313930207</v>
      </c>
      <c r="M308" s="40" t="n">
        <f aca="false">IF(G308="","",MAX(0,G308-1.96*L308/100))</f>
        <v>0.475247503131591</v>
      </c>
      <c r="N308" s="40" t="n">
        <f aca="false">IF(G308="","",MIN(1,G308+1.96*L308/100))</f>
        <v>0.574681170192232</v>
      </c>
      <c r="O308" s="59" t="n">
        <f aca="false">ROUND(S308*W308,0)</f>
        <v>62</v>
      </c>
      <c r="P308" s="59" t="n">
        <f aca="false">IF(F308="","",ROUND(SQRT((F308*L308/100)^2+(G308*O308)^2),0))</f>
        <v>37</v>
      </c>
      <c r="R308" s="60" t="n">
        <v>1.00858462589653</v>
      </c>
      <c r="S308" s="61" t="n">
        <f aca="false">U308*V308*$F$5</f>
        <v>700.622033898305</v>
      </c>
      <c r="T308" s="62" t="n">
        <f aca="false">MAX(0,MIN(1,R308/100+$D$5))</f>
        <v>0.525230632571528</v>
      </c>
      <c r="U308" s="62" t="n">
        <v>0.577118644067797</v>
      </c>
      <c r="V308" s="61" t="n">
        <v>1214</v>
      </c>
      <c r="W308" s="62" t="n">
        <v>0.0882361663506877</v>
      </c>
      <c r="X308" s="63" t="s">
        <v>168</v>
      </c>
      <c r="Y308" s="63" t="s">
        <v>163</v>
      </c>
    </row>
    <row r="309" customFormat="false" ht="15" hidden="false" customHeight="false" outlineLevel="0" collapsed="false">
      <c r="A309" s="32" t="s">
        <v>418</v>
      </c>
      <c r="B309" s="32" t="s">
        <v>507</v>
      </c>
      <c r="C309" s="32" t="s">
        <v>510</v>
      </c>
      <c r="D309" s="59" t="n">
        <f aca="false">ROUND(S309*T309,0)</f>
        <v>544</v>
      </c>
      <c r="E309" s="59" t="n">
        <f aca="false">ROUND(S309,0)-D309</f>
        <v>473</v>
      </c>
      <c r="F309" s="59" t="n">
        <f aca="false">IF(COUNTA(D309:E309)=0,"",SUM(D309:E309))</f>
        <v>1017</v>
      </c>
      <c r="G309" s="40" t="n">
        <f aca="false">IF(OR(F309="",F309=0),"",D309/F309)</f>
        <v>0.534906588003933</v>
      </c>
      <c r="H309" s="40" t="n">
        <f aca="false">IF(OR(F309="",F309=0),"",E309/F309)</f>
        <v>0.465093411996067</v>
      </c>
      <c r="I309" s="32" t="s">
        <v>161</v>
      </c>
      <c r="J309" s="36" t="n">
        <v>2.08291714656994</v>
      </c>
      <c r="K309" s="36" t="n">
        <f aca="false">$K$8</f>
        <v>1.2181759394794</v>
      </c>
      <c r="L309" s="36" t="n">
        <f aca="false">SQRT(J309^2+K309^2)</f>
        <v>2.41298496866465</v>
      </c>
      <c r="M309" s="40" t="n">
        <f aca="false">IF(G309="","",MAX(0,G309-1.96*L309/100))</f>
        <v>0.487612082618106</v>
      </c>
      <c r="N309" s="40" t="n">
        <f aca="false">IF(G309="","",MIN(1,G309+1.96*L309/100))</f>
        <v>0.58220109338976</v>
      </c>
      <c r="O309" s="59" t="n">
        <f aca="false">ROUND(S309*W309,0)</f>
        <v>69</v>
      </c>
      <c r="P309" s="59" t="n">
        <f aca="false">IF(F309="","",ROUND(SQRT((F309*L309/100)^2+(G309*O309)^2),0))</f>
        <v>44</v>
      </c>
      <c r="R309" s="60" t="n">
        <v>1.96507221159242</v>
      </c>
      <c r="S309" s="61" t="n">
        <f aca="false">U309*V309*$F$5</f>
        <v>1016.60692951016</v>
      </c>
      <c r="T309" s="62" t="n">
        <f aca="false">MAX(0,MIN(1,R309/100+$D$5))</f>
        <v>0.534795508428487</v>
      </c>
      <c r="U309" s="62" t="n">
        <v>0.606929510155317</v>
      </c>
      <c r="V309" s="61" t="n">
        <v>1675</v>
      </c>
      <c r="W309" s="62" t="n">
        <v>0.0678151016999644</v>
      </c>
      <c r="X309" s="63" t="s">
        <v>201</v>
      </c>
      <c r="Y309" s="63" t="s">
        <v>163</v>
      </c>
    </row>
    <row r="310" customFormat="false" ht="15" hidden="false" customHeight="false" outlineLevel="0" collapsed="false">
      <c r="A310" s="32" t="s">
        <v>418</v>
      </c>
      <c r="B310" s="32" t="s">
        <v>511</v>
      </c>
      <c r="C310" s="32" t="s">
        <v>512</v>
      </c>
      <c r="D310" s="59" t="n">
        <f aca="false">ROUND(S310*T310,0)</f>
        <v>466</v>
      </c>
      <c r="E310" s="59" t="n">
        <f aca="false">ROUND(S310,0)-D310</f>
        <v>873</v>
      </c>
      <c r="F310" s="59" t="n">
        <f aca="false">IF(COUNTA(D310:E310)=0,"",SUM(D310:E310))</f>
        <v>1339</v>
      </c>
      <c r="G310" s="40" t="n">
        <f aca="false">IF(OR(F310="",F310=0),"",D310/F310)</f>
        <v>0.348020911127707</v>
      </c>
      <c r="H310" s="40" t="n">
        <f aca="false">IF(OR(F310="",F310=0),"",E310/F310)</f>
        <v>0.651979088872293</v>
      </c>
      <c r="I310" s="32" t="s">
        <v>161</v>
      </c>
      <c r="J310" s="36" t="n">
        <v>2.08291714656994</v>
      </c>
      <c r="K310" s="36" t="n">
        <f aca="false">$K$8</f>
        <v>1.2181759394794</v>
      </c>
      <c r="L310" s="36" t="n">
        <f aca="false">SQRT(J310^2+K310^2)</f>
        <v>2.41298496866465</v>
      </c>
      <c r="M310" s="40" t="n">
        <f aca="false">IF(G310="","",MAX(0,G310-1.96*L310/100))</f>
        <v>0.30072640574188</v>
      </c>
      <c r="N310" s="40" t="n">
        <f aca="false">IF(G310="","",MIN(1,G310+1.96*L310/100))</f>
        <v>0.395315416513534</v>
      </c>
      <c r="O310" s="59" t="n">
        <f aca="false">ROUND(S310*W310,0)</f>
        <v>91</v>
      </c>
      <c r="P310" s="59" t="n">
        <f aca="false">IF(F310="","",ROUND(SQRT((F310*L310/100)^2+(G310*O310)^2),0))</f>
        <v>45</v>
      </c>
      <c r="R310" s="60" t="n">
        <v>-16.7332803774949</v>
      </c>
      <c r="S310" s="61" t="n">
        <f aca="false">U310*V310*$F$5</f>
        <v>1338.7974025974</v>
      </c>
      <c r="T310" s="62" t="n">
        <f aca="false">MAX(0,MIN(1,R310/100+$D$5))</f>
        <v>0.347811982537614</v>
      </c>
      <c r="U310" s="62" t="n">
        <v>0.664415584415585</v>
      </c>
      <c r="V310" s="61" t="n">
        <v>2015</v>
      </c>
      <c r="W310" s="62" t="n">
        <v>0.0678151016999644</v>
      </c>
      <c r="X310" s="63" t="s">
        <v>201</v>
      </c>
      <c r="Y310" s="63" t="s">
        <v>163</v>
      </c>
    </row>
    <row r="311" customFormat="false" ht="15" hidden="false" customHeight="false" outlineLevel="0" collapsed="false">
      <c r="A311" s="32" t="s">
        <v>418</v>
      </c>
      <c r="B311" s="32" t="s">
        <v>511</v>
      </c>
      <c r="C311" s="32" t="s">
        <v>513</v>
      </c>
      <c r="D311" s="59" t="n">
        <f aca="false">ROUND(S311*T311,0)</f>
        <v>518</v>
      </c>
      <c r="E311" s="59" t="n">
        <f aca="false">ROUND(S311,0)-D311</f>
        <v>977</v>
      </c>
      <c r="F311" s="59" t="n">
        <f aca="false">IF(COUNTA(D311:E311)=0,"",SUM(D311:E311))</f>
        <v>1495</v>
      </c>
      <c r="G311" s="40" t="n">
        <f aca="false">IF(OR(F311="",F311=0),"",D311/F311)</f>
        <v>0.346488294314381</v>
      </c>
      <c r="H311" s="40" t="n">
        <f aca="false">IF(OR(F311="",F311=0),"",E311/F311)</f>
        <v>0.653511705685619</v>
      </c>
      <c r="I311" s="32" t="s">
        <v>161</v>
      </c>
      <c r="J311" s="36" t="n">
        <v>2.08291714656994</v>
      </c>
      <c r="K311" s="36" t="n">
        <f aca="false">$K$8</f>
        <v>1.2181759394794</v>
      </c>
      <c r="L311" s="36" t="n">
        <f aca="false">SQRT(J311^2+K311^2)</f>
        <v>2.41298496866465</v>
      </c>
      <c r="M311" s="40" t="n">
        <f aca="false">IF(G311="","",MAX(0,G311-1.96*L311/100))</f>
        <v>0.299193788928554</v>
      </c>
      <c r="N311" s="40" t="n">
        <f aca="false">IF(G311="","",MIN(1,G311+1.96*L311/100))</f>
        <v>0.393782799700208</v>
      </c>
      <c r="O311" s="59" t="n">
        <f aca="false">ROUND(S311*W311,0)</f>
        <v>101</v>
      </c>
      <c r="P311" s="59" t="n">
        <f aca="false">IF(F311="","",ROUND(SQRT((F311*L311/100)^2+(G311*O311)^2),0))</f>
        <v>50</v>
      </c>
      <c r="R311" s="60" t="n">
        <v>-16.8869077451138</v>
      </c>
      <c r="S311" s="61" t="n">
        <f aca="false">U311*V311*$F$5</f>
        <v>1495.44556729444</v>
      </c>
      <c r="T311" s="62" t="n">
        <f aca="false">MAX(0,MIN(1,R311/100+$D$5))</f>
        <v>0.346275708861425</v>
      </c>
      <c r="U311" s="62" t="n">
        <v>0.663757464400551</v>
      </c>
      <c r="V311" s="61" t="n">
        <v>2253</v>
      </c>
      <c r="W311" s="62" t="n">
        <v>0.0678151016999644</v>
      </c>
      <c r="X311" s="63" t="s">
        <v>201</v>
      </c>
      <c r="Y311" s="63" t="s">
        <v>163</v>
      </c>
    </row>
    <row r="312" customFormat="false" ht="15" hidden="false" customHeight="false" outlineLevel="0" collapsed="false">
      <c r="A312" s="32" t="s">
        <v>418</v>
      </c>
      <c r="B312" s="32" t="s">
        <v>511</v>
      </c>
      <c r="C312" s="32" t="s">
        <v>514</v>
      </c>
      <c r="D312" s="59" t="n">
        <f aca="false">ROUND(S312*T312,0)</f>
        <v>166</v>
      </c>
      <c r="E312" s="59" t="n">
        <f aca="false">ROUND(S312,0)-D312</f>
        <v>344</v>
      </c>
      <c r="F312" s="59" t="n">
        <f aca="false">IF(COUNTA(D312:E312)=0,"",SUM(D312:E312))</f>
        <v>510</v>
      </c>
      <c r="G312" s="40" t="n">
        <f aca="false">IF(OR(F312="",F312=0),"",D312/F312)</f>
        <v>0.325490196078431</v>
      </c>
      <c r="H312" s="40" t="n">
        <f aca="false">IF(OR(F312="",F312=0),"",E312/F312)</f>
        <v>0.674509803921569</v>
      </c>
      <c r="I312" s="32" t="s">
        <v>161</v>
      </c>
      <c r="J312" s="36" t="n">
        <v>3.19796330451848</v>
      </c>
      <c r="K312" s="36" t="n">
        <f aca="false">$K$8</f>
        <v>1.2181759394794</v>
      </c>
      <c r="L312" s="36" t="n">
        <f aca="false">SQRT(J312^2+K312^2)</f>
        <v>3.42212242863596</v>
      </c>
      <c r="M312" s="40" t="n">
        <f aca="false">IF(G312="","",MAX(0,G312-1.96*L312/100))</f>
        <v>0.258416596477167</v>
      </c>
      <c r="N312" s="40" t="n">
        <f aca="false">IF(G312="","",MIN(1,G312+1.96*L312/100))</f>
        <v>0.392563795679696</v>
      </c>
      <c r="O312" s="59" t="n">
        <f aca="false">ROUND(S312*W312,0)</f>
        <v>75</v>
      </c>
      <c r="P312" s="59" t="n">
        <f aca="false">IF(F312="","",ROUND(SQRT((F312*L312/100)^2+(G312*O312)^2),0))</f>
        <v>30</v>
      </c>
      <c r="R312" s="60" t="n">
        <v>-18.911473572297</v>
      </c>
      <c r="S312" s="61" t="n">
        <f aca="false">U312*V312*$F$5</f>
        <v>509.948921679909</v>
      </c>
      <c r="T312" s="62" t="n">
        <f aca="false">MAX(0,MIN(1,R312/100+$D$5))</f>
        <v>0.326030050589593</v>
      </c>
      <c r="U312" s="62" t="n">
        <v>0.557321225879682</v>
      </c>
      <c r="V312" s="61" t="n">
        <v>915</v>
      </c>
      <c r="W312" s="62" t="n">
        <v>0.147793277096735</v>
      </c>
      <c r="X312" s="63" t="s">
        <v>162</v>
      </c>
      <c r="Y312" s="63" t="s">
        <v>163</v>
      </c>
    </row>
    <row r="313" customFormat="false" ht="15" hidden="false" customHeight="false" outlineLevel="0" collapsed="false">
      <c r="A313" s="32" t="s">
        <v>418</v>
      </c>
      <c r="B313" s="32" t="s">
        <v>511</v>
      </c>
      <c r="C313" s="32" t="s">
        <v>515</v>
      </c>
      <c r="D313" s="59" t="n">
        <f aca="false">ROUND(S313*T313,0)</f>
        <v>409</v>
      </c>
      <c r="E313" s="59" t="n">
        <f aca="false">ROUND(S313,0)-D313</f>
        <v>752</v>
      </c>
      <c r="F313" s="59" t="n">
        <f aca="false">IF(COUNTA(D313:E313)=0,"",SUM(D313:E313))</f>
        <v>1161</v>
      </c>
      <c r="G313" s="40" t="n">
        <f aca="false">IF(OR(F313="",F313=0),"",D313/F313)</f>
        <v>0.352282515073213</v>
      </c>
      <c r="H313" s="40" t="n">
        <f aca="false">IF(OR(F313="",F313=0),"",E313/F313)</f>
        <v>0.647717484926787</v>
      </c>
      <c r="I313" s="32" t="s">
        <v>161</v>
      </c>
      <c r="J313" s="36" t="n">
        <v>2.08291714656994</v>
      </c>
      <c r="K313" s="36" t="n">
        <f aca="false">$K$8</f>
        <v>1.2181759394794</v>
      </c>
      <c r="L313" s="36" t="n">
        <f aca="false">SQRT(J313^2+K313^2)</f>
        <v>2.41298496866465</v>
      </c>
      <c r="M313" s="40" t="n">
        <f aca="false">IF(G313="","",MAX(0,G313-1.96*L313/100))</f>
        <v>0.304988009687386</v>
      </c>
      <c r="N313" s="40" t="n">
        <f aca="false">IF(G313="","",MIN(1,G313+1.96*L313/100))</f>
        <v>0.39957702045904</v>
      </c>
      <c r="O313" s="59" t="n">
        <f aca="false">ROUND(S313*W313,0)</f>
        <v>79</v>
      </c>
      <c r="P313" s="59" t="n">
        <f aca="false">IF(F313="","",ROUND(SQRT((F313*L313/100)^2+(G313*O313)^2),0))</f>
        <v>39</v>
      </c>
      <c r="R313" s="60" t="n">
        <v>-16.3365927599091</v>
      </c>
      <c r="S313" s="61" t="n">
        <f aca="false">U313*V313*$F$5</f>
        <v>1161.2700729927</v>
      </c>
      <c r="T313" s="62" t="n">
        <f aca="false">MAX(0,MIN(1,R313/100+$D$5))</f>
        <v>0.351778858713472</v>
      </c>
      <c r="U313" s="62" t="n">
        <v>0.687956204379562</v>
      </c>
      <c r="V313" s="61" t="n">
        <v>1688</v>
      </c>
      <c r="W313" s="62" t="n">
        <v>0.0678151016999644</v>
      </c>
      <c r="X313" s="63" t="s">
        <v>201</v>
      </c>
      <c r="Y313" s="63" t="s">
        <v>163</v>
      </c>
    </row>
    <row r="314" customFormat="false" ht="15" hidden="false" customHeight="false" outlineLevel="0" collapsed="false">
      <c r="A314" s="32" t="s">
        <v>418</v>
      </c>
      <c r="B314" s="32" t="s">
        <v>511</v>
      </c>
      <c r="C314" s="32" t="s">
        <v>516</v>
      </c>
      <c r="D314" s="59" t="n">
        <f aca="false">ROUND(S314*T314,0)</f>
        <v>302</v>
      </c>
      <c r="E314" s="59" t="n">
        <f aca="false">ROUND(S314,0)-D314</f>
        <v>531</v>
      </c>
      <c r="F314" s="59" t="n">
        <f aca="false">IF(COUNTA(D314:E314)=0,"",SUM(D314:E314))</f>
        <v>833</v>
      </c>
      <c r="G314" s="40" t="n">
        <f aca="false">IF(OR(F314="",F314=0),"",D314/F314)</f>
        <v>0.362545018007203</v>
      </c>
      <c r="H314" s="40" t="n">
        <f aca="false">IF(OR(F314="",F314=0),"",E314/F314)</f>
        <v>0.637454981992797</v>
      </c>
      <c r="I314" s="32" t="s">
        <v>161</v>
      </c>
      <c r="J314" s="36" t="n">
        <v>2.2249158796463</v>
      </c>
      <c r="K314" s="36" t="n">
        <f aca="false">$K$8</f>
        <v>1.2181759394794</v>
      </c>
      <c r="L314" s="36" t="n">
        <f aca="false">SQRT(J314^2+K314^2)</f>
        <v>2.53657313930207</v>
      </c>
      <c r="M314" s="40" t="n">
        <f aca="false">IF(G314="","",MAX(0,G314-1.96*L314/100))</f>
        <v>0.312828184476882</v>
      </c>
      <c r="N314" s="40" t="n">
        <f aca="false">IF(G314="","",MIN(1,G314+1.96*L314/100))</f>
        <v>0.412261851537524</v>
      </c>
      <c r="O314" s="59" t="n">
        <f aca="false">ROUND(S314*W314,0)</f>
        <v>74</v>
      </c>
      <c r="P314" s="59" t="n">
        <f aca="false">IF(F314="","",ROUND(SQRT((F314*L314/100)^2+(G314*O314)^2),0))</f>
        <v>34</v>
      </c>
      <c r="R314" s="60" t="n">
        <v>-15.2923432697442</v>
      </c>
      <c r="S314" s="61" t="n">
        <f aca="false">U314*V314*$F$5</f>
        <v>833.484320557492</v>
      </c>
      <c r="T314" s="62" t="n">
        <f aca="false">MAX(0,MIN(1,R314/100+$D$5))</f>
        <v>0.362221353615121</v>
      </c>
      <c r="U314" s="62" t="n">
        <v>0.662020905923345</v>
      </c>
      <c r="V314" s="61" t="n">
        <v>1259</v>
      </c>
      <c r="W314" s="62" t="n">
        <v>0.0882361663506877</v>
      </c>
      <c r="X314" s="63" t="s">
        <v>168</v>
      </c>
      <c r="Y314" s="63" t="s">
        <v>163</v>
      </c>
    </row>
    <row r="315" customFormat="false" ht="15" hidden="false" customHeight="false" outlineLevel="0" collapsed="false">
      <c r="A315" s="32" t="s">
        <v>418</v>
      </c>
      <c r="B315" s="32" t="s">
        <v>517</v>
      </c>
      <c r="C315" s="32" t="s">
        <v>518</v>
      </c>
      <c r="D315" s="59" t="n">
        <f aca="false">ROUND(S315*T315,0)</f>
        <v>47</v>
      </c>
      <c r="E315" s="59" t="n">
        <f aca="false">ROUND(S315,0)-D315</f>
        <v>84</v>
      </c>
      <c r="F315" s="59" t="n">
        <f aca="false">IF(COUNTA(D315:E315)=0,"",SUM(D315:E315))</f>
        <v>131</v>
      </c>
      <c r="G315" s="40" t="n">
        <f aca="false">IF(OR(F315="",F315=0),"",D315/F315)</f>
        <v>0.358778625954198</v>
      </c>
      <c r="H315" s="40" t="n">
        <f aca="false">IF(OR(F315="",F315=0),"",E315/F315)</f>
        <v>0.641221374045802</v>
      </c>
      <c r="I315" s="32" t="s">
        <v>161</v>
      </c>
      <c r="J315" s="36" t="n">
        <v>3.19796330451848</v>
      </c>
      <c r="K315" s="36" t="n">
        <f aca="false">$K$8</f>
        <v>1.2181759394794</v>
      </c>
      <c r="L315" s="36" t="n">
        <f aca="false">SQRT(J315^2+K315^2)</f>
        <v>3.42212242863596</v>
      </c>
      <c r="M315" s="40" t="n">
        <f aca="false">IF(G315="","",MAX(0,G315-1.96*L315/100))</f>
        <v>0.291705026352934</v>
      </c>
      <c r="N315" s="40" t="n">
        <f aca="false">IF(G315="","",MIN(1,G315+1.96*L315/100))</f>
        <v>0.425852225555463</v>
      </c>
      <c r="O315" s="59" t="n">
        <f aca="false">ROUND(S315*W315,0)</f>
        <v>19</v>
      </c>
      <c r="P315" s="59" t="n">
        <f aca="false">IF(F315="","",ROUND(SQRT((F315*L315/100)^2+(G315*O315)^2),0))</f>
        <v>8</v>
      </c>
      <c r="R315" s="60" t="n">
        <v>-15.1975904287839</v>
      </c>
      <c r="S315" s="61" t="n">
        <f aca="false">U315*V315*$F$5</f>
        <v>130.654569021387</v>
      </c>
      <c r="T315" s="62" t="n">
        <f aca="false">MAX(0,MIN(1,R315/100+$D$5))</f>
        <v>0.363168882024724</v>
      </c>
      <c r="U315" s="62" t="n">
        <v>0.907323395981853</v>
      </c>
      <c r="V315" s="61" t="n">
        <v>144</v>
      </c>
      <c r="W315" s="62" t="n">
        <v>0.147793277096735</v>
      </c>
      <c r="X315" s="63" t="s">
        <v>162</v>
      </c>
      <c r="Y315" s="63" t="s">
        <v>163</v>
      </c>
    </row>
    <row r="316" customFormat="false" ht="15" hidden="false" customHeight="false" outlineLevel="0" collapsed="false">
      <c r="A316" s="32" t="s">
        <v>418</v>
      </c>
      <c r="B316" s="32" t="s">
        <v>517</v>
      </c>
      <c r="C316" s="32" t="s">
        <v>519</v>
      </c>
      <c r="D316" s="59" t="n">
        <f aca="false">ROUND(S316*T316,0)</f>
        <v>300</v>
      </c>
      <c r="E316" s="59" t="n">
        <f aca="false">ROUND(S316,0)-D316</f>
        <v>584</v>
      </c>
      <c r="F316" s="59" t="n">
        <f aca="false">IF(COUNTA(D316:E316)=0,"",SUM(D316:E316))</f>
        <v>884</v>
      </c>
      <c r="G316" s="40" t="n">
        <f aca="false">IF(OR(F316="",F316=0),"",D316/F316)</f>
        <v>0.339366515837104</v>
      </c>
      <c r="H316" s="40" t="n">
        <f aca="false">IF(OR(F316="",F316=0),"",E316/F316)</f>
        <v>0.660633484162896</v>
      </c>
      <c r="I316" s="32" t="s">
        <v>161</v>
      </c>
      <c r="J316" s="36" t="n">
        <v>2.2249158796463</v>
      </c>
      <c r="K316" s="36" t="n">
        <f aca="false">$K$8</f>
        <v>1.2181759394794</v>
      </c>
      <c r="L316" s="36" t="n">
        <f aca="false">SQRT(J316^2+K316^2)</f>
        <v>2.53657313930207</v>
      </c>
      <c r="M316" s="40" t="n">
        <f aca="false">IF(G316="","",MAX(0,G316-1.96*L316/100))</f>
        <v>0.289649682306784</v>
      </c>
      <c r="N316" s="40" t="n">
        <f aca="false">IF(G316="","",MIN(1,G316+1.96*L316/100))</f>
        <v>0.389083349367425</v>
      </c>
      <c r="O316" s="59" t="n">
        <f aca="false">ROUND(S316*W316,0)</f>
        <v>78</v>
      </c>
      <c r="P316" s="59" t="n">
        <f aca="false">IF(F316="","",ROUND(SQRT((F316*L316/100)^2+(G316*O316)^2),0))</f>
        <v>35</v>
      </c>
      <c r="R316" s="60" t="n">
        <v>-17.5286542252047</v>
      </c>
      <c r="S316" s="61" t="n">
        <f aca="false">U316*V316*$F$5</f>
        <v>884.185372918175</v>
      </c>
      <c r="T316" s="62" t="n">
        <f aca="false">MAX(0,MIN(1,R316/100+$D$5))</f>
        <v>0.339858244060516</v>
      </c>
      <c r="U316" s="62" t="n">
        <v>0.627081824764663</v>
      </c>
      <c r="V316" s="61" t="n">
        <v>1410</v>
      </c>
      <c r="W316" s="62" t="n">
        <v>0.0882361663506877</v>
      </c>
      <c r="X316" s="63" t="s">
        <v>168</v>
      </c>
      <c r="Y316" s="63" t="s">
        <v>163</v>
      </c>
    </row>
    <row r="317" customFormat="false" ht="15" hidden="false" customHeight="false" outlineLevel="0" collapsed="false">
      <c r="A317" s="32" t="s">
        <v>418</v>
      </c>
      <c r="B317" s="32" t="s">
        <v>520</v>
      </c>
      <c r="C317" s="32" t="s">
        <v>521</v>
      </c>
      <c r="D317" s="59" t="n">
        <f aca="false">ROUND(S317*T317,0)</f>
        <v>40</v>
      </c>
      <c r="E317" s="59" t="n">
        <f aca="false">ROUND(S317,0)-D317</f>
        <v>48</v>
      </c>
      <c r="F317" s="59" t="n">
        <f aca="false">IF(COUNTA(D317:E317)=0,"",SUM(D317:E317))</f>
        <v>88</v>
      </c>
      <c r="G317" s="40" t="n">
        <f aca="false">IF(OR(F317="",F317=0),"",D317/F317)</f>
        <v>0.454545454545455</v>
      </c>
      <c r="H317" s="40" t="n">
        <f aca="false">IF(OR(F317="",F317=0),"",E317/F317)</f>
        <v>0.545454545454545</v>
      </c>
      <c r="I317" s="32" t="s">
        <v>264</v>
      </c>
      <c r="J317" s="36" t="n">
        <v>3.19796330451848</v>
      </c>
      <c r="K317" s="36" t="n">
        <f aca="false">$K$8</f>
        <v>1.2181759394794</v>
      </c>
      <c r="L317" s="36" t="n">
        <f aca="false">SQRT(J317^2+K317^2)</f>
        <v>3.42212242863596</v>
      </c>
      <c r="M317" s="40" t="n">
        <f aca="false">IF(G317="","",MAX(0,G317-1.96*L317/100))</f>
        <v>0.38747185494419</v>
      </c>
      <c r="N317" s="40" t="n">
        <f aca="false">IF(G317="","",MIN(1,G317+1.96*L317/100))</f>
        <v>0.521619054146719</v>
      </c>
      <c r="O317" s="59" t="n">
        <f aca="false">ROUND(S317*W317,0)</f>
        <v>13</v>
      </c>
      <c r="P317" s="59" t="n">
        <f aca="false">IF(F317="","",ROUND(SQRT((F317*L317/100)^2+(G317*O317)^2),0))</f>
        <v>7</v>
      </c>
      <c r="R317" s="60" t="n">
        <v>-6.17524361742035</v>
      </c>
      <c r="S317" s="61" t="n">
        <f aca="false">U317*V317*$F$5</f>
        <v>87.7428325123506</v>
      </c>
      <c r="T317" s="62" t="n">
        <f aca="false">MAX(0,MIN(1,R317/100+$D$5))</f>
        <v>0.45339235013836</v>
      </c>
      <c r="U317" s="62" t="n">
        <v>0.121696022902012</v>
      </c>
      <c r="V317" s="61" t="n">
        <v>721</v>
      </c>
      <c r="W317" s="62" t="n">
        <v>0.147793277096735</v>
      </c>
      <c r="X317" s="63" t="s">
        <v>162</v>
      </c>
      <c r="Y317" s="63" t="s">
        <v>163</v>
      </c>
    </row>
    <row r="318" customFormat="false" ht="15" hidden="false" customHeight="false" outlineLevel="0" collapsed="false">
      <c r="A318" s="32" t="s">
        <v>418</v>
      </c>
      <c r="B318" s="32" t="s">
        <v>520</v>
      </c>
      <c r="C318" s="32" t="s">
        <v>522</v>
      </c>
      <c r="D318" s="59" t="n">
        <f aca="false">ROUND(S318*T318,0)</f>
        <v>533</v>
      </c>
      <c r="E318" s="59" t="n">
        <f aca="false">ROUND(S318,0)-D318</f>
        <v>620</v>
      </c>
      <c r="F318" s="59" t="n">
        <f aca="false">IF(COUNTA(D318:E318)=0,"",SUM(D318:E318))</f>
        <v>1153</v>
      </c>
      <c r="G318" s="40" t="n">
        <f aca="false">IF(OR(F318="",F318=0),"",D318/F318)</f>
        <v>0.462272333044232</v>
      </c>
      <c r="H318" s="40" t="n">
        <f aca="false">IF(OR(F318="",F318=0),"",E318/F318)</f>
        <v>0.537727666955768</v>
      </c>
      <c r="I318" s="32" t="s">
        <v>264</v>
      </c>
      <c r="J318" s="36" t="n">
        <v>2.08291714656994</v>
      </c>
      <c r="K318" s="36" t="n">
        <f aca="false">$K$8</f>
        <v>1.2181759394794</v>
      </c>
      <c r="L318" s="36" t="n">
        <f aca="false">SQRT(J318^2+K318^2)</f>
        <v>2.41298496866465</v>
      </c>
      <c r="M318" s="40" t="n">
        <f aca="false">IF(G318="","",MAX(0,G318-1.96*L318/100))</f>
        <v>0.414977827658405</v>
      </c>
      <c r="N318" s="40" t="n">
        <f aca="false">IF(G318="","",MIN(1,G318+1.96*L318/100))</f>
        <v>0.50956683843006</v>
      </c>
      <c r="O318" s="59" t="n">
        <f aca="false">ROUND(S318*W318,0)</f>
        <v>78</v>
      </c>
      <c r="P318" s="59" t="n">
        <f aca="false">IF(F318="","",ROUND(SQRT((F318*L318/100)^2+(G318*O318)^2),0))</f>
        <v>46</v>
      </c>
      <c r="R318" s="60" t="n">
        <v>-5.33371283432489</v>
      </c>
      <c r="S318" s="61" t="n">
        <f aca="false">U318*V318*$F$5</f>
        <v>1153.44137368419</v>
      </c>
      <c r="T318" s="62" t="n">
        <f aca="false">MAX(0,MIN(1,R318/100+$D$5))</f>
        <v>0.461807657969314</v>
      </c>
      <c r="U318" s="62" t="n">
        <v>0.679407464419022</v>
      </c>
      <c r="V318" s="61" t="n">
        <v>1697.71666354965</v>
      </c>
      <c r="W318" s="62" t="n">
        <v>0.0678151016999644</v>
      </c>
      <c r="X318" s="63" t="s">
        <v>201</v>
      </c>
      <c r="Y318" s="63" t="s">
        <v>266</v>
      </c>
    </row>
    <row r="319" customFormat="false" ht="15" hidden="false" customHeight="false" outlineLevel="0" collapsed="false">
      <c r="A319" s="32" t="s">
        <v>418</v>
      </c>
      <c r="B319" s="32" t="s">
        <v>520</v>
      </c>
      <c r="C319" s="32" t="s">
        <v>523</v>
      </c>
      <c r="D319" s="59" t="n">
        <f aca="false">ROUND(S319*T319,0)</f>
        <v>423</v>
      </c>
      <c r="E319" s="59" t="n">
        <f aca="false">ROUND(S319,0)-D319</f>
        <v>551</v>
      </c>
      <c r="F319" s="59" t="n">
        <f aca="false">IF(COUNTA(D319:E319)=0,"",SUM(D319:E319))</f>
        <v>974</v>
      </c>
      <c r="G319" s="40" t="n">
        <f aca="false">IF(OR(F319="",F319=0),"",D319/F319)</f>
        <v>0.43429158110883</v>
      </c>
      <c r="H319" s="40" t="n">
        <f aca="false">IF(OR(F319="",F319=0),"",E319/F319)</f>
        <v>0.56570841889117</v>
      </c>
      <c r="I319" s="32" t="s">
        <v>161</v>
      </c>
      <c r="J319" s="36" t="n">
        <v>2.08291714656994</v>
      </c>
      <c r="K319" s="36" t="n">
        <f aca="false">$K$8</f>
        <v>1.2181759394794</v>
      </c>
      <c r="L319" s="36" t="n">
        <f aca="false">SQRT(J319^2+K319^2)</f>
        <v>2.41298496866465</v>
      </c>
      <c r="M319" s="40" t="n">
        <f aca="false">IF(G319="","",MAX(0,G319-1.96*L319/100))</f>
        <v>0.386997075723002</v>
      </c>
      <c r="N319" s="40" t="n">
        <f aca="false">IF(G319="","",MIN(1,G319+1.96*L319/100))</f>
        <v>0.481586086494657</v>
      </c>
      <c r="O319" s="59" t="n">
        <f aca="false">ROUND(S319*W319,0)</f>
        <v>66</v>
      </c>
      <c r="P319" s="59" t="n">
        <f aca="false">IF(F319="","",ROUND(SQRT((F319*L319/100)^2+(G319*O319)^2),0))</f>
        <v>37</v>
      </c>
      <c r="R319" s="60" t="n">
        <v>-8.08923153241968</v>
      </c>
      <c r="S319" s="61" t="n">
        <f aca="false">U319*V319*$F$5</f>
        <v>973.779572994807</v>
      </c>
      <c r="T319" s="62" t="n">
        <f aca="false">MAX(0,MIN(1,R319/100+$D$5))</f>
        <v>0.434252470988366</v>
      </c>
      <c r="U319" s="62" t="n">
        <v>0.662435083669937</v>
      </c>
      <c r="V319" s="61" t="n">
        <v>1470</v>
      </c>
      <c r="W319" s="62" t="n">
        <v>0.0678151016999644</v>
      </c>
      <c r="X319" s="63" t="s">
        <v>201</v>
      </c>
      <c r="Y319" s="63" t="s">
        <v>163</v>
      </c>
    </row>
    <row r="320" customFormat="false" ht="15" hidden="false" customHeight="false" outlineLevel="0" collapsed="false">
      <c r="A320" s="32" t="s">
        <v>418</v>
      </c>
      <c r="B320" s="32" t="s">
        <v>520</v>
      </c>
      <c r="C320" s="32" t="s">
        <v>524</v>
      </c>
      <c r="D320" s="59" t="n">
        <f aca="false">ROUND(S320*T320,0)</f>
        <v>497</v>
      </c>
      <c r="E320" s="59" t="n">
        <f aca="false">ROUND(S320,0)-D320</f>
        <v>624</v>
      </c>
      <c r="F320" s="59" t="n">
        <f aca="false">IF(COUNTA(D320:E320)=0,"",SUM(D320:E320))</f>
        <v>1121</v>
      </c>
      <c r="G320" s="40" t="n">
        <f aca="false">IF(OR(F320="",F320=0),"",D320/F320)</f>
        <v>0.44335414808207</v>
      </c>
      <c r="H320" s="40" t="n">
        <f aca="false">IF(OR(F320="",F320=0),"",E320/F320)</f>
        <v>0.55664585191793</v>
      </c>
      <c r="I320" s="32" t="s">
        <v>264</v>
      </c>
      <c r="J320" s="36" t="n">
        <v>2.08291714656994</v>
      </c>
      <c r="K320" s="36" t="n">
        <f aca="false">$K$8</f>
        <v>1.2181759394794</v>
      </c>
      <c r="L320" s="36" t="n">
        <f aca="false">SQRT(J320^2+K320^2)</f>
        <v>2.41298496866465</v>
      </c>
      <c r="M320" s="40" t="n">
        <f aca="false">IF(G320="","",MAX(0,G320-1.96*L320/100))</f>
        <v>0.396059642696242</v>
      </c>
      <c r="N320" s="40" t="n">
        <f aca="false">IF(G320="","",MIN(1,G320+1.96*L320/100))</f>
        <v>0.490648653467897</v>
      </c>
      <c r="O320" s="59" t="n">
        <f aca="false">ROUND(S320*W320,0)</f>
        <v>76</v>
      </c>
      <c r="P320" s="59" t="n">
        <f aca="false">IF(F320="","",ROUND(SQRT((F320*L320/100)^2+(G320*O320)^2),0))</f>
        <v>43</v>
      </c>
      <c r="R320" s="60" t="n">
        <v>-7.20003430315739</v>
      </c>
      <c r="S320" s="61" t="n">
        <f aca="false">U320*V320*$F$5</f>
        <v>1121.33790491331</v>
      </c>
      <c r="T320" s="62" t="n">
        <f aca="false">MAX(0,MIN(1,R320/100+$D$5))</f>
        <v>0.443144443280989</v>
      </c>
      <c r="U320" s="62" t="n">
        <v>0.71629019848963</v>
      </c>
      <c r="V320" s="61" t="n">
        <v>1565.47989526838</v>
      </c>
      <c r="W320" s="62" t="n">
        <v>0.0678151016999644</v>
      </c>
      <c r="X320" s="63" t="s">
        <v>201</v>
      </c>
      <c r="Y320" s="63" t="s">
        <v>266</v>
      </c>
    </row>
    <row r="321" customFormat="false" ht="15" hidden="false" customHeight="false" outlineLevel="0" collapsed="false">
      <c r="A321" s="32" t="s">
        <v>418</v>
      </c>
      <c r="B321" s="32" t="s">
        <v>525</v>
      </c>
      <c r="C321" s="32" t="s">
        <v>526</v>
      </c>
      <c r="D321" s="59" t="n">
        <f aca="false">ROUND(S321*T321,0)</f>
        <v>497</v>
      </c>
      <c r="E321" s="59" t="n">
        <f aca="false">ROUND(S321,0)-D321</f>
        <v>443</v>
      </c>
      <c r="F321" s="59" t="n">
        <f aca="false">IF(COUNTA(D321:E321)=0,"",SUM(D321:E321))</f>
        <v>940</v>
      </c>
      <c r="G321" s="40" t="n">
        <f aca="false">IF(OR(F321="",F321=0),"",D321/F321)</f>
        <v>0.528723404255319</v>
      </c>
      <c r="H321" s="40" t="n">
        <f aca="false">IF(OR(F321="",F321=0),"",E321/F321)</f>
        <v>0.471276595744681</v>
      </c>
      <c r="I321" s="32" t="s">
        <v>161</v>
      </c>
      <c r="J321" s="36" t="n">
        <v>2.08291714656994</v>
      </c>
      <c r="K321" s="36" t="n">
        <f aca="false">$K$8</f>
        <v>1.2181759394794</v>
      </c>
      <c r="L321" s="36" t="n">
        <f aca="false">SQRT(J321^2+K321^2)</f>
        <v>2.41298496866465</v>
      </c>
      <c r="M321" s="40" t="n">
        <f aca="false">IF(G321="","",MAX(0,G321-1.96*L321/100))</f>
        <v>0.481428898869492</v>
      </c>
      <c r="N321" s="40" t="n">
        <f aca="false">IF(G321="","",MIN(1,G321+1.96*L321/100))</f>
        <v>0.576017909641146</v>
      </c>
      <c r="O321" s="59" t="n">
        <f aca="false">ROUND(S321*W321,0)</f>
        <v>64</v>
      </c>
      <c r="P321" s="59" t="n">
        <f aca="false">IF(F321="","",ROUND(SQRT((F321*L321/100)^2+(G321*O321)^2),0))</f>
        <v>41</v>
      </c>
      <c r="R321" s="60" t="n">
        <v>1.3998462665895</v>
      </c>
      <c r="S321" s="61" t="n">
        <f aca="false">U321*V321*$F$5</f>
        <v>939.568965517241</v>
      </c>
      <c r="T321" s="62" t="n">
        <f aca="false">MAX(0,MIN(1,R321/100+$D$5))</f>
        <v>0.529143248978458</v>
      </c>
      <c r="U321" s="62" t="n">
        <v>0.678879310344827</v>
      </c>
      <c r="V321" s="61" t="n">
        <v>1384</v>
      </c>
      <c r="W321" s="62" t="n">
        <v>0.0678151016999644</v>
      </c>
      <c r="X321" s="63" t="s">
        <v>201</v>
      </c>
      <c r="Y321" s="63" t="s">
        <v>163</v>
      </c>
    </row>
    <row r="322" customFormat="false" ht="15" hidden="false" customHeight="false" outlineLevel="0" collapsed="false">
      <c r="A322" s="32" t="s">
        <v>418</v>
      </c>
      <c r="B322" s="32" t="s">
        <v>525</v>
      </c>
      <c r="C322" s="32" t="s">
        <v>527</v>
      </c>
      <c r="D322" s="59" t="n">
        <f aca="false">ROUND(S322*T322,0)</f>
        <v>525</v>
      </c>
      <c r="E322" s="59" t="n">
        <f aca="false">ROUND(S322,0)-D322</f>
        <v>678</v>
      </c>
      <c r="F322" s="59" t="n">
        <f aca="false">IF(COUNTA(D322:E322)=0,"",SUM(D322:E322))</f>
        <v>1203</v>
      </c>
      <c r="G322" s="40" t="n">
        <f aca="false">IF(OR(F322="",F322=0),"",D322/F322)</f>
        <v>0.43640897755611</v>
      </c>
      <c r="H322" s="40" t="n">
        <f aca="false">IF(OR(F322="",F322=0),"",E322/F322)</f>
        <v>0.56359102244389</v>
      </c>
      <c r="I322" s="32" t="s">
        <v>161</v>
      </c>
      <c r="J322" s="36" t="n">
        <v>2.08291714656994</v>
      </c>
      <c r="K322" s="36" t="n">
        <f aca="false">$K$8</f>
        <v>1.2181759394794</v>
      </c>
      <c r="L322" s="36" t="n">
        <f aca="false">SQRT(J322^2+K322^2)</f>
        <v>2.41298496866465</v>
      </c>
      <c r="M322" s="40" t="n">
        <f aca="false">IF(G322="","",MAX(0,G322-1.96*L322/100))</f>
        <v>0.389114472170283</v>
      </c>
      <c r="N322" s="40" t="n">
        <f aca="false">IF(G322="","",MIN(1,G322+1.96*L322/100))</f>
        <v>0.483703482941937</v>
      </c>
      <c r="O322" s="59" t="n">
        <f aca="false">ROUND(S322*W322,0)</f>
        <v>82</v>
      </c>
      <c r="P322" s="59" t="n">
        <f aca="false">IF(F322="","",ROUND(SQRT((F322*L322/100)^2+(G322*O322)^2),0))</f>
        <v>46</v>
      </c>
      <c r="R322" s="60" t="n">
        <v>-7.82851928153104</v>
      </c>
      <c r="S322" s="61" t="n">
        <f aca="false">U322*V322*$F$5</f>
        <v>1202.75915948276</v>
      </c>
      <c r="T322" s="62" t="n">
        <f aca="false">MAX(0,MIN(1,R322/100+$D$5))</f>
        <v>0.436859593497253</v>
      </c>
      <c r="U322" s="62" t="n">
        <v>0.63739224137931</v>
      </c>
      <c r="V322" s="61" t="n">
        <v>1887</v>
      </c>
      <c r="W322" s="62" t="n">
        <v>0.0678151016999644</v>
      </c>
      <c r="X322" s="63" t="s">
        <v>201</v>
      </c>
      <c r="Y322" s="63" t="s">
        <v>163</v>
      </c>
    </row>
    <row r="323" customFormat="false" ht="15" hidden="false" customHeight="false" outlineLevel="0" collapsed="false">
      <c r="A323" s="32" t="s">
        <v>418</v>
      </c>
      <c r="B323" s="32" t="s">
        <v>525</v>
      </c>
      <c r="C323" s="32" t="s">
        <v>528</v>
      </c>
      <c r="D323" s="59" t="n">
        <f aca="false">ROUND(S323*T323,0)</f>
        <v>471</v>
      </c>
      <c r="E323" s="59" t="n">
        <f aca="false">ROUND(S323,0)-D323</f>
        <v>531</v>
      </c>
      <c r="F323" s="59" t="n">
        <f aca="false">IF(COUNTA(D323:E323)=0,"",SUM(D323:E323))</f>
        <v>1002</v>
      </c>
      <c r="G323" s="40" t="n">
        <f aca="false">IF(OR(F323="",F323=0),"",D323/F323)</f>
        <v>0.470059880239521</v>
      </c>
      <c r="H323" s="40" t="n">
        <f aca="false">IF(OR(F323="",F323=0),"",E323/F323)</f>
        <v>0.529940119760479</v>
      </c>
      <c r="I323" s="32" t="s">
        <v>264</v>
      </c>
      <c r="J323" s="36" t="n">
        <v>2.08291714656994</v>
      </c>
      <c r="K323" s="36" t="n">
        <f aca="false">$K$8</f>
        <v>1.2181759394794</v>
      </c>
      <c r="L323" s="36" t="n">
        <f aca="false">SQRT(J323^2+K323^2)</f>
        <v>2.41298496866465</v>
      </c>
      <c r="M323" s="40" t="n">
        <f aca="false">IF(G323="","",MAX(0,G323-1.96*L323/100))</f>
        <v>0.422765374853694</v>
      </c>
      <c r="N323" s="40" t="n">
        <f aca="false">IF(G323="","",MIN(1,G323+1.96*L323/100))</f>
        <v>0.517354385625348</v>
      </c>
      <c r="O323" s="59" t="n">
        <f aca="false">ROUND(S323*W323,0)</f>
        <v>68</v>
      </c>
      <c r="P323" s="59" t="n">
        <f aca="false">IF(F323="","",ROUND(SQRT((F323*L323/100)^2+(G323*O323)^2),0))</f>
        <v>40</v>
      </c>
      <c r="R323" s="60" t="n">
        <v>-4.52186135415233</v>
      </c>
      <c r="S323" s="61" t="n">
        <f aca="false">U323*V323*$F$5</f>
        <v>1001.56291989084</v>
      </c>
      <c r="T323" s="62" t="n">
        <f aca="false">MAX(0,MIN(1,R323/100+$D$5))</f>
        <v>0.46992617277104</v>
      </c>
      <c r="U323" s="62" t="n">
        <v>0.836029148489848</v>
      </c>
      <c r="V323" s="61" t="n">
        <v>1198</v>
      </c>
      <c r="W323" s="62" t="n">
        <v>0.0678151016999644</v>
      </c>
      <c r="X323" s="63" t="s">
        <v>201</v>
      </c>
      <c r="Y323" s="63" t="s">
        <v>163</v>
      </c>
    </row>
    <row r="324" customFormat="false" ht="15" hidden="false" customHeight="false" outlineLevel="0" collapsed="false">
      <c r="A324" s="32" t="s">
        <v>418</v>
      </c>
      <c r="B324" s="32" t="s">
        <v>525</v>
      </c>
      <c r="C324" s="32" t="s">
        <v>529</v>
      </c>
      <c r="D324" s="59" t="n">
        <f aca="false">ROUND(S324*T324,0)</f>
        <v>379</v>
      </c>
      <c r="E324" s="59" t="n">
        <f aca="false">ROUND(S324,0)-D324</f>
        <v>348</v>
      </c>
      <c r="F324" s="59" t="n">
        <f aca="false">IF(COUNTA(D324:E324)=0,"",SUM(D324:E324))</f>
        <v>727</v>
      </c>
      <c r="G324" s="40" t="n">
        <f aca="false">IF(OR(F324="",F324=0),"",D324/F324)</f>
        <v>0.521320495185695</v>
      </c>
      <c r="H324" s="40" t="n">
        <f aca="false">IF(OR(F324="",F324=0),"",E324/F324)</f>
        <v>0.478679504814305</v>
      </c>
      <c r="I324" s="32" t="s">
        <v>161</v>
      </c>
      <c r="J324" s="36" t="n">
        <v>2.2249158796463</v>
      </c>
      <c r="K324" s="36" t="n">
        <f aca="false">$K$8</f>
        <v>1.2181759394794</v>
      </c>
      <c r="L324" s="36" t="n">
        <f aca="false">SQRT(J324^2+K324^2)</f>
        <v>2.53657313930207</v>
      </c>
      <c r="M324" s="40" t="n">
        <f aca="false">IF(G324="","",MAX(0,G324-1.96*L324/100))</f>
        <v>0.471603661655374</v>
      </c>
      <c r="N324" s="40" t="n">
        <f aca="false">IF(G324="","",MIN(1,G324+1.96*L324/100))</f>
        <v>0.571037328716015</v>
      </c>
      <c r="O324" s="59" t="n">
        <f aca="false">ROUND(S324*W324,0)</f>
        <v>64</v>
      </c>
      <c r="P324" s="59" t="n">
        <f aca="false">IF(F324="","",ROUND(SQRT((F324*L324/100)^2+(G324*O324)^2),0))</f>
        <v>38</v>
      </c>
      <c r="R324" s="60" t="n">
        <v>0.642178367067287</v>
      </c>
      <c r="S324" s="61" t="n">
        <f aca="false">U324*V324*$F$5</f>
        <v>727.410579345088</v>
      </c>
      <c r="T324" s="62" t="n">
        <f aca="false">MAX(0,MIN(1,R324/100+$D$5))</f>
        <v>0.521566569983236</v>
      </c>
      <c r="U324" s="62" t="n">
        <v>0.633081444164568</v>
      </c>
      <c r="V324" s="61" t="n">
        <v>1149</v>
      </c>
      <c r="W324" s="62" t="n">
        <v>0.0882361663506877</v>
      </c>
      <c r="X324" s="63" t="s">
        <v>168</v>
      </c>
      <c r="Y324" s="63" t="s">
        <v>163</v>
      </c>
    </row>
    <row r="325" customFormat="false" ht="15" hidden="false" customHeight="false" outlineLevel="0" collapsed="false">
      <c r="A325" s="32" t="s">
        <v>418</v>
      </c>
      <c r="B325" s="32" t="s">
        <v>525</v>
      </c>
      <c r="C325" s="32" t="s">
        <v>530</v>
      </c>
      <c r="D325" s="59" t="n">
        <f aca="false">ROUND(S325*T325,0)</f>
        <v>360</v>
      </c>
      <c r="E325" s="59" t="n">
        <f aca="false">ROUND(S325,0)-D325</f>
        <v>486</v>
      </c>
      <c r="F325" s="59" t="n">
        <f aca="false">IF(COUNTA(D325:E325)=0,"",SUM(D325:E325))</f>
        <v>846</v>
      </c>
      <c r="G325" s="40" t="n">
        <f aca="false">IF(OR(F325="",F325=0),"",D325/F325)</f>
        <v>0.425531914893617</v>
      </c>
      <c r="H325" s="40" t="n">
        <f aca="false">IF(OR(F325="",F325=0),"",E325/F325)</f>
        <v>0.574468085106383</v>
      </c>
      <c r="I325" s="32" t="s">
        <v>161</v>
      </c>
      <c r="J325" s="36" t="n">
        <v>2.2249158796463</v>
      </c>
      <c r="K325" s="36" t="n">
        <f aca="false">$K$8</f>
        <v>1.2181759394794</v>
      </c>
      <c r="L325" s="36" t="n">
        <f aca="false">SQRT(J325^2+K325^2)</f>
        <v>2.53657313930207</v>
      </c>
      <c r="M325" s="40" t="n">
        <f aca="false">IF(G325="","",MAX(0,G325-1.96*L325/100))</f>
        <v>0.375815081363296</v>
      </c>
      <c r="N325" s="40" t="n">
        <f aca="false">IF(G325="","",MIN(1,G325+1.96*L325/100))</f>
        <v>0.475248748423938</v>
      </c>
      <c r="O325" s="59" t="n">
        <f aca="false">ROUND(S325*W325,0)</f>
        <v>75</v>
      </c>
      <c r="P325" s="59" t="n">
        <f aca="false">IF(F325="","",ROUND(SQRT((F325*L325/100)^2+(G325*O325)^2),0))</f>
        <v>38</v>
      </c>
      <c r="R325" s="60" t="n">
        <v>-8.93331778160321</v>
      </c>
      <c r="S325" s="61" t="n">
        <f aca="false">U325*V325*$F$5</f>
        <v>845.732235701906</v>
      </c>
      <c r="T325" s="62" t="n">
        <f aca="false">MAX(0,MIN(1,R325/100+$D$5))</f>
        <v>0.425811608496531</v>
      </c>
      <c r="U325" s="62" t="n">
        <v>0.714904679376083</v>
      </c>
      <c r="V325" s="61" t="n">
        <v>1183</v>
      </c>
      <c r="W325" s="62" t="n">
        <v>0.0882361663506877</v>
      </c>
      <c r="X325" s="63" t="s">
        <v>168</v>
      </c>
      <c r="Y325" s="63" t="s">
        <v>163</v>
      </c>
    </row>
    <row r="326" customFormat="false" ht="15" hidden="false" customHeight="false" outlineLevel="0" collapsed="false">
      <c r="A326" s="32" t="s">
        <v>418</v>
      </c>
      <c r="B326" s="32" t="s">
        <v>525</v>
      </c>
      <c r="C326" s="32" t="s">
        <v>531</v>
      </c>
      <c r="D326" s="59" t="n">
        <f aca="false">ROUND(S326*T326,0)</f>
        <v>806</v>
      </c>
      <c r="E326" s="59" t="n">
        <f aca="false">ROUND(S326,0)-D326</f>
        <v>841</v>
      </c>
      <c r="F326" s="59" t="n">
        <f aca="false">IF(COUNTA(D326:E326)=0,"",SUM(D326:E326))</f>
        <v>1647</v>
      </c>
      <c r="G326" s="40" t="n">
        <f aca="false">IF(OR(F326="",F326=0),"",D326/F326)</f>
        <v>0.489374620522162</v>
      </c>
      <c r="H326" s="40" t="n">
        <f aca="false">IF(OR(F326="",F326=0),"",E326/F326)</f>
        <v>0.510625379477839</v>
      </c>
      <c r="I326" s="32" t="s">
        <v>264</v>
      </c>
      <c r="J326" s="36" t="n">
        <v>2.08291714656994</v>
      </c>
      <c r="K326" s="36" t="n">
        <f aca="false">$K$8</f>
        <v>1.2181759394794</v>
      </c>
      <c r="L326" s="36" t="n">
        <f aca="false">SQRT(J326^2+K326^2)</f>
        <v>2.41298496866465</v>
      </c>
      <c r="M326" s="40" t="n">
        <f aca="false">IF(G326="","",MAX(0,G326-1.96*L326/100))</f>
        <v>0.442080115136334</v>
      </c>
      <c r="N326" s="40" t="n">
        <f aca="false">IF(G326="","",MIN(1,G326+1.96*L326/100))</f>
        <v>0.536669125907989</v>
      </c>
      <c r="O326" s="59" t="n">
        <f aca="false">ROUND(S326*W326,0)</f>
        <v>112</v>
      </c>
      <c r="P326" s="59" t="n">
        <f aca="false">IF(F326="","",ROUND(SQRT((F326*L326/100)^2+(G326*O326)^2),0))</f>
        <v>68</v>
      </c>
      <c r="R326" s="60" t="n">
        <v>-2.54805731375853</v>
      </c>
      <c r="S326" s="61" t="n">
        <f aca="false">U326*V326*$F$5</f>
        <v>1646.977422525</v>
      </c>
      <c r="T326" s="62" t="n">
        <f aca="false">MAX(0,MIN(1,R326/100+$D$5))</f>
        <v>0.489664213174978</v>
      </c>
      <c r="U326" s="62" t="n">
        <v>0.836029148489848</v>
      </c>
      <c r="V326" s="61" t="n">
        <v>1970</v>
      </c>
      <c r="W326" s="62" t="n">
        <v>0.0678151016999644</v>
      </c>
      <c r="X326" s="63" t="s">
        <v>201</v>
      </c>
      <c r="Y326" s="63" t="s">
        <v>163</v>
      </c>
    </row>
    <row r="327" customFormat="false" ht="15" hidden="false" customHeight="false" outlineLevel="0" collapsed="false">
      <c r="A327" s="32" t="s">
        <v>418</v>
      </c>
      <c r="B327" s="32" t="s">
        <v>532</v>
      </c>
      <c r="C327" s="32" t="s">
        <v>533</v>
      </c>
      <c r="D327" s="59" t="n">
        <f aca="false">ROUND(S327*T327,0)</f>
        <v>333</v>
      </c>
      <c r="E327" s="59" t="n">
        <f aca="false">ROUND(S327,0)-D327</f>
        <v>619</v>
      </c>
      <c r="F327" s="59" t="n">
        <f aca="false">IF(COUNTA(D327:E327)=0,"",SUM(D327:E327))</f>
        <v>952</v>
      </c>
      <c r="G327" s="40" t="n">
        <f aca="false">IF(OR(F327="",F327=0),"",D327/F327)</f>
        <v>0.349789915966387</v>
      </c>
      <c r="H327" s="40" t="n">
        <f aca="false">IF(OR(F327="",F327=0),"",E327/F327)</f>
        <v>0.650210084033614</v>
      </c>
      <c r="I327" s="32" t="s">
        <v>161</v>
      </c>
      <c r="J327" s="36" t="n">
        <v>2.08291714656994</v>
      </c>
      <c r="K327" s="36" t="n">
        <f aca="false">$K$8</f>
        <v>1.2181759394794</v>
      </c>
      <c r="L327" s="36" t="n">
        <f aca="false">SQRT(J327^2+K327^2)</f>
        <v>2.41298496866465</v>
      </c>
      <c r="M327" s="40" t="n">
        <f aca="false">IF(G327="","",MAX(0,G327-1.96*L327/100))</f>
        <v>0.302495410580559</v>
      </c>
      <c r="N327" s="40" t="n">
        <f aca="false">IF(G327="","",MIN(1,G327+1.96*L327/100))</f>
        <v>0.397084421352214</v>
      </c>
      <c r="O327" s="59" t="n">
        <f aca="false">ROUND(S327*W327,0)</f>
        <v>65</v>
      </c>
      <c r="P327" s="59" t="n">
        <f aca="false">IF(F327="","",ROUND(SQRT((F327*L327/100)^2+(G327*O327)^2),0))</f>
        <v>32</v>
      </c>
      <c r="R327" s="60" t="n">
        <v>-16.4940236514689</v>
      </c>
      <c r="S327" s="61" t="n">
        <f aca="false">U327*V327*$F$5</f>
        <v>951.894508670521</v>
      </c>
      <c r="T327" s="62" t="n">
        <f aca="false">MAX(0,MIN(1,R327/100+$D$5))</f>
        <v>0.350204549797874</v>
      </c>
      <c r="U327" s="62" t="n">
        <v>0.677023121387284</v>
      </c>
      <c r="V327" s="61" t="n">
        <v>1406</v>
      </c>
      <c r="W327" s="62" t="n">
        <v>0.0678151016999644</v>
      </c>
      <c r="X327" s="63" t="s">
        <v>201</v>
      </c>
      <c r="Y327" s="63" t="s">
        <v>163</v>
      </c>
    </row>
    <row r="328" customFormat="false" ht="15" hidden="false" customHeight="false" outlineLevel="0" collapsed="false">
      <c r="A328" s="32" t="s">
        <v>418</v>
      </c>
      <c r="B328" s="32" t="s">
        <v>532</v>
      </c>
      <c r="C328" s="32" t="s">
        <v>534</v>
      </c>
      <c r="D328" s="59" t="n">
        <f aca="false">ROUND(S328*T328,0)</f>
        <v>663</v>
      </c>
      <c r="E328" s="59" t="n">
        <f aca="false">ROUND(S328,0)-D328</f>
        <v>1245</v>
      </c>
      <c r="F328" s="59" t="n">
        <f aca="false">IF(COUNTA(D328:E328)=0,"",SUM(D328:E328))</f>
        <v>1908</v>
      </c>
      <c r="G328" s="40" t="n">
        <f aca="false">IF(OR(F328="",F328=0),"",D328/F328)</f>
        <v>0.34748427672956</v>
      </c>
      <c r="H328" s="40" t="n">
        <f aca="false">IF(OR(F328="",F328=0),"",E328/F328)</f>
        <v>0.65251572327044</v>
      </c>
      <c r="I328" s="32" t="s">
        <v>161</v>
      </c>
      <c r="J328" s="36" t="n">
        <v>2.08291714656994</v>
      </c>
      <c r="K328" s="36" t="n">
        <f aca="false">$K$8</f>
        <v>1.2181759394794</v>
      </c>
      <c r="L328" s="36" t="n">
        <f aca="false">SQRT(J328^2+K328^2)</f>
        <v>2.41298496866465</v>
      </c>
      <c r="M328" s="40" t="n">
        <f aca="false">IF(G328="","",MAX(0,G328-1.96*L328/100))</f>
        <v>0.300189771343733</v>
      </c>
      <c r="N328" s="40" t="n">
        <f aca="false">IF(G328="","",MIN(1,G328+1.96*L328/100))</f>
        <v>0.394778782115387</v>
      </c>
      <c r="O328" s="59" t="n">
        <f aca="false">ROUND(S328*W328,0)</f>
        <v>129</v>
      </c>
      <c r="P328" s="59" t="n">
        <f aca="false">IF(F328="","",ROUND(SQRT((F328*L328/100)^2+(G328*O328)^2),0))</f>
        <v>64</v>
      </c>
      <c r="R328" s="60" t="n">
        <v>-16.7572924395793</v>
      </c>
      <c r="S328" s="61" t="n">
        <f aca="false">U328*V328*$F$5</f>
        <v>1907.80833039181</v>
      </c>
      <c r="T328" s="62" t="n">
        <f aca="false">MAX(0,MIN(1,R328/100+$D$5))</f>
        <v>0.34757186191677</v>
      </c>
      <c r="U328" s="62" t="n">
        <v>0.649135192375574</v>
      </c>
      <c r="V328" s="61" t="n">
        <v>2939</v>
      </c>
      <c r="W328" s="62" t="n">
        <v>0.0678151016999644</v>
      </c>
      <c r="X328" s="63" t="s">
        <v>201</v>
      </c>
      <c r="Y328" s="63" t="s">
        <v>163</v>
      </c>
    </row>
    <row r="329" customFormat="false" ht="15" hidden="false" customHeight="false" outlineLevel="0" collapsed="false">
      <c r="A329" s="32" t="s">
        <v>418</v>
      </c>
      <c r="B329" s="32" t="s">
        <v>532</v>
      </c>
      <c r="C329" s="32" t="s">
        <v>535</v>
      </c>
      <c r="D329" s="59" t="n">
        <f aca="false">ROUND(S329*T329,0)</f>
        <v>448</v>
      </c>
      <c r="E329" s="59" t="n">
        <f aca="false">ROUND(S329,0)-D329</f>
        <v>899</v>
      </c>
      <c r="F329" s="59" t="n">
        <f aca="false">IF(COUNTA(D329:E329)=0,"",SUM(D329:E329))</f>
        <v>1347</v>
      </c>
      <c r="G329" s="40" t="n">
        <f aca="false">IF(OR(F329="",F329=0),"",D329/F329)</f>
        <v>0.332590942835932</v>
      </c>
      <c r="H329" s="40" t="n">
        <f aca="false">IF(OR(F329="",F329=0),"",E329/F329)</f>
        <v>0.667409057164068</v>
      </c>
      <c r="I329" s="32" t="s">
        <v>161</v>
      </c>
      <c r="J329" s="36" t="n">
        <v>2.08291714656994</v>
      </c>
      <c r="K329" s="36" t="n">
        <f aca="false">$K$8</f>
        <v>1.2181759394794</v>
      </c>
      <c r="L329" s="36" t="n">
        <f aca="false">SQRT(J329^2+K329^2)</f>
        <v>2.41298496866465</v>
      </c>
      <c r="M329" s="40" t="n">
        <f aca="false">IF(G329="","",MAX(0,G329-1.96*L329/100))</f>
        <v>0.285296437450105</v>
      </c>
      <c r="N329" s="40" t="n">
        <f aca="false">IF(G329="","",MIN(1,G329+1.96*L329/100))</f>
        <v>0.379885448221759</v>
      </c>
      <c r="O329" s="59" t="n">
        <f aca="false">ROUND(S329*W329,0)</f>
        <v>91</v>
      </c>
      <c r="P329" s="59" t="n">
        <f aca="false">IF(F329="","",ROUND(SQRT((F329*L329/100)^2+(G329*O329)^2),0))</f>
        <v>44</v>
      </c>
      <c r="R329" s="60" t="n">
        <v>-18.2383888038883</v>
      </c>
      <c r="S329" s="61" t="n">
        <f aca="false">U329*V329*$F$5</f>
        <v>1347</v>
      </c>
      <c r="T329" s="62" t="n">
        <f aca="false">MAX(0,MIN(1,R329/100+$D$5))</f>
        <v>0.332760898273681</v>
      </c>
      <c r="U329" s="62" t="n">
        <v>0.677565392354125</v>
      </c>
      <c r="V329" s="61" t="n">
        <v>1988</v>
      </c>
      <c r="W329" s="62" t="n">
        <v>0.0678151016999644</v>
      </c>
      <c r="X329" s="63" t="s">
        <v>201</v>
      </c>
      <c r="Y329" s="63" t="s">
        <v>163</v>
      </c>
    </row>
    <row r="330" customFormat="false" ht="15" hidden="false" customHeight="false" outlineLevel="0" collapsed="false">
      <c r="A330" s="32" t="s">
        <v>418</v>
      </c>
      <c r="B330" s="32" t="s">
        <v>532</v>
      </c>
      <c r="C330" s="32" t="s">
        <v>536</v>
      </c>
      <c r="D330" s="59" t="n">
        <f aca="false">ROUND(S330*T330,0)</f>
        <v>218</v>
      </c>
      <c r="E330" s="59" t="n">
        <f aca="false">ROUND(S330,0)-D330</f>
        <v>422</v>
      </c>
      <c r="F330" s="59" t="n">
        <f aca="false">IF(COUNTA(D330:E330)=0,"",SUM(D330:E330))</f>
        <v>640</v>
      </c>
      <c r="G330" s="40" t="n">
        <f aca="false">IF(OR(F330="",F330=0),"",D330/F330)</f>
        <v>0.340625</v>
      </c>
      <c r="H330" s="40" t="n">
        <f aca="false">IF(OR(F330="",F330=0),"",E330/F330)</f>
        <v>0.659375</v>
      </c>
      <c r="I330" s="32" t="s">
        <v>161</v>
      </c>
      <c r="J330" s="36" t="n">
        <v>2.2249158796463</v>
      </c>
      <c r="K330" s="36" t="n">
        <f aca="false">$K$8</f>
        <v>1.2181759394794</v>
      </c>
      <c r="L330" s="36" t="n">
        <f aca="false">SQRT(J330^2+K330^2)</f>
        <v>2.53657313930207</v>
      </c>
      <c r="M330" s="40" t="n">
        <f aca="false">IF(G330="","",MAX(0,G330-1.96*L330/100))</f>
        <v>0.290908166469679</v>
      </c>
      <c r="N330" s="40" t="n">
        <f aca="false">IF(G330="","",MIN(1,G330+1.96*L330/100))</f>
        <v>0.390341833530321</v>
      </c>
      <c r="O330" s="59" t="n">
        <f aca="false">ROUND(S330*W330,0)</f>
        <v>56</v>
      </c>
      <c r="P330" s="59" t="n">
        <f aca="false">IF(F330="","",ROUND(SQRT((F330*L330/100)^2+(G330*O330)^2),0))</f>
        <v>25</v>
      </c>
      <c r="R330" s="60" t="n">
        <v>-17.53603036952</v>
      </c>
      <c r="S330" s="61" t="n">
        <f aca="false">U330*V330*$F$5</f>
        <v>640.169811320755</v>
      </c>
      <c r="T330" s="62" t="n">
        <f aca="false">MAX(0,MIN(1,R330/100+$D$5))</f>
        <v>0.339784482617363</v>
      </c>
      <c r="U330" s="62" t="n">
        <v>0.69811320754717</v>
      </c>
      <c r="V330" s="61" t="n">
        <v>917</v>
      </c>
      <c r="W330" s="62" t="n">
        <v>0.0882361663506877</v>
      </c>
      <c r="X330" s="63" t="s">
        <v>168</v>
      </c>
      <c r="Y330" s="63" t="s">
        <v>163</v>
      </c>
    </row>
    <row r="331" customFormat="false" ht="15" hidden="false" customHeight="false" outlineLevel="0" collapsed="false">
      <c r="A331" s="32" t="s">
        <v>418</v>
      </c>
      <c r="B331" s="32" t="s">
        <v>537</v>
      </c>
      <c r="C331" s="32" t="s">
        <v>538</v>
      </c>
      <c r="D331" s="59" t="n">
        <f aca="false">ROUND(S331*T331,0)</f>
        <v>497</v>
      </c>
      <c r="E331" s="59" t="n">
        <f aca="false">ROUND(S331,0)-D331</f>
        <v>481</v>
      </c>
      <c r="F331" s="59" t="n">
        <f aca="false">IF(COUNTA(D331:E331)=0,"",SUM(D331:E331))</f>
        <v>978</v>
      </c>
      <c r="G331" s="40" t="n">
        <f aca="false">IF(OR(F331="",F331=0),"",D331/F331)</f>
        <v>0.508179959100205</v>
      </c>
      <c r="H331" s="40" t="n">
        <f aca="false">IF(OR(F331="",F331=0),"",E331/F331)</f>
        <v>0.491820040899796</v>
      </c>
      <c r="I331" s="32" t="s">
        <v>161</v>
      </c>
      <c r="J331" s="36" t="n">
        <v>2.08291714656994</v>
      </c>
      <c r="K331" s="36" t="n">
        <f aca="false">$K$8</f>
        <v>1.2181759394794</v>
      </c>
      <c r="L331" s="36" t="n">
        <f aca="false">SQRT(J331^2+K331^2)</f>
        <v>2.41298496866465</v>
      </c>
      <c r="M331" s="40" t="n">
        <f aca="false">IF(G331="","",MAX(0,G331-1.96*L331/100))</f>
        <v>0.460885453714377</v>
      </c>
      <c r="N331" s="40" t="n">
        <f aca="false">IF(G331="","",MIN(1,G331+1.96*L331/100))</f>
        <v>0.555474464486032</v>
      </c>
      <c r="O331" s="59" t="n">
        <f aca="false">ROUND(S331*W331,0)</f>
        <v>66</v>
      </c>
      <c r="P331" s="59" t="n">
        <f aca="false">IF(F331="","",ROUND(SQRT((F331*L331/100)^2+(G331*O331)^2),0))</f>
        <v>41</v>
      </c>
      <c r="R331" s="60" t="n">
        <v>-0.663020183197628</v>
      </c>
      <c r="S331" s="61" t="n">
        <f aca="false">U331*V331*$F$5</f>
        <v>978.044260027662</v>
      </c>
      <c r="T331" s="62" t="n">
        <f aca="false">MAX(0,MIN(1,R331/100+$D$5))</f>
        <v>0.508514584480587</v>
      </c>
      <c r="U331" s="62" t="n">
        <v>0.659059474412171</v>
      </c>
      <c r="V331" s="61" t="n">
        <v>1484</v>
      </c>
      <c r="W331" s="62" t="n">
        <v>0.0678151016999644</v>
      </c>
      <c r="X331" s="63" t="s">
        <v>201</v>
      </c>
      <c r="Y331" s="63" t="s">
        <v>163</v>
      </c>
    </row>
    <row r="332" customFormat="false" ht="15" hidden="false" customHeight="false" outlineLevel="0" collapsed="false">
      <c r="A332" s="32" t="s">
        <v>418</v>
      </c>
      <c r="B332" s="32" t="s">
        <v>537</v>
      </c>
      <c r="C332" s="32" t="s">
        <v>539</v>
      </c>
      <c r="D332" s="59" t="n">
        <f aca="false">ROUND(S332*T332,0)</f>
        <v>407</v>
      </c>
      <c r="E332" s="59" t="n">
        <f aca="false">ROUND(S332,0)-D332</f>
        <v>374</v>
      </c>
      <c r="F332" s="59" t="n">
        <f aca="false">IF(COUNTA(D332:E332)=0,"",SUM(D332:E332))</f>
        <v>781</v>
      </c>
      <c r="G332" s="40" t="n">
        <f aca="false">IF(OR(F332="",F332=0),"",D332/F332)</f>
        <v>0.52112676056338</v>
      </c>
      <c r="H332" s="40" t="n">
        <f aca="false">IF(OR(F332="",F332=0),"",E332/F332)</f>
        <v>0.47887323943662</v>
      </c>
      <c r="I332" s="32" t="s">
        <v>161</v>
      </c>
      <c r="J332" s="36" t="n">
        <v>2.2249158796463</v>
      </c>
      <c r="K332" s="36" t="n">
        <f aca="false">$K$8</f>
        <v>1.2181759394794</v>
      </c>
      <c r="L332" s="36" t="n">
        <f aca="false">SQRT(J332^2+K332^2)</f>
        <v>2.53657313930207</v>
      </c>
      <c r="M332" s="40" t="n">
        <f aca="false">IF(G332="","",MAX(0,G332-1.96*L332/100))</f>
        <v>0.47140992703306</v>
      </c>
      <c r="N332" s="40" t="n">
        <f aca="false">IF(G332="","",MIN(1,G332+1.96*L332/100))</f>
        <v>0.570843594093701</v>
      </c>
      <c r="O332" s="59" t="n">
        <f aca="false">ROUND(S332*W332,0)</f>
        <v>69</v>
      </c>
      <c r="P332" s="59" t="n">
        <f aca="false">IF(F332="","",ROUND(SQRT((F332*L332/100)^2+(G332*O332)^2),0))</f>
        <v>41</v>
      </c>
      <c r="R332" s="60" t="n">
        <v>0.56342498966032</v>
      </c>
      <c r="S332" s="61" t="n">
        <f aca="false">U332*V332*$F$5</f>
        <v>780.745236414961</v>
      </c>
      <c r="T332" s="62" t="n">
        <f aca="false">MAX(0,MIN(1,R332/100+$D$5))</f>
        <v>0.520779036209166</v>
      </c>
      <c r="U332" s="62" t="n">
        <v>0.549047282992237</v>
      </c>
      <c r="V332" s="61" t="n">
        <v>1422</v>
      </c>
      <c r="W332" s="62" t="n">
        <v>0.0882361663506877</v>
      </c>
      <c r="X332" s="63" t="s">
        <v>168</v>
      </c>
      <c r="Y332" s="63" t="s">
        <v>163</v>
      </c>
    </row>
    <row r="333" customFormat="false" ht="15" hidden="false" customHeight="false" outlineLevel="0" collapsed="false">
      <c r="A333" s="32" t="s">
        <v>418</v>
      </c>
      <c r="B333" s="32" t="s">
        <v>537</v>
      </c>
      <c r="C333" s="32" t="s">
        <v>540</v>
      </c>
      <c r="D333" s="59" t="n">
        <f aca="false">ROUND(S333*T333,0)</f>
        <v>375</v>
      </c>
      <c r="E333" s="59" t="n">
        <f aca="false">ROUND(S333,0)-D333</f>
        <v>382</v>
      </c>
      <c r="F333" s="59" t="n">
        <f aca="false">IF(COUNTA(D333:E333)=0,"",SUM(D333:E333))</f>
        <v>757</v>
      </c>
      <c r="G333" s="40" t="n">
        <f aca="false">IF(OR(F333="",F333=0),"",D333/F333)</f>
        <v>0.495376486129458</v>
      </c>
      <c r="H333" s="40" t="n">
        <f aca="false">IF(OR(F333="",F333=0),"",E333/F333)</f>
        <v>0.504623513870542</v>
      </c>
      <c r="I333" s="32" t="s">
        <v>161</v>
      </c>
      <c r="J333" s="36" t="n">
        <v>2.2249158796463</v>
      </c>
      <c r="K333" s="36" t="n">
        <f aca="false">$K$8</f>
        <v>1.2181759394794</v>
      </c>
      <c r="L333" s="36" t="n">
        <f aca="false">SQRT(J333^2+K333^2)</f>
        <v>2.53657313930207</v>
      </c>
      <c r="M333" s="40" t="n">
        <f aca="false">IF(G333="","",MAX(0,G333-1.96*L333/100))</f>
        <v>0.445659652599138</v>
      </c>
      <c r="N333" s="40" t="n">
        <f aca="false">IF(G333="","",MIN(1,G333+1.96*L333/100))</f>
        <v>0.545093319659779</v>
      </c>
      <c r="O333" s="59" t="n">
        <f aca="false">ROUND(S333*W333,0)</f>
        <v>67</v>
      </c>
      <c r="P333" s="59" t="n">
        <f aca="false">IF(F333="","",ROUND(SQRT((F333*L333/100)^2+(G333*O333)^2),0))</f>
        <v>38</v>
      </c>
      <c r="R333" s="60" t="n">
        <v>-1.94313333677143</v>
      </c>
      <c r="S333" s="61" t="n">
        <f aca="false">U333*V333*$F$5</f>
        <v>757.126771653543</v>
      </c>
      <c r="T333" s="62" t="n">
        <f aca="false">MAX(0,MIN(1,R333/100+$D$5))</f>
        <v>0.495713452944849</v>
      </c>
      <c r="U333" s="62" t="n">
        <v>0.574015748031496</v>
      </c>
      <c r="V333" s="61" t="n">
        <v>1319</v>
      </c>
      <c r="W333" s="62" t="n">
        <v>0.0882361663506877</v>
      </c>
      <c r="X333" s="63" t="s">
        <v>168</v>
      </c>
      <c r="Y333" s="63" t="s">
        <v>163</v>
      </c>
    </row>
    <row r="334" customFormat="false" ht="15" hidden="false" customHeight="false" outlineLevel="0" collapsed="false">
      <c r="A334" s="32" t="s">
        <v>418</v>
      </c>
      <c r="B334" s="32" t="s">
        <v>541</v>
      </c>
      <c r="C334" s="32" t="s">
        <v>542</v>
      </c>
      <c r="D334" s="59" t="n">
        <f aca="false">ROUND(S334*T334,0)</f>
        <v>184</v>
      </c>
      <c r="E334" s="59" t="n">
        <f aca="false">ROUND(S334,0)-D334</f>
        <v>199</v>
      </c>
      <c r="F334" s="59" t="n">
        <f aca="false">IF(COUNTA(D334:E334)=0,"",SUM(D334:E334))</f>
        <v>383</v>
      </c>
      <c r="G334" s="40" t="n">
        <f aca="false">IF(OR(F334="",F334=0),"",D334/F334)</f>
        <v>0.480417754569191</v>
      </c>
      <c r="H334" s="40" t="n">
        <f aca="false">IF(OR(F334="",F334=0),"",E334/F334)</f>
        <v>0.519582245430809</v>
      </c>
      <c r="I334" s="32" t="s">
        <v>161</v>
      </c>
      <c r="J334" s="36" t="n">
        <v>3.19796330451848</v>
      </c>
      <c r="K334" s="36" t="n">
        <f aca="false">$K$8</f>
        <v>1.2181759394794</v>
      </c>
      <c r="L334" s="36" t="n">
        <f aca="false">SQRT(J334^2+K334^2)</f>
        <v>3.42212242863596</v>
      </c>
      <c r="M334" s="40" t="n">
        <f aca="false">IF(G334="","",MAX(0,G334-1.96*L334/100))</f>
        <v>0.413344154967926</v>
      </c>
      <c r="N334" s="40" t="n">
        <f aca="false">IF(G334="","",MIN(1,G334+1.96*L334/100))</f>
        <v>0.547491354170456</v>
      </c>
      <c r="O334" s="59" t="n">
        <f aca="false">ROUND(S334*W334,0)</f>
        <v>57</v>
      </c>
      <c r="P334" s="59" t="n">
        <f aca="false">IF(F334="","",ROUND(SQRT((F334*L334/100)^2+(G334*O334)^2),0))</f>
        <v>30</v>
      </c>
      <c r="R334" s="60" t="n">
        <v>-3.55542556209724</v>
      </c>
      <c r="S334" s="61" t="n">
        <f aca="false">U334*V334*$F$5</f>
        <v>383.103139013453</v>
      </c>
      <c r="T334" s="62" t="n">
        <f aca="false">MAX(0,MIN(1,R334/100+$D$5))</f>
        <v>0.479590530691591</v>
      </c>
      <c r="U334" s="62" t="n">
        <v>0.541106128550075</v>
      </c>
      <c r="V334" s="61" t="n">
        <v>708</v>
      </c>
      <c r="W334" s="62" t="n">
        <v>0.147793277096735</v>
      </c>
      <c r="X334" s="63" t="s">
        <v>162</v>
      </c>
      <c r="Y334" s="63" t="s">
        <v>163</v>
      </c>
    </row>
    <row r="335" customFormat="false" ht="15" hidden="false" customHeight="false" outlineLevel="0" collapsed="false">
      <c r="A335" s="32" t="s">
        <v>418</v>
      </c>
      <c r="B335" s="32" t="s">
        <v>541</v>
      </c>
      <c r="C335" s="32" t="s">
        <v>543</v>
      </c>
      <c r="D335" s="59" t="n">
        <f aca="false">ROUND(S335*T335,0)</f>
        <v>542</v>
      </c>
      <c r="E335" s="59" t="n">
        <f aca="false">ROUND(S335,0)-D335</f>
        <v>507</v>
      </c>
      <c r="F335" s="59" t="n">
        <f aca="false">IF(COUNTA(D335:E335)=0,"",SUM(D335:E335))</f>
        <v>1049</v>
      </c>
      <c r="G335" s="40" t="n">
        <f aca="false">IF(OR(F335="",F335=0),"",D335/F335)</f>
        <v>0.516682554814109</v>
      </c>
      <c r="H335" s="40" t="n">
        <f aca="false">IF(OR(F335="",F335=0),"",E335/F335)</f>
        <v>0.483317445185891</v>
      </c>
      <c r="I335" s="32" t="s">
        <v>161</v>
      </c>
      <c r="J335" s="36" t="n">
        <v>2.08291714656994</v>
      </c>
      <c r="K335" s="36" t="n">
        <f aca="false">$K$8</f>
        <v>1.2181759394794</v>
      </c>
      <c r="L335" s="36" t="n">
        <f aca="false">SQRT(J335^2+K335^2)</f>
        <v>2.41298496866465</v>
      </c>
      <c r="M335" s="40" t="n">
        <f aca="false">IF(G335="","",MAX(0,G335-1.96*L335/100))</f>
        <v>0.469388049428281</v>
      </c>
      <c r="N335" s="40" t="n">
        <f aca="false">IF(G335="","",MIN(1,G335+1.96*L335/100))</f>
        <v>0.563977060199936</v>
      </c>
      <c r="O335" s="59" t="n">
        <f aca="false">ROUND(S335*W335,0)</f>
        <v>71</v>
      </c>
      <c r="P335" s="59" t="n">
        <f aca="false">IF(F335="","",ROUND(SQRT((F335*L335/100)^2+(G335*O335)^2),0))</f>
        <v>45</v>
      </c>
      <c r="R335" s="60" t="n">
        <v>0.150387467134776</v>
      </c>
      <c r="S335" s="61" t="n">
        <f aca="false">U335*V335*$F$5</f>
        <v>1049.22431259045</v>
      </c>
      <c r="T335" s="62" t="n">
        <f aca="false">MAX(0,MIN(1,R335/100+$D$5))</f>
        <v>0.516648660983911</v>
      </c>
      <c r="U335" s="62" t="n">
        <v>0.662807525325615</v>
      </c>
      <c r="V335" s="61" t="n">
        <v>1583</v>
      </c>
      <c r="W335" s="62" t="n">
        <v>0.0678151016999644</v>
      </c>
      <c r="X335" s="63" t="s">
        <v>201</v>
      </c>
      <c r="Y335" s="63" t="s">
        <v>163</v>
      </c>
    </row>
    <row r="336" customFormat="false" ht="15" hidden="false" customHeight="false" outlineLevel="0" collapsed="false">
      <c r="A336" s="32" t="s">
        <v>418</v>
      </c>
      <c r="B336" s="32" t="s">
        <v>544</v>
      </c>
      <c r="C336" s="32" t="s">
        <v>545</v>
      </c>
      <c r="D336" s="59" t="n">
        <f aca="false">ROUND(S336*T336,0)</f>
        <v>492</v>
      </c>
      <c r="E336" s="59" t="n">
        <f aca="false">ROUND(S336,0)-D336</f>
        <v>536</v>
      </c>
      <c r="F336" s="59" t="n">
        <f aca="false">IF(COUNTA(D336:E336)=0,"",SUM(D336:E336))</f>
        <v>1028</v>
      </c>
      <c r="G336" s="40" t="n">
        <f aca="false">IF(OR(F336="",F336=0),"",D336/F336)</f>
        <v>0.478599221789883</v>
      </c>
      <c r="H336" s="40" t="n">
        <f aca="false">IF(OR(F336="",F336=0),"",E336/F336)</f>
        <v>0.521400778210117</v>
      </c>
      <c r="I336" s="32" t="s">
        <v>161</v>
      </c>
      <c r="J336" s="36" t="n">
        <v>2.08291714656994</v>
      </c>
      <c r="K336" s="36" t="n">
        <f aca="false">$K$8</f>
        <v>1.2181759394794</v>
      </c>
      <c r="L336" s="36" t="n">
        <f aca="false">SQRT(J336^2+K336^2)</f>
        <v>2.41298496866465</v>
      </c>
      <c r="M336" s="40" t="n">
        <f aca="false">IF(G336="","",MAX(0,G336-1.96*L336/100))</f>
        <v>0.431304716404056</v>
      </c>
      <c r="N336" s="40" t="n">
        <f aca="false">IF(G336="","",MIN(1,G336+1.96*L336/100))</f>
        <v>0.525893727175711</v>
      </c>
      <c r="O336" s="59" t="n">
        <f aca="false">ROUND(S336*W336,0)</f>
        <v>70</v>
      </c>
      <c r="P336" s="59" t="n">
        <f aca="false">IF(F336="","",ROUND(SQRT((F336*L336/100)^2+(G336*O336)^2),0))</f>
        <v>42</v>
      </c>
      <c r="R336" s="60" t="n">
        <v>-3.65086054580808</v>
      </c>
      <c r="S336" s="61" t="n">
        <f aca="false">U336*V336*$F$5</f>
        <v>1027.55404570723</v>
      </c>
      <c r="T336" s="62" t="n">
        <f aca="false">MAX(0,MIN(1,R336/100+$D$5))</f>
        <v>0.478636180854482</v>
      </c>
      <c r="U336" s="62" t="n">
        <v>0.589870290302656</v>
      </c>
      <c r="V336" s="61" t="n">
        <v>1742</v>
      </c>
      <c r="W336" s="62" t="n">
        <v>0.0678151016999644</v>
      </c>
      <c r="X336" s="63" t="s">
        <v>201</v>
      </c>
      <c r="Y336" s="63" t="s">
        <v>163</v>
      </c>
    </row>
    <row r="337" customFormat="false" ht="15" hidden="false" customHeight="false" outlineLevel="0" collapsed="false">
      <c r="A337" s="32" t="s">
        <v>418</v>
      </c>
      <c r="B337" s="32" t="s">
        <v>544</v>
      </c>
      <c r="C337" s="32" t="s">
        <v>546</v>
      </c>
      <c r="D337" s="59" t="n">
        <f aca="false">ROUND(S337*T337,0)</f>
        <v>432</v>
      </c>
      <c r="E337" s="59" t="n">
        <f aca="false">ROUND(S337,0)-D337</f>
        <v>436</v>
      </c>
      <c r="F337" s="59" t="n">
        <f aca="false">IF(COUNTA(D337:E337)=0,"",SUM(D337:E337))</f>
        <v>868</v>
      </c>
      <c r="G337" s="40" t="n">
        <f aca="false">IF(OR(F337="",F337=0),"",D337/F337)</f>
        <v>0.497695852534562</v>
      </c>
      <c r="H337" s="40" t="n">
        <f aca="false">IF(OR(F337="",F337=0),"",E337/F337)</f>
        <v>0.502304147465438</v>
      </c>
      <c r="I337" s="32" t="s">
        <v>161</v>
      </c>
      <c r="J337" s="36" t="n">
        <v>2.2249158796463</v>
      </c>
      <c r="K337" s="36" t="n">
        <f aca="false">$K$8</f>
        <v>1.2181759394794</v>
      </c>
      <c r="L337" s="36" t="n">
        <f aca="false">SQRT(J337^2+K337^2)</f>
        <v>2.53657313930207</v>
      </c>
      <c r="M337" s="40" t="n">
        <f aca="false">IF(G337="","",MAX(0,G337-1.96*L337/100))</f>
        <v>0.447979019004242</v>
      </c>
      <c r="N337" s="40" t="n">
        <f aca="false">IF(G337="","",MIN(1,G337+1.96*L337/100))</f>
        <v>0.547412686064883</v>
      </c>
      <c r="O337" s="59" t="n">
        <f aca="false">ROUND(S337*W337,0)</f>
        <v>77</v>
      </c>
      <c r="P337" s="59" t="n">
        <f aca="false">IF(F337="","",ROUND(SQRT((F337*L337/100)^2+(G337*O337)^2),0))</f>
        <v>44</v>
      </c>
      <c r="R337" s="60" t="n">
        <v>-1.70359951026205</v>
      </c>
      <c r="S337" s="61" t="n">
        <f aca="false">U337*V337*$F$5</f>
        <v>867.502130249544</v>
      </c>
      <c r="T337" s="62" t="n">
        <f aca="false">MAX(0,MIN(1,R337/100+$D$5))</f>
        <v>0.498108791209942</v>
      </c>
      <c r="U337" s="62" t="n">
        <v>0.507608034083993</v>
      </c>
      <c r="V337" s="61" t="n">
        <v>1709</v>
      </c>
      <c r="W337" s="62" t="n">
        <v>0.0882361663506877</v>
      </c>
      <c r="X337" s="63" t="s">
        <v>168</v>
      </c>
      <c r="Y337" s="63" t="s">
        <v>163</v>
      </c>
    </row>
    <row r="338" customFormat="false" ht="15" hidden="false" customHeight="false" outlineLevel="0" collapsed="false">
      <c r="A338" s="32" t="s">
        <v>418</v>
      </c>
      <c r="B338" s="32" t="s">
        <v>544</v>
      </c>
      <c r="C338" s="32" t="s">
        <v>547</v>
      </c>
      <c r="D338" s="59" t="n">
        <f aca="false">ROUND(S338*T338,0)</f>
        <v>896</v>
      </c>
      <c r="E338" s="59" t="n">
        <f aca="false">ROUND(S338,0)-D338</f>
        <v>978</v>
      </c>
      <c r="F338" s="59" t="n">
        <f aca="false">IF(COUNTA(D338:E338)=0,"",SUM(D338:E338))</f>
        <v>1874</v>
      </c>
      <c r="G338" s="40" t="n">
        <f aca="false">IF(OR(F338="",F338=0),"",D338/F338)</f>
        <v>0.47812166488794</v>
      </c>
      <c r="H338" s="40" t="n">
        <f aca="false">IF(OR(F338="",F338=0),"",E338/F338)</f>
        <v>0.52187833511206</v>
      </c>
      <c r="I338" s="32" t="s">
        <v>161</v>
      </c>
      <c r="J338" s="36" t="n">
        <v>2.08291714656994</v>
      </c>
      <c r="K338" s="36" t="n">
        <f aca="false">$K$8</f>
        <v>1.2181759394794</v>
      </c>
      <c r="L338" s="36" t="n">
        <f aca="false">SQRT(J338^2+K338^2)</f>
        <v>2.41298496866465</v>
      </c>
      <c r="M338" s="40" t="n">
        <f aca="false">IF(G338="","",MAX(0,G338-1.96*L338/100))</f>
        <v>0.430827159502113</v>
      </c>
      <c r="N338" s="40" t="n">
        <f aca="false">IF(G338="","",MIN(1,G338+1.96*L338/100))</f>
        <v>0.525416170273767</v>
      </c>
      <c r="O338" s="59" t="n">
        <f aca="false">ROUND(S338*W338,0)</f>
        <v>127</v>
      </c>
      <c r="P338" s="59" t="n">
        <f aca="false">IF(F338="","",ROUND(SQRT((F338*L338/100)^2+(G338*O338)^2),0))</f>
        <v>76</v>
      </c>
      <c r="R338" s="60" t="n">
        <v>-3.70383567708976</v>
      </c>
      <c r="S338" s="61" t="n">
        <f aca="false">U338*V338*$F$5</f>
        <v>1873.94361294814</v>
      </c>
      <c r="T338" s="62" t="n">
        <f aca="false">MAX(0,MIN(1,R338/100+$D$5))</f>
        <v>0.478106429541665</v>
      </c>
      <c r="U338" s="62" t="n">
        <v>0.612600069613644</v>
      </c>
      <c r="V338" s="61" t="n">
        <v>3059</v>
      </c>
      <c r="W338" s="62" t="n">
        <v>0.0678151016999644</v>
      </c>
      <c r="X338" s="63" t="s">
        <v>201</v>
      </c>
      <c r="Y338" s="63" t="s">
        <v>163</v>
      </c>
    </row>
    <row r="339" customFormat="false" ht="15" hidden="false" customHeight="false" outlineLevel="0" collapsed="false">
      <c r="A339" s="32" t="s">
        <v>418</v>
      </c>
      <c r="B339" s="32" t="s">
        <v>544</v>
      </c>
      <c r="C339" s="32" t="s">
        <v>548</v>
      </c>
      <c r="D339" s="59" t="n">
        <f aca="false">ROUND(S339*T339,0)</f>
        <v>185</v>
      </c>
      <c r="E339" s="59" t="n">
        <f aca="false">ROUND(S339,0)-D339</f>
        <v>213</v>
      </c>
      <c r="F339" s="59" t="n">
        <f aca="false">IF(COUNTA(D339:E339)=0,"",SUM(D339:E339))</f>
        <v>398</v>
      </c>
      <c r="G339" s="40" t="n">
        <f aca="false">IF(OR(F339="",F339=0),"",D339/F339)</f>
        <v>0.464824120603015</v>
      </c>
      <c r="H339" s="40" t="n">
        <f aca="false">IF(OR(F339="",F339=0),"",E339/F339)</f>
        <v>0.535175879396985</v>
      </c>
      <c r="I339" s="32" t="s">
        <v>161</v>
      </c>
      <c r="J339" s="36" t="n">
        <v>3.19796330451848</v>
      </c>
      <c r="K339" s="36" t="n">
        <f aca="false">$K$8</f>
        <v>1.2181759394794</v>
      </c>
      <c r="L339" s="36" t="n">
        <f aca="false">SQRT(J339^2+K339^2)</f>
        <v>3.42212242863596</v>
      </c>
      <c r="M339" s="40" t="n">
        <f aca="false">IF(G339="","",MAX(0,G339-1.96*L339/100))</f>
        <v>0.39775052100175</v>
      </c>
      <c r="N339" s="40" t="n">
        <f aca="false">IF(G339="","",MIN(1,G339+1.96*L339/100))</f>
        <v>0.53189772020428</v>
      </c>
      <c r="O339" s="59" t="n">
        <f aca="false">ROUND(S339*W339,0)</f>
        <v>59</v>
      </c>
      <c r="P339" s="59" t="n">
        <f aca="false">IF(F339="","",ROUND(SQRT((F339*L339/100)^2+(G339*O339)^2),0))</f>
        <v>31</v>
      </c>
      <c r="R339" s="60" t="n">
        <v>-5.05532593464956</v>
      </c>
      <c r="S339" s="61" t="n">
        <f aca="false">U339*V339*$F$5</f>
        <v>398.40616966581</v>
      </c>
      <c r="T339" s="62" t="n">
        <f aca="false">MAX(0,MIN(1,R339/100+$D$5))</f>
        <v>0.464591526966067</v>
      </c>
      <c r="U339" s="62" t="n">
        <v>0.48586118251928</v>
      </c>
      <c r="V339" s="61" t="n">
        <v>820</v>
      </c>
      <c r="W339" s="62" t="n">
        <v>0.147793277096735</v>
      </c>
      <c r="X339" s="63" t="s">
        <v>162</v>
      </c>
      <c r="Y339" s="63" t="s">
        <v>163</v>
      </c>
    </row>
    <row r="340" customFormat="false" ht="15" hidden="false" customHeight="false" outlineLevel="0" collapsed="false">
      <c r="A340" s="32" t="s">
        <v>418</v>
      </c>
      <c r="B340" s="32" t="s">
        <v>549</v>
      </c>
      <c r="C340" s="32" t="s">
        <v>550</v>
      </c>
      <c r="D340" s="59" t="n">
        <f aca="false">ROUND(S340*T340,0)</f>
        <v>684</v>
      </c>
      <c r="E340" s="59" t="n">
        <f aca="false">ROUND(S340,0)-D340</f>
        <v>697</v>
      </c>
      <c r="F340" s="59" t="n">
        <f aca="false">IF(COUNTA(D340:E340)=0,"",SUM(D340:E340))</f>
        <v>1381</v>
      </c>
      <c r="G340" s="40" t="n">
        <f aca="false">IF(OR(F340="",F340=0),"",D340/F340)</f>
        <v>0.495293265749457</v>
      </c>
      <c r="H340" s="40" t="n">
        <f aca="false">IF(OR(F340="",F340=0),"",E340/F340)</f>
        <v>0.504706734250543</v>
      </c>
      <c r="I340" s="32" t="s">
        <v>161</v>
      </c>
      <c r="J340" s="36" t="n">
        <v>2.08291714656994</v>
      </c>
      <c r="K340" s="36" t="n">
        <f aca="false">$K$8</f>
        <v>1.2181759394794</v>
      </c>
      <c r="L340" s="36" t="n">
        <f aca="false">SQRT(J340^2+K340^2)</f>
        <v>2.41298496866465</v>
      </c>
      <c r="M340" s="40" t="n">
        <f aca="false">IF(G340="","",MAX(0,G340-1.96*L340/100))</f>
        <v>0.44799876036363</v>
      </c>
      <c r="N340" s="40" t="n">
        <f aca="false">IF(G340="","",MIN(1,G340+1.96*L340/100))</f>
        <v>0.542587771135284</v>
      </c>
      <c r="O340" s="59" t="n">
        <f aca="false">ROUND(S340*W340,0)</f>
        <v>94</v>
      </c>
      <c r="P340" s="59" t="n">
        <f aca="false">IF(F340="","",ROUND(SQRT((F340*L340/100)^2+(G340*O340)^2),0))</f>
        <v>57</v>
      </c>
      <c r="R340" s="60" t="n">
        <v>-2.0033297121857</v>
      </c>
      <c r="S340" s="61" t="n">
        <f aca="false">U340*V340*$F$5</f>
        <v>1380.50534255185</v>
      </c>
      <c r="T340" s="62" t="n">
        <f aca="false">MAX(0,MIN(1,R340/100+$D$5))</f>
        <v>0.495111489190706</v>
      </c>
      <c r="U340" s="62" t="n">
        <v>0.629792583280955</v>
      </c>
      <c r="V340" s="61" t="n">
        <v>2192</v>
      </c>
      <c r="W340" s="62" t="n">
        <v>0.0678151016999644</v>
      </c>
      <c r="X340" s="63" t="s">
        <v>201</v>
      </c>
      <c r="Y340" s="63" t="s">
        <v>163</v>
      </c>
    </row>
    <row r="341" customFormat="false" ht="15" hidden="false" customHeight="false" outlineLevel="0" collapsed="false">
      <c r="A341" s="32" t="s">
        <v>418</v>
      </c>
      <c r="B341" s="32" t="s">
        <v>549</v>
      </c>
      <c r="C341" s="32" t="s">
        <v>551</v>
      </c>
      <c r="D341" s="59" t="n">
        <f aca="false">ROUND(S341*T341,0)</f>
        <v>160</v>
      </c>
      <c r="E341" s="59" t="n">
        <f aca="false">ROUND(S341,0)-D341</f>
        <v>142</v>
      </c>
      <c r="F341" s="59" t="n">
        <f aca="false">IF(COUNTA(D341:E341)=0,"",SUM(D341:E341))</f>
        <v>302</v>
      </c>
      <c r="G341" s="40" t="n">
        <f aca="false">IF(OR(F341="",F341=0),"",D341/F341)</f>
        <v>0.529801324503311</v>
      </c>
      <c r="H341" s="40" t="n">
        <f aca="false">IF(OR(F341="",F341=0),"",E341/F341)</f>
        <v>0.470198675496689</v>
      </c>
      <c r="I341" s="32" t="s">
        <v>264</v>
      </c>
      <c r="J341" s="36" t="n">
        <v>3.19796330451848</v>
      </c>
      <c r="K341" s="36" t="n">
        <f aca="false">$K$8</f>
        <v>1.2181759394794</v>
      </c>
      <c r="L341" s="36" t="n">
        <f aca="false">SQRT(J341^2+K341^2)</f>
        <v>3.42212242863596</v>
      </c>
      <c r="M341" s="40" t="n">
        <f aca="false">IF(G341="","",MAX(0,G341-1.96*L341/100))</f>
        <v>0.462727724902047</v>
      </c>
      <c r="N341" s="40" t="n">
        <f aca="false">IF(G341="","",MIN(1,G341+1.96*L341/100))</f>
        <v>0.596874924104576</v>
      </c>
      <c r="O341" s="59" t="n">
        <f aca="false">ROUND(S341*W341,0)</f>
        <v>45</v>
      </c>
      <c r="P341" s="59" t="n">
        <f aca="false">IF(F341="","",ROUND(SQRT((F341*L341/100)^2+(G341*O341)^2),0))</f>
        <v>26</v>
      </c>
      <c r="R341" s="60" t="n">
        <v>1.56747453143958</v>
      </c>
      <c r="S341" s="61" t="n">
        <f aca="false">U341*V341*$F$5</f>
        <v>301.77107159879</v>
      </c>
      <c r="T341" s="62" t="n">
        <f aca="false">MAX(0,MIN(1,R341/100+$D$5))</f>
        <v>0.530819531626959</v>
      </c>
      <c r="U341" s="62" t="n">
        <v>0.210586930634187</v>
      </c>
      <c r="V341" s="61" t="n">
        <v>1433</v>
      </c>
      <c r="W341" s="62" t="n">
        <v>0.147793277096735</v>
      </c>
      <c r="X341" s="63" t="s">
        <v>162</v>
      </c>
      <c r="Y341" s="63" t="s">
        <v>163</v>
      </c>
    </row>
    <row r="342" customFormat="false" ht="15" hidden="false" customHeight="false" outlineLevel="0" collapsed="false">
      <c r="A342" s="32" t="s">
        <v>418</v>
      </c>
      <c r="B342" s="32" t="s">
        <v>549</v>
      </c>
      <c r="C342" s="32" t="s">
        <v>552</v>
      </c>
      <c r="D342" s="59" t="n">
        <f aca="false">ROUND(S342*T342,0)</f>
        <v>609</v>
      </c>
      <c r="E342" s="59" t="n">
        <f aca="false">ROUND(S342,0)-D342</f>
        <v>581</v>
      </c>
      <c r="F342" s="59" t="n">
        <f aca="false">IF(COUNTA(D342:E342)=0,"",SUM(D342:E342))</f>
        <v>1190</v>
      </c>
      <c r="G342" s="40" t="n">
        <f aca="false">IF(OR(F342="",F342=0),"",D342/F342)</f>
        <v>0.511764705882353</v>
      </c>
      <c r="H342" s="40" t="n">
        <f aca="false">IF(OR(F342="",F342=0),"",E342/F342)</f>
        <v>0.488235294117647</v>
      </c>
      <c r="I342" s="32" t="s">
        <v>264</v>
      </c>
      <c r="J342" s="36" t="n">
        <v>2.08291714656994</v>
      </c>
      <c r="K342" s="36" t="n">
        <f aca="false">$K$8</f>
        <v>1.2181759394794</v>
      </c>
      <c r="L342" s="36" t="n">
        <f aca="false">SQRT(J342^2+K342^2)</f>
        <v>2.41298496866465</v>
      </c>
      <c r="M342" s="40" t="n">
        <f aca="false">IF(G342="","",MAX(0,G342-1.96*L342/100))</f>
        <v>0.464470200496526</v>
      </c>
      <c r="N342" s="40" t="n">
        <f aca="false">IF(G342="","",MIN(1,G342+1.96*L342/100))</f>
        <v>0.55905921126818</v>
      </c>
      <c r="O342" s="59" t="n">
        <f aca="false">ROUND(S342*W342,0)</f>
        <v>81</v>
      </c>
      <c r="P342" s="59" t="n">
        <f aca="false">IF(F342="","",ROUND(SQRT((F342*L342/100)^2+(G342*O342)^2),0))</f>
        <v>50</v>
      </c>
      <c r="R342" s="60" t="n">
        <v>-0.3619243758791</v>
      </c>
      <c r="S342" s="61" t="n">
        <f aca="false">U342*V342*$F$5</f>
        <v>1190.2119157459</v>
      </c>
      <c r="T342" s="62" t="n">
        <f aca="false">MAX(0,MIN(1,R342/100+$D$5))</f>
        <v>0.511525542553772</v>
      </c>
      <c r="U342" s="62" t="n">
        <v>0.60792399109143</v>
      </c>
      <c r="V342" s="61" t="n">
        <v>1957.83014519475</v>
      </c>
      <c r="W342" s="62" t="n">
        <v>0.0678151016999644</v>
      </c>
      <c r="X342" s="63" t="s">
        <v>201</v>
      </c>
      <c r="Y342" s="63" t="s">
        <v>266</v>
      </c>
    </row>
    <row r="343" customFormat="false" ht="15" hidden="false" customHeight="false" outlineLevel="0" collapsed="false">
      <c r="A343" s="32" t="s">
        <v>418</v>
      </c>
      <c r="B343" s="32" t="s">
        <v>549</v>
      </c>
      <c r="C343" s="32" t="s">
        <v>553</v>
      </c>
      <c r="D343" s="59" t="n">
        <f aca="false">ROUND(S343*T343,0)</f>
        <v>745</v>
      </c>
      <c r="E343" s="59" t="n">
        <f aca="false">ROUND(S343,0)-D343</f>
        <v>658</v>
      </c>
      <c r="F343" s="59" t="n">
        <f aca="false">IF(COUNTA(D343:E343)=0,"",SUM(D343:E343))</f>
        <v>1403</v>
      </c>
      <c r="G343" s="40" t="n">
        <f aca="false">IF(OR(F343="",F343=0),"",D343/F343)</f>
        <v>0.531004989308624</v>
      </c>
      <c r="H343" s="40" t="n">
        <f aca="false">IF(OR(F343="",F343=0),"",E343/F343)</f>
        <v>0.468995010691376</v>
      </c>
      <c r="I343" s="32" t="s">
        <v>161</v>
      </c>
      <c r="J343" s="36" t="n">
        <v>2.08291714656994</v>
      </c>
      <c r="K343" s="36" t="n">
        <f aca="false">$K$8</f>
        <v>1.2181759394794</v>
      </c>
      <c r="L343" s="36" t="n">
        <f aca="false">SQRT(J343^2+K343^2)</f>
        <v>2.41298496866465</v>
      </c>
      <c r="M343" s="40" t="n">
        <f aca="false">IF(G343="","",MAX(0,G343-1.96*L343/100))</f>
        <v>0.483710483922797</v>
      </c>
      <c r="N343" s="40" t="n">
        <f aca="false">IF(G343="","",MIN(1,G343+1.96*L343/100))</f>
        <v>0.578299494694452</v>
      </c>
      <c r="O343" s="59" t="n">
        <f aca="false">ROUND(S343*W343,0)</f>
        <v>95</v>
      </c>
      <c r="P343" s="59" t="n">
        <f aca="false">IF(F343="","",ROUND(SQRT((F343*L343/100)^2+(G343*O343)^2),0))</f>
        <v>61</v>
      </c>
      <c r="R343" s="60" t="n">
        <v>1.56820638398826</v>
      </c>
      <c r="S343" s="61" t="n">
        <f aca="false">U343*V343*$F$5</f>
        <v>1402.88532351394</v>
      </c>
      <c r="T343" s="62" t="n">
        <f aca="false">MAX(0,MIN(1,R343/100+$D$5))</f>
        <v>0.530826850152446</v>
      </c>
      <c r="U343" s="62" t="n">
        <v>0.608627038400842</v>
      </c>
      <c r="V343" s="61" t="n">
        <v>2305</v>
      </c>
      <c r="W343" s="62" t="n">
        <v>0.0678151016999644</v>
      </c>
      <c r="X343" s="63" t="s">
        <v>201</v>
      </c>
      <c r="Y343" s="63" t="s">
        <v>163</v>
      </c>
    </row>
    <row r="344" customFormat="false" ht="15" hidden="false" customHeight="false" outlineLevel="0" collapsed="false">
      <c r="A344" s="32" t="s">
        <v>418</v>
      </c>
      <c r="B344" s="32" t="s">
        <v>549</v>
      </c>
      <c r="C344" s="32" t="s">
        <v>554</v>
      </c>
      <c r="D344" s="59" t="n">
        <f aca="false">ROUND(S344*T344,0)</f>
        <v>631</v>
      </c>
      <c r="E344" s="59" t="n">
        <f aca="false">ROUND(S344,0)-D344</f>
        <v>639</v>
      </c>
      <c r="F344" s="59" t="n">
        <f aca="false">IF(COUNTA(D344:E344)=0,"",SUM(D344:E344))</f>
        <v>1270</v>
      </c>
      <c r="G344" s="40" t="n">
        <f aca="false">IF(OR(F344="",F344=0),"",D344/F344)</f>
        <v>0.496850393700787</v>
      </c>
      <c r="H344" s="40" t="n">
        <f aca="false">IF(OR(F344="",F344=0),"",E344/F344)</f>
        <v>0.503149606299213</v>
      </c>
      <c r="I344" s="32" t="s">
        <v>161</v>
      </c>
      <c r="J344" s="36" t="n">
        <v>2.08291714656994</v>
      </c>
      <c r="K344" s="36" t="n">
        <f aca="false">$K$8</f>
        <v>1.2181759394794</v>
      </c>
      <c r="L344" s="36" t="n">
        <f aca="false">SQRT(J344^2+K344^2)</f>
        <v>2.41298496866465</v>
      </c>
      <c r="M344" s="40" t="n">
        <f aca="false">IF(G344="","",MAX(0,G344-1.96*L344/100))</f>
        <v>0.44955588831496</v>
      </c>
      <c r="N344" s="40" t="n">
        <f aca="false">IF(G344="","",MIN(1,G344+1.96*L344/100))</f>
        <v>0.544144899086615</v>
      </c>
      <c r="O344" s="59" t="n">
        <f aca="false">ROUND(S344*W344,0)</f>
        <v>86</v>
      </c>
      <c r="P344" s="59" t="n">
        <f aca="false">IF(F344="","",ROUND(SQRT((F344*L344/100)^2+(G344*O344)^2),0))</f>
        <v>53</v>
      </c>
      <c r="R344" s="60" t="n">
        <v>-1.83568363301244</v>
      </c>
      <c r="S344" s="61" t="n">
        <f aca="false">U344*V344*$F$5</f>
        <v>1270.0390625</v>
      </c>
      <c r="T344" s="62" t="n">
        <f aca="false">MAX(0,MIN(1,R344/100+$D$5))</f>
        <v>0.496787949982439</v>
      </c>
      <c r="U344" s="62" t="n">
        <v>0.595703125</v>
      </c>
      <c r="V344" s="61" t="n">
        <v>2132</v>
      </c>
      <c r="W344" s="62" t="n">
        <v>0.0678151016999644</v>
      </c>
      <c r="X344" s="63" t="s">
        <v>201</v>
      </c>
      <c r="Y344" s="63" t="s">
        <v>163</v>
      </c>
    </row>
    <row r="345" customFormat="false" ht="15" hidden="false" customHeight="false" outlineLevel="0" collapsed="false">
      <c r="A345" s="32" t="s">
        <v>418</v>
      </c>
      <c r="B345" s="32" t="s">
        <v>549</v>
      </c>
      <c r="C345" s="32" t="s">
        <v>555</v>
      </c>
      <c r="D345" s="59" t="n">
        <f aca="false">ROUND(S345*T345,0)</f>
        <v>627</v>
      </c>
      <c r="E345" s="59" t="n">
        <f aca="false">ROUND(S345,0)-D345</f>
        <v>615</v>
      </c>
      <c r="F345" s="59" t="n">
        <f aca="false">IF(COUNTA(D345:E345)=0,"",SUM(D345:E345))</f>
        <v>1242</v>
      </c>
      <c r="G345" s="40" t="n">
        <f aca="false">IF(OR(F345="",F345=0),"",D345/F345)</f>
        <v>0.504830917874396</v>
      </c>
      <c r="H345" s="40" t="n">
        <f aca="false">IF(OR(F345="",F345=0),"",E345/F345)</f>
        <v>0.495169082125604</v>
      </c>
      <c r="I345" s="32" t="s">
        <v>161</v>
      </c>
      <c r="J345" s="36" t="n">
        <v>2.08291714656994</v>
      </c>
      <c r="K345" s="36" t="n">
        <f aca="false">$K$8</f>
        <v>1.2181759394794</v>
      </c>
      <c r="L345" s="36" t="n">
        <f aca="false">SQRT(J345^2+K345^2)</f>
        <v>2.41298496866465</v>
      </c>
      <c r="M345" s="40" t="n">
        <f aca="false">IF(G345="","",MAX(0,G345-1.96*L345/100))</f>
        <v>0.457536412488569</v>
      </c>
      <c r="N345" s="40" t="n">
        <f aca="false">IF(G345="","",MIN(1,G345+1.96*L345/100))</f>
        <v>0.552125423260223</v>
      </c>
      <c r="O345" s="59" t="n">
        <f aca="false">ROUND(S345*W345,0)</f>
        <v>84</v>
      </c>
      <c r="P345" s="59" t="n">
        <f aca="false">IF(F345="","",ROUND(SQRT((F345*L345/100)^2+(G345*O345)^2),0))</f>
        <v>52</v>
      </c>
      <c r="R345" s="60" t="n">
        <v>-1.00077715886557</v>
      </c>
      <c r="S345" s="61" t="n">
        <f aca="false">U345*V345*$F$5</f>
        <v>1241.83236382866</v>
      </c>
      <c r="T345" s="62" t="n">
        <f aca="false">MAX(0,MIN(1,R345/100+$D$5))</f>
        <v>0.505137014723907</v>
      </c>
      <c r="U345" s="62" t="n">
        <v>0.687995769434162</v>
      </c>
      <c r="V345" s="61" t="n">
        <v>1805</v>
      </c>
      <c r="W345" s="62" t="n">
        <v>0.0678151016999644</v>
      </c>
      <c r="X345" s="63" t="s">
        <v>201</v>
      </c>
      <c r="Y345" s="63" t="s">
        <v>163</v>
      </c>
    </row>
    <row r="346" customFormat="false" ht="15" hidden="false" customHeight="false" outlineLevel="0" collapsed="false">
      <c r="A346" s="32" t="s">
        <v>418</v>
      </c>
      <c r="B346" s="32" t="s">
        <v>549</v>
      </c>
      <c r="C346" s="32" t="s">
        <v>556</v>
      </c>
      <c r="D346" s="59" t="n">
        <f aca="false">ROUND(S346*T346,0)</f>
        <v>558</v>
      </c>
      <c r="E346" s="59" t="n">
        <f aca="false">ROUND(S346,0)-D346</f>
        <v>499</v>
      </c>
      <c r="F346" s="59" t="n">
        <f aca="false">IF(COUNTA(D346:E346)=0,"",SUM(D346:E346))</f>
        <v>1057</v>
      </c>
      <c r="G346" s="40" t="n">
        <f aca="false">IF(OR(F346="",F346=0),"",D346/F346)</f>
        <v>0.527909176915799</v>
      </c>
      <c r="H346" s="40" t="n">
        <f aca="false">IF(OR(F346="",F346=0),"",E346/F346)</f>
        <v>0.472090823084201</v>
      </c>
      <c r="I346" s="32" t="s">
        <v>264</v>
      </c>
      <c r="J346" s="36" t="n">
        <v>2.08291714656994</v>
      </c>
      <c r="K346" s="36" t="n">
        <f aca="false">$K$8</f>
        <v>1.2181759394794</v>
      </c>
      <c r="L346" s="36" t="n">
        <f aca="false">SQRT(J346^2+K346^2)</f>
        <v>2.41298496866465</v>
      </c>
      <c r="M346" s="40" t="n">
        <f aca="false">IF(G346="","",MAX(0,G346-1.96*L346/100))</f>
        <v>0.480614671529972</v>
      </c>
      <c r="N346" s="40" t="n">
        <f aca="false">IF(G346="","",MIN(1,G346+1.96*L346/100))</f>
        <v>0.575203682301627</v>
      </c>
      <c r="O346" s="59" t="n">
        <f aca="false">ROUND(S346*W346,0)</f>
        <v>72</v>
      </c>
      <c r="P346" s="59" t="n">
        <f aca="false">IF(F346="","",ROUND(SQRT((F346*L346/100)^2+(G346*O346)^2),0))</f>
        <v>46</v>
      </c>
      <c r="R346" s="60" t="n">
        <v>1.26547949726082</v>
      </c>
      <c r="S346" s="61" t="n">
        <f aca="false">U346*V346*$F$5</f>
        <v>1057.01374184354</v>
      </c>
      <c r="T346" s="62" t="n">
        <f aca="false">MAX(0,MIN(1,R346/100+$D$5))</f>
        <v>0.527799581285171</v>
      </c>
      <c r="U346" s="62" t="n">
        <v>0.539330078320882</v>
      </c>
      <c r="V346" s="61" t="n">
        <v>1959.86425443651</v>
      </c>
      <c r="W346" s="62" t="n">
        <v>0.0678151016999644</v>
      </c>
      <c r="X346" s="63" t="s">
        <v>201</v>
      </c>
      <c r="Y346" s="63" t="s">
        <v>266</v>
      </c>
    </row>
    <row r="347" customFormat="false" ht="15" hidden="false" customHeight="false" outlineLevel="0" collapsed="false">
      <c r="A347" s="32" t="s">
        <v>418</v>
      </c>
      <c r="B347" s="32" t="s">
        <v>549</v>
      </c>
      <c r="C347" s="32" t="s">
        <v>557</v>
      </c>
      <c r="D347" s="59" t="n">
        <f aca="false">ROUND(S347*T347,0)</f>
        <v>229</v>
      </c>
      <c r="E347" s="59" t="n">
        <f aca="false">ROUND(S347,0)-D347</f>
        <v>216</v>
      </c>
      <c r="F347" s="59" t="n">
        <f aca="false">IF(COUNTA(D347:E347)=0,"",SUM(D347:E347))</f>
        <v>445</v>
      </c>
      <c r="G347" s="40" t="n">
        <f aca="false">IF(OR(F347="",F347=0),"",D347/F347)</f>
        <v>0.514606741573034</v>
      </c>
      <c r="H347" s="40" t="n">
        <f aca="false">IF(OR(F347="",F347=0),"",E347/F347)</f>
        <v>0.485393258426966</v>
      </c>
      <c r="I347" s="32" t="s">
        <v>264</v>
      </c>
      <c r="J347" s="36" t="n">
        <v>3.19796330451848</v>
      </c>
      <c r="K347" s="36" t="n">
        <f aca="false">$K$8</f>
        <v>1.2181759394794</v>
      </c>
      <c r="L347" s="36" t="n">
        <f aca="false">SQRT(J347^2+K347^2)</f>
        <v>3.42212242863596</v>
      </c>
      <c r="M347" s="40" t="n">
        <f aca="false">IF(G347="","",MAX(0,G347-1.96*L347/100))</f>
        <v>0.447533141971769</v>
      </c>
      <c r="N347" s="40" t="n">
        <f aca="false">IF(G347="","",MIN(1,G347+1.96*L347/100))</f>
        <v>0.581680341174299</v>
      </c>
      <c r="O347" s="59" t="n">
        <f aca="false">ROUND(S347*W347,0)</f>
        <v>66</v>
      </c>
      <c r="P347" s="59" t="n">
        <f aca="false">IF(F347="","",ROUND(SQRT((F347*L347/100)^2+(G347*O347)^2),0))</f>
        <v>37</v>
      </c>
      <c r="R347" s="60" t="n">
        <v>0.00973139076685028</v>
      </c>
      <c r="S347" s="61" t="n">
        <f aca="false">U347*V347*$F$5</f>
        <v>444.793344999185</v>
      </c>
      <c r="T347" s="62" t="n">
        <f aca="false">MAX(0,MIN(1,R347/100+$D$5))</f>
        <v>0.515242100220232</v>
      </c>
      <c r="U347" s="62" t="n">
        <v>0.252867166002948</v>
      </c>
      <c r="V347" s="61" t="n">
        <v>1759</v>
      </c>
      <c r="W347" s="62" t="n">
        <v>0.147793277096735</v>
      </c>
      <c r="X347" s="63" t="s">
        <v>162</v>
      </c>
      <c r="Y347" s="63" t="s">
        <v>163</v>
      </c>
    </row>
    <row r="348" customFormat="false" ht="15" hidden="false" customHeight="false" outlineLevel="0" collapsed="false">
      <c r="A348" s="32" t="s">
        <v>418</v>
      </c>
      <c r="B348" s="32" t="s">
        <v>549</v>
      </c>
      <c r="C348" s="32" t="s">
        <v>558</v>
      </c>
      <c r="D348" s="59" t="n">
        <f aca="false">ROUND(S348*T348,0)</f>
        <v>541</v>
      </c>
      <c r="E348" s="59" t="n">
        <f aca="false">ROUND(S348,0)-D348</f>
        <v>510</v>
      </c>
      <c r="F348" s="59" t="n">
        <f aca="false">IF(COUNTA(D348:E348)=0,"",SUM(D348:E348))</f>
        <v>1051</v>
      </c>
      <c r="G348" s="40" t="n">
        <f aca="false">IF(OR(F348="",F348=0),"",D348/F348)</f>
        <v>0.514747859181732</v>
      </c>
      <c r="H348" s="40" t="n">
        <f aca="false">IF(OR(F348="",F348=0),"",E348/F348)</f>
        <v>0.485252140818268</v>
      </c>
      <c r="I348" s="32" t="s">
        <v>264</v>
      </c>
      <c r="J348" s="36" t="n">
        <v>2.08291714656994</v>
      </c>
      <c r="K348" s="36" t="n">
        <f aca="false">$K$8</f>
        <v>1.2181759394794</v>
      </c>
      <c r="L348" s="36" t="n">
        <f aca="false">SQRT(J348^2+K348^2)</f>
        <v>2.41298496866465</v>
      </c>
      <c r="M348" s="40" t="n">
        <f aca="false">IF(G348="","",MAX(0,G348-1.96*L348/100))</f>
        <v>0.467453353795905</v>
      </c>
      <c r="N348" s="40" t="n">
        <f aca="false">IF(G348="","",MIN(1,G348+1.96*L348/100))</f>
        <v>0.562042364567559</v>
      </c>
      <c r="O348" s="59" t="n">
        <f aca="false">ROUND(S348*W348,0)</f>
        <v>71</v>
      </c>
      <c r="P348" s="59" t="n">
        <f aca="false">IF(F348="","",ROUND(SQRT((F348*L348/100)^2+(G348*O348)^2),0))</f>
        <v>44</v>
      </c>
      <c r="R348" s="60" t="n">
        <v>-0.070692944627708</v>
      </c>
      <c r="S348" s="61" t="n">
        <f aca="false">U348*V348*$F$5</f>
        <v>1051.11310419537</v>
      </c>
      <c r="T348" s="62" t="n">
        <f aca="false">MAX(0,MIN(1,R348/100+$D$5))</f>
        <v>0.514437856866286</v>
      </c>
      <c r="U348" s="62" t="n">
        <v>0.502924930237018</v>
      </c>
      <c r="V348" s="61" t="n">
        <v>2090</v>
      </c>
      <c r="W348" s="62" t="n">
        <v>0.0678151016999644</v>
      </c>
      <c r="X348" s="63" t="s">
        <v>201</v>
      </c>
      <c r="Y348" s="63" t="s">
        <v>163</v>
      </c>
    </row>
    <row r="349" customFormat="false" ht="15" hidden="false" customHeight="false" outlineLevel="0" collapsed="false">
      <c r="A349" s="32" t="s">
        <v>418</v>
      </c>
      <c r="B349" s="32" t="s">
        <v>559</v>
      </c>
      <c r="C349" s="32" t="s">
        <v>560</v>
      </c>
      <c r="D349" s="59" t="n">
        <f aca="false">ROUND(S349*T349,0)</f>
        <v>82</v>
      </c>
      <c r="E349" s="59" t="n">
        <f aca="false">ROUND(S349,0)-D349</f>
        <v>133</v>
      </c>
      <c r="F349" s="59" t="n">
        <f aca="false">IF(COUNTA(D349:E349)=0,"",SUM(D349:E349))</f>
        <v>215</v>
      </c>
      <c r="G349" s="40" t="n">
        <f aca="false">IF(OR(F349="",F349=0),"",D349/F349)</f>
        <v>0.381395348837209</v>
      </c>
      <c r="H349" s="40" t="n">
        <f aca="false">IF(OR(F349="",F349=0),"",E349/F349)</f>
        <v>0.618604651162791</v>
      </c>
      <c r="I349" s="32" t="s">
        <v>161</v>
      </c>
      <c r="J349" s="36" t="n">
        <v>3.19796330451848</v>
      </c>
      <c r="K349" s="36" t="n">
        <f aca="false">$K$8</f>
        <v>1.2181759394794</v>
      </c>
      <c r="L349" s="36" t="n">
        <f aca="false">SQRT(J349^2+K349^2)</f>
        <v>3.42212242863596</v>
      </c>
      <c r="M349" s="40" t="n">
        <f aca="false">IF(G349="","",MAX(0,G349-1.96*L349/100))</f>
        <v>0.314321749235945</v>
      </c>
      <c r="N349" s="40" t="n">
        <f aca="false">IF(G349="","",MIN(1,G349+1.96*L349/100))</f>
        <v>0.448468948438474</v>
      </c>
      <c r="O349" s="59" t="n">
        <f aca="false">ROUND(S349*W349,0)</f>
        <v>32</v>
      </c>
      <c r="P349" s="59" t="n">
        <f aca="false">IF(F349="","",ROUND(SQRT((F349*L349/100)^2+(G349*O349)^2),0))</f>
        <v>14</v>
      </c>
      <c r="R349" s="60" t="n">
        <v>-13.3607394122694</v>
      </c>
      <c r="S349" s="61" t="n">
        <f aca="false">U349*V349*$F$5</f>
        <v>214.558510638298</v>
      </c>
      <c r="T349" s="62" t="n">
        <f aca="false">MAX(0,MIN(1,R349/100+$D$5))</f>
        <v>0.381537392189869</v>
      </c>
      <c r="U349" s="62" t="n">
        <v>0.513297872340426</v>
      </c>
      <c r="V349" s="61" t="n">
        <v>418</v>
      </c>
      <c r="W349" s="62" t="n">
        <v>0.147793277096735</v>
      </c>
      <c r="X349" s="63" t="s">
        <v>162</v>
      </c>
      <c r="Y349" s="63" t="s">
        <v>163</v>
      </c>
    </row>
    <row r="350" customFormat="false" ht="15" hidden="false" customHeight="false" outlineLevel="0" collapsed="false">
      <c r="A350" s="32" t="s">
        <v>418</v>
      </c>
      <c r="B350" s="32" t="s">
        <v>559</v>
      </c>
      <c r="C350" s="32" t="s">
        <v>561</v>
      </c>
      <c r="D350" s="59" t="n">
        <f aca="false">ROUND(S350*T350,0)</f>
        <v>205</v>
      </c>
      <c r="E350" s="59" t="n">
        <f aca="false">ROUND(S350,0)-D350</f>
        <v>358</v>
      </c>
      <c r="F350" s="59" t="n">
        <f aca="false">IF(COUNTA(D350:E350)=0,"",SUM(D350:E350))</f>
        <v>563</v>
      </c>
      <c r="G350" s="40" t="n">
        <f aca="false">IF(OR(F350="",F350=0),"",D350/F350)</f>
        <v>0.364120781527531</v>
      </c>
      <c r="H350" s="40" t="n">
        <f aca="false">IF(OR(F350="",F350=0),"",E350/F350)</f>
        <v>0.635879218472469</v>
      </c>
      <c r="I350" s="32" t="s">
        <v>161</v>
      </c>
      <c r="J350" s="36" t="n">
        <v>3.19796330451848</v>
      </c>
      <c r="K350" s="36" t="n">
        <f aca="false">$K$8</f>
        <v>1.2181759394794</v>
      </c>
      <c r="L350" s="36" t="n">
        <f aca="false">SQRT(J350^2+K350^2)</f>
        <v>3.42212242863596</v>
      </c>
      <c r="M350" s="40" t="n">
        <f aca="false">IF(G350="","",MAX(0,G350-1.96*L350/100))</f>
        <v>0.297047181926266</v>
      </c>
      <c r="N350" s="40" t="n">
        <f aca="false">IF(G350="","",MIN(1,G350+1.96*L350/100))</f>
        <v>0.431194381128796</v>
      </c>
      <c r="O350" s="59" t="n">
        <f aca="false">ROUND(S350*W350,0)</f>
        <v>83</v>
      </c>
      <c r="P350" s="59" t="n">
        <f aca="false">IF(F350="","",ROUND(SQRT((F350*L350/100)^2+(G350*O350)^2),0))</f>
        <v>36</v>
      </c>
      <c r="R350" s="60" t="n">
        <v>-15.0980500169068</v>
      </c>
      <c r="S350" s="61" t="n">
        <f aca="false">U350*V350*$F$5</f>
        <v>562.888888888889</v>
      </c>
      <c r="T350" s="62" t="n">
        <f aca="false">MAX(0,MIN(1,R350/100+$D$5))</f>
        <v>0.364164286143495</v>
      </c>
      <c r="U350" s="62" t="n">
        <v>0.62962962962963</v>
      </c>
      <c r="V350" s="61" t="n">
        <v>894</v>
      </c>
      <c r="W350" s="62" t="n">
        <v>0.147793277096735</v>
      </c>
      <c r="X350" s="63" t="s">
        <v>162</v>
      </c>
      <c r="Y350" s="63" t="s">
        <v>163</v>
      </c>
    </row>
    <row r="351" customFormat="false" ht="15" hidden="false" customHeight="false" outlineLevel="0" collapsed="false">
      <c r="A351" s="32" t="s">
        <v>418</v>
      </c>
      <c r="B351" s="32" t="s">
        <v>559</v>
      </c>
      <c r="C351" s="32" t="s">
        <v>562</v>
      </c>
      <c r="D351" s="59" t="n">
        <f aca="false">ROUND(S351*T351,0)</f>
        <v>148</v>
      </c>
      <c r="E351" s="59" t="n">
        <f aca="false">ROUND(S351,0)-D351</f>
        <v>214</v>
      </c>
      <c r="F351" s="59" t="n">
        <f aca="false">IF(COUNTA(D351:E351)=0,"",SUM(D351:E351))</f>
        <v>362</v>
      </c>
      <c r="G351" s="40" t="n">
        <f aca="false">IF(OR(F351="",F351=0),"",D351/F351)</f>
        <v>0.408839779005525</v>
      </c>
      <c r="H351" s="40" t="n">
        <f aca="false">IF(OR(F351="",F351=0),"",E351/F351)</f>
        <v>0.591160220994475</v>
      </c>
      <c r="I351" s="32" t="s">
        <v>161</v>
      </c>
      <c r="J351" s="36" t="n">
        <v>3.19796330451848</v>
      </c>
      <c r="K351" s="36" t="n">
        <f aca="false">$K$8</f>
        <v>1.2181759394794</v>
      </c>
      <c r="L351" s="36" t="n">
        <f aca="false">SQRT(J351^2+K351^2)</f>
        <v>3.42212242863596</v>
      </c>
      <c r="M351" s="40" t="n">
        <f aca="false">IF(G351="","",MAX(0,G351-1.96*L351/100))</f>
        <v>0.34176617940426</v>
      </c>
      <c r="N351" s="40" t="n">
        <f aca="false">IF(G351="","",MIN(1,G351+1.96*L351/100))</f>
        <v>0.47591337860679</v>
      </c>
      <c r="O351" s="59" t="n">
        <f aca="false">ROUND(S351*W351,0)</f>
        <v>54</v>
      </c>
      <c r="P351" s="59" t="n">
        <f aca="false">IF(F351="","",ROUND(SQRT((F351*L351/100)^2+(G351*O351)^2),0))</f>
        <v>25</v>
      </c>
      <c r="R351" s="60" t="n">
        <v>-10.5507822308158</v>
      </c>
      <c r="S351" s="61" t="n">
        <f aca="false">U351*V351*$F$5</f>
        <v>362.264705882353</v>
      </c>
      <c r="T351" s="62" t="n">
        <f aca="false">MAX(0,MIN(1,R351/100+$D$5))</f>
        <v>0.409636964004406</v>
      </c>
      <c r="U351" s="62" t="n">
        <v>0.553921568627451</v>
      </c>
      <c r="V351" s="61" t="n">
        <v>654</v>
      </c>
      <c r="W351" s="62" t="n">
        <v>0.147793277096735</v>
      </c>
      <c r="X351" s="63" t="s">
        <v>162</v>
      </c>
      <c r="Y351" s="63" t="s">
        <v>163</v>
      </c>
    </row>
    <row r="352" customFormat="false" ht="15" hidden="false" customHeight="false" outlineLevel="0" collapsed="false">
      <c r="A352" s="32" t="s">
        <v>418</v>
      </c>
      <c r="B352" s="32" t="s">
        <v>559</v>
      </c>
      <c r="C352" s="32" t="s">
        <v>563</v>
      </c>
      <c r="D352" s="59" t="n">
        <f aca="false">ROUND(S352*T352,0)</f>
        <v>90</v>
      </c>
      <c r="E352" s="59" t="n">
        <f aca="false">ROUND(S352,0)-D352</f>
        <v>126</v>
      </c>
      <c r="F352" s="59" t="n">
        <f aca="false">IF(COUNTA(D352:E352)=0,"",SUM(D352:E352))</f>
        <v>216</v>
      </c>
      <c r="G352" s="40" t="n">
        <f aca="false">IF(OR(F352="",F352=0),"",D352/F352)</f>
        <v>0.416666666666667</v>
      </c>
      <c r="H352" s="40" t="n">
        <f aca="false">IF(OR(F352="",F352=0),"",E352/F352)</f>
        <v>0.583333333333333</v>
      </c>
      <c r="I352" s="32" t="s">
        <v>161</v>
      </c>
      <c r="J352" s="36" t="n">
        <v>3.19796330451848</v>
      </c>
      <c r="K352" s="36" t="n">
        <f aca="false">$K$8</f>
        <v>1.2181759394794</v>
      </c>
      <c r="L352" s="36" t="n">
        <f aca="false">SQRT(J352^2+K352^2)</f>
        <v>3.42212242863596</v>
      </c>
      <c r="M352" s="40" t="n">
        <f aca="false">IF(G352="","",MAX(0,G352-1.96*L352/100))</f>
        <v>0.349593067065402</v>
      </c>
      <c r="N352" s="40" t="n">
        <f aca="false">IF(G352="","",MIN(1,G352+1.96*L352/100))</f>
        <v>0.483740266267932</v>
      </c>
      <c r="O352" s="59" t="n">
        <f aca="false">ROUND(S352*W352,0)</f>
        <v>32</v>
      </c>
      <c r="P352" s="59" t="n">
        <f aca="false">IF(F352="","",ROUND(SQRT((F352*L352/100)^2+(G352*O352)^2),0))</f>
        <v>15</v>
      </c>
      <c r="R352" s="60" t="n">
        <v>-10.0645538934681</v>
      </c>
      <c r="S352" s="61" t="n">
        <f aca="false">U352*V352*$F$5</f>
        <v>215.962962962963</v>
      </c>
      <c r="T352" s="62" t="n">
        <f aca="false">MAX(0,MIN(1,R352/100+$D$5))</f>
        <v>0.414499247377882</v>
      </c>
      <c r="U352" s="62" t="n">
        <v>0.453703703703704</v>
      </c>
      <c r="V352" s="61" t="n">
        <v>476</v>
      </c>
      <c r="W352" s="62" t="n">
        <v>0.147793277096735</v>
      </c>
      <c r="X352" s="63" t="s">
        <v>162</v>
      </c>
      <c r="Y352" s="63" t="s">
        <v>163</v>
      </c>
    </row>
    <row r="353" customFormat="false" ht="15" hidden="false" customHeight="false" outlineLevel="0" collapsed="false">
      <c r="A353" s="32" t="s">
        <v>418</v>
      </c>
      <c r="B353" s="32" t="s">
        <v>564</v>
      </c>
      <c r="C353" s="32" t="s">
        <v>565</v>
      </c>
      <c r="D353" s="59" t="n">
        <f aca="false">ROUND(S353*T353,0)</f>
        <v>337</v>
      </c>
      <c r="E353" s="59" t="n">
        <f aca="false">ROUND(S353,0)-D353</f>
        <v>614</v>
      </c>
      <c r="F353" s="59" t="n">
        <f aca="false">IF(COUNTA(D353:E353)=0,"",SUM(D353:E353))</f>
        <v>951</v>
      </c>
      <c r="G353" s="40" t="n">
        <f aca="false">IF(OR(F353="",F353=0),"",D353/F353)</f>
        <v>0.354363827549947</v>
      </c>
      <c r="H353" s="40" t="n">
        <f aca="false">IF(OR(F353="",F353=0),"",E353/F353)</f>
        <v>0.645636172450053</v>
      </c>
      <c r="I353" s="32" t="s">
        <v>161</v>
      </c>
      <c r="J353" s="36" t="n">
        <v>2.08291714656994</v>
      </c>
      <c r="K353" s="36" t="n">
        <f aca="false">$K$8</f>
        <v>1.2181759394794</v>
      </c>
      <c r="L353" s="36" t="n">
        <f aca="false">SQRT(J353^2+K353^2)</f>
        <v>2.41298496866465</v>
      </c>
      <c r="M353" s="40" t="n">
        <f aca="false">IF(G353="","",MAX(0,G353-1.96*L353/100))</f>
        <v>0.30706932216412</v>
      </c>
      <c r="N353" s="40" t="n">
        <f aca="false">IF(G353="","",MIN(1,G353+1.96*L353/100))</f>
        <v>0.401658332935775</v>
      </c>
      <c r="O353" s="59" t="n">
        <f aca="false">ROUND(S353*W353,0)</f>
        <v>65</v>
      </c>
      <c r="P353" s="59" t="n">
        <f aca="false">IF(F353="","",ROUND(SQRT((F353*L353/100)^2+(G353*O353)^2),0))</f>
        <v>33</v>
      </c>
      <c r="R353" s="60" t="n">
        <v>-16.0723007922028</v>
      </c>
      <c r="S353" s="61" t="n">
        <f aca="false">U353*V353*$F$5</f>
        <v>951.480446927374</v>
      </c>
      <c r="T353" s="62" t="n">
        <f aca="false">MAX(0,MIN(1,R353/100+$D$5))</f>
        <v>0.354421778390535</v>
      </c>
      <c r="U353" s="62" t="n">
        <v>0.642458100558659</v>
      </c>
      <c r="V353" s="61" t="n">
        <v>1481</v>
      </c>
      <c r="W353" s="62" t="n">
        <v>0.0678151016999644</v>
      </c>
      <c r="X353" s="63" t="s">
        <v>201</v>
      </c>
      <c r="Y353" s="63" t="s">
        <v>163</v>
      </c>
    </row>
    <row r="354" customFormat="false" ht="15" hidden="false" customHeight="false" outlineLevel="0" collapsed="false">
      <c r="A354" s="32" t="s">
        <v>418</v>
      </c>
      <c r="B354" s="32" t="s">
        <v>564</v>
      </c>
      <c r="C354" s="32" t="s">
        <v>566</v>
      </c>
      <c r="D354" s="59" t="n">
        <f aca="false">ROUND(S354*T354,0)</f>
        <v>275</v>
      </c>
      <c r="E354" s="59" t="n">
        <f aca="false">ROUND(S354,0)-D354</f>
        <v>474</v>
      </c>
      <c r="F354" s="59" t="n">
        <f aca="false">IF(COUNTA(D354:E354)=0,"",SUM(D354:E354))</f>
        <v>749</v>
      </c>
      <c r="G354" s="40" t="n">
        <f aca="false">IF(OR(F354="",F354=0),"",D354/F354)</f>
        <v>0.367156208277704</v>
      </c>
      <c r="H354" s="40" t="n">
        <f aca="false">IF(OR(F354="",F354=0),"",E354/F354)</f>
        <v>0.632843791722296</v>
      </c>
      <c r="I354" s="32" t="s">
        <v>161</v>
      </c>
      <c r="J354" s="36" t="n">
        <v>2.2249158796463</v>
      </c>
      <c r="K354" s="36" t="n">
        <f aca="false">$K$8</f>
        <v>1.2181759394794</v>
      </c>
      <c r="L354" s="36" t="n">
        <f aca="false">SQRT(J354^2+K354^2)</f>
        <v>2.53657313930207</v>
      </c>
      <c r="M354" s="40" t="n">
        <f aca="false">IF(G354="","",MAX(0,G354-1.96*L354/100))</f>
        <v>0.317439374747383</v>
      </c>
      <c r="N354" s="40" t="n">
        <f aca="false">IF(G354="","",MIN(1,G354+1.96*L354/100))</f>
        <v>0.416873041808024</v>
      </c>
      <c r="O354" s="59" t="n">
        <f aca="false">ROUND(S354*W354,0)</f>
        <v>66</v>
      </c>
      <c r="P354" s="59" t="n">
        <f aca="false">IF(F354="","",ROUND(SQRT((F354*L354/100)^2+(G354*O354)^2),0))</f>
        <v>31</v>
      </c>
      <c r="R354" s="60" t="n">
        <v>-14.7664914828985</v>
      </c>
      <c r="S354" s="61" t="n">
        <f aca="false">U354*V354*$F$5</f>
        <v>748.801666666667</v>
      </c>
      <c r="T354" s="62" t="n">
        <f aca="false">MAX(0,MIN(1,R354/100+$D$5))</f>
        <v>0.367479871483579</v>
      </c>
      <c r="U354" s="62" t="n">
        <v>0.618333333333333</v>
      </c>
      <c r="V354" s="61" t="n">
        <v>1211</v>
      </c>
      <c r="W354" s="62" t="n">
        <v>0.0882361663506877</v>
      </c>
      <c r="X354" s="63" t="s">
        <v>168</v>
      </c>
      <c r="Y354" s="63" t="s">
        <v>163</v>
      </c>
    </row>
    <row r="355" customFormat="false" ht="15" hidden="false" customHeight="false" outlineLevel="0" collapsed="false">
      <c r="A355" s="32" t="s">
        <v>418</v>
      </c>
      <c r="B355" s="32" t="s">
        <v>564</v>
      </c>
      <c r="C355" s="32" t="s">
        <v>567</v>
      </c>
      <c r="D355" s="59" t="n">
        <f aca="false">ROUND(S355*T355,0)</f>
        <v>241</v>
      </c>
      <c r="E355" s="59" t="n">
        <f aca="false">ROUND(S355,0)-D355</f>
        <v>466</v>
      </c>
      <c r="F355" s="59" t="n">
        <f aca="false">IF(COUNTA(D355:E355)=0,"",SUM(D355:E355))</f>
        <v>707</v>
      </c>
      <c r="G355" s="40" t="n">
        <f aca="false">IF(OR(F355="",F355=0),"",D355/F355)</f>
        <v>0.340876944837341</v>
      </c>
      <c r="H355" s="40" t="n">
        <f aca="false">IF(OR(F355="",F355=0),"",E355/F355)</f>
        <v>0.659123055162659</v>
      </c>
      <c r="I355" s="32" t="s">
        <v>161</v>
      </c>
      <c r="J355" s="36" t="n">
        <v>2.2249158796463</v>
      </c>
      <c r="K355" s="36" t="n">
        <f aca="false">$K$8</f>
        <v>1.2181759394794</v>
      </c>
      <c r="L355" s="36" t="n">
        <f aca="false">SQRT(J355^2+K355^2)</f>
        <v>2.53657313930207</v>
      </c>
      <c r="M355" s="40" t="n">
        <f aca="false">IF(G355="","",MAX(0,G355-1.96*L355/100))</f>
        <v>0.29116011130702</v>
      </c>
      <c r="N355" s="40" t="n">
        <f aca="false">IF(G355="","",MIN(1,G355+1.96*L355/100))</f>
        <v>0.390593778367661</v>
      </c>
      <c r="O355" s="59" t="n">
        <f aca="false">ROUND(S355*W355,0)</f>
        <v>62</v>
      </c>
      <c r="P355" s="59" t="n">
        <f aca="false">IF(F355="","",ROUND(SQRT((F355*L355/100)^2+(G355*O355)^2),0))</f>
        <v>28</v>
      </c>
      <c r="R355" s="60" t="n">
        <v>-17.3810376312926</v>
      </c>
      <c r="S355" s="61" t="n">
        <f aca="false">U355*V355*$F$5</f>
        <v>707.096134786918</v>
      </c>
      <c r="T355" s="62" t="n">
        <f aca="false">MAX(0,MIN(1,R355/100+$D$5))</f>
        <v>0.341334409999637</v>
      </c>
      <c r="U355" s="62" t="n">
        <v>0.698711595639247</v>
      </c>
      <c r="V355" s="61" t="n">
        <v>1012</v>
      </c>
      <c r="W355" s="62" t="n">
        <v>0.0882361663506877</v>
      </c>
      <c r="X355" s="63" t="s">
        <v>168</v>
      </c>
      <c r="Y355" s="63" t="s">
        <v>163</v>
      </c>
    </row>
    <row r="356" customFormat="false" ht="15" hidden="false" customHeight="false" outlineLevel="0" collapsed="false">
      <c r="A356" s="32" t="s">
        <v>418</v>
      </c>
      <c r="B356" s="32" t="s">
        <v>564</v>
      </c>
      <c r="C356" s="32" t="s">
        <v>568</v>
      </c>
      <c r="D356" s="59" t="n">
        <f aca="false">ROUND(S356*T356,0)</f>
        <v>247</v>
      </c>
      <c r="E356" s="59" t="n">
        <f aca="false">ROUND(S356,0)-D356</f>
        <v>466</v>
      </c>
      <c r="F356" s="59" t="n">
        <f aca="false">IF(COUNTA(D356:E356)=0,"",SUM(D356:E356))</f>
        <v>713</v>
      </c>
      <c r="G356" s="40" t="n">
        <f aca="false">IF(OR(F356="",F356=0),"",D356/F356)</f>
        <v>0.346423562412342</v>
      </c>
      <c r="H356" s="40" t="n">
        <f aca="false">IF(OR(F356="",F356=0),"",E356/F356)</f>
        <v>0.653576437587658</v>
      </c>
      <c r="I356" s="32" t="s">
        <v>161</v>
      </c>
      <c r="J356" s="36" t="n">
        <v>2.2249158796463</v>
      </c>
      <c r="K356" s="36" t="n">
        <f aca="false">$K$8</f>
        <v>1.2181759394794</v>
      </c>
      <c r="L356" s="36" t="n">
        <f aca="false">SQRT(J356^2+K356^2)</f>
        <v>2.53657313930207</v>
      </c>
      <c r="M356" s="40" t="n">
        <f aca="false">IF(G356="","",MAX(0,G356-1.96*L356/100))</f>
        <v>0.296706728882022</v>
      </c>
      <c r="N356" s="40" t="n">
        <f aca="false">IF(G356="","",MIN(1,G356+1.96*L356/100))</f>
        <v>0.396140395942663</v>
      </c>
      <c r="O356" s="59" t="n">
        <f aca="false">ROUND(S356*W356,0)</f>
        <v>63</v>
      </c>
      <c r="P356" s="59" t="n">
        <f aca="false">IF(F356="","",ROUND(SQRT((F356*L356/100)^2+(G356*O356)^2),0))</f>
        <v>28</v>
      </c>
      <c r="R356" s="60" t="n">
        <v>-16.9459856994195</v>
      </c>
      <c r="S356" s="61" t="n">
        <f aca="false">U356*V356*$F$5</f>
        <v>713.433121019108</v>
      </c>
      <c r="T356" s="62" t="n">
        <f aca="false">MAX(0,MIN(1,R356/100+$D$5))</f>
        <v>0.345684929318368</v>
      </c>
      <c r="U356" s="62" t="n">
        <v>0.643312101910828</v>
      </c>
      <c r="V356" s="61" t="n">
        <v>1109</v>
      </c>
      <c r="W356" s="62" t="n">
        <v>0.0882361663506877</v>
      </c>
      <c r="X356" s="63" t="s">
        <v>168</v>
      </c>
      <c r="Y356" s="63" t="s">
        <v>163</v>
      </c>
    </row>
    <row r="357" customFormat="false" ht="15" hidden="false" customHeight="false" outlineLevel="0" collapsed="false">
      <c r="A357" s="32" t="s">
        <v>418</v>
      </c>
      <c r="B357" s="32" t="s">
        <v>569</v>
      </c>
      <c r="C357" s="32" t="s">
        <v>570</v>
      </c>
      <c r="D357" s="59" t="n">
        <f aca="false">ROUND(S357*T357,0)</f>
        <v>69</v>
      </c>
      <c r="E357" s="59" t="n">
        <f aca="false">ROUND(S357,0)-D357</f>
        <v>127</v>
      </c>
      <c r="F357" s="59" t="n">
        <f aca="false">IF(COUNTA(D357:E357)=0,"",SUM(D357:E357))</f>
        <v>196</v>
      </c>
      <c r="G357" s="40" t="n">
        <f aca="false">IF(OR(F357="",F357=0),"",D357/F357)</f>
        <v>0.352040816326531</v>
      </c>
      <c r="H357" s="40" t="n">
        <f aca="false">IF(OR(F357="",F357=0),"",E357/F357)</f>
        <v>0.647959183673469</v>
      </c>
      <c r="I357" s="32" t="s">
        <v>161</v>
      </c>
      <c r="J357" s="36" t="n">
        <v>3.19796330451848</v>
      </c>
      <c r="K357" s="36" t="n">
        <f aca="false">$K$8</f>
        <v>1.2181759394794</v>
      </c>
      <c r="L357" s="36" t="n">
        <f aca="false">SQRT(J357^2+K357^2)</f>
        <v>3.42212242863596</v>
      </c>
      <c r="M357" s="40" t="n">
        <f aca="false">IF(G357="","",MAX(0,G357-1.96*L357/100))</f>
        <v>0.284967216725266</v>
      </c>
      <c r="N357" s="40" t="n">
        <f aca="false">IF(G357="","",MIN(1,G357+1.96*L357/100))</f>
        <v>0.419114415927795</v>
      </c>
      <c r="O357" s="59" t="n">
        <f aca="false">ROUND(S357*W357,0)</f>
        <v>29</v>
      </c>
      <c r="P357" s="59" t="n">
        <f aca="false">IF(F357="","",ROUND(SQRT((F357*L357/100)^2+(G357*O357)^2),0))</f>
        <v>12</v>
      </c>
      <c r="R357" s="60" t="n">
        <v>-16.4991174440726</v>
      </c>
      <c r="S357" s="61" t="n">
        <f aca="false">U357*V357*$F$5</f>
        <v>196.10298102981</v>
      </c>
      <c r="T357" s="62" t="n">
        <f aca="false">MAX(0,MIN(1,R357/100+$D$5))</f>
        <v>0.350153611871837</v>
      </c>
      <c r="U357" s="62" t="n">
        <v>0.525745257452575</v>
      </c>
      <c r="V357" s="61" t="n">
        <v>373</v>
      </c>
      <c r="W357" s="62" t="n">
        <v>0.147793277096735</v>
      </c>
      <c r="X357" s="63" t="s">
        <v>162</v>
      </c>
      <c r="Y357" s="63" t="s">
        <v>163</v>
      </c>
    </row>
    <row r="358" customFormat="false" ht="15" hidden="false" customHeight="false" outlineLevel="0" collapsed="false">
      <c r="A358" s="32" t="s">
        <v>418</v>
      </c>
      <c r="B358" s="32" t="s">
        <v>571</v>
      </c>
      <c r="C358" s="32" t="s">
        <v>572</v>
      </c>
      <c r="D358" s="59" t="n">
        <f aca="false">ROUND(S358*T358,0)</f>
        <v>259</v>
      </c>
      <c r="E358" s="59" t="n">
        <f aca="false">ROUND(S358,0)-D358</f>
        <v>425</v>
      </c>
      <c r="F358" s="59" t="n">
        <f aca="false">IF(COUNTA(D358:E358)=0,"",SUM(D358:E358))</f>
        <v>684</v>
      </c>
      <c r="G358" s="40" t="n">
        <f aca="false">IF(OR(F358="",F358=0),"",D358/F358)</f>
        <v>0.378654970760234</v>
      </c>
      <c r="H358" s="40" t="n">
        <f aca="false">IF(OR(F358="",F358=0),"",E358/F358)</f>
        <v>0.621345029239766</v>
      </c>
      <c r="I358" s="32" t="s">
        <v>161</v>
      </c>
      <c r="J358" s="36" t="n">
        <v>2.2249158796463</v>
      </c>
      <c r="K358" s="36" t="n">
        <f aca="false">$K$8</f>
        <v>1.2181759394794</v>
      </c>
      <c r="L358" s="36" t="n">
        <f aca="false">SQRT(J358^2+K358^2)</f>
        <v>2.53657313930207</v>
      </c>
      <c r="M358" s="40" t="n">
        <f aca="false">IF(G358="","",MAX(0,G358-1.96*L358/100))</f>
        <v>0.328938137229913</v>
      </c>
      <c r="N358" s="40" t="n">
        <f aca="false">IF(G358="","",MIN(1,G358+1.96*L358/100))</f>
        <v>0.428371804290555</v>
      </c>
      <c r="O358" s="59" t="n">
        <f aca="false">ROUND(S358*W358,0)</f>
        <v>60</v>
      </c>
      <c r="P358" s="59" t="n">
        <f aca="false">IF(F358="","",ROUND(SQRT((F358*L358/100)^2+(G358*O358)^2),0))</f>
        <v>29</v>
      </c>
      <c r="R358" s="60" t="n">
        <v>-13.6707722141642</v>
      </c>
      <c r="S358" s="61" t="n">
        <f aca="false">U358*V358*$F$5</f>
        <v>683.952941176471</v>
      </c>
      <c r="T358" s="62" t="n">
        <f aca="false">MAX(0,MIN(1,R358/100+$D$5))</f>
        <v>0.378437064170922</v>
      </c>
      <c r="U358" s="62" t="n">
        <v>0.568067226890757</v>
      </c>
      <c r="V358" s="61" t="n">
        <v>1204</v>
      </c>
      <c r="W358" s="62" t="n">
        <v>0.0882361663506877</v>
      </c>
      <c r="X358" s="63" t="s">
        <v>168</v>
      </c>
      <c r="Y358" s="63" t="s">
        <v>163</v>
      </c>
    </row>
    <row r="359" customFormat="false" ht="15" hidden="false" customHeight="false" outlineLevel="0" collapsed="false">
      <c r="A359" s="32" t="s">
        <v>418</v>
      </c>
      <c r="B359" s="32" t="s">
        <v>573</v>
      </c>
      <c r="C359" s="32" t="s">
        <v>574</v>
      </c>
      <c r="D359" s="59" t="n">
        <f aca="false">ROUND(S359*T359,0)</f>
        <v>162</v>
      </c>
      <c r="E359" s="59" t="n">
        <f aca="false">ROUND(S359,0)-D359</f>
        <v>227</v>
      </c>
      <c r="F359" s="59" t="n">
        <f aca="false">IF(COUNTA(D359:E359)=0,"",SUM(D359:E359))</f>
        <v>389</v>
      </c>
      <c r="G359" s="40" t="n">
        <f aca="false">IF(OR(F359="",F359=0),"",D359/F359)</f>
        <v>0.416452442159383</v>
      </c>
      <c r="H359" s="40" t="n">
        <f aca="false">IF(OR(F359="",F359=0),"",E359/F359)</f>
        <v>0.583547557840617</v>
      </c>
      <c r="I359" s="32" t="s">
        <v>161</v>
      </c>
      <c r="J359" s="36" t="n">
        <v>3.19796330451848</v>
      </c>
      <c r="K359" s="36" t="n">
        <f aca="false">$K$8</f>
        <v>1.2181759394794</v>
      </c>
      <c r="L359" s="36" t="n">
        <f aca="false">SQRT(J359^2+K359^2)</f>
        <v>3.42212242863596</v>
      </c>
      <c r="M359" s="40" t="n">
        <f aca="false">IF(G359="","",MAX(0,G359-1.96*L359/100))</f>
        <v>0.349378842558118</v>
      </c>
      <c r="N359" s="40" t="n">
        <f aca="false">IF(G359="","",MIN(1,G359+1.96*L359/100))</f>
        <v>0.483526041760648</v>
      </c>
      <c r="O359" s="59" t="n">
        <f aca="false">ROUND(S359*W359,0)</f>
        <v>57</v>
      </c>
      <c r="P359" s="59" t="n">
        <f aca="false">IF(F359="","",ROUND(SQRT((F359*L359/100)^2+(G359*O359)^2),0))</f>
        <v>27</v>
      </c>
      <c r="R359" s="60" t="n">
        <v>-9.85387385287614</v>
      </c>
      <c r="S359" s="61" t="n">
        <f aca="false">U359*V359*$F$5</f>
        <v>388.819749216301</v>
      </c>
      <c r="T359" s="62" t="n">
        <f aca="false">MAX(0,MIN(1,R359/100+$D$5))</f>
        <v>0.416606047783802</v>
      </c>
      <c r="U359" s="62" t="n">
        <v>0.606583072100314</v>
      </c>
      <c r="V359" s="61" t="n">
        <v>641</v>
      </c>
      <c r="W359" s="62" t="n">
        <v>0.147793277096735</v>
      </c>
      <c r="X359" s="63" t="s">
        <v>162</v>
      </c>
      <c r="Y359" s="63" t="s">
        <v>163</v>
      </c>
    </row>
    <row r="360" customFormat="false" ht="15" hidden="false" customHeight="false" outlineLevel="0" collapsed="false">
      <c r="A360" s="32" t="s">
        <v>418</v>
      </c>
      <c r="B360" s="32" t="s">
        <v>575</v>
      </c>
      <c r="C360" s="32" t="s">
        <v>576</v>
      </c>
      <c r="D360" s="59" t="n">
        <f aca="false">ROUND(S360*T360,0)</f>
        <v>257</v>
      </c>
      <c r="E360" s="59" t="n">
        <f aca="false">ROUND(S360,0)-D360</f>
        <v>345</v>
      </c>
      <c r="F360" s="59" t="n">
        <f aca="false">IF(COUNTA(D360:E360)=0,"",SUM(D360:E360))</f>
        <v>602</v>
      </c>
      <c r="G360" s="40" t="n">
        <f aca="false">IF(OR(F360="",F360=0),"",D360/F360)</f>
        <v>0.426910299003322</v>
      </c>
      <c r="H360" s="40" t="n">
        <f aca="false">IF(OR(F360="",F360=0),"",E360/F360)</f>
        <v>0.573089700996678</v>
      </c>
      <c r="I360" s="32" t="s">
        <v>161</v>
      </c>
      <c r="J360" s="36" t="n">
        <v>2.2249158796463</v>
      </c>
      <c r="K360" s="36" t="n">
        <f aca="false">$K$8</f>
        <v>1.2181759394794</v>
      </c>
      <c r="L360" s="36" t="n">
        <f aca="false">SQRT(J360^2+K360^2)</f>
        <v>2.53657313930207</v>
      </c>
      <c r="M360" s="40" t="n">
        <f aca="false">IF(G360="","",MAX(0,G360-1.96*L360/100))</f>
        <v>0.377193465473002</v>
      </c>
      <c r="N360" s="40" t="n">
        <f aca="false">IF(G360="","",MIN(1,G360+1.96*L360/100))</f>
        <v>0.476627132533643</v>
      </c>
      <c r="O360" s="59" t="n">
        <f aca="false">ROUND(S360*W360,0)</f>
        <v>53</v>
      </c>
      <c r="P360" s="59" t="n">
        <f aca="false">IF(F360="","",ROUND(SQRT((F360*L360/100)^2+(G360*O360)^2),0))</f>
        <v>27</v>
      </c>
      <c r="R360" s="60" t="n">
        <v>-8.78616212516419</v>
      </c>
      <c r="S360" s="61" t="n">
        <f aca="false">U360*V360*$F$5</f>
        <v>602.07868852459</v>
      </c>
      <c r="T360" s="62" t="n">
        <f aca="false">MAX(0,MIN(1,R360/100+$D$5))</f>
        <v>0.427283165060921</v>
      </c>
      <c r="U360" s="62" t="n">
        <v>0.613114754098361</v>
      </c>
      <c r="V360" s="61" t="n">
        <v>982</v>
      </c>
      <c r="W360" s="62" t="n">
        <v>0.0882361663506877</v>
      </c>
      <c r="X360" s="63" t="s">
        <v>168</v>
      </c>
      <c r="Y360" s="63" t="s">
        <v>163</v>
      </c>
    </row>
    <row r="361" customFormat="false" ht="15" hidden="false" customHeight="false" outlineLevel="0" collapsed="false">
      <c r="A361" s="32" t="s">
        <v>418</v>
      </c>
      <c r="B361" s="32" t="s">
        <v>577</v>
      </c>
      <c r="C361" s="32" t="s">
        <v>578</v>
      </c>
      <c r="D361" s="59" t="n">
        <f aca="false">ROUND(S361*T361,0)</f>
        <v>238</v>
      </c>
      <c r="E361" s="59" t="n">
        <f aca="false">ROUND(S361,0)-D361</f>
        <v>576</v>
      </c>
      <c r="F361" s="59" t="n">
        <f aca="false">IF(COUNTA(D361:E361)=0,"",SUM(D361:E361))</f>
        <v>814</v>
      </c>
      <c r="G361" s="40" t="n">
        <f aca="false">IF(OR(F361="",F361=0),"",D361/F361)</f>
        <v>0.292383292383292</v>
      </c>
      <c r="H361" s="40" t="n">
        <f aca="false">IF(OR(F361="",F361=0),"",E361/F361)</f>
        <v>0.707616707616708</v>
      </c>
      <c r="I361" s="32" t="s">
        <v>161</v>
      </c>
      <c r="J361" s="36" t="n">
        <v>2.2249158796463</v>
      </c>
      <c r="K361" s="36" t="n">
        <f aca="false">$K$8</f>
        <v>1.2181759394794</v>
      </c>
      <c r="L361" s="36" t="n">
        <f aca="false">SQRT(J361^2+K361^2)</f>
        <v>2.53657313930207</v>
      </c>
      <c r="M361" s="40" t="n">
        <f aca="false">IF(G361="","",MAX(0,G361-1.96*L361/100))</f>
        <v>0.242666458852972</v>
      </c>
      <c r="N361" s="40" t="n">
        <f aca="false">IF(G361="","",MIN(1,G361+1.96*L361/100))</f>
        <v>0.342100125913613</v>
      </c>
      <c r="O361" s="59" t="n">
        <f aca="false">ROUND(S361*W361,0)</f>
        <v>72</v>
      </c>
      <c r="P361" s="59" t="n">
        <f aca="false">IF(F361="","",ROUND(SQRT((F361*L361/100)^2+(G361*O361)^2),0))</f>
        <v>29</v>
      </c>
      <c r="R361" s="60" t="n">
        <v>-22.2588678262157</v>
      </c>
      <c r="S361" s="61" t="n">
        <f aca="false">U361*V361*$F$5</f>
        <v>814.349042709867</v>
      </c>
      <c r="T361" s="62" t="n">
        <f aca="false">MAX(0,MIN(1,R361/100+$D$5))</f>
        <v>0.292556108050407</v>
      </c>
      <c r="U361" s="62" t="n">
        <v>0.610456553755523</v>
      </c>
      <c r="V361" s="61" t="n">
        <v>1334</v>
      </c>
      <c r="W361" s="62" t="n">
        <v>0.0882361663506877</v>
      </c>
      <c r="X361" s="63" t="s">
        <v>168</v>
      </c>
      <c r="Y361" s="63" t="s">
        <v>163</v>
      </c>
    </row>
    <row r="362" customFormat="false" ht="15" hidden="false" customHeight="false" outlineLevel="0" collapsed="false">
      <c r="A362" s="32" t="s">
        <v>418</v>
      </c>
      <c r="B362" s="32" t="s">
        <v>577</v>
      </c>
      <c r="C362" s="32" t="s">
        <v>579</v>
      </c>
      <c r="D362" s="59" t="n">
        <f aca="false">ROUND(S362*T362,0)</f>
        <v>207</v>
      </c>
      <c r="E362" s="59" t="n">
        <f aca="false">ROUND(S362,0)-D362</f>
        <v>410</v>
      </c>
      <c r="F362" s="59" t="n">
        <f aca="false">IF(COUNTA(D362:E362)=0,"",SUM(D362:E362))</f>
        <v>617</v>
      </c>
      <c r="G362" s="40" t="n">
        <f aca="false">IF(OR(F362="",F362=0),"",D362/F362)</f>
        <v>0.3354943273906</v>
      </c>
      <c r="H362" s="40" t="n">
        <f aca="false">IF(OR(F362="",F362=0),"",E362/F362)</f>
        <v>0.6645056726094</v>
      </c>
      <c r="I362" s="32" t="s">
        <v>161</v>
      </c>
      <c r="J362" s="36" t="n">
        <v>2.2249158796463</v>
      </c>
      <c r="K362" s="36" t="n">
        <f aca="false">$K$8</f>
        <v>1.2181759394794</v>
      </c>
      <c r="L362" s="36" t="n">
        <f aca="false">SQRT(J362^2+K362^2)</f>
        <v>2.53657313930207</v>
      </c>
      <c r="M362" s="40" t="n">
        <f aca="false">IF(G362="","",MAX(0,G362-1.96*L362/100))</f>
        <v>0.285777493860279</v>
      </c>
      <c r="N362" s="40" t="n">
        <f aca="false">IF(G362="","",MIN(1,G362+1.96*L362/100))</f>
        <v>0.38521116092092</v>
      </c>
      <c r="O362" s="59" t="n">
        <f aca="false">ROUND(S362*W362,0)</f>
        <v>54</v>
      </c>
      <c r="P362" s="59" t="n">
        <f aca="false">IF(F362="","",ROUND(SQRT((F362*L362/100)^2+(G362*O362)^2),0))</f>
        <v>24</v>
      </c>
      <c r="R362" s="60" t="n">
        <v>-18.0167922605432</v>
      </c>
      <c r="S362" s="61" t="n">
        <f aca="false">U362*V362*$F$5</f>
        <v>617.366628830874</v>
      </c>
      <c r="T362" s="62" t="n">
        <f aca="false">MAX(0,MIN(1,R362/100+$D$5))</f>
        <v>0.334976863707132</v>
      </c>
      <c r="U362" s="62" t="n">
        <v>0.667423382519864</v>
      </c>
      <c r="V362" s="61" t="n">
        <v>925</v>
      </c>
      <c r="W362" s="62" t="n">
        <v>0.0882361663506877</v>
      </c>
      <c r="X362" s="63" t="s">
        <v>168</v>
      </c>
      <c r="Y362" s="63" t="s">
        <v>163</v>
      </c>
    </row>
    <row r="363" customFormat="false" ht="15" hidden="false" customHeight="false" outlineLevel="0" collapsed="false">
      <c r="A363" s="32" t="s">
        <v>418</v>
      </c>
      <c r="B363" s="32" t="s">
        <v>577</v>
      </c>
      <c r="C363" s="32" t="s">
        <v>580</v>
      </c>
      <c r="D363" s="59" t="n">
        <f aca="false">ROUND(S363*T363,0)</f>
        <v>159</v>
      </c>
      <c r="E363" s="59" t="n">
        <f aca="false">ROUND(S363,0)-D363</f>
        <v>369</v>
      </c>
      <c r="F363" s="59" t="n">
        <f aca="false">IF(COUNTA(D363:E363)=0,"",SUM(D363:E363))</f>
        <v>528</v>
      </c>
      <c r="G363" s="40" t="n">
        <f aca="false">IF(OR(F363="",F363=0),"",D363/F363)</f>
        <v>0.301136363636364</v>
      </c>
      <c r="H363" s="40" t="n">
        <f aca="false">IF(OR(F363="",F363=0),"",E363/F363)</f>
        <v>0.698863636363636</v>
      </c>
      <c r="I363" s="32" t="s">
        <v>161</v>
      </c>
      <c r="J363" s="36" t="n">
        <v>3.19796330451848</v>
      </c>
      <c r="K363" s="36" t="n">
        <f aca="false">$K$8</f>
        <v>1.2181759394794</v>
      </c>
      <c r="L363" s="36" t="n">
        <f aca="false">SQRT(J363^2+K363^2)</f>
        <v>3.42212242863596</v>
      </c>
      <c r="M363" s="40" t="n">
        <f aca="false">IF(G363="","",MAX(0,G363-1.96*L363/100))</f>
        <v>0.234062764035099</v>
      </c>
      <c r="N363" s="40" t="n">
        <f aca="false">IF(G363="","",MIN(1,G363+1.96*L363/100))</f>
        <v>0.368209963237628</v>
      </c>
      <c r="O363" s="59" t="n">
        <f aca="false">ROUND(S363*W363,0)</f>
        <v>78</v>
      </c>
      <c r="P363" s="59" t="n">
        <f aca="false">IF(F363="","",ROUND(SQRT((F363*L363/100)^2+(G363*O363)^2),0))</f>
        <v>30</v>
      </c>
      <c r="R363" s="60" t="n">
        <v>-21.3539931755333</v>
      </c>
      <c r="S363" s="61" t="n">
        <f aca="false">U363*V363*$F$5</f>
        <v>528.071059431524</v>
      </c>
      <c r="T363" s="62" t="n">
        <f aca="false">MAX(0,MIN(1,R363/100+$D$5))</f>
        <v>0.30160485455723</v>
      </c>
      <c r="U363" s="62" t="n">
        <v>0.657622739018088</v>
      </c>
      <c r="V363" s="61" t="n">
        <v>803</v>
      </c>
      <c r="W363" s="62" t="n">
        <v>0.147793277096735</v>
      </c>
      <c r="X363" s="63" t="s">
        <v>162</v>
      </c>
      <c r="Y363" s="63" t="s">
        <v>163</v>
      </c>
    </row>
    <row r="364" customFormat="false" ht="15" hidden="false" customHeight="false" outlineLevel="0" collapsed="false">
      <c r="A364" s="32" t="s">
        <v>418</v>
      </c>
      <c r="B364" s="32" t="s">
        <v>577</v>
      </c>
      <c r="C364" s="32" t="s">
        <v>581</v>
      </c>
      <c r="D364" s="59" t="n">
        <f aca="false">ROUND(S364*T364,0)</f>
        <v>139</v>
      </c>
      <c r="E364" s="59" t="n">
        <f aca="false">ROUND(S364,0)-D364</f>
        <v>324</v>
      </c>
      <c r="F364" s="59" t="n">
        <f aca="false">IF(COUNTA(D364:E364)=0,"",SUM(D364:E364))</f>
        <v>463</v>
      </c>
      <c r="G364" s="40" t="n">
        <f aca="false">IF(OR(F364="",F364=0),"",D364/F364)</f>
        <v>0.300215982721382</v>
      </c>
      <c r="H364" s="40" t="n">
        <f aca="false">IF(OR(F364="",F364=0),"",E364/F364)</f>
        <v>0.699784017278618</v>
      </c>
      <c r="I364" s="32" t="s">
        <v>161</v>
      </c>
      <c r="J364" s="36" t="n">
        <v>3.19796330451848</v>
      </c>
      <c r="K364" s="36" t="n">
        <f aca="false">$K$8</f>
        <v>1.2181759394794</v>
      </c>
      <c r="L364" s="36" t="n">
        <f aca="false">SQRT(J364^2+K364^2)</f>
        <v>3.42212242863596</v>
      </c>
      <c r="M364" s="40" t="n">
        <f aca="false">IF(G364="","",MAX(0,G364-1.96*L364/100))</f>
        <v>0.233142383120117</v>
      </c>
      <c r="N364" s="40" t="n">
        <f aca="false">IF(G364="","",MIN(1,G364+1.96*L364/100))</f>
        <v>0.367289582322647</v>
      </c>
      <c r="O364" s="59" t="n">
        <f aca="false">ROUND(S364*W364,0)</f>
        <v>68</v>
      </c>
      <c r="P364" s="59" t="n">
        <f aca="false">IF(F364="","",ROUND(SQRT((F364*L364/100)^2+(G364*O364)^2),0))</f>
        <v>26</v>
      </c>
      <c r="R364" s="60" t="n">
        <v>-21.4863318655881</v>
      </c>
      <c r="S364" s="61" t="n">
        <f aca="false">U364*V364*$F$5</f>
        <v>463.140604467805</v>
      </c>
      <c r="T364" s="62" t="n">
        <f aca="false">MAX(0,MIN(1,R364/100+$D$5))</f>
        <v>0.300281467656682</v>
      </c>
      <c r="U364" s="62" t="n">
        <v>0.624178712220762</v>
      </c>
      <c r="V364" s="61" t="n">
        <v>742</v>
      </c>
      <c r="W364" s="62" t="n">
        <v>0.147793277096735</v>
      </c>
      <c r="X364" s="63" t="s">
        <v>162</v>
      </c>
      <c r="Y364" s="63" t="s">
        <v>163</v>
      </c>
    </row>
    <row r="365" customFormat="false" ht="15" hidden="false" customHeight="false" outlineLevel="0" collapsed="false">
      <c r="A365" s="32" t="s">
        <v>418</v>
      </c>
      <c r="B365" s="32" t="s">
        <v>577</v>
      </c>
      <c r="C365" s="32" t="s">
        <v>582</v>
      </c>
      <c r="D365" s="59" t="n">
        <f aca="false">ROUND(S365*T365,0)</f>
        <v>271</v>
      </c>
      <c r="E365" s="59" t="n">
        <f aca="false">ROUND(S365,0)-D365</f>
        <v>455</v>
      </c>
      <c r="F365" s="59" t="n">
        <f aca="false">IF(COUNTA(D365:E365)=0,"",SUM(D365:E365))</f>
        <v>726</v>
      </c>
      <c r="G365" s="40" t="n">
        <f aca="false">IF(OR(F365="",F365=0),"",D365/F365)</f>
        <v>0.373278236914601</v>
      </c>
      <c r="H365" s="40" t="n">
        <f aca="false">IF(OR(F365="",F365=0),"",E365/F365)</f>
        <v>0.626721763085399</v>
      </c>
      <c r="I365" s="32" t="s">
        <v>161</v>
      </c>
      <c r="J365" s="36" t="n">
        <v>2.2249158796463</v>
      </c>
      <c r="K365" s="36" t="n">
        <f aca="false">$K$8</f>
        <v>1.2181759394794</v>
      </c>
      <c r="L365" s="36" t="n">
        <f aca="false">SQRT(J365^2+K365^2)</f>
        <v>2.53657313930207</v>
      </c>
      <c r="M365" s="40" t="n">
        <f aca="false">IF(G365="","",MAX(0,G365-1.96*L365/100))</f>
        <v>0.32356140338428</v>
      </c>
      <c r="N365" s="40" t="n">
        <f aca="false">IF(G365="","",MIN(1,G365+1.96*L365/100))</f>
        <v>0.422995070444921</v>
      </c>
      <c r="O365" s="59" t="n">
        <f aca="false">ROUND(S365*W365,0)</f>
        <v>64</v>
      </c>
      <c r="P365" s="59" t="n">
        <f aca="false">IF(F365="","",ROUND(SQRT((F365*L365/100)^2+(G365*O365)^2),0))</f>
        <v>30</v>
      </c>
      <c r="R365" s="60" t="n">
        <v>-14.2343460426307</v>
      </c>
      <c r="S365" s="61" t="n">
        <f aca="false">U365*V365*$F$5</f>
        <v>726.367947669665</v>
      </c>
      <c r="T365" s="62" t="n">
        <f aca="false">MAX(0,MIN(1,R365/100+$D$5))</f>
        <v>0.372801325886256</v>
      </c>
      <c r="U365" s="62" t="n">
        <v>0.59198691741619</v>
      </c>
      <c r="V365" s="61" t="n">
        <v>1227</v>
      </c>
      <c r="W365" s="62" t="n">
        <v>0.0882361663506877</v>
      </c>
      <c r="X365" s="63" t="s">
        <v>168</v>
      </c>
      <c r="Y365" s="63" t="s">
        <v>163</v>
      </c>
    </row>
    <row r="366" customFormat="false" ht="15" hidden="false" customHeight="false" outlineLevel="0" collapsed="false">
      <c r="A366" s="32" t="s">
        <v>418</v>
      </c>
      <c r="B366" s="32" t="s">
        <v>583</v>
      </c>
      <c r="C366" s="32" t="s">
        <v>584</v>
      </c>
      <c r="D366" s="59" t="n">
        <f aca="false">ROUND(S366*T366,0)</f>
        <v>623</v>
      </c>
      <c r="E366" s="59" t="n">
        <f aca="false">ROUND(S366,0)-D366</f>
        <v>627</v>
      </c>
      <c r="F366" s="59" t="n">
        <f aca="false">IF(COUNTA(D366:E366)=0,"",SUM(D366:E366))</f>
        <v>1250</v>
      </c>
      <c r="G366" s="40" t="n">
        <f aca="false">IF(OR(F366="",F366=0),"",D366/F366)</f>
        <v>0.4984</v>
      </c>
      <c r="H366" s="40" t="n">
        <f aca="false">IF(OR(F366="",F366=0),"",E366/F366)</f>
        <v>0.5016</v>
      </c>
      <c r="I366" s="32" t="s">
        <v>161</v>
      </c>
      <c r="J366" s="36" t="n">
        <v>2.08291714656994</v>
      </c>
      <c r="K366" s="36" t="n">
        <f aca="false">$K$8</f>
        <v>1.2181759394794</v>
      </c>
      <c r="L366" s="36" t="n">
        <f aca="false">SQRT(J366^2+K366^2)</f>
        <v>2.41298496866465</v>
      </c>
      <c r="M366" s="40" t="n">
        <f aca="false">IF(G366="","",MAX(0,G366-1.96*L366/100))</f>
        <v>0.451105494614173</v>
      </c>
      <c r="N366" s="40" t="n">
        <f aca="false">IF(G366="","",MIN(1,G366+1.96*L366/100))</f>
        <v>0.545694505385827</v>
      </c>
      <c r="O366" s="59" t="n">
        <f aca="false">ROUND(S366*W366,0)</f>
        <v>85</v>
      </c>
      <c r="P366" s="59" t="n">
        <f aca="false">IF(F366="","",ROUND(SQRT((F366*L366/100)^2+(G366*O366)^2),0))</f>
        <v>52</v>
      </c>
      <c r="R366" s="60" t="n">
        <v>-1.72517481581825</v>
      </c>
      <c r="S366" s="61" t="n">
        <f aca="false">U366*V366*$F$5</f>
        <v>1250.41526045488</v>
      </c>
      <c r="T366" s="62" t="n">
        <f aca="false">MAX(0,MIN(1,R366/100+$D$5))</f>
        <v>0.497893038154381</v>
      </c>
      <c r="U366" s="62" t="n">
        <v>0.666177549523111</v>
      </c>
      <c r="V366" s="61" t="n">
        <v>1877</v>
      </c>
      <c r="W366" s="62" t="n">
        <v>0.0678151016999644</v>
      </c>
      <c r="X366" s="63" t="s">
        <v>201</v>
      </c>
      <c r="Y366" s="63" t="s">
        <v>163</v>
      </c>
    </row>
    <row r="367" customFormat="false" ht="15" hidden="false" customHeight="false" outlineLevel="0" collapsed="false">
      <c r="A367" s="32" t="s">
        <v>418</v>
      </c>
      <c r="B367" s="32" t="s">
        <v>583</v>
      </c>
      <c r="C367" s="32" t="s">
        <v>585</v>
      </c>
      <c r="D367" s="59" t="n">
        <f aca="false">ROUND(S367*T367,0)</f>
        <v>292</v>
      </c>
      <c r="E367" s="59" t="n">
        <f aca="false">ROUND(S367,0)-D367</f>
        <v>299</v>
      </c>
      <c r="F367" s="59" t="n">
        <f aca="false">IF(COUNTA(D367:E367)=0,"",SUM(D367:E367))</f>
        <v>591</v>
      </c>
      <c r="G367" s="40" t="n">
        <f aca="false">IF(OR(F367="",F367=0),"",D367/F367)</f>
        <v>0.494077834179357</v>
      </c>
      <c r="H367" s="40" t="n">
        <f aca="false">IF(OR(F367="",F367=0),"",E367/F367)</f>
        <v>0.505922165820643</v>
      </c>
      <c r="I367" s="32" t="s">
        <v>264</v>
      </c>
      <c r="J367" s="36" t="n">
        <v>2.2249158796463</v>
      </c>
      <c r="K367" s="36" t="n">
        <f aca="false">$K$8</f>
        <v>1.2181759394794</v>
      </c>
      <c r="L367" s="36" t="n">
        <f aca="false">SQRT(J367^2+K367^2)</f>
        <v>2.53657313930207</v>
      </c>
      <c r="M367" s="40" t="n">
        <f aca="false">IF(G367="","",MAX(0,G367-1.96*L367/100))</f>
        <v>0.444361000649036</v>
      </c>
      <c r="N367" s="40" t="n">
        <f aca="false">IF(G367="","",MIN(1,G367+1.96*L367/100))</f>
        <v>0.543794667709678</v>
      </c>
      <c r="O367" s="59" t="n">
        <f aca="false">ROUND(S367*W367,0)</f>
        <v>52</v>
      </c>
      <c r="P367" s="59" t="n">
        <f aca="false">IF(F367="","",ROUND(SQRT((F367*L367/100)^2+(G367*O367)^2),0))</f>
        <v>30</v>
      </c>
      <c r="R367" s="60" t="n">
        <v>-2.0116998100129</v>
      </c>
      <c r="S367" s="61" t="n">
        <f aca="false">U367*V367*$F$5</f>
        <v>590.70917107022</v>
      </c>
      <c r="T367" s="62" t="n">
        <f aca="false">MAX(0,MIN(1,R367/100+$D$5))</f>
        <v>0.495027788212434</v>
      </c>
      <c r="U367" s="62" t="n">
        <v>0.64151780942283</v>
      </c>
      <c r="V367" s="61" t="n">
        <v>920.799333071793</v>
      </c>
      <c r="W367" s="62" t="n">
        <v>0.0882361663506877</v>
      </c>
      <c r="X367" s="63" t="s">
        <v>168</v>
      </c>
      <c r="Y367" s="63" t="s">
        <v>266</v>
      </c>
    </row>
    <row r="368" customFormat="false" ht="15" hidden="false" customHeight="false" outlineLevel="0" collapsed="false">
      <c r="A368" s="32" t="s">
        <v>418</v>
      </c>
      <c r="B368" s="32" t="s">
        <v>583</v>
      </c>
      <c r="C368" s="32" t="s">
        <v>586</v>
      </c>
      <c r="D368" s="59" t="n">
        <f aca="false">ROUND(S368*T368,0)</f>
        <v>489</v>
      </c>
      <c r="E368" s="59" t="n">
        <f aca="false">ROUND(S368,0)-D368</f>
        <v>512</v>
      </c>
      <c r="F368" s="59" t="n">
        <f aca="false">IF(COUNTA(D368:E368)=0,"",SUM(D368:E368))</f>
        <v>1001</v>
      </c>
      <c r="G368" s="40" t="n">
        <f aca="false">IF(OR(F368="",F368=0),"",D368/F368)</f>
        <v>0.488511488511489</v>
      </c>
      <c r="H368" s="40" t="n">
        <f aca="false">IF(OR(F368="",F368=0),"",E368/F368)</f>
        <v>0.511488511488512</v>
      </c>
      <c r="I368" s="32" t="s">
        <v>161</v>
      </c>
      <c r="J368" s="36" t="n">
        <v>2.08291714656994</v>
      </c>
      <c r="K368" s="36" t="n">
        <f aca="false">$K$8</f>
        <v>1.2181759394794</v>
      </c>
      <c r="L368" s="36" t="n">
        <f aca="false">SQRT(J368^2+K368^2)</f>
        <v>2.41298496866465</v>
      </c>
      <c r="M368" s="40" t="n">
        <f aca="false">IF(G368="","",MAX(0,G368-1.96*L368/100))</f>
        <v>0.441216983125661</v>
      </c>
      <c r="N368" s="40" t="n">
        <f aca="false">IF(G368="","",MIN(1,G368+1.96*L368/100))</f>
        <v>0.535805993897316</v>
      </c>
      <c r="O368" s="59" t="n">
        <f aca="false">ROUND(S368*W368,0)</f>
        <v>68</v>
      </c>
      <c r="P368" s="59" t="n">
        <f aca="false">IF(F368="","",ROUND(SQRT((F368*L368/100)^2+(G368*O368)^2),0))</f>
        <v>41</v>
      </c>
      <c r="R368" s="60" t="n">
        <v>-2.64345371928735</v>
      </c>
      <c r="S368" s="61" t="n">
        <f aca="false">U368*V368*$F$5</f>
        <v>1000.79736842105</v>
      </c>
      <c r="T368" s="62" t="n">
        <f aca="false">MAX(0,MIN(1,R368/100+$D$5))</f>
        <v>0.488710249119689</v>
      </c>
      <c r="U368" s="62" t="n">
        <v>0.590789473684211</v>
      </c>
      <c r="V368" s="61" t="n">
        <v>1694</v>
      </c>
      <c r="W368" s="62" t="n">
        <v>0.0678151016999644</v>
      </c>
      <c r="X368" s="63" t="s">
        <v>201</v>
      </c>
      <c r="Y368" s="63" t="s">
        <v>163</v>
      </c>
    </row>
    <row r="369" customFormat="false" ht="15" hidden="false" customHeight="false" outlineLevel="0" collapsed="false">
      <c r="A369" s="32" t="s">
        <v>418</v>
      </c>
      <c r="B369" s="32" t="s">
        <v>583</v>
      </c>
      <c r="C369" s="32" t="s">
        <v>587</v>
      </c>
      <c r="D369" s="59" t="n">
        <f aca="false">ROUND(S369*T369,0)</f>
        <v>218</v>
      </c>
      <c r="E369" s="59" t="n">
        <f aca="false">ROUND(S369,0)-D369</f>
        <v>224</v>
      </c>
      <c r="F369" s="59" t="n">
        <f aca="false">IF(COUNTA(D369:E369)=0,"",SUM(D369:E369))</f>
        <v>442</v>
      </c>
      <c r="G369" s="40" t="n">
        <f aca="false">IF(OR(F369="",F369=0),"",D369/F369)</f>
        <v>0.493212669683258</v>
      </c>
      <c r="H369" s="40" t="n">
        <f aca="false">IF(OR(F369="",F369=0),"",E369/F369)</f>
        <v>0.506787330316742</v>
      </c>
      <c r="I369" s="32" t="s">
        <v>264</v>
      </c>
      <c r="J369" s="36" t="n">
        <v>3.19796330451848</v>
      </c>
      <c r="K369" s="36" t="n">
        <f aca="false">$K$8</f>
        <v>1.2181759394794</v>
      </c>
      <c r="L369" s="36" t="n">
        <f aca="false">SQRT(J369^2+K369^2)</f>
        <v>3.42212242863596</v>
      </c>
      <c r="M369" s="40" t="n">
        <f aca="false">IF(G369="","",MAX(0,G369-1.96*L369/100))</f>
        <v>0.426139070081993</v>
      </c>
      <c r="N369" s="40" t="n">
        <f aca="false">IF(G369="","",MIN(1,G369+1.96*L369/100))</f>
        <v>0.560286269284523</v>
      </c>
      <c r="O369" s="59" t="n">
        <f aca="false">ROUND(S369*W369,0)</f>
        <v>65</v>
      </c>
      <c r="P369" s="59" t="n">
        <f aca="false">IF(F369="","",ROUND(SQRT((F369*L369/100)^2+(G369*O369)^2),0))</f>
        <v>35</v>
      </c>
      <c r="R369" s="60" t="n">
        <v>-2.2364535596347</v>
      </c>
      <c r="S369" s="61" t="n">
        <f aca="false">U369*V369*$F$5</f>
        <v>442.424845330775</v>
      </c>
      <c r="T369" s="62" t="n">
        <f aca="false">MAX(0,MIN(1,R369/100+$D$5))</f>
        <v>0.492780250716216</v>
      </c>
      <c r="U369" s="62" t="n">
        <v>0.632025575313589</v>
      </c>
      <c r="V369" s="61" t="n">
        <v>700.010984699882</v>
      </c>
      <c r="W369" s="62" t="n">
        <v>0.147793277096735</v>
      </c>
      <c r="X369" s="63" t="s">
        <v>162</v>
      </c>
      <c r="Y369" s="63" t="s">
        <v>266</v>
      </c>
    </row>
    <row r="370" customFormat="false" ht="15" hidden="false" customHeight="false" outlineLevel="0" collapsed="false">
      <c r="A370" s="32" t="s">
        <v>418</v>
      </c>
      <c r="B370" s="32" t="s">
        <v>588</v>
      </c>
      <c r="C370" s="32" t="s">
        <v>589</v>
      </c>
      <c r="D370" s="59" t="n">
        <f aca="false">ROUND(S370*T370,0)</f>
        <v>313</v>
      </c>
      <c r="E370" s="59" t="n">
        <f aca="false">ROUND(S370,0)-D370</f>
        <v>448</v>
      </c>
      <c r="F370" s="59" t="n">
        <f aca="false">IF(COUNTA(D370:E370)=0,"",SUM(D370:E370))</f>
        <v>761</v>
      </c>
      <c r="G370" s="40" t="n">
        <f aca="false">IF(OR(F370="",F370=0),"",D370/F370)</f>
        <v>0.411300919842313</v>
      </c>
      <c r="H370" s="40" t="n">
        <f aca="false">IF(OR(F370="",F370=0),"",E370/F370)</f>
        <v>0.588699080157687</v>
      </c>
      <c r="I370" s="32" t="s">
        <v>161</v>
      </c>
      <c r="J370" s="36" t="n">
        <v>2.2249158796463</v>
      </c>
      <c r="K370" s="36" t="n">
        <f aca="false">$K$8</f>
        <v>1.2181759394794</v>
      </c>
      <c r="L370" s="36" t="n">
        <f aca="false">SQRT(J370^2+K370^2)</f>
        <v>2.53657313930207</v>
      </c>
      <c r="M370" s="40" t="n">
        <f aca="false">IF(G370="","",MAX(0,G370-1.96*L370/100))</f>
        <v>0.361584086311992</v>
      </c>
      <c r="N370" s="40" t="n">
        <f aca="false">IF(G370="","",MIN(1,G370+1.96*L370/100))</f>
        <v>0.461017753372633</v>
      </c>
      <c r="O370" s="59" t="n">
        <f aca="false">ROUND(S370*W370,0)</f>
        <v>67</v>
      </c>
      <c r="P370" s="59" t="n">
        <f aca="false">IF(F370="","",ROUND(SQRT((F370*L370/100)^2+(G370*O370)^2),0))</f>
        <v>34</v>
      </c>
      <c r="R370" s="60" t="n">
        <v>-10.4605314535914</v>
      </c>
      <c r="S370" s="61" t="n">
        <f aca="false">U370*V370*$F$5</f>
        <v>761.429837518464</v>
      </c>
      <c r="T370" s="62" t="n">
        <f aca="false">MAX(0,MIN(1,R370/100+$D$5))</f>
        <v>0.410539471776649</v>
      </c>
      <c r="U370" s="62" t="n">
        <v>0.534711964549483</v>
      </c>
      <c r="V370" s="61" t="n">
        <v>1424</v>
      </c>
      <c r="W370" s="62" t="n">
        <v>0.0882361663506877</v>
      </c>
      <c r="X370" s="63" t="s">
        <v>168</v>
      </c>
      <c r="Y370" s="63" t="s">
        <v>163</v>
      </c>
    </row>
    <row r="371" customFormat="false" ht="15" hidden="false" customHeight="false" outlineLevel="0" collapsed="false">
      <c r="A371" s="32" t="s">
        <v>418</v>
      </c>
      <c r="B371" s="32" t="s">
        <v>393</v>
      </c>
      <c r="C371" s="32" t="s">
        <v>590</v>
      </c>
      <c r="D371" s="59" t="n">
        <f aca="false">ROUND(S371*T371,0)</f>
        <v>432</v>
      </c>
      <c r="E371" s="59" t="n">
        <f aca="false">ROUND(S371,0)-D371</f>
        <v>818</v>
      </c>
      <c r="F371" s="59" t="n">
        <f aca="false">IF(COUNTA(D371:E371)=0,"",SUM(D371:E371))</f>
        <v>1250</v>
      </c>
      <c r="G371" s="40" t="n">
        <f aca="false">IF(OR(F371="",F371=0),"",D371/F371)</f>
        <v>0.3456</v>
      </c>
      <c r="H371" s="40" t="n">
        <f aca="false">IF(OR(F371="",F371=0),"",E371/F371)</f>
        <v>0.6544</v>
      </c>
      <c r="I371" s="32" t="s">
        <v>161</v>
      </c>
      <c r="J371" s="36" t="n">
        <v>2.08291714656994</v>
      </c>
      <c r="K371" s="36" t="n">
        <f aca="false">$K$8</f>
        <v>1.2181759394794</v>
      </c>
      <c r="L371" s="36" t="n">
        <f aca="false">SQRT(J371^2+K371^2)</f>
        <v>2.41298496866465</v>
      </c>
      <c r="M371" s="40" t="n">
        <f aca="false">IF(G371="","",MAX(0,G371-1.96*L371/100))</f>
        <v>0.298305494614173</v>
      </c>
      <c r="N371" s="40" t="n">
        <f aca="false">IF(G371="","",MIN(1,G371+1.96*L371/100))</f>
        <v>0.392894505385827</v>
      </c>
      <c r="O371" s="59" t="n">
        <f aca="false">ROUND(S371*W371,0)</f>
        <v>85</v>
      </c>
      <c r="P371" s="59" t="n">
        <f aca="false">IF(F371="","",ROUND(SQRT((F371*L371/100)^2+(G371*O371)^2),0))</f>
        <v>42</v>
      </c>
      <c r="R371" s="60" t="n">
        <v>-16.9863497239636</v>
      </c>
      <c r="S371" s="61" t="n">
        <f aca="false">U371*V371*$F$5</f>
        <v>1250.46090534979</v>
      </c>
      <c r="T371" s="62" t="n">
        <f aca="false">MAX(0,MIN(1,R371/100+$D$5))</f>
        <v>0.345281289072927</v>
      </c>
      <c r="U371" s="62" t="n">
        <v>0.616598079561042</v>
      </c>
      <c r="V371" s="61" t="n">
        <v>2028</v>
      </c>
      <c r="W371" s="62" t="n">
        <v>0.0678151016999644</v>
      </c>
      <c r="X371" s="63" t="s">
        <v>201</v>
      </c>
      <c r="Y371" s="63" t="s">
        <v>163</v>
      </c>
    </row>
    <row r="372" customFormat="false" ht="15" hidden="false" customHeight="false" outlineLevel="0" collapsed="false">
      <c r="A372" s="32" t="s">
        <v>418</v>
      </c>
      <c r="B372" s="32" t="s">
        <v>393</v>
      </c>
      <c r="C372" s="32" t="s">
        <v>591</v>
      </c>
      <c r="D372" s="59" t="n">
        <f aca="false">ROUND(S372*T372,0)</f>
        <v>480</v>
      </c>
      <c r="E372" s="59" t="n">
        <f aca="false">ROUND(S372,0)-D372</f>
        <v>903</v>
      </c>
      <c r="F372" s="59" t="n">
        <f aca="false">IF(COUNTA(D372:E372)=0,"",SUM(D372:E372))</f>
        <v>1383</v>
      </c>
      <c r="G372" s="40" t="n">
        <f aca="false">IF(OR(F372="",F372=0),"",D372/F372)</f>
        <v>0.3470715835141</v>
      </c>
      <c r="H372" s="40" t="n">
        <f aca="false">IF(OR(F372="",F372=0),"",E372/F372)</f>
        <v>0.6529284164859</v>
      </c>
      <c r="I372" s="32" t="s">
        <v>592</v>
      </c>
      <c r="J372" s="36" t="n">
        <v>2.08291714656994</v>
      </c>
      <c r="K372" s="36" t="n">
        <f aca="false">$K$8</f>
        <v>1.2181759394794</v>
      </c>
      <c r="L372" s="36" t="n">
        <f aca="false">SQRT(J372^2+K372^2)</f>
        <v>2.41298496866465</v>
      </c>
      <c r="M372" s="40" t="n">
        <f aca="false">IF(G372="","",MAX(0,G372-1.96*L372/100))</f>
        <v>0.299777078128273</v>
      </c>
      <c r="N372" s="40" t="n">
        <f aca="false">IF(G372="","",MIN(1,G372+1.96*L372/100))</f>
        <v>0.394366088899927</v>
      </c>
      <c r="O372" s="59" t="n">
        <f aca="false">ROUND(S372*W372,0)</f>
        <v>94</v>
      </c>
      <c r="P372" s="59" t="n">
        <f aca="false">IF(F372="","",ROUND(SQRT((F372*L372/100)^2+(G372*O372)^2),0))</f>
        <v>47</v>
      </c>
      <c r="R372" s="60" t="n">
        <v>-16.8011423798687</v>
      </c>
      <c r="S372" s="61" t="n">
        <f aca="false">U372*V372*$F$5</f>
        <v>1383.3299660738</v>
      </c>
      <c r="T372" s="62" t="n">
        <f aca="false">MAX(0,MIN(1,R372/100+$D$5))</f>
        <v>0.347133362513876</v>
      </c>
      <c r="U372" s="62" t="n">
        <v>0.764270699488289</v>
      </c>
      <c r="V372" s="61" t="n">
        <v>1810</v>
      </c>
      <c r="W372" s="62" t="n">
        <v>0.0678151016999644</v>
      </c>
      <c r="X372" s="63" t="s">
        <v>201</v>
      </c>
      <c r="Y372" s="63" t="s">
        <v>163</v>
      </c>
    </row>
    <row r="373" customFormat="false" ht="15" hidden="false" customHeight="false" outlineLevel="0" collapsed="false">
      <c r="A373" s="32" t="s">
        <v>418</v>
      </c>
      <c r="B373" s="32" t="s">
        <v>593</v>
      </c>
      <c r="C373" s="32" t="s">
        <v>593</v>
      </c>
      <c r="D373" s="59" t="n">
        <f aca="false">ROUND(S373*T373,0)</f>
        <v>215</v>
      </c>
      <c r="E373" s="59" t="n">
        <f aca="false">ROUND(S373,0)-D373</f>
        <v>223</v>
      </c>
      <c r="F373" s="59" t="n">
        <f aca="false">IF(COUNTA(D373:E373)=0,"",SUM(D373:E373))</f>
        <v>438</v>
      </c>
      <c r="G373" s="40" t="n">
        <f aca="false">IF(OR(F373="",F373=0),"",D373/F373)</f>
        <v>0.490867579908676</v>
      </c>
      <c r="H373" s="40" t="n">
        <f aca="false">IF(OR(F373="",F373=0),"",E373/F373)</f>
        <v>0.509132420091324</v>
      </c>
      <c r="I373" s="32" t="s">
        <v>161</v>
      </c>
      <c r="J373" s="36" t="n">
        <v>3.19796330451848</v>
      </c>
      <c r="K373" s="36" t="n">
        <f aca="false">$K$8</f>
        <v>1.2181759394794</v>
      </c>
      <c r="L373" s="36" t="n">
        <f aca="false">SQRT(J373^2+K373^2)</f>
        <v>3.42212242863596</v>
      </c>
      <c r="M373" s="40" t="n">
        <f aca="false">IF(G373="","",MAX(0,G373-1.96*L373/100))</f>
        <v>0.423793980307411</v>
      </c>
      <c r="N373" s="40" t="n">
        <f aca="false">IF(G373="","",MIN(1,G373+1.96*L373/100))</f>
        <v>0.557941179509941</v>
      </c>
      <c r="O373" s="59" t="n">
        <f aca="false">ROUND(S373*W373,0)</f>
        <v>65</v>
      </c>
      <c r="P373" s="59" t="n">
        <f aca="false">IF(F373="","",ROUND(SQRT((F373*L373/100)^2+(G373*O373)^2),0))</f>
        <v>35</v>
      </c>
      <c r="R373" s="60" t="n">
        <v>-2.54895742157183</v>
      </c>
      <c r="S373" s="61" t="n">
        <f aca="false">U373*V373*$F$5</f>
        <v>438.292134831461</v>
      </c>
      <c r="T373" s="62" t="n">
        <f aca="false">MAX(0,MIN(1,R373/100+$D$5))</f>
        <v>0.489655212096845</v>
      </c>
      <c r="U373" s="62" t="n">
        <v>0.51685393258427</v>
      </c>
      <c r="V373" s="61" t="n">
        <v>848</v>
      </c>
      <c r="W373" s="62" t="n">
        <v>0.147793277096735</v>
      </c>
      <c r="X373" s="63" t="s">
        <v>162</v>
      </c>
      <c r="Y373" s="63" t="s">
        <v>163</v>
      </c>
    </row>
    <row r="374" customFormat="false" ht="15" hidden="false" customHeight="false" outlineLevel="0" collapsed="false">
      <c r="A374" s="32" t="s">
        <v>418</v>
      </c>
      <c r="B374" s="32" t="s">
        <v>594</v>
      </c>
      <c r="C374" s="32" t="s">
        <v>595</v>
      </c>
      <c r="D374" s="59" t="n">
        <f aca="false">ROUND(S374*T374,0)</f>
        <v>412</v>
      </c>
      <c r="E374" s="59" t="n">
        <f aca="false">ROUND(S374,0)-D374</f>
        <v>567</v>
      </c>
      <c r="F374" s="59" t="n">
        <f aca="false">IF(COUNTA(D374:E374)=0,"",SUM(D374:E374))</f>
        <v>979</v>
      </c>
      <c r="G374" s="40" t="n">
        <f aca="false">IF(OR(F374="",F374=0),"",D374/F374)</f>
        <v>0.420837589376915</v>
      </c>
      <c r="H374" s="40" t="n">
        <f aca="false">IF(OR(F374="",F374=0),"",E374/F374)</f>
        <v>0.579162410623085</v>
      </c>
      <c r="I374" s="32" t="s">
        <v>161</v>
      </c>
      <c r="J374" s="36" t="n">
        <v>2.08291714656994</v>
      </c>
      <c r="K374" s="36" t="n">
        <f aca="false">$K$8</f>
        <v>1.2181759394794</v>
      </c>
      <c r="L374" s="36" t="n">
        <f aca="false">SQRT(J374^2+K374^2)</f>
        <v>2.41298496866465</v>
      </c>
      <c r="M374" s="40" t="n">
        <f aca="false">IF(G374="","",MAX(0,G374-1.96*L374/100))</f>
        <v>0.373543083991088</v>
      </c>
      <c r="N374" s="40" t="n">
        <f aca="false">IF(G374="","",MIN(1,G374+1.96*L374/100))</f>
        <v>0.468132094762742</v>
      </c>
      <c r="O374" s="59" t="n">
        <f aca="false">ROUND(S374*W374,0)</f>
        <v>66</v>
      </c>
      <c r="P374" s="59" t="n">
        <f aca="false">IF(F374="","",ROUND(SQRT((F374*L374/100)^2+(G374*O374)^2),0))</f>
        <v>36</v>
      </c>
      <c r="R374" s="60" t="n">
        <v>-9.42967292111659</v>
      </c>
      <c r="S374" s="61" t="n">
        <f aca="false">U374*V374*$F$5</f>
        <v>979.331514324693</v>
      </c>
      <c r="T374" s="62" t="n">
        <f aca="false">MAX(0,MIN(1,R374/100+$D$5))</f>
        <v>0.420848057101397</v>
      </c>
      <c r="U374" s="62" t="n">
        <v>0.668485675306958</v>
      </c>
      <c r="V374" s="61" t="n">
        <v>1465</v>
      </c>
      <c r="W374" s="62" t="n">
        <v>0.0678151016999644</v>
      </c>
      <c r="X374" s="63" t="s">
        <v>201</v>
      </c>
      <c r="Y374" s="63" t="s">
        <v>163</v>
      </c>
    </row>
    <row r="375" customFormat="false" ht="15" hidden="false" customHeight="false" outlineLevel="0" collapsed="false">
      <c r="A375" s="32" t="s">
        <v>418</v>
      </c>
      <c r="B375" s="32" t="s">
        <v>594</v>
      </c>
      <c r="C375" s="32" t="s">
        <v>596</v>
      </c>
      <c r="D375" s="59" t="n">
        <f aca="false">ROUND(S375*T375,0)</f>
        <v>367</v>
      </c>
      <c r="E375" s="59" t="n">
        <f aca="false">ROUND(S375,0)-D375</f>
        <v>561</v>
      </c>
      <c r="F375" s="59" t="n">
        <f aca="false">IF(COUNTA(D375:E375)=0,"",SUM(D375:E375))</f>
        <v>928</v>
      </c>
      <c r="G375" s="40" t="n">
        <f aca="false">IF(OR(F375="",F375=0),"",D375/F375)</f>
        <v>0.395474137931035</v>
      </c>
      <c r="H375" s="40" t="n">
        <f aca="false">IF(OR(F375="",F375=0),"",E375/F375)</f>
        <v>0.604525862068966</v>
      </c>
      <c r="I375" s="32" t="s">
        <v>161</v>
      </c>
      <c r="J375" s="36" t="n">
        <v>2.2249158796463</v>
      </c>
      <c r="K375" s="36" t="n">
        <f aca="false">$K$8</f>
        <v>1.2181759394794</v>
      </c>
      <c r="L375" s="36" t="n">
        <f aca="false">SQRT(J375^2+K375^2)</f>
        <v>2.53657313930207</v>
      </c>
      <c r="M375" s="40" t="n">
        <f aca="false">IF(G375="","",MAX(0,G375-1.96*L375/100))</f>
        <v>0.345757304400714</v>
      </c>
      <c r="N375" s="40" t="n">
        <f aca="false">IF(G375="","",MIN(1,G375+1.96*L375/100))</f>
        <v>0.445190971461355</v>
      </c>
      <c r="O375" s="59" t="n">
        <f aca="false">ROUND(S375*W375,0)</f>
        <v>82</v>
      </c>
      <c r="P375" s="59" t="n">
        <f aca="false">IF(F375="","",ROUND(SQRT((F375*L375/100)^2+(G375*O375)^2),0))</f>
        <v>40</v>
      </c>
      <c r="R375" s="60" t="n">
        <v>-11.9494903295279</v>
      </c>
      <c r="S375" s="61" t="n">
        <f aca="false">U375*V375*$F$5</f>
        <v>927.869774919614</v>
      </c>
      <c r="T375" s="62" t="n">
        <f aca="false">MAX(0,MIN(1,R375/100+$D$5))</f>
        <v>0.395649883017284</v>
      </c>
      <c r="U375" s="62" t="n">
        <v>0.679260450160772</v>
      </c>
      <c r="V375" s="61" t="n">
        <v>1366</v>
      </c>
      <c r="W375" s="62" t="n">
        <v>0.0882361663506877</v>
      </c>
      <c r="X375" s="63" t="s">
        <v>168</v>
      </c>
      <c r="Y375" s="63" t="s">
        <v>163</v>
      </c>
    </row>
    <row r="376" customFormat="false" ht="15" hidden="false" customHeight="false" outlineLevel="0" collapsed="false">
      <c r="A376" s="32" t="s">
        <v>418</v>
      </c>
      <c r="B376" s="32" t="s">
        <v>594</v>
      </c>
      <c r="C376" s="32" t="s">
        <v>597</v>
      </c>
      <c r="D376" s="59" t="n">
        <f aca="false">ROUND(S376*T376,0)</f>
        <v>433</v>
      </c>
      <c r="E376" s="59" t="n">
        <f aca="false">ROUND(S376,0)-D376</f>
        <v>456</v>
      </c>
      <c r="F376" s="59" t="n">
        <f aca="false">IF(COUNTA(D376:E376)=0,"",SUM(D376:E376))</f>
        <v>889</v>
      </c>
      <c r="G376" s="40" t="n">
        <f aca="false">IF(OR(F376="",F376=0),"",D376/F376)</f>
        <v>0.487064116985377</v>
      </c>
      <c r="H376" s="40" t="n">
        <f aca="false">IF(OR(F376="",F376=0),"",E376/F376)</f>
        <v>0.512935883014623</v>
      </c>
      <c r="I376" s="32" t="s">
        <v>161</v>
      </c>
      <c r="J376" s="36" t="n">
        <v>2.2249158796463</v>
      </c>
      <c r="K376" s="36" t="n">
        <f aca="false">$K$8</f>
        <v>1.2181759394794</v>
      </c>
      <c r="L376" s="36" t="n">
        <f aca="false">SQRT(J376^2+K376^2)</f>
        <v>2.53657313930207</v>
      </c>
      <c r="M376" s="40" t="n">
        <f aca="false">IF(G376="","",MAX(0,G376-1.96*L376/100))</f>
        <v>0.437347283455056</v>
      </c>
      <c r="N376" s="40" t="n">
        <f aca="false">IF(G376="","",MIN(1,G376+1.96*L376/100))</f>
        <v>0.536780950515697</v>
      </c>
      <c r="O376" s="59" t="n">
        <f aca="false">ROUND(S376*W376,0)</f>
        <v>78</v>
      </c>
      <c r="P376" s="59" t="n">
        <f aca="false">IF(F376="","",ROUND(SQRT((F376*L376/100)^2+(G376*O376)^2),0))</f>
        <v>44</v>
      </c>
      <c r="R376" s="60" t="n">
        <v>-2.7754459161551</v>
      </c>
      <c r="S376" s="61" t="n">
        <f aca="false">U376*V376*$F$5</f>
        <v>888.564146620848</v>
      </c>
      <c r="T376" s="62" t="n">
        <f aca="false">MAX(0,MIN(1,R376/100+$D$5))</f>
        <v>0.487390327151012</v>
      </c>
      <c r="U376" s="62" t="n">
        <v>0.521764032073311</v>
      </c>
      <c r="V376" s="61" t="n">
        <v>1703</v>
      </c>
      <c r="W376" s="62" t="n">
        <v>0.0882361663506877</v>
      </c>
      <c r="X376" s="63" t="s">
        <v>168</v>
      </c>
      <c r="Y376" s="63" t="s">
        <v>163</v>
      </c>
    </row>
    <row r="377" customFormat="false" ht="15" hidden="false" customHeight="false" outlineLevel="0" collapsed="false">
      <c r="A377" s="32" t="s">
        <v>418</v>
      </c>
      <c r="B377" s="32" t="s">
        <v>594</v>
      </c>
      <c r="C377" s="32" t="s">
        <v>598</v>
      </c>
      <c r="D377" s="59" t="n">
        <f aca="false">ROUND(S377*T377,0)</f>
        <v>245</v>
      </c>
      <c r="E377" s="59" t="n">
        <f aca="false">ROUND(S377,0)-D377</f>
        <v>336</v>
      </c>
      <c r="F377" s="59" t="n">
        <f aca="false">IF(COUNTA(D377:E377)=0,"",SUM(D377:E377))</f>
        <v>581</v>
      </c>
      <c r="G377" s="40" t="n">
        <f aca="false">IF(OR(F377="",F377=0),"",D377/F377)</f>
        <v>0.421686746987952</v>
      </c>
      <c r="H377" s="40" t="n">
        <f aca="false">IF(OR(F377="",F377=0),"",E377/F377)</f>
        <v>0.578313253012048</v>
      </c>
      <c r="I377" s="32" t="s">
        <v>161</v>
      </c>
      <c r="J377" s="36" t="n">
        <v>2.2249158796463</v>
      </c>
      <c r="K377" s="36" t="n">
        <f aca="false">$K$8</f>
        <v>1.2181759394794</v>
      </c>
      <c r="L377" s="36" t="n">
        <f aca="false">SQRT(J377^2+K377^2)</f>
        <v>2.53657313930207</v>
      </c>
      <c r="M377" s="40" t="n">
        <f aca="false">IF(G377="","",MAX(0,G377-1.96*L377/100))</f>
        <v>0.371969913457631</v>
      </c>
      <c r="N377" s="40" t="n">
        <f aca="false">IF(G377="","",MIN(1,G377+1.96*L377/100))</f>
        <v>0.471403580518272</v>
      </c>
      <c r="O377" s="59" t="n">
        <f aca="false">ROUND(S377*W377,0)</f>
        <v>51</v>
      </c>
      <c r="P377" s="59" t="n">
        <f aca="false">IF(F377="","",ROUND(SQRT((F377*L377/100)^2+(G377*O377)^2),0))</f>
        <v>26</v>
      </c>
      <c r="R377" s="60" t="n">
        <v>-9.38430593276938</v>
      </c>
      <c r="S377" s="61" t="n">
        <f aca="false">U377*V377*$F$5</f>
        <v>580.714285714285</v>
      </c>
      <c r="T377" s="62" t="n">
        <f aca="false">MAX(0,MIN(1,R377/100+$D$5))</f>
        <v>0.421301726984869</v>
      </c>
      <c r="U377" s="62" t="n">
        <v>0.714285714285714</v>
      </c>
      <c r="V377" s="61" t="n">
        <v>813</v>
      </c>
      <c r="W377" s="62" t="n">
        <v>0.0882361663506877</v>
      </c>
      <c r="X377" s="63" t="s">
        <v>168</v>
      </c>
      <c r="Y377" s="63" t="s">
        <v>163</v>
      </c>
    </row>
    <row r="378" customFormat="false" ht="15" hidden="false" customHeight="false" outlineLevel="0" collapsed="false">
      <c r="A378" s="32" t="s">
        <v>418</v>
      </c>
      <c r="B378" s="32" t="s">
        <v>599</v>
      </c>
      <c r="C378" s="32" t="s">
        <v>600</v>
      </c>
      <c r="D378" s="59" t="n">
        <f aca="false">ROUND(S378*T378,0)</f>
        <v>458</v>
      </c>
      <c r="E378" s="59" t="n">
        <f aca="false">ROUND(S378,0)-D378</f>
        <v>307</v>
      </c>
      <c r="F378" s="59" t="n">
        <f aca="false">IF(COUNTA(D378:E378)=0,"",SUM(D378:E378))</f>
        <v>765</v>
      </c>
      <c r="G378" s="40" t="n">
        <f aca="false">IF(OR(F378="",F378=0),"",D378/F378)</f>
        <v>0.598692810457516</v>
      </c>
      <c r="H378" s="40" t="n">
        <f aca="false">IF(OR(F378="",F378=0),"",E378/F378)</f>
        <v>0.401307189542484</v>
      </c>
      <c r="I378" s="32" t="s">
        <v>161</v>
      </c>
      <c r="J378" s="36" t="n">
        <v>2.2249158796463</v>
      </c>
      <c r="K378" s="36" t="n">
        <f aca="false">$K$8</f>
        <v>1.2181759394794</v>
      </c>
      <c r="L378" s="36" t="n">
        <f aca="false">SQRT(J378^2+K378^2)</f>
        <v>2.53657313930207</v>
      </c>
      <c r="M378" s="40" t="n">
        <f aca="false">IF(G378="","",MAX(0,G378-1.96*L378/100))</f>
        <v>0.548975976927196</v>
      </c>
      <c r="N378" s="40" t="n">
        <f aca="false">IF(G378="","",MIN(1,G378+1.96*L378/100))</f>
        <v>0.648409643987837</v>
      </c>
      <c r="O378" s="59" t="n">
        <f aca="false">ROUND(S378*W378,0)</f>
        <v>67</v>
      </c>
      <c r="P378" s="59" t="n">
        <f aca="false">IF(F378="","",ROUND(SQRT((F378*L378/100)^2+(G378*O378)^2),0))</f>
        <v>45</v>
      </c>
      <c r="R378" s="60" t="n">
        <v>8.39277476859492</v>
      </c>
      <c r="S378" s="61" t="n">
        <f aca="false">U378*V378*$F$5</f>
        <v>764.667071688942</v>
      </c>
      <c r="T378" s="62" t="n">
        <f aca="false">MAX(0,MIN(1,R378/100+$D$5))</f>
        <v>0.599072533998512</v>
      </c>
      <c r="U378" s="62" t="n">
        <v>0.451397326852977</v>
      </c>
      <c r="V378" s="61" t="n">
        <v>1694</v>
      </c>
      <c r="W378" s="62" t="n">
        <v>0.0882361663506877</v>
      </c>
      <c r="X378" s="63" t="s">
        <v>168</v>
      </c>
      <c r="Y378" s="63" t="s">
        <v>163</v>
      </c>
    </row>
    <row r="379" customFormat="false" ht="15" hidden="false" customHeight="false" outlineLevel="0" collapsed="false">
      <c r="A379" s="32" t="s">
        <v>418</v>
      </c>
      <c r="B379" s="32" t="s">
        <v>599</v>
      </c>
      <c r="C379" s="32" t="s">
        <v>601</v>
      </c>
      <c r="D379" s="59" t="n">
        <f aca="false">ROUND(S379*T379,0)</f>
        <v>353</v>
      </c>
      <c r="E379" s="59" t="n">
        <f aca="false">ROUND(S379,0)-D379</f>
        <v>266</v>
      </c>
      <c r="F379" s="59" t="n">
        <f aca="false">IF(COUNTA(D379:E379)=0,"",SUM(D379:E379))</f>
        <v>619</v>
      </c>
      <c r="G379" s="40" t="n">
        <f aca="false">IF(OR(F379="",F379=0),"",D379/F379)</f>
        <v>0.570274636510501</v>
      </c>
      <c r="H379" s="40" t="n">
        <f aca="false">IF(OR(F379="",F379=0),"",E379/F379)</f>
        <v>0.429725363489499</v>
      </c>
      <c r="I379" s="32" t="s">
        <v>161</v>
      </c>
      <c r="J379" s="36" t="n">
        <v>2.2249158796463</v>
      </c>
      <c r="K379" s="36" t="n">
        <f aca="false">$K$8</f>
        <v>1.2181759394794</v>
      </c>
      <c r="L379" s="36" t="n">
        <f aca="false">SQRT(J379^2+K379^2)</f>
        <v>2.53657313930207</v>
      </c>
      <c r="M379" s="40" t="n">
        <f aca="false">IF(G379="","",MAX(0,G379-1.96*L379/100))</f>
        <v>0.52055780298018</v>
      </c>
      <c r="N379" s="40" t="n">
        <f aca="false">IF(G379="","",MIN(1,G379+1.96*L379/100))</f>
        <v>0.619991470040821</v>
      </c>
      <c r="O379" s="59" t="n">
        <f aca="false">ROUND(S379*W379,0)</f>
        <v>55</v>
      </c>
      <c r="P379" s="59" t="n">
        <f aca="false">IF(F379="","",ROUND(SQRT((F379*L379/100)^2+(G379*O379)^2),0))</f>
        <v>35</v>
      </c>
      <c r="R379" s="60" t="n">
        <v>5.45394819383118</v>
      </c>
      <c r="S379" s="61" t="n">
        <f aca="false">U379*V379*$F$5</f>
        <v>619.017871017871</v>
      </c>
      <c r="T379" s="62" t="n">
        <f aca="false">MAX(0,MIN(1,R379/100+$D$5))</f>
        <v>0.569684268250875</v>
      </c>
      <c r="U379" s="62" t="n">
        <v>0.469308469308469</v>
      </c>
      <c r="V379" s="61" t="n">
        <v>1319</v>
      </c>
      <c r="W379" s="62" t="n">
        <v>0.0882361663506877</v>
      </c>
      <c r="X379" s="63" t="s">
        <v>168</v>
      </c>
      <c r="Y379" s="63" t="s">
        <v>163</v>
      </c>
    </row>
    <row r="380" customFormat="false" ht="15" hidden="false" customHeight="false" outlineLevel="0" collapsed="false">
      <c r="A380" s="32" t="s">
        <v>418</v>
      </c>
      <c r="B380" s="32" t="s">
        <v>599</v>
      </c>
      <c r="C380" s="32" t="s">
        <v>602</v>
      </c>
      <c r="D380" s="59" t="n">
        <f aca="false">ROUND(S380*T380,0)</f>
        <v>536</v>
      </c>
      <c r="E380" s="59" t="n">
        <f aca="false">ROUND(S380,0)-D380</f>
        <v>430</v>
      </c>
      <c r="F380" s="59" t="n">
        <f aca="false">IF(COUNTA(D380:E380)=0,"",SUM(D380:E380))</f>
        <v>966</v>
      </c>
      <c r="G380" s="40" t="n">
        <f aca="false">IF(OR(F380="",F380=0),"",D380/F380)</f>
        <v>0.554865424430642</v>
      </c>
      <c r="H380" s="40" t="n">
        <f aca="false">IF(OR(F380="",F380=0),"",E380/F380)</f>
        <v>0.445134575569358</v>
      </c>
      <c r="I380" s="32" t="s">
        <v>161</v>
      </c>
      <c r="J380" s="36" t="n">
        <v>2.08291714656994</v>
      </c>
      <c r="K380" s="36" t="n">
        <f aca="false">$K$8</f>
        <v>1.2181759394794</v>
      </c>
      <c r="L380" s="36" t="n">
        <f aca="false">SQRT(J380^2+K380^2)</f>
        <v>2.41298496866465</v>
      </c>
      <c r="M380" s="40" t="n">
        <f aca="false">IF(G380="","",MAX(0,G380-1.96*L380/100))</f>
        <v>0.507570919044815</v>
      </c>
      <c r="N380" s="40" t="n">
        <f aca="false">IF(G380="","",MIN(1,G380+1.96*L380/100))</f>
        <v>0.602159929816469</v>
      </c>
      <c r="O380" s="59" t="n">
        <f aca="false">ROUND(S380*W380,0)</f>
        <v>66</v>
      </c>
      <c r="P380" s="59" t="n">
        <f aca="false">IF(F380="","",ROUND(SQRT((F380*L380/100)^2+(G380*O380)^2),0))</f>
        <v>43</v>
      </c>
      <c r="R380" s="60" t="n">
        <v>3.98805385797484</v>
      </c>
      <c r="S380" s="61" t="n">
        <f aca="false">U380*V380*$F$5</f>
        <v>966.474176094441</v>
      </c>
      <c r="T380" s="62" t="n">
        <f aca="false">MAX(0,MIN(1,R380/100+$D$5))</f>
        <v>0.555025324892311</v>
      </c>
      <c r="U380" s="62" t="n">
        <v>0.465322183964584</v>
      </c>
      <c r="V380" s="61" t="n">
        <v>2077</v>
      </c>
      <c r="W380" s="62" t="n">
        <v>0.0678151016999644</v>
      </c>
      <c r="X380" s="63" t="s">
        <v>201</v>
      </c>
      <c r="Y380" s="63" t="s">
        <v>163</v>
      </c>
    </row>
    <row r="381" customFormat="false" ht="15" hidden="false" customHeight="false" outlineLevel="0" collapsed="false">
      <c r="A381" s="32" t="s">
        <v>418</v>
      </c>
      <c r="B381" s="32" t="s">
        <v>603</v>
      </c>
      <c r="C381" s="32" t="s">
        <v>603</v>
      </c>
      <c r="D381" s="59" t="n">
        <f aca="false">ROUND(S381*T381,0)</f>
        <v>490</v>
      </c>
      <c r="E381" s="59" t="n">
        <f aca="false">ROUND(S381,0)-D381</f>
        <v>655</v>
      </c>
      <c r="F381" s="59" t="n">
        <f aca="false">IF(COUNTA(D381:E381)=0,"",SUM(D381:E381))</f>
        <v>1145</v>
      </c>
      <c r="G381" s="40" t="n">
        <f aca="false">IF(OR(F381="",F381=0),"",D381/F381)</f>
        <v>0.427947598253275</v>
      </c>
      <c r="H381" s="40" t="n">
        <f aca="false">IF(OR(F381="",F381=0),"",E381/F381)</f>
        <v>0.572052401746725</v>
      </c>
      <c r="I381" s="32" t="s">
        <v>161</v>
      </c>
      <c r="J381" s="36" t="n">
        <v>2.08291714656994</v>
      </c>
      <c r="K381" s="36" t="n">
        <f aca="false">$K$8</f>
        <v>1.2181759394794</v>
      </c>
      <c r="L381" s="36" t="n">
        <f aca="false">SQRT(J381^2+K381^2)</f>
        <v>2.41298496866465</v>
      </c>
      <c r="M381" s="40" t="n">
        <f aca="false">IF(G381="","",MAX(0,G381-1.96*L381/100))</f>
        <v>0.380653092867448</v>
      </c>
      <c r="N381" s="40" t="n">
        <f aca="false">IF(G381="","",MIN(1,G381+1.96*L381/100))</f>
        <v>0.475242103639102</v>
      </c>
      <c r="O381" s="59" t="n">
        <f aca="false">ROUND(S381*W381,0)</f>
        <v>78</v>
      </c>
      <c r="P381" s="59" t="n">
        <f aca="false">IF(F381="","",ROUND(SQRT((F381*L381/100)^2+(G381*O381)^2),0))</f>
        <v>43</v>
      </c>
      <c r="R381" s="60" t="n">
        <v>-8.71380276150452</v>
      </c>
      <c r="S381" s="61" t="n">
        <f aca="false">U381*V381*$F$5</f>
        <v>1145.48062775871</v>
      </c>
      <c r="T381" s="62" t="n">
        <f aca="false">MAX(0,MIN(1,R381/100+$D$5))</f>
        <v>0.428006758697518</v>
      </c>
      <c r="U381" s="62" t="n">
        <v>0.537027954879843</v>
      </c>
      <c r="V381" s="61" t="n">
        <v>2133</v>
      </c>
      <c r="W381" s="62" t="n">
        <v>0.0678151016999644</v>
      </c>
      <c r="X381" s="63" t="s">
        <v>201</v>
      </c>
      <c r="Y381" s="63" t="s">
        <v>163</v>
      </c>
    </row>
  </sheetData>
  <mergeCells count="4">
    <mergeCell ref="A3:I3"/>
    <mergeCell ref="A6:P6"/>
    <mergeCell ref="A9:P9"/>
    <mergeCell ref="A10:P10"/>
  </mergeCells>
  <conditionalFormatting sqref="G12:G381">
    <cfRule type="colorScale" priority="2">
      <colorScale>
        <cfvo type="num" val="0.25"/>
        <cfvo type="num" val="0.5"/>
        <cfvo type="num" val="0.75"/>
        <color rgb="FFF4B6B6"/>
        <color rgb="FFFFFFFF"/>
        <color rgb="FFB4C7E7"/>
      </colorScale>
    </cfRule>
  </conditionalFormatting>
  <conditionalFormatting sqref="A12:C381">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4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606</v>
      </c>
    </row>
    <row r="2" customFormat="false" ht="15" hidden="false" customHeight="false" outlineLevel="0" collapsed="false">
      <c r="A2" s="2" t="s">
        <v>119</v>
      </c>
    </row>
    <row r="3" customFormat="false" ht="15" hidden="false" customHeight="false" outlineLevel="0" collapsed="false">
      <c r="A3" s="13" t="s">
        <v>120</v>
      </c>
      <c r="B3" s="13"/>
      <c r="C3" s="13"/>
      <c r="D3" s="13"/>
      <c r="E3" s="13"/>
      <c r="F3" s="13"/>
      <c r="G3" s="13"/>
      <c r="H3" s="13"/>
      <c r="I3" s="13"/>
    </row>
    <row r="4" customFormat="false" ht="15" hidden="false" customHeight="false" outlineLevel="0" collapsed="false">
      <c r="A4" s="0" t="s">
        <v>121</v>
      </c>
      <c r="B4" s="0" t="s">
        <v>607</v>
      </c>
      <c r="C4" s="0" t="s">
        <v>123</v>
      </c>
      <c r="D4" s="48" t="n">
        <v>46300</v>
      </c>
      <c r="E4" s="49" t="s">
        <v>124</v>
      </c>
      <c r="F4" s="49" t="s">
        <v>125</v>
      </c>
      <c r="G4" s="49" t="s">
        <v>126</v>
      </c>
      <c r="H4" s="49" t="s">
        <v>127</v>
      </c>
    </row>
    <row r="5" customFormat="false" ht="15" hidden="false" customHeight="false" outlineLevel="0" collapsed="false">
      <c r="A5" s="0" t="s">
        <v>128</v>
      </c>
      <c r="B5" s="50" t="n">
        <f aca="false">'Scenario &amp; Comparison'!$C$6</f>
        <v>0.498309819554836</v>
      </c>
      <c r="C5" s="49" t="s">
        <v>129</v>
      </c>
      <c r="D5" s="51" t="n">
        <f aca="false">B5-SUMPRODUCT(R12:R381,S12:S381)/SUM(S12:S381)/100</f>
        <v>0.510707478902213</v>
      </c>
      <c r="E5" s="49" t="s">
        <v>130</v>
      </c>
      <c r="F5" s="52" t="n">
        <f aca="false">'Scenario &amp; Comparison'!$C$7</f>
        <v>1</v>
      </c>
    </row>
    <row r="6" customFormat="false" ht="15" hidden="false" customHeight="false" outlineLevel="0" collapsed="false">
      <c r="A6" s="4" t="s">
        <v>131</v>
      </c>
      <c r="B6" s="4"/>
      <c r="C6" s="4"/>
      <c r="D6" s="4"/>
      <c r="E6" s="4"/>
      <c r="F6" s="4"/>
      <c r="G6" s="4"/>
      <c r="H6" s="4"/>
      <c r="I6" s="4"/>
      <c r="J6" s="4"/>
      <c r="K6" s="4"/>
      <c r="L6" s="4"/>
      <c r="M6" s="4"/>
      <c r="N6" s="4"/>
      <c r="O6" s="4"/>
      <c r="P6" s="4"/>
    </row>
    <row r="7" customFormat="false" ht="45" hidden="false" customHeight="true" outlineLevel="0" collapsed="false">
      <c r="A7" s="8" t="s">
        <v>132</v>
      </c>
      <c r="B7" s="8" t="s">
        <v>133</v>
      </c>
      <c r="C7" s="8" t="s">
        <v>134</v>
      </c>
      <c r="D7" s="8" t="s">
        <v>36</v>
      </c>
      <c r="E7" s="8" t="s">
        <v>37</v>
      </c>
      <c r="F7" s="8" t="s">
        <v>38</v>
      </c>
      <c r="G7" s="8" t="s">
        <v>39</v>
      </c>
      <c r="H7" s="8" t="s">
        <v>135</v>
      </c>
      <c r="I7" s="8" t="s">
        <v>136</v>
      </c>
      <c r="J7" s="8" t="s">
        <v>137</v>
      </c>
      <c r="K7" s="8" t="s">
        <v>138</v>
      </c>
      <c r="L7" s="8" t="s">
        <v>139</v>
      </c>
      <c r="M7" s="8" t="s">
        <v>140</v>
      </c>
      <c r="N7" s="8" t="s">
        <v>141</v>
      </c>
      <c r="O7" s="8" t="s">
        <v>142</v>
      </c>
      <c r="P7" s="8" t="s">
        <v>143</v>
      </c>
    </row>
    <row r="8" customFormat="false" ht="15" hidden="false" customHeight="false" outlineLevel="0" collapsed="false">
      <c r="A8" s="20" t="s">
        <v>144</v>
      </c>
      <c r="B8" s="20" t="s">
        <v>145</v>
      </c>
      <c r="C8" s="20"/>
      <c r="D8" s="53" t="n">
        <f aca="false">SUM(D12:D381)</f>
        <v>152545</v>
      </c>
      <c r="E8" s="53" t="n">
        <f aca="false">SUM(E12:E381)</f>
        <v>153568</v>
      </c>
      <c r="F8" s="53" t="n">
        <f aca="false">D8+E8</f>
        <v>306113</v>
      </c>
      <c r="G8" s="54" t="n">
        <f aca="false">IF(F8=0,"",D8/F8)</f>
        <v>0.498329048423295</v>
      </c>
      <c r="H8" s="54" t="n">
        <f aca="false">IF(F8=0,"",E8/F8)</f>
        <v>0.501670951576705</v>
      </c>
      <c r="I8" s="20" t="s">
        <v>146</v>
      </c>
      <c r="J8" s="55" t="n">
        <v>0</v>
      </c>
      <c r="K8" s="55" t="n">
        <v>1.21862888767609</v>
      </c>
      <c r="L8" s="55" t="n">
        <f aca="false">SQRT(J8^2+K8^2)</f>
        <v>1.21862888767609</v>
      </c>
      <c r="M8" s="54" t="n">
        <f aca="false">G8-1.96*L8/100</f>
        <v>0.474443922224843</v>
      </c>
      <c r="N8" s="54" t="n">
        <f aca="false">G8+1.96*L8/100</f>
        <v>0.522214174621746</v>
      </c>
      <c r="O8" s="53" t="n">
        <f aca="false">ROUND(F8*0.04333,0)</f>
        <v>13264</v>
      </c>
      <c r="P8" s="53" t="n">
        <f aca="false">ROUND(SQRT((F8*L8/100)^2+(G8*O8)^2),0)</f>
        <v>7590</v>
      </c>
    </row>
    <row r="9" customFormat="false" ht="15" hidden="false" customHeight="false" outlineLevel="0" collapsed="false">
      <c r="A9" s="13" t="s">
        <v>147</v>
      </c>
      <c r="B9" s="13"/>
      <c r="C9" s="13"/>
      <c r="D9" s="13"/>
      <c r="E9" s="13"/>
      <c r="F9" s="13"/>
      <c r="G9" s="13"/>
      <c r="H9" s="13"/>
      <c r="I9" s="13"/>
      <c r="J9" s="13"/>
      <c r="K9" s="13"/>
      <c r="L9" s="13"/>
      <c r="M9" s="13"/>
      <c r="N9" s="13"/>
      <c r="O9" s="13"/>
      <c r="P9" s="13"/>
    </row>
    <row r="10" customFormat="false" ht="15" hidden="false" customHeight="false" outlineLevel="0" collapsed="false">
      <c r="A10" s="4" t="s">
        <v>148</v>
      </c>
      <c r="B10" s="4"/>
      <c r="C10" s="4"/>
      <c r="D10" s="4"/>
      <c r="E10" s="4"/>
      <c r="F10" s="4"/>
      <c r="G10" s="4"/>
      <c r="H10" s="4"/>
      <c r="I10" s="4"/>
      <c r="J10" s="4"/>
      <c r="K10" s="4"/>
      <c r="L10" s="4"/>
      <c r="M10" s="4"/>
      <c r="N10" s="4"/>
      <c r="O10" s="4"/>
      <c r="P10" s="4"/>
      <c r="R10" s="56" t="s">
        <v>149</v>
      </c>
      <c r="S10" s="57"/>
      <c r="T10" s="57"/>
      <c r="U10" s="57"/>
      <c r="V10" s="57"/>
      <c r="W10" s="57"/>
      <c r="X10" s="57"/>
      <c r="Y10" s="57"/>
    </row>
    <row r="11" customFormat="false" ht="31.5" hidden="false" customHeight="true" outlineLevel="0" collapsed="false">
      <c r="A11" s="8" t="s">
        <v>110</v>
      </c>
      <c r="B11" s="8" t="s">
        <v>111</v>
      </c>
      <c r="C11" s="8" t="s">
        <v>112</v>
      </c>
      <c r="D11" s="8" t="s">
        <v>36</v>
      </c>
      <c r="E11" s="8" t="s">
        <v>37</v>
      </c>
      <c r="F11" s="8" t="s">
        <v>38</v>
      </c>
      <c r="G11" s="8" t="s">
        <v>39</v>
      </c>
      <c r="H11" s="8" t="s">
        <v>135</v>
      </c>
      <c r="I11" s="8" t="s">
        <v>150</v>
      </c>
      <c r="J11" s="8" t="s">
        <v>137</v>
      </c>
      <c r="K11" s="8" t="s">
        <v>138</v>
      </c>
      <c r="L11" s="8" t="s">
        <v>139</v>
      </c>
      <c r="M11" s="8" t="s">
        <v>140</v>
      </c>
      <c r="N11" s="8" t="s">
        <v>141</v>
      </c>
      <c r="O11" s="8" t="s">
        <v>142</v>
      </c>
      <c r="P11" s="8" t="s">
        <v>143</v>
      </c>
      <c r="R11" s="58" t="s">
        <v>151</v>
      </c>
      <c r="S11" s="58" t="s">
        <v>152</v>
      </c>
      <c r="T11" s="58" t="s">
        <v>153</v>
      </c>
      <c r="U11" s="58" t="s">
        <v>154</v>
      </c>
      <c r="V11" s="58" t="s">
        <v>155</v>
      </c>
      <c r="W11" s="58" t="s">
        <v>156</v>
      </c>
      <c r="X11" s="58" t="s">
        <v>157</v>
      </c>
      <c r="Y11" s="58" t="s">
        <v>158</v>
      </c>
    </row>
    <row r="12" customFormat="false" ht="15" hidden="false" customHeight="false" outlineLevel="0" collapsed="false">
      <c r="A12" s="32" t="s">
        <v>159</v>
      </c>
      <c r="B12" s="32" t="s">
        <v>160</v>
      </c>
      <c r="C12" s="32" t="s">
        <v>160</v>
      </c>
      <c r="D12" s="59" t="n">
        <f aca="false">ROUND(S12*T12,0)</f>
        <v>148</v>
      </c>
      <c r="E12" s="59" t="n">
        <f aca="false">ROUND(S12,0)-D12</f>
        <v>216</v>
      </c>
      <c r="F12" s="59" t="n">
        <f aca="false">IF(COUNTA(D12:E12)=0,"",SUM(D12:E12))</f>
        <v>364</v>
      </c>
      <c r="G12" s="40" t="n">
        <f aca="false">IF(OR(F12="",F12=0),"",D12/F12)</f>
        <v>0.406593406593407</v>
      </c>
      <c r="H12" s="40" t="n">
        <f aca="false">IF(OR(F12="",F12=0),"",E12/F12)</f>
        <v>0.593406593406593</v>
      </c>
      <c r="I12" s="32" t="s">
        <v>161</v>
      </c>
      <c r="J12" s="36" t="n">
        <v>3.71043921764034</v>
      </c>
      <c r="K12" s="36" t="n">
        <f aca="false">$K$8</f>
        <v>1.21862888767609</v>
      </c>
      <c r="L12" s="36" t="n">
        <f aca="false">SQRT(J12^2+K12^2)</f>
        <v>3.90543410566382</v>
      </c>
      <c r="M12" s="40" t="n">
        <f aca="false">IF(G12="","",MAX(0,G12-1.96*L12/100))</f>
        <v>0.330046898122396</v>
      </c>
      <c r="N12" s="40" t="n">
        <f aca="false">IF(G12="","",MIN(1,G12+1.96*L12/100))</f>
        <v>0.483139915064417</v>
      </c>
      <c r="O12" s="59" t="n">
        <f aca="false">ROUND(S12*W12,0)</f>
        <v>54</v>
      </c>
      <c r="P12" s="59" t="n">
        <f aca="false">IF(F12="","",ROUND(SQRT((F12*L12/100)^2+(G12*O12)^2),0))</f>
        <v>26</v>
      </c>
      <c r="R12" s="60" t="n">
        <v>-10.4721524382724</v>
      </c>
      <c r="S12" s="61" t="n">
        <f aca="false">U12*V12*$F$5</f>
        <v>364.490963855422</v>
      </c>
      <c r="T12" s="62" t="n">
        <f aca="false">MAX(0,MIN(1,R12/100+$D$5))</f>
        <v>0.405985954519489</v>
      </c>
      <c r="U12" s="62" t="n">
        <v>0.58132530120482</v>
      </c>
      <c r="V12" s="61" t="n">
        <v>627</v>
      </c>
      <c r="W12" s="62" t="n">
        <v>0.147793277096735</v>
      </c>
      <c r="X12" s="63" t="s">
        <v>162</v>
      </c>
      <c r="Y12" s="63" t="s">
        <v>163</v>
      </c>
    </row>
    <row r="13" customFormat="false" ht="15" hidden="false" customHeight="false" outlineLevel="0" collapsed="false">
      <c r="A13" s="32" t="s">
        <v>159</v>
      </c>
      <c r="B13" s="32" t="s">
        <v>164</v>
      </c>
      <c r="C13" s="32" t="s">
        <v>164</v>
      </c>
      <c r="D13" s="59" t="n">
        <f aca="false">ROUND(S13*T13,0)</f>
        <v>91</v>
      </c>
      <c r="E13" s="59" t="n">
        <f aca="false">ROUND(S13,0)-D13</f>
        <v>239</v>
      </c>
      <c r="F13" s="59" t="n">
        <f aca="false">IF(COUNTA(D13:E13)=0,"",SUM(D13:E13))</f>
        <v>330</v>
      </c>
      <c r="G13" s="40" t="n">
        <f aca="false">IF(OR(F13="",F13=0),"",D13/F13)</f>
        <v>0.275757575757576</v>
      </c>
      <c r="H13" s="40" t="n">
        <f aca="false">IF(OR(F13="",F13=0),"",E13/F13)</f>
        <v>0.724242424242424</v>
      </c>
      <c r="I13" s="32" t="s">
        <v>161</v>
      </c>
      <c r="J13" s="36" t="n">
        <v>3.71043921764034</v>
      </c>
      <c r="K13" s="36" t="n">
        <f aca="false">$K$8</f>
        <v>1.21862888767609</v>
      </c>
      <c r="L13" s="36" t="n">
        <f aca="false">SQRT(J13^2+K13^2)</f>
        <v>3.90543410566382</v>
      </c>
      <c r="M13" s="40" t="n">
        <f aca="false">IF(G13="","",MAX(0,G13-1.96*L13/100))</f>
        <v>0.199211067286565</v>
      </c>
      <c r="N13" s="40" t="n">
        <f aca="false">IF(G13="","",MIN(1,G13+1.96*L13/100))</f>
        <v>0.352304084228587</v>
      </c>
      <c r="O13" s="59" t="n">
        <f aca="false">ROUND(S13*W13,0)</f>
        <v>49</v>
      </c>
      <c r="P13" s="59" t="n">
        <f aca="false">IF(F13="","",ROUND(SQRT((F13*L13/100)^2+(G13*O13)^2),0))</f>
        <v>19</v>
      </c>
      <c r="R13" s="60" t="n">
        <v>-23.5599836444359</v>
      </c>
      <c r="S13" s="61" t="n">
        <f aca="false">U13*V13*$F$5</f>
        <v>330.130136986301</v>
      </c>
      <c r="T13" s="62" t="n">
        <f aca="false">MAX(0,MIN(1,R13/100+$D$5))</f>
        <v>0.275107642457854</v>
      </c>
      <c r="U13" s="62" t="n">
        <v>0.537671232876712</v>
      </c>
      <c r="V13" s="61" t="n">
        <v>614</v>
      </c>
      <c r="W13" s="62" t="n">
        <v>0.147793277096735</v>
      </c>
      <c r="X13" s="63" t="s">
        <v>162</v>
      </c>
      <c r="Y13" s="63" t="s">
        <v>163</v>
      </c>
    </row>
    <row r="14" customFormat="false" ht="15" hidden="false" customHeight="false" outlineLevel="0" collapsed="false">
      <c r="A14" s="32" t="s">
        <v>159</v>
      </c>
      <c r="B14" s="32" t="s">
        <v>165</v>
      </c>
      <c r="C14" s="32" t="s">
        <v>165</v>
      </c>
      <c r="D14" s="59" t="n">
        <f aca="false">ROUND(S14*T14,0)</f>
        <v>112</v>
      </c>
      <c r="E14" s="59" t="n">
        <f aca="false">ROUND(S14,0)-D14</f>
        <v>244</v>
      </c>
      <c r="F14" s="59" t="n">
        <f aca="false">IF(COUNTA(D14:E14)=0,"",SUM(D14:E14))</f>
        <v>356</v>
      </c>
      <c r="G14" s="40" t="n">
        <f aca="false">IF(OR(F14="",F14=0),"",D14/F14)</f>
        <v>0.314606741573034</v>
      </c>
      <c r="H14" s="40" t="n">
        <f aca="false">IF(OR(F14="",F14=0),"",E14/F14)</f>
        <v>0.685393258426966</v>
      </c>
      <c r="I14" s="32" t="s">
        <v>161</v>
      </c>
      <c r="J14" s="36" t="n">
        <v>3.71043921764034</v>
      </c>
      <c r="K14" s="36" t="n">
        <f aca="false">$K$8</f>
        <v>1.21862888767609</v>
      </c>
      <c r="L14" s="36" t="n">
        <f aca="false">SQRT(J14^2+K14^2)</f>
        <v>3.90543410566382</v>
      </c>
      <c r="M14" s="40" t="n">
        <f aca="false">IF(G14="","",MAX(0,G14-1.96*L14/100))</f>
        <v>0.238060233102023</v>
      </c>
      <c r="N14" s="40" t="n">
        <f aca="false">IF(G14="","",MIN(1,G14+1.96*L14/100))</f>
        <v>0.391153250044045</v>
      </c>
      <c r="O14" s="59" t="n">
        <f aca="false">ROUND(S14*W14,0)</f>
        <v>53</v>
      </c>
      <c r="P14" s="59" t="n">
        <f aca="false">IF(F14="","",ROUND(SQRT((F14*L14/100)^2+(G14*O14)^2),0))</f>
        <v>22</v>
      </c>
      <c r="R14" s="60" t="n">
        <v>-19.4456085523961</v>
      </c>
      <c r="S14" s="61" t="n">
        <f aca="false">U14*V14*$F$5</f>
        <v>355.63436928702</v>
      </c>
      <c r="T14" s="62" t="n">
        <f aca="false">MAX(0,MIN(1,R14/100+$D$5))</f>
        <v>0.316251393378252</v>
      </c>
      <c r="U14" s="62" t="n">
        <v>0.636197440585009</v>
      </c>
      <c r="V14" s="61" t="n">
        <v>559</v>
      </c>
      <c r="W14" s="62" t="n">
        <v>0.147793277096735</v>
      </c>
      <c r="X14" s="63" t="s">
        <v>162</v>
      </c>
      <c r="Y14" s="63" t="s">
        <v>163</v>
      </c>
    </row>
    <row r="15" customFormat="false" ht="15" hidden="false" customHeight="false" outlineLevel="0" collapsed="false">
      <c r="A15" s="32" t="s">
        <v>159</v>
      </c>
      <c r="B15" s="32" t="s">
        <v>166</v>
      </c>
      <c r="C15" s="32" t="s">
        <v>167</v>
      </c>
      <c r="D15" s="59" t="n">
        <f aca="false">ROUND(S15*T15,0)</f>
        <v>180</v>
      </c>
      <c r="E15" s="59" t="n">
        <f aca="false">ROUND(S15,0)-D15</f>
        <v>544</v>
      </c>
      <c r="F15" s="59" t="n">
        <f aca="false">IF(COUNTA(D15:E15)=0,"",SUM(D15:E15))</f>
        <v>724</v>
      </c>
      <c r="G15" s="40" t="n">
        <f aca="false">IF(OR(F15="",F15=0),"",D15/F15)</f>
        <v>0.248618784530387</v>
      </c>
      <c r="H15" s="40" t="n">
        <f aca="false">IF(OR(F15="",F15=0),"",E15/F15)</f>
        <v>0.751381215469613</v>
      </c>
      <c r="I15" s="32" t="s">
        <v>161</v>
      </c>
      <c r="J15" s="36" t="n">
        <v>2.37295943726819</v>
      </c>
      <c r="K15" s="36" t="n">
        <f aca="false">$K$8</f>
        <v>1.21862888767609</v>
      </c>
      <c r="L15" s="36" t="n">
        <f aca="false">SQRT(J15^2+K15^2)</f>
        <v>2.66758183694499</v>
      </c>
      <c r="M15" s="40" t="n">
        <f aca="false">IF(G15="","",MAX(0,G15-1.96*L15/100))</f>
        <v>0.196334180526265</v>
      </c>
      <c r="N15" s="40" t="n">
        <f aca="false">IF(G15="","",MIN(1,G15+1.96*L15/100))</f>
        <v>0.300903388534509</v>
      </c>
      <c r="O15" s="59" t="n">
        <f aca="false">ROUND(S15*W15,0)</f>
        <v>64</v>
      </c>
      <c r="P15" s="59" t="n">
        <f aca="false">IF(F15="","",ROUND(SQRT((F15*L15/100)^2+(G15*O15)^2),0))</f>
        <v>25</v>
      </c>
      <c r="R15" s="60" t="n">
        <v>-26.25551406395</v>
      </c>
      <c r="S15" s="61" t="n">
        <f aca="false">U15*V15*$F$5</f>
        <v>724.377906976744</v>
      </c>
      <c r="T15" s="62" t="n">
        <f aca="false">MAX(0,MIN(1,R15/100+$D$5))</f>
        <v>0.248152338262713</v>
      </c>
      <c r="U15" s="62" t="n">
        <v>0.676356589147287</v>
      </c>
      <c r="V15" s="61" t="n">
        <v>1071</v>
      </c>
      <c r="W15" s="62" t="n">
        <v>0.0882361663506877</v>
      </c>
      <c r="X15" s="63" t="s">
        <v>168</v>
      </c>
      <c r="Y15" s="63" t="s">
        <v>163</v>
      </c>
    </row>
    <row r="16" customFormat="false" ht="15" hidden="false" customHeight="false" outlineLevel="0" collapsed="false">
      <c r="A16" s="32" t="s">
        <v>159</v>
      </c>
      <c r="B16" s="32" t="s">
        <v>166</v>
      </c>
      <c r="C16" s="32" t="s">
        <v>169</v>
      </c>
      <c r="D16" s="59" t="n">
        <f aca="false">ROUND(S16*T16,0)</f>
        <v>165</v>
      </c>
      <c r="E16" s="59" t="n">
        <f aca="false">ROUND(S16,0)-D16</f>
        <v>446</v>
      </c>
      <c r="F16" s="59" t="n">
        <f aca="false">IF(COUNTA(D16:E16)=0,"",SUM(D16:E16))</f>
        <v>611</v>
      </c>
      <c r="G16" s="40" t="n">
        <f aca="false">IF(OR(F16="",F16=0),"",D16/F16)</f>
        <v>0.270049099836334</v>
      </c>
      <c r="H16" s="40" t="n">
        <f aca="false">IF(OR(F16="",F16=0),"",E16/F16)</f>
        <v>0.729950900163666</v>
      </c>
      <c r="I16" s="32" t="s">
        <v>161</v>
      </c>
      <c r="J16" s="36" t="n">
        <v>2.37295943726819</v>
      </c>
      <c r="K16" s="36" t="n">
        <f aca="false">$K$8</f>
        <v>1.21862888767609</v>
      </c>
      <c r="L16" s="36" t="n">
        <f aca="false">SQRT(J16^2+K16^2)</f>
        <v>2.66758183694499</v>
      </c>
      <c r="M16" s="40" t="n">
        <f aca="false">IF(G16="","",MAX(0,G16-1.96*L16/100))</f>
        <v>0.217764495832212</v>
      </c>
      <c r="N16" s="40" t="n">
        <f aca="false">IF(G16="","",MIN(1,G16+1.96*L16/100))</f>
        <v>0.322333703840456</v>
      </c>
      <c r="O16" s="59" t="n">
        <f aca="false">ROUND(S16*W16,0)</f>
        <v>54</v>
      </c>
      <c r="P16" s="59" t="n">
        <f aca="false">IF(F16="","",ROUND(SQRT((F16*L16/100)^2+(G16*O16)^2),0))</f>
        <v>22</v>
      </c>
      <c r="R16" s="60" t="n">
        <v>-24.0939926673688</v>
      </c>
      <c r="S16" s="61" t="n">
        <f aca="false">U16*V16*$F$5</f>
        <v>610.89237199582</v>
      </c>
      <c r="T16" s="62" t="n">
        <f aca="false">MAX(0,MIN(1,R16/100+$D$5))</f>
        <v>0.269767552228525</v>
      </c>
      <c r="U16" s="62" t="n">
        <v>0.625914315569488</v>
      </c>
      <c r="V16" s="61" t="n">
        <v>976</v>
      </c>
      <c r="W16" s="62" t="n">
        <v>0.0882361663506877</v>
      </c>
      <c r="X16" s="63" t="s">
        <v>168</v>
      </c>
      <c r="Y16" s="63" t="s">
        <v>163</v>
      </c>
    </row>
    <row r="17" customFormat="false" ht="15" hidden="false" customHeight="false" outlineLevel="0" collapsed="false">
      <c r="A17" s="32" t="s">
        <v>159</v>
      </c>
      <c r="B17" s="32" t="s">
        <v>170</v>
      </c>
      <c r="C17" s="32" t="s">
        <v>170</v>
      </c>
      <c r="D17" s="59" t="n">
        <f aca="false">ROUND(S17*T17,0)</f>
        <v>31</v>
      </c>
      <c r="E17" s="59" t="n">
        <f aca="false">ROUND(S17,0)-D17</f>
        <v>62</v>
      </c>
      <c r="F17" s="59" t="n">
        <f aca="false">IF(COUNTA(D17:E17)=0,"",SUM(D17:E17))</f>
        <v>93</v>
      </c>
      <c r="G17" s="40" t="n">
        <f aca="false">IF(OR(F17="",F17=0),"",D17/F17)</f>
        <v>0.333333333333333</v>
      </c>
      <c r="H17" s="40" t="n">
        <f aca="false">IF(OR(F17="",F17=0),"",E17/F17)</f>
        <v>0.666666666666667</v>
      </c>
      <c r="I17" s="32" t="s">
        <v>161</v>
      </c>
      <c r="J17" s="36" t="n">
        <v>3.71043921764034</v>
      </c>
      <c r="K17" s="36" t="n">
        <f aca="false">$K$8</f>
        <v>1.21862888767609</v>
      </c>
      <c r="L17" s="36" t="n">
        <f aca="false">SQRT(J17^2+K17^2)</f>
        <v>3.90543410566382</v>
      </c>
      <c r="M17" s="40" t="n">
        <f aca="false">IF(G17="","",MAX(0,G17-1.96*L17/100))</f>
        <v>0.256786824862323</v>
      </c>
      <c r="N17" s="40" t="n">
        <f aca="false">IF(G17="","",MIN(1,G17+1.96*L17/100))</f>
        <v>0.409879841804344</v>
      </c>
      <c r="O17" s="59" t="n">
        <f aca="false">ROUND(S17*W17,0)</f>
        <v>14</v>
      </c>
      <c r="P17" s="59" t="n">
        <f aca="false">IF(F17="","",ROUND(SQRT((F17*L17/100)^2+(G17*O17)^2),0))</f>
        <v>6</v>
      </c>
      <c r="R17" s="60" t="n">
        <v>-17.9248566781337</v>
      </c>
      <c r="S17" s="61" t="n">
        <f aca="false">U17*V17*$F$5</f>
        <v>93.4268292682927</v>
      </c>
      <c r="T17" s="62" t="n">
        <f aca="false">MAX(0,MIN(1,R17/100+$D$5))</f>
        <v>0.331458912120876</v>
      </c>
      <c r="U17" s="62" t="n">
        <v>0.573170731707317</v>
      </c>
      <c r="V17" s="61" t="n">
        <v>163</v>
      </c>
      <c r="W17" s="62" t="n">
        <v>0.147793277096735</v>
      </c>
      <c r="X17" s="63" t="s">
        <v>162</v>
      </c>
      <c r="Y17" s="63" t="s">
        <v>163</v>
      </c>
    </row>
    <row r="18" customFormat="false" ht="15" hidden="false" customHeight="false" outlineLevel="0" collapsed="false">
      <c r="A18" s="32" t="s">
        <v>159</v>
      </c>
      <c r="B18" s="32" t="s">
        <v>171</v>
      </c>
      <c r="C18" s="32" t="s">
        <v>172</v>
      </c>
      <c r="D18" s="59" t="n">
        <f aca="false">ROUND(S18*T18,0)</f>
        <v>229</v>
      </c>
      <c r="E18" s="59" t="n">
        <f aca="false">ROUND(S18,0)-D18</f>
        <v>624</v>
      </c>
      <c r="F18" s="59" t="n">
        <f aca="false">IF(COUNTA(D18:E18)=0,"",SUM(D18:E18))</f>
        <v>853</v>
      </c>
      <c r="G18" s="40" t="n">
        <f aca="false">IF(OR(F18="",F18=0),"",D18/F18)</f>
        <v>0.268464243845252</v>
      </c>
      <c r="H18" s="40" t="n">
        <f aca="false">IF(OR(F18="",F18=0),"",E18/F18)</f>
        <v>0.731535756154748</v>
      </c>
      <c r="I18" s="32" t="s">
        <v>161</v>
      </c>
      <c r="J18" s="36" t="n">
        <v>2.37295943726819</v>
      </c>
      <c r="K18" s="36" t="n">
        <f aca="false">$K$8</f>
        <v>1.21862888767609</v>
      </c>
      <c r="L18" s="36" t="n">
        <f aca="false">SQRT(J18^2+K18^2)</f>
        <v>2.66758183694499</v>
      </c>
      <c r="M18" s="40" t="n">
        <f aca="false">IF(G18="","",MAX(0,G18-1.96*L18/100))</f>
        <v>0.21617963984113</v>
      </c>
      <c r="N18" s="40" t="n">
        <f aca="false">IF(G18="","",MIN(1,G18+1.96*L18/100))</f>
        <v>0.320748847849374</v>
      </c>
      <c r="O18" s="59" t="n">
        <f aca="false">ROUND(S18*W18,0)</f>
        <v>75</v>
      </c>
      <c r="P18" s="59" t="n">
        <f aca="false">IF(F18="","",ROUND(SQRT((F18*L18/100)^2+(G18*O18)^2),0))</f>
        <v>30</v>
      </c>
      <c r="R18" s="60" t="n">
        <v>-24.1669824841903</v>
      </c>
      <c r="S18" s="61" t="n">
        <f aca="false">U18*V18*$F$5</f>
        <v>852.994440031771</v>
      </c>
      <c r="T18" s="62" t="n">
        <f aca="false">MAX(0,MIN(1,R18/100+$D$5))</f>
        <v>0.26903765406031</v>
      </c>
      <c r="U18" s="62" t="n">
        <v>0.666401906274821</v>
      </c>
      <c r="V18" s="61" t="n">
        <v>1280</v>
      </c>
      <c r="W18" s="62" t="n">
        <v>0.0882361663506877</v>
      </c>
      <c r="X18" s="63" t="s">
        <v>168</v>
      </c>
      <c r="Y18" s="63" t="s">
        <v>163</v>
      </c>
    </row>
    <row r="19" customFormat="false" ht="15" hidden="false" customHeight="false" outlineLevel="0" collapsed="false">
      <c r="A19" s="32" t="s">
        <v>159</v>
      </c>
      <c r="B19" s="32" t="s">
        <v>171</v>
      </c>
      <c r="C19" s="32" t="s">
        <v>173</v>
      </c>
      <c r="D19" s="59" t="n">
        <f aca="false">ROUND(S19*T19,0)</f>
        <v>116</v>
      </c>
      <c r="E19" s="59" t="n">
        <f aca="false">ROUND(S19,0)-D19</f>
        <v>332</v>
      </c>
      <c r="F19" s="59" t="n">
        <f aca="false">IF(COUNTA(D19:E19)=0,"",SUM(D19:E19))</f>
        <v>448</v>
      </c>
      <c r="G19" s="40" t="n">
        <f aca="false">IF(OR(F19="",F19=0),"",D19/F19)</f>
        <v>0.258928571428571</v>
      </c>
      <c r="H19" s="40" t="n">
        <f aca="false">IF(OR(F19="",F19=0),"",E19/F19)</f>
        <v>0.741071428571429</v>
      </c>
      <c r="I19" s="32" t="s">
        <v>161</v>
      </c>
      <c r="J19" s="36" t="n">
        <v>3.71043921764034</v>
      </c>
      <c r="K19" s="36" t="n">
        <f aca="false">$K$8</f>
        <v>1.21862888767609</v>
      </c>
      <c r="L19" s="36" t="n">
        <f aca="false">SQRT(J19^2+K19^2)</f>
        <v>3.90543410566382</v>
      </c>
      <c r="M19" s="40" t="n">
        <f aca="false">IF(G19="","",MAX(0,G19-1.96*L19/100))</f>
        <v>0.182382062957561</v>
      </c>
      <c r="N19" s="40" t="n">
        <f aca="false">IF(G19="","",MIN(1,G19+1.96*L19/100))</f>
        <v>0.335475079899582</v>
      </c>
      <c r="O19" s="59" t="n">
        <f aca="false">ROUND(S19*W19,0)</f>
        <v>66</v>
      </c>
      <c r="P19" s="59" t="n">
        <f aca="false">IF(F19="","",ROUND(SQRT((F19*L19/100)^2+(G19*O19)^2),0))</f>
        <v>24</v>
      </c>
      <c r="R19" s="60" t="n">
        <v>-25.089599742298</v>
      </c>
      <c r="S19" s="61" t="n">
        <f aca="false">U19*V19*$F$5</f>
        <v>447.939320388349</v>
      </c>
      <c r="T19" s="62" t="n">
        <f aca="false">MAX(0,MIN(1,R19/100+$D$5))</f>
        <v>0.259811481479233</v>
      </c>
      <c r="U19" s="62" t="n">
        <v>0.550970873786408</v>
      </c>
      <c r="V19" s="61" t="n">
        <v>813</v>
      </c>
      <c r="W19" s="62" t="n">
        <v>0.147793277096735</v>
      </c>
      <c r="X19" s="63" t="s">
        <v>162</v>
      </c>
      <c r="Y19" s="63" t="s">
        <v>163</v>
      </c>
    </row>
    <row r="20" customFormat="false" ht="15" hidden="false" customHeight="false" outlineLevel="0" collapsed="false">
      <c r="A20" s="32" t="s">
        <v>159</v>
      </c>
      <c r="B20" s="32" t="s">
        <v>171</v>
      </c>
      <c r="C20" s="32" t="s">
        <v>174</v>
      </c>
      <c r="D20" s="59" t="n">
        <f aca="false">ROUND(S20*T20,0)</f>
        <v>179</v>
      </c>
      <c r="E20" s="59" t="n">
        <f aca="false">ROUND(S20,0)-D20</f>
        <v>504</v>
      </c>
      <c r="F20" s="59" t="n">
        <f aca="false">IF(COUNTA(D20:E20)=0,"",SUM(D20:E20))</f>
        <v>683</v>
      </c>
      <c r="G20" s="40" t="n">
        <f aca="false">IF(OR(F20="",F20=0),"",D20/F20)</f>
        <v>0.26207906295754</v>
      </c>
      <c r="H20" s="40" t="n">
        <f aca="false">IF(OR(F20="",F20=0),"",E20/F20)</f>
        <v>0.73792093704246</v>
      </c>
      <c r="I20" s="32" t="s">
        <v>161</v>
      </c>
      <c r="J20" s="36" t="n">
        <v>2.37295943726819</v>
      </c>
      <c r="K20" s="36" t="n">
        <f aca="false">$K$8</f>
        <v>1.21862888767609</v>
      </c>
      <c r="L20" s="36" t="n">
        <f aca="false">SQRT(J20^2+K20^2)</f>
        <v>2.66758183694499</v>
      </c>
      <c r="M20" s="40" t="n">
        <f aca="false">IF(G20="","",MAX(0,G20-1.96*L20/100))</f>
        <v>0.209794458953418</v>
      </c>
      <c r="N20" s="40" t="n">
        <f aca="false">IF(G20="","",MIN(1,G20+1.96*L20/100))</f>
        <v>0.314363666961662</v>
      </c>
      <c r="O20" s="59" t="n">
        <f aca="false">ROUND(S20*W20,0)</f>
        <v>60</v>
      </c>
      <c r="P20" s="59" t="n">
        <f aca="false">IF(F20="","",ROUND(SQRT((F20*L20/100)^2+(G20*O20)^2),0))</f>
        <v>24</v>
      </c>
      <c r="R20" s="60" t="n">
        <v>-24.9042300652106</v>
      </c>
      <c r="S20" s="61" t="n">
        <f aca="false">U20*V20*$F$5</f>
        <v>683.326771653543</v>
      </c>
      <c r="T20" s="62" t="n">
        <f aca="false">MAX(0,MIN(1,R20/100+$D$5))</f>
        <v>0.261665178250107</v>
      </c>
      <c r="U20" s="62" t="n">
        <v>0.654527559055118</v>
      </c>
      <c r="V20" s="61" t="n">
        <v>1044</v>
      </c>
      <c r="W20" s="62" t="n">
        <v>0.0882361663506877</v>
      </c>
      <c r="X20" s="63" t="s">
        <v>168</v>
      </c>
      <c r="Y20" s="63" t="s">
        <v>163</v>
      </c>
    </row>
    <row r="21" customFormat="false" ht="15" hidden="false" customHeight="false" outlineLevel="0" collapsed="false">
      <c r="A21" s="32" t="s">
        <v>159</v>
      </c>
      <c r="B21" s="32" t="s">
        <v>175</v>
      </c>
      <c r="C21" s="32" t="s">
        <v>176</v>
      </c>
      <c r="D21" s="59" t="n">
        <f aca="false">ROUND(S21*T21,0)</f>
        <v>193</v>
      </c>
      <c r="E21" s="59" t="n">
        <f aca="false">ROUND(S21,0)-D21</f>
        <v>243</v>
      </c>
      <c r="F21" s="59" t="n">
        <f aca="false">IF(COUNTA(D21:E21)=0,"",SUM(D21:E21))</f>
        <v>436</v>
      </c>
      <c r="G21" s="40" t="n">
        <f aca="false">IF(OR(F21="",F21=0),"",D21/F21)</f>
        <v>0.442660550458716</v>
      </c>
      <c r="H21" s="40" t="n">
        <f aca="false">IF(OR(F21="",F21=0),"",E21/F21)</f>
        <v>0.557339449541284</v>
      </c>
      <c r="I21" s="32" t="s">
        <v>161</v>
      </c>
      <c r="J21" s="36" t="n">
        <v>3.71043921764034</v>
      </c>
      <c r="K21" s="36" t="n">
        <f aca="false">$K$8</f>
        <v>1.21862888767609</v>
      </c>
      <c r="L21" s="36" t="n">
        <f aca="false">SQRT(J21^2+K21^2)</f>
        <v>3.90543410566382</v>
      </c>
      <c r="M21" s="40" t="n">
        <f aca="false">IF(G21="","",MAX(0,G21-1.96*L21/100))</f>
        <v>0.366114041987705</v>
      </c>
      <c r="N21" s="40" t="n">
        <f aca="false">IF(G21="","",MIN(1,G21+1.96*L21/100))</f>
        <v>0.519207058929726</v>
      </c>
      <c r="O21" s="59" t="n">
        <f aca="false">ROUND(S21*W21,0)</f>
        <v>64</v>
      </c>
      <c r="P21" s="59" t="n">
        <f aca="false">IF(F21="","",ROUND(SQRT((F21*L21/100)^2+(G21*O21)^2),0))</f>
        <v>33</v>
      </c>
      <c r="R21" s="60" t="n">
        <v>-6.84288269076493</v>
      </c>
      <c r="S21" s="61" t="n">
        <f aca="false">U21*V21*$F$5</f>
        <v>436.24466571835</v>
      </c>
      <c r="T21" s="62" t="n">
        <f aca="false">MAX(0,MIN(1,R21/100+$D$5))</f>
        <v>0.442278651994564</v>
      </c>
      <c r="U21" s="62" t="n">
        <v>0.625889046941679</v>
      </c>
      <c r="V21" s="61" t="n">
        <v>697</v>
      </c>
      <c r="W21" s="62" t="n">
        <v>0.147793277096735</v>
      </c>
      <c r="X21" s="63" t="s">
        <v>162</v>
      </c>
      <c r="Y21" s="63" t="s">
        <v>163</v>
      </c>
    </row>
    <row r="22" customFormat="false" ht="15" hidden="false" customHeight="false" outlineLevel="0" collapsed="false">
      <c r="A22" s="32" t="s">
        <v>159</v>
      </c>
      <c r="B22" s="32" t="s">
        <v>175</v>
      </c>
      <c r="C22" s="32" t="s">
        <v>177</v>
      </c>
      <c r="D22" s="59" t="n">
        <f aca="false">ROUND(S22*T22,0)</f>
        <v>119</v>
      </c>
      <c r="E22" s="59" t="n">
        <f aca="false">ROUND(S22,0)-D22</f>
        <v>161</v>
      </c>
      <c r="F22" s="59" t="n">
        <f aca="false">IF(COUNTA(D22:E22)=0,"",SUM(D22:E22))</f>
        <v>280</v>
      </c>
      <c r="G22" s="40" t="n">
        <f aca="false">IF(OR(F22="",F22=0),"",D22/F22)</f>
        <v>0.425</v>
      </c>
      <c r="H22" s="40" t="n">
        <f aca="false">IF(OR(F22="",F22=0),"",E22/F22)</f>
        <v>0.575</v>
      </c>
      <c r="I22" s="32" t="s">
        <v>161</v>
      </c>
      <c r="J22" s="36" t="n">
        <v>3.71043921764034</v>
      </c>
      <c r="K22" s="36" t="n">
        <f aca="false">$K$8</f>
        <v>1.21862888767609</v>
      </c>
      <c r="L22" s="36" t="n">
        <f aca="false">SQRT(J22^2+K22^2)</f>
        <v>3.90543410566382</v>
      </c>
      <c r="M22" s="40" t="n">
        <f aca="false">IF(G22="","",MAX(0,G22-1.96*L22/100))</f>
        <v>0.348453491528989</v>
      </c>
      <c r="N22" s="40" t="n">
        <f aca="false">IF(G22="","",MIN(1,G22+1.96*L22/100))</f>
        <v>0.501546508471011</v>
      </c>
      <c r="O22" s="59" t="n">
        <f aca="false">ROUND(S22*W22,0)</f>
        <v>41</v>
      </c>
      <c r="P22" s="59" t="n">
        <f aca="false">IF(F22="","",ROUND(SQRT((F22*L22/100)^2+(G22*O22)^2),0))</f>
        <v>21</v>
      </c>
      <c r="R22" s="60" t="n">
        <v>-8.77455820031264</v>
      </c>
      <c r="S22" s="61" t="n">
        <f aca="false">U22*V22*$F$5</f>
        <v>280.5</v>
      </c>
      <c r="T22" s="62" t="n">
        <f aca="false">MAX(0,MIN(1,R22/100+$D$5))</f>
        <v>0.422961896899087</v>
      </c>
      <c r="U22" s="62" t="n">
        <v>0.568965517241379</v>
      </c>
      <c r="V22" s="61" t="n">
        <v>493</v>
      </c>
      <c r="W22" s="62" t="n">
        <v>0.147793277096735</v>
      </c>
      <c r="X22" s="63" t="s">
        <v>162</v>
      </c>
      <c r="Y22" s="63" t="s">
        <v>163</v>
      </c>
    </row>
    <row r="23" customFormat="false" ht="15" hidden="false" customHeight="false" outlineLevel="0" collapsed="false">
      <c r="A23" s="32" t="s">
        <v>159</v>
      </c>
      <c r="B23" s="32" t="s">
        <v>175</v>
      </c>
      <c r="C23" s="32" t="s">
        <v>178</v>
      </c>
      <c r="D23" s="59" t="n">
        <f aca="false">ROUND(S23*T23,0)</f>
        <v>248</v>
      </c>
      <c r="E23" s="59" t="n">
        <f aca="false">ROUND(S23,0)-D23</f>
        <v>398</v>
      </c>
      <c r="F23" s="59" t="n">
        <f aca="false">IF(COUNTA(D23:E23)=0,"",SUM(D23:E23))</f>
        <v>646</v>
      </c>
      <c r="G23" s="40" t="n">
        <f aca="false">IF(OR(F23="",F23=0),"",D23/F23)</f>
        <v>0.38390092879257</v>
      </c>
      <c r="H23" s="40" t="n">
        <f aca="false">IF(OR(F23="",F23=0),"",E23/F23)</f>
        <v>0.61609907120743</v>
      </c>
      <c r="I23" s="32" t="s">
        <v>161</v>
      </c>
      <c r="J23" s="36" t="n">
        <v>2.37295943726819</v>
      </c>
      <c r="K23" s="36" t="n">
        <f aca="false">$K$8</f>
        <v>1.21862888767609</v>
      </c>
      <c r="L23" s="36" t="n">
        <f aca="false">SQRT(J23^2+K23^2)</f>
        <v>2.66758183694499</v>
      </c>
      <c r="M23" s="40" t="n">
        <f aca="false">IF(G23="","",MAX(0,G23-1.96*L23/100))</f>
        <v>0.331616324788448</v>
      </c>
      <c r="N23" s="40" t="n">
        <f aca="false">IF(G23="","",MIN(1,G23+1.96*L23/100))</f>
        <v>0.436185532796692</v>
      </c>
      <c r="O23" s="59" t="n">
        <f aca="false">ROUND(S23*W23,0)</f>
        <v>57</v>
      </c>
      <c r="P23" s="59" t="n">
        <f aca="false">IF(F23="","",ROUND(SQRT((F23*L23/100)^2+(G23*O23)^2),0))</f>
        <v>28</v>
      </c>
      <c r="R23" s="60" t="n">
        <v>-12.6655706114412</v>
      </c>
      <c r="S23" s="61" t="n">
        <f aca="false">U23*V23*$F$5</f>
        <v>645.69536423841</v>
      </c>
      <c r="T23" s="62" t="n">
        <f aca="false">MAX(0,MIN(1,R23/100+$D$5))</f>
        <v>0.384051772787801</v>
      </c>
      <c r="U23" s="62" t="n">
        <v>0.689845474613686</v>
      </c>
      <c r="V23" s="61" t="n">
        <v>936</v>
      </c>
      <c r="W23" s="62" t="n">
        <v>0.0882361663506877</v>
      </c>
      <c r="X23" s="63" t="s">
        <v>168</v>
      </c>
      <c r="Y23" s="63" t="s">
        <v>163</v>
      </c>
    </row>
    <row r="24" customFormat="false" ht="15" hidden="false" customHeight="false" outlineLevel="0" collapsed="false">
      <c r="A24" s="32" t="s">
        <v>159</v>
      </c>
      <c r="B24" s="32" t="s">
        <v>175</v>
      </c>
      <c r="C24" s="32" t="s">
        <v>179</v>
      </c>
      <c r="D24" s="59" t="n">
        <f aca="false">ROUND(S24*T24,0)</f>
        <v>117</v>
      </c>
      <c r="E24" s="59" t="n">
        <f aca="false">ROUND(S24,0)-D24</f>
        <v>112</v>
      </c>
      <c r="F24" s="59" t="n">
        <f aca="false">IF(COUNTA(D24:E24)=0,"",SUM(D24:E24))</f>
        <v>229</v>
      </c>
      <c r="G24" s="40" t="n">
        <f aca="false">IF(OR(F24="",F24=0),"",D24/F24)</f>
        <v>0.510917030567686</v>
      </c>
      <c r="H24" s="40" t="n">
        <f aca="false">IF(OR(F24="",F24=0),"",E24/F24)</f>
        <v>0.489082969432314</v>
      </c>
      <c r="I24" s="32" t="s">
        <v>161</v>
      </c>
      <c r="J24" s="36" t="n">
        <v>3.71043921764034</v>
      </c>
      <c r="K24" s="36" t="n">
        <f aca="false">$K$8</f>
        <v>1.21862888767609</v>
      </c>
      <c r="L24" s="36" t="n">
        <f aca="false">SQRT(J24^2+K24^2)</f>
        <v>3.90543410566382</v>
      </c>
      <c r="M24" s="40" t="n">
        <f aca="false">IF(G24="","",MAX(0,G24-1.96*L24/100))</f>
        <v>0.434370522096675</v>
      </c>
      <c r="N24" s="40" t="n">
        <f aca="false">IF(G24="","",MIN(1,G24+1.96*L24/100))</f>
        <v>0.587463539038696</v>
      </c>
      <c r="O24" s="59" t="n">
        <f aca="false">ROUND(S24*W24,0)</f>
        <v>34</v>
      </c>
      <c r="P24" s="59" t="n">
        <f aca="false">IF(F24="","",ROUND(SQRT((F24*L24/100)^2+(G24*O24)^2),0))</f>
        <v>20</v>
      </c>
      <c r="R24" s="60" t="n">
        <v>-0.0253749915895142</v>
      </c>
      <c r="S24" s="61" t="n">
        <f aca="false">U24*V24*$F$5</f>
        <v>229.496083550914</v>
      </c>
      <c r="T24" s="62" t="n">
        <f aca="false">MAX(0,MIN(1,R24/100+$D$5))</f>
        <v>0.510453728986318</v>
      </c>
      <c r="U24" s="62" t="n">
        <v>0.650130548302872</v>
      </c>
      <c r="V24" s="61" t="n">
        <v>353</v>
      </c>
      <c r="W24" s="62" t="n">
        <v>0.147793277096735</v>
      </c>
      <c r="X24" s="63" t="s">
        <v>162</v>
      </c>
      <c r="Y24" s="63" t="s">
        <v>163</v>
      </c>
    </row>
    <row r="25" customFormat="false" ht="15" hidden="false" customHeight="false" outlineLevel="0" collapsed="false">
      <c r="A25" s="32" t="s">
        <v>159</v>
      </c>
      <c r="B25" s="32" t="s">
        <v>175</v>
      </c>
      <c r="C25" s="32" t="s">
        <v>180</v>
      </c>
      <c r="D25" s="59" t="n">
        <f aca="false">ROUND(S25*T25,0)</f>
        <v>231</v>
      </c>
      <c r="E25" s="59" t="n">
        <f aca="false">ROUND(S25,0)-D25</f>
        <v>288</v>
      </c>
      <c r="F25" s="59" t="n">
        <f aca="false">IF(COUNTA(D25:E25)=0,"",SUM(D25:E25))</f>
        <v>519</v>
      </c>
      <c r="G25" s="40" t="n">
        <f aca="false">IF(OR(F25="",F25=0),"",D25/F25)</f>
        <v>0.445086705202312</v>
      </c>
      <c r="H25" s="40" t="n">
        <f aca="false">IF(OR(F25="",F25=0),"",E25/F25)</f>
        <v>0.554913294797688</v>
      </c>
      <c r="I25" s="32" t="s">
        <v>161</v>
      </c>
      <c r="J25" s="36" t="n">
        <v>3.71043921764034</v>
      </c>
      <c r="K25" s="36" t="n">
        <f aca="false">$K$8</f>
        <v>1.21862888767609</v>
      </c>
      <c r="L25" s="36" t="n">
        <f aca="false">SQRT(J25^2+K25^2)</f>
        <v>3.90543410566382</v>
      </c>
      <c r="M25" s="40" t="n">
        <f aca="false">IF(G25="","",MAX(0,G25-1.96*L25/100))</f>
        <v>0.368540196731301</v>
      </c>
      <c r="N25" s="40" t="n">
        <f aca="false">IF(G25="","",MIN(1,G25+1.96*L25/100))</f>
        <v>0.521633213673323</v>
      </c>
      <c r="O25" s="59" t="n">
        <f aca="false">ROUND(S25*W25,0)</f>
        <v>77</v>
      </c>
      <c r="P25" s="59" t="n">
        <f aca="false">IF(F25="","",ROUND(SQRT((F25*L25/100)^2+(G25*O25)^2),0))</f>
        <v>40</v>
      </c>
      <c r="R25" s="60" t="n">
        <v>-6.64367810594294</v>
      </c>
      <c r="S25" s="61" t="n">
        <f aca="false">U25*V25*$F$5</f>
        <v>519.166666666667</v>
      </c>
      <c r="T25" s="62" t="n">
        <f aca="false">MAX(0,MIN(1,R25/100+$D$5))</f>
        <v>0.444270697842784</v>
      </c>
      <c r="U25" s="62" t="n">
        <v>0.648148148148148</v>
      </c>
      <c r="V25" s="61" t="n">
        <v>801</v>
      </c>
      <c r="W25" s="62" t="n">
        <v>0.147793277096735</v>
      </c>
      <c r="X25" s="63" t="s">
        <v>162</v>
      </c>
      <c r="Y25" s="63" t="s">
        <v>163</v>
      </c>
    </row>
    <row r="26" customFormat="false" ht="15" hidden="false" customHeight="false" outlineLevel="0" collapsed="false">
      <c r="A26" s="32" t="s">
        <v>159</v>
      </c>
      <c r="B26" s="32" t="s">
        <v>181</v>
      </c>
      <c r="C26" s="32" t="s">
        <v>182</v>
      </c>
      <c r="D26" s="59" t="n">
        <f aca="false">ROUND(S26*T26,0)</f>
        <v>96</v>
      </c>
      <c r="E26" s="59" t="n">
        <f aca="false">ROUND(S26,0)-D26</f>
        <v>171</v>
      </c>
      <c r="F26" s="59" t="n">
        <f aca="false">IF(COUNTA(D26:E26)=0,"",SUM(D26:E26))</f>
        <v>267</v>
      </c>
      <c r="G26" s="40" t="n">
        <f aca="false">IF(OR(F26="",F26=0),"",D26/F26)</f>
        <v>0.359550561797753</v>
      </c>
      <c r="H26" s="40" t="n">
        <f aca="false">IF(OR(F26="",F26=0),"",E26/F26)</f>
        <v>0.640449438202247</v>
      </c>
      <c r="I26" s="32" t="s">
        <v>161</v>
      </c>
      <c r="J26" s="36" t="n">
        <v>3.71043921764034</v>
      </c>
      <c r="K26" s="36" t="n">
        <f aca="false">$K$8</f>
        <v>1.21862888767609</v>
      </c>
      <c r="L26" s="36" t="n">
        <f aca="false">SQRT(J26^2+K26^2)</f>
        <v>3.90543410566382</v>
      </c>
      <c r="M26" s="40" t="n">
        <f aca="false">IF(G26="","",MAX(0,G26-1.96*L26/100))</f>
        <v>0.283004053326742</v>
      </c>
      <c r="N26" s="40" t="n">
        <f aca="false">IF(G26="","",MIN(1,G26+1.96*L26/100))</f>
        <v>0.436097070268764</v>
      </c>
      <c r="O26" s="59" t="n">
        <f aca="false">ROUND(S26*W26,0)</f>
        <v>39</v>
      </c>
      <c r="P26" s="59" t="n">
        <f aca="false">IF(F26="","",ROUND(SQRT((F26*L26/100)^2+(G26*O26)^2),0))</f>
        <v>17</v>
      </c>
      <c r="R26" s="60" t="n">
        <v>-15.0346854540308</v>
      </c>
      <c r="S26" s="61" t="n">
        <f aca="false">U26*V26*$F$5</f>
        <v>267.002518891688</v>
      </c>
      <c r="T26" s="62" t="n">
        <f aca="false">MAX(0,MIN(1,R26/100+$D$5))</f>
        <v>0.360360624361905</v>
      </c>
      <c r="U26" s="62" t="n">
        <v>0.629722921914358</v>
      </c>
      <c r="V26" s="61" t="n">
        <v>424</v>
      </c>
      <c r="W26" s="62" t="n">
        <v>0.147793277096735</v>
      </c>
      <c r="X26" s="63" t="s">
        <v>162</v>
      </c>
      <c r="Y26" s="63" t="s">
        <v>163</v>
      </c>
    </row>
    <row r="27" customFormat="false" ht="15" hidden="false" customHeight="false" outlineLevel="0" collapsed="false">
      <c r="A27" s="32" t="s">
        <v>159</v>
      </c>
      <c r="B27" s="32" t="s">
        <v>181</v>
      </c>
      <c r="C27" s="32" t="s">
        <v>183</v>
      </c>
      <c r="D27" s="59" t="n">
        <f aca="false">ROUND(S27*T27,0)</f>
        <v>170</v>
      </c>
      <c r="E27" s="59" t="n">
        <f aca="false">ROUND(S27,0)-D27</f>
        <v>372</v>
      </c>
      <c r="F27" s="59" t="n">
        <f aca="false">IF(COUNTA(D27:E27)=0,"",SUM(D27:E27))</f>
        <v>542</v>
      </c>
      <c r="G27" s="40" t="n">
        <f aca="false">IF(OR(F27="",F27=0),"",D27/F27)</f>
        <v>0.313653136531365</v>
      </c>
      <c r="H27" s="40" t="n">
        <f aca="false">IF(OR(F27="",F27=0),"",E27/F27)</f>
        <v>0.686346863468635</v>
      </c>
      <c r="I27" s="32" t="s">
        <v>161</v>
      </c>
      <c r="J27" s="36" t="n">
        <v>3.71043921764034</v>
      </c>
      <c r="K27" s="36" t="n">
        <f aca="false">$K$8</f>
        <v>1.21862888767609</v>
      </c>
      <c r="L27" s="36" t="n">
        <f aca="false">SQRT(J27^2+K27^2)</f>
        <v>3.90543410566382</v>
      </c>
      <c r="M27" s="40" t="n">
        <f aca="false">IF(G27="","",MAX(0,G27-1.96*L27/100))</f>
        <v>0.237106628060355</v>
      </c>
      <c r="N27" s="40" t="n">
        <f aca="false">IF(G27="","",MIN(1,G27+1.96*L27/100))</f>
        <v>0.390199645002376</v>
      </c>
      <c r="O27" s="59" t="n">
        <f aca="false">ROUND(S27*W27,0)</f>
        <v>80</v>
      </c>
      <c r="P27" s="59" t="n">
        <f aca="false">IF(F27="","",ROUND(SQRT((F27*L27/100)^2+(G27*O27)^2),0))</f>
        <v>33</v>
      </c>
      <c r="R27" s="60" t="n">
        <v>-19.7047332089513</v>
      </c>
      <c r="S27" s="61" t="n">
        <f aca="false">U27*V27*$F$5</f>
        <v>542.170709793351</v>
      </c>
      <c r="T27" s="62" t="n">
        <f aca="false">MAX(0,MIN(1,R27/100+$D$5))</f>
        <v>0.3136601468127</v>
      </c>
      <c r="U27" s="62" t="n">
        <v>0.527403414195867</v>
      </c>
      <c r="V27" s="61" t="n">
        <v>1028</v>
      </c>
      <c r="W27" s="62" t="n">
        <v>0.147793277096735</v>
      </c>
      <c r="X27" s="63" t="s">
        <v>162</v>
      </c>
      <c r="Y27" s="63" t="s">
        <v>163</v>
      </c>
    </row>
    <row r="28" customFormat="false" ht="15" hidden="false" customHeight="false" outlineLevel="0" collapsed="false">
      <c r="A28" s="32" t="s">
        <v>159</v>
      </c>
      <c r="B28" s="32" t="s">
        <v>184</v>
      </c>
      <c r="C28" s="32" t="s">
        <v>185</v>
      </c>
      <c r="D28" s="59" t="n">
        <f aca="false">ROUND(S28*T28,0)</f>
        <v>213</v>
      </c>
      <c r="E28" s="59" t="n">
        <f aca="false">ROUND(S28,0)-D28</f>
        <v>311</v>
      </c>
      <c r="F28" s="59" t="n">
        <f aca="false">IF(COUNTA(D28:E28)=0,"",SUM(D28:E28))</f>
        <v>524</v>
      </c>
      <c r="G28" s="40" t="n">
        <f aca="false">IF(OR(F28="",F28=0),"",D28/F28)</f>
        <v>0.406488549618321</v>
      </c>
      <c r="H28" s="40" t="n">
        <f aca="false">IF(OR(F28="",F28=0),"",E28/F28)</f>
        <v>0.593511450381679</v>
      </c>
      <c r="I28" s="32" t="s">
        <v>161</v>
      </c>
      <c r="J28" s="36" t="n">
        <v>3.71043921764034</v>
      </c>
      <c r="K28" s="36" t="n">
        <f aca="false">$K$8</f>
        <v>1.21862888767609</v>
      </c>
      <c r="L28" s="36" t="n">
        <f aca="false">SQRT(J28^2+K28^2)</f>
        <v>3.90543410566382</v>
      </c>
      <c r="M28" s="40" t="n">
        <f aca="false">IF(G28="","",MAX(0,G28-1.96*L28/100))</f>
        <v>0.32994204114731</v>
      </c>
      <c r="N28" s="40" t="n">
        <f aca="false">IF(G28="","",MIN(1,G28+1.96*L28/100))</f>
        <v>0.483035058089331</v>
      </c>
      <c r="O28" s="59" t="n">
        <f aca="false">ROUND(S28*W28,0)</f>
        <v>77</v>
      </c>
      <c r="P28" s="59" t="n">
        <f aca="false">IF(F28="","",ROUND(SQRT((F28*L28/100)^2+(G28*O28)^2),0))</f>
        <v>37</v>
      </c>
      <c r="R28" s="60" t="n">
        <v>-10.3487335483965</v>
      </c>
      <c r="S28" s="61" t="n">
        <f aca="false">U28*V28*$F$5</f>
        <v>523.643835616438</v>
      </c>
      <c r="T28" s="62" t="n">
        <f aca="false">MAX(0,MIN(1,R28/100+$D$5))</f>
        <v>0.407220143418248</v>
      </c>
      <c r="U28" s="62" t="n">
        <v>0.472602739726027</v>
      </c>
      <c r="V28" s="61" t="n">
        <v>1108</v>
      </c>
      <c r="W28" s="62" t="n">
        <v>0.147793277096735</v>
      </c>
      <c r="X28" s="63" t="s">
        <v>162</v>
      </c>
      <c r="Y28" s="63" t="s">
        <v>163</v>
      </c>
    </row>
    <row r="29" customFormat="false" ht="15" hidden="false" customHeight="false" outlineLevel="0" collapsed="false">
      <c r="A29" s="32" t="s">
        <v>159</v>
      </c>
      <c r="B29" s="32" t="s">
        <v>184</v>
      </c>
      <c r="C29" s="32" t="s">
        <v>186</v>
      </c>
      <c r="D29" s="59" t="n">
        <f aca="false">ROUND(S29*T29,0)</f>
        <v>120</v>
      </c>
      <c r="E29" s="59" t="n">
        <f aca="false">ROUND(S29,0)-D29</f>
        <v>178</v>
      </c>
      <c r="F29" s="59" t="n">
        <f aca="false">IF(COUNTA(D29:E29)=0,"",SUM(D29:E29))</f>
        <v>298</v>
      </c>
      <c r="G29" s="40" t="n">
        <f aca="false">IF(OR(F29="",F29=0),"",D29/F29)</f>
        <v>0.402684563758389</v>
      </c>
      <c r="H29" s="40" t="n">
        <f aca="false">IF(OR(F29="",F29=0),"",E29/F29)</f>
        <v>0.597315436241611</v>
      </c>
      <c r="I29" s="32" t="s">
        <v>161</v>
      </c>
      <c r="J29" s="36" t="n">
        <v>3.71043921764034</v>
      </c>
      <c r="K29" s="36" t="n">
        <f aca="false">$K$8</f>
        <v>1.21862888767609</v>
      </c>
      <c r="L29" s="36" t="n">
        <f aca="false">SQRT(J29^2+K29^2)</f>
        <v>3.90543410566382</v>
      </c>
      <c r="M29" s="40" t="n">
        <f aca="false">IF(G29="","",MAX(0,G29-1.96*L29/100))</f>
        <v>0.326138055287378</v>
      </c>
      <c r="N29" s="40" t="n">
        <f aca="false">IF(G29="","",MIN(1,G29+1.96*L29/100))</f>
        <v>0.4792310722294</v>
      </c>
      <c r="O29" s="59" t="n">
        <f aca="false">ROUND(S29*W29,0)</f>
        <v>44</v>
      </c>
      <c r="P29" s="59" t="n">
        <f aca="false">IF(F29="","",ROUND(SQRT((F29*L29/100)^2+(G29*O29)^2),0))</f>
        <v>21</v>
      </c>
      <c r="R29" s="60" t="n">
        <v>-10.7605243764925</v>
      </c>
      <c r="S29" s="61" t="n">
        <f aca="false">U29*V29*$F$5</f>
        <v>297.7625</v>
      </c>
      <c r="T29" s="62" t="n">
        <f aca="false">MAX(0,MIN(1,R29/100+$D$5))</f>
        <v>0.403102235137288</v>
      </c>
      <c r="U29" s="62" t="n">
        <v>0.4484375</v>
      </c>
      <c r="V29" s="61" t="n">
        <v>664</v>
      </c>
      <c r="W29" s="62" t="n">
        <v>0.147793277096735</v>
      </c>
      <c r="X29" s="63" t="s">
        <v>162</v>
      </c>
      <c r="Y29" s="63" t="s">
        <v>163</v>
      </c>
    </row>
    <row r="30" customFormat="false" ht="15" hidden="false" customHeight="false" outlineLevel="0" collapsed="false">
      <c r="A30" s="32" t="s">
        <v>159</v>
      </c>
      <c r="B30" s="32" t="s">
        <v>184</v>
      </c>
      <c r="C30" s="32" t="s">
        <v>187</v>
      </c>
      <c r="D30" s="59" t="n">
        <f aca="false">ROUND(S30*T30,0)</f>
        <v>107</v>
      </c>
      <c r="E30" s="59" t="n">
        <f aca="false">ROUND(S30,0)-D30</f>
        <v>154</v>
      </c>
      <c r="F30" s="59" t="n">
        <f aca="false">IF(COUNTA(D30:E30)=0,"",SUM(D30:E30))</f>
        <v>261</v>
      </c>
      <c r="G30" s="40" t="n">
        <f aca="false">IF(OR(F30="",F30=0),"",D30/F30)</f>
        <v>0.409961685823755</v>
      </c>
      <c r="H30" s="40" t="n">
        <f aca="false">IF(OR(F30="",F30=0),"",E30/F30)</f>
        <v>0.590038314176245</v>
      </c>
      <c r="I30" s="32" t="s">
        <v>161</v>
      </c>
      <c r="J30" s="36" t="n">
        <v>3.71043921764034</v>
      </c>
      <c r="K30" s="36" t="n">
        <f aca="false">$K$8</f>
        <v>1.21862888767609</v>
      </c>
      <c r="L30" s="36" t="n">
        <f aca="false">SQRT(J30^2+K30^2)</f>
        <v>3.90543410566382</v>
      </c>
      <c r="M30" s="40" t="n">
        <f aca="false">IF(G30="","",MAX(0,G30-1.96*L30/100))</f>
        <v>0.333415177352744</v>
      </c>
      <c r="N30" s="40" t="n">
        <f aca="false">IF(G30="","",MIN(1,G30+1.96*L30/100))</f>
        <v>0.486508194294766</v>
      </c>
      <c r="O30" s="59" t="n">
        <f aca="false">ROUND(S30*W30,0)</f>
        <v>39</v>
      </c>
      <c r="P30" s="59" t="n">
        <f aca="false">IF(F30="","",ROUND(SQRT((F30*L30/100)^2+(G30*O30)^2),0))</f>
        <v>19</v>
      </c>
      <c r="R30" s="60" t="n">
        <v>-10.1504474839579</v>
      </c>
      <c r="S30" s="61" t="n">
        <f aca="false">U30*V30*$F$5</f>
        <v>260.883392226148</v>
      </c>
      <c r="T30" s="62" t="n">
        <f aca="false">MAX(0,MIN(1,R30/100+$D$5))</f>
        <v>0.409203004062634</v>
      </c>
      <c r="U30" s="62" t="n">
        <v>0.406360424028269</v>
      </c>
      <c r="V30" s="61" t="n">
        <v>642</v>
      </c>
      <c r="W30" s="62" t="n">
        <v>0.147793277096735</v>
      </c>
      <c r="X30" s="63" t="s">
        <v>162</v>
      </c>
      <c r="Y30" s="63" t="s">
        <v>163</v>
      </c>
    </row>
    <row r="31" customFormat="false" ht="15" hidden="false" customHeight="false" outlineLevel="0" collapsed="false">
      <c r="A31" s="32" t="s">
        <v>159</v>
      </c>
      <c r="B31" s="32" t="s">
        <v>188</v>
      </c>
      <c r="C31" s="32" t="s">
        <v>188</v>
      </c>
      <c r="D31" s="59" t="n">
        <f aca="false">ROUND(S31*T31,0)</f>
        <v>31</v>
      </c>
      <c r="E31" s="59" t="n">
        <f aca="false">ROUND(S31,0)-D31</f>
        <v>87</v>
      </c>
      <c r="F31" s="59" t="n">
        <f aca="false">IF(COUNTA(D31:E31)=0,"",SUM(D31:E31))</f>
        <v>118</v>
      </c>
      <c r="G31" s="40" t="n">
        <f aca="false">IF(OR(F31="",F31=0),"",D31/F31)</f>
        <v>0.26271186440678</v>
      </c>
      <c r="H31" s="40" t="n">
        <f aca="false">IF(OR(F31="",F31=0),"",E31/F31)</f>
        <v>0.73728813559322</v>
      </c>
      <c r="I31" s="32" t="s">
        <v>161</v>
      </c>
      <c r="J31" s="36" t="n">
        <v>3.71043921764034</v>
      </c>
      <c r="K31" s="36" t="n">
        <f aca="false">$K$8</f>
        <v>1.21862888767609</v>
      </c>
      <c r="L31" s="36" t="n">
        <f aca="false">SQRT(J31^2+K31^2)</f>
        <v>3.90543410566382</v>
      </c>
      <c r="M31" s="40" t="n">
        <f aca="false">IF(G31="","",MAX(0,G31-1.96*L31/100))</f>
        <v>0.186165355935769</v>
      </c>
      <c r="N31" s="40" t="n">
        <f aca="false">IF(G31="","",MIN(1,G31+1.96*L31/100))</f>
        <v>0.339258372877791</v>
      </c>
      <c r="O31" s="59" t="n">
        <f aca="false">ROUND(S31*W31,0)</f>
        <v>17</v>
      </c>
      <c r="P31" s="59" t="n">
        <f aca="false">IF(F31="","",ROUND(SQRT((F31*L31/100)^2+(G31*O31)^2),0))</f>
        <v>6</v>
      </c>
      <c r="R31" s="60" t="n">
        <v>-24.9630315119844</v>
      </c>
      <c r="S31" s="61" t="n">
        <f aca="false">U31*V31*$F$5</f>
        <v>118.285714285714</v>
      </c>
      <c r="T31" s="62" t="n">
        <f aca="false">MAX(0,MIN(1,R31/100+$D$5))</f>
        <v>0.261077163782369</v>
      </c>
      <c r="U31" s="62" t="n">
        <v>0.657142857142857</v>
      </c>
      <c r="V31" s="61" t="n">
        <v>180</v>
      </c>
      <c r="W31" s="62" t="n">
        <v>0.147793277096735</v>
      </c>
      <c r="X31" s="63" t="s">
        <v>162</v>
      </c>
      <c r="Y31" s="63" t="s">
        <v>163</v>
      </c>
    </row>
    <row r="32" customFormat="false" ht="15" hidden="false" customHeight="false" outlineLevel="0" collapsed="false">
      <c r="A32" s="32" t="s">
        <v>159</v>
      </c>
      <c r="B32" s="32" t="s">
        <v>189</v>
      </c>
      <c r="C32" s="32" t="s">
        <v>189</v>
      </c>
      <c r="D32" s="59" t="n">
        <f aca="false">ROUND(S32*T32,0)</f>
        <v>47</v>
      </c>
      <c r="E32" s="59" t="n">
        <f aca="false">ROUND(S32,0)-D32</f>
        <v>190</v>
      </c>
      <c r="F32" s="59" t="n">
        <f aca="false">IF(COUNTA(D32:E32)=0,"",SUM(D32:E32))</f>
        <v>237</v>
      </c>
      <c r="G32" s="40" t="n">
        <f aca="false">IF(OR(F32="",F32=0),"",D32/F32)</f>
        <v>0.19831223628692</v>
      </c>
      <c r="H32" s="40" t="n">
        <f aca="false">IF(OR(F32="",F32=0),"",E32/F32)</f>
        <v>0.80168776371308</v>
      </c>
      <c r="I32" s="32" t="s">
        <v>161</v>
      </c>
      <c r="J32" s="36" t="n">
        <v>3.71043921764034</v>
      </c>
      <c r="K32" s="36" t="n">
        <f aca="false">$K$8</f>
        <v>1.21862888767609</v>
      </c>
      <c r="L32" s="36" t="n">
        <f aca="false">SQRT(J32^2+K32^2)</f>
        <v>3.90543410566382</v>
      </c>
      <c r="M32" s="40" t="n">
        <f aca="false">IF(G32="","",MAX(0,G32-1.96*L32/100))</f>
        <v>0.121765727815909</v>
      </c>
      <c r="N32" s="40" t="n">
        <f aca="false">IF(G32="","",MIN(1,G32+1.96*L32/100))</f>
        <v>0.274858744757931</v>
      </c>
      <c r="O32" s="59" t="n">
        <f aca="false">ROUND(S32*W32,0)</f>
        <v>35</v>
      </c>
      <c r="P32" s="59" t="n">
        <f aca="false">IF(F32="","",ROUND(SQRT((F32*L32/100)^2+(G32*O32)^2),0))</f>
        <v>12</v>
      </c>
      <c r="R32" s="60" t="n">
        <v>-31.1730795093111</v>
      </c>
      <c r="S32" s="61" t="n">
        <f aca="false">U32*V32*$F$5</f>
        <v>236.844827586207</v>
      </c>
      <c r="T32" s="62" t="n">
        <f aca="false">MAX(0,MIN(1,R32/100+$D$5))</f>
        <v>0.198976683809102</v>
      </c>
      <c r="U32" s="62" t="n">
        <v>0.692528735632184</v>
      </c>
      <c r="V32" s="61" t="n">
        <v>342</v>
      </c>
      <c r="W32" s="62" t="n">
        <v>0.147793277096735</v>
      </c>
      <c r="X32" s="63" t="s">
        <v>162</v>
      </c>
      <c r="Y32" s="63" t="s">
        <v>163</v>
      </c>
    </row>
    <row r="33" customFormat="false" ht="15" hidden="false" customHeight="false" outlineLevel="0" collapsed="false">
      <c r="A33" s="32" t="s">
        <v>159</v>
      </c>
      <c r="B33" s="32" t="s">
        <v>190</v>
      </c>
      <c r="C33" s="32" t="s">
        <v>191</v>
      </c>
      <c r="D33" s="59" t="n">
        <f aca="false">ROUND(S33*T33,0)</f>
        <v>238</v>
      </c>
      <c r="E33" s="59" t="n">
        <f aca="false">ROUND(S33,0)-D33</f>
        <v>358</v>
      </c>
      <c r="F33" s="59" t="n">
        <f aca="false">IF(COUNTA(D33:E33)=0,"",SUM(D33:E33))</f>
        <v>596</v>
      </c>
      <c r="G33" s="40" t="n">
        <f aca="false">IF(OR(F33="",F33=0),"",D33/F33)</f>
        <v>0.399328859060403</v>
      </c>
      <c r="H33" s="40" t="n">
        <f aca="false">IF(OR(F33="",F33=0),"",E33/F33)</f>
        <v>0.600671140939597</v>
      </c>
      <c r="I33" s="32" t="s">
        <v>161</v>
      </c>
      <c r="J33" s="36" t="n">
        <v>2.37295943726819</v>
      </c>
      <c r="K33" s="36" t="n">
        <f aca="false">$K$8</f>
        <v>1.21862888767609</v>
      </c>
      <c r="L33" s="36" t="n">
        <f aca="false">SQRT(J33^2+K33^2)</f>
        <v>2.66758183694499</v>
      </c>
      <c r="M33" s="40" t="n">
        <f aca="false">IF(G33="","",MAX(0,G33-1.96*L33/100))</f>
        <v>0.347044255056281</v>
      </c>
      <c r="N33" s="40" t="n">
        <f aca="false">IF(G33="","",MIN(1,G33+1.96*L33/100))</f>
        <v>0.451613463064524</v>
      </c>
      <c r="O33" s="59" t="n">
        <f aca="false">ROUND(S33*W33,0)</f>
        <v>53</v>
      </c>
      <c r="P33" s="59" t="n">
        <f aca="false">IF(F33="","",ROUND(SQRT((F33*L33/100)^2+(G33*O33)^2),0))</f>
        <v>26</v>
      </c>
      <c r="R33" s="60" t="n">
        <v>-11.1628525242206</v>
      </c>
      <c r="S33" s="61" t="n">
        <f aca="false">U33*V33*$F$5</f>
        <v>596.457399103139</v>
      </c>
      <c r="T33" s="62" t="n">
        <f aca="false">MAX(0,MIN(1,R33/100+$D$5))</f>
        <v>0.399078953660007</v>
      </c>
      <c r="U33" s="62" t="n">
        <v>0.50762331838565</v>
      </c>
      <c r="V33" s="61" t="n">
        <v>1175</v>
      </c>
      <c r="W33" s="62" t="n">
        <v>0.0882361663506877</v>
      </c>
      <c r="X33" s="63" t="s">
        <v>168</v>
      </c>
      <c r="Y33" s="63" t="s">
        <v>163</v>
      </c>
    </row>
    <row r="34" customFormat="false" ht="15" hidden="false" customHeight="false" outlineLevel="0" collapsed="false">
      <c r="A34" s="32" t="s">
        <v>159</v>
      </c>
      <c r="B34" s="32" t="s">
        <v>190</v>
      </c>
      <c r="C34" s="32" t="s">
        <v>192</v>
      </c>
      <c r="D34" s="59" t="n">
        <f aca="false">ROUND(S34*T34,0)</f>
        <v>220</v>
      </c>
      <c r="E34" s="59" t="n">
        <f aca="false">ROUND(S34,0)-D34</f>
        <v>343</v>
      </c>
      <c r="F34" s="59" t="n">
        <f aca="false">IF(COUNTA(D34:E34)=0,"",SUM(D34:E34))</f>
        <v>563</v>
      </c>
      <c r="G34" s="40" t="n">
        <f aca="false">IF(OR(F34="",F34=0),"",D34/F34)</f>
        <v>0.390763765541741</v>
      </c>
      <c r="H34" s="40" t="n">
        <f aca="false">IF(OR(F34="",F34=0),"",E34/F34)</f>
        <v>0.609236234458259</v>
      </c>
      <c r="I34" s="32" t="s">
        <v>161</v>
      </c>
      <c r="J34" s="36" t="n">
        <v>3.71043921764034</v>
      </c>
      <c r="K34" s="36" t="n">
        <f aca="false">$K$8</f>
        <v>1.21862888767609</v>
      </c>
      <c r="L34" s="36" t="n">
        <f aca="false">SQRT(J34^2+K34^2)</f>
        <v>3.90543410566382</v>
      </c>
      <c r="M34" s="40" t="n">
        <f aca="false">IF(G34="","",MAX(0,G34-1.96*L34/100))</f>
        <v>0.31421725707073</v>
      </c>
      <c r="N34" s="40" t="n">
        <f aca="false">IF(G34="","",MIN(1,G34+1.96*L34/100))</f>
        <v>0.467310274012752</v>
      </c>
      <c r="O34" s="59" t="n">
        <f aca="false">ROUND(S34*W34,0)</f>
        <v>83</v>
      </c>
      <c r="P34" s="59" t="n">
        <f aca="false">IF(F34="","",ROUND(SQRT((F34*L34/100)^2+(G34*O34)^2),0))</f>
        <v>39</v>
      </c>
      <c r="R34" s="60" t="n">
        <v>-12.0158937228479</v>
      </c>
      <c r="S34" s="61" t="n">
        <f aca="false">U34*V34*$F$5</f>
        <v>563.161453077699</v>
      </c>
      <c r="T34" s="62" t="n">
        <f aca="false">MAX(0,MIN(1,R34/100+$D$5))</f>
        <v>0.390548541673734</v>
      </c>
      <c r="U34" s="62" t="n">
        <v>0.531786074672048</v>
      </c>
      <c r="V34" s="61" t="n">
        <v>1059</v>
      </c>
      <c r="W34" s="62" t="n">
        <v>0.147793277096735</v>
      </c>
      <c r="X34" s="63" t="s">
        <v>162</v>
      </c>
      <c r="Y34" s="63" t="s">
        <v>163</v>
      </c>
    </row>
    <row r="35" customFormat="false" ht="15" hidden="false" customHeight="false" outlineLevel="0" collapsed="false">
      <c r="A35" s="32" t="s">
        <v>159</v>
      </c>
      <c r="B35" s="32" t="s">
        <v>190</v>
      </c>
      <c r="C35" s="32" t="s">
        <v>193</v>
      </c>
      <c r="D35" s="59" t="n">
        <f aca="false">ROUND(S35*T35,0)</f>
        <v>231</v>
      </c>
      <c r="E35" s="59" t="n">
        <f aca="false">ROUND(S35,0)-D35</f>
        <v>363</v>
      </c>
      <c r="F35" s="59" t="n">
        <f aca="false">IF(COUNTA(D35:E35)=0,"",SUM(D35:E35))</f>
        <v>594</v>
      </c>
      <c r="G35" s="40" t="n">
        <f aca="false">IF(OR(F35="",F35=0),"",D35/F35)</f>
        <v>0.388888888888889</v>
      </c>
      <c r="H35" s="40" t="n">
        <f aca="false">IF(OR(F35="",F35=0),"",E35/F35)</f>
        <v>0.611111111111111</v>
      </c>
      <c r="I35" s="32" t="s">
        <v>161</v>
      </c>
      <c r="J35" s="36" t="n">
        <v>2.37295943726819</v>
      </c>
      <c r="K35" s="36" t="n">
        <f aca="false">$K$8</f>
        <v>1.21862888767609</v>
      </c>
      <c r="L35" s="36" t="n">
        <f aca="false">SQRT(J35^2+K35^2)</f>
        <v>2.66758183694499</v>
      </c>
      <c r="M35" s="40" t="n">
        <f aca="false">IF(G35="","",MAX(0,G35-1.96*L35/100))</f>
        <v>0.336604284884767</v>
      </c>
      <c r="N35" s="40" t="n">
        <f aca="false">IF(G35="","",MIN(1,G35+1.96*L35/100))</f>
        <v>0.441173492893011</v>
      </c>
      <c r="O35" s="59" t="n">
        <f aca="false">ROUND(S35*W35,0)</f>
        <v>52</v>
      </c>
      <c r="P35" s="59" t="n">
        <f aca="false">IF(F35="","",ROUND(SQRT((F35*L35/100)^2+(G35*O35)^2),0))</f>
        <v>26</v>
      </c>
      <c r="R35" s="60" t="n">
        <v>-12.1969590787795</v>
      </c>
      <c r="S35" s="61" t="n">
        <f aca="false">U35*V35*$F$5</f>
        <v>593.941784037559</v>
      </c>
      <c r="T35" s="62" t="n">
        <f aca="false">MAX(0,MIN(1,R35/100+$D$5))</f>
        <v>0.388737888114418</v>
      </c>
      <c r="U35" s="62" t="n">
        <v>0.538967136150235</v>
      </c>
      <c r="V35" s="61" t="n">
        <v>1102</v>
      </c>
      <c r="W35" s="62" t="n">
        <v>0.0882361663506877</v>
      </c>
      <c r="X35" s="63" t="s">
        <v>168</v>
      </c>
      <c r="Y35" s="63" t="s">
        <v>163</v>
      </c>
    </row>
    <row r="36" customFormat="false" ht="15" hidden="false" customHeight="false" outlineLevel="0" collapsed="false">
      <c r="A36" s="32" t="s">
        <v>159</v>
      </c>
      <c r="B36" s="32" t="s">
        <v>194</v>
      </c>
      <c r="C36" s="32" t="s">
        <v>195</v>
      </c>
      <c r="D36" s="59" t="n">
        <f aca="false">ROUND(S36*T36,0)</f>
        <v>223</v>
      </c>
      <c r="E36" s="59" t="n">
        <f aca="false">ROUND(S36,0)-D36</f>
        <v>607</v>
      </c>
      <c r="F36" s="59" t="n">
        <f aca="false">IF(COUNTA(D36:E36)=0,"",SUM(D36:E36))</f>
        <v>830</v>
      </c>
      <c r="G36" s="40" t="n">
        <f aca="false">IF(OR(F36="",F36=0),"",D36/F36)</f>
        <v>0.268674698795181</v>
      </c>
      <c r="H36" s="40" t="n">
        <f aca="false">IF(OR(F36="",F36=0),"",E36/F36)</f>
        <v>0.731325301204819</v>
      </c>
      <c r="I36" s="32" t="s">
        <v>161</v>
      </c>
      <c r="J36" s="36" t="n">
        <v>2.37295943726819</v>
      </c>
      <c r="K36" s="36" t="n">
        <f aca="false">$K$8</f>
        <v>1.21862888767609</v>
      </c>
      <c r="L36" s="36" t="n">
        <f aca="false">SQRT(J36^2+K36^2)</f>
        <v>2.66758183694499</v>
      </c>
      <c r="M36" s="40" t="n">
        <f aca="false">IF(G36="","",MAX(0,G36-1.96*L36/100))</f>
        <v>0.216390094791059</v>
      </c>
      <c r="N36" s="40" t="n">
        <f aca="false">IF(G36="","",MIN(1,G36+1.96*L36/100))</f>
        <v>0.320959302799303</v>
      </c>
      <c r="O36" s="59" t="n">
        <f aca="false">ROUND(S36*W36,0)</f>
        <v>73</v>
      </c>
      <c r="P36" s="59" t="n">
        <f aca="false">IF(F36="","",ROUND(SQRT((F36*L36/100)^2+(G36*O36)^2),0))</f>
        <v>30</v>
      </c>
      <c r="R36" s="60" t="n">
        <v>-24.1616154226071</v>
      </c>
      <c r="S36" s="61" t="n">
        <f aca="false">U36*V36*$F$5</f>
        <v>830.121621621622</v>
      </c>
      <c r="T36" s="62" t="n">
        <f aca="false">MAX(0,MIN(1,R36/100+$D$5))</f>
        <v>0.269091324676142</v>
      </c>
      <c r="U36" s="62" t="n">
        <v>0.635135135135135</v>
      </c>
      <c r="V36" s="61" t="n">
        <v>1307</v>
      </c>
      <c r="W36" s="62" t="n">
        <v>0.0882361663506877</v>
      </c>
      <c r="X36" s="63" t="s">
        <v>168</v>
      </c>
      <c r="Y36" s="63" t="s">
        <v>163</v>
      </c>
    </row>
    <row r="37" customFormat="false" ht="15" hidden="false" customHeight="false" outlineLevel="0" collapsed="false">
      <c r="A37" s="32" t="s">
        <v>159</v>
      </c>
      <c r="B37" s="32" t="s">
        <v>194</v>
      </c>
      <c r="C37" s="32" t="s">
        <v>196</v>
      </c>
      <c r="D37" s="59" t="n">
        <f aca="false">ROUND(S37*T37,0)</f>
        <v>164</v>
      </c>
      <c r="E37" s="59" t="n">
        <f aca="false">ROUND(S37,0)-D37</f>
        <v>407</v>
      </c>
      <c r="F37" s="59" t="n">
        <f aca="false">IF(COUNTA(D37:E37)=0,"",SUM(D37:E37))</f>
        <v>571</v>
      </c>
      <c r="G37" s="40" t="n">
        <f aca="false">IF(OR(F37="",F37=0),"",D37/F37)</f>
        <v>0.287215411558669</v>
      </c>
      <c r="H37" s="40" t="n">
        <f aca="false">IF(OR(F37="",F37=0),"",E37/F37)</f>
        <v>0.712784588441331</v>
      </c>
      <c r="I37" s="32" t="s">
        <v>161</v>
      </c>
      <c r="J37" s="36" t="n">
        <v>3.71043921764034</v>
      </c>
      <c r="K37" s="36" t="n">
        <f aca="false">$K$8</f>
        <v>1.21862888767609</v>
      </c>
      <c r="L37" s="36" t="n">
        <f aca="false">SQRT(J37^2+K37^2)</f>
        <v>3.90543410566382</v>
      </c>
      <c r="M37" s="40" t="n">
        <f aca="false">IF(G37="","",MAX(0,G37-1.96*L37/100))</f>
        <v>0.210668903087658</v>
      </c>
      <c r="N37" s="40" t="n">
        <f aca="false">IF(G37="","",MIN(1,G37+1.96*L37/100))</f>
        <v>0.36376192002968</v>
      </c>
      <c r="O37" s="59" t="n">
        <f aca="false">ROUND(S37*W37,0)</f>
        <v>84</v>
      </c>
      <c r="P37" s="59" t="n">
        <f aca="false">IF(F37="","",ROUND(SQRT((F37*L37/100)^2+(G37*O37)^2),0))</f>
        <v>33</v>
      </c>
      <c r="R37" s="60" t="n">
        <v>-22.3291366713783</v>
      </c>
      <c r="S37" s="61" t="n">
        <f aca="false">U37*V37*$F$5</f>
        <v>570.942760942761</v>
      </c>
      <c r="T37" s="62" t="n">
        <f aca="false">MAX(0,MIN(1,R37/100+$D$5))</f>
        <v>0.28741611218843</v>
      </c>
      <c r="U37" s="62" t="n">
        <v>0.613916947250281</v>
      </c>
      <c r="V37" s="61" t="n">
        <v>930</v>
      </c>
      <c r="W37" s="62" t="n">
        <v>0.147793277096735</v>
      </c>
      <c r="X37" s="63" t="s">
        <v>162</v>
      </c>
      <c r="Y37" s="63" t="s">
        <v>163</v>
      </c>
    </row>
    <row r="38" customFormat="false" ht="15" hidden="false" customHeight="false" outlineLevel="0" collapsed="false">
      <c r="A38" s="32" t="s">
        <v>159</v>
      </c>
      <c r="B38" s="32" t="s">
        <v>197</v>
      </c>
      <c r="C38" s="32" t="s">
        <v>198</v>
      </c>
      <c r="D38" s="59" t="n">
        <f aca="false">ROUND(S38*T38,0)</f>
        <v>112</v>
      </c>
      <c r="E38" s="59" t="n">
        <f aca="false">ROUND(S38,0)-D38</f>
        <v>334</v>
      </c>
      <c r="F38" s="59" t="n">
        <f aca="false">IF(COUNTA(D38:E38)=0,"",SUM(D38:E38))</f>
        <v>446</v>
      </c>
      <c r="G38" s="40" t="n">
        <f aca="false">IF(OR(F38="",F38=0),"",D38/F38)</f>
        <v>0.251121076233184</v>
      </c>
      <c r="H38" s="40" t="n">
        <f aca="false">IF(OR(F38="",F38=0),"",E38/F38)</f>
        <v>0.748878923766816</v>
      </c>
      <c r="I38" s="32" t="s">
        <v>161</v>
      </c>
      <c r="J38" s="36" t="n">
        <v>3.71043921764034</v>
      </c>
      <c r="K38" s="36" t="n">
        <f aca="false">$K$8</f>
        <v>1.21862888767609</v>
      </c>
      <c r="L38" s="36" t="n">
        <f aca="false">SQRT(J38^2+K38^2)</f>
        <v>3.90543410566382</v>
      </c>
      <c r="M38" s="40" t="n">
        <f aca="false">IF(G38="","",MAX(0,G38-1.96*L38/100))</f>
        <v>0.174574567762173</v>
      </c>
      <c r="N38" s="40" t="n">
        <f aca="false">IF(G38="","",MIN(1,G38+1.96*L38/100))</f>
        <v>0.327667584704195</v>
      </c>
      <c r="O38" s="59" t="n">
        <f aca="false">ROUND(S38*W38,0)</f>
        <v>66</v>
      </c>
      <c r="P38" s="59" t="n">
        <f aca="false">IF(F38="","",ROUND(SQRT((F38*L38/100)^2+(G38*O38)^2),0))</f>
        <v>24</v>
      </c>
      <c r="R38" s="60" t="n">
        <v>-26.0360486760494</v>
      </c>
      <c r="S38" s="61" t="n">
        <f aca="false">U38*V38*$F$5</f>
        <v>446.130363036304</v>
      </c>
      <c r="T38" s="62" t="n">
        <f aca="false">MAX(0,MIN(1,R38/100+$D$5))</f>
        <v>0.250346992141719</v>
      </c>
      <c r="U38" s="62" t="n">
        <v>0.641914191419142</v>
      </c>
      <c r="V38" s="61" t="n">
        <v>695</v>
      </c>
      <c r="W38" s="62" t="n">
        <v>0.147793277096735</v>
      </c>
      <c r="X38" s="63" t="s">
        <v>162</v>
      </c>
      <c r="Y38" s="63" t="s">
        <v>163</v>
      </c>
    </row>
    <row r="39" customFormat="false" ht="15" hidden="false" customHeight="false" outlineLevel="0" collapsed="false">
      <c r="A39" s="32" t="s">
        <v>159</v>
      </c>
      <c r="B39" s="32" t="s">
        <v>197</v>
      </c>
      <c r="C39" s="32" t="s">
        <v>199</v>
      </c>
      <c r="D39" s="59" t="n">
        <f aca="false">ROUND(S39*T39,0)</f>
        <v>85</v>
      </c>
      <c r="E39" s="59" t="n">
        <f aca="false">ROUND(S39,0)-D39</f>
        <v>216</v>
      </c>
      <c r="F39" s="59" t="n">
        <f aca="false">IF(COUNTA(D39:E39)=0,"",SUM(D39:E39))</f>
        <v>301</v>
      </c>
      <c r="G39" s="40" t="n">
        <f aca="false">IF(OR(F39="",F39=0),"",D39/F39)</f>
        <v>0.282392026578073</v>
      </c>
      <c r="H39" s="40" t="n">
        <f aca="false">IF(OR(F39="",F39=0),"",E39/F39)</f>
        <v>0.717607973421927</v>
      </c>
      <c r="I39" s="32" t="s">
        <v>161</v>
      </c>
      <c r="J39" s="36" t="n">
        <v>3.71043921764034</v>
      </c>
      <c r="K39" s="36" t="n">
        <f aca="false">$K$8</f>
        <v>1.21862888767609</v>
      </c>
      <c r="L39" s="36" t="n">
        <f aca="false">SQRT(J39^2+K39^2)</f>
        <v>3.90543410566382</v>
      </c>
      <c r="M39" s="40" t="n">
        <f aca="false">IF(G39="","",MAX(0,G39-1.96*L39/100))</f>
        <v>0.205845518107062</v>
      </c>
      <c r="N39" s="40" t="n">
        <f aca="false">IF(G39="","",MIN(1,G39+1.96*L39/100))</f>
        <v>0.358938535049084</v>
      </c>
      <c r="O39" s="59" t="n">
        <f aca="false">ROUND(S39*W39,0)</f>
        <v>45</v>
      </c>
      <c r="P39" s="59" t="n">
        <f aca="false">IF(F39="","",ROUND(SQRT((F39*L39/100)^2+(G39*O39)^2),0))</f>
        <v>17</v>
      </c>
      <c r="R39" s="60" t="n">
        <v>-22.9549427008618</v>
      </c>
      <c r="S39" s="61" t="n">
        <f aca="false">U39*V39*$F$5</f>
        <v>301.151408450704</v>
      </c>
      <c r="T39" s="62" t="n">
        <f aca="false">MAX(0,MIN(1,R39/100+$D$5))</f>
        <v>0.281158051893595</v>
      </c>
      <c r="U39" s="62" t="n">
        <v>0.538732394366197</v>
      </c>
      <c r="V39" s="61" t="n">
        <v>559</v>
      </c>
      <c r="W39" s="62" t="n">
        <v>0.147793277096735</v>
      </c>
      <c r="X39" s="63" t="s">
        <v>162</v>
      </c>
      <c r="Y39" s="63" t="s">
        <v>163</v>
      </c>
    </row>
    <row r="40" customFormat="false" ht="15" hidden="false" customHeight="false" outlineLevel="0" collapsed="false">
      <c r="A40" s="32" t="s">
        <v>159</v>
      </c>
      <c r="B40" s="32" t="s">
        <v>197</v>
      </c>
      <c r="C40" s="32" t="s">
        <v>200</v>
      </c>
      <c r="D40" s="59" t="n">
        <f aca="false">ROUND(S40*T40,0)</f>
        <v>320</v>
      </c>
      <c r="E40" s="59" t="n">
        <f aca="false">ROUND(S40,0)-D40</f>
        <v>816</v>
      </c>
      <c r="F40" s="59" t="n">
        <f aca="false">IF(COUNTA(D40:E40)=0,"",SUM(D40:E40))</f>
        <v>1136</v>
      </c>
      <c r="G40" s="40" t="n">
        <f aca="false">IF(OR(F40="",F40=0),"",D40/F40)</f>
        <v>0.28169014084507</v>
      </c>
      <c r="H40" s="40" t="n">
        <f aca="false">IF(OR(F40="",F40=0),"",E40/F40)</f>
        <v>0.71830985915493</v>
      </c>
      <c r="I40" s="32" t="s">
        <v>161</v>
      </c>
      <c r="J40" s="36" t="n">
        <v>1.88552821448838</v>
      </c>
      <c r="K40" s="36" t="n">
        <f aca="false">$K$8</f>
        <v>1.21862888767609</v>
      </c>
      <c r="L40" s="36" t="n">
        <f aca="false">SQRT(J40^2+K40^2)</f>
        <v>2.24505523618249</v>
      </c>
      <c r="M40" s="40" t="n">
        <f aca="false">IF(G40="","",MAX(0,G40-1.96*L40/100))</f>
        <v>0.237687058215894</v>
      </c>
      <c r="N40" s="40" t="n">
        <f aca="false">IF(G40="","",MIN(1,G40+1.96*L40/100))</f>
        <v>0.325693223474247</v>
      </c>
      <c r="O40" s="59" t="n">
        <f aca="false">ROUND(S40*W40,0)</f>
        <v>77</v>
      </c>
      <c r="P40" s="59" t="n">
        <f aca="false">IF(F40="","",ROUND(SQRT((F40*L40/100)^2+(G40*O40)^2),0))</f>
        <v>33</v>
      </c>
      <c r="R40" s="60" t="n">
        <v>-22.8711691045082</v>
      </c>
      <c r="S40" s="61" t="n">
        <f aca="false">U40*V40*$F$5</f>
        <v>1135.63689776733</v>
      </c>
      <c r="T40" s="62" t="n">
        <f aca="false">MAX(0,MIN(1,R40/100+$D$5))</f>
        <v>0.281995787857131</v>
      </c>
      <c r="U40" s="62" t="n">
        <v>0.63337250293772</v>
      </c>
      <c r="V40" s="61" t="n">
        <v>1793</v>
      </c>
      <c r="W40" s="62" t="n">
        <v>0.0678151016999644</v>
      </c>
      <c r="X40" s="63" t="s">
        <v>201</v>
      </c>
      <c r="Y40" s="63" t="s">
        <v>163</v>
      </c>
    </row>
    <row r="41" customFormat="false" ht="15" hidden="false" customHeight="false" outlineLevel="0" collapsed="false">
      <c r="A41" s="32" t="s">
        <v>159</v>
      </c>
      <c r="B41" s="32" t="s">
        <v>202</v>
      </c>
      <c r="C41" s="32" t="s">
        <v>203</v>
      </c>
      <c r="D41" s="59" t="n">
        <f aca="false">ROUND(S41*T41,0)</f>
        <v>239</v>
      </c>
      <c r="E41" s="59" t="n">
        <f aca="false">ROUND(S41,0)-D41</f>
        <v>347</v>
      </c>
      <c r="F41" s="59" t="n">
        <f aca="false">IF(COUNTA(D41:E41)=0,"",SUM(D41:E41))</f>
        <v>586</v>
      </c>
      <c r="G41" s="40" t="n">
        <f aca="false">IF(OR(F41="",F41=0),"",D41/F41)</f>
        <v>0.407849829351536</v>
      </c>
      <c r="H41" s="40" t="n">
        <f aca="false">IF(OR(F41="",F41=0),"",E41/F41)</f>
        <v>0.592150170648464</v>
      </c>
      <c r="I41" s="32" t="s">
        <v>161</v>
      </c>
      <c r="J41" s="36" t="n">
        <v>2.37295943726819</v>
      </c>
      <c r="K41" s="36" t="n">
        <f aca="false">$K$8</f>
        <v>1.21862888767609</v>
      </c>
      <c r="L41" s="36" t="n">
        <f aca="false">SQRT(J41^2+K41^2)</f>
        <v>2.66758183694499</v>
      </c>
      <c r="M41" s="40" t="n">
        <f aca="false">IF(G41="","",MAX(0,G41-1.96*L41/100))</f>
        <v>0.355565225347414</v>
      </c>
      <c r="N41" s="40" t="n">
        <f aca="false">IF(G41="","",MIN(1,G41+1.96*L41/100))</f>
        <v>0.460134433355658</v>
      </c>
      <c r="O41" s="59" t="n">
        <f aca="false">ROUND(S41*W41,0)</f>
        <v>52</v>
      </c>
      <c r="P41" s="59" t="n">
        <f aca="false">IF(F41="","",ROUND(SQRT((F41*L41/100)^2+(G41*O41)^2),0))</f>
        <v>26</v>
      </c>
      <c r="R41" s="60" t="n">
        <v>-10.2325792880095</v>
      </c>
      <c r="S41" s="61" t="n">
        <f aca="false">U41*V41*$F$5</f>
        <v>585.940362087327</v>
      </c>
      <c r="T41" s="62" t="n">
        <f aca="false">MAX(0,MIN(1,R41/100+$D$5))</f>
        <v>0.408381686022118</v>
      </c>
      <c r="U41" s="62" t="n">
        <v>0.598509052183174</v>
      </c>
      <c r="V41" s="61" t="n">
        <v>979</v>
      </c>
      <c r="W41" s="62" t="n">
        <v>0.0882361663506877</v>
      </c>
      <c r="X41" s="63" t="s">
        <v>168</v>
      </c>
      <c r="Y41" s="63" t="s">
        <v>163</v>
      </c>
    </row>
    <row r="42" customFormat="false" ht="15" hidden="false" customHeight="false" outlineLevel="0" collapsed="false">
      <c r="A42" s="32" t="s">
        <v>159</v>
      </c>
      <c r="B42" s="32" t="s">
        <v>202</v>
      </c>
      <c r="C42" s="32" t="s">
        <v>204</v>
      </c>
      <c r="D42" s="59" t="n">
        <f aca="false">ROUND(S42*T42,0)</f>
        <v>247</v>
      </c>
      <c r="E42" s="59" t="n">
        <f aca="false">ROUND(S42,0)-D42</f>
        <v>382</v>
      </c>
      <c r="F42" s="59" t="n">
        <f aca="false">IF(COUNTA(D42:E42)=0,"",SUM(D42:E42))</f>
        <v>629</v>
      </c>
      <c r="G42" s="40" t="n">
        <f aca="false">IF(OR(F42="",F42=0),"",D42/F42)</f>
        <v>0.39268680445151</v>
      </c>
      <c r="H42" s="40" t="n">
        <f aca="false">IF(OR(F42="",F42=0),"",E42/F42)</f>
        <v>0.60731319554849</v>
      </c>
      <c r="I42" s="32" t="s">
        <v>161</v>
      </c>
      <c r="J42" s="36" t="n">
        <v>2.37295943726819</v>
      </c>
      <c r="K42" s="36" t="n">
        <f aca="false">$K$8</f>
        <v>1.21862888767609</v>
      </c>
      <c r="L42" s="36" t="n">
        <f aca="false">SQRT(J42^2+K42^2)</f>
        <v>2.66758183694499</v>
      </c>
      <c r="M42" s="40" t="n">
        <f aca="false">IF(G42="","",MAX(0,G42-1.96*L42/100))</f>
        <v>0.340402200447389</v>
      </c>
      <c r="N42" s="40" t="n">
        <f aca="false">IF(G42="","",MIN(1,G42+1.96*L42/100))</f>
        <v>0.444971408455632</v>
      </c>
      <c r="O42" s="59" t="n">
        <f aca="false">ROUND(S42*W42,0)</f>
        <v>56</v>
      </c>
      <c r="P42" s="59" t="n">
        <f aca="false">IF(F42="","",ROUND(SQRT((F42*L42/100)^2+(G42*O42)^2),0))</f>
        <v>28</v>
      </c>
      <c r="R42" s="60" t="n">
        <v>-11.7816198109698</v>
      </c>
      <c r="S42" s="61" t="n">
        <f aca="false">U42*V42*$F$5</f>
        <v>629.208480565371</v>
      </c>
      <c r="T42" s="62" t="n">
        <f aca="false">MAX(0,MIN(1,R42/100+$D$5))</f>
        <v>0.392891280792515</v>
      </c>
      <c r="U42" s="62" t="n">
        <v>0.558303886925795</v>
      </c>
      <c r="V42" s="61" t="n">
        <v>1127</v>
      </c>
      <c r="W42" s="62" t="n">
        <v>0.0882361663506877</v>
      </c>
      <c r="X42" s="63" t="s">
        <v>168</v>
      </c>
      <c r="Y42" s="63" t="s">
        <v>163</v>
      </c>
    </row>
    <row r="43" customFormat="false" ht="15" hidden="false" customHeight="false" outlineLevel="0" collapsed="false">
      <c r="A43" s="32" t="s">
        <v>159</v>
      </c>
      <c r="B43" s="32" t="s">
        <v>205</v>
      </c>
      <c r="C43" s="32" t="s">
        <v>205</v>
      </c>
      <c r="D43" s="59" t="n">
        <f aca="false">ROUND(S43*T43,0)</f>
        <v>101</v>
      </c>
      <c r="E43" s="59" t="n">
        <f aca="false">ROUND(S43,0)-D43</f>
        <v>429</v>
      </c>
      <c r="F43" s="59" t="n">
        <f aca="false">IF(COUNTA(D43:E43)=0,"",SUM(D43:E43))</f>
        <v>530</v>
      </c>
      <c r="G43" s="40" t="n">
        <f aca="false">IF(OR(F43="",F43=0),"",D43/F43)</f>
        <v>0.190566037735849</v>
      </c>
      <c r="H43" s="40" t="n">
        <f aca="false">IF(OR(F43="",F43=0),"",E43/F43)</f>
        <v>0.809433962264151</v>
      </c>
      <c r="I43" s="32" t="s">
        <v>161</v>
      </c>
      <c r="J43" s="36" t="n">
        <v>3.71043921764034</v>
      </c>
      <c r="K43" s="36" t="n">
        <f aca="false">$K$8</f>
        <v>1.21862888767609</v>
      </c>
      <c r="L43" s="36" t="n">
        <f aca="false">SQRT(J43^2+K43^2)</f>
        <v>3.90543410566382</v>
      </c>
      <c r="M43" s="40" t="n">
        <f aca="false">IF(G43="","",MAX(0,G43-1.96*L43/100))</f>
        <v>0.114019529264838</v>
      </c>
      <c r="N43" s="40" t="n">
        <f aca="false">IF(G43="","",MIN(1,G43+1.96*L43/100))</f>
        <v>0.26711254620686</v>
      </c>
      <c r="O43" s="59" t="n">
        <f aca="false">ROUND(S43*W43,0)</f>
        <v>78</v>
      </c>
      <c r="P43" s="59" t="n">
        <f aca="false">IF(F43="","",ROUND(SQRT((F43*L43/100)^2+(G43*O43)^2),0))</f>
        <v>25</v>
      </c>
      <c r="R43" s="60" t="n">
        <v>-31.9286622661534</v>
      </c>
      <c r="S43" s="61" t="n">
        <f aca="false">U43*V43*$F$5</f>
        <v>530.117647058823</v>
      </c>
      <c r="T43" s="62" t="n">
        <f aca="false">MAX(0,MIN(1,R43/100+$D$5))</f>
        <v>0.191420856240679</v>
      </c>
      <c r="U43" s="62" t="n">
        <v>0.705882352941177</v>
      </c>
      <c r="V43" s="61" t="n">
        <v>751</v>
      </c>
      <c r="W43" s="62" t="n">
        <v>0.147793277096735</v>
      </c>
      <c r="X43" s="63" t="s">
        <v>162</v>
      </c>
      <c r="Y43" s="63" t="s">
        <v>163</v>
      </c>
    </row>
    <row r="44" customFormat="false" ht="15" hidden="false" customHeight="false" outlineLevel="0" collapsed="false">
      <c r="A44" s="32" t="s">
        <v>159</v>
      </c>
      <c r="B44" s="32" t="s">
        <v>206</v>
      </c>
      <c r="C44" s="32" t="s">
        <v>207</v>
      </c>
      <c r="D44" s="59" t="n">
        <f aca="false">ROUND(S44*T44,0)</f>
        <v>227</v>
      </c>
      <c r="E44" s="59" t="n">
        <f aca="false">ROUND(S44,0)-D44</f>
        <v>468</v>
      </c>
      <c r="F44" s="59" t="n">
        <f aca="false">IF(COUNTA(D44:E44)=0,"",SUM(D44:E44))</f>
        <v>695</v>
      </c>
      <c r="G44" s="40" t="n">
        <f aca="false">IF(OR(F44="",F44=0),"",D44/F44)</f>
        <v>0.326618705035971</v>
      </c>
      <c r="H44" s="40" t="n">
        <f aca="false">IF(OR(F44="",F44=0),"",E44/F44)</f>
        <v>0.673381294964029</v>
      </c>
      <c r="I44" s="32" t="s">
        <v>161</v>
      </c>
      <c r="J44" s="36" t="n">
        <v>2.37295943726819</v>
      </c>
      <c r="K44" s="36" t="n">
        <f aca="false">$K$8</f>
        <v>1.21862888767609</v>
      </c>
      <c r="L44" s="36" t="n">
        <f aca="false">SQRT(J44^2+K44^2)</f>
        <v>2.66758183694499</v>
      </c>
      <c r="M44" s="40" t="n">
        <f aca="false">IF(G44="","",MAX(0,G44-1.96*L44/100))</f>
        <v>0.274334101031849</v>
      </c>
      <c r="N44" s="40" t="n">
        <f aca="false">IF(G44="","",MIN(1,G44+1.96*L44/100))</f>
        <v>0.378903309040093</v>
      </c>
      <c r="O44" s="59" t="n">
        <f aca="false">ROUND(S44*W44,0)</f>
        <v>61</v>
      </c>
      <c r="P44" s="59" t="n">
        <f aca="false">IF(F44="","",ROUND(SQRT((F44*L44/100)^2+(G44*O44)^2),0))</f>
        <v>27</v>
      </c>
      <c r="R44" s="60" t="n">
        <v>-18.3586243458432</v>
      </c>
      <c r="S44" s="61" t="n">
        <f aca="false">U44*V44*$F$5</f>
        <v>695.209549071618</v>
      </c>
      <c r="T44" s="62" t="n">
        <f aca="false">MAX(0,MIN(1,R44/100+$D$5))</f>
        <v>0.327121235443781</v>
      </c>
      <c r="U44" s="62" t="n">
        <v>0.600353669319186</v>
      </c>
      <c r="V44" s="61" t="n">
        <v>1158</v>
      </c>
      <c r="W44" s="62" t="n">
        <v>0.0882361663506877</v>
      </c>
      <c r="X44" s="63" t="s">
        <v>168</v>
      </c>
      <c r="Y44" s="63" t="s">
        <v>163</v>
      </c>
    </row>
    <row r="45" customFormat="false" ht="15" hidden="false" customHeight="false" outlineLevel="0" collapsed="false">
      <c r="A45" s="32" t="s">
        <v>159</v>
      </c>
      <c r="B45" s="32" t="s">
        <v>206</v>
      </c>
      <c r="C45" s="32" t="s">
        <v>208</v>
      </c>
      <c r="D45" s="59" t="n">
        <f aca="false">ROUND(S45*T45,0)</f>
        <v>368</v>
      </c>
      <c r="E45" s="59" t="n">
        <f aca="false">ROUND(S45,0)-D45</f>
        <v>616</v>
      </c>
      <c r="F45" s="59" t="n">
        <f aca="false">IF(COUNTA(D45:E45)=0,"",SUM(D45:E45))</f>
        <v>984</v>
      </c>
      <c r="G45" s="40" t="n">
        <f aca="false">IF(OR(F45="",F45=0),"",D45/F45)</f>
        <v>0.373983739837398</v>
      </c>
      <c r="H45" s="40" t="n">
        <f aca="false">IF(OR(F45="",F45=0),"",E45/F45)</f>
        <v>0.626016260162602</v>
      </c>
      <c r="I45" s="32" t="s">
        <v>161</v>
      </c>
      <c r="J45" s="36" t="n">
        <v>1.88552821448838</v>
      </c>
      <c r="K45" s="36" t="n">
        <f aca="false">$K$8</f>
        <v>1.21862888767609</v>
      </c>
      <c r="L45" s="36" t="n">
        <f aca="false">SQRT(J45^2+K45^2)</f>
        <v>2.24505523618249</v>
      </c>
      <c r="M45" s="40" t="n">
        <f aca="false">IF(G45="","",MAX(0,G45-1.96*L45/100))</f>
        <v>0.329980657208222</v>
      </c>
      <c r="N45" s="40" t="n">
        <f aca="false">IF(G45="","",MIN(1,G45+1.96*L45/100))</f>
        <v>0.417986822466575</v>
      </c>
      <c r="O45" s="59" t="n">
        <f aca="false">ROUND(S45*W45,0)</f>
        <v>67</v>
      </c>
      <c r="P45" s="59" t="n">
        <f aca="false">IF(F45="","",ROUND(SQRT((F45*L45/100)^2+(G45*O45)^2),0))</f>
        <v>33</v>
      </c>
      <c r="R45" s="60" t="n">
        <v>-13.6340285298987</v>
      </c>
      <c r="S45" s="61" t="n">
        <f aca="false">U45*V45*$F$5</f>
        <v>983.694267515924</v>
      </c>
      <c r="T45" s="62" t="n">
        <f aca="false">MAX(0,MIN(1,R45/100+$D$5))</f>
        <v>0.374367193603226</v>
      </c>
      <c r="U45" s="62" t="n">
        <v>0.54198031268095</v>
      </c>
      <c r="V45" s="61" t="n">
        <v>1815</v>
      </c>
      <c r="W45" s="62" t="n">
        <v>0.0678151016999644</v>
      </c>
      <c r="X45" s="63" t="s">
        <v>201</v>
      </c>
      <c r="Y45" s="63" t="s">
        <v>163</v>
      </c>
    </row>
    <row r="46" customFormat="false" ht="15" hidden="false" customHeight="false" outlineLevel="0" collapsed="false">
      <c r="A46" s="32" t="s">
        <v>159</v>
      </c>
      <c r="B46" s="32" t="s">
        <v>206</v>
      </c>
      <c r="C46" s="32" t="s">
        <v>209</v>
      </c>
      <c r="D46" s="59" t="n">
        <f aca="false">ROUND(S46*T46,0)</f>
        <v>105</v>
      </c>
      <c r="E46" s="59" t="n">
        <f aca="false">ROUND(S46,0)-D46</f>
        <v>206</v>
      </c>
      <c r="F46" s="59" t="n">
        <f aca="false">IF(COUNTA(D46:E46)=0,"",SUM(D46:E46))</f>
        <v>311</v>
      </c>
      <c r="G46" s="40" t="n">
        <f aca="false">IF(OR(F46="",F46=0),"",D46/F46)</f>
        <v>0.337620578778135</v>
      </c>
      <c r="H46" s="40" t="n">
        <f aca="false">IF(OR(F46="",F46=0),"",E46/F46)</f>
        <v>0.662379421221865</v>
      </c>
      <c r="I46" s="32" t="s">
        <v>161</v>
      </c>
      <c r="J46" s="36" t="n">
        <v>3.71043921764034</v>
      </c>
      <c r="K46" s="36" t="n">
        <f aca="false">$K$8</f>
        <v>1.21862888767609</v>
      </c>
      <c r="L46" s="36" t="n">
        <f aca="false">SQRT(J46^2+K46^2)</f>
        <v>3.90543410566382</v>
      </c>
      <c r="M46" s="40" t="n">
        <f aca="false">IF(G46="","",MAX(0,G46-1.96*L46/100))</f>
        <v>0.261074070307124</v>
      </c>
      <c r="N46" s="40" t="n">
        <f aca="false">IF(G46="","",MIN(1,G46+1.96*L46/100))</f>
        <v>0.414167087249146</v>
      </c>
      <c r="O46" s="59" t="n">
        <f aca="false">ROUND(S46*W46,0)</f>
        <v>46</v>
      </c>
      <c r="P46" s="59" t="n">
        <f aca="false">IF(F46="","",ROUND(SQRT((F46*L46/100)^2+(G46*O46)^2),0))</f>
        <v>20</v>
      </c>
      <c r="R46" s="60" t="n">
        <v>-17.2644164141923</v>
      </c>
      <c r="S46" s="61" t="n">
        <f aca="false">U46*V46*$F$5</f>
        <v>310.913705583756</v>
      </c>
      <c r="T46" s="62" t="n">
        <f aca="false">MAX(0,MIN(1,R46/100+$D$5))</f>
        <v>0.33806331476029</v>
      </c>
      <c r="U46" s="62" t="n">
        <v>0.49746192893401</v>
      </c>
      <c r="V46" s="61" t="n">
        <v>625</v>
      </c>
      <c r="W46" s="62" t="n">
        <v>0.147793277096735</v>
      </c>
      <c r="X46" s="63" t="s">
        <v>162</v>
      </c>
      <c r="Y46" s="63" t="s">
        <v>163</v>
      </c>
    </row>
    <row r="47" customFormat="false" ht="15" hidden="false" customHeight="false" outlineLevel="0" collapsed="false">
      <c r="A47" s="32" t="s">
        <v>159</v>
      </c>
      <c r="B47" s="32" t="s">
        <v>210</v>
      </c>
      <c r="C47" s="32" t="s">
        <v>210</v>
      </c>
      <c r="D47" s="59" t="n">
        <f aca="false">ROUND(S47*T47,0)</f>
        <v>57</v>
      </c>
      <c r="E47" s="59" t="n">
        <f aca="false">ROUND(S47,0)-D47</f>
        <v>128</v>
      </c>
      <c r="F47" s="59" t="n">
        <f aca="false">IF(COUNTA(D47:E47)=0,"",SUM(D47:E47))</f>
        <v>185</v>
      </c>
      <c r="G47" s="40" t="n">
        <f aca="false">IF(OR(F47="",F47=0),"",D47/F47)</f>
        <v>0.308108108108108</v>
      </c>
      <c r="H47" s="40" t="n">
        <f aca="false">IF(OR(F47="",F47=0),"",E47/F47)</f>
        <v>0.691891891891892</v>
      </c>
      <c r="I47" s="32" t="s">
        <v>161</v>
      </c>
      <c r="J47" s="36" t="n">
        <v>3.71043921764034</v>
      </c>
      <c r="K47" s="36" t="n">
        <f aca="false">$K$8</f>
        <v>1.21862888767609</v>
      </c>
      <c r="L47" s="36" t="n">
        <f aca="false">SQRT(J47^2+K47^2)</f>
        <v>3.90543410566382</v>
      </c>
      <c r="M47" s="40" t="n">
        <f aca="false">IF(G47="","",MAX(0,G47-1.96*L47/100))</f>
        <v>0.231561599637097</v>
      </c>
      <c r="N47" s="40" t="n">
        <f aca="false">IF(G47="","",MIN(1,G47+1.96*L47/100))</f>
        <v>0.384654616579119</v>
      </c>
      <c r="O47" s="59" t="n">
        <f aca="false">ROUND(S47*W47,0)</f>
        <v>27</v>
      </c>
      <c r="P47" s="59" t="n">
        <f aca="false">IF(F47="","",ROUND(SQRT((F47*L47/100)^2+(G47*O47)^2),0))</f>
        <v>11</v>
      </c>
      <c r="R47" s="60" t="n">
        <v>-20.2618239352909</v>
      </c>
      <c r="S47" s="61" t="n">
        <f aca="false">U47*V47*$F$5</f>
        <v>184.547540983606</v>
      </c>
      <c r="T47" s="62" t="n">
        <f aca="false">MAX(0,MIN(1,R47/100+$D$5))</f>
        <v>0.308089239549304</v>
      </c>
      <c r="U47" s="62" t="n">
        <v>0.613114754098361</v>
      </c>
      <c r="V47" s="61" t="n">
        <v>301</v>
      </c>
      <c r="W47" s="62" t="n">
        <v>0.147793277096735</v>
      </c>
      <c r="X47" s="63" t="s">
        <v>162</v>
      </c>
      <c r="Y47" s="63" t="s">
        <v>163</v>
      </c>
    </row>
    <row r="48" customFormat="false" ht="15" hidden="false" customHeight="false" outlineLevel="0" collapsed="false">
      <c r="A48" s="32" t="s">
        <v>159</v>
      </c>
      <c r="B48" s="32" t="s">
        <v>211</v>
      </c>
      <c r="C48" s="32" t="s">
        <v>212</v>
      </c>
      <c r="D48" s="59" t="n">
        <f aca="false">ROUND(S48*T48,0)</f>
        <v>311</v>
      </c>
      <c r="E48" s="59" t="n">
        <f aca="false">ROUND(S48,0)-D48</f>
        <v>528</v>
      </c>
      <c r="F48" s="59" t="n">
        <f aca="false">IF(COUNTA(D48:E48)=0,"",SUM(D48:E48))</f>
        <v>839</v>
      </c>
      <c r="G48" s="40" t="n">
        <f aca="false">IF(OR(F48="",F48=0),"",D48/F48)</f>
        <v>0.370679380214541</v>
      </c>
      <c r="H48" s="40" t="n">
        <f aca="false">IF(OR(F48="",F48=0),"",E48/F48)</f>
        <v>0.629320619785459</v>
      </c>
      <c r="I48" s="32" t="s">
        <v>161</v>
      </c>
      <c r="J48" s="36" t="n">
        <v>2.37295943726819</v>
      </c>
      <c r="K48" s="36" t="n">
        <f aca="false">$K$8</f>
        <v>1.21862888767609</v>
      </c>
      <c r="L48" s="36" t="n">
        <f aca="false">SQRT(J48^2+K48^2)</f>
        <v>2.66758183694499</v>
      </c>
      <c r="M48" s="40" t="n">
        <f aca="false">IF(G48="","",MAX(0,G48-1.96*L48/100))</f>
        <v>0.318394776210419</v>
      </c>
      <c r="N48" s="40" t="n">
        <f aca="false">IF(G48="","",MIN(1,G48+1.96*L48/100))</f>
        <v>0.422963984218663</v>
      </c>
      <c r="O48" s="59" t="n">
        <f aca="false">ROUND(S48*W48,0)</f>
        <v>74</v>
      </c>
      <c r="P48" s="59" t="n">
        <f aca="false">IF(F48="","",ROUND(SQRT((F48*L48/100)^2+(G48*O48)^2),0))</f>
        <v>35</v>
      </c>
      <c r="R48" s="60" t="n">
        <v>-14.0586102648204</v>
      </c>
      <c r="S48" s="61" t="n">
        <f aca="false">U48*V48*$F$5</f>
        <v>839.29959746981</v>
      </c>
      <c r="T48" s="62" t="n">
        <f aca="false">MAX(0,MIN(1,R48/100+$D$5))</f>
        <v>0.370121376254009</v>
      </c>
      <c r="U48" s="62" t="n">
        <v>0.474985623921794</v>
      </c>
      <c r="V48" s="61" t="n">
        <v>1767</v>
      </c>
      <c r="W48" s="62" t="n">
        <v>0.0882361663506877</v>
      </c>
      <c r="X48" s="63" t="s">
        <v>168</v>
      </c>
      <c r="Y48" s="63" t="s">
        <v>163</v>
      </c>
    </row>
    <row r="49" customFormat="false" ht="15" hidden="false" customHeight="false" outlineLevel="0" collapsed="false">
      <c r="A49" s="32" t="s">
        <v>159</v>
      </c>
      <c r="B49" s="32" t="s">
        <v>211</v>
      </c>
      <c r="C49" s="32" t="s">
        <v>213</v>
      </c>
      <c r="D49" s="59" t="n">
        <f aca="false">ROUND(S49*T49,0)</f>
        <v>235</v>
      </c>
      <c r="E49" s="59" t="n">
        <f aca="false">ROUND(S49,0)-D49</f>
        <v>416</v>
      </c>
      <c r="F49" s="59" t="n">
        <f aca="false">IF(COUNTA(D49:E49)=0,"",SUM(D49:E49))</f>
        <v>651</v>
      </c>
      <c r="G49" s="40" t="n">
        <f aca="false">IF(OR(F49="",F49=0),"",D49/F49)</f>
        <v>0.360983102918587</v>
      </c>
      <c r="H49" s="40" t="n">
        <f aca="false">IF(OR(F49="",F49=0),"",E49/F49)</f>
        <v>0.639016897081413</v>
      </c>
      <c r="I49" s="32" t="s">
        <v>161</v>
      </c>
      <c r="J49" s="36" t="n">
        <v>2.37295943726819</v>
      </c>
      <c r="K49" s="36" t="n">
        <f aca="false">$K$8</f>
        <v>1.21862888767609</v>
      </c>
      <c r="L49" s="36" t="n">
        <f aca="false">SQRT(J49^2+K49^2)</f>
        <v>2.66758183694499</v>
      </c>
      <c r="M49" s="40" t="n">
        <f aca="false">IF(G49="","",MAX(0,G49-1.96*L49/100))</f>
        <v>0.308698498914465</v>
      </c>
      <c r="N49" s="40" t="n">
        <f aca="false">IF(G49="","",MIN(1,G49+1.96*L49/100))</f>
        <v>0.413267706922709</v>
      </c>
      <c r="O49" s="59" t="n">
        <f aca="false">ROUND(S49*W49,0)</f>
        <v>57</v>
      </c>
      <c r="P49" s="59" t="n">
        <f aca="false">IF(F49="","",ROUND(SQRT((F49*L49/100)^2+(G49*O49)^2),0))</f>
        <v>27</v>
      </c>
      <c r="R49" s="60" t="n">
        <v>-14.9365086778004</v>
      </c>
      <c r="S49" s="61" t="n">
        <f aca="false">U49*V49*$F$5</f>
        <v>650.966977138019</v>
      </c>
      <c r="T49" s="62" t="n">
        <f aca="false">MAX(0,MIN(1,R49/100+$D$5))</f>
        <v>0.361342392124209</v>
      </c>
      <c r="U49" s="62" t="n">
        <v>0.523285351397121</v>
      </c>
      <c r="V49" s="61" t="n">
        <v>1244</v>
      </c>
      <c r="W49" s="62" t="n">
        <v>0.0882361663506877</v>
      </c>
      <c r="X49" s="63" t="s">
        <v>168</v>
      </c>
      <c r="Y49" s="63" t="s">
        <v>163</v>
      </c>
    </row>
    <row r="50" customFormat="false" ht="15" hidden="false" customHeight="false" outlineLevel="0" collapsed="false">
      <c r="A50" s="32" t="s">
        <v>159</v>
      </c>
      <c r="B50" s="32" t="s">
        <v>211</v>
      </c>
      <c r="C50" s="32" t="s">
        <v>214</v>
      </c>
      <c r="D50" s="59" t="n">
        <f aca="false">ROUND(S50*T50,0)</f>
        <v>347</v>
      </c>
      <c r="E50" s="59" t="n">
        <f aca="false">ROUND(S50,0)-D50</f>
        <v>598</v>
      </c>
      <c r="F50" s="59" t="n">
        <f aca="false">IF(COUNTA(D50:E50)=0,"",SUM(D50:E50))</f>
        <v>945</v>
      </c>
      <c r="G50" s="40" t="n">
        <f aca="false">IF(OR(F50="",F50=0),"",D50/F50)</f>
        <v>0.367195767195767</v>
      </c>
      <c r="H50" s="40" t="n">
        <f aca="false">IF(OR(F50="",F50=0),"",E50/F50)</f>
        <v>0.632804232804233</v>
      </c>
      <c r="I50" s="32" t="s">
        <v>161</v>
      </c>
      <c r="J50" s="36" t="n">
        <v>1.88552821448838</v>
      </c>
      <c r="K50" s="36" t="n">
        <f aca="false">$K$8</f>
        <v>1.21862888767609</v>
      </c>
      <c r="L50" s="36" t="n">
        <f aca="false">SQRT(J50^2+K50^2)</f>
        <v>2.24505523618249</v>
      </c>
      <c r="M50" s="40" t="n">
        <f aca="false">IF(G50="","",MAX(0,G50-1.96*L50/100))</f>
        <v>0.32319268456659</v>
      </c>
      <c r="N50" s="40" t="n">
        <f aca="false">IF(G50="","",MIN(1,G50+1.96*L50/100))</f>
        <v>0.411198849824944</v>
      </c>
      <c r="O50" s="59" t="n">
        <f aca="false">ROUND(S50*W50,0)</f>
        <v>64</v>
      </c>
      <c r="P50" s="59" t="n">
        <f aca="false">IF(F50="","",ROUND(SQRT((F50*L50/100)^2+(G50*O50)^2),0))</f>
        <v>32</v>
      </c>
      <c r="R50" s="60" t="n">
        <v>-14.3937038366044</v>
      </c>
      <c r="S50" s="61" t="n">
        <f aca="false">U50*V50*$F$5</f>
        <v>945.214912280702</v>
      </c>
      <c r="T50" s="62" t="n">
        <f aca="false">MAX(0,MIN(1,R50/100+$D$5))</f>
        <v>0.366770440536169</v>
      </c>
      <c r="U50" s="62" t="n">
        <v>0.521929824561404</v>
      </c>
      <c r="V50" s="61" t="n">
        <v>1811</v>
      </c>
      <c r="W50" s="62" t="n">
        <v>0.0678151016999644</v>
      </c>
      <c r="X50" s="63" t="s">
        <v>201</v>
      </c>
      <c r="Y50" s="63" t="s">
        <v>163</v>
      </c>
    </row>
    <row r="51" customFormat="false" ht="15" hidden="false" customHeight="false" outlineLevel="0" collapsed="false">
      <c r="A51" s="32" t="s">
        <v>159</v>
      </c>
      <c r="B51" s="32" t="s">
        <v>211</v>
      </c>
      <c r="C51" s="32" t="s">
        <v>215</v>
      </c>
      <c r="D51" s="59" t="n">
        <f aca="false">ROUND(S51*T51,0)</f>
        <v>347</v>
      </c>
      <c r="E51" s="59" t="n">
        <f aca="false">ROUND(S51,0)-D51</f>
        <v>769</v>
      </c>
      <c r="F51" s="59" t="n">
        <f aca="false">IF(COUNTA(D51:E51)=0,"",SUM(D51:E51))</f>
        <v>1116</v>
      </c>
      <c r="G51" s="40" t="n">
        <f aca="false">IF(OR(F51="",F51=0),"",D51/F51)</f>
        <v>0.310931899641577</v>
      </c>
      <c r="H51" s="40" t="n">
        <f aca="false">IF(OR(F51="",F51=0),"",E51/F51)</f>
        <v>0.689068100358423</v>
      </c>
      <c r="I51" s="32" t="s">
        <v>161</v>
      </c>
      <c r="J51" s="36" t="n">
        <v>1.88552821448838</v>
      </c>
      <c r="K51" s="36" t="n">
        <f aca="false">$K$8</f>
        <v>1.21862888767609</v>
      </c>
      <c r="L51" s="36" t="n">
        <f aca="false">SQRT(J51^2+K51^2)</f>
        <v>2.24505523618249</v>
      </c>
      <c r="M51" s="40" t="n">
        <f aca="false">IF(G51="","",MAX(0,G51-1.96*L51/100))</f>
        <v>0.2669288170124</v>
      </c>
      <c r="N51" s="40" t="n">
        <f aca="false">IF(G51="","",MIN(1,G51+1.96*L51/100))</f>
        <v>0.354934982270754</v>
      </c>
      <c r="O51" s="59" t="n">
        <f aca="false">ROUND(S51*W51,0)</f>
        <v>76</v>
      </c>
      <c r="P51" s="59" t="n">
        <f aca="false">IF(F51="","",ROUND(SQRT((F51*L51/100)^2+(G51*O51)^2),0))</f>
        <v>34</v>
      </c>
      <c r="R51" s="60" t="n">
        <v>-19.9400657872952</v>
      </c>
      <c r="S51" s="61" t="n">
        <f aca="false">U51*V51*$F$5</f>
        <v>1115.89731051345</v>
      </c>
      <c r="T51" s="62" t="n">
        <f aca="false">MAX(0,MIN(1,R51/100+$D$5))</f>
        <v>0.311306821029261</v>
      </c>
      <c r="U51" s="62" t="n">
        <v>0.63080684596577</v>
      </c>
      <c r="V51" s="61" t="n">
        <v>1769</v>
      </c>
      <c r="W51" s="62" t="n">
        <v>0.0678151016999644</v>
      </c>
      <c r="X51" s="63" t="s">
        <v>201</v>
      </c>
      <c r="Y51" s="63" t="s">
        <v>163</v>
      </c>
    </row>
    <row r="52" customFormat="false" ht="15" hidden="false" customHeight="false" outlineLevel="0" collapsed="false">
      <c r="A52" s="32" t="s">
        <v>159</v>
      </c>
      <c r="B52" s="32" t="s">
        <v>211</v>
      </c>
      <c r="C52" s="32" t="s">
        <v>216</v>
      </c>
      <c r="D52" s="59" t="n">
        <f aca="false">ROUND(S52*T52,0)</f>
        <v>328</v>
      </c>
      <c r="E52" s="59" t="n">
        <f aca="false">ROUND(S52,0)-D52</f>
        <v>604</v>
      </c>
      <c r="F52" s="59" t="n">
        <f aca="false">IF(COUNTA(D52:E52)=0,"",SUM(D52:E52))</f>
        <v>932</v>
      </c>
      <c r="G52" s="40" t="n">
        <f aca="false">IF(OR(F52="",F52=0),"",D52/F52)</f>
        <v>0.351931330472103</v>
      </c>
      <c r="H52" s="40" t="n">
        <f aca="false">IF(OR(F52="",F52=0),"",E52/F52)</f>
        <v>0.648068669527897</v>
      </c>
      <c r="I52" s="32" t="s">
        <v>161</v>
      </c>
      <c r="J52" s="36" t="n">
        <v>2.37295943726819</v>
      </c>
      <c r="K52" s="36" t="n">
        <f aca="false">$K$8</f>
        <v>1.21862888767609</v>
      </c>
      <c r="L52" s="36" t="n">
        <f aca="false">SQRT(J52^2+K52^2)</f>
        <v>2.66758183694499</v>
      </c>
      <c r="M52" s="40" t="n">
        <f aca="false">IF(G52="","",MAX(0,G52-1.96*L52/100))</f>
        <v>0.299646726467981</v>
      </c>
      <c r="N52" s="40" t="n">
        <f aca="false">IF(G52="","",MIN(1,G52+1.96*L52/100))</f>
        <v>0.404215934476225</v>
      </c>
      <c r="O52" s="59" t="n">
        <f aca="false">ROUND(S52*W52,0)</f>
        <v>82</v>
      </c>
      <c r="P52" s="59" t="n">
        <f aca="false">IF(F52="","",ROUND(SQRT((F52*L52/100)^2+(G52*O52)^2),0))</f>
        <v>38</v>
      </c>
      <c r="R52" s="60" t="n">
        <v>-15.9026798134993</v>
      </c>
      <c r="S52" s="61" t="n">
        <f aca="false">U52*V52*$F$5</f>
        <v>932.161434977579</v>
      </c>
      <c r="T52" s="62" t="n">
        <f aca="false">MAX(0,MIN(1,R52/100+$D$5))</f>
        <v>0.35168068076722</v>
      </c>
      <c r="U52" s="62" t="n">
        <v>0.669656203288491</v>
      </c>
      <c r="V52" s="61" t="n">
        <v>1392</v>
      </c>
      <c r="W52" s="62" t="n">
        <v>0.0882361663506877</v>
      </c>
      <c r="X52" s="63" t="s">
        <v>168</v>
      </c>
      <c r="Y52" s="63" t="s">
        <v>163</v>
      </c>
    </row>
    <row r="53" customFormat="false" ht="15" hidden="false" customHeight="false" outlineLevel="0" collapsed="false">
      <c r="A53" s="32" t="s">
        <v>159</v>
      </c>
      <c r="B53" s="32" t="s">
        <v>217</v>
      </c>
      <c r="C53" s="32" t="s">
        <v>218</v>
      </c>
      <c r="D53" s="59" t="n">
        <f aca="false">ROUND(S53*T53,0)</f>
        <v>142</v>
      </c>
      <c r="E53" s="59" t="n">
        <f aca="false">ROUND(S53,0)-D53</f>
        <v>162</v>
      </c>
      <c r="F53" s="59" t="n">
        <f aca="false">IF(COUNTA(D53:E53)=0,"",SUM(D53:E53))</f>
        <v>304</v>
      </c>
      <c r="G53" s="40" t="n">
        <f aca="false">IF(OR(F53="",F53=0),"",D53/F53)</f>
        <v>0.467105263157895</v>
      </c>
      <c r="H53" s="40" t="n">
        <f aca="false">IF(OR(F53="",F53=0),"",E53/F53)</f>
        <v>0.532894736842105</v>
      </c>
      <c r="I53" s="32" t="s">
        <v>161</v>
      </c>
      <c r="J53" s="36" t="n">
        <v>3.71043921764034</v>
      </c>
      <c r="K53" s="36" t="n">
        <f aca="false">$K$8</f>
        <v>1.21862888767609</v>
      </c>
      <c r="L53" s="36" t="n">
        <f aca="false">SQRT(J53^2+K53^2)</f>
        <v>3.90543410566382</v>
      </c>
      <c r="M53" s="40" t="n">
        <f aca="false">IF(G53="","",MAX(0,G53-1.96*L53/100))</f>
        <v>0.390558754686884</v>
      </c>
      <c r="N53" s="40" t="n">
        <f aca="false">IF(G53="","",MIN(1,G53+1.96*L53/100))</f>
        <v>0.543651771628906</v>
      </c>
      <c r="O53" s="59" t="n">
        <f aca="false">ROUND(S53*W53,0)</f>
        <v>45</v>
      </c>
      <c r="P53" s="59" t="n">
        <f aca="false">IF(F53="","",ROUND(SQRT((F53*L53/100)^2+(G53*O53)^2),0))</f>
        <v>24</v>
      </c>
      <c r="R53" s="60" t="n">
        <v>-4.34151880138781</v>
      </c>
      <c r="S53" s="61" t="n">
        <f aca="false">U53*V53*$F$5</f>
        <v>304.095808383234</v>
      </c>
      <c r="T53" s="62" t="n">
        <f aca="false">MAX(0,MIN(1,R53/100+$D$5))</f>
        <v>0.467292290888335</v>
      </c>
      <c r="U53" s="62" t="n">
        <v>0.574850299401198</v>
      </c>
      <c r="V53" s="61" t="n">
        <v>529</v>
      </c>
      <c r="W53" s="62" t="n">
        <v>0.147793277096735</v>
      </c>
      <c r="X53" s="63" t="s">
        <v>162</v>
      </c>
      <c r="Y53" s="63" t="s">
        <v>163</v>
      </c>
    </row>
    <row r="54" customFormat="false" ht="15" hidden="false" customHeight="false" outlineLevel="0" collapsed="false">
      <c r="A54" s="32" t="s">
        <v>159</v>
      </c>
      <c r="B54" s="32" t="s">
        <v>217</v>
      </c>
      <c r="C54" s="32" t="s">
        <v>219</v>
      </c>
      <c r="D54" s="59" t="n">
        <f aca="false">ROUND(S54*T54,0)</f>
        <v>161</v>
      </c>
      <c r="E54" s="59" t="n">
        <f aca="false">ROUND(S54,0)-D54</f>
        <v>178</v>
      </c>
      <c r="F54" s="59" t="n">
        <f aca="false">IF(COUNTA(D54:E54)=0,"",SUM(D54:E54))</f>
        <v>339</v>
      </c>
      <c r="G54" s="40" t="n">
        <f aca="false">IF(OR(F54="",F54=0),"",D54/F54)</f>
        <v>0.474926253687316</v>
      </c>
      <c r="H54" s="40" t="n">
        <f aca="false">IF(OR(F54="",F54=0),"",E54/F54)</f>
        <v>0.525073746312684</v>
      </c>
      <c r="I54" s="32" t="s">
        <v>161</v>
      </c>
      <c r="J54" s="36" t="n">
        <v>3.71043921764034</v>
      </c>
      <c r="K54" s="36" t="n">
        <f aca="false">$K$8</f>
        <v>1.21862888767609</v>
      </c>
      <c r="L54" s="36" t="n">
        <f aca="false">SQRT(J54^2+K54^2)</f>
        <v>3.90543410566382</v>
      </c>
      <c r="M54" s="40" t="n">
        <f aca="false">IF(G54="","",MAX(0,G54-1.96*L54/100))</f>
        <v>0.398379745216305</v>
      </c>
      <c r="N54" s="40" t="n">
        <f aca="false">IF(G54="","",MIN(1,G54+1.96*L54/100))</f>
        <v>0.551472762158326</v>
      </c>
      <c r="O54" s="59" t="n">
        <f aca="false">ROUND(S54*W54,0)</f>
        <v>50</v>
      </c>
      <c r="P54" s="59" t="n">
        <f aca="false">IF(F54="","",ROUND(SQRT((F54*L54/100)^2+(G54*O54)^2),0))</f>
        <v>27</v>
      </c>
      <c r="R54" s="60" t="n">
        <v>-3.64698796614681</v>
      </c>
      <c r="S54" s="61" t="n">
        <f aca="false">U54*V54*$F$5</f>
        <v>338.993963782696</v>
      </c>
      <c r="T54" s="62" t="n">
        <f aca="false">MAX(0,MIN(1,R54/100+$D$5))</f>
        <v>0.474237599240745</v>
      </c>
      <c r="U54" s="62" t="n">
        <v>0.627766599597585</v>
      </c>
      <c r="V54" s="61" t="n">
        <v>540</v>
      </c>
      <c r="W54" s="62" t="n">
        <v>0.147793277096735</v>
      </c>
      <c r="X54" s="63" t="s">
        <v>162</v>
      </c>
      <c r="Y54" s="63" t="s">
        <v>163</v>
      </c>
    </row>
    <row r="55" customFormat="false" ht="15" hidden="false" customHeight="false" outlineLevel="0" collapsed="false">
      <c r="A55" s="32" t="s">
        <v>159</v>
      </c>
      <c r="B55" s="32" t="s">
        <v>217</v>
      </c>
      <c r="C55" s="32" t="s">
        <v>220</v>
      </c>
      <c r="D55" s="59" t="n">
        <f aca="false">ROUND(S55*T55,0)</f>
        <v>89</v>
      </c>
      <c r="E55" s="59" t="n">
        <f aca="false">ROUND(S55,0)-D55</f>
        <v>154</v>
      </c>
      <c r="F55" s="59" t="n">
        <f aca="false">IF(COUNTA(D55:E55)=0,"",SUM(D55:E55))</f>
        <v>243</v>
      </c>
      <c r="G55" s="40" t="n">
        <f aca="false">IF(OR(F55="",F55=0),"",D55/F55)</f>
        <v>0.366255144032922</v>
      </c>
      <c r="H55" s="40" t="n">
        <f aca="false">IF(OR(F55="",F55=0),"",E55/F55)</f>
        <v>0.633744855967078</v>
      </c>
      <c r="I55" s="32" t="s">
        <v>161</v>
      </c>
      <c r="J55" s="36" t="n">
        <v>3.71043921764034</v>
      </c>
      <c r="K55" s="36" t="n">
        <f aca="false">$K$8</f>
        <v>1.21862888767609</v>
      </c>
      <c r="L55" s="36" t="n">
        <f aca="false">SQRT(J55^2+K55^2)</f>
        <v>3.90543410566382</v>
      </c>
      <c r="M55" s="40" t="n">
        <f aca="false">IF(G55="","",MAX(0,G55-1.96*L55/100))</f>
        <v>0.289708635561911</v>
      </c>
      <c r="N55" s="40" t="n">
        <f aca="false">IF(G55="","",MIN(1,G55+1.96*L55/100))</f>
        <v>0.442801652503933</v>
      </c>
      <c r="O55" s="59" t="n">
        <f aca="false">ROUND(S55*W55,0)</f>
        <v>36</v>
      </c>
      <c r="P55" s="59" t="n">
        <f aca="false">IF(F55="","",ROUND(SQRT((F55*L55/100)^2+(G55*O55)^2),0))</f>
        <v>16</v>
      </c>
      <c r="R55" s="60" t="n">
        <v>-14.3384563137974</v>
      </c>
      <c r="S55" s="61" t="n">
        <f aca="false">U55*V55*$F$5</f>
        <v>242.881401617251</v>
      </c>
      <c r="T55" s="62" t="n">
        <f aca="false">MAX(0,MIN(1,R55/100+$D$5))</f>
        <v>0.367322915764239</v>
      </c>
      <c r="U55" s="62" t="n">
        <v>0.676549865229111</v>
      </c>
      <c r="V55" s="61" t="n">
        <v>359</v>
      </c>
      <c r="W55" s="62" t="n">
        <v>0.147793277096735</v>
      </c>
      <c r="X55" s="63" t="s">
        <v>162</v>
      </c>
      <c r="Y55" s="63" t="s">
        <v>163</v>
      </c>
    </row>
    <row r="56" customFormat="false" ht="15" hidden="false" customHeight="false" outlineLevel="0" collapsed="false">
      <c r="A56" s="32" t="s">
        <v>159</v>
      </c>
      <c r="B56" s="32" t="s">
        <v>217</v>
      </c>
      <c r="C56" s="32" t="s">
        <v>221</v>
      </c>
      <c r="D56" s="59" t="n">
        <f aca="false">ROUND(S56*T56,0)</f>
        <v>165</v>
      </c>
      <c r="E56" s="59" t="n">
        <f aca="false">ROUND(S56,0)-D56</f>
        <v>240</v>
      </c>
      <c r="F56" s="59" t="n">
        <f aca="false">IF(COUNTA(D56:E56)=0,"",SUM(D56:E56))</f>
        <v>405</v>
      </c>
      <c r="G56" s="40" t="n">
        <f aca="false">IF(OR(F56="",F56=0),"",D56/F56)</f>
        <v>0.407407407407407</v>
      </c>
      <c r="H56" s="40" t="n">
        <f aca="false">IF(OR(F56="",F56=0),"",E56/F56)</f>
        <v>0.592592592592593</v>
      </c>
      <c r="I56" s="32" t="s">
        <v>161</v>
      </c>
      <c r="J56" s="36" t="n">
        <v>3.71043921764034</v>
      </c>
      <c r="K56" s="36" t="n">
        <f aca="false">$K$8</f>
        <v>1.21862888767609</v>
      </c>
      <c r="L56" s="36" t="n">
        <f aca="false">SQRT(J56^2+K56^2)</f>
        <v>3.90543410566382</v>
      </c>
      <c r="M56" s="40" t="n">
        <f aca="false">IF(G56="","",MAX(0,G56-1.96*L56/100))</f>
        <v>0.330860898936397</v>
      </c>
      <c r="N56" s="40" t="n">
        <f aca="false">IF(G56="","",MIN(1,G56+1.96*L56/100))</f>
        <v>0.483953915878418</v>
      </c>
      <c r="O56" s="59" t="n">
        <f aca="false">ROUND(S56*W56,0)</f>
        <v>60</v>
      </c>
      <c r="P56" s="59" t="n">
        <f aca="false">IF(F56="","",ROUND(SQRT((F56*L56/100)^2+(G56*O56)^2),0))</f>
        <v>29</v>
      </c>
      <c r="R56" s="60" t="n">
        <v>-10.390917237905</v>
      </c>
      <c r="S56" s="61" t="n">
        <f aca="false">U56*V56*$F$5</f>
        <v>405.365413533835</v>
      </c>
      <c r="T56" s="62" t="n">
        <f aca="false">MAX(0,MIN(1,R56/100+$D$5))</f>
        <v>0.406798306523163</v>
      </c>
      <c r="U56" s="62" t="n">
        <v>0.577443609022556</v>
      </c>
      <c r="V56" s="61" t="n">
        <v>702</v>
      </c>
      <c r="W56" s="62" t="n">
        <v>0.147793277096735</v>
      </c>
      <c r="X56" s="63" t="s">
        <v>162</v>
      </c>
      <c r="Y56" s="63" t="s">
        <v>163</v>
      </c>
    </row>
    <row r="57" customFormat="false" ht="15" hidden="false" customHeight="false" outlineLevel="0" collapsed="false">
      <c r="A57" s="32" t="s">
        <v>159</v>
      </c>
      <c r="B57" s="32" t="s">
        <v>222</v>
      </c>
      <c r="C57" s="32" t="s">
        <v>223</v>
      </c>
      <c r="D57" s="59" t="n">
        <f aca="false">ROUND(S57*T57,0)</f>
        <v>229</v>
      </c>
      <c r="E57" s="59" t="n">
        <f aca="false">ROUND(S57,0)-D57</f>
        <v>541</v>
      </c>
      <c r="F57" s="59" t="n">
        <f aca="false">IF(COUNTA(D57:E57)=0,"",SUM(D57:E57))</f>
        <v>770</v>
      </c>
      <c r="G57" s="40" t="n">
        <f aca="false">IF(OR(F57="",F57=0),"",D57/F57)</f>
        <v>0.297402597402597</v>
      </c>
      <c r="H57" s="40" t="n">
        <f aca="false">IF(OR(F57="",F57=0),"",E57/F57)</f>
        <v>0.702597402597403</v>
      </c>
      <c r="I57" s="32" t="s">
        <v>161</v>
      </c>
      <c r="J57" s="36" t="n">
        <v>2.37295943726819</v>
      </c>
      <c r="K57" s="36" t="n">
        <f aca="false">$K$8</f>
        <v>1.21862888767609</v>
      </c>
      <c r="L57" s="36" t="n">
        <f aca="false">SQRT(J57^2+K57^2)</f>
        <v>2.66758183694499</v>
      </c>
      <c r="M57" s="40" t="n">
        <f aca="false">IF(G57="","",MAX(0,G57-1.96*L57/100))</f>
        <v>0.245117993398476</v>
      </c>
      <c r="N57" s="40" t="n">
        <f aca="false">IF(G57="","",MIN(1,G57+1.96*L57/100))</f>
        <v>0.349687201406719</v>
      </c>
      <c r="O57" s="59" t="n">
        <f aca="false">ROUND(S57*W57,0)</f>
        <v>68</v>
      </c>
      <c r="P57" s="59" t="n">
        <f aca="false">IF(F57="","",ROUND(SQRT((F57*L57/100)^2+(G57*O57)^2),0))</f>
        <v>29</v>
      </c>
      <c r="R57" s="60" t="n">
        <v>-21.3164311371987</v>
      </c>
      <c r="S57" s="61" t="n">
        <f aca="false">U57*V57*$F$5</f>
        <v>769.717741935484</v>
      </c>
      <c r="T57" s="62" t="n">
        <f aca="false">MAX(0,MIN(1,R57/100+$D$5))</f>
        <v>0.297543167530226</v>
      </c>
      <c r="U57" s="62" t="n">
        <v>0.633512544802867</v>
      </c>
      <c r="V57" s="61" t="n">
        <v>1215</v>
      </c>
      <c r="W57" s="62" t="n">
        <v>0.0882361663506877</v>
      </c>
      <c r="X57" s="63" t="s">
        <v>168</v>
      </c>
      <c r="Y57" s="63" t="s">
        <v>163</v>
      </c>
    </row>
    <row r="58" customFormat="false" ht="15" hidden="false" customHeight="false" outlineLevel="0" collapsed="false">
      <c r="A58" s="32" t="s">
        <v>159</v>
      </c>
      <c r="B58" s="32" t="s">
        <v>222</v>
      </c>
      <c r="C58" s="32" t="s">
        <v>224</v>
      </c>
      <c r="D58" s="59" t="n">
        <f aca="false">ROUND(S58*T58,0)</f>
        <v>204</v>
      </c>
      <c r="E58" s="59" t="n">
        <f aca="false">ROUND(S58,0)-D58</f>
        <v>582</v>
      </c>
      <c r="F58" s="59" t="n">
        <f aca="false">IF(COUNTA(D58:E58)=0,"",SUM(D58:E58))</f>
        <v>786</v>
      </c>
      <c r="G58" s="40" t="n">
        <f aca="false">IF(OR(F58="",F58=0),"",D58/F58)</f>
        <v>0.259541984732824</v>
      </c>
      <c r="H58" s="40" t="n">
        <f aca="false">IF(OR(F58="",F58=0),"",E58/F58)</f>
        <v>0.740458015267176</v>
      </c>
      <c r="I58" s="32" t="s">
        <v>161</v>
      </c>
      <c r="J58" s="36" t="n">
        <v>2.37295943726819</v>
      </c>
      <c r="K58" s="36" t="n">
        <f aca="false">$K$8</f>
        <v>1.21862888767609</v>
      </c>
      <c r="L58" s="36" t="n">
        <f aca="false">SQRT(J58^2+K58^2)</f>
        <v>2.66758183694499</v>
      </c>
      <c r="M58" s="40" t="n">
        <f aca="false">IF(G58="","",MAX(0,G58-1.96*L58/100))</f>
        <v>0.207257380728703</v>
      </c>
      <c r="N58" s="40" t="n">
        <f aca="false">IF(G58="","",MIN(1,G58+1.96*L58/100))</f>
        <v>0.311826588736946</v>
      </c>
      <c r="O58" s="59" t="n">
        <f aca="false">ROUND(S58*W58,0)</f>
        <v>69</v>
      </c>
      <c r="P58" s="59" t="n">
        <f aca="false">IF(F58="","",ROUND(SQRT((F58*L58/100)^2+(G58*O58)^2),0))</f>
        <v>28</v>
      </c>
      <c r="R58" s="60" t="n">
        <v>-25.0774964733332</v>
      </c>
      <c r="S58" s="61" t="n">
        <f aca="false">U58*V58*$F$5</f>
        <v>786.289198606272</v>
      </c>
      <c r="T58" s="62" t="n">
        <f aca="false">MAX(0,MIN(1,R58/100+$D$5))</f>
        <v>0.259932514168881</v>
      </c>
      <c r="U58" s="62" t="n">
        <v>0.649825783972126</v>
      </c>
      <c r="V58" s="61" t="n">
        <v>1210</v>
      </c>
      <c r="W58" s="62" t="n">
        <v>0.0882361663506877</v>
      </c>
      <c r="X58" s="63" t="s">
        <v>168</v>
      </c>
      <c r="Y58" s="63" t="s">
        <v>163</v>
      </c>
    </row>
    <row r="59" customFormat="false" ht="15" hidden="false" customHeight="false" outlineLevel="0" collapsed="false">
      <c r="A59" s="32" t="s">
        <v>159</v>
      </c>
      <c r="B59" s="32" t="s">
        <v>222</v>
      </c>
      <c r="C59" s="32" t="s">
        <v>225</v>
      </c>
      <c r="D59" s="59" t="n">
        <f aca="false">ROUND(S59*T59,0)</f>
        <v>190</v>
      </c>
      <c r="E59" s="59" t="n">
        <f aca="false">ROUND(S59,0)-D59</f>
        <v>511</v>
      </c>
      <c r="F59" s="59" t="n">
        <f aca="false">IF(COUNTA(D59:E59)=0,"",SUM(D59:E59))</f>
        <v>701</v>
      </c>
      <c r="G59" s="40" t="n">
        <f aca="false">IF(OR(F59="",F59=0),"",D59/F59)</f>
        <v>0.271041369472183</v>
      </c>
      <c r="H59" s="40" t="n">
        <f aca="false">IF(OR(F59="",F59=0),"",E59/F59)</f>
        <v>0.728958630527817</v>
      </c>
      <c r="I59" s="32" t="s">
        <v>161</v>
      </c>
      <c r="J59" s="36" t="n">
        <v>2.37295943726819</v>
      </c>
      <c r="K59" s="36" t="n">
        <f aca="false">$K$8</f>
        <v>1.21862888767609</v>
      </c>
      <c r="L59" s="36" t="n">
        <f aca="false">SQRT(J59^2+K59^2)</f>
        <v>2.66758183694499</v>
      </c>
      <c r="M59" s="40" t="n">
        <f aca="false">IF(G59="","",MAX(0,G59-1.96*L59/100))</f>
        <v>0.218756765468061</v>
      </c>
      <c r="N59" s="40" t="n">
        <f aca="false">IF(G59="","",MIN(1,G59+1.96*L59/100))</f>
        <v>0.323325973476304</v>
      </c>
      <c r="O59" s="59" t="n">
        <f aca="false">ROUND(S59*W59,0)</f>
        <v>62</v>
      </c>
      <c r="P59" s="59" t="n">
        <f aca="false">IF(F59="","",ROUND(SQRT((F59*L59/100)^2+(G59*O59)^2),0))</f>
        <v>25</v>
      </c>
      <c r="R59" s="60" t="n">
        <v>-23.9146012276216</v>
      </c>
      <c r="S59" s="61" t="n">
        <f aca="false">U59*V59*$F$5</f>
        <v>700.937313432836</v>
      </c>
      <c r="T59" s="62" t="n">
        <f aca="false">MAX(0,MIN(1,R59/100+$D$5))</f>
        <v>0.271561466625996</v>
      </c>
      <c r="U59" s="62" t="n">
        <v>0.674626865671642</v>
      </c>
      <c r="V59" s="61" t="n">
        <v>1039</v>
      </c>
      <c r="W59" s="62" t="n">
        <v>0.0882361663506877</v>
      </c>
      <c r="X59" s="63" t="s">
        <v>168</v>
      </c>
      <c r="Y59" s="63" t="s">
        <v>163</v>
      </c>
    </row>
    <row r="60" customFormat="false" ht="15" hidden="false" customHeight="false" outlineLevel="0" collapsed="false">
      <c r="A60" s="32" t="s">
        <v>159</v>
      </c>
      <c r="B60" s="32" t="s">
        <v>226</v>
      </c>
      <c r="C60" s="32" t="s">
        <v>227</v>
      </c>
      <c r="D60" s="59" t="n">
        <f aca="false">ROUND(S60*T60,0)</f>
        <v>171</v>
      </c>
      <c r="E60" s="59" t="n">
        <f aca="false">ROUND(S60,0)-D60</f>
        <v>430</v>
      </c>
      <c r="F60" s="59" t="n">
        <f aca="false">IF(COUNTA(D60:E60)=0,"",SUM(D60:E60))</f>
        <v>601</v>
      </c>
      <c r="G60" s="40" t="n">
        <f aca="false">IF(OR(F60="",F60=0),"",D60/F60)</f>
        <v>0.284525790349418</v>
      </c>
      <c r="H60" s="40" t="n">
        <f aca="false">IF(OR(F60="",F60=0),"",E60/F60)</f>
        <v>0.715474209650582</v>
      </c>
      <c r="I60" s="32" t="s">
        <v>161</v>
      </c>
      <c r="J60" s="36" t="n">
        <v>2.37295943726819</v>
      </c>
      <c r="K60" s="36" t="n">
        <f aca="false">$K$8</f>
        <v>1.21862888767609</v>
      </c>
      <c r="L60" s="36" t="n">
        <f aca="false">SQRT(J60^2+K60^2)</f>
        <v>2.66758183694499</v>
      </c>
      <c r="M60" s="40" t="n">
        <f aca="false">IF(G60="","",MAX(0,G60-1.96*L60/100))</f>
        <v>0.232241186345296</v>
      </c>
      <c r="N60" s="40" t="n">
        <f aca="false">IF(G60="","",MIN(1,G60+1.96*L60/100))</f>
        <v>0.336810394353539</v>
      </c>
      <c r="O60" s="59" t="n">
        <f aca="false">ROUND(S60*W60,0)</f>
        <v>53</v>
      </c>
      <c r="P60" s="59" t="n">
        <f aca="false">IF(F60="","",ROUND(SQRT((F60*L60/100)^2+(G60*O60)^2),0))</f>
        <v>22</v>
      </c>
      <c r="R60" s="60" t="n">
        <v>-22.7175035722399</v>
      </c>
      <c r="S60" s="61" t="n">
        <f aca="false">U60*V60*$F$5</f>
        <v>601.421153846154</v>
      </c>
      <c r="T60" s="62" t="n">
        <f aca="false">MAX(0,MIN(1,R60/100+$D$5))</f>
        <v>0.283532443179814</v>
      </c>
      <c r="U60" s="62" t="n">
        <v>0.578846153846154</v>
      </c>
      <c r="V60" s="61" t="n">
        <v>1039</v>
      </c>
      <c r="W60" s="62" t="n">
        <v>0.0882361663506877</v>
      </c>
      <c r="X60" s="63" t="s">
        <v>168</v>
      </c>
      <c r="Y60" s="63" t="s">
        <v>163</v>
      </c>
    </row>
    <row r="61" customFormat="false" ht="15" hidden="false" customHeight="false" outlineLevel="0" collapsed="false">
      <c r="A61" s="32" t="s">
        <v>159</v>
      </c>
      <c r="B61" s="32" t="s">
        <v>226</v>
      </c>
      <c r="C61" s="32" t="s">
        <v>228</v>
      </c>
      <c r="D61" s="59" t="n">
        <f aca="false">ROUND(S61*T61,0)</f>
        <v>83</v>
      </c>
      <c r="E61" s="59" t="n">
        <f aca="false">ROUND(S61,0)-D61</f>
        <v>229</v>
      </c>
      <c r="F61" s="59" t="n">
        <f aca="false">IF(COUNTA(D61:E61)=0,"",SUM(D61:E61))</f>
        <v>312</v>
      </c>
      <c r="G61" s="40" t="n">
        <f aca="false">IF(OR(F61="",F61=0),"",D61/F61)</f>
        <v>0.266025641025641</v>
      </c>
      <c r="H61" s="40" t="n">
        <f aca="false">IF(OR(F61="",F61=0),"",E61/F61)</f>
        <v>0.733974358974359</v>
      </c>
      <c r="I61" s="32" t="s">
        <v>161</v>
      </c>
      <c r="J61" s="36" t="n">
        <v>3.71043921764034</v>
      </c>
      <c r="K61" s="36" t="n">
        <f aca="false">$K$8</f>
        <v>1.21862888767609</v>
      </c>
      <c r="L61" s="36" t="n">
        <f aca="false">SQRT(J61^2+K61^2)</f>
        <v>3.90543410566382</v>
      </c>
      <c r="M61" s="40" t="n">
        <f aca="false">IF(G61="","",MAX(0,G61-1.96*L61/100))</f>
        <v>0.18947913255463</v>
      </c>
      <c r="N61" s="40" t="n">
        <f aca="false">IF(G61="","",MIN(1,G61+1.96*L61/100))</f>
        <v>0.342572149496652</v>
      </c>
      <c r="O61" s="59" t="n">
        <f aca="false">ROUND(S61*W61,0)</f>
        <v>46</v>
      </c>
      <c r="P61" s="59" t="n">
        <f aca="false">IF(F61="","",ROUND(SQRT((F61*L61/100)^2+(G61*O61)^2),0))</f>
        <v>17</v>
      </c>
      <c r="R61" s="60" t="n">
        <v>-24.4242375103267</v>
      </c>
      <c r="S61" s="61" t="n">
        <f aca="false">U61*V61*$F$5</f>
        <v>312.431640625</v>
      </c>
      <c r="T61" s="62" t="n">
        <f aca="false">MAX(0,MIN(1,R61/100+$D$5))</f>
        <v>0.266465103798946</v>
      </c>
      <c r="U61" s="62" t="n">
        <v>0.583984375</v>
      </c>
      <c r="V61" s="61" t="n">
        <v>535</v>
      </c>
      <c r="W61" s="62" t="n">
        <v>0.147793277096735</v>
      </c>
      <c r="X61" s="63" t="s">
        <v>162</v>
      </c>
      <c r="Y61" s="63" t="s">
        <v>163</v>
      </c>
    </row>
    <row r="62" customFormat="false" ht="15" hidden="false" customHeight="false" outlineLevel="0" collapsed="false">
      <c r="A62" s="32" t="s">
        <v>159</v>
      </c>
      <c r="B62" s="32" t="s">
        <v>229</v>
      </c>
      <c r="C62" s="32" t="s">
        <v>229</v>
      </c>
      <c r="D62" s="59" t="n">
        <f aca="false">ROUND(S62*T62,0)</f>
        <v>38</v>
      </c>
      <c r="E62" s="59" t="n">
        <f aca="false">ROUND(S62,0)-D62</f>
        <v>69</v>
      </c>
      <c r="F62" s="59" t="n">
        <f aca="false">IF(COUNTA(D62:E62)=0,"",SUM(D62:E62))</f>
        <v>107</v>
      </c>
      <c r="G62" s="40" t="n">
        <f aca="false">IF(OR(F62="",F62=0),"",D62/F62)</f>
        <v>0.355140186915888</v>
      </c>
      <c r="H62" s="40" t="n">
        <f aca="false">IF(OR(F62="",F62=0),"",E62/F62)</f>
        <v>0.644859813084112</v>
      </c>
      <c r="I62" s="32" t="s">
        <v>161</v>
      </c>
      <c r="J62" s="36" t="n">
        <v>3.71043921764034</v>
      </c>
      <c r="K62" s="36" t="n">
        <f aca="false">$K$8</f>
        <v>1.21862888767609</v>
      </c>
      <c r="L62" s="36" t="n">
        <f aca="false">SQRT(J62^2+K62^2)</f>
        <v>3.90543410566382</v>
      </c>
      <c r="M62" s="40" t="n">
        <f aca="false">IF(G62="","",MAX(0,G62-1.96*L62/100))</f>
        <v>0.278593678444877</v>
      </c>
      <c r="N62" s="40" t="n">
        <f aca="false">IF(G62="","",MIN(1,G62+1.96*L62/100))</f>
        <v>0.431686695386899</v>
      </c>
      <c r="O62" s="59" t="n">
        <f aca="false">ROUND(S62*W62,0)</f>
        <v>16</v>
      </c>
      <c r="P62" s="59" t="n">
        <f aca="false">IF(F62="","",ROUND(SQRT((F62*L62/100)^2+(G62*O62)^2),0))</f>
        <v>7</v>
      </c>
      <c r="R62" s="60" t="n">
        <v>-15.5540216942171</v>
      </c>
      <c r="S62" s="61" t="n">
        <f aca="false">U62*V62*$F$5</f>
        <v>106.666666666667</v>
      </c>
      <c r="T62" s="62" t="n">
        <f aca="false">MAX(0,MIN(1,R62/100+$D$5))</f>
        <v>0.355167261960042</v>
      </c>
      <c r="U62" s="62" t="n">
        <v>0.444444444444444</v>
      </c>
      <c r="V62" s="61" t="n">
        <v>240</v>
      </c>
      <c r="W62" s="62" t="n">
        <v>0.147793277096735</v>
      </c>
      <c r="X62" s="63" t="s">
        <v>162</v>
      </c>
      <c r="Y62" s="63" t="s">
        <v>163</v>
      </c>
    </row>
    <row r="63" customFormat="false" ht="15" hidden="false" customHeight="false" outlineLevel="0" collapsed="false">
      <c r="A63" s="32" t="s">
        <v>230</v>
      </c>
      <c r="B63" s="32" t="s">
        <v>231</v>
      </c>
      <c r="C63" s="32" t="s">
        <v>231</v>
      </c>
      <c r="D63" s="59" t="n">
        <f aca="false">ROUND(S63*T63,0)</f>
        <v>488</v>
      </c>
      <c r="E63" s="59" t="n">
        <f aca="false">ROUND(S63,0)-D63</f>
        <v>573</v>
      </c>
      <c r="F63" s="59" t="n">
        <f aca="false">IF(COUNTA(D63:E63)=0,"",SUM(D63:E63))</f>
        <v>1061</v>
      </c>
      <c r="G63" s="40" t="n">
        <f aca="false">IF(OR(F63="",F63=0),"",D63/F63)</f>
        <v>0.459943449575872</v>
      </c>
      <c r="H63" s="40" t="n">
        <f aca="false">IF(OR(F63="",F63=0),"",E63/F63)</f>
        <v>0.540056550424128</v>
      </c>
      <c r="I63" s="32" t="s">
        <v>161</v>
      </c>
      <c r="J63" s="36" t="n">
        <v>1.88552821448838</v>
      </c>
      <c r="K63" s="36" t="n">
        <f aca="false">$K$8</f>
        <v>1.21862888767609</v>
      </c>
      <c r="L63" s="36" t="n">
        <f aca="false">SQRT(J63^2+K63^2)</f>
        <v>2.24505523618249</v>
      </c>
      <c r="M63" s="40" t="n">
        <f aca="false">IF(G63="","",MAX(0,G63-1.96*L63/100))</f>
        <v>0.415940366946695</v>
      </c>
      <c r="N63" s="40" t="n">
        <f aca="false">IF(G63="","",MIN(1,G63+1.96*L63/100))</f>
        <v>0.503946532205049</v>
      </c>
      <c r="O63" s="59" t="n">
        <f aca="false">ROUND(S63*W63,0)</f>
        <v>72</v>
      </c>
      <c r="P63" s="59" t="n">
        <f aca="false">IF(F63="","",ROUND(SQRT((F63*L63/100)^2+(G63*O63)^2),0))</f>
        <v>41</v>
      </c>
      <c r="R63" s="60" t="n">
        <v>-5.02978656953248</v>
      </c>
      <c r="S63" s="61" t="n">
        <f aca="false">U63*V63*$F$5</f>
        <v>1060.80585424134</v>
      </c>
      <c r="T63" s="62" t="n">
        <f aca="false">MAX(0,MIN(1,R63/100+$D$5))</f>
        <v>0.460409613206888</v>
      </c>
      <c r="U63" s="62" t="n">
        <v>0.605137395459976</v>
      </c>
      <c r="V63" s="61" t="n">
        <v>1753</v>
      </c>
      <c r="W63" s="62" t="n">
        <v>0.0678151016999644</v>
      </c>
      <c r="X63" s="63" t="s">
        <v>201</v>
      </c>
      <c r="Y63" s="63" t="s">
        <v>163</v>
      </c>
    </row>
    <row r="64" customFormat="false" ht="15" hidden="false" customHeight="false" outlineLevel="0" collapsed="false">
      <c r="A64" s="32" t="s">
        <v>230</v>
      </c>
      <c r="B64" s="32" t="s">
        <v>232</v>
      </c>
      <c r="C64" s="32" t="s">
        <v>233</v>
      </c>
      <c r="D64" s="59" t="n">
        <f aca="false">ROUND(S64*T64,0)</f>
        <v>247</v>
      </c>
      <c r="E64" s="59" t="n">
        <f aca="false">ROUND(S64,0)-D64</f>
        <v>92</v>
      </c>
      <c r="F64" s="59" t="n">
        <f aca="false">IF(COUNTA(D64:E64)=0,"",SUM(D64:E64))</f>
        <v>339</v>
      </c>
      <c r="G64" s="40" t="n">
        <f aca="false">IF(OR(F64="",F64=0),"",D64/F64)</f>
        <v>0.728613569321534</v>
      </c>
      <c r="H64" s="40" t="n">
        <f aca="false">IF(OR(F64="",F64=0),"",E64/F64)</f>
        <v>0.271386430678466</v>
      </c>
      <c r="I64" s="32" t="s">
        <v>161</v>
      </c>
      <c r="J64" s="36" t="n">
        <v>3.71043921764034</v>
      </c>
      <c r="K64" s="36" t="n">
        <f aca="false">$K$8</f>
        <v>1.21862888767609</v>
      </c>
      <c r="L64" s="36" t="n">
        <f aca="false">SQRT(J64^2+K64^2)</f>
        <v>3.90543410566382</v>
      </c>
      <c r="M64" s="40" t="n">
        <f aca="false">IF(G64="","",MAX(0,G64-1.96*L64/100))</f>
        <v>0.652067060850523</v>
      </c>
      <c r="N64" s="40" t="n">
        <f aca="false">IF(G64="","",MIN(1,G64+1.96*L64/100))</f>
        <v>0.805160077792545</v>
      </c>
      <c r="O64" s="59" t="n">
        <f aca="false">ROUND(S64*W64,0)</f>
        <v>50</v>
      </c>
      <c r="P64" s="59" t="n">
        <f aca="false">IF(F64="","",ROUND(SQRT((F64*L64/100)^2+(G64*O64)^2),0))</f>
        <v>39</v>
      </c>
      <c r="R64" s="60" t="n">
        <v>21.70385277269</v>
      </c>
      <c r="S64" s="61" t="n">
        <f aca="false">U64*V64*$F$5</f>
        <v>338.759820426487</v>
      </c>
      <c r="T64" s="62" t="n">
        <f aca="false">MAX(0,MIN(1,R64/100+$D$5))</f>
        <v>0.727746006629113</v>
      </c>
      <c r="U64" s="62" t="n">
        <v>0.187991021324355</v>
      </c>
      <c r="V64" s="61" t="n">
        <v>1802</v>
      </c>
      <c r="W64" s="62" t="n">
        <v>0.147793277096735</v>
      </c>
      <c r="X64" s="63" t="s">
        <v>162</v>
      </c>
      <c r="Y64" s="63" t="s">
        <v>163</v>
      </c>
    </row>
    <row r="65" customFormat="false" ht="15" hidden="false" customHeight="false" outlineLevel="0" collapsed="false">
      <c r="A65" s="32" t="s">
        <v>230</v>
      </c>
      <c r="B65" s="32" t="s">
        <v>232</v>
      </c>
      <c r="C65" s="32" t="s">
        <v>234</v>
      </c>
      <c r="D65" s="59" t="n">
        <f aca="false">ROUND(S65*T65,0)</f>
        <v>136</v>
      </c>
      <c r="E65" s="59" t="n">
        <f aca="false">ROUND(S65,0)-D65</f>
        <v>65</v>
      </c>
      <c r="F65" s="59" t="n">
        <f aca="false">IF(COUNTA(D65:E65)=0,"",SUM(D65:E65))</f>
        <v>201</v>
      </c>
      <c r="G65" s="40" t="n">
        <f aca="false">IF(OR(F65="",F65=0),"",D65/F65)</f>
        <v>0.676616915422886</v>
      </c>
      <c r="H65" s="40" t="n">
        <f aca="false">IF(OR(F65="",F65=0),"",E65/F65)</f>
        <v>0.323383084577114</v>
      </c>
      <c r="I65" s="32" t="s">
        <v>161</v>
      </c>
      <c r="J65" s="36" t="n">
        <v>3.71043921764034</v>
      </c>
      <c r="K65" s="36" t="n">
        <f aca="false">$K$8</f>
        <v>1.21862888767609</v>
      </c>
      <c r="L65" s="36" t="n">
        <f aca="false">SQRT(J65^2+K65^2)</f>
        <v>3.90543410566382</v>
      </c>
      <c r="M65" s="40" t="n">
        <f aca="false">IF(G65="","",MAX(0,G65-1.96*L65/100))</f>
        <v>0.600070406951875</v>
      </c>
      <c r="N65" s="40" t="n">
        <f aca="false">IF(G65="","",MIN(1,G65+1.96*L65/100))</f>
        <v>0.753163423893896</v>
      </c>
      <c r="O65" s="59" t="n">
        <f aca="false">ROUND(S65*W65,0)</f>
        <v>30</v>
      </c>
      <c r="P65" s="59" t="n">
        <f aca="false">IF(F65="","",ROUND(SQRT((F65*L65/100)^2+(G65*O65)^2),0))</f>
        <v>22</v>
      </c>
      <c r="R65" s="60" t="n">
        <v>16.7746103103162</v>
      </c>
      <c r="S65" s="61" t="n">
        <f aca="false">U65*V65*$F$5</f>
        <v>200.692863595303</v>
      </c>
      <c r="T65" s="62" t="n">
        <f aca="false">MAX(0,MIN(1,R65/100+$D$5))</f>
        <v>0.678453582005375</v>
      </c>
      <c r="U65" s="62" t="n">
        <v>0.188798554652213</v>
      </c>
      <c r="V65" s="61" t="n">
        <v>1063</v>
      </c>
      <c r="W65" s="62" t="n">
        <v>0.147793277096735</v>
      </c>
      <c r="X65" s="63" t="s">
        <v>162</v>
      </c>
      <c r="Y65" s="63" t="s">
        <v>163</v>
      </c>
    </row>
    <row r="66" customFormat="false" ht="15" hidden="false" customHeight="false" outlineLevel="0" collapsed="false">
      <c r="A66" s="32" t="s">
        <v>230</v>
      </c>
      <c r="B66" s="32" t="s">
        <v>232</v>
      </c>
      <c r="C66" s="32" t="s">
        <v>235</v>
      </c>
      <c r="D66" s="59" t="n">
        <f aca="false">ROUND(S66*T66,0)</f>
        <v>166</v>
      </c>
      <c r="E66" s="59" t="n">
        <f aca="false">ROUND(S66,0)-D66</f>
        <v>67</v>
      </c>
      <c r="F66" s="59" t="n">
        <f aca="false">IF(COUNTA(D66:E66)=0,"",SUM(D66:E66))</f>
        <v>233</v>
      </c>
      <c r="G66" s="40" t="n">
        <f aca="false">IF(OR(F66="",F66=0),"",D66/F66)</f>
        <v>0.71244635193133</v>
      </c>
      <c r="H66" s="40" t="n">
        <f aca="false">IF(OR(F66="",F66=0),"",E66/F66)</f>
        <v>0.28755364806867</v>
      </c>
      <c r="I66" s="32" t="s">
        <v>161</v>
      </c>
      <c r="J66" s="36" t="n">
        <v>3.71043921764034</v>
      </c>
      <c r="K66" s="36" t="n">
        <f aca="false">$K$8</f>
        <v>1.21862888767609</v>
      </c>
      <c r="L66" s="36" t="n">
        <f aca="false">SQRT(J66^2+K66^2)</f>
        <v>3.90543410566382</v>
      </c>
      <c r="M66" s="40" t="n">
        <f aca="false">IF(G66="","",MAX(0,G66-1.96*L66/100))</f>
        <v>0.63589984346032</v>
      </c>
      <c r="N66" s="40" t="n">
        <f aca="false">IF(G66="","",MIN(1,G66+1.96*L66/100))</f>
        <v>0.788992860402341</v>
      </c>
      <c r="O66" s="59" t="n">
        <f aca="false">ROUND(S66*W66,0)</f>
        <v>34</v>
      </c>
      <c r="P66" s="59" t="n">
        <f aca="false">IF(F66="","",ROUND(SQRT((F66*L66/100)^2+(G66*O66)^2),0))</f>
        <v>26</v>
      </c>
      <c r="R66" s="60" t="n">
        <v>20.4685907107899</v>
      </c>
      <c r="S66" s="61" t="n">
        <f aca="false">U66*V66*$F$5</f>
        <v>232.72650296359</v>
      </c>
      <c r="T66" s="62" t="n">
        <f aca="false">MAX(0,MIN(1,R66/100+$D$5))</f>
        <v>0.715393386010111</v>
      </c>
      <c r="U66" s="62" t="n">
        <v>0.202370872142252</v>
      </c>
      <c r="V66" s="61" t="n">
        <v>1150</v>
      </c>
      <c r="W66" s="62" t="n">
        <v>0.147793277096735</v>
      </c>
      <c r="X66" s="63" t="s">
        <v>162</v>
      </c>
      <c r="Y66" s="63" t="s">
        <v>163</v>
      </c>
    </row>
    <row r="67" customFormat="false" ht="15" hidden="false" customHeight="false" outlineLevel="0" collapsed="false">
      <c r="A67" s="32" t="s">
        <v>230</v>
      </c>
      <c r="B67" s="32" t="s">
        <v>232</v>
      </c>
      <c r="C67" s="32" t="s">
        <v>236</v>
      </c>
      <c r="D67" s="59" t="n">
        <f aca="false">ROUND(S67*T67,0)</f>
        <v>161</v>
      </c>
      <c r="E67" s="59" t="n">
        <f aca="false">ROUND(S67,0)-D67</f>
        <v>74</v>
      </c>
      <c r="F67" s="59" t="n">
        <f aca="false">IF(COUNTA(D67:E67)=0,"",SUM(D67:E67))</f>
        <v>235</v>
      </c>
      <c r="G67" s="40" t="n">
        <f aca="false">IF(OR(F67="",F67=0),"",D67/F67)</f>
        <v>0.685106382978723</v>
      </c>
      <c r="H67" s="40" t="n">
        <f aca="false">IF(OR(F67="",F67=0),"",E67/F67)</f>
        <v>0.314893617021277</v>
      </c>
      <c r="I67" s="32" t="s">
        <v>161</v>
      </c>
      <c r="J67" s="36" t="n">
        <v>3.71043921764034</v>
      </c>
      <c r="K67" s="36" t="n">
        <f aca="false">$K$8</f>
        <v>1.21862888767609</v>
      </c>
      <c r="L67" s="36" t="n">
        <f aca="false">SQRT(J67^2+K67^2)</f>
        <v>3.90543410566382</v>
      </c>
      <c r="M67" s="40" t="n">
        <f aca="false">IF(G67="","",MAX(0,G67-1.96*L67/100))</f>
        <v>0.608559874507713</v>
      </c>
      <c r="N67" s="40" t="n">
        <f aca="false">IF(G67="","",MIN(1,G67+1.96*L67/100))</f>
        <v>0.761652891449734</v>
      </c>
      <c r="O67" s="59" t="n">
        <f aca="false">ROUND(S67*W67,0)</f>
        <v>35</v>
      </c>
      <c r="P67" s="59" t="n">
        <f aca="false">IF(F67="","",ROUND(SQRT((F67*L67/100)^2+(G67*O67)^2),0))</f>
        <v>26</v>
      </c>
      <c r="R67" s="60" t="n">
        <v>17.4262454478172</v>
      </c>
      <c r="S67" s="61" t="n">
        <f aca="false">U67*V67*$F$5</f>
        <v>234.521920668058</v>
      </c>
      <c r="T67" s="62" t="n">
        <f aca="false">MAX(0,MIN(1,R67/100+$D$5))</f>
        <v>0.684969933380385</v>
      </c>
      <c r="U67" s="62" t="n">
        <v>0.248434237995825</v>
      </c>
      <c r="V67" s="61" t="n">
        <v>944</v>
      </c>
      <c r="W67" s="62" t="n">
        <v>0.147793277096735</v>
      </c>
      <c r="X67" s="63" t="s">
        <v>162</v>
      </c>
      <c r="Y67" s="63" t="s">
        <v>163</v>
      </c>
    </row>
    <row r="68" customFormat="false" ht="15" hidden="false" customHeight="false" outlineLevel="0" collapsed="false">
      <c r="A68" s="32" t="s">
        <v>230</v>
      </c>
      <c r="B68" s="32" t="s">
        <v>232</v>
      </c>
      <c r="C68" s="32" t="s">
        <v>237</v>
      </c>
      <c r="D68" s="59" t="n">
        <f aca="false">ROUND(S68*T68,0)</f>
        <v>169</v>
      </c>
      <c r="E68" s="59" t="n">
        <f aca="false">ROUND(S68,0)-D68</f>
        <v>58</v>
      </c>
      <c r="F68" s="59" t="n">
        <f aca="false">IF(COUNTA(D68:E68)=0,"",SUM(D68:E68))</f>
        <v>227</v>
      </c>
      <c r="G68" s="40" t="n">
        <f aca="false">IF(OR(F68="",F68=0),"",D68/F68)</f>
        <v>0.744493392070485</v>
      </c>
      <c r="H68" s="40" t="n">
        <f aca="false">IF(OR(F68="",F68=0),"",E68/F68)</f>
        <v>0.255506607929515</v>
      </c>
      <c r="I68" s="32" t="s">
        <v>161</v>
      </c>
      <c r="J68" s="36" t="n">
        <v>3.71043921764034</v>
      </c>
      <c r="K68" s="36" t="n">
        <f aca="false">$K$8</f>
        <v>1.21862888767609</v>
      </c>
      <c r="L68" s="36" t="n">
        <f aca="false">SQRT(J68^2+K68^2)</f>
        <v>3.90543410566382</v>
      </c>
      <c r="M68" s="40" t="n">
        <f aca="false">IF(G68="","",MAX(0,G68-1.96*L68/100))</f>
        <v>0.667946883599474</v>
      </c>
      <c r="N68" s="40" t="n">
        <f aca="false">IF(G68="","",MIN(1,G68+1.96*L68/100))</f>
        <v>0.821039900541495</v>
      </c>
      <c r="O68" s="59" t="n">
        <f aca="false">ROUND(S68*W68,0)</f>
        <v>34</v>
      </c>
      <c r="P68" s="59" t="n">
        <f aca="false">IF(F68="","",ROUND(SQRT((F68*L68/100)^2+(G68*O68)^2),0))</f>
        <v>27</v>
      </c>
      <c r="R68" s="60" t="n">
        <v>23.3786103588882</v>
      </c>
      <c r="S68" s="61" t="n">
        <f aca="false">U68*V68*$F$5</f>
        <v>227.321723189734</v>
      </c>
      <c r="T68" s="62" t="n">
        <f aca="false">MAX(0,MIN(1,R68/100+$D$5))</f>
        <v>0.744493582491095</v>
      </c>
      <c r="U68" s="62" t="n">
        <v>0.212648945921173</v>
      </c>
      <c r="V68" s="61" t="n">
        <v>1069</v>
      </c>
      <c r="W68" s="62" t="n">
        <v>0.147793277096735</v>
      </c>
      <c r="X68" s="63" t="s">
        <v>162</v>
      </c>
      <c r="Y68" s="63" t="s">
        <v>163</v>
      </c>
    </row>
    <row r="69" customFormat="false" ht="15" hidden="false" customHeight="false" outlineLevel="0" collapsed="false">
      <c r="A69" s="32" t="s">
        <v>230</v>
      </c>
      <c r="B69" s="32" t="s">
        <v>232</v>
      </c>
      <c r="C69" s="32" t="s">
        <v>238</v>
      </c>
      <c r="D69" s="59" t="n">
        <f aca="false">ROUND(S69*T69,0)</f>
        <v>255</v>
      </c>
      <c r="E69" s="59" t="n">
        <f aca="false">ROUND(S69,0)-D69</f>
        <v>106</v>
      </c>
      <c r="F69" s="59" t="n">
        <f aca="false">IF(COUNTA(D69:E69)=0,"",SUM(D69:E69))</f>
        <v>361</v>
      </c>
      <c r="G69" s="40" t="n">
        <f aca="false">IF(OR(F69="",F69=0),"",D69/F69)</f>
        <v>0.706371191135734</v>
      </c>
      <c r="H69" s="40" t="n">
        <f aca="false">IF(OR(F69="",F69=0),"",E69/F69)</f>
        <v>0.293628808864266</v>
      </c>
      <c r="I69" s="32" t="s">
        <v>161</v>
      </c>
      <c r="J69" s="36" t="n">
        <v>3.71043921764034</v>
      </c>
      <c r="K69" s="36" t="n">
        <f aca="false">$K$8</f>
        <v>1.21862888767609</v>
      </c>
      <c r="L69" s="36" t="n">
        <f aca="false">SQRT(J69^2+K69^2)</f>
        <v>3.90543410566382</v>
      </c>
      <c r="M69" s="40" t="n">
        <f aca="false">IF(G69="","",MAX(0,G69-1.96*L69/100))</f>
        <v>0.629824682664723</v>
      </c>
      <c r="N69" s="40" t="n">
        <f aca="false">IF(G69="","",MIN(1,G69+1.96*L69/100))</f>
        <v>0.782917699606745</v>
      </c>
      <c r="O69" s="59" t="n">
        <f aca="false">ROUND(S69*W69,0)</f>
        <v>53</v>
      </c>
      <c r="P69" s="59" t="n">
        <f aca="false">IF(F69="","",ROUND(SQRT((F69*L69/100)^2+(G69*O69)^2),0))</f>
        <v>40</v>
      </c>
      <c r="R69" s="60" t="n">
        <v>19.6300476737204</v>
      </c>
      <c r="S69" s="61" t="n">
        <f aca="false">U69*V69*$F$5</f>
        <v>360.922448979592</v>
      </c>
      <c r="T69" s="62" t="n">
        <f aca="false">MAX(0,MIN(1,R69/100+$D$5))</f>
        <v>0.707007955639417</v>
      </c>
      <c r="U69" s="62" t="n">
        <v>0.36530612244898</v>
      </c>
      <c r="V69" s="61" t="n">
        <v>988.000000000001</v>
      </c>
      <c r="W69" s="62" t="n">
        <v>0.147793277096735</v>
      </c>
      <c r="X69" s="63" t="s">
        <v>162</v>
      </c>
      <c r="Y69" s="63" t="s">
        <v>163</v>
      </c>
    </row>
    <row r="70" customFormat="false" ht="15" hidden="false" customHeight="false" outlineLevel="0" collapsed="false">
      <c r="A70" s="32" t="s">
        <v>230</v>
      </c>
      <c r="B70" s="32" t="s">
        <v>232</v>
      </c>
      <c r="C70" s="32" t="s">
        <v>239</v>
      </c>
      <c r="D70" s="59" t="n">
        <f aca="false">ROUND(S70*T70,0)</f>
        <v>593</v>
      </c>
      <c r="E70" s="59" t="n">
        <f aca="false">ROUND(S70,0)-D70</f>
        <v>165</v>
      </c>
      <c r="F70" s="59" t="n">
        <f aca="false">IF(COUNTA(D70:E70)=0,"",SUM(D70:E70))</f>
        <v>758</v>
      </c>
      <c r="G70" s="40" t="n">
        <f aca="false">IF(OR(F70="",F70=0),"",D70/F70)</f>
        <v>0.782321899736148</v>
      </c>
      <c r="H70" s="40" t="n">
        <f aca="false">IF(OR(F70="",F70=0),"",E70/F70)</f>
        <v>0.217678100263852</v>
      </c>
      <c r="I70" s="32" t="s">
        <v>161</v>
      </c>
      <c r="J70" s="36" t="n">
        <v>2.37295943726819</v>
      </c>
      <c r="K70" s="36" t="n">
        <f aca="false">$K$8</f>
        <v>1.21862888767609</v>
      </c>
      <c r="L70" s="36" t="n">
        <f aca="false">SQRT(J70^2+K70^2)</f>
        <v>2.66758183694499</v>
      </c>
      <c r="M70" s="40" t="n">
        <f aca="false">IF(G70="","",MAX(0,G70-1.96*L70/100))</f>
        <v>0.730037295732026</v>
      </c>
      <c r="N70" s="40" t="n">
        <f aca="false">IF(G70="","",MIN(1,G70+1.96*L70/100))</f>
        <v>0.83460650374027</v>
      </c>
      <c r="O70" s="59" t="n">
        <f aca="false">ROUND(S70*W70,0)</f>
        <v>67</v>
      </c>
      <c r="P70" s="59" t="n">
        <f aca="false">IF(F70="","",ROUND(SQRT((F70*L70/100)^2+(G70*O70)^2),0))</f>
        <v>56</v>
      </c>
      <c r="R70" s="60" t="n">
        <v>27.1385722663765</v>
      </c>
      <c r="S70" s="61" t="n">
        <f aca="false">U70*V70*$F$5</f>
        <v>757.916666666666</v>
      </c>
      <c r="T70" s="62" t="n">
        <f aca="false">MAX(0,MIN(1,R70/100+$D$5))</f>
        <v>0.782093201565978</v>
      </c>
      <c r="U70" s="62" t="n">
        <v>0.307971014492754</v>
      </c>
      <c r="V70" s="61" t="n">
        <v>2461</v>
      </c>
      <c r="W70" s="62" t="n">
        <v>0.0882361663506877</v>
      </c>
      <c r="X70" s="63" t="s">
        <v>168</v>
      </c>
      <c r="Y70" s="63" t="s">
        <v>163</v>
      </c>
    </row>
    <row r="71" customFormat="false" ht="15" hidden="false" customHeight="false" outlineLevel="0" collapsed="false">
      <c r="A71" s="32" t="s">
        <v>230</v>
      </c>
      <c r="B71" s="32" t="s">
        <v>232</v>
      </c>
      <c r="C71" s="32" t="s">
        <v>240</v>
      </c>
      <c r="D71" s="59" t="n">
        <f aca="false">ROUND(S71*T71,0)</f>
        <v>275</v>
      </c>
      <c r="E71" s="59" t="n">
        <f aca="false">ROUND(S71,0)-D71</f>
        <v>136</v>
      </c>
      <c r="F71" s="59" t="n">
        <f aca="false">IF(COUNTA(D71:E71)=0,"",SUM(D71:E71))</f>
        <v>411</v>
      </c>
      <c r="G71" s="40" t="n">
        <f aca="false">IF(OR(F71="",F71=0),"",D71/F71)</f>
        <v>0.669099756690998</v>
      </c>
      <c r="H71" s="40" t="n">
        <f aca="false">IF(OR(F71="",F71=0),"",E71/F71)</f>
        <v>0.330900243309002</v>
      </c>
      <c r="I71" s="32" t="s">
        <v>161</v>
      </c>
      <c r="J71" s="36" t="n">
        <v>3.71043921764034</v>
      </c>
      <c r="K71" s="36" t="n">
        <f aca="false">$K$8</f>
        <v>1.21862888767609</v>
      </c>
      <c r="L71" s="36" t="n">
        <f aca="false">SQRT(J71^2+K71^2)</f>
        <v>3.90543410566382</v>
      </c>
      <c r="M71" s="40" t="n">
        <f aca="false">IF(G71="","",MAX(0,G71-1.96*L71/100))</f>
        <v>0.592553248219987</v>
      </c>
      <c r="N71" s="40" t="n">
        <f aca="false">IF(G71="","",MIN(1,G71+1.96*L71/100))</f>
        <v>0.745646265162008</v>
      </c>
      <c r="O71" s="59" t="n">
        <f aca="false">ROUND(S71*W71,0)</f>
        <v>61</v>
      </c>
      <c r="P71" s="59" t="n">
        <f aca="false">IF(F71="","",ROUND(SQRT((F71*L71/100)^2+(G71*O71)^2),0))</f>
        <v>44</v>
      </c>
      <c r="R71" s="60" t="n">
        <v>15.7116948530245</v>
      </c>
      <c r="S71" s="61" t="n">
        <f aca="false">U71*V71*$F$5</f>
        <v>411.119158878505</v>
      </c>
      <c r="T71" s="62" t="n">
        <f aca="false">MAX(0,MIN(1,R71/100+$D$5))</f>
        <v>0.667824427432458</v>
      </c>
      <c r="U71" s="62" t="n">
        <v>0.466121495327103</v>
      </c>
      <c r="V71" s="61" t="n">
        <v>882</v>
      </c>
      <c r="W71" s="62" t="n">
        <v>0.147793277096735</v>
      </c>
      <c r="X71" s="63" t="s">
        <v>162</v>
      </c>
      <c r="Y71" s="63" t="s">
        <v>163</v>
      </c>
    </row>
    <row r="72" customFormat="false" ht="15" hidden="false" customHeight="false" outlineLevel="0" collapsed="false">
      <c r="A72" s="32" t="s">
        <v>230</v>
      </c>
      <c r="B72" s="32" t="s">
        <v>232</v>
      </c>
      <c r="C72" s="32" t="s">
        <v>241</v>
      </c>
      <c r="D72" s="59" t="n">
        <f aca="false">ROUND(S72*T72,0)</f>
        <v>419</v>
      </c>
      <c r="E72" s="59" t="n">
        <f aca="false">ROUND(S72,0)-D72</f>
        <v>251</v>
      </c>
      <c r="F72" s="59" t="n">
        <f aca="false">IF(COUNTA(D72:E72)=0,"",SUM(D72:E72))</f>
        <v>670</v>
      </c>
      <c r="G72" s="40" t="n">
        <f aca="false">IF(OR(F72="",F72=0),"",D72/F72)</f>
        <v>0.625373134328358</v>
      </c>
      <c r="H72" s="40" t="n">
        <f aca="false">IF(OR(F72="",F72=0),"",E72/F72)</f>
        <v>0.374626865671642</v>
      </c>
      <c r="I72" s="32" t="s">
        <v>161</v>
      </c>
      <c r="J72" s="36" t="n">
        <v>2.37295943726819</v>
      </c>
      <c r="K72" s="36" t="n">
        <f aca="false">$K$8</f>
        <v>1.21862888767609</v>
      </c>
      <c r="L72" s="36" t="n">
        <f aca="false">SQRT(J72^2+K72^2)</f>
        <v>2.66758183694499</v>
      </c>
      <c r="M72" s="40" t="n">
        <f aca="false">IF(G72="","",MAX(0,G72-1.96*L72/100))</f>
        <v>0.573088530324236</v>
      </c>
      <c r="N72" s="40" t="n">
        <f aca="false">IF(G72="","",MIN(1,G72+1.96*L72/100))</f>
        <v>0.67765773833248</v>
      </c>
      <c r="O72" s="59" t="n">
        <f aca="false">ROUND(S72*W72,0)</f>
        <v>59</v>
      </c>
      <c r="P72" s="59" t="n">
        <f aca="false">IF(F72="","",ROUND(SQRT((F72*L72/100)^2+(G72*O72)^2),0))</f>
        <v>41</v>
      </c>
      <c r="R72" s="60" t="n">
        <v>11.5762309884919</v>
      </c>
      <c r="S72" s="61" t="n">
        <f aca="false">U72*V72*$F$5</f>
        <v>669.509193776521</v>
      </c>
      <c r="T72" s="62" t="n">
        <f aca="false">MAX(0,MIN(1,R72/100+$D$5))</f>
        <v>0.626469788787132</v>
      </c>
      <c r="U72" s="62" t="n">
        <v>0.487270155586988</v>
      </c>
      <c r="V72" s="61" t="n">
        <v>1374</v>
      </c>
      <c r="W72" s="62" t="n">
        <v>0.0882361663506877</v>
      </c>
      <c r="X72" s="63" t="s">
        <v>168</v>
      </c>
      <c r="Y72" s="63" t="s">
        <v>163</v>
      </c>
    </row>
    <row r="73" customFormat="false" ht="15" hidden="false" customHeight="false" outlineLevel="0" collapsed="false">
      <c r="A73" s="32" t="s">
        <v>230</v>
      </c>
      <c r="B73" s="32" t="s">
        <v>232</v>
      </c>
      <c r="C73" s="32" t="s">
        <v>242</v>
      </c>
      <c r="D73" s="59" t="n">
        <f aca="false">ROUND(S73*T73,0)</f>
        <v>355</v>
      </c>
      <c r="E73" s="59" t="n">
        <f aca="false">ROUND(S73,0)-D73</f>
        <v>194</v>
      </c>
      <c r="F73" s="59" t="n">
        <f aca="false">IF(COUNTA(D73:E73)=0,"",SUM(D73:E73))</f>
        <v>549</v>
      </c>
      <c r="G73" s="40" t="n">
        <f aca="false">IF(OR(F73="",F73=0),"",D73/F73)</f>
        <v>0.646630236794171</v>
      </c>
      <c r="H73" s="40" t="n">
        <f aca="false">IF(OR(F73="",F73=0),"",E73/F73)</f>
        <v>0.353369763205829</v>
      </c>
      <c r="I73" s="32" t="s">
        <v>161</v>
      </c>
      <c r="J73" s="36" t="n">
        <v>3.71043921764034</v>
      </c>
      <c r="K73" s="36" t="n">
        <f aca="false">$K$8</f>
        <v>1.21862888767609</v>
      </c>
      <c r="L73" s="36" t="n">
        <f aca="false">SQRT(J73^2+K73^2)</f>
        <v>3.90543410566382</v>
      </c>
      <c r="M73" s="40" t="n">
        <f aca="false">IF(G73="","",MAX(0,G73-1.96*L73/100))</f>
        <v>0.570083728323161</v>
      </c>
      <c r="N73" s="40" t="n">
        <f aca="false">IF(G73="","",MIN(1,G73+1.96*L73/100))</f>
        <v>0.723176745265182</v>
      </c>
      <c r="O73" s="59" t="n">
        <f aca="false">ROUND(S73*W73,0)</f>
        <v>81</v>
      </c>
      <c r="P73" s="59" t="n">
        <f aca="false">IF(F73="","",ROUND(SQRT((F73*L73/100)^2+(G73*O73)^2),0))</f>
        <v>57</v>
      </c>
      <c r="R73" s="60" t="n">
        <v>13.6047047570902</v>
      </c>
      <c r="S73" s="61" t="n">
        <f aca="false">U73*V73*$F$5</f>
        <v>549.287257019439</v>
      </c>
      <c r="T73" s="62" t="n">
        <f aca="false">MAX(0,MIN(1,R73/100+$D$5))</f>
        <v>0.646754526473115</v>
      </c>
      <c r="U73" s="62" t="n">
        <v>0.587473002159827</v>
      </c>
      <c r="V73" s="61" t="n">
        <v>935</v>
      </c>
      <c r="W73" s="62" t="n">
        <v>0.147793277096735</v>
      </c>
      <c r="X73" s="63" t="s">
        <v>162</v>
      </c>
      <c r="Y73" s="63" t="s">
        <v>163</v>
      </c>
    </row>
    <row r="74" customFormat="false" ht="15" hidden="false" customHeight="false" outlineLevel="0" collapsed="false">
      <c r="A74" s="32" t="s">
        <v>230</v>
      </c>
      <c r="B74" s="32" t="s">
        <v>232</v>
      </c>
      <c r="C74" s="32" t="s">
        <v>243</v>
      </c>
      <c r="D74" s="59" t="n">
        <f aca="false">ROUND(S74*T74,0)</f>
        <v>259</v>
      </c>
      <c r="E74" s="59" t="n">
        <f aca="false">ROUND(S74,0)-D74</f>
        <v>119</v>
      </c>
      <c r="F74" s="59" t="n">
        <f aca="false">IF(COUNTA(D74:E74)=0,"",SUM(D74:E74))</f>
        <v>378</v>
      </c>
      <c r="G74" s="40" t="n">
        <f aca="false">IF(OR(F74="",F74=0),"",D74/F74)</f>
        <v>0.685185185185185</v>
      </c>
      <c r="H74" s="40" t="n">
        <f aca="false">IF(OR(F74="",F74=0),"",E74/F74)</f>
        <v>0.314814814814815</v>
      </c>
      <c r="I74" s="32" t="s">
        <v>161</v>
      </c>
      <c r="J74" s="36" t="n">
        <v>3.71043921764034</v>
      </c>
      <c r="K74" s="36" t="n">
        <f aca="false">$K$8</f>
        <v>1.21862888767609</v>
      </c>
      <c r="L74" s="36" t="n">
        <f aca="false">SQRT(J74^2+K74^2)</f>
        <v>3.90543410566382</v>
      </c>
      <c r="M74" s="40" t="n">
        <f aca="false">IF(G74="","",MAX(0,G74-1.96*L74/100))</f>
        <v>0.608638676714175</v>
      </c>
      <c r="N74" s="40" t="n">
        <f aca="false">IF(G74="","",MIN(1,G74+1.96*L74/100))</f>
        <v>0.761731693656196</v>
      </c>
      <c r="O74" s="59" t="n">
        <f aca="false">ROUND(S74*W74,0)</f>
        <v>56</v>
      </c>
      <c r="P74" s="59" t="n">
        <f aca="false">IF(F74="","",ROUND(SQRT((F74*L74/100)^2+(G74*O74)^2),0))</f>
        <v>41</v>
      </c>
      <c r="R74" s="60" t="n">
        <v>17.4372518348235</v>
      </c>
      <c r="S74" s="61" t="n">
        <f aca="false">U74*V74*$F$5</f>
        <v>378.339066339066</v>
      </c>
      <c r="T74" s="62" t="n">
        <f aca="false">MAX(0,MIN(1,R74/100+$D$5))</f>
        <v>0.685079997250448</v>
      </c>
      <c r="U74" s="62" t="n">
        <v>0.314496314496315</v>
      </c>
      <c r="V74" s="61" t="n">
        <v>1203</v>
      </c>
      <c r="W74" s="62" t="n">
        <v>0.147793277096735</v>
      </c>
      <c r="X74" s="63" t="s">
        <v>162</v>
      </c>
      <c r="Y74" s="63" t="s">
        <v>163</v>
      </c>
    </row>
    <row r="75" customFormat="false" ht="15" hidden="false" customHeight="false" outlineLevel="0" collapsed="false">
      <c r="A75" s="32" t="s">
        <v>230</v>
      </c>
      <c r="B75" s="32" t="s">
        <v>232</v>
      </c>
      <c r="C75" s="32" t="s">
        <v>244</v>
      </c>
      <c r="D75" s="59" t="n">
        <f aca="false">ROUND(S75*T75,0)</f>
        <v>313</v>
      </c>
      <c r="E75" s="59" t="n">
        <f aca="false">ROUND(S75,0)-D75</f>
        <v>172</v>
      </c>
      <c r="F75" s="59" t="n">
        <f aca="false">IF(COUNTA(D75:E75)=0,"",SUM(D75:E75))</f>
        <v>485</v>
      </c>
      <c r="G75" s="40" t="n">
        <f aca="false">IF(OR(F75="",F75=0),"",D75/F75)</f>
        <v>0.645360824742268</v>
      </c>
      <c r="H75" s="40" t="n">
        <f aca="false">IF(OR(F75="",F75=0),"",E75/F75)</f>
        <v>0.354639175257732</v>
      </c>
      <c r="I75" s="32" t="s">
        <v>161</v>
      </c>
      <c r="J75" s="36" t="n">
        <v>3.71043921764034</v>
      </c>
      <c r="K75" s="36" t="n">
        <f aca="false">$K$8</f>
        <v>1.21862888767609</v>
      </c>
      <c r="L75" s="36" t="n">
        <f aca="false">SQRT(J75^2+K75^2)</f>
        <v>3.90543410566382</v>
      </c>
      <c r="M75" s="40" t="n">
        <f aca="false">IF(G75="","",MAX(0,G75-1.96*L75/100))</f>
        <v>0.568814316271257</v>
      </c>
      <c r="N75" s="40" t="n">
        <f aca="false">IF(G75="","",MIN(1,G75+1.96*L75/100))</f>
        <v>0.721907333213279</v>
      </c>
      <c r="O75" s="59" t="n">
        <f aca="false">ROUND(S75*W75,0)</f>
        <v>72</v>
      </c>
      <c r="P75" s="59" t="n">
        <f aca="false">IF(F75="","",ROUND(SQRT((F75*L75/100)^2+(G75*O75)^2),0))</f>
        <v>50</v>
      </c>
      <c r="R75" s="60" t="n">
        <v>13.5635417059773</v>
      </c>
      <c r="S75" s="61" t="n">
        <f aca="false">U75*V75*$F$5</f>
        <v>484.695302013423</v>
      </c>
      <c r="T75" s="62" t="n">
        <f aca="false">MAX(0,MIN(1,R75/100+$D$5))</f>
        <v>0.646342895961986</v>
      </c>
      <c r="U75" s="62" t="n">
        <v>0.326174496644295</v>
      </c>
      <c r="V75" s="61" t="n">
        <v>1486</v>
      </c>
      <c r="W75" s="62" t="n">
        <v>0.147793277096735</v>
      </c>
      <c r="X75" s="63" t="s">
        <v>162</v>
      </c>
      <c r="Y75" s="63" t="s">
        <v>163</v>
      </c>
    </row>
    <row r="76" customFormat="false" ht="15" hidden="false" customHeight="false" outlineLevel="0" collapsed="false">
      <c r="A76" s="32" t="s">
        <v>230</v>
      </c>
      <c r="B76" s="32" t="s">
        <v>232</v>
      </c>
      <c r="C76" s="32" t="s">
        <v>245</v>
      </c>
      <c r="D76" s="59" t="n">
        <f aca="false">ROUND(S76*T76,0)</f>
        <v>370</v>
      </c>
      <c r="E76" s="59" t="n">
        <f aca="false">ROUND(S76,0)-D76</f>
        <v>204</v>
      </c>
      <c r="F76" s="59" t="n">
        <f aca="false">IF(COUNTA(D76:E76)=0,"",SUM(D76:E76))</f>
        <v>574</v>
      </c>
      <c r="G76" s="40" t="n">
        <f aca="false">IF(OR(F76="",F76=0),"",D76/F76)</f>
        <v>0.644599303135889</v>
      </c>
      <c r="H76" s="40" t="n">
        <f aca="false">IF(OR(F76="",F76=0),"",E76/F76)</f>
        <v>0.355400696864112</v>
      </c>
      <c r="I76" s="32" t="s">
        <v>161</v>
      </c>
      <c r="J76" s="36" t="n">
        <v>2.37295943726819</v>
      </c>
      <c r="K76" s="36" t="n">
        <f aca="false">$K$8</f>
        <v>1.21862888767609</v>
      </c>
      <c r="L76" s="36" t="n">
        <f aca="false">SQRT(J76^2+K76^2)</f>
        <v>2.66758183694499</v>
      </c>
      <c r="M76" s="40" t="n">
        <f aca="false">IF(G76="","",MAX(0,G76-1.96*L76/100))</f>
        <v>0.592314699131767</v>
      </c>
      <c r="N76" s="40" t="n">
        <f aca="false">IF(G76="","",MIN(1,G76+1.96*L76/100))</f>
        <v>0.69688390714001</v>
      </c>
      <c r="O76" s="59" t="n">
        <f aca="false">ROUND(S76*W76,0)</f>
        <v>51</v>
      </c>
      <c r="P76" s="59" t="n">
        <f aca="false">IF(F76="","",ROUND(SQRT((F76*L76/100)^2+(G76*O76)^2),0))</f>
        <v>36</v>
      </c>
      <c r="R76" s="60" t="n">
        <v>13.2897644804862</v>
      </c>
      <c r="S76" s="61" t="n">
        <f aca="false">U76*V76*$F$5</f>
        <v>574.422997946612</v>
      </c>
      <c r="T76" s="62" t="n">
        <f aca="false">MAX(0,MIN(1,R76/100+$D$5))</f>
        <v>0.643605123707075</v>
      </c>
      <c r="U76" s="62" t="n">
        <v>0.509240246406571</v>
      </c>
      <c r="V76" s="61" t="n">
        <v>1128</v>
      </c>
      <c r="W76" s="62" t="n">
        <v>0.0882361663506877</v>
      </c>
      <c r="X76" s="63" t="s">
        <v>168</v>
      </c>
      <c r="Y76" s="63" t="s">
        <v>163</v>
      </c>
    </row>
    <row r="77" customFormat="false" ht="15" hidden="false" customHeight="false" outlineLevel="0" collapsed="false">
      <c r="A77" s="32" t="s">
        <v>230</v>
      </c>
      <c r="B77" s="32" t="s">
        <v>232</v>
      </c>
      <c r="C77" s="32" t="s">
        <v>246</v>
      </c>
      <c r="D77" s="59" t="n">
        <f aca="false">ROUND(S77*T77,0)</f>
        <v>340</v>
      </c>
      <c r="E77" s="59" t="n">
        <f aca="false">ROUND(S77,0)-D77</f>
        <v>239</v>
      </c>
      <c r="F77" s="59" t="n">
        <f aca="false">IF(COUNTA(D77:E77)=0,"",SUM(D77:E77))</f>
        <v>579</v>
      </c>
      <c r="G77" s="40" t="n">
        <f aca="false">IF(OR(F77="",F77=0),"",D77/F77)</f>
        <v>0.587219343696028</v>
      </c>
      <c r="H77" s="40" t="n">
        <f aca="false">IF(OR(F77="",F77=0),"",E77/F77)</f>
        <v>0.412780656303972</v>
      </c>
      <c r="I77" s="32" t="s">
        <v>161</v>
      </c>
      <c r="J77" s="36" t="n">
        <v>2.37295943726819</v>
      </c>
      <c r="K77" s="36" t="n">
        <f aca="false">$K$8</f>
        <v>1.21862888767609</v>
      </c>
      <c r="L77" s="36" t="n">
        <f aca="false">SQRT(J77^2+K77^2)</f>
        <v>2.66758183694499</v>
      </c>
      <c r="M77" s="40" t="n">
        <f aca="false">IF(G77="","",MAX(0,G77-1.96*L77/100))</f>
        <v>0.534934739691906</v>
      </c>
      <c r="N77" s="40" t="n">
        <f aca="false">IF(G77="","",MIN(1,G77+1.96*L77/100))</f>
        <v>0.63950394770015</v>
      </c>
      <c r="O77" s="59" t="n">
        <f aca="false">ROUND(S77*W77,0)</f>
        <v>51</v>
      </c>
      <c r="P77" s="59" t="n">
        <f aca="false">IF(F77="","",ROUND(SQRT((F77*L77/100)^2+(G77*O77)^2),0))</f>
        <v>34</v>
      </c>
      <c r="R77" s="60" t="n">
        <v>7.59394642344158</v>
      </c>
      <c r="S77" s="61" t="n">
        <f aca="false">U77*V77*$F$5</f>
        <v>579.434468524251</v>
      </c>
      <c r="T77" s="62" t="n">
        <f aca="false">MAX(0,MIN(1,R77/100+$D$5))</f>
        <v>0.586646943136629</v>
      </c>
      <c r="U77" s="62" t="n">
        <v>0.584107327141383</v>
      </c>
      <c r="V77" s="61" t="n">
        <v>992</v>
      </c>
      <c r="W77" s="62" t="n">
        <v>0.0882361663506877</v>
      </c>
      <c r="X77" s="63" t="s">
        <v>168</v>
      </c>
      <c r="Y77" s="63" t="s">
        <v>163</v>
      </c>
    </row>
    <row r="78" customFormat="false" ht="15" hidden="false" customHeight="false" outlineLevel="0" collapsed="false">
      <c r="A78" s="32" t="s">
        <v>230</v>
      </c>
      <c r="B78" s="32" t="s">
        <v>232</v>
      </c>
      <c r="C78" s="32" t="s">
        <v>247</v>
      </c>
      <c r="D78" s="59" t="n">
        <f aca="false">ROUND(S78*T78,0)</f>
        <v>269</v>
      </c>
      <c r="E78" s="59" t="n">
        <f aca="false">ROUND(S78,0)-D78</f>
        <v>163</v>
      </c>
      <c r="F78" s="59" t="n">
        <f aca="false">IF(COUNTA(D78:E78)=0,"",SUM(D78:E78))</f>
        <v>432</v>
      </c>
      <c r="G78" s="40" t="n">
        <f aca="false">IF(OR(F78="",F78=0),"",D78/F78)</f>
        <v>0.622685185185185</v>
      </c>
      <c r="H78" s="40" t="n">
        <f aca="false">IF(OR(F78="",F78=0),"",E78/F78)</f>
        <v>0.377314814814815</v>
      </c>
      <c r="I78" s="32" t="s">
        <v>161</v>
      </c>
      <c r="J78" s="36" t="n">
        <v>3.71043921764034</v>
      </c>
      <c r="K78" s="36" t="n">
        <f aca="false">$K$8</f>
        <v>1.21862888767609</v>
      </c>
      <c r="L78" s="36" t="n">
        <f aca="false">SQRT(J78^2+K78^2)</f>
        <v>3.90543410566382</v>
      </c>
      <c r="M78" s="40" t="n">
        <f aca="false">IF(G78="","",MAX(0,G78-1.96*L78/100))</f>
        <v>0.546138676714175</v>
      </c>
      <c r="N78" s="40" t="n">
        <f aca="false">IF(G78="","",MIN(1,G78+1.96*L78/100))</f>
        <v>0.699231693656196</v>
      </c>
      <c r="O78" s="59" t="n">
        <f aca="false">ROUND(S78*W78,0)</f>
        <v>64</v>
      </c>
      <c r="P78" s="59" t="n">
        <f aca="false">IF(F78="","",ROUND(SQRT((F78*L78/100)^2+(G78*O78)^2),0))</f>
        <v>43</v>
      </c>
      <c r="R78" s="60" t="n">
        <v>11.3102192918495</v>
      </c>
      <c r="S78" s="61" t="n">
        <f aca="false">U78*V78*$F$5</f>
        <v>431.913793103448</v>
      </c>
      <c r="T78" s="62" t="n">
        <f aca="false">MAX(0,MIN(1,R78/100+$D$5))</f>
        <v>0.623809671820708</v>
      </c>
      <c r="U78" s="62" t="n">
        <v>0.353448275862069</v>
      </c>
      <c r="V78" s="61" t="n">
        <v>1222</v>
      </c>
      <c r="W78" s="62" t="n">
        <v>0.147793277096735</v>
      </c>
      <c r="X78" s="63" t="s">
        <v>162</v>
      </c>
      <c r="Y78" s="63" t="s">
        <v>163</v>
      </c>
    </row>
    <row r="79" customFormat="false" ht="15" hidden="false" customHeight="false" outlineLevel="0" collapsed="false">
      <c r="A79" s="32" t="s">
        <v>230</v>
      </c>
      <c r="B79" s="32" t="s">
        <v>232</v>
      </c>
      <c r="C79" s="32" t="s">
        <v>248</v>
      </c>
      <c r="D79" s="59" t="n">
        <f aca="false">ROUND(S79*T79,0)</f>
        <v>259</v>
      </c>
      <c r="E79" s="59" t="n">
        <f aca="false">ROUND(S79,0)-D79</f>
        <v>105</v>
      </c>
      <c r="F79" s="59" t="n">
        <f aca="false">IF(COUNTA(D79:E79)=0,"",SUM(D79:E79))</f>
        <v>364</v>
      </c>
      <c r="G79" s="40" t="n">
        <f aca="false">IF(OR(F79="",F79=0),"",D79/F79)</f>
        <v>0.711538461538462</v>
      </c>
      <c r="H79" s="40" t="n">
        <f aca="false">IF(OR(F79="",F79=0),"",E79/F79)</f>
        <v>0.288461538461538</v>
      </c>
      <c r="I79" s="32" t="s">
        <v>161</v>
      </c>
      <c r="J79" s="36" t="n">
        <v>3.71043921764034</v>
      </c>
      <c r="K79" s="36" t="n">
        <f aca="false">$K$8</f>
        <v>1.21862888767609</v>
      </c>
      <c r="L79" s="36" t="n">
        <f aca="false">SQRT(J79^2+K79^2)</f>
        <v>3.90543410566382</v>
      </c>
      <c r="M79" s="40" t="n">
        <f aca="false">IF(G79="","",MAX(0,G79-1.96*L79/100))</f>
        <v>0.634991953067451</v>
      </c>
      <c r="N79" s="40" t="n">
        <f aca="false">IF(G79="","",MIN(1,G79+1.96*L79/100))</f>
        <v>0.788084970009472</v>
      </c>
      <c r="O79" s="59" t="n">
        <f aca="false">ROUND(S79*W79,0)</f>
        <v>54</v>
      </c>
      <c r="P79" s="59" t="n">
        <f aca="false">IF(F79="","",ROUND(SQRT((F79*L79/100)^2+(G79*O79)^2),0))</f>
        <v>41</v>
      </c>
      <c r="R79" s="60" t="n">
        <v>20.0316956386635</v>
      </c>
      <c r="S79" s="61" t="n">
        <f aca="false">U79*V79*$F$5</f>
        <v>363.966015293118</v>
      </c>
      <c r="T79" s="62" t="n">
        <f aca="false">MAX(0,MIN(1,R79/100+$D$5))</f>
        <v>0.711024435288848</v>
      </c>
      <c r="U79" s="62" t="n">
        <v>0.295666949872557</v>
      </c>
      <c r="V79" s="61" t="n">
        <v>1231</v>
      </c>
      <c r="W79" s="62" t="n">
        <v>0.147793277096735</v>
      </c>
      <c r="X79" s="63" t="s">
        <v>162</v>
      </c>
      <c r="Y79" s="63" t="s">
        <v>163</v>
      </c>
    </row>
    <row r="80" customFormat="false" ht="15" hidden="false" customHeight="false" outlineLevel="0" collapsed="false">
      <c r="A80" s="32" t="s">
        <v>230</v>
      </c>
      <c r="B80" s="32" t="s">
        <v>232</v>
      </c>
      <c r="C80" s="32" t="s">
        <v>249</v>
      </c>
      <c r="D80" s="59" t="n">
        <f aca="false">ROUND(S80*T80,0)</f>
        <v>200</v>
      </c>
      <c r="E80" s="59" t="n">
        <f aca="false">ROUND(S80,0)-D80</f>
        <v>104</v>
      </c>
      <c r="F80" s="59" t="n">
        <f aca="false">IF(COUNTA(D80:E80)=0,"",SUM(D80:E80))</f>
        <v>304</v>
      </c>
      <c r="G80" s="40" t="n">
        <f aca="false">IF(OR(F80="",F80=0),"",D80/F80)</f>
        <v>0.657894736842105</v>
      </c>
      <c r="H80" s="40" t="n">
        <f aca="false">IF(OR(F80="",F80=0),"",E80/F80)</f>
        <v>0.342105263157895</v>
      </c>
      <c r="I80" s="32" t="s">
        <v>161</v>
      </c>
      <c r="J80" s="36" t="n">
        <v>3.71043921764034</v>
      </c>
      <c r="K80" s="36" t="n">
        <f aca="false">$K$8</f>
        <v>1.21862888767609</v>
      </c>
      <c r="L80" s="36" t="n">
        <f aca="false">SQRT(J80^2+K80^2)</f>
        <v>3.90543410566382</v>
      </c>
      <c r="M80" s="40" t="n">
        <f aca="false">IF(G80="","",MAX(0,G80-1.96*L80/100))</f>
        <v>0.581348228371095</v>
      </c>
      <c r="N80" s="40" t="n">
        <f aca="false">IF(G80="","",MIN(1,G80+1.96*L80/100))</f>
        <v>0.734441245313116</v>
      </c>
      <c r="O80" s="59" t="n">
        <f aca="false">ROUND(S80*W80,0)</f>
        <v>45</v>
      </c>
      <c r="P80" s="59" t="n">
        <f aca="false">IF(F80="","",ROUND(SQRT((F80*L80/100)^2+(G80*O80)^2),0))</f>
        <v>32</v>
      </c>
      <c r="R80" s="60" t="n">
        <v>14.8517942821626</v>
      </c>
      <c r="S80" s="61" t="n">
        <f aca="false">U80*V80*$F$5</f>
        <v>303.644444444444</v>
      </c>
      <c r="T80" s="62" t="n">
        <f aca="false">MAX(0,MIN(1,R80/100+$D$5))</f>
        <v>0.659225421723839</v>
      </c>
      <c r="U80" s="62" t="n">
        <v>0.311111111111111</v>
      </c>
      <c r="V80" s="61" t="n">
        <v>976</v>
      </c>
      <c r="W80" s="62" t="n">
        <v>0.147793277096735</v>
      </c>
      <c r="X80" s="63" t="s">
        <v>162</v>
      </c>
      <c r="Y80" s="63" t="s">
        <v>163</v>
      </c>
    </row>
    <row r="81" customFormat="false" ht="15" hidden="false" customHeight="false" outlineLevel="0" collapsed="false">
      <c r="A81" s="32" t="s">
        <v>230</v>
      </c>
      <c r="B81" s="32" t="s">
        <v>232</v>
      </c>
      <c r="C81" s="32" t="s">
        <v>250</v>
      </c>
      <c r="D81" s="59" t="n">
        <f aca="false">ROUND(S81*T81,0)</f>
        <v>261</v>
      </c>
      <c r="E81" s="59" t="n">
        <f aca="false">ROUND(S81,0)-D81</f>
        <v>134</v>
      </c>
      <c r="F81" s="59" t="n">
        <f aca="false">IF(COUNTA(D81:E81)=0,"",SUM(D81:E81))</f>
        <v>395</v>
      </c>
      <c r="G81" s="40" t="n">
        <f aca="false">IF(OR(F81="",F81=0),"",D81/F81)</f>
        <v>0.660759493670886</v>
      </c>
      <c r="H81" s="40" t="n">
        <f aca="false">IF(OR(F81="",F81=0),"",E81/F81)</f>
        <v>0.339240506329114</v>
      </c>
      <c r="I81" s="32" t="s">
        <v>161</v>
      </c>
      <c r="J81" s="36" t="n">
        <v>3.71043921764034</v>
      </c>
      <c r="K81" s="36" t="n">
        <f aca="false">$K$8</f>
        <v>1.21862888767609</v>
      </c>
      <c r="L81" s="36" t="n">
        <f aca="false">SQRT(J81^2+K81^2)</f>
        <v>3.90543410566382</v>
      </c>
      <c r="M81" s="40" t="n">
        <f aca="false">IF(G81="","",MAX(0,G81-1.96*L81/100))</f>
        <v>0.584212985199875</v>
      </c>
      <c r="N81" s="40" t="n">
        <f aca="false">IF(G81="","",MIN(1,G81+1.96*L81/100))</f>
        <v>0.737306002141897</v>
      </c>
      <c r="O81" s="59" t="n">
        <f aca="false">ROUND(S81*W81,0)</f>
        <v>58</v>
      </c>
      <c r="P81" s="59" t="n">
        <f aca="false">IF(F81="","",ROUND(SQRT((F81*L81/100)^2+(G81*O81)^2),0))</f>
        <v>41</v>
      </c>
      <c r="R81" s="60" t="n">
        <v>15.0072941993015</v>
      </c>
      <c r="S81" s="61" t="n">
        <f aca="false">U81*V81*$F$5</f>
        <v>395.313313313313</v>
      </c>
      <c r="T81" s="62" t="n">
        <f aca="false">MAX(0,MIN(1,R81/100+$D$5))</f>
        <v>0.660780420895228</v>
      </c>
      <c r="U81" s="62" t="n">
        <v>0.379379379379379</v>
      </c>
      <c r="V81" s="61" t="n">
        <v>1042</v>
      </c>
      <c r="W81" s="62" t="n">
        <v>0.147793277096735</v>
      </c>
      <c r="X81" s="63" t="s">
        <v>162</v>
      </c>
      <c r="Y81" s="63" t="s">
        <v>163</v>
      </c>
    </row>
    <row r="82" customFormat="false" ht="15" hidden="false" customHeight="false" outlineLevel="0" collapsed="false">
      <c r="A82" s="32" t="s">
        <v>230</v>
      </c>
      <c r="B82" s="32" t="s">
        <v>232</v>
      </c>
      <c r="C82" s="32" t="s">
        <v>251</v>
      </c>
      <c r="D82" s="59" t="n">
        <f aca="false">ROUND(S82*T82,0)</f>
        <v>205</v>
      </c>
      <c r="E82" s="59" t="n">
        <f aca="false">ROUND(S82,0)-D82</f>
        <v>96</v>
      </c>
      <c r="F82" s="59" t="n">
        <f aca="false">IF(COUNTA(D82:E82)=0,"",SUM(D82:E82))</f>
        <v>301</v>
      </c>
      <c r="G82" s="40" t="n">
        <f aca="false">IF(OR(F82="",F82=0),"",D82/F82)</f>
        <v>0.681063122923588</v>
      </c>
      <c r="H82" s="40" t="n">
        <f aca="false">IF(OR(F82="",F82=0),"",E82/F82)</f>
        <v>0.318936877076412</v>
      </c>
      <c r="I82" s="32" t="s">
        <v>161</v>
      </c>
      <c r="J82" s="36" t="n">
        <v>3.71043921764034</v>
      </c>
      <c r="K82" s="36" t="n">
        <f aca="false">$K$8</f>
        <v>1.21862888767609</v>
      </c>
      <c r="L82" s="36" t="n">
        <f aca="false">SQRT(J82^2+K82^2)</f>
        <v>3.90543410566382</v>
      </c>
      <c r="M82" s="40" t="n">
        <f aca="false">IF(G82="","",MAX(0,G82-1.96*L82/100))</f>
        <v>0.604516614452577</v>
      </c>
      <c r="N82" s="40" t="n">
        <f aca="false">IF(G82="","",MIN(1,G82+1.96*L82/100))</f>
        <v>0.757609631394599</v>
      </c>
      <c r="O82" s="59" t="n">
        <f aca="false">ROUND(S82*W82,0)</f>
        <v>44</v>
      </c>
      <c r="P82" s="59" t="n">
        <f aca="false">IF(F82="","",ROUND(SQRT((F82*L82/100)^2+(G82*O82)^2),0))</f>
        <v>32</v>
      </c>
      <c r="R82" s="60" t="n">
        <v>17.2670525890008</v>
      </c>
      <c r="S82" s="61" t="n">
        <f aca="false">U82*V82*$F$5</f>
        <v>300.567123287671</v>
      </c>
      <c r="T82" s="62" t="n">
        <f aca="false">MAX(0,MIN(1,R82/100+$D$5))</f>
        <v>0.683378004792221</v>
      </c>
      <c r="U82" s="62" t="n">
        <v>0.398630136986301</v>
      </c>
      <c r="V82" s="61" t="n">
        <v>754</v>
      </c>
      <c r="W82" s="62" t="n">
        <v>0.147793277096735</v>
      </c>
      <c r="X82" s="63" t="s">
        <v>162</v>
      </c>
      <c r="Y82" s="63" t="s">
        <v>163</v>
      </c>
    </row>
    <row r="83" customFormat="false" ht="15" hidden="false" customHeight="false" outlineLevel="0" collapsed="false">
      <c r="A83" s="32" t="s">
        <v>230</v>
      </c>
      <c r="B83" s="32" t="s">
        <v>232</v>
      </c>
      <c r="C83" s="32" t="s">
        <v>252</v>
      </c>
      <c r="D83" s="59" t="n">
        <f aca="false">ROUND(S83*T83,0)</f>
        <v>380</v>
      </c>
      <c r="E83" s="59" t="n">
        <f aca="false">ROUND(S83,0)-D83</f>
        <v>206</v>
      </c>
      <c r="F83" s="59" t="n">
        <f aca="false">IF(COUNTA(D83:E83)=0,"",SUM(D83:E83))</f>
        <v>586</v>
      </c>
      <c r="G83" s="40" t="n">
        <f aca="false">IF(OR(F83="",F83=0),"",D83/F83)</f>
        <v>0.648464163822526</v>
      </c>
      <c r="H83" s="40" t="n">
        <f aca="false">IF(OR(F83="",F83=0),"",E83/F83)</f>
        <v>0.351535836177474</v>
      </c>
      <c r="I83" s="32" t="s">
        <v>161</v>
      </c>
      <c r="J83" s="36" t="n">
        <v>2.37295943726819</v>
      </c>
      <c r="K83" s="36" t="n">
        <f aca="false">$K$8</f>
        <v>1.21862888767609</v>
      </c>
      <c r="L83" s="36" t="n">
        <f aca="false">SQRT(J83^2+K83^2)</f>
        <v>2.66758183694499</v>
      </c>
      <c r="M83" s="40" t="n">
        <f aca="false">IF(G83="","",MAX(0,G83-1.96*L83/100))</f>
        <v>0.596179559818404</v>
      </c>
      <c r="N83" s="40" t="n">
        <f aca="false">IF(G83="","",MIN(1,G83+1.96*L83/100))</f>
        <v>0.700748767826647</v>
      </c>
      <c r="O83" s="59" t="n">
        <f aca="false">ROUND(S83*W83,0)</f>
        <v>52</v>
      </c>
      <c r="P83" s="59" t="n">
        <f aca="false">IF(F83="","",ROUND(SQRT((F83*L83/100)^2+(G83*O83)^2),0))</f>
        <v>37</v>
      </c>
      <c r="R83" s="60" t="n">
        <v>13.6963368224054</v>
      </c>
      <c r="S83" s="61" t="n">
        <f aca="false">U83*V83*$F$5</f>
        <v>586.485403548941</v>
      </c>
      <c r="T83" s="62" t="n">
        <f aca="false">MAX(0,MIN(1,R83/100+$D$5))</f>
        <v>0.647670847126267</v>
      </c>
      <c r="U83" s="62" t="n">
        <v>0.328563251287922</v>
      </c>
      <c r="V83" s="61" t="n">
        <v>1785</v>
      </c>
      <c r="W83" s="62" t="n">
        <v>0.0882361663506877</v>
      </c>
      <c r="X83" s="63" t="s">
        <v>168</v>
      </c>
      <c r="Y83" s="63" t="s">
        <v>163</v>
      </c>
    </row>
    <row r="84" customFormat="false" ht="15" hidden="false" customHeight="false" outlineLevel="0" collapsed="false">
      <c r="A84" s="32" t="s">
        <v>230</v>
      </c>
      <c r="B84" s="32" t="s">
        <v>232</v>
      </c>
      <c r="C84" s="32" t="s">
        <v>253</v>
      </c>
      <c r="D84" s="59" t="n">
        <f aca="false">ROUND(S84*T84,0)</f>
        <v>375</v>
      </c>
      <c r="E84" s="59" t="n">
        <f aca="false">ROUND(S84,0)-D84</f>
        <v>196</v>
      </c>
      <c r="F84" s="59" t="n">
        <f aca="false">IF(COUNTA(D84:E84)=0,"",SUM(D84:E84))</f>
        <v>571</v>
      </c>
      <c r="G84" s="40" t="n">
        <f aca="false">IF(OR(F84="",F84=0),"",D84/F84)</f>
        <v>0.656742556917688</v>
      </c>
      <c r="H84" s="40" t="n">
        <f aca="false">IF(OR(F84="",F84=0),"",E84/F84)</f>
        <v>0.343257443082312</v>
      </c>
      <c r="I84" s="32" t="s">
        <v>161</v>
      </c>
      <c r="J84" s="36" t="n">
        <v>3.71043921764034</v>
      </c>
      <c r="K84" s="36" t="n">
        <f aca="false">$K$8</f>
        <v>1.21862888767609</v>
      </c>
      <c r="L84" s="36" t="n">
        <f aca="false">SQRT(J84^2+K84^2)</f>
        <v>3.90543410566382</v>
      </c>
      <c r="M84" s="40" t="n">
        <f aca="false">IF(G84="","",MAX(0,G84-1.96*L84/100))</f>
        <v>0.580196048446678</v>
      </c>
      <c r="N84" s="40" t="n">
        <f aca="false">IF(G84="","",MIN(1,G84+1.96*L84/100))</f>
        <v>0.733289065388699</v>
      </c>
      <c r="O84" s="59" t="n">
        <f aca="false">ROUND(S84*W84,0)</f>
        <v>84</v>
      </c>
      <c r="P84" s="59" t="n">
        <f aca="false">IF(F84="","",ROUND(SQRT((F84*L84/100)^2+(G84*O84)^2),0))</f>
        <v>60</v>
      </c>
      <c r="R84" s="60" t="n">
        <v>14.4921174539817</v>
      </c>
      <c r="S84" s="61" t="n">
        <f aca="false">U84*V84*$F$5</f>
        <v>571.299896587383</v>
      </c>
      <c r="T84" s="62" t="n">
        <f aca="false">MAX(0,MIN(1,R84/100+$D$5))</f>
        <v>0.65562865344203</v>
      </c>
      <c r="U84" s="62" t="n">
        <v>0.28593588417787</v>
      </c>
      <c r="V84" s="61" t="n">
        <v>1998</v>
      </c>
      <c r="W84" s="62" t="n">
        <v>0.147793277096735</v>
      </c>
      <c r="X84" s="63" t="s">
        <v>162</v>
      </c>
      <c r="Y84" s="63" t="s">
        <v>163</v>
      </c>
    </row>
    <row r="85" customFormat="false" ht="15" hidden="false" customHeight="false" outlineLevel="0" collapsed="false">
      <c r="A85" s="32" t="s">
        <v>230</v>
      </c>
      <c r="B85" s="32" t="s">
        <v>232</v>
      </c>
      <c r="C85" s="32" t="s">
        <v>254</v>
      </c>
      <c r="D85" s="59" t="n">
        <f aca="false">ROUND(S85*T85,0)</f>
        <v>302</v>
      </c>
      <c r="E85" s="59" t="n">
        <f aca="false">ROUND(S85,0)-D85</f>
        <v>221</v>
      </c>
      <c r="F85" s="59" t="n">
        <f aca="false">IF(COUNTA(D85:E85)=0,"",SUM(D85:E85))</f>
        <v>523</v>
      </c>
      <c r="G85" s="40" t="n">
        <f aca="false">IF(OR(F85="",F85=0),"",D85/F85)</f>
        <v>0.577437858508604</v>
      </c>
      <c r="H85" s="40" t="n">
        <f aca="false">IF(OR(F85="",F85=0),"",E85/F85)</f>
        <v>0.422562141491396</v>
      </c>
      <c r="I85" s="32" t="s">
        <v>161</v>
      </c>
      <c r="J85" s="36" t="n">
        <v>3.71043921764034</v>
      </c>
      <c r="K85" s="36" t="n">
        <f aca="false">$K$8</f>
        <v>1.21862888767609</v>
      </c>
      <c r="L85" s="36" t="n">
        <f aca="false">SQRT(J85^2+K85^2)</f>
        <v>3.90543410566382</v>
      </c>
      <c r="M85" s="40" t="n">
        <f aca="false">IF(G85="","",MAX(0,G85-1.96*L85/100))</f>
        <v>0.500891350037593</v>
      </c>
      <c r="N85" s="40" t="n">
        <f aca="false">IF(G85="","",MIN(1,G85+1.96*L85/100))</f>
        <v>0.653984366979615</v>
      </c>
      <c r="O85" s="59" t="n">
        <f aca="false">ROUND(S85*W85,0)</f>
        <v>77</v>
      </c>
      <c r="P85" s="59" t="n">
        <f aca="false">IF(F85="","",ROUND(SQRT((F85*L85/100)^2+(G85*O85)^2),0))</f>
        <v>49</v>
      </c>
      <c r="R85" s="60" t="n">
        <v>6.79219611378762</v>
      </c>
      <c r="S85" s="61" t="n">
        <f aca="false">U85*V85*$F$5</f>
        <v>522.567052980132</v>
      </c>
      <c r="T85" s="62" t="n">
        <f aca="false">MAX(0,MIN(1,R85/100+$D$5))</f>
        <v>0.578629440040089</v>
      </c>
      <c r="U85" s="62" t="n">
        <v>0.43294701986755</v>
      </c>
      <c r="V85" s="61" t="n">
        <v>1207</v>
      </c>
      <c r="W85" s="62" t="n">
        <v>0.147793277096735</v>
      </c>
      <c r="X85" s="63" t="s">
        <v>162</v>
      </c>
      <c r="Y85" s="63" t="s">
        <v>163</v>
      </c>
    </row>
    <row r="86" customFormat="false" ht="15" hidden="false" customHeight="false" outlineLevel="0" collapsed="false">
      <c r="A86" s="32" t="s">
        <v>230</v>
      </c>
      <c r="B86" s="32" t="s">
        <v>232</v>
      </c>
      <c r="C86" s="32" t="s">
        <v>255</v>
      </c>
      <c r="D86" s="59" t="n">
        <f aca="false">ROUND(S86*T86,0)</f>
        <v>387</v>
      </c>
      <c r="E86" s="59" t="n">
        <f aca="false">ROUND(S86,0)-D86</f>
        <v>223</v>
      </c>
      <c r="F86" s="59" t="n">
        <f aca="false">IF(COUNTA(D86:E86)=0,"",SUM(D86:E86))</f>
        <v>610</v>
      </c>
      <c r="G86" s="40" t="n">
        <f aca="false">IF(OR(F86="",F86=0),"",D86/F86)</f>
        <v>0.634426229508197</v>
      </c>
      <c r="H86" s="40" t="n">
        <f aca="false">IF(OR(F86="",F86=0),"",E86/F86)</f>
        <v>0.365573770491803</v>
      </c>
      <c r="I86" s="32" t="s">
        <v>161</v>
      </c>
      <c r="J86" s="36" t="n">
        <v>2.37295943726819</v>
      </c>
      <c r="K86" s="36" t="n">
        <f aca="false">$K$8</f>
        <v>1.21862888767609</v>
      </c>
      <c r="L86" s="36" t="n">
        <f aca="false">SQRT(J86^2+K86^2)</f>
        <v>2.66758183694499</v>
      </c>
      <c r="M86" s="40" t="n">
        <f aca="false">IF(G86="","",MAX(0,G86-1.96*L86/100))</f>
        <v>0.582141625504075</v>
      </c>
      <c r="N86" s="40" t="n">
        <f aca="false">IF(G86="","",MIN(1,G86+1.96*L86/100))</f>
        <v>0.686710833512319</v>
      </c>
      <c r="O86" s="59" t="n">
        <f aca="false">ROUND(S86*W86,0)</f>
        <v>54</v>
      </c>
      <c r="P86" s="59" t="n">
        <f aca="false">IF(F86="","",ROUND(SQRT((F86*L86/100)^2+(G86*O86)^2),0))</f>
        <v>38</v>
      </c>
      <c r="R86" s="60" t="n">
        <v>12.3007371561675</v>
      </c>
      <c r="S86" s="61" t="n">
        <f aca="false">U86*V86*$F$5</f>
        <v>610.325752919484</v>
      </c>
      <c r="T86" s="62" t="n">
        <f aca="false">MAX(0,MIN(1,R86/100+$D$5))</f>
        <v>0.633714850463888</v>
      </c>
      <c r="U86" s="62" t="n">
        <v>0.368776889981561</v>
      </c>
      <c r="V86" s="61" t="n">
        <v>1655</v>
      </c>
      <c r="W86" s="62" t="n">
        <v>0.0882361663506877</v>
      </c>
      <c r="X86" s="63" t="s">
        <v>168</v>
      </c>
      <c r="Y86" s="63" t="s">
        <v>163</v>
      </c>
    </row>
    <row r="87" customFormat="false" ht="15" hidden="false" customHeight="false" outlineLevel="0" collapsed="false">
      <c r="A87" s="32" t="s">
        <v>230</v>
      </c>
      <c r="B87" s="32" t="s">
        <v>232</v>
      </c>
      <c r="C87" s="32" t="s">
        <v>256</v>
      </c>
      <c r="D87" s="59" t="n">
        <f aca="false">ROUND(S87*T87,0)</f>
        <v>429</v>
      </c>
      <c r="E87" s="59" t="n">
        <f aca="false">ROUND(S87,0)-D87</f>
        <v>252</v>
      </c>
      <c r="F87" s="59" t="n">
        <f aca="false">IF(COUNTA(D87:E87)=0,"",SUM(D87:E87))</f>
        <v>681</v>
      </c>
      <c r="G87" s="40" t="n">
        <f aca="false">IF(OR(F87="",F87=0),"",D87/F87)</f>
        <v>0.629955947136564</v>
      </c>
      <c r="H87" s="40" t="n">
        <f aca="false">IF(OR(F87="",F87=0),"",E87/F87)</f>
        <v>0.370044052863436</v>
      </c>
      <c r="I87" s="32" t="s">
        <v>161</v>
      </c>
      <c r="J87" s="36" t="n">
        <v>2.37295943726819</v>
      </c>
      <c r="K87" s="36" t="n">
        <f aca="false">$K$8</f>
        <v>1.21862888767609</v>
      </c>
      <c r="L87" s="36" t="n">
        <f aca="false">SQRT(J87^2+K87^2)</f>
        <v>2.66758183694499</v>
      </c>
      <c r="M87" s="40" t="n">
        <f aca="false">IF(G87="","",MAX(0,G87-1.96*L87/100))</f>
        <v>0.577671343132442</v>
      </c>
      <c r="N87" s="40" t="n">
        <f aca="false">IF(G87="","",MIN(1,G87+1.96*L87/100))</f>
        <v>0.682240551140686</v>
      </c>
      <c r="O87" s="59" t="n">
        <f aca="false">ROUND(S87*W87,0)</f>
        <v>60</v>
      </c>
      <c r="P87" s="59" t="n">
        <f aca="false">IF(F87="","",ROUND(SQRT((F87*L87/100)^2+(G87*O87)^2),0))</f>
        <v>42</v>
      </c>
      <c r="R87" s="60" t="n">
        <v>11.9052201333253</v>
      </c>
      <c r="S87" s="61" t="n">
        <f aca="false">U87*V87*$F$5</f>
        <v>680.907053394859</v>
      </c>
      <c r="T87" s="62" t="n">
        <f aca="false">MAX(0,MIN(1,R87/100+$D$5))</f>
        <v>0.629759680235466</v>
      </c>
      <c r="U87" s="62" t="n">
        <v>0.441001977587344</v>
      </c>
      <c r="V87" s="61" t="n">
        <v>1544</v>
      </c>
      <c r="W87" s="62" t="n">
        <v>0.0882361663506877</v>
      </c>
      <c r="X87" s="63" t="s">
        <v>168</v>
      </c>
      <c r="Y87" s="63" t="s">
        <v>163</v>
      </c>
    </row>
    <row r="88" customFormat="false" ht="15" hidden="false" customHeight="false" outlineLevel="0" collapsed="false">
      <c r="A88" s="32" t="s">
        <v>230</v>
      </c>
      <c r="B88" s="32" t="s">
        <v>232</v>
      </c>
      <c r="C88" s="32" t="s">
        <v>257</v>
      </c>
      <c r="D88" s="59" t="n">
        <f aca="false">ROUND(S88*T88,0)</f>
        <v>294</v>
      </c>
      <c r="E88" s="59" t="n">
        <f aca="false">ROUND(S88,0)-D88</f>
        <v>198</v>
      </c>
      <c r="F88" s="59" t="n">
        <f aca="false">IF(COUNTA(D88:E88)=0,"",SUM(D88:E88))</f>
        <v>492</v>
      </c>
      <c r="G88" s="40" t="n">
        <f aca="false">IF(OR(F88="",F88=0),"",D88/F88)</f>
        <v>0.597560975609756</v>
      </c>
      <c r="H88" s="40" t="n">
        <f aca="false">IF(OR(F88="",F88=0),"",E88/F88)</f>
        <v>0.402439024390244</v>
      </c>
      <c r="I88" s="32" t="s">
        <v>161</v>
      </c>
      <c r="J88" s="36" t="n">
        <v>3.71043921764034</v>
      </c>
      <c r="K88" s="36" t="n">
        <f aca="false">$K$8</f>
        <v>1.21862888767609</v>
      </c>
      <c r="L88" s="36" t="n">
        <f aca="false">SQRT(J88^2+K88^2)</f>
        <v>3.90543410566382</v>
      </c>
      <c r="M88" s="40" t="n">
        <f aca="false">IF(G88="","",MAX(0,G88-1.96*L88/100))</f>
        <v>0.521014467138745</v>
      </c>
      <c r="N88" s="40" t="n">
        <f aca="false">IF(G88="","",MIN(1,G88+1.96*L88/100))</f>
        <v>0.674107484080767</v>
      </c>
      <c r="O88" s="59" t="n">
        <f aca="false">ROUND(S88*W88,0)</f>
        <v>73</v>
      </c>
      <c r="P88" s="59" t="n">
        <f aca="false">IF(F88="","",ROUND(SQRT((F88*L88/100)^2+(G88*O88)^2),0))</f>
        <v>48</v>
      </c>
      <c r="R88" s="60" t="n">
        <v>8.7160686798707</v>
      </c>
      <c r="S88" s="61" t="n">
        <f aca="false">U88*V88*$F$5</f>
        <v>491.515840779854</v>
      </c>
      <c r="T88" s="62" t="n">
        <f aca="false">MAX(0,MIN(1,R88/100+$D$5))</f>
        <v>0.59786816570092</v>
      </c>
      <c r="U88" s="62" t="n">
        <v>0.376929325751422</v>
      </c>
      <c r="V88" s="61" t="n">
        <v>1304</v>
      </c>
      <c r="W88" s="62" t="n">
        <v>0.147793277096735</v>
      </c>
      <c r="X88" s="63" t="s">
        <v>162</v>
      </c>
      <c r="Y88" s="63" t="s">
        <v>163</v>
      </c>
    </row>
    <row r="89" customFormat="false" ht="15" hidden="false" customHeight="false" outlineLevel="0" collapsed="false">
      <c r="A89" s="32" t="s">
        <v>230</v>
      </c>
      <c r="B89" s="32" t="s">
        <v>232</v>
      </c>
      <c r="C89" s="32" t="s">
        <v>258</v>
      </c>
      <c r="D89" s="59" t="n">
        <f aca="false">ROUND(S89*T89,0)</f>
        <v>293</v>
      </c>
      <c r="E89" s="59" t="n">
        <f aca="false">ROUND(S89,0)-D89</f>
        <v>167</v>
      </c>
      <c r="F89" s="59" t="n">
        <f aca="false">IF(COUNTA(D89:E89)=0,"",SUM(D89:E89))</f>
        <v>460</v>
      </c>
      <c r="G89" s="40" t="n">
        <f aca="false">IF(OR(F89="",F89=0),"",D89/F89)</f>
        <v>0.63695652173913</v>
      </c>
      <c r="H89" s="40" t="n">
        <f aca="false">IF(OR(F89="",F89=0),"",E89/F89)</f>
        <v>0.36304347826087</v>
      </c>
      <c r="I89" s="32" t="s">
        <v>161</v>
      </c>
      <c r="J89" s="36" t="n">
        <v>3.71043921764034</v>
      </c>
      <c r="K89" s="36" t="n">
        <f aca="false">$K$8</f>
        <v>1.21862888767609</v>
      </c>
      <c r="L89" s="36" t="n">
        <f aca="false">SQRT(J89^2+K89^2)</f>
        <v>3.90543410566382</v>
      </c>
      <c r="M89" s="40" t="n">
        <f aca="false">IF(G89="","",MAX(0,G89-1.96*L89/100))</f>
        <v>0.56041001326812</v>
      </c>
      <c r="N89" s="40" t="n">
        <f aca="false">IF(G89="","",MIN(1,G89+1.96*L89/100))</f>
        <v>0.713503030210141</v>
      </c>
      <c r="O89" s="59" t="n">
        <f aca="false">ROUND(S89*W89,0)</f>
        <v>68</v>
      </c>
      <c r="P89" s="59" t="n">
        <f aca="false">IF(F89="","",ROUND(SQRT((F89*L89/100)^2+(G89*O89)^2),0))</f>
        <v>47</v>
      </c>
      <c r="R89" s="60" t="n">
        <v>12.5031238463404</v>
      </c>
      <c r="S89" s="61" t="n">
        <f aca="false">U89*V89*$F$5</f>
        <v>460.299781181619</v>
      </c>
      <c r="T89" s="62" t="n">
        <f aca="false">MAX(0,MIN(1,R89/100+$D$5))</f>
        <v>0.635738717365617</v>
      </c>
      <c r="U89" s="62" t="n">
        <v>0.321663019693654</v>
      </c>
      <c r="V89" s="61" t="n">
        <v>1431</v>
      </c>
      <c r="W89" s="62" t="n">
        <v>0.147793277096735</v>
      </c>
      <c r="X89" s="63" t="s">
        <v>162</v>
      </c>
      <c r="Y89" s="63" t="s">
        <v>163</v>
      </c>
    </row>
    <row r="90" customFormat="false" ht="15" hidden="false" customHeight="false" outlineLevel="0" collapsed="false">
      <c r="A90" s="32" t="s">
        <v>230</v>
      </c>
      <c r="B90" s="32" t="s">
        <v>232</v>
      </c>
      <c r="C90" s="32" t="s">
        <v>259</v>
      </c>
      <c r="D90" s="59" t="n">
        <f aca="false">ROUND(S90*T90,0)</f>
        <v>502</v>
      </c>
      <c r="E90" s="59" t="n">
        <f aca="false">ROUND(S90,0)-D90</f>
        <v>319</v>
      </c>
      <c r="F90" s="59" t="n">
        <f aca="false">IF(COUNTA(D90:E90)=0,"",SUM(D90:E90))</f>
        <v>821</v>
      </c>
      <c r="G90" s="40" t="n">
        <f aca="false">IF(OR(F90="",F90=0),"",D90/F90)</f>
        <v>0.611449451887942</v>
      </c>
      <c r="H90" s="40" t="n">
        <f aca="false">IF(OR(F90="",F90=0),"",E90/F90)</f>
        <v>0.388550548112058</v>
      </c>
      <c r="I90" s="32" t="s">
        <v>161</v>
      </c>
      <c r="J90" s="36" t="n">
        <v>2.37295943726819</v>
      </c>
      <c r="K90" s="36" t="n">
        <f aca="false">$K$8</f>
        <v>1.21862888767609</v>
      </c>
      <c r="L90" s="36" t="n">
        <f aca="false">SQRT(J90^2+K90^2)</f>
        <v>2.66758183694499</v>
      </c>
      <c r="M90" s="40" t="n">
        <f aca="false">IF(G90="","",MAX(0,G90-1.96*L90/100))</f>
        <v>0.55916484788382</v>
      </c>
      <c r="N90" s="40" t="n">
        <f aca="false">IF(G90="","",MIN(1,G90+1.96*L90/100))</f>
        <v>0.663734055892063</v>
      </c>
      <c r="O90" s="59" t="n">
        <f aca="false">ROUND(S90*W90,0)</f>
        <v>72</v>
      </c>
      <c r="P90" s="59" t="n">
        <f aca="false">IF(F90="","",ROUND(SQRT((F90*L90/100)^2+(G90*O90)^2),0))</f>
        <v>49</v>
      </c>
      <c r="R90" s="60" t="n">
        <v>10.0299195632306</v>
      </c>
      <c r="S90" s="61" t="n">
        <f aca="false">U90*V90*$F$5</f>
        <v>821.477888730385</v>
      </c>
      <c r="T90" s="62" t="n">
        <f aca="false">MAX(0,MIN(1,R90/100+$D$5))</f>
        <v>0.611006674534519</v>
      </c>
      <c r="U90" s="62" t="n">
        <v>0.368045649072753</v>
      </c>
      <c r="V90" s="61" t="n">
        <v>2232</v>
      </c>
      <c r="W90" s="62" t="n">
        <v>0.0882361663506877</v>
      </c>
      <c r="X90" s="63" t="s">
        <v>168</v>
      </c>
      <c r="Y90" s="63" t="s">
        <v>163</v>
      </c>
    </row>
    <row r="91" customFormat="false" ht="15" hidden="false" customHeight="false" outlineLevel="0" collapsed="false">
      <c r="A91" s="32" t="s">
        <v>230</v>
      </c>
      <c r="B91" s="32" t="s">
        <v>232</v>
      </c>
      <c r="C91" s="32" t="s">
        <v>260</v>
      </c>
      <c r="D91" s="59" t="n">
        <f aca="false">ROUND(S91*T91,0)</f>
        <v>357</v>
      </c>
      <c r="E91" s="59" t="n">
        <f aca="false">ROUND(S91,0)-D91</f>
        <v>163</v>
      </c>
      <c r="F91" s="59" t="n">
        <f aca="false">IF(COUNTA(D91:E91)=0,"",SUM(D91:E91))</f>
        <v>520</v>
      </c>
      <c r="G91" s="40" t="n">
        <f aca="false">IF(OR(F91="",F91=0),"",D91/F91)</f>
        <v>0.686538461538462</v>
      </c>
      <c r="H91" s="40" t="n">
        <f aca="false">IF(OR(F91="",F91=0),"",E91/F91)</f>
        <v>0.313461538461538</v>
      </c>
      <c r="I91" s="32" t="s">
        <v>161</v>
      </c>
      <c r="J91" s="36" t="n">
        <v>3.71043921764034</v>
      </c>
      <c r="K91" s="36" t="n">
        <f aca="false">$K$8</f>
        <v>1.21862888767609</v>
      </c>
      <c r="L91" s="36" t="n">
        <f aca="false">SQRT(J91^2+K91^2)</f>
        <v>3.90543410566382</v>
      </c>
      <c r="M91" s="40" t="n">
        <f aca="false">IF(G91="","",MAX(0,G91-1.96*L91/100))</f>
        <v>0.609991953067451</v>
      </c>
      <c r="N91" s="40" t="n">
        <f aca="false">IF(G91="","",MIN(1,G91+1.96*L91/100))</f>
        <v>0.763084970009472</v>
      </c>
      <c r="O91" s="59" t="n">
        <f aca="false">ROUND(S91*W91,0)</f>
        <v>77</v>
      </c>
      <c r="P91" s="59" t="n">
        <f aca="false">IF(F91="","",ROUND(SQRT((F91*L91/100)^2+(G91*O91)^2),0))</f>
        <v>57</v>
      </c>
      <c r="R91" s="60" t="n">
        <v>17.6418121072596</v>
      </c>
      <c r="S91" s="61" t="n">
        <f aca="false">U91*V91*$F$5</f>
        <v>519.765237020316</v>
      </c>
      <c r="T91" s="62" t="n">
        <f aca="false">MAX(0,MIN(1,R91/100+$D$5))</f>
        <v>0.687125599974809</v>
      </c>
      <c r="U91" s="62" t="n">
        <v>0.555304740406321</v>
      </c>
      <c r="V91" s="61" t="n">
        <v>936</v>
      </c>
      <c r="W91" s="62" t="n">
        <v>0.147793277096735</v>
      </c>
      <c r="X91" s="63" t="s">
        <v>162</v>
      </c>
      <c r="Y91" s="63" t="s">
        <v>163</v>
      </c>
    </row>
    <row r="92" customFormat="false" ht="15" hidden="false" customHeight="false" outlineLevel="0" collapsed="false">
      <c r="A92" s="32" t="s">
        <v>230</v>
      </c>
      <c r="B92" s="32" t="s">
        <v>232</v>
      </c>
      <c r="C92" s="32" t="s">
        <v>261</v>
      </c>
      <c r="D92" s="59" t="n">
        <f aca="false">ROUND(S92*T92,0)</f>
        <v>403</v>
      </c>
      <c r="E92" s="59" t="n">
        <f aca="false">ROUND(S92,0)-D92</f>
        <v>214</v>
      </c>
      <c r="F92" s="59" t="n">
        <f aca="false">IF(COUNTA(D92:E92)=0,"",SUM(D92:E92))</f>
        <v>617</v>
      </c>
      <c r="G92" s="40" t="n">
        <f aca="false">IF(OR(F92="",F92=0),"",D92/F92)</f>
        <v>0.653160453808752</v>
      </c>
      <c r="H92" s="40" t="n">
        <f aca="false">IF(OR(F92="",F92=0),"",E92/F92)</f>
        <v>0.346839546191248</v>
      </c>
      <c r="I92" s="32" t="s">
        <v>161</v>
      </c>
      <c r="J92" s="36" t="n">
        <v>2.37295943726819</v>
      </c>
      <c r="K92" s="36" t="n">
        <f aca="false">$K$8</f>
        <v>1.21862888767609</v>
      </c>
      <c r="L92" s="36" t="n">
        <f aca="false">SQRT(J92^2+K92^2)</f>
        <v>2.66758183694499</v>
      </c>
      <c r="M92" s="40" t="n">
        <f aca="false">IF(G92="","",MAX(0,G92-1.96*L92/100))</f>
        <v>0.60087584980463</v>
      </c>
      <c r="N92" s="40" t="n">
        <f aca="false">IF(G92="","",MIN(1,G92+1.96*L92/100))</f>
        <v>0.705445057812874</v>
      </c>
      <c r="O92" s="59" t="n">
        <f aca="false">ROUND(S92*W92,0)</f>
        <v>54</v>
      </c>
      <c r="P92" s="59" t="n">
        <f aca="false">IF(F92="","",ROUND(SQRT((F92*L92/100)^2+(G92*O92)^2),0))</f>
        <v>39</v>
      </c>
      <c r="R92" s="60" t="n">
        <v>14.2548235452989</v>
      </c>
      <c r="S92" s="61" t="n">
        <f aca="false">U92*V92*$F$5</f>
        <v>617.474012474013</v>
      </c>
      <c r="T92" s="62" t="n">
        <f aca="false">MAX(0,MIN(1,R92/100+$D$5))</f>
        <v>0.653255714355202</v>
      </c>
      <c r="U92" s="62" t="n">
        <v>0.646569646569647</v>
      </c>
      <c r="V92" s="61" t="n">
        <v>955</v>
      </c>
      <c r="W92" s="62" t="n">
        <v>0.0882361663506877</v>
      </c>
      <c r="X92" s="63" t="s">
        <v>168</v>
      </c>
      <c r="Y92" s="63" t="s">
        <v>163</v>
      </c>
    </row>
    <row r="93" customFormat="false" ht="15" hidden="false" customHeight="false" outlineLevel="0" collapsed="false">
      <c r="A93" s="32" t="s">
        <v>230</v>
      </c>
      <c r="B93" s="32" t="s">
        <v>232</v>
      </c>
      <c r="C93" s="32" t="s">
        <v>262</v>
      </c>
      <c r="D93" s="59" t="n">
        <f aca="false">ROUND(S93*T93,0)</f>
        <v>435</v>
      </c>
      <c r="E93" s="59" t="n">
        <f aca="false">ROUND(S93,0)-D93</f>
        <v>241</v>
      </c>
      <c r="F93" s="59" t="n">
        <f aca="false">IF(COUNTA(D93:E93)=0,"",SUM(D93:E93))</f>
        <v>676</v>
      </c>
      <c r="G93" s="40" t="n">
        <f aca="false">IF(OR(F93="",F93=0),"",D93/F93)</f>
        <v>0.643491124260355</v>
      </c>
      <c r="H93" s="40" t="n">
        <f aca="false">IF(OR(F93="",F93=0),"",E93/F93)</f>
        <v>0.356508875739645</v>
      </c>
      <c r="I93" s="32" t="s">
        <v>161</v>
      </c>
      <c r="J93" s="36" t="n">
        <v>2.37295943726819</v>
      </c>
      <c r="K93" s="36" t="n">
        <f aca="false">$K$8</f>
        <v>1.21862888767609</v>
      </c>
      <c r="L93" s="36" t="n">
        <f aca="false">SQRT(J93^2+K93^2)</f>
        <v>2.66758183694499</v>
      </c>
      <c r="M93" s="40" t="n">
        <f aca="false">IF(G93="","",MAX(0,G93-1.96*L93/100))</f>
        <v>0.591206520256233</v>
      </c>
      <c r="N93" s="40" t="n">
        <f aca="false">IF(G93="","",MIN(1,G93+1.96*L93/100))</f>
        <v>0.695775728264477</v>
      </c>
      <c r="O93" s="59" t="n">
        <f aca="false">ROUND(S93*W93,0)</f>
        <v>60</v>
      </c>
      <c r="P93" s="59" t="n">
        <f aca="false">IF(F93="","",ROUND(SQRT((F93*L93/100)^2+(G93*O93)^2),0))</f>
        <v>43</v>
      </c>
      <c r="R93" s="60" t="n">
        <v>13.3429292607293</v>
      </c>
      <c r="S93" s="61" t="n">
        <f aca="false">U93*V93*$F$5</f>
        <v>675.646008403362</v>
      </c>
      <c r="T93" s="62" t="n">
        <f aca="false">MAX(0,MIN(1,R93/100+$D$5))</f>
        <v>0.644136771509506</v>
      </c>
      <c r="U93" s="62" t="n">
        <v>0.719537815126051</v>
      </c>
      <c r="V93" s="61" t="n">
        <v>939</v>
      </c>
      <c r="W93" s="62" t="n">
        <v>0.0882361663506877</v>
      </c>
      <c r="X93" s="63" t="s">
        <v>168</v>
      </c>
      <c r="Y93" s="63" t="s">
        <v>163</v>
      </c>
    </row>
    <row r="94" customFormat="false" ht="15" hidden="false" customHeight="false" outlineLevel="0" collapsed="false">
      <c r="A94" s="32" t="s">
        <v>230</v>
      </c>
      <c r="B94" s="32" t="s">
        <v>232</v>
      </c>
      <c r="C94" s="32" t="s">
        <v>263</v>
      </c>
      <c r="D94" s="59" t="n">
        <f aca="false">ROUND(S94*T94,0)</f>
        <v>359</v>
      </c>
      <c r="E94" s="59" t="n">
        <f aca="false">ROUND(S94,0)-D94</f>
        <v>196</v>
      </c>
      <c r="F94" s="59" t="n">
        <f aca="false">IF(COUNTA(D94:E94)=0,"",SUM(D94:E94))</f>
        <v>555</v>
      </c>
      <c r="G94" s="40" t="n">
        <f aca="false">IF(OR(F94="",F94=0),"",D94/F94)</f>
        <v>0.646846846846847</v>
      </c>
      <c r="H94" s="40" t="n">
        <f aca="false">IF(OR(F94="",F94=0),"",E94/F94)</f>
        <v>0.353153153153153</v>
      </c>
      <c r="I94" s="32" t="s">
        <v>264</v>
      </c>
      <c r="J94" s="36" t="n">
        <v>3.71043921764034</v>
      </c>
      <c r="K94" s="36" t="n">
        <f aca="false">$K$8</f>
        <v>1.21862888767609</v>
      </c>
      <c r="L94" s="36" t="n">
        <f aca="false">SQRT(J94^2+K94^2)</f>
        <v>3.90543410566382</v>
      </c>
      <c r="M94" s="40" t="n">
        <f aca="false">IF(G94="","",MAX(0,G94-1.96*L94/100))</f>
        <v>0.570300338375836</v>
      </c>
      <c r="N94" s="40" t="n">
        <f aca="false">IF(G94="","",MIN(1,G94+1.96*L94/100))</f>
        <v>0.723393355317858</v>
      </c>
      <c r="O94" s="59" t="n">
        <f aca="false">ROUND(S94*W94,0)</f>
        <v>82</v>
      </c>
      <c r="P94" s="59" t="n">
        <f aca="false">IF(F94="","",ROUND(SQRT((F94*L94/100)^2+(G94*O94)^2),0))</f>
        <v>57</v>
      </c>
      <c r="R94" s="60" t="n">
        <v>13.6053351989765</v>
      </c>
      <c r="S94" s="61" t="n">
        <f aca="false">U94*V94*$F$5</f>
        <v>554.842964315995</v>
      </c>
      <c r="T94" s="62" t="n">
        <f aca="false">MAX(0,MIN(1,R94/100+$D$5))</f>
        <v>0.646760830891978</v>
      </c>
      <c r="U94" s="62" t="n">
        <v>0.77927382628651</v>
      </c>
      <c r="V94" s="61" t="n">
        <v>712</v>
      </c>
      <c r="W94" s="62" t="n">
        <v>0.147793277096735</v>
      </c>
      <c r="X94" s="63" t="s">
        <v>162</v>
      </c>
      <c r="Y94" s="63" t="s">
        <v>163</v>
      </c>
    </row>
    <row r="95" customFormat="false" ht="15" hidden="false" customHeight="false" outlineLevel="0" collapsed="false">
      <c r="A95" s="32" t="s">
        <v>230</v>
      </c>
      <c r="B95" s="32" t="s">
        <v>232</v>
      </c>
      <c r="C95" s="32" t="s">
        <v>265</v>
      </c>
      <c r="D95" s="59" t="n">
        <f aca="false">ROUND(S95*T95,0)</f>
        <v>777</v>
      </c>
      <c r="E95" s="59" t="n">
        <f aca="false">ROUND(S95,0)-D95</f>
        <v>429</v>
      </c>
      <c r="F95" s="59" t="n">
        <f aca="false">IF(COUNTA(D95:E95)=0,"",SUM(D95:E95))</f>
        <v>1206</v>
      </c>
      <c r="G95" s="40" t="n">
        <f aca="false">IF(OR(F95="",F95=0),"",D95/F95)</f>
        <v>0.644278606965174</v>
      </c>
      <c r="H95" s="40" t="n">
        <f aca="false">IF(OR(F95="",F95=0),"",E95/F95)</f>
        <v>0.355721393034826</v>
      </c>
      <c r="I95" s="32" t="s">
        <v>264</v>
      </c>
      <c r="J95" s="36" t="n">
        <v>1.88552821448838</v>
      </c>
      <c r="K95" s="36" t="n">
        <f aca="false">$K$8</f>
        <v>1.21862888767609</v>
      </c>
      <c r="L95" s="36" t="n">
        <f aca="false">SQRT(J95^2+K95^2)</f>
        <v>2.24505523618249</v>
      </c>
      <c r="M95" s="40" t="n">
        <f aca="false">IF(G95="","",MAX(0,G95-1.96*L95/100))</f>
        <v>0.600275524335997</v>
      </c>
      <c r="N95" s="40" t="n">
        <f aca="false">IF(G95="","",MIN(1,G95+1.96*L95/100))</f>
        <v>0.688281689594351</v>
      </c>
      <c r="O95" s="59" t="n">
        <f aca="false">ROUND(S95*W95,0)</f>
        <v>82</v>
      </c>
      <c r="P95" s="59" t="n">
        <f aca="false">IF(F95="","",ROUND(SQRT((F95*L95/100)^2+(G95*O95)^2),0))</f>
        <v>59</v>
      </c>
      <c r="R95" s="60" t="n">
        <v>13.3422537476482</v>
      </c>
      <c r="S95" s="61" t="n">
        <f aca="false">U95*V95*$F$5</f>
        <v>1206.29316677804</v>
      </c>
      <c r="T95" s="62" t="n">
        <f aca="false">MAX(0,MIN(1,R95/100+$D$5))</f>
        <v>0.644130016378695</v>
      </c>
      <c r="U95" s="62" t="n">
        <v>0.569903617810831</v>
      </c>
      <c r="V95" s="61" t="n">
        <v>2116.66171099557</v>
      </c>
      <c r="W95" s="62" t="n">
        <v>0.0678151016999644</v>
      </c>
      <c r="X95" s="63" t="s">
        <v>201</v>
      </c>
      <c r="Y95" s="63" t="s">
        <v>266</v>
      </c>
    </row>
    <row r="96" customFormat="false" ht="15" hidden="false" customHeight="false" outlineLevel="0" collapsed="false">
      <c r="A96" s="32" t="s">
        <v>230</v>
      </c>
      <c r="B96" s="32" t="s">
        <v>232</v>
      </c>
      <c r="C96" s="32" t="s">
        <v>267</v>
      </c>
      <c r="D96" s="59" t="n">
        <f aca="false">ROUND(S96*T96,0)</f>
        <v>400</v>
      </c>
      <c r="E96" s="59" t="n">
        <f aca="false">ROUND(S96,0)-D96</f>
        <v>185</v>
      </c>
      <c r="F96" s="59" t="n">
        <f aca="false">IF(COUNTA(D96:E96)=0,"",SUM(D96:E96))</f>
        <v>585</v>
      </c>
      <c r="G96" s="40" t="n">
        <f aca="false">IF(OR(F96="",F96=0),"",D96/F96)</f>
        <v>0.683760683760684</v>
      </c>
      <c r="H96" s="40" t="n">
        <f aca="false">IF(OR(F96="",F96=0),"",E96/F96)</f>
        <v>0.316239316239316</v>
      </c>
      <c r="I96" s="32" t="s">
        <v>161</v>
      </c>
      <c r="J96" s="36" t="n">
        <v>2.37295943726819</v>
      </c>
      <c r="K96" s="36" t="n">
        <f aca="false">$K$8</f>
        <v>1.21862888767609</v>
      </c>
      <c r="L96" s="36" t="n">
        <f aca="false">SQRT(J96^2+K96^2)</f>
        <v>2.66758183694499</v>
      </c>
      <c r="M96" s="40" t="n">
        <f aca="false">IF(G96="","",MAX(0,G96-1.96*L96/100))</f>
        <v>0.631476079756562</v>
      </c>
      <c r="N96" s="40" t="n">
        <f aca="false">IF(G96="","",MIN(1,G96+1.96*L96/100))</f>
        <v>0.736045287764806</v>
      </c>
      <c r="O96" s="59" t="n">
        <f aca="false">ROUND(S96*W96,0)</f>
        <v>52</v>
      </c>
      <c r="P96" s="59" t="n">
        <f aca="false">IF(F96="","",ROUND(SQRT((F96*L96/100)^2+(G96*O96)^2),0))</f>
        <v>39</v>
      </c>
      <c r="R96" s="60" t="n">
        <v>17.3154765597158</v>
      </c>
      <c r="S96" s="61" t="n">
        <f aca="false">U96*V96*$F$5</f>
        <v>585.1929092805</v>
      </c>
      <c r="T96" s="62" t="n">
        <f aca="false">MAX(0,MIN(1,R96/100+$D$5))</f>
        <v>0.683862244499371</v>
      </c>
      <c r="U96" s="62" t="n">
        <v>0.599582898852972</v>
      </c>
      <c r="V96" s="61" t="n">
        <v>976</v>
      </c>
      <c r="W96" s="62" t="n">
        <v>0.0882361663506877</v>
      </c>
      <c r="X96" s="63" t="s">
        <v>168</v>
      </c>
      <c r="Y96" s="63" t="s">
        <v>163</v>
      </c>
    </row>
    <row r="97" customFormat="false" ht="15" hidden="false" customHeight="false" outlineLevel="0" collapsed="false">
      <c r="A97" s="32" t="s">
        <v>230</v>
      </c>
      <c r="B97" s="32" t="s">
        <v>232</v>
      </c>
      <c r="C97" s="32" t="s">
        <v>268</v>
      </c>
      <c r="D97" s="59" t="n">
        <f aca="false">ROUND(S97*T97,0)</f>
        <v>496</v>
      </c>
      <c r="E97" s="59" t="n">
        <f aca="false">ROUND(S97,0)-D97</f>
        <v>289</v>
      </c>
      <c r="F97" s="59" t="n">
        <f aca="false">IF(COUNTA(D97:E97)=0,"",SUM(D97:E97))</f>
        <v>785</v>
      </c>
      <c r="G97" s="40" t="n">
        <f aca="false">IF(OR(F97="",F97=0),"",D97/F97)</f>
        <v>0.631847133757962</v>
      </c>
      <c r="H97" s="40" t="n">
        <f aca="false">IF(OR(F97="",F97=0),"",E97/F97)</f>
        <v>0.368152866242038</v>
      </c>
      <c r="I97" s="32" t="s">
        <v>161</v>
      </c>
      <c r="J97" s="36" t="n">
        <v>2.37295943726819</v>
      </c>
      <c r="K97" s="36" t="n">
        <f aca="false">$K$8</f>
        <v>1.21862888767609</v>
      </c>
      <c r="L97" s="36" t="n">
        <f aca="false">SQRT(J97^2+K97^2)</f>
        <v>2.66758183694499</v>
      </c>
      <c r="M97" s="40" t="n">
        <f aca="false">IF(G97="","",MAX(0,G97-1.96*L97/100))</f>
        <v>0.57956252975384</v>
      </c>
      <c r="N97" s="40" t="n">
        <f aca="false">IF(G97="","",MIN(1,G97+1.96*L97/100))</f>
        <v>0.684131737762084</v>
      </c>
      <c r="O97" s="59" t="n">
        <f aca="false">ROUND(S97*W97,0)</f>
        <v>69</v>
      </c>
      <c r="P97" s="59" t="n">
        <f aca="false">IF(F97="","",ROUND(SQRT((F97*L97/100)^2+(G97*O97)^2),0))</f>
        <v>48</v>
      </c>
      <c r="R97" s="60" t="n">
        <v>12.0298552752674</v>
      </c>
      <c r="S97" s="61" t="n">
        <f aca="false">U97*V97*$F$5</f>
        <v>785.366995073891</v>
      </c>
      <c r="T97" s="62" t="n">
        <f aca="false">MAX(0,MIN(1,R97/100+$D$5))</f>
        <v>0.631006031654887</v>
      </c>
      <c r="U97" s="62" t="n">
        <v>0.624794745484401</v>
      </c>
      <c r="V97" s="61" t="n">
        <v>1257</v>
      </c>
      <c r="W97" s="62" t="n">
        <v>0.0882361663506877</v>
      </c>
      <c r="X97" s="63" t="s">
        <v>168</v>
      </c>
      <c r="Y97" s="63" t="s">
        <v>163</v>
      </c>
    </row>
    <row r="98" customFormat="false" ht="15" hidden="false" customHeight="false" outlineLevel="0" collapsed="false">
      <c r="A98" s="32" t="s">
        <v>230</v>
      </c>
      <c r="B98" s="32" t="s">
        <v>232</v>
      </c>
      <c r="C98" s="32" t="s">
        <v>269</v>
      </c>
      <c r="D98" s="59" t="n">
        <f aca="false">ROUND(S98*T98,0)</f>
        <v>12</v>
      </c>
      <c r="E98" s="59" t="n">
        <f aca="false">ROUND(S98,0)-D98</f>
        <v>8</v>
      </c>
      <c r="F98" s="59" t="n">
        <f aca="false">IF(COUNTA(D98:E98)=0,"",SUM(D98:E98))</f>
        <v>20</v>
      </c>
      <c r="G98" s="40" t="n">
        <f aca="false">IF(OR(F98="",F98=0),"",D98/F98)</f>
        <v>0.6</v>
      </c>
      <c r="H98" s="40" t="n">
        <f aca="false">IF(OR(F98="",F98=0),"",E98/F98)</f>
        <v>0.4</v>
      </c>
      <c r="I98" s="32" t="s">
        <v>264</v>
      </c>
      <c r="J98" s="36" t="n">
        <v>3.71043921764034</v>
      </c>
      <c r="K98" s="36" t="n">
        <f aca="false">$K$8</f>
        <v>1.21862888767609</v>
      </c>
      <c r="L98" s="36" t="n">
        <f aca="false">SQRT(J98^2+K98^2)</f>
        <v>3.90543410566382</v>
      </c>
      <c r="M98" s="40" t="n">
        <f aca="false">IF(G98="","",MAX(0,G98-1.96*L98/100))</f>
        <v>0.523453491528989</v>
      </c>
      <c r="N98" s="40" t="n">
        <f aca="false">IF(G98="","",MIN(1,G98+1.96*L98/100))</f>
        <v>0.676546508471011</v>
      </c>
      <c r="O98" s="59" t="n">
        <f aca="false">ROUND(S98*W98,0)</f>
        <v>3</v>
      </c>
      <c r="P98" s="59" t="n">
        <f aca="false">IF(F98="","",ROUND(SQRT((F98*L98/100)^2+(G98*O98)^2),0))</f>
        <v>2</v>
      </c>
      <c r="R98" s="60" t="n">
        <v>10.1459639374838</v>
      </c>
      <c r="S98" s="61" t="n">
        <f aca="false">U98*V98*$F$5</f>
        <v>20.1728274473207</v>
      </c>
      <c r="T98" s="62" t="n">
        <f aca="false">MAX(0,MIN(1,R98/100+$D$5))</f>
        <v>0.612167118277051</v>
      </c>
      <c r="U98" s="62" t="n">
        <v>0.58248124473513</v>
      </c>
      <c r="V98" s="61" t="n">
        <v>34.6325785244704</v>
      </c>
      <c r="W98" s="62" t="n">
        <v>0.147793277096735</v>
      </c>
      <c r="X98" s="63" t="s">
        <v>162</v>
      </c>
      <c r="Y98" s="63" t="s">
        <v>266</v>
      </c>
    </row>
    <row r="99" customFormat="false" ht="15" hidden="false" customHeight="false" outlineLevel="0" collapsed="false">
      <c r="A99" s="32" t="s">
        <v>230</v>
      </c>
      <c r="B99" s="32" t="s">
        <v>232</v>
      </c>
      <c r="C99" s="32" t="s">
        <v>270</v>
      </c>
      <c r="D99" s="59" t="n">
        <f aca="false">ROUND(S99*T99,0)</f>
        <v>222</v>
      </c>
      <c r="E99" s="59" t="n">
        <f aca="false">ROUND(S99,0)-D99</f>
        <v>159</v>
      </c>
      <c r="F99" s="59" t="n">
        <f aca="false">IF(COUNTA(D99:E99)=0,"",SUM(D99:E99))</f>
        <v>381</v>
      </c>
      <c r="G99" s="40" t="n">
        <f aca="false">IF(OR(F99="",F99=0),"",D99/F99)</f>
        <v>0.582677165354331</v>
      </c>
      <c r="H99" s="40" t="n">
        <f aca="false">IF(OR(F99="",F99=0),"",E99/F99)</f>
        <v>0.417322834645669</v>
      </c>
      <c r="I99" s="32" t="s">
        <v>161</v>
      </c>
      <c r="J99" s="36" t="n">
        <v>3.71043921764034</v>
      </c>
      <c r="K99" s="36" t="n">
        <f aca="false">$K$8</f>
        <v>1.21862888767609</v>
      </c>
      <c r="L99" s="36" t="n">
        <f aca="false">SQRT(J99^2+K99^2)</f>
        <v>3.90543410566382</v>
      </c>
      <c r="M99" s="40" t="n">
        <f aca="false">IF(G99="","",MAX(0,G99-1.96*L99/100))</f>
        <v>0.50613065688332</v>
      </c>
      <c r="N99" s="40" t="n">
        <f aca="false">IF(G99="","",MIN(1,G99+1.96*L99/100))</f>
        <v>0.659223673825341</v>
      </c>
      <c r="O99" s="59" t="n">
        <f aca="false">ROUND(S99*W99,0)</f>
        <v>56</v>
      </c>
      <c r="P99" s="59" t="n">
        <f aca="false">IF(F99="","",ROUND(SQRT((F99*L99/100)^2+(G99*O99)^2),0))</f>
        <v>36</v>
      </c>
      <c r="R99" s="60" t="n">
        <v>7.06127698628561</v>
      </c>
      <c r="S99" s="61" t="n">
        <f aca="false">U99*V99*$F$5</f>
        <v>381.16646562123</v>
      </c>
      <c r="T99" s="62" t="n">
        <f aca="false">MAX(0,MIN(1,R99/100+$D$5))</f>
        <v>0.581320248765069</v>
      </c>
      <c r="U99" s="62" t="n">
        <v>0.44270205066345</v>
      </c>
      <c r="V99" s="61" t="n">
        <v>861</v>
      </c>
      <c r="W99" s="62" t="n">
        <v>0.147793277096735</v>
      </c>
      <c r="X99" s="63" t="s">
        <v>162</v>
      </c>
      <c r="Y99" s="63" t="s">
        <v>163</v>
      </c>
    </row>
    <row r="100" customFormat="false" ht="15" hidden="false" customHeight="false" outlineLevel="0" collapsed="false">
      <c r="A100" s="32" t="s">
        <v>230</v>
      </c>
      <c r="B100" s="32" t="s">
        <v>232</v>
      </c>
      <c r="C100" s="32" t="s">
        <v>271</v>
      </c>
      <c r="D100" s="59" t="n">
        <f aca="false">ROUND(S100*T100,0)</f>
        <v>364</v>
      </c>
      <c r="E100" s="59" t="n">
        <f aca="false">ROUND(S100,0)-D100</f>
        <v>196</v>
      </c>
      <c r="F100" s="59" t="n">
        <f aca="false">IF(COUNTA(D100:E100)=0,"",SUM(D100:E100))</f>
        <v>560</v>
      </c>
      <c r="G100" s="40" t="n">
        <f aca="false">IF(OR(F100="",F100=0),"",D100/F100)</f>
        <v>0.65</v>
      </c>
      <c r="H100" s="40" t="n">
        <f aca="false">IF(OR(F100="",F100=0),"",E100/F100)</f>
        <v>0.35</v>
      </c>
      <c r="I100" s="32" t="s">
        <v>161</v>
      </c>
      <c r="J100" s="36" t="n">
        <v>3.71043921764034</v>
      </c>
      <c r="K100" s="36" t="n">
        <f aca="false">$K$8</f>
        <v>1.21862888767609</v>
      </c>
      <c r="L100" s="36" t="n">
        <f aca="false">SQRT(J100^2+K100^2)</f>
        <v>3.90543410566382</v>
      </c>
      <c r="M100" s="40" t="n">
        <f aca="false">IF(G100="","",MAX(0,G100-1.96*L100/100))</f>
        <v>0.573453491528989</v>
      </c>
      <c r="N100" s="40" t="n">
        <f aca="false">IF(G100="","",MIN(1,G100+1.96*L100/100))</f>
        <v>0.726546508471011</v>
      </c>
      <c r="O100" s="59" t="n">
        <f aca="false">ROUND(S100*W100,0)</f>
        <v>83</v>
      </c>
      <c r="P100" s="59" t="n">
        <f aca="false">IF(F100="","",ROUND(SQRT((F100*L100/100)^2+(G100*O100)^2),0))</f>
        <v>58</v>
      </c>
      <c r="R100" s="60" t="n">
        <v>13.9575286919314</v>
      </c>
      <c r="S100" s="61" t="n">
        <f aca="false">U100*V100*$F$5</f>
        <v>559.617875647668</v>
      </c>
      <c r="T100" s="62" t="n">
        <f aca="false">MAX(0,MIN(1,R100/100+$D$5))</f>
        <v>0.650282765821527</v>
      </c>
      <c r="U100" s="62" t="n">
        <v>0.356217616580311</v>
      </c>
      <c r="V100" s="61" t="n">
        <v>1571</v>
      </c>
      <c r="W100" s="62" t="n">
        <v>0.147793277096735</v>
      </c>
      <c r="X100" s="63" t="s">
        <v>162</v>
      </c>
      <c r="Y100" s="63" t="s">
        <v>163</v>
      </c>
    </row>
    <row r="101" customFormat="false" ht="15" hidden="false" customHeight="false" outlineLevel="0" collapsed="false">
      <c r="A101" s="32" t="s">
        <v>230</v>
      </c>
      <c r="B101" s="32" t="s">
        <v>232</v>
      </c>
      <c r="C101" s="32" t="s">
        <v>272</v>
      </c>
      <c r="D101" s="59" t="n">
        <f aca="false">ROUND(S101*T101,0)</f>
        <v>270</v>
      </c>
      <c r="E101" s="59" t="n">
        <f aca="false">ROUND(S101,0)-D101</f>
        <v>169</v>
      </c>
      <c r="F101" s="59" t="n">
        <f aca="false">IF(COUNTA(D101:E101)=0,"",SUM(D101:E101))</f>
        <v>439</v>
      </c>
      <c r="G101" s="40" t="n">
        <f aca="false">IF(OR(F101="",F101=0),"",D101/F101)</f>
        <v>0.61503416856492</v>
      </c>
      <c r="H101" s="40" t="n">
        <f aca="false">IF(OR(F101="",F101=0),"",E101/F101)</f>
        <v>0.38496583143508</v>
      </c>
      <c r="I101" s="32" t="s">
        <v>161</v>
      </c>
      <c r="J101" s="36" t="n">
        <v>3.71043921764034</v>
      </c>
      <c r="K101" s="36" t="n">
        <f aca="false">$K$8</f>
        <v>1.21862888767609</v>
      </c>
      <c r="L101" s="36" t="n">
        <f aca="false">SQRT(J101^2+K101^2)</f>
        <v>3.90543410566382</v>
      </c>
      <c r="M101" s="40" t="n">
        <f aca="false">IF(G101="","",MAX(0,G101-1.96*L101/100))</f>
        <v>0.53848766009391</v>
      </c>
      <c r="N101" s="40" t="n">
        <f aca="false">IF(G101="","",MIN(1,G101+1.96*L101/100))</f>
        <v>0.691580677035931</v>
      </c>
      <c r="O101" s="59" t="n">
        <f aca="false">ROUND(S101*W101,0)</f>
        <v>65</v>
      </c>
      <c r="P101" s="59" t="n">
        <f aca="false">IF(F101="","",ROUND(SQRT((F101*L101/100)^2+(G101*O101)^2),0))</f>
        <v>43</v>
      </c>
      <c r="R101" s="60" t="n">
        <v>10.3503761822753</v>
      </c>
      <c r="S101" s="61" t="n">
        <f aca="false">U101*V101*$F$5</f>
        <v>439.019455252919</v>
      </c>
      <c r="T101" s="62" t="n">
        <f aca="false">MAX(0,MIN(1,R101/100+$D$5))</f>
        <v>0.614211240724966</v>
      </c>
      <c r="U101" s="62" t="n">
        <v>0.546044098573282</v>
      </c>
      <c r="V101" s="61" t="n">
        <v>804</v>
      </c>
      <c r="W101" s="62" t="n">
        <v>0.147793277096735</v>
      </c>
      <c r="X101" s="63" t="s">
        <v>162</v>
      </c>
      <c r="Y101" s="63" t="s">
        <v>163</v>
      </c>
    </row>
    <row r="102" customFormat="false" ht="15" hidden="false" customHeight="false" outlineLevel="0" collapsed="false">
      <c r="A102" s="32" t="s">
        <v>230</v>
      </c>
      <c r="B102" s="32" t="s">
        <v>232</v>
      </c>
      <c r="C102" s="32" t="s">
        <v>273</v>
      </c>
      <c r="D102" s="59" t="n">
        <f aca="false">ROUND(S102*T102,0)</f>
        <v>244</v>
      </c>
      <c r="E102" s="59" t="n">
        <f aca="false">ROUND(S102,0)-D102</f>
        <v>131</v>
      </c>
      <c r="F102" s="59" t="n">
        <f aca="false">IF(COUNTA(D102:E102)=0,"",SUM(D102:E102))</f>
        <v>375</v>
      </c>
      <c r="G102" s="40" t="n">
        <f aca="false">IF(OR(F102="",F102=0),"",D102/F102)</f>
        <v>0.650666666666667</v>
      </c>
      <c r="H102" s="40" t="n">
        <f aca="false">IF(OR(F102="",F102=0),"",E102/F102)</f>
        <v>0.349333333333333</v>
      </c>
      <c r="I102" s="32" t="s">
        <v>161</v>
      </c>
      <c r="J102" s="36" t="n">
        <v>3.71043921764034</v>
      </c>
      <c r="K102" s="36" t="n">
        <f aca="false">$K$8</f>
        <v>1.21862888767609</v>
      </c>
      <c r="L102" s="36" t="n">
        <f aca="false">SQRT(J102^2+K102^2)</f>
        <v>3.90543410566382</v>
      </c>
      <c r="M102" s="40" t="n">
        <f aca="false">IF(G102="","",MAX(0,G102-1.96*L102/100))</f>
        <v>0.574120158195656</v>
      </c>
      <c r="N102" s="40" t="n">
        <f aca="false">IF(G102="","",MIN(1,G102+1.96*L102/100))</f>
        <v>0.727213175137677</v>
      </c>
      <c r="O102" s="59" t="n">
        <f aca="false">ROUND(S102*W102,0)</f>
        <v>55</v>
      </c>
      <c r="P102" s="59" t="n">
        <f aca="false">IF(F102="","",ROUND(SQRT((F102*L102/100)^2+(G102*O102)^2),0))</f>
        <v>39</v>
      </c>
      <c r="R102" s="60" t="n">
        <v>13.9891587097872</v>
      </c>
      <c r="S102" s="61" t="n">
        <f aca="false">U102*V102*$F$5</f>
        <v>374.938159879336</v>
      </c>
      <c r="T102" s="62" t="n">
        <f aca="false">MAX(0,MIN(1,R102/100+$D$5))</f>
        <v>0.650599066000085</v>
      </c>
      <c r="U102" s="62" t="n">
        <v>0.291101055806938</v>
      </c>
      <c r="V102" s="61" t="n">
        <v>1288</v>
      </c>
      <c r="W102" s="62" t="n">
        <v>0.147793277096735</v>
      </c>
      <c r="X102" s="63" t="s">
        <v>162</v>
      </c>
      <c r="Y102" s="63" t="s">
        <v>163</v>
      </c>
    </row>
    <row r="103" customFormat="false" ht="15" hidden="false" customHeight="false" outlineLevel="0" collapsed="false">
      <c r="A103" s="32" t="s">
        <v>230</v>
      </c>
      <c r="B103" s="32" t="s">
        <v>232</v>
      </c>
      <c r="C103" s="32" t="s">
        <v>274</v>
      </c>
      <c r="D103" s="59" t="n">
        <f aca="false">ROUND(S103*T103,0)</f>
        <v>373</v>
      </c>
      <c r="E103" s="59" t="n">
        <f aca="false">ROUND(S103,0)-D103</f>
        <v>228</v>
      </c>
      <c r="F103" s="59" t="n">
        <f aca="false">IF(COUNTA(D103:E103)=0,"",SUM(D103:E103))</f>
        <v>601</v>
      </c>
      <c r="G103" s="40" t="n">
        <f aca="false">IF(OR(F103="",F103=0),"",D103/F103)</f>
        <v>0.62063227953411</v>
      </c>
      <c r="H103" s="40" t="n">
        <f aca="false">IF(OR(F103="",F103=0),"",E103/F103)</f>
        <v>0.37936772046589</v>
      </c>
      <c r="I103" s="32" t="s">
        <v>161</v>
      </c>
      <c r="J103" s="36" t="n">
        <v>2.37295943726819</v>
      </c>
      <c r="K103" s="36" t="n">
        <f aca="false">$K$8</f>
        <v>1.21862888767609</v>
      </c>
      <c r="L103" s="36" t="n">
        <f aca="false">SQRT(J103^2+K103^2)</f>
        <v>2.66758183694499</v>
      </c>
      <c r="M103" s="40" t="n">
        <f aca="false">IF(G103="","",MAX(0,G103-1.96*L103/100))</f>
        <v>0.568347675529988</v>
      </c>
      <c r="N103" s="40" t="n">
        <f aca="false">IF(G103="","",MIN(1,G103+1.96*L103/100))</f>
        <v>0.672916883538232</v>
      </c>
      <c r="O103" s="59" t="n">
        <f aca="false">ROUND(S103*W103,0)</f>
        <v>53</v>
      </c>
      <c r="P103" s="59" t="n">
        <f aca="false">IF(F103="","",ROUND(SQRT((F103*L103/100)^2+(G103*O103)^2),0))</f>
        <v>37</v>
      </c>
      <c r="R103" s="60" t="n">
        <v>11.0612533061504</v>
      </c>
      <c r="S103" s="61" t="n">
        <f aca="false">U103*V103*$F$5</f>
        <v>600.916119620715</v>
      </c>
      <c r="T103" s="62" t="n">
        <f aca="false">MAX(0,MIN(1,R103/100+$D$5))</f>
        <v>0.621320011963717</v>
      </c>
      <c r="U103" s="62" t="n">
        <v>0.440554339897885</v>
      </c>
      <c r="V103" s="61" t="n">
        <v>1364</v>
      </c>
      <c r="W103" s="62" t="n">
        <v>0.0882361663506877</v>
      </c>
      <c r="X103" s="63" t="s">
        <v>168</v>
      </c>
      <c r="Y103" s="63" t="s">
        <v>163</v>
      </c>
    </row>
    <row r="104" customFormat="false" ht="15" hidden="false" customHeight="false" outlineLevel="0" collapsed="false">
      <c r="A104" s="32" t="s">
        <v>230</v>
      </c>
      <c r="B104" s="32" t="s">
        <v>232</v>
      </c>
      <c r="C104" s="32" t="s">
        <v>275</v>
      </c>
      <c r="D104" s="59" t="n">
        <f aca="false">ROUND(S104*T104,0)</f>
        <v>1</v>
      </c>
      <c r="E104" s="59" t="n">
        <f aca="false">ROUND(S104,0)-D104</f>
        <v>1</v>
      </c>
      <c r="F104" s="59" t="n">
        <f aca="false">IF(COUNTA(D104:E104)=0,"",SUM(D104:E104))</f>
        <v>2</v>
      </c>
      <c r="G104" s="40" t="n">
        <f aca="false">IF(OR(F104="",F104=0),"",D104/F104)</f>
        <v>0.5</v>
      </c>
      <c r="H104" s="40" t="n">
        <f aca="false">IF(OR(F104="",F104=0),"",E104/F104)</f>
        <v>0.5</v>
      </c>
      <c r="I104" s="32" t="s">
        <v>264</v>
      </c>
      <c r="J104" s="36" t="n">
        <v>3.71043921764034</v>
      </c>
      <c r="K104" s="36" t="n">
        <f aca="false">$K$8</f>
        <v>1.21862888767609</v>
      </c>
      <c r="L104" s="36" t="n">
        <f aca="false">SQRT(J104^2+K104^2)</f>
        <v>3.90543410566382</v>
      </c>
      <c r="M104" s="40" t="n">
        <f aca="false">IF(G104="","",MAX(0,G104-1.96*L104/100))</f>
        <v>0.423453491528989</v>
      </c>
      <c r="N104" s="40" t="n">
        <f aca="false">IF(G104="","",MIN(1,G104+1.96*L104/100))</f>
        <v>0.576546508471011</v>
      </c>
      <c r="O104" s="59" t="n">
        <f aca="false">ROUND(S104*W104,0)</f>
        <v>0</v>
      </c>
      <c r="P104" s="59" t="n">
        <f aca="false">IF(F104="","",ROUND(SQRT((F104*L104/100)^2+(G104*O104)^2),0))</f>
        <v>0</v>
      </c>
      <c r="R104" s="60" t="n">
        <v>8.94192992559848</v>
      </c>
      <c r="S104" s="61" t="n">
        <f aca="false">U104*V104*$F$5</f>
        <v>1.93609179834966</v>
      </c>
      <c r="T104" s="62" t="n">
        <f aca="false">MAX(0,MIN(1,R104/100+$D$5))</f>
        <v>0.600126778158198</v>
      </c>
      <c r="U104" s="62" t="n">
        <v>0.633576090764528</v>
      </c>
      <c r="V104" s="61" t="n">
        <v>3.05581575215915</v>
      </c>
      <c r="W104" s="62" t="n">
        <v>0.147793277096735</v>
      </c>
      <c r="X104" s="63" t="s">
        <v>162</v>
      </c>
      <c r="Y104" s="63" t="s">
        <v>266</v>
      </c>
    </row>
    <row r="105" customFormat="false" ht="15" hidden="false" customHeight="false" outlineLevel="0" collapsed="false">
      <c r="A105" s="32" t="s">
        <v>230</v>
      </c>
      <c r="B105" s="32" t="s">
        <v>232</v>
      </c>
      <c r="C105" s="32" t="s">
        <v>276</v>
      </c>
      <c r="D105" s="59" t="n">
        <f aca="false">ROUND(S105*T105,0)</f>
        <v>498</v>
      </c>
      <c r="E105" s="59" t="n">
        <f aca="false">ROUND(S105,0)-D105</f>
        <v>286</v>
      </c>
      <c r="F105" s="59" t="n">
        <f aca="false">IF(COUNTA(D105:E105)=0,"",SUM(D105:E105))</f>
        <v>784</v>
      </c>
      <c r="G105" s="40" t="n">
        <f aca="false">IF(OR(F105="",F105=0),"",D105/F105)</f>
        <v>0.635204081632653</v>
      </c>
      <c r="H105" s="40" t="n">
        <f aca="false">IF(OR(F105="",F105=0),"",E105/F105)</f>
        <v>0.364795918367347</v>
      </c>
      <c r="I105" s="32" t="s">
        <v>161</v>
      </c>
      <c r="J105" s="36" t="n">
        <v>2.37295943726819</v>
      </c>
      <c r="K105" s="36" t="n">
        <f aca="false">$K$8</f>
        <v>1.21862888767609</v>
      </c>
      <c r="L105" s="36" t="n">
        <f aca="false">SQRT(J105^2+K105^2)</f>
        <v>2.66758183694499</v>
      </c>
      <c r="M105" s="40" t="n">
        <f aca="false">IF(G105="","",MAX(0,G105-1.96*L105/100))</f>
        <v>0.582919477628531</v>
      </c>
      <c r="N105" s="40" t="n">
        <f aca="false">IF(G105="","",MIN(1,G105+1.96*L105/100))</f>
        <v>0.687488685636775</v>
      </c>
      <c r="O105" s="59" t="n">
        <f aca="false">ROUND(S105*W105,0)</f>
        <v>69</v>
      </c>
      <c r="P105" s="59" t="n">
        <f aca="false">IF(F105="","",ROUND(SQRT((F105*L105/100)^2+(G105*O105)^2),0))</f>
        <v>49</v>
      </c>
      <c r="R105" s="60" t="n">
        <v>12.3991213288368</v>
      </c>
      <c r="S105" s="61" t="n">
        <f aca="false">U105*V105*$F$5</f>
        <v>784.118962432916</v>
      </c>
      <c r="T105" s="62" t="n">
        <f aca="false">MAX(0,MIN(1,R105/100+$D$5))</f>
        <v>0.634698692190581</v>
      </c>
      <c r="U105" s="62" t="n">
        <v>0.344364937388193</v>
      </c>
      <c r="V105" s="61" t="n">
        <v>2277</v>
      </c>
      <c r="W105" s="62" t="n">
        <v>0.0882361663506877</v>
      </c>
      <c r="X105" s="63" t="s">
        <v>168</v>
      </c>
      <c r="Y105" s="63" t="s">
        <v>163</v>
      </c>
    </row>
    <row r="106" customFormat="false" ht="15" hidden="false" customHeight="false" outlineLevel="0" collapsed="false">
      <c r="A106" s="32" t="s">
        <v>230</v>
      </c>
      <c r="B106" s="32" t="s">
        <v>232</v>
      </c>
      <c r="C106" s="32" t="s">
        <v>277</v>
      </c>
      <c r="D106" s="59" t="n">
        <f aca="false">ROUND(S106*T106,0)</f>
        <v>227</v>
      </c>
      <c r="E106" s="59" t="n">
        <f aca="false">ROUND(S106,0)-D106</f>
        <v>81</v>
      </c>
      <c r="F106" s="59" t="n">
        <f aca="false">IF(COUNTA(D106:E106)=0,"",SUM(D106:E106))</f>
        <v>308</v>
      </c>
      <c r="G106" s="40" t="n">
        <f aca="false">IF(OR(F106="",F106=0),"",D106/F106)</f>
        <v>0.737012987012987</v>
      </c>
      <c r="H106" s="40" t="n">
        <f aca="false">IF(OR(F106="",F106=0),"",E106/F106)</f>
        <v>0.262987012987013</v>
      </c>
      <c r="I106" s="32" t="s">
        <v>161</v>
      </c>
      <c r="J106" s="36" t="n">
        <v>3.71043921764034</v>
      </c>
      <c r="K106" s="36" t="n">
        <f aca="false">$K$8</f>
        <v>1.21862888767609</v>
      </c>
      <c r="L106" s="36" t="n">
        <f aca="false">SQRT(J106^2+K106^2)</f>
        <v>3.90543410566382</v>
      </c>
      <c r="M106" s="40" t="n">
        <f aca="false">IF(G106="","",MAX(0,G106-1.96*L106/100))</f>
        <v>0.660466478541976</v>
      </c>
      <c r="N106" s="40" t="n">
        <f aca="false">IF(G106="","",MIN(1,G106+1.96*L106/100))</f>
        <v>0.813559495483998</v>
      </c>
      <c r="O106" s="59" t="n">
        <f aca="false">ROUND(S106*W106,0)</f>
        <v>45</v>
      </c>
      <c r="P106" s="59" t="n">
        <f aca="false">IF(F106="","",ROUND(SQRT((F106*L106/100)^2+(G106*O106)^2),0))</f>
        <v>35</v>
      </c>
      <c r="R106" s="60" t="n">
        <v>22.7655039432949</v>
      </c>
      <c r="S106" s="61" t="n">
        <f aca="false">U106*V106*$F$5</f>
        <v>307.670520231214</v>
      </c>
      <c r="T106" s="62" t="n">
        <f aca="false">MAX(0,MIN(1,R106/100+$D$5))</f>
        <v>0.738362518335162</v>
      </c>
      <c r="U106" s="62" t="n">
        <v>0.194605009633911</v>
      </c>
      <c r="V106" s="61" t="n">
        <v>1581</v>
      </c>
      <c r="W106" s="62" t="n">
        <v>0.147793277096735</v>
      </c>
      <c r="X106" s="63" t="s">
        <v>162</v>
      </c>
      <c r="Y106" s="63" t="s">
        <v>163</v>
      </c>
    </row>
    <row r="107" customFormat="false" ht="15" hidden="false" customHeight="false" outlineLevel="0" collapsed="false">
      <c r="A107" s="32" t="s">
        <v>230</v>
      </c>
      <c r="B107" s="32" t="s">
        <v>232</v>
      </c>
      <c r="C107" s="32" t="s">
        <v>278</v>
      </c>
      <c r="D107" s="59" t="n">
        <f aca="false">ROUND(S107*T107,0)</f>
        <v>194</v>
      </c>
      <c r="E107" s="59" t="n">
        <f aca="false">ROUND(S107,0)-D107</f>
        <v>78</v>
      </c>
      <c r="F107" s="59" t="n">
        <f aca="false">IF(COUNTA(D107:E107)=0,"",SUM(D107:E107))</f>
        <v>272</v>
      </c>
      <c r="G107" s="40" t="n">
        <f aca="false">IF(OR(F107="",F107=0),"",D107/F107)</f>
        <v>0.713235294117647</v>
      </c>
      <c r="H107" s="40" t="n">
        <f aca="false">IF(OR(F107="",F107=0),"",E107/F107)</f>
        <v>0.286764705882353</v>
      </c>
      <c r="I107" s="32" t="s">
        <v>161</v>
      </c>
      <c r="J107" s="36" t="n">
        <v>3.71043921764034</v>
      </c>
      <c r="K107" s="36" t="n">
        <f aca="false">$K$8</f>
        <v>1.21862888767609</v>
      </c>
      <c r="L107" s="36" t="n">
        <f aca="false">SQRT(J107^2+K107^2)</f>
        <v>3.90543410566382</v>
      </c>
      <c r="M107" s="40" t="n">
        <f aca="false">IF(G107="","",MAX(0,G107-1.96*L107/100))</f>
        <v>0.636688785646636</v>
      </c>
      <c r="N107" s="40" t="n">
        <f aca="false">IF(G107="","",MIN(1,G107+1.96*L107/100))</f>
        <v>0.789781802588658</v>
      </c>
      <c r="O107" s="59" t="n">
        <f aca="false">ROUND(S107*W107,0)</f>
        <v>40</v>
      </c>
      <c r="P107" s="59" t="n">
        <f aca="false">IF(F107="","",ROUND(SQRT((F107*L107/100)^2+(G107*O107)^2),0))</f>
        <v>30</v>
      </c>
      <c r="R107" s="60" t="n">
        <v>20.4303389131902</v>
      </c>
      <c r="S107" s="61" t="n">
        <f aca="false">U107*V107*$F$5</f>
        <v>271.509527754764</v>
      </c>
      <c r="T107" s="62" t="n">
        <f aca="false">MAX(0,MIN(1,R107/100+$D$5))</f>
        <v>0.715010868034115</v>
      </c>
      <c r="U107" s="62" t="n">
        <v>0.251864125932063</v>
      </c>
      <c r="V107" s="61" t="n">
        <v>1078</v>
      </c>
      <c r="W107" s="62" t="n">
        <v>0.147793277096735</v>
      </c>
      <c r="X107" s="63" t="s">
        <v>162</v>
      </c>
      <c r="Y107" s="63" t="s">
        <v>163</v>
      </c>
    </row>
    <row r="108" customFormat="false" ht="15" hidden="false" customHeight="false" outlineLevel="0" collapsed="false">
      <c r="A108" s="32" t="s">
        <v>230</v>
      </c>
      <c r="B108" s="32" t="s">
        <v>232</v>
      </c>
      <c r="C108" s="32" t="s">
        <v>279</v>
      </c>
      <c r="D108" s="59" t="n">
        <f aca="false">ROUND(S108*T108,0)</f>
        <v>407</v>
      </c>
      <c r="E108" s="59" t="n">
        <f aca="false">ROUND(S108,0)-D108</f>
        <v>143</v>
      </c>
      <c r="F108" s="59" t="n">
        <f aca="false">IF(COUNTA(D108:E108)=0,"",SUM(D108:E108))</f>
        <v>550</v>
      </c>
      <c r="G108" s="40" t="n">
        <f aca="false">IF(OR(F108="",F108=0),"",D108/F108)</f>
        <v>0.74</v>
      </c>
      <c r="H108" s="40" t="n">
        <f aca="false">IF(OR(F108="",F108=0),"",E108/F108)</f>
        <v>0.26</v>
      </c>
      <c r="I108" s="32" t="s">
        <v>161</v>
      </c>
      <c r="J108" s="36" t="n">
        <v>3.71043921764034</v>
      </c>
      <c r="K108" s="36" t="n">
        <f aca="false">$K$8</f>
        <v>1.21862888767609</v>
      </c>
      <c r="L108" s="36" t="n">
        <f aca="false">SQRT(J108^2+K108^2)</f>
        <v>3.90543410566382</v>
      </c>
      <c r="M108" s="40" t="n">
        <f aca="false">IF(G108="","",MAX(0,G108-1.96*L108/100))</f>
        <v>0.663453491528989</v>
      </c>
      <c r="N108" s="40" t="n">
        <f aca="false">IF(G108="","",MIN(1,G108+1.96*L108/100))</f>
        <v>0.816546508471011</v>
      </c>
      <c r="O108" s="59" t="n">
        <f aca="false">ROUND(S108*W108,0)</f>
        <v>81</v>
      </c>
      <c r="P108" s="59" t="n">
        <f aca="false">IF(F108="","",ROUND(SQRT((F108*L108/100)^2+(G108*O108)^2),0))</f>
        <v>64</v>
      </c>
      <c r="R108" s="60" t="n">
        <v>22.9682336086276</v>
      </c>
      <c r="S108" s="61" t="n">
        <f aca="false">U108*V108*$F$5</f>
        <v>550.335990190067</v>
      </c>
      <c r="T108" s="62" t="n">
        <f aca="false">MAX(0,MIN(1,R108/100+$D$5))</f>
        <v>0.740389814988489</v>
      </c>
      <c r="U108" s="62" t="n">
        <v>0.267933782955242</v>
      </c>
      <c r="V108" s="61" t="n">
        <v>2054</v>
      </c>
      <c r="W108" s="62" t="n">
        <v>0.147793277096735</v>
      </c>
      <c r="X108" s="63" t="s">
        <v>162</v>
      </c>
      <c r="Y108" s="63" t="s">
        <v>163</v>
      </c>
    </row>
    <row r="109" customFormat="false" ht="15" hidden="false" customHeight="false" outlineLevel="0" collapsed="false">
      <c r="A109" s="32" t="s">
        <v>230</v>
      </c>
      <c r="B109" s="32" t="s">
        <v>232</v>
      </c>
      <c r="C109" s="32" t="s">
        <v>280</v>
      </c>
      <c r="D109" s="59" t="n">
        <f aca="false">ROUND(S109*T109,0)</f>
        <v>161</v>
      </c>
      <c r="E109" s="59" t="n">
        <f aca="false">ROUND(S109,0)-D109</f>
        <v>72</v>
      </c>
      <c r="F109" s="59" t="n">
        <f aca="false">IF(COUNTA(D109:E109)=0,"",SUM(D109:E109))</f>
        <v>233</v>
      </c>
      <c r="G109" s="40" t="n">
        <f aca="false">IF(OR(F109="",F109=0),"",D109/F109)</f>
        <v>0.690987124463519</v>
      </c>
      <c r="H109" s="40" t="n">
        <f aca="false">IF(OR(F109="",F109=0),"",E109/F109)</f>
        <v>0.309012875536481</v>
      </c>
      <c r="I109" s="32" t="s">
        <v>161</v>
      </c>
      <c r="J109" s="36" t="n">
        <v>3.71043921764034</v>
      </c>
      <c r="K109" s="36" t="n">
        <f aca="false">$K$8</f>
        <v>1.21862888767609</v>
      </c>
      <c r="L109" s="36" t="n">
        <f aca="false">SQRT(J109^2+K109^2)</f>
        <v>3.90543410566382</v>
      </c>
      <c r="M109" s="40" t="n">
        <f aca="false">IF(G109="","",MAX(0,G109-1.96*L109/100))</f>
        <v>0.614440615992509</v>
      </c>
      <c r="N109" s="40" t="n">
        <f aca="false">IF(G109="","",MIN(1,G109+1.96*L109/100))</f>
        <v>0.76753363293453</v>
      </c>
      <c r="O109" s="59" t="n">
        <f aca="false">ROUND(S109*W109,0)</f>
        <v>34</v>
      </c>
      <c r="P109" s="59" t="n">
        <f aca="false">IF(F109="","",ROUND(SQRT((F109*L109/100)^2+(G109*O109)^2),0))</f>
        <v>25</v>
      </c>
      <c r="R109" s="60" t="n">
        <v>17.9481282303266</v>
      </c>
      <c r="S109" s="61" t="n">
        <f aca="false">U109*V109*$F$5</f>
        <v>232.689791873142</v>
      </c>
      <c r="T109" s="62" t="n">
        <f aca="false">MAX(0,MIN(1,R109/100+$D$5))</f>
        <v>0.690188761205479</v>
      </c>
      <c r="U109" s="62" t="n">
        <v>0.229930624380575</v>
      </c>
      <c r="V109" s="61" t="n">
        <v>1012</v>
      </c>
      <c r="W109" s="62" t="n">
        <v>0.147793277096735</v>
      </c>
      <c r="X109" s="63" t="s">
        <v>162</v>
      </c>
      <c r="Y109" s="63" t="s">
        <v>163</v>
      </c>
    </row>
    <row r="110" customFormat="false" ht="15" hidden="false" customHeight="false" outlineLevel="0" collapsed="false">
      <c r="A110" s="32" t="s">
        <v>230</v>
      </c>
      <c r="B110" s="32" t="s">
        <v>232</v>
      </c>
      <c r="C110" s="32" t="s">
        <v>281</v>
      </c>
      <c r="D110" s="59" t="n">
        <f aca="false">ROUND(S110*T110,0)</f>
        <v>234</v>
      </c>
      <c r="E110" s="59" t="n">
        <f aca="false">ROUND(S110,0)-D110</f>
        <v>73</v>
      </c>
      <c r="F110" s="59" t="n">
        <f aca="false">IF(COUNTA(D110:E110)=0,"",SUM(D110:E110))</f>
        <v>307</v>
      </c>
      <c r="G110" s="40" t="n">
        <f aca="false">IF(OR(F110="",F110=0),"",D110/F110)</f>
        <v>0.762214983713355</v>
      </c>
      <c r="H110" s="40" t="n">
        <f aca="false">IF(OR(F110="",F110=0),"",E110/F110)</f>
        <v>0.237785016286645</v>
      </c>
      <c r="I110" s="32" t="s">
        <v>161</v>
      </c>
      <c r="J110" s="36" t="n">
        <v>3.71043921764034</v>
      </c>
      <c r="K110" s="36" t="n">
        <f aca="false">$K$8</f>
        <v>1.21862888767609</v>
      </c>
      <c r="L110" s="36" t="n">
        <f aca="false">SQRT(J110^2+K110^2)</f>
        <v>3.90543410566382</v>
      </c>
      <c r="M110" s="40" t="n">
        <f aca="false">IF(G110="","",MAX(0,G110-1.96*L110/100))</f>
        <v>0.685668475242344</v>
      </c>
      <c r="N110" s="40" t="n">
        <f aca="false">IF(G110="","",MIN(1,G110+1.96*L110/100))</f>
        <v>0.838761492184366</v>
      </c>
      <c r="O110" s="59" t="n">
        <f aca="false">ROUND(S110*W110,0)</f>
        <v>45</v>
      </c>
      <c r="P110" s="59" t="n">
        <f aca="false">IF(F110="","",ROUND(SQRT((F110*L110/100)^2+(G110*O110)^2),0))</f>
        <v>36</v>
      </c>
      <c r="R110" s="60" t="n">
        <v>25.1276297840781</v>
      </c>
      <c r="S110" s="61" t="n">
        <f aca="false">U110*V110*$F$5</f>
        <v>306.767588932806</v>
      </c>
      <c r="T110" s="62" t="n">
        <f aca="false">MAX(0,MIN(1,R110/100+$D$5))</f>
        <v>0.761983776742994</v>
      </c>
      <c r="U110" s="62" t="n">
        <v>0.222134387351779</v>
      </c>
      <c r="V110" s="61" t="n">
        <v>1381</v>
      </c>
      <c r="W110" s="62" t="n">
        <v>0.147793277096735</v>
      </c>
      <c r="X110" s="63" t="s">
        <v>162</v>
      </c>
      <c r="Y110" s="63" t="s">
        <v>163</v>
      </c>
    </row>
    <row r="111" customFormat="false" ht="15" hidden="false" customHeight="false" outlineLevel="0" collapsed="false">
      <c r="A111" s="32" t="s">
        <v>230</v>
      </c>
      <c r="B111" s="32" t="s">
        <v>232</v>
      </c>
      <c r="C111" s="32" t="s">
        <v>282</v>
      </c>
      <c r="D111" s="59" t="n">
        <f aca="false">ROUND(S111*T111,0)</f>
        <v>79</v>
      </c>
      <c r="E111" s="59" t="n">
        <f aca="false">ROUND(S111,0)-D111</f>
        <v>40</v>
      </c>
      <c r="F111" s="59" t="n">
        <f aca="false">IF(COUNTA(D111:E111)=0,"",SUM(D111:E111))</f>
        <v>119</v>
      </c>
      <c r="G111" s="40" t="n">
        <f aca="false">IF(OR(F111="",F111=0),"",D111/F111)</f>
        <v>0.663865546218487</v>
      </c>
      <c r="H111" s="40" t="n">
        <f aca="false">IF(OR(F111="",F111=0),"",E111/F111)</f>
        <v>0.336134453781513</v>
      </c>
      <c r="I111" s="32" t="s">
        <v>161</v>
      </c>
      <c r="J111" s="36" t="n">
        <v>3.71043921764034</v>
      </c>
      <c r="K111" s="36" t="n">
        <f aca="false">$K$8</f>
        <v>1.21862888767609</v>
      </c>
      <c r="L111" s="36" t="n">
        <f aca="false">SQRT(J111^2+K111^2)</f>
        <v>3.90543410566382</v>
      </c>
      <c r="M111" s="40" t="n">
        <f aca="false">IF(G111="","",MAX(0,G111-1.96*L111/100))</f>
        <v>0.587319037747477</v>
      </c>
      <c r="N111" s="40" t="n">
        <f aca="false">IF(G111="","",MIN(1,G111+1.96*L111/100))</f>
        <v>0.740412054689498</v>
      </c>
      <c r="O111" s="59" t="n">
        <f aca="false">ROUND(S111*W111,0)</f>
        <v>18</v>
      </c>
      <c r="P111" s="59" t="n">
        <f aca="false">IF(F111="","",ROUND(SQRT((F111*L111/100)^2+(G111*O111)^2),0))</f>
        <v>13</v>
      </c>
      <c r="R111" s="60" t="n">
        <v>14.9703481340508</v>
      </c>
      <c r="S111" s="61" t="n">
        <f aca="false">U111*V111*$F$5</f>
        <v>119.188732394366</v>
      </c>
      <c r="T111" s="62" t="n">
        <f aca="false">MAX(0,MIN(1,R111/100+$D$5))</f>
        <v>0.660410960242721</v>
      </c>
      <c r="U111" s="62" t="n">
        <v>0.173239436619718</v>
      </c>
      <c r="V111" s="61" t="n">
        <v>688</v>
      </c>
      <c r="W111" s="62" t="n">
        <v>0.147793277096735</v>
      </c>
      <c r="X111" s="63" t="s">
        <v>162</v>
      </c>
      <c r="Y111" s="63" t="s">
        <v>163</v>
      </c>
    </row>
    <row r="112" customFormat="false" ht="15" hidden="false" customHeight="false" outlineLevel="0" collapsed="false">
      <c r="A112" s="32" t="s">
        <v>230</v>
      </c>
      <c r="B112" s="32" t="s">
        <v>232</v>
      </c>
      <c r="C112" s="32" t="s">
        <v>283</v>
      </c>
      <c r="D112" s="59" t="n">
        <f aca="false">ROUND(S112*T112,0)</f>
        <v>188</v>
      </c>
      <c r="E112" s="59" t="n">
        <f aca="false">ROUND(S112,0)-D112</f>
        <v>103</v>
      </c>
      <c r="F112" s="59" t="n">
        <f aca="false">IF(COUNTA(D112:E112)=0,"",SUM(D112:E112))</f>
        <v>291</v>
      </c>
      <c r="G112" s="40" t="n">
        <f aca="false">IF(OR(F112="",F112=0),"",D112/F112)</f>
        <v>0.646048109965636</v>
      </c>
      <c r="H112" s="40" t="n">
        <f aca="false">IF(OR(F112="",F112=0),"",E112/F112)</f>
        <v>0.353951890034364</v>
      </c>
      <c r="I112" s="32" t="s">
        <v>161</v>
      </c>
      <c r="J112" s="36" t="n">
        <v>3.71043921764034</v>
      </c>
      <c r="K112" s="36" t="n">
        <f aca="false">$K$8</f>
        <v>1.21862888767609</v>
      </c>
      <c r="L112" s="36" t="n">
        <f aca="false">SQRT(J112^2+K112^2)</f>
        <v>3.90543410566382</v>
      </c>
      <c r="M112" s="40" t="n">
        <f aca="false">IF(G112="","",MAX(0,G112-1.96*L112/100))</f>
        <v>0.569501601494625</v>
      </c>
      <c r="N112" s="40" t="n">
        <f aca="false">IF(G112="","",MIN(1,G112+1.96*L112/100))</f>
        <v>0.722594618436647</v>
      </c>
      <c r="O112" s="59" t="n">
        <f aca="false">ROUND(S112*W112,0)</f>
        <v>43</v>
      </c>
      <c r="P112" s="59" t="n">
        <f aca="false">IF(F112="","",ROUND(SQRT((F112*L112/100)^2+(G112*O112)^2),0))</f>
        <v>30</v>
      </c>
      <c r="R112" s="60" t="n">
        <v>13.4202164916807</v>
      </c>
      <c r="S112" s="61" t="n">
        <f aca="false">U112*V112*$F$5</f>
        <v>291.248923341947</v>
      </c>
      <c r="T112" s="62" t="n">
        <f aca="false">MAX(0,MIN(1,R112/100+$D$5))</f>
        <v>0.64490964381902</v>
      </c>
      <c r="U112" s="62" t="n">
        <v>0.24978466838932</v>
      </c>
      <c r="V112" s="61" t="n">
        <v>1166</v>
      </c>
      <c r="W112" s="62" t="n">
        <v>0.147793277096735</v>
      </c>
      <c r="X112" s="63" t="s">
        <v>162</v>
      </c>
      <c r="Y112" s="63" t="s">
        <v>163</v>
      </c>
    </row>
    <row r="113" customFormat="false" ht="15" hidden="false" customHeight="false" outlineLevel="0" collapsed="false">
      <c r="A113" s="32" t="s">
        <v>230</v>
      </c>
      <c r="B113" s="32" t="s">
        <v>232</v>
      </c>
      <c r="C113" s="32" t="s">
        <v>284</v>
      </c>
      <c r="D113" s="59" t="n">
        <f aca="false">ROUND(S113*T113,0)</f>
        <v>278</v>
      </c>
      <c r="E113" s="59" t="n">
        <f aca="false">ROUND(S113,0)-D113</f>
        <v>97</v>
      </c>
      <c r="F113" s="59" t="n">
        <f aca="false">IF(COUNTA(D113:E113)=0,"",SUM(D113:E113))</f>
        <v>375</v>
      </c>
      <c r="G113" s="40" t="n">
        <f aca="false">IF(OR(F113="",F113=0),"",D113/F113)</f>
        <v>0.741333333333333</v>
      </c>
      <c r="H113" s="40" t="n">
        <f aca="false">IF(OR(F113="",F113=0),"",E113/F113)</f>
        <v>0.258666666666667</v>
      </c>
      <c r="I113" s="32" t="s">
        <v>161</v>
      </c>
      <c r="J113" s="36" t="n">
        <v>3.71043921764034</v>
      </c>
      <c r="K113" s="36" t="n">
        <f aca="false">$K$8</f>
        <v>1.21862888767609</v>
      </c>
      <c r="L113" s="36" t="n">
        <f aca="false">SQRT(J113^2+K113^2)</f>
        <v>3.90543410566382</v>
      </c>
      <c r="M113" s="40" t="n">
        <f aca="false">IF(G113="","",MAX(0,G113-1.96*L113/100))</f>
        <v>0.664786824862323</v>
      </c>
      <c r="N113" s="40" t="n">
        <f aca="false">IF(G113="","",MIN(1,G113+1.96*L113/100))</f>
        <v>0.817879841804344</v>
      </c>
      <c r="O113" s="59" t="n">
        <f aca="false">ROUND(S113*W113,0)</f>
        <v>55</v>
      </c>
      <c r="P113" s="59" t="n">
        <f aca="false">IF(F113="","",ROUND(SQRT((F113*L113/100)^2+(G113*O113)^2),0))</f>
        <v>43</v>
      </c>
      <c r="R113" s="60" t="n">
        <v>23.1404616706713</v>
      </c>
      <c r="S113" s="61" t="n">
        <f aca="false">U113*V113*$F$5</f>
        <v>375.212598425197</v>
      </c>
      <c r="T113" s="62" t="n">
        <f aca="false">MAX(0,MIN(1,R113/100+$D$5))</f>
        <v>0.742112095608926</v>
      </c>
      <c r="U113" s="62" t="n">
        <v>0.224409448818898</v>
      </c>
      <c r="V113" s="61" t="n">
        <v>1672</v>
      </c>
      <c r="W113" s="62" t="n">
        <v>0.147793277096735</v>
      </c>
      <c r="X113" s="63" t="s">
        <v>162</v>
      </c>
      <c r="Y113" s="63" t="s">
        <v>163</v>
      </c>
    </row>
    <row r="114" customFormat="false" ht="15" hidden="false" customHeight="false" outlineLevel="0" collapsed="false">
      <c r="A114" s="32" t="s">
        <v>230</v>
      </c>
      <c r="B114" s="32" t="s">
        <v>232</v>
      </c>
      <c r="C114" s="32" t="s">
        <v>285</v>
      </c>
      <c r="D114" s="59" t="n">
        <f aca="false">ROUND(S114*T114,0)</f>
        <v>107</v>
      </c>
      <c r="E114" s="59" t="n">
        <f aca="false">ROUND(S114,0)-D114</f>
        <v>37</v>
      </c>
      <c r="F114" s="59" t="n">
        <f aca="false">IF(COUNTA(D114:E114)=0,"",SUM(D114:E114))</f>
        <v>144</v>
      </c>
      <c r="G114" s="40" t="n">
        <f aca="false">IF(OR(F114="",F114=0),"",D114/F114)</f>
        <v>0.743055555555556</v>
      </c>
      <c r="H114" s="40" t="n">
        <f aca="false">IF(OR(F114="",F114=0),"",E114/F114)</f>
        <v>0.256944444444444</v>
      </c>
      <c r="I114" s="32" t="s">
        <v>161</v>
      </c>
      <c r="J114" s="36" t="n">
        <v>3.71043921764034</v>
      </c>
      <c r="K114" s="36" t="n">
        <f aca="false">$K$8</f>
        <v>1.21862888767609</v>
      </c>
      <c r="L114" s="36" t="n">
        <f aca="false">SQRT(J114^2+K114^2)</f>
        <v>3.90543410566382</v>
      </c>
      <c r="M114" s="40" t="n">
        <f aca="false">IF(G114="","",MAX(0,G114-1.96*L114/100))</f>
        <v>0.666509047084545</v>
      </c>
      <c r="N114" s="40" t="n">
        <f aca="false">IF(G114="","",MIN(1,G114+1.96*L114/100))</f>
        <v>0.819602064026566</v>
      </c>
      <c r="O114" s="59" t="n">
        <f aca="false">ROUND(S114*W114,0)</f>
        <v>21</v>
      </c>
      <c r="P114" s="59" t="n">
        <f aca="false">IF(F114="","",ROUND(SQRT((F114*L114/100)^2+(G114*O114)^2),0))</f>
        <v>17</v>
      </c>
      <c r="R114" s="60" t="n">
        <v>23.5574178646923</v>
      </c>
      <c r="S114" s="61" t="n">
        <f aca="false">U114*V114*$F$5</f>
        <v>143.58320610687</v>
      </c>
      <c r="T114" s="62" t="n">
        <f aca="false">MAX(0,MIN(1,R114/100+$D$5))</f>
        <v>0.746281657549136</v>
      </c>
      <c r="U114" s="62" t="n">
        <v>0.215267175572519</v>
      </c>
      <c r="V114" s="61" t="n">
        <v>667</v>
      </c>
      <c r="W114" s="62" t="n">
        <v>0.147793277096735</v>
      </c>
      <c r="X114" s="63" t="s">
        <v>162</v>
      </c>
      <c r="Y114" s="63" t="s">
        <v>163</v>
      </c>
    </row>
    <row r="115" customFormat="false" ht="15" hidden="false" customHeight="false" outlineLevel="0" collapsed="false">
      <c r="A115" s="32" t="s">
        <v>230</v>
      </c>
      <c r="B115" s="32" t="s">
        <v>232</v>
      </c>
      <c r="C115" s="32" t="s">
        <v>286</v>
      </c>
      <c r="D115" s="59" t="n">
        <f aca="false">ROUND(S115*T115,0)</f>
        <v>130</v>
      </c>
      <c r="E115" s="59" t="n">
        <f aca="false">ROUND(S115,0)-D115</f>
        <v>45</v>
      </c>
      <c r="F115" s="59" t="n">
        <f aca="false">IF(COUNTA(D115:E115)=0,"",SUM(D115:E115))</f>
        <v>175</v>
      </c>
      <c r="G115" s="40" t="n">
        <f aca="false">IF(OR(F115="",F115=0),"",D115/F115)</f>
        <v>0.742857142857143</v>
      </c>
      <c r="H115" s="40" t="n">
        <f aca="false">IF(OR(F115="",F115=0),"",E115/F115)</f>
        <v>0.257142857142857</v>
      </c>
      <c r="I115" s="32" t="s">
        <v>161</v>
      </c>
      <c r="J115" s="36" t="n">
        <v>3.71043921764034</v>
      </c>
      <c r="K115" s="36" t="n">
        <f aca="false">$K$8</f>
        <v>1.21862888767609</v>
      </c>
      <c r="L115" s="36" t="n">
        <f aca="false">SQRT(J115^2+K115^2)</f>
        <v>3.90543410566382</v>
      </c>
      <c r="M115" s="40" t="n">
        <f aca="false">IF(G115="","",MAX(0,G115-1.96*L115/100))</f>
        <v>0.666310634386132</v>
      </c>
      <c r="N115" s="40" t="n">
        <f aca="false">IF(G115="","",MIN(1,G115+1.96*L115/100))</f>
        <v>0.819403651328154</v>
      </c>
      <c r="O115" s="59" t="n">
        <f aca="false">ROUND(S115*W115,0)</f>
        <v>26</v>
      </c>
      <c r="P115" s="59" t="n">
        <f aca="false">IF(F115="","",ROUND(SQRT((F115*L115/100)^2+(G115*O115)^2),0))</f>
        <v>20</v>
      </c>
      <c r="R115" s="60" t="n">
        <v>23.3374450099136</v>
      </c>
      <c r="S115" s="61" t="n">
        <f aca="false">U115*V115*$F$5</f>
        <v>174.69400244798</v>
      </c>
      <c r="T115" s="62" t="n">
        <f aca="false">MAX(0,MIN(1,R115/100+$D$5))</f>
        <v>0.744081929001349</v>
      </c>
      <c r="U115" s="62" t="n">
        <v>0.211750305997552</v>
      </c>
      <c r="V115" s="61" t="n">
        <v>825</v>
      </c>
      <c r="W115" s="62" t="n">
        <v>0.147793277096735</v>
      </c>
      <c r="X115" s="63" t="s">
        <v>162</v>
      </c>
      <c r="Y115" s="63" t="s">
        <v>163</v>
      </c>
    </row>
    <row r="116" customFormat="false" ht="15" hidden="false" customHeight="false" outlineLevel="0" collapsed="false">
      <c r="A116" s="32" t="s">
        <v>230</v>
      </c>
      <c r="B116" s="32" t="s">
        <v>232</v>
      </c>
      <c r="C116" s="32" t="s">
        <v>287</v>
      </c>
      <c r="D116" s="59" t="n">
        <f aca="false">ROUND(S116*T116,0)</f>
        <v>196</v>
      </c>
      <c r="E116" s="59" t="n">
        <f aca="false">ROUND(S116,0)-D116</f>
        <v>67</v>
      </c>
      <c r="F116" s="59" t="n">
        <f aca="false">IF(COUNTA(D116:E116)=0,"",SUM(D116:E116))</f>
        <v>263</v>
      </c>
      <c r="G116" s="40" t="n">
        <f aca="false">IF(OR(F116="",F116=0),"",D116/F116)</f>
        <v>0.745247148288973</v>
      </c>
      <c r="H116" s="40" t="n">
        <f aca="false">IF(OR(F116="",F116=0),"",E116/F116)</f>
        <v>0.254752851711027</v>
      </c>
      <c r="I116" s="32" t="s">
        <v>161</v>
      </c>
      <c r="J116" s="36" t="n">
        <v>3.71043921764034</v>
      </c>
      <c r="K116" s="36" t="n">
        <f aca="false">$K$8</f>
        <v>1.21862888767609</v>
      </c>
      <c r="L116" s="36" t="n">
        <f aca="false">SQRT(J116^2+K116^2)</f>
        <v>3.90543410566382</v>
      </c>
      <c r="M116" s="40" t="n">
        <f aca="false">IF(G116="","",MAX(0,G116-1.96*L116/100))</f>
        <v>0.668700639817963</v>
      </c>
      <c r="N116" s="40" t="n">
        <f aca="false">IF(G116="","",MIN(1,G116+1.96*L116/100))</f>
        <v>0.821793656759984</v>
      </c>
      <c r="O116" s="59" t="n">
        <f aca="false">ROUND(S116*W116,0)</f>
        <v>39</v>
      </c>
      <c r="P116" s="59" t="n">
        <f aca="false">IF(F116="","",ROUND(SQRT((F116*L116/100)^2+(G116*O116)^2),0))</f>
        <v>31</v>
      </c>
      <c r="R116" s="60" t="n">
        <v>23.3721391161279</v>
      </c>
      <c r="S116" s="61" t="n">
        <f aca="false">U116*V116*$F$5</f>
        <v>263.436544342508</v>
      </c>
      <c r="T116" s="62" t="n">
        <f aca="false">MAX(0,MIN(1,R116/100+$D$5))</f>
        <v>0.744428870063492</v>
      </c>
      <c r="U116" s="62" t="n">
        <v>0.210244648318043</v>
      </c>
      <c r="V116" s="61" t="n">
        <v>1253</v>
      </c>
      <c r="W116" s="62" t="n">
        <v>0.147793277096735</v>
      </c>
      <c r="X116" s="63" t="s">
        <v>162</v>
      </c>
      <c r="Y116" s="63" t="s">
        <v>163</v>
      </c>
    </row>
    <row r="117" customFormat="false" ht="15" hidden="false" customHeight="false" outlineLevel="0" collapsed="false">
      <c r="A117" s="32" t="s">
        <v>230</v>
      </c>
      <c r="B117" s="32" t="s">
        <v>232</v>
      </c>
      <c r="C117" s="32" t="s">
        <v>288</v>
      </c>
      <c r="D117" s="59" t="n">
        <f aca="false">ROUND(S117*T117,0)</f>
        <v>332</v>
      </c>
      <c r="E117" s="59" t="n">
        <f aca="false">ROUND(S117,0)-D117</f>
        <v>161</v>
      </c>
      <c r="F117" s="59" t="n">
        <f aca="false">IF(COUNTA(D117:E117)=0,"",SUM(D117:E117))</f>
        <v>493</v>
      </c>
      <c r="G117" s="40" t="n">
        <f aca="false">IF(OR(F117="",F117=0),"",D117/F117)</f>
        <v>0.67342799188641</v>
      </c>
      <c r="H117" s="40" t="n">
        <f aca="false">IF(OR(F117="",F117=0),"",E117/F117)</f>
        <v>0.32657200811359</v>
      </c>
      <c r="I117" s="32" t="s">
        <v>161</v>
      </c>
      <c r="J117" s="36" t="n">
        <v>3.71043921764034</v>
      </c>
      <c r="K117" s="36" t="n">
        <f aca="false">$K$8</f>
        <v>1.21862888767609</v>
      </c>
      <c r="L117" s="36" t="n">
        <f aca="false">SQRT(J117^2+K117^2)</f>
        <v>3.90543410566382</v>
      </c>
      <c r="M117" s="40" t="n">
        <f aca="false">IF(G117="","",MAX(0,G117-1.96*L117/100))</f>
        <v>0.596881483415399</v>
      </c>
      <c r="N117" s="40" t="n">
        <f aca="false">IF(G117="","",MIN(1,G117+1.96*L117/100))</f>
        <v>0.749974500357421</v>
      </c>
      <c r="O117" s="59" t="n">
        <f aca="false">ROUND(S117*W117,0)</f>
        <v>73</v>
      </c>
      <c r="P117" s="59" t="n">
        <f aca="false">IF(F117="","",ROUND(SQRT((F117*L117/100)^2+(G117*O117)^2),0))</f>
        <v>53</v>
      </c>
      <c r="R117" s="60" t="n">
        <v>16.2309722583365</v>
      </c>
      <c r="S117" s="61" t="n">
        <f aca="false">U117*V117*$F$5</f>
        <v>493.360186418109</v>
      </c>
      <c r="T117" s="62" t="n">
        <f aca="false">MAX(0,MIN(1,R117/100+$D$5))</f>
        <v>0.673017201485578</v>
      </c>
      <c r="U117" s="62" t="n">
        <v>0.330892143808256</v>
      </c>
      <c r="V117" s="61" t="n">
        <v>1491</v>
      </c>
      <c r="W117" s="62" t="n">
        <v>0.147793277096735</v>
      </c>
      <c r="X117" s="63" t="s">
        <v>162</v>
      </c>
      <c r="Y117" s="63" t="s">
        <v>163</v>
      </c>
    </row>
    <row r="118" customFormat="false" ht="15" hidden="false" customHeight="false" outlineLevel="0" collapsed="false">
      <c r="A118" s="32" t="s">
        <v>230</v>
      </c>
      <c r="B118" s="32" t="s">
        <v>232</v>
      </c>
      <c r="C118" s="32" t="s">
        <v>289</v>
      </c>
      <c r="D118" s="59" t="n">
        <f aca="false">ROUND(S118*T118,0)</f>
        <v>153</v>
      </c>
      <c r="E118" s="59" t="n">
        <f aca="false">ROUND(S118,0)-D118</f>
        <v>71</v>
      </c>
      <c r="F118" s="59" t="n">
        <f aca="false">IF(COUNTA(D118:E118)=0,"",SUM(D118:E118))</f>
        <v>224</v>
      </c>
      <c r="G118" s="40" t="n">
        <f aca="false">IF(OR(F118="",F118=0),"",D118/F118)</f>
        <v>0.683035714285714</v>
      </c>
      <c r="H118" s="40" t="n">
        <f aca="false">IF(OR(F118="",F118=0),"",E118/F118)</f>
        <v>0.316964285714286</v>
      </c>
      <c r="I118" s="32" t="s">
        <v>161</v>
      </c>
      <c r="J118" s="36" t="n">
        <v>3.71043921764034</v>
      </c>
      <c r="K118" s="36" t="n">
        <f aca="false">$K$8</f>
        <v>1.21862888767609</v>
      </c>
      <c r="L118" s="36" t="n">
        <f aca="false">SQRT(J118^2+K118^2)</f>
        <v>3.90543410566382</v>
      </c>
      <c r="M118" s="40" t="n">
        <f aca="false">IF(G118="","",MAX(0,G118-1.96*L118/100))</f>
        <v>0.606489205814704</v>
      </c>
      <c r="N118" s="40" t="n">
        <f aca="false">IF(G118="","",MIN(1,G118+1.96*L118/100))</f>
        <v>0.759582222756725</v>
      </c>
      <c r="O118" s="59" t="n">
        <f aca="false">ROUND(S118*W118,0)</f>
        <v>33</v>
      </c>
      <c r="P118" s="59" t="n">
        <f aca="false">IF(F118="","",ROUND(SQRT((F118*L118/100)^2+(G118*O118)^2),0))</f>
        <v>24</v>
      </c>
      <c r="R118" s="60" t="n">
        <v>17.1170014410301</v>
      </c>
      <c r="S118" s="61" t="n">
        <f aca="false">U118*V118*$F$5</f>
        <v>223.817896389325</v>
      </c>
      <c r="T118" s="62" t="n">
        <f aca="false">MAX(0,MIN(1,R118/100+$D$5))</f>
        <v>0.681877493312514</v>
      </c>
      <c r="U118" s="62" t="n">
        <v>0.342229199372057</v>
      </c>
      <c r="V118" s="61" t="n">
        <v>654</v>
      </c>
      <c r="W118" s="62" t="n">
        <v>0.147793277096735</v>
      </c>
      <c r="X118" s="63" t="s">
        <v>162</v>
      </c>
      <c r="Y118" s="63" t="s">
        <v>163</v>
      </c>
    </row>
    <row r="119" customFormat="false" ht="15" hidden="false" customHeight="false" outlineLevel="0" collapsed="false">
      <c r="A119" s="32" t="s">
        <v>230</v>
      </c>
      <c r="B119" s="32" t="s">
        <v>232</v>
      </c>
      <c r="C119" s="32" t="s">
        <v>290</v>
      </c>
      <c r="D119" s="59" t="n">
        <f aca="false">ROUND(S119*T119,0)</f>
        <v>168</v>
      </c>
      <c r="E119" s="59" t="n">
        <f aca="false">ROUND(S119,0)-D119</f>
        <v>74</v>
      </c>
      <c r="F119" s="59" t="n">
        <f aca="false">IF(COUNTA(D119:E119)=0,"",SUM(D119:E119))</f>
        <v>242</v>
      </c>
      <c r="G119" s="40" t="n">
        <f aca="false">IF(OR(F119="",F119=0),"",D119/F119)</f>
        <v>0.694214876033058</v>
      </c>
      <c r="H119" s="40" t="n">
        <f aca="false">IF(OR(F119="",F119=0),"",E119/F119)</f>
        <v>0.305785123966942</v>
      </c>
      <c r="I119" s="32" t="s">
        <v>161</v>
      </c>
      <c r="J119" s="36" t="n">
        <v>3.71043921764034</v>
      </c>
      <c r="K119" s="36" t="n">
        <f aca="false">$K$8</f>
        <v>1.21862888767609</v>
      </c>
      <c r="L119" s="36" t="n">
        <f aca="false">SQRT(J119^2+K119^2)</f>
        <v>3.90543410566382</v>
      </c>
      <c r="M119" s="40" t="n">
        <f aca="false">IF(G119="","",MAX(0,G119-1.96*L119/100))</f>
        <v>0.617668367562047</v>
      </c>
      <c r="N119" s="40" t="n">
        <f aca="false">IF(G119="","",MIN(1,G119+1.96*L119/100))</f>
        <v>0.770761384504069</v>
      </c>
      <c r="O119" s="59" t="n">
        <f aca="false">ROUND(S119*W119,0)</f>
        <v>36</v>
      </c>
      <c r="P119" s="59" t="n">
        <f aca="false">IF(F119="","",ROUND(SQRT((F119*L119/100)^2+(G119*O119)^2),0))</f>
        <v>27</v>
      </c>
      <c r="R119" s="60" t="n">
        <v>18.0378920006182</v>
      </c>
      <c r="S119" s="61" t="n">
        <f aca="false">U119*V119*$F$5</f>
        <v>242.481171548117</v>
      </c>
      <c r="T119" s="62" t="n">
        <f aca="false">MAX(0,MIN(1,R119/100+$D$5))</f>
        <v>0.691086398908395</v>
      </c>
      <c r="U119" s="62" t="n">
        <v>0.248953974895398</v>
      </c>
      <c r="V119" s="61" t="n">
        <v>974</v>
      </c>
      <c r="W119" s="62" t="n">
        <v>0.147793277096735</v>
      </c>
      <c r="X119" s="63" t="s">
        <v>162</v>
      </c>
      <c r="Y119" s="63" t="s">
        <v>163</v>
      </c>
    </row>
    <row r="120" customFormat="false" ht="15" hidden="false" customHeight="false" outlineLevel="0" collapsed="false">
      <c r="A120" s="32" t="s">
        <v>230</v>
      </c>
      <c r="B120" s="32" t="s">
        <v>232</v>
      </c>
      <c r="C120" s="32" t="s">
        <v>291</v>
      </c>
      <c r="D120" s="59" t="n">
        <f aca="false">ROUND(S120*T120,0)</f>
        <v>285</v>
      </c>
      <c r="E120" s="59" t="n">
        <f aca="false">ROUND(S120,0)-D120</f>
        <v>164</v>
      </c>
      <c r="F120" s="59" t="n">
        <f aca="false">IF(COUNTA(D120:E120)=0,"",SUM(D120:E120))</f>
        <v>449</v>
      </c>
      <c r="G120" s="40" t="n">
        <f aca="false">IF(OR(F120="",F120=0),"",D120/F120)</f>
        <v>0.634743875278397</v>
      </c>
      <c r="H120" s="40" t="n">
        <f aca="false">IF(OR(F120="",F120=0),"",E120/F120)</f>
        <v>0.365256124721604</v>
      </c>
      <c r="I120" s="32" t="s">
        <v>161</v>
      </c>
      <c r="J120" s="36" t="n">
        <v>3.71043921764034</v>
      </c>
      <c r="K120" s="36" t="n">
        <f aca="false">$K$8</f>
        <v>1.21862888767609</v>
      </c>
      <c r="L120" s="36" t="n">
        <f aca="false">SQRT(J120^2+K120^2)</f>
        <v>3.90543410566382</v>
      </c>
      <c r="M120" s="40" t="n">
        <f aca="false">IF(G120="","",MAX(0,G120-1.96*L120/100))</f>
        <v>0.558197366807386</v>
      </c>
      <c r="N120" s="40" t="n">
        <f aca="false">IF(G120="","",MIN(1,G120+1.96*L120/100))</f>
        <v>0.711290383749407</v>
      </c>
      <c r="O120" s="59" t="n">
        <f aca="false">ROUND(S120*W120,0)</f>
        <v>66</v>
      </c>
      <c r="P120" s="59" t="n">
        <f aca="false">IF(F120="","",ROUND(SQRT((F120*L120/100)^2+(G120*O120)^2),0))</f>
        <v>45</v>
      </c>
      <c r="R120" s="60" t="n">
        <v>12.3453838081394</v>
      </c>
      <c r="S120" s="61" t="n">
        <f aca="false">U120*V120*$F$5</f>
        <v>448.675647668394</v>
      </c>
      <c r="T120" s="62" t="n">
        <f aca="false">MAX(0,MIN(1,R120/100+$D$5))</f>
        <v>0.634161316983607</v>
      </c>
      <c r="U120" s="62" t="n">
        <v>0.437305699481865</v>
      </c>
      <c r="V120" s="61" t="n">
        <v>1026</v>
      </c>
      <c r="W120" s="62" t="n">
        <v>0.147793277096735</v>
      </c>
      <c r="X120" s="63" t="s">
        <v>162</v>
      </c>
      <c r="Y120" s="63" t="s">
        <v>163</v>
      </c>
    </row>
    <row r="121" customFormat="false" ht="15" hidden="false" customHeight="false" outlineLevel="0" collapsed="false">
      <c r="A121" s="32" t="s">
        <v>230</v>
      </c>
      <c r="B121" s="32" t="s">
        <v>232</v>
      </c>
      <c r="C121" s="32" t="s">
        <v>292</v>
      </c>
      <c r="D121" s="59" t="n">
        <f aca="false">ROUND(S121*T121,0)</f>
        <v>217</v>
      </c>
      <c r="E121" s="59" t="n">
        <f aca="false">ROUND(S121,0)-D121</f>
        <v>93</v>
      </c>
      <c r="F121" s="59" t="n">
        <f aca="false">IF(COUNTA(D121:E121)=0,"",SUM(D121:E121))</f>
        <v>310</v>
      </c>
      <c r="G121" s="40" t="n">
        <f aca="false">IF(OR(F121="",F121=0),"",D121/F121)</f>
        <v>0.7</v>
      </c>
      <c r="H121" s="40" t="n">
        <f aca="false">IF(OR(F121="",F121=0),"",E121/F121)</f>
        <v>0.3</v>
      </c>
      <c r="I121" s="32" t="s">
        <v>161</v>
      </c>
      <c r="J121" s="36" t="n">
        <v>3.71043921764034</v>
      </c>
      <c r="K121" s="36" t="n">
        <f aca="false">$K$8</f>
        <v>1.21862888767609</v>
      </c>
      <c r="L121" s="36" t="n">
        <f aca="false">SQRT(J121^2+K121^2)</f>
        <v>3.90543410566382</v>
      </c>
      <c r="M121" s="40" t="n">
        <f aca="false">IF(G121="","",MAX(0,G121-1.96*L121/100))</f>
        <v>0.623453491528989</v>
      </c>
      <c r="N121" s="40" t="n">
        <f aca="false">IF(G121="","",MIN(1,G121+1.96*L121/100))</f>
        <v>0.776546508471011</v>
      </c>
      <c r="O121" s="59" t="n">
        <f aca="false">ROUND(S121*W121,0)</f>
        <v>46</v>
      </c>
      <c r="P121" s="59" t="n">
        <f aca="false">IF(F121="","",ROUND(SQRT((F121*L121/100)^2+(G121*O121)^2),0))</f>
        <v>34</v>
      </c>
      <c r="R121" s="60" t="n">
        <v>18.9253093689526</v>
      </c>
      <c r="S121" s="61" t="n">
        <f aca="false">U121*V121*$F$5</f>
        <v>310.16656308266</v>
      </c>
      <c r="T121" s="62" t="n">
        <f aca="false">MAX(0,MIN(1,R121/100+$D$5))</f>
        <v>0.699960572591739</v>
      </c>
      <c r="U121" s="62" t="n">
        <v>0.187072715972654</v>
      </c>
      <c r="V121" s="61" t="n">
        <v>1658</v>
      </c>
      <c r="W121" s="62" t="n">
        <v>0.147793277096735</v>
      </c>
      <c r="X121" s="63" t="s">
        <v>162</v>
      </c>
      <c r="Y121" s="63" t="s">
        <v>163</v>
      </c>
    </row>
    <row r="122" customFormat="false" ht="15" hidden="false" customHeight="false" outlineLevel="0" collapsed="false">
      <c r="A122" s="32" t="s">
        <v>230</v>
      </c>
      <c r="B122" s="32" t="s">
        <v>293</v>
      </c>
      <c r="C122" s="32" t="s">
        <v>294</v>
      </c>
      <c r="D122" s="59" t="n">
        <f aca="false">ROUND(S122*T122,0)</f>
        <v>477</v>
      </c>
      <c r="E122" s="59" t="n">
        <f aca="false">ROUND(S122,0)-D122</f>
        <v>180</v>
      </c>
      <c r="F122" s="59" t="n">
        <f aca="false">IF(COUNTA(D122:E122)=0,"",SUM(D122:E122))</f>
        <v>657</v>
      </c>
      <c r="G122" s="40" t="n">
        <f aca="false">IF(OR(F122="",F122=0),"",D122/F122)</f>
        <v>0.726027397260274</v>
      </c>
      <c r="H122" s="40" t="n">
        <f aca="false">IF(OR(F122="",F122=0),"",E122/F122)</f>
        <v>0.273972602739726</v>
      </c>
      <c r="I122" s="32" t="s">
        <v>161</v>
      </c>
      <c r="J122" s="36" t="n">
        <v>2.37295943726819</v>
      </c>
      <c r="K122" s="36" t="n">
        <f aca="false">$K$8</f>
        <v>1.21862888767609</v>
      </c>
      <c r="L122" s="36" t="n">
        <f aca="false">SQRT(J122^2+K122^2)</f>
        <v>2.66758183694499</v>
      </c>
      <c r="M122" s="40" t="n">
        <f aca="false">IF(G122="","",MAX(0,G122-1.96*L122/100))</f>
        <v>0.673742793256152</v>
      </c>
      <c r="N122" s="40" t="n">
        <f aca="false">IF(G122="","",MIN(1,G122+1.96*L122/100))</f>
        <v>0.778312001264396</v>
      </c>
      <c r="O122" s="59" t="n">
        <f aca="false">ROUND(S122*W122,0)</f>
        <v>58</v>
      </c>
      <c r="P122" s="59" t="n">
        <f aca="false">IF(F122="","",ROUND(SQRT((F122*L122/100)^2+(G122*O122)^2),0))</f>
        <v>46</v>
      </c>
      <c r="R122" s="60" t="n">
        <v>21.4537041761184</v>
      </c>
      <c r="S122" s="61" t="n">
        <f aca="false">U122*V122*$F$5</f>
        <v>657.496995708155</v>
      </c>
      <c r="T122" s="62" t="n">
        <f aca="false">MAX(0,MIN(1,R122/100+$D$5))</f>
        <v>0.725244520663397</v>
      </c>
      <c r="U122" s="62" t="n">
        <v>0.542489270386266</v>
      </c>
      <c r="V122" s="61" t="n">
        <v>1212</v>
      </c>
      <c r="W122" s="62" t="n">
        <v>0.0882361663506877</v>
      </c>
      <c r="X122" s="63" t="s">
        <v>168</v>
      </c>
      <c r="Y122" s="63" t="s">
        <v>163</v>
      </c>
    </row>
    <row r="123" customFormat="false" ht="15" hidden="false" customHeight="false" outlineLevel="0" collapsed="false">
      <c r="A123" s="32" t="s">
        <v>230</v>
      </c>
      <c r="B123" s="32" t="s">
        <v>293</v>
      </c>
      <c r="C123" s="32" t="s">
        <v>295</v>
      </c>
      <c r="D123" s="59" t="n">
        <f aca="false">ROUND(S123*T123,0)</f>
        <v>316</v>
      </c>
      <c r="E123" s="59" t="n">
        <f aca="false">ROUND(S123,0)-D123</f>
        <v>150</v>
      </c>
      <c r="F123" s="59" t="n">
        <f aca="false">IF(COUNTA(D123:E123)=0,"",SUM(D123:E123))</f>
        <v>466</v>
      </c>
      <c r="G123" s="40" t="n">
        <f aca="false">IF(OR(F123="",F123=0),"",D123/F123)</f>
        <v>0.678111587982833</v>
      </c>
      <c r="H123" s="40" t="n">
        <f aca="false">IF(OR(F123="",F123=0),"",E123/F123)</f>
        <v>0.321888412017167</v>
      </c>
      <c r="I123" s="32" t="s">
        <v>161</v>
      </c>
      <c r="J123" s="36" t="n">
        <v>3.71043921764034</v>
      </c>
      <c r="K123" s="36" t="n">
        <f aca="false">$K$8</f>
        <v>1.21862888767609</v>
      </c>
      <c r="L123" s="36" t="n">
        <f aca="false">SQRT(J123^2+K123^2)</f>
        <v>3.90543410566382</v>
      </c>
      <c r="M123" s="40" t="n">
        <f aca="false">IF(G123="","",MAX(0,G123-1.96*L123/100))</f>
        <v>0.601565079511822</v>
      </c>
      <c r="N123" s="40" t="n">
        <f aca="false">IF(G123="","",MIN(1,G123+1.96*L123/100))</f>
        <v>0.754658096453843</v>
      </c>
      <c r="O123" s="59" t="n">
        <f aca="false">ROUND(S123*W123,0)</f>
        <v>69</v>
      </c>
      <c r="P123" s="59" t="n">
        <f aca="false">IF(F123="","",ROUND(SQRT((F123*L123/100)^2+(G123*O123)^2),0))</f>
        <v>50</v>
      </c>
      <c r="R123" s="60" t="n">
        <v>16.74694480023</v>
      </c>
      <c r="S123" s="61" t="n">
        <f aca="false">U123*V123*$F$5</f>
        <v>465.633707865169</v>
      </c>
      <c r="T123" s="62" t="n">
        <f aca="false">MAX(0,MIN(1,R123/100+$D$5))</f>
        <v>0.678176926904513</v>
      </c>
      <c r="U123" s="62" t="n">
        <v>0.519101123595506</v>
      </c>
      <c r="V123" s="61" t="n">
        <v>897</v>
      </c>
      <c r="W123" s="62" t="n">
        <v>0.147793277096735</v>
      </c>
      <c r="X123" s="63" t="s">
        <v>162</v>
      </c>
      <c r="Y123" s="63" t="s">
        <v>163</v>
      </c>
    </row>
    <row r="124" customFormat="false" ht="15" hidden="false" customHeight="false" outlineLevel="0" collapsed="false">
      <c r="A124" s="32" t="s">
        <v>230</v>
      </c>
      <c r="B124" s="32" t="s">
        <v>293</v>
      </c>
      <c r="C124" s="32" t="s">
        <v>296</v>
      </c>
      <c r="D124" s="59" t="n">
        <f aca="false">ROUND(S124*T124,0)</f>
        <v>356</v>
      </c>
      <c r="E124" s="59" t="n">
        <f aca="false">ROUND(S124,0)-D124</f>
        <v>131</v>
      </c>
      <c r="F124" s="59" t="n">
        <f aca="false">IF(COUNTA(D124:E124)=0,"",SUM(D124:E124))</f>
        <v>487</v>
      </c>
      <c r="G124" s="40" t="n">
        <f aca="false">IF(OR(F124="",F124=0),"",D124/F124)</f>
        <v>0.731006160164271</v>
      </c>
      <c r="H124" s="40" t="n">
        <f aca="false">IF(OR(F124="",F124=0),"",E124/F124)</f>
        <v>0.268993839835729</v>
      </c>
      <c r="I124" s="32" t="s">
        <v>161</v>
      </c>
      <c r="J124" s="36" t="n">
        <v>3.71043921764034</v>
      </c>
      <c r="K124" s="36" t="n">
        <f aca="false">$K$8</f>
        <v>1.21862888767609</v>
      </c>
      <c r="L124" s="36" t="n">
        <f aca="false">SQRT(J124^2+K124^2)</f>
        <v>3.90543410566382</v>
      </c>
      <c r="M124" s="40" t="n">
        <f aca="false">IF(G124="","",MAX(0,G124-1.96*L124/100))</f>
        <v>0.65445965169326</v>
      </c>
      <c r="N124" s="40" t="n">
        <f aca="false">IF(G124="","",MIN(1,G124+1.96*L124/100))</f>
        <v>0.807552668635282</v>
      </c>
      <c r="O124" s="59" t="n">
        <f aca="false">ROUND(S124*W124,0)</f>
        <v>72</v>
      </c>
      <c r="P124" s="59" t="n">
        <f aca="false">IF(F124="","",ROUND(SQRT((F124*L124/100)^2+(G124*O124)^2),0))</f>
        <v>56</v>
      </c>
      <c r="R124" s="60" t="n">
        <v>22.096386464651</v>
      </c>
      <c r="S124" s="61" t="n">
        <f aca="false">U124*V124*$F$5</f>
        <v>486.64</v>
      </c>
      <c r="T124" s="62" t="n">
        <f aca="false">MAX(0,MIN(1,R124/100+$D$5))</f>
        <v>0.731671343548722</v>
      </c>
      <c r="U124" s="62" t="n">
        <v>0.56</v>
      </c>
      <c r="V124" s="61" t="n">
        <v>869</v>
      </c>
      <c r="W124" s="62" t="n">
        <v>0.147793277096735</v>
      </c>
      <c r="X124" s="63" t="s">
        <v>162</v>
      </c>
      <c r="Y124" s="63" t="s">
        <v>163</v>
      </c>
    </row>
    <row r="125" customFormat="false" ht="15" hidden="false" customHeight="false" outlineLevel="0" collapsed="false">
      <c r="A125" s="32" t="s">
        <v>230</v>
      </c>
      <c r="B125" s="32" t="s">
        <v>293</v>
      </c>
      <c r="C125" s="32" t="s">
        <v>297</v>
      </c>
      <c r="D125" s="59" t="n">
        <f aca="false">ROUND(S125*T125,0)</f>
        <v>381</v>
      </c>
      <c r="E125" s="59" t="n">
        <f aca="false">ROUND(S125,0)-D125</f>
        <v>166</v>
      </c>
      <c r="F125" s="59" t="n">
        <f aca="false">IF(COUNTA(D125:E125)=0,"",SUM(D125:E125))</f>
        <v>547</v>
      </c>
      <c r="G125" s="40" t="n">
        <f aca="false">IF(OR(F125="",F125=0),"",D125/F125)</f>
        <v>0.696526508226691</v>
      </c>
      <c r="H125" s="40" t="n">
        <f aca="false">IF(OR(F125="",F125=0),"",E125/F125)</f>
        <v>0.303473491773309</v>
      </c>
      <c r="I125" s="32" t="s">
        <v>161</v>
      </c>
      <c r="J125" s="36" t="n">
        <v>3.71043921764034</v>
      </c>
      <c r="K125" s="36" t="n">
        <f aca="false">$K$8</f>
        <v>1.21862888767609</v>
      </c>
      <c r="L125" s="36" t="n">
        <f aca="false">SQRT(J125^2+K125^2)</f>
        <v>3.90543410566382</v>
      </c>
      <c r="M125" s="40" t="n">
        <f aca="false">IF(G125="","",MAX(0,G125-1.96*L125/100))</f>
        <v>0.61997999975568</v>
      </c>
      <c r="N125" s="40" t="n">
        <f aca="false">IF(G125="","",MIN(1,G125+1.96*L125/100))</f>
        <v>0.773073016697702</v>
      </c>
      <c r="O125" s="59" t="n">
        <f aca="false">ROUND(S125*W125,0)</f>
        <v>81</v>
      </c>
      <c r="P125" s="59" t="n">
        <f aca="false">IF(F125="","",ROUND(SQRT((F125*L125/100)^2+(G125*O125)^2),0))</f>
        <v>60</v>
      </c>
      <c r="R125" s="60" t="n">
        <v>18.6502634609946</v>
      </c>
      <c r="S125" s="61" t="n">
        <f aca="false">U125*V125*$F$5</f>
        <v>547.019495412844</v>
      </c>
      <c r="T125" s="62" t="n">
        <f aca="false">MAX(0,MIN(1,R125/100+$D$5))</f>
        <v>0.697210113512159</v>
      </c>
      <c r="U125" s="62" t="n">
        <v>0.666284403669725</v>
      </c>
      <c r="V125" s="61" t="n">
        <v>821</v>
      </c>
      <c r="W125" s="62" t="n">
        <v>0.147793277096735</v>
      </c>
      <c r="X125" s="63" t="s">
        <v>162</v>
      </c>
      <c r="Y125" s="63" t="s">
        <v>163</v>
      </c>
    </row>
    <row r="126" customFormat="false" ht="15" hidden="false" customHeight="false" outlineLevel="0" collapsed="false">
      <c r="A126" s="32" t="s">
        <v>230</v>
      </c>
      <c r="B126" s="32" t="s">
        <v>293</v>
      </c>
      <c r="C126" s="32" t="s">
        <v>298</v>
      </c>
      <c r="D126" s="59" t="n">
        <f aca="false">ROUND(S126*T126,0)</f>
        <v>589</v>
      </c>
      <c r="E126" s="59" t="n">
        <f aca="false">ROUND(S126,0)-D126</f>
        <v>309</v>
      </c>
      <c r="F126" s="59" t="n">
        <f aca="false">IF(COUNTA(D126:E126)=0,"",SUM(D126:E126))</f>
        <v>898</v>
      </c>
      <c r="G126" s="40" t="n">
        <f aca="false">IF(OR(F126="",F126=0),"",D126/F126)</f>
        <v>0.655902004454343</v>
      </c>
      <c r="H126" s="40" t="n">
        <f aca="false">IF(OR(F126="",F126=0),"",E126/F126)</f>
        <v>0.344097995545657</v>
      </c>
      <c r="I126" s="32" t="s">
        <v>161</v>
      </c>
      <c r="J126" s="36" t="n">
        <v>2.37295943726819</v>
      </c>
      <c r="K126" s="36" t="n">
        <f aca="false">$K$8</f>
        <v>1.21862888767609</v>
      </c>
      <c r="L126" s="36" t="n">
        <f aca="false">SQRT(J126^2+K126^2)</f>
        <v>2.66758183694499</v>
      </c>
      <c r="M126" s="40" t="n">
        <f aca="false">IF(G126="","",MAX(0,G126-1.96*L126/100))</f>
        <v>0.603617400450221</v>
      </c>
      <c r="N126" s="40" t="n">
        <f aca="false">IF(G126="","",MIN(1,G126+1.96*L126/100))</f>
        <v>0.708186608458465</v>
      </c>
      <c r="O126" s="59" t="n">
        <f aca="false">ROUND(S126*W126,0)</f>
        <v>79</v>
      </c>
      <c r="P126" s="59" t="n">
        <f aca="false">IF(F126="","",ROUND(SQRT((F126*L126/100)^2+(G126*O126)^2),0))</f>
        <v>57</v>
      </c>
      <c r="R126" s="60" t="n">
        <v>14.5290510692004</v>
      </c>
      <c r="S126" s="61" t="n">
        <f aca="false">U126*V126*$F$5</f>
        <v>898.212765957447</v>
      </c>
      <c r="T126" s="62" t="n">
        <f aca="false">MAX(0,MIN(1,R126/100+$D$5))</f>
        <v>0.655997989594217</v>
      </c>
      <c r="U126" s="62" t="n">
        <v>0.510638297872341</v>
      </c>
      <c r="V126" s="61" t="n">
        <v>1759</v>
      </c>
      <c r="W126" s="62" t="n">
        <v>0.0882361663506877</v>
      </c>
      <c r="X126" s="63" t="s">
        <v>168</v>
      </c>
      <c r="Y126" s="63" t="s">
        <v>163</v>
      </c>
    </row>
    <row r="127" customFormat="false" ht="15" hidden="false" customHeight="false" outlineLevel="0" collapsed="false">
      <c r="A127" s="32" t="s">
        <v>230</v>
      </c>
      <c r="B127" s="32" t="s">
        <v>293</v>
      </c>
      <c r="C127" s="32" t="s">
        <v>299</v>
      </c>
      <c r="D127" s="59" t="n">
        <f aca="false">ROUND(S127*T127,0)</f>
        <v>400</v>
      </c>
      <c r="E127" s="59" t="n">
        <f aca="false">ROUND(S127,0)-D127</f>
        <v>234</v>
      </c>
      <c r="F127" s="59" t="n">
        <f aca="false">IF(COUNTA(D127:E127)=0,"",SUM(D127:E127))</f>
        <v>634</v>
      </c>
      <c r="G127" s="40" t="n">
        <f aca="false">IF(OR(F127="",F127=0),"",D127/F127)</f>
        <v>0.630914826498423</v>
      </c>
      <c r="H127" s="40" t="n">
        <f aca="false">IF(OR(F127="",F127=0),"",E127/F127)</f>
        <v>0.369085173501577</v>
      </c>
      <c r="I127" s="32" t="s">
        <v>161</v>
      </c>
      <c r="J127" s="36" t="n">
        <v>2.37295943726819</v>
      </c>
      <c r="K127" s="36" t="n">
        <f aca="false">$K$8</f>
        <v>1.21862888767609</v>
      </c>
      <c r="L127" s="36" t="n">
        <f aca="false">SQRT(J127^2+K127^2)</f>
        <v>2.66758183694499</v>
      </c>
      <c r="M127" s="40" t="n">
        <f aca="false">IF(G127="","",MAX(0,G127-1.96*L127/100))</f>
        <v>0.578630222494301</v>
      </c>
      <c r="N127" s="40" t="n">
        <f aca="false">IF(G127="","",MIN(1,G127+1.96*L127/100))</f>
        <v>0.683199430502545</v>
      </c>
      <c r="O127" s="59" t="n">
        <f aca="false">ROUND(S127*W127,0)</f>
        <v>56</v>
      </c>
      <c r="P127" s="59" t="n">
        <f aca="false">IF(F127="","",ROUND(SQRT((F127*L127/100)^2+(G127*O127)^2),0))</f>
        <v>39</v>
      </c>
      <c r="R127" s="60" t="n">
        <v>12.0116968629593</v>
      </c>
      <c r="S127" s="61" t="n">
        <f aca="false">U127*V127*$F$5</f>
        <v>634.007858546169</v>
      </c>
      <c r="T127" s="62" t="n">
        <f aca="false">MAX(0,MIN(1,R127/100+$D$5))</f>
        <v>0.630824447531806</v>
      </c>
      <c r="U127" s="62" t="n">
        <v>0.609037328094303</v>
      </c>
      <c r="V127" s="61" t="n">
        <v>1041</v>
      </c>
      <c r="W127" s="62" t="n">
        <v>0.0882361663506877</v>
      </c>
      <c r="X127" s="63" t="s">
        <v>168</v>
      </c>
      <c r="Y127" s="63" t="s">
        <v>163</v>
      </c>
    </row>
    <row r="128" customFormat="false" ht="15" hidden="false" customHeight="false" outlineLevel="0" collapsed="false">
      <c r="A128" s="32" t="s">
        <v>230</v>
      </c>
      <c r="B128" s="32" t="s">
        <v>293</v>
      </c>
      <c r="C128" s="32" t="s">
        <v>300</v>
      </c>
      <c r="D128" s="59" t="n">
        <f aca="false">ROUND(S128*T128,0)</f>
        <v>452</v>
      </c>
      <c r="E128" s="59" t="n">
        <f aca="false">ROUND(S128,0)-D128</f>
        <v>275</v>
      </c>
      <c r="F128" s="59" t="n">
        <f aca="false">IF(COUNTA(D128:E128)=0,"",SUM(D128:E128))</f>
        <v>727</v>
      </c>
      <c r="G128" s="40" t="n">
        <f aca="false">IF(OR(F128="",F128=0),"",D128/F128)</f>
        <v>0.621733149931224</v>
      </c>
      <c r="H128" s="40" t="n">
        <f aca="false">IF(OR(F128="",F128=0),"",E128/F128)</f>
        <v>0.378266850068776</v>
      </c>
      <c r="I128" s="32" t="s">
        <v>161</v>
      </c>
      <c r="J128" s="36" t="n">
        <v>2.37295943726819</v>
      </c>
      <c r="K128" s="36" t="n">
        <f aca="false">$K$8</f>
        <v>1.21862888767609</v>
      </c>
      <c r="L128" s="36" t="n">
        <f aca="false">SQRT(J128^2+K128^2)</f>
        <v>2.66758183694499</v>
      </c>
      <c r="M128" s="40" t="n">
        <f aca="false">IF(G128="","",MAX(0,G128-1.96*L128/100))</f>
        <v>0.569448545927102</v>
      </c>
      <c r="N128" s="40" t="n">
        <f aca="false">IF(G128="","",MIN(1,G128+1.96*L128/100))</f>
        <v>0.674017753935346</v>
      </c>
      <c r="O128" s="59" t="n">
        <f aca="false">ROUND(S128*W128,0)</f>
        <v>64</v>
      </c>
      <c r="P128" s="59" t="n">
        <f aca="false">IF(F128="","",ROUND(SQRT((F128*L128/100)^2+(G128*O128)^2),0))</f>
        <v>44</v>
      </c>
      <c r="R128" s="60" t="n">
        <v>11.1130832499408</v>
      </c>
      <c r="S128" s="61" t="n">
        <f aca="false">U128*V128*$F$5</f>
        <v>727.46884272997</v>
      </c>
      <c r="T128" s="62" t="n">
        <f aca="false">MAX(0,MIN(1,R128/100+$D$5))</f>
        <v>0.621838311401621</v>
      </c>
      <c r="U128" s="62" t="n">
        <v>0.554896142433234</v>
      </c>
      <c r="V128" s="61" t="n">
        <v>1311</v>
      </c>
      <c r="W128" s="62" t="n">
        <v>0.0882361663506877</v>
      </c>
      <c r="X128" s="63" t="s">
        <v>168</v>
      </c>
      <c r="Y128" s="63" t="s">
        <v>163</v>
      </c>
    </row>
    <row r="129" customFormat="false" ht="15" hidden="false" customHeight="false" outlineLevel="0" collapsed="false">
      <c r="A129" s="32" t="s">
        <v>230</v>
      </c>
      <c r="B129" s="32" t="s">
        <v>293</v>
      </c>
      <c r="C129" s="32" t="s">
        <v>301</v>
      </c>
      <c r="D129" s="59" t="n">
        <f aca="false">ROUND(S129*T129,0)</f>
        <v>566</v>
      </c>
      <c r="E129" s="59" t="n">
        <f aca="false">ROUND(S129,0)-D129</f>
        <v>332</v>
      </c>
      <c r="F129" s="59" t="n">
        <f aca="false">IF(COUNTA(D129:E129)=0,"",SUM(D129:E129))</f>
        <v>898</v>
      </c>
      <c r="G129" s="40" t="n">
        <f aca="false">IF(OR(F129="",F129=0),"",D129/F129)</f>
        <v>0.630289532293987</v>
      </c>
      <c r="H129" s="40" t="n">
        <f aca="false">IF(OR(F129="",F129=0),"",E129/F129)</f>
        <v>0.369710467706013</v>
      </c>
      <c r="I129" s="32" t="s">
        <v>161</v>
      </c>
      <c r="J129" s="36" t="n">
        <v>2.37295943726819</v>
      </c>
      <c r="K129" s="36" t="n">
        <f aca="false">$K$8</f>
        <v>1.21862888767609</v>
      </c>
      <c r="L129" s="36" t="n">
        <f aca="false">SQRT(J129^2+K129^2)</f>
        <v>2.66758183694499</v>
      </c>
      <c r="M129" s="40" t="n">
        <f aca="false">IF(G129="","",MAX(0,G129-1.96*L129/100))</f>
        <v>0.578004928289865</v>
      </c>
      <c r="N129" s="40" t="n">
        <f aca="false">IF(G129="","",MIN(1,G129+1.96*L129/100))</f>
        <v>0.682574136298109</v>
      </c>
      <c r="O129" s="59" t="n">
        <f aca="false">ROUND(S129*W129,0)</f>
        <v>79</v>
      </c>
      <c r="P129" s="59" t="n">
        <f aca="false">IF(F129="","",ROUND(SQRT((F129*L129/100)^2+(G129*O129)^2),0))</f>
        <v>55</v>
      </c>
      <c r="R129" s="60" t="n">
        <v>11.9394499830283</v>
      </c>
      <c r="S129" s="61" t="n">
        <f aca="false">U129*V129*$F$5</f>
        <v>898.28</v>
      </c>
      <c r="T129" s="62" t="n">
        <f aca="false">MAX(0,MIN(1,R129/100+$D$5))</f>
        <v>0.630101978732496</v>
      </c>
      <c r="U129" s="62" t="n">
        <v>0.68</v>
      </c>
      <c r="V129" s="61" t="n">
        <v>1321</v>
      </c>
      <c r="W129" s="62" t="n">
        <v>0.0882361663506877</v>
      </c>
      <c r="X129" s="63" t="s">
        <v>168</v>
      </c>
      <c r="Y129" s="63" t="s">
        <v>163</v>
      </c>
    </row>
    <row r="130" customFormat="false" ht="15" hidden="false" customHeight="false" outlineLevel="0" collapsed="false">
      <c r="A130" s="32" t="s">
        <v>230</v>
      </c>
      <c r="B130" s="32" t="s">
        <v>293</v>
      </c>
      <c r="C130" s="32" t="s">
        <v>302</v>
      </c>
      <c r="D130" s="59" t="n">
        <f aca="false">ROUND(S130*T130,0)</f>
        <v>420</v>
      </c>
      <c r="E130" s="59" t="n">
        <f aca="false">ROUND(S130,0)-D130</f>
        <v>245</v>
      </c>
      <c r="F130" s="59" t="n">
        <f aca="false">IF(COUNTA(D130:E130)=0,"",SUM(D130:E130))</f>
        <v>665</v>
      </c>
      <c r="G130" s="40" t="n">
        <f aca="false">IF(OR(F130="",F130=0),"",D130/F130)</f>
        <v>0.631578947368421</v>
      </c>
      <c r="H130" s="40" t="n">
        <f aca="false">IF(OR(F130="",F130=0),"",E130/F130)</f>
        <v>0.368421052631579</v>
      </c>
      <c r="I130" s="32" t="s">
        <v>161</v>
      </c>
      <c r="J130" s="36" t="n">
        <v>2.37295943726819</v>
      </c>
      <c r="K130" s="36" t="n">
        <f aca="false">$K$8</f>
        <v>1.21862888767609</v>
      </c>
      <c r="L130" s="36" t="n">
        <f aca="false">SQRT(J130^2+K130^2)</f>
        <v>2.66758183694499</v>
      </c>
      <c r="M130" s="40" t="n">
        <f aca="false">IF(G130="","",MAX(0,G130-1.96*L130/100))</f>
        <v>0.579294343364299</v>
      </c>
      <c r="N130" s="40" t="n">
        <f aca="false">IF(G130="","",MIN(1,G130+1.96*L130/100))</f>
        <v>0.683863551372543</v>
      </c>
      <c r="O130" s="59" t="n">
        <f aca="false">ROUND(S130*W130,0)</f>
        <v>59</v>
      </c>
      <c r="P130" s="59" t="n">
        <f aca="false">IF(F130="","",ROUND(SQRT((F130*L130/100)^2+(G130*O130)^2),0))</f>
        <v>41</v>
      </c>
      <c r="R130" s="60" t="n">
        <v>12.1012861047495</v>
      </c>
      <c r="S130" s="61" t="n">
        <f aca="false">U130*V130*$F$5</f>
        <v>665.309142318568</v>
      </c>
      <c r="T130" s="62" t="n">
        <f aca="false">MAX(0,MIN(1,R130/100+$D$5))</f>
        <v>0.631720339949708</v>
      </c>
      <c r="U130" s="62" t="n">
        <v>0.61545711592837</v>
      </c>
      <c r="V130" s="61" t="n">
        <v>1081</v>
      </c>
      <c r="W130" s="62" t="n">
        <v>0.0882361663506877</v>
      </c>
      <c r="X130" s="63" t="s">
        <v>168</v>
      </c>
      <c r="Y130" s="63" t="s">
        <v>163</v>
      </c>
    </row>
    <row r="131" customFormat="false" ht="15" hidden="false" customHeight="false" outlineLevel="0" collapsed="false">
      <c r="A131" s="32" t="s">
        <v>230</v>
      </c>
      <c r="B131" s="32" t="s">
        <v>293</v>
      </c>
      <c r="C131" s="32" t="s">
        <v>303</v>
      </c>
      <c r="D131" s="59" t="n">
        <f aca="false">ROUND(S131*T131,0)</f>
        <v>341</v>
      </c>
      <c r="E131" s="59" t="n">
        <f aca="false">ROUND(S131,0)-D131</f>
        <v>239</v>
      </c>
      <c r="F131" s="59" t="n">
        <f aca="false">IF(COUNTA(D131:E131)=0,"",SUM(D131:E131))</f>
        <v>580</v>
      </c>
      <c r="G131" s="40" t="n">
        <f aca="false">IF(OR(F131="",F131=0),"",D131/F131)</f>
        <v>0.587931034482759</v>
      </c>
      <c r="H131" s="40" t="n">
        <f aca="false">IF(OR(F131="",F131=0),"",E131/F131)</f>
        <v>0.412068965517241</v>
      </c>
      <c r="I131" s="32" t="s">
        <v>161</v>
      </c>
      <c r="J131" s="36" t="n">
        <v>2.37295943726819</v>
      </c>
      <c r="K131" s="36" t="n">
        <f aca="false">$K$8</f>
        <v>1.21862888767609</v>
      </c>
      <c r="L131" s="36" t="n">
        <f aca="false">SQRT(J131^2+K131^2)</f>
        <v>2.66758183694499</v>
      </c>
      <c r="M131" s="40" t="n">
        <f aca="false">IF(G131="","",MAX(0,G131-1.96*L131/100))</f>
        <v>0.535646430478637</v>
      </c>
      <c r="N131" s="40" t="n">
        <f aca="false">IF(G131="","",MIN(1,G131+1.96*L131/100))</f>
        <v>0.640215638486881</v>
      </c>
      <c r="O131" s="59" t="n">
        <f aca="false">ROUND(S131*W131,0)</f>
        <v>51</v>
      </c>
      <c r="P131" s="59" t="n">
        <f aca="false">IF(F131="","",ROUND(SQRT((F131*L131/100)^2+(G131*O131)^2),0))</f>
        <v>34</v>
      </c>
      <c r="R131" s="60" t="n">
        <v>7.63911833008329</v>
      </c>
      <c r="S131" s="61" t="n">
        <f aca="false">U131*V131*$F$5</f>
        <v>580.019459459459</v>
      </c>
      <c r="T131" s="62" t="n">
        <f aca="false">MAX(0,MIN(1,R131/100+$D$5))</f>
        <v>0.587098662203046</v>
      </c>
      <c r="U131" s="62" t="n">
        <v>0.634594594594595</v>
      </c>
      <c r="V131" s="61" t="n">
        <v>914</v>
      </c>
      <c r="W131" s="62" t="n">
        <v>0.0882361663506877</v>
      </c>
      <c r="X131" s="63" t="s">
        <v>168</v>
      </c>
      <c r="Y131" s="63" t="s">
        <v>163</v>
      </c>
    </row>
    <row r="132" customFormat="false" ht="15" hidden="false" customHeight="false" outlineLevel="0" collapsed="false">
      <c r="A132" s="32" t="s">
        <v>230</v>
      </c>
      <c r="B132" s="32" t="s">
        <v>293</v>
      </c>
      <c r="C132" s="32" t="s">
        <v>304</v>
      </c>
      <c r="D132" s="59" t="n">
        <f aca="false">ROUND(S132*T132,0)</f>
        <v>426</v>
      </c>
      <c r="E132" s="59" t="n">
        <f aca="false">ROUND(S132,0)-D132</f>
        <v>236</v>
      </c>
      <c r="F132" s="59" t="n">
        <f aca="false">IF(COUNTA(D132:E132)=0,"",SUM(D132:E132))</f>
        <v>662</v>
      </c>
      <c r="G132" s="40" t="n">
        <f aca="false">IF(OR(F132="",F132=0),"",D132/F132)</f>
        <v>0.643504531722054</v>
      </c>
      <c r="H132" s="40" t="n">
        <f aca="false">IF(OR(F132="",F132=0),"",E132/F132)</f>
        <v>0.356495468277946</v>
      </c>
      <c r="I132" s="32" t="s">
        <v>161</v>
      </c>
      <c r="J132" s="36" t="n">
        <v>2.37295943726819</v>
      </c>
      <c r="K132" s="36" t="n">
        <f aca="false">$K$8</f>
        <v>1.21862888767609</v>
      </c>
      <c r="L132" s="36" t="n">
        <f aca="false">SQRT(J132^2+K132^2)</f>
        <v>2.66758183694499</v>
      </c>
      <c r="M132" s="40" t="n">
        <f aca="false">IF(G132="","",MAX(0,G132-1.96*L132/100))</f>
        <v>0.591219927717933</v>
      </c>
      <c r="N132" s="40" t="n">
        <f aca="false">IF(G132="","",MIN(1,G132+1.96*L132/100))</f>
        <v>0.695789135726176</v>
      </c>
      <c r="O132" s="59" t="n">
        <f aca="false">ROUND(S132*W132,0)</f>
        <v>58</v>
      </c>
      <c r="P132" s="59" t="n">
        <f aca="false">IF(F132="","",ROUND(SQRT((F132*L132/100)^2+(G132*O132)^2),0))</f>
        <v>41</v>
      </c>
      <c r="R132" s="60" t="n">
        <v>13.2043306685431</v>
      </c>
      <c r="S132" s="61" t="n">
        <f aca="false">U132*V132*$F$5</f>
        <v>662.03519510329</v>
      </c>
      <c r="T132" s="62" t="n">
        <f aca="false">MAX(0,MIN(1,R132/100+$D$5))</f>
        <v>0.642750785587644</v>
      </c>
      <c r="U132" s="62" t="n">
        <v>0.489671002295333</v>
      </c>
      <c r="V132" s="61" t="n">
        <v>1352</v>
      </c>
      <c r="W132" s="62" t="n">
        <v>0.0882361663506877</v>
      </c>
      <c r="X132" s="63" t="s">
        <v>168</v>
      </c>
      <c r="Y132" s="63" t="s">
        <v>163</v>
      </c>
    </row>
    <row r="133" customFormat="false" ht="15" hidden="false" customHeight="false" outlineLevel="0" collapsed="false">
      <c r="A133" s="32" t="s">
        <v>230</v>
      </c>
      <c r="B133" s="32" t="s">
        <v>293</v>
      </c>
      <c r="C133" s="32" t="s">
        <v>305</v>
      </c>
      <c r="D133" s="59" t="n">
        <f aca="false">ROUND(S133*T133,0)</f>
        <v>459</v>
      </c>
      <c r="E133" s="59" t="n">
        <f aca="false">ROUND(S133,0)-D133</f>
        <v>279</v>
      </c>
      <c r="F133" s="59" t="n">
        <f aca="false">IF(COUNTA(D133:E133)=0,"",SUM(D133:E133))</f>
        <v>738</v>
      </c>
      <c r="G133" s="40" t="n">
        <f aca="false">IF(OR(F133="",F133=0),"",D133/F133)</f>
        <v>0.621951219512195</v>
      </c>
      <c r="H133" s="40" t="n">
        <f aca="false">IF(OR(F133="",F133=0),"",E133/F133)</f>
        <v>0.378048780487805</v>
      </c>
      <c r="I133" s="32" t="s">
        <v>161</v>
      </c>
      <c r="J133" s="36" t="n">
        <v>2.37295943726819</v>
      </c>
      <c r="K133" s="36" t="n">
        <f aca="false">$K$8</f>
        <v>1.21862888767609</v>
      </c>
      <c r="L133" s="36" t="n">
        <f aca="false">SQRT(J133^2+K133^2)</f>
        <v>2.66758183694499</v>
      </c>
      <c r="M133" s="40" t="n">
        <f aca="false">IF(G133="","",MAX(0,G133-1.96*L133/100))</f>
        <v>0.569666615508073</v>
      </c>
      <c r="N133" s="40" t="n">
        <f aca="false">IF(G133="","",MIN(1,G133+1.96*L133/100))</f>
        <v>0.674235823516317</v>
      </c>
      <c r="O133" s="59" t="n">
        <f aca="false">ROUND(S133*W133,0)</f>
        <v>65</v>
      </c>
      <c r="P133" s="59" t="n">
        <f aca="false">IF(F133="","",ROUND(SQRT((F133*L133/100)^2+(G133*O133)^2),0))</f>
        <v>45</v>
      </c>
      <c r="R133" s="60" t="n">
        <v>11.1121926063803</v>
      </c>
      <c r="S133" s="61" t="n">
        <f aca="false">U133*V133*$F$5</f>
        <v>737.535483870968</v>
      </c>
      <c r="T133" s="62" t="n">
        <f aca="false">MAX(0,MIN(1,R133/100+$D$5))</f>
        <v>0.621829404966016</v>
      </c>
      <c r="U133" s="62" t="n">
        <v>0.561290322580645</v>
      </c>
      <c r="V133" s="61" t="n">
        <v>1314</v>
      </c>
      <c r="W133" s="62" t="n">
        <v>0.0882361663506877</v>
      </c>
      <c r="X133" s="63" t="s">
        <v>168</v>
      </c>
      <c r="Y133" s="63" t="s">
        <v>163</v>
      </c>
    </row>
    <row r="134" customFormat="false" ht="15" hidden="false" customHeight="false" outlineLevel="0" collapsed="false">
      <c r="A134" s="32" t="s">
        <v>230</v>
      </c>
      <c r="B134" s="32" t="s">
        <v>306</v>
      </c>
      <c r="C134" s="32" t="s">
        <v>307</v>
      </c>
      <c r="D134" s="59" t="n">
        <f aca="false">ROUND(S134*T134,0)</f>
        <v>390</v>
      </c>
      <c r="E134" s="59" t="n">
        <f aca="false">ROUND(S134,0)-D134</f>
        <v>295</v>
      </c>
      <c r="F134" s="59" t="n">
        <f aca="false">IF(COUNTA(D134:E134)=0,"",SUM(D134:E134))</f>
        <v>685</v>
      </c>
      <c r="G134" s="40" t="n">
        <f aca="false">IF(OR(F134="",F134=0),"",D134/F134)</f>
        <v>0.569343065693431</v>
      </c>
      <c r="H134" s="40" t="n">
        <f aca="false">IF(OR(F134="",F134=0),"",E134/F134)</f>
        <v>0.430656934306569</v>
      </c>
      <c r="I134" s="32" t="s">
        <v>161</v>
      </c>
      <c r="J134" s="36" t="n">
        <v>2.37295943726819</v>
      </c>
      <c r="K134" s="36" t="n">
        <f aca="false">$K$8</f>
        <v>1.21862888767609</v>
      </c>
      <c r="L134" s="36" t="n">
        <f aca="false">SQRT(J134^2+K134^2)</f>
        <v>2.66758183694499</v>
      </c>
      <c r="M134" s="40" t="n">
        <f aca="false">IF(G134="","",MAX(0,G134-1.96*L134/100))</f>
        <v>0.517058461689309</v>
      </c>
      <c r="N134" s="40" t="n">
        <f aca="false">IF(G134="","",MIN(1,G134+1.96*L134/100))</f>
        <v>0.621627669697553</v>
      </c>
      <c r="O134" s="59" t="n">
        <f aca="false">ROUND(S134*W134,0)</f>
        <v>60</v>
      </c>
      <c r="P134" s="59" t="n">
        <f aca="false">IF(F134="","",ROUND(SQRT((F134*L134/100)^2+(G134*O134)^2),0))</f>
        <v>39</v>
      </c>
      <c r="R134" s="60" t="n">
        <v>5.8643524043863</v>
      </c>
      <c r="S134" s="61" t="n">
        <f aca="false">U134*V134*$F$5</f>
        <v>685.017857142857</v>
      </c>
      <c r="T134" s="62" t="n">
        <f aca="false">MAX(0,MIN(1,R134/100+$D$5))</f>
        <v>0.569351002946076</v>
      </c>
      <c r="U134" s="62" t="n">
        <v>0.462225274725275</v>
      </c>
      <c r="V134" s="61" t="n">
        <v>1482</v>
      </c>
      <c r="W134" s="62" t="n">
        <v>0.0882361663506877</v>
      </c>
      <c r="X134" s="63" t="s">
        <v>168</v>
      </c>
      <c r="Y134" s="63" t="s">
        <v>163</v>
      </c>
    </row>
    <row r="135" customFormat="false" ht="15" hidden="false" customHeight="false" outlineLevel="0" collapsed="false">
      <c r="A135" s="32" t="s">
        <v>230</v>
      </c>
      <c r="B135" s="32" t="s">
        <v>306</v>
      </c>
      <c r="C135" s="32" t="s">
        <v>308</v>
      </c>
      <c r="D135" s="59" t="n">
        <f aca="false">ROUND(S135*T135,0)</f>
        <v>351</v>
      </c>
      <c r="E135" s="59" t="n">
        <f aca="false">ROUND(S135,0)-D135</f>
        <v>362</v>
      </c>
      <c r="F135" s="59" t="n">
        <f aca="false">IF(COUNTA(D135:E135)=0,"",SUM(D135:E135))</f>
        <v>713</v>
      </c>
      <c r="G135" s="40" t="n">
        <f aca="false">IF(OR(F135="",F135=0),"",D135/F135)</f>
        <v>0.492286115007013</v>
      </c>
      <c r="H135" s="40" t="n">
        <f aca="false">IF(OR(F135="",F135=0),"",E135/F135)</f>
        <v>0.507713884992987</v>
      </c>
      <c r="I135" s="32" t="s">
        <v>161</v>
      </c>
      <c r="J135" s="36" t="n">
        <v>2.37295943726819</v>
      </c>
      <c r="K135" s="36" t="n">
        <f aca="false">$K$8</f>
        <v>1.21862888767609</v>
      </c>
      <c r="L135" s="36" t="n">
        <f aca="false">SQRT(J135^2+K135^2)</f>
        <v>2.66758183694499</v>
      </c>
      <c r="M135" s="40" t="n">
        <f aca="false">IF(G135="","",MAX(0,G135-1.96*L135/100))</f>
        <v>0.440001511002891</v>
      </c>
      <c r="N135" s="40" t="n">
        <f aca="false">IF(G135="","",MIN(1,G135+1.96*L135/100))</f>
        <v>0.544570719011134</v>
      </c>
      <c r="O135" s="59" t="n">
        <f aca="false">ROUND(S135*W135,0)</f>
        <v>63</v>
      </c>
      <c r="P135" s="59" t="n">
        <f aca="false">IF(F135="","",ROUND(SQRT((F135*L135/100)^2+(G135*O135)^2),0))</f>
        <v>36</v>
      </c>
      <c r="R135" s="60" t="n">
        <v>-1.89303441663332</v>
      </c>
      <c r="S135" s="61" t="n">
        <f aca="false">U135*V135*$F$5</f>
        <v>712.774509803922</v>
      </c>
      <c r="T135" s="62" t="n">
        <f aca="false">MAX(0,MIN(1,R135/100+$D$5))</f>
        <v>0.49177713473588</v>
      </c>
      <c r="U135" s="62" t="n">
        <v>0.544934640522876</v>
      </c>
      <c r="V135" s="61" t="n">
        <v>1308</v>
      </c>
      <c r="W135" s="62" t="n">
        <v>0.0882361663506877</v>
      </c>
      <c r="X135" s="63" t="s">
        <v>168</v>
      </c>
      <c r="Y135" s="63" t="s">
        <v>163</v>
      </c>
    </row>
    <row r="136" customFormat="false" ht="15" hidden="false" customHeight="false" outlineLevel="0" collapsed="false">
      <c r="A136" s="32" t="s">
        <v>230</v>
      </c>
      <c r="B136" s="32" t="s">
        <v>306</v>
      </c>
      <c r="C136" s="32" t="s">
        <v>309</v>
      </c>
      <c r="D136" s="59" t="n">
        <f aca="false">ROUND(S136*T136,0)</f>
        <v>406</v>
      </c>
      <c r="E136" s="59" t="n">
        <f aca="false">ROUND(S136,0)-D136</f>
        <v>375</v>
      </c>
      <c r="F136" s="59" t="n">
        <f aca="false">IF(COUNTA(D136:E136)=0,"",SUM(D136:E136))</f>
        <v>781</v>
      </c>
      <c r="G136" s="40" t="n">
        <f aca="false">IF(OR(F136="",F136=0),"",D136/F136)</f>
        <v>0.519846350832266</v>
      </c>
      <c r="H136" s="40" t="n">
        <f aca="false">IF(OR(F136="",F136=0),"",E136/F136)</f>
        <v>0.480153649167734</v>
      </c>
      <c r="I136" s="32" t="s">
        <v>161</v>
      </c>
      <c r="J136" s="36" t="n">
        <v>2.37295943726819</v>
      </c>
      <c r="K136" s="36" t="n">
        <f aca="false">$K$8</f>
        <v>1.21862888767609</v>
      </c>
      <c r="L136" s="36" t="n">
        <f aca="false">SQRT(J136^2+K136^2)</f>
        <v>2.66758183694499</v>
      </c>
      <c r="M136" s="40" t="n">
        <f aca="false">IF(G136="","",MAX(0,G136-1.96*L136/100))</f>
        <v>0.467561746828145</v>
      </c>
      <c r="N136" s="40" t="n">
        <f aca="false">IF(G136="","",MIN(1,G136+1.96*L136/100))</f>
        <v>0.572130954836388</v>
      </c>
      <c r="O136" s="59" t="n">
        <f aca="false">ROUND(S136*W136,0)</f>
        <v>69</v>
      </c>
      <c r="P136" s="59" t="n">
        <f aca="false">IF(F136="","",ROUND(SQRT((F136*L136/100)^2+(G136*O136)^2),0))</f>
        <v>41</v>
      </c>
      <c r="R136" s="60" t="n">
        <v>0.89812347859784</v>
      </c>
      <c r="S136" s="61" t="n">
        <f aca="false">U136*V136*$F$5</f>
        <v>780.975243810953</v>
      </c>
      <c r="T136" s="62" t="n">
        <f aca="false">MAX(0,MIN(1,R136/100+$D$5))</f>
        <v>0.519688713688191</v>
      </c>
      <c r="U136" s="62" t="n">
        <v>0.577644411102776</v>
      </c>
      <c r="V136" s="61" t="n">
        <v>1352</v>
      </c>
      <c r="W136" s="62" t="n">
        <v>0.0882361663506877</v>
      </c>
      <c r="X136" s="63" t="s">
        <v>168</v>
      </c>
      <c r="Y136" s="63" t="s">
        <v>163</v>
      </c>
    </row>
    <row r="137" customFormat="false" ht="15" hidden="false" customHeight="false" outlineLevel="0" collapsed="false">
      <c r="A137" s="32" t="s">
        <v>230</v>
      </c>
      <c r="B137" s="32" t="s">
        <v>310</v>
      </c>
      <c r="C137" s="32" t="s">
        <v>310</v>
      </c>
      <c r="D137" s="59" t="n">
        <f aca="false">ROUND(S137*T137,0)</f>
        <v>635</v>
      </c>
      <c r="E137" s="59" t="n">
        <f aca="false">ROUND(S137,0)-D137</f>
        <v>635</v>
      </c>
      <c r="F137" s="59" t="n">
        <f aca="false">IF(COUNTA(D137:E137)=0,"",SUM(D137:E137))</f>
        <v>1270</v>
      </c>
      <c r="G137" s="40" t="n">
        <f aca="false">IF(OR(F137="",F137=0),"",D137/F137)</f>
        <v>0.5</v>
      </c>
      <c r="H137" s="40" t="n">
        <f aca="false">IF(OR(F137="",F137=0),"",E137/F137)</f>
        <v>0.5</v>
      </c>
      <c r="I137" s="32" t="s">
        <v>161</v>
      </c>
      <c r="J137" s="36" t="n">
        <v>1.88552821448838</v>
      </c>
      <c r="K137" s="36" t="n">
        <f aca="false">$K$8</f>
        <v>1.21862888767609</v>
      </c>
      <c r="L137" s="36" t="n">
        <f aca="false">SQRT(J137^2+K137^2)</f>
        <v>2.24505523618249</v>
      </c>
      <c r="M137" s="40" t="n">
        <f aca="false">IF(G137="","",MAX(0,G137-1.96*L137/100))</f>
        <v>0.455996917370823</v>
      </c>
      <c r="N137" s="40" t="n">
        <f aca="false">IF(G137="","",MIN(1,G137+1.96*L137/100))</f>
        <v>0.544003082629177</v>
      </c>
      <c r="O137" s="59" t="n">
        <f aca="false">ROUND(S137*W137,0)</f>
        <v>86</v>
      </c>
      <c r="P137" s="59" t="n">
        <f aca="false">IF(F137="","",ROUND(SQRT((F137*L137/100)^2+(G137*O137)^2),0))</f>
        <v>52</v>
      </c>
      <c r="R137" s="60" t="n">
        <v>-1.10547817419206</v>
      </c>
      <c r="S137" s="61" t="n">
        <f aca="false">U137*V137*$F$5</f>
        <v>1270.44031093837</v>
      </c>
      <c r="T137" s="62" t="n">
        <f aca="false">MAX(0,MIN(1,R137/100+$D$5))</f>
        <v>0.499652697160292</v>
      </c>
      <c r="U137" s="62" t="n">
        <v>0.676846196557468</v>
      </c>
      <c r="V137" s="61" t="n">
        <v>1877</v>
      </c>
      <c r="W137" s="62" t="n">
        <v>0.0678151016999644</v>
      </c>
      <c r="X137" s="63" t="s">
        <v>201</v>
      </c>
      <c r="Y137" s="63" t="s">
        <v>163</v>
      </c>
    </row>
    <row r="138" customFormat="false" ht="15" hidden="false" customHeight="false" outlineLevel="0" collapsed="false">
      <c r="A138" s="32" t="s">
        <v>230</v>
      </c>
      <c r="B138" s="32" t="s">
        <v>311</v>
      </c>
      <c r="C138" s="32" t="s">
        <v>312</v>
      </c>
      <c r="D138" s="59" t="n">
        <f aca="false">ROUND(S138*T138,0)</f>
        <v>296</v>
      </c>
      <c r="E138" s="59" t="n">
        <f aca="false">ROUND(S138,0)-D138</f>
        <v>279</v>
      </c>
      <c r="F138" s="59" t="n">
        <f aca="false">IF(COUNTA(D138:E138)=0,"",SUM(D138:E138))</f>
        <v>575</v>
      </c>
      <c r="G138" s="40" t="n">
        <f aca="false">IF(OR(F138="",F138=0),"",D138/F138)</f>
        <v>0.514782608695652</v>
      </c>
      <c r="H138" s="40" t="n">
        <f aca="false">IF(OR(F138="",F138=0),"",E138/F138)</f>
        <v>0.485217391304348</v>
      </c>
      <c r="I138" s="32" t="s">
        <v>161</v>
      </c>
      <c r="J138" s="36" t="n">
        <v>2.37295943726819</v>
      </c>
      <c r="K138" s="36" t="n">
        <f aca="false">$K$8</f>
        <v>1.21862888767609</v>
      </c>
      <c r="L138" s="36" t="n">
        <f aca="false">SQRT(J138^2+K138^2)</f>
        <v>2.66758183694499</v>
      </c>
      <c r="M138" s="40" t="n">
        <f aca="false">IF(G138="","",MAX(0,G138-1.96*L138/100))</f>
        <v>0.46249800469153</v>
      </c>
      <c r="N138" s="40" t="n">
        <f aca="false">IF(G138="","",MIN(1,G138+1.96*L138/100))</f>
        <v>0.567067212699774</v>
      </c>
      <c r="O138" s="59" t="n">
        <f aca="false">ROUND(S138*W138,0)</f>
        <v>51</v>
      </c>
      <c r="P138" s="59" t="n">
        <f aca="false">IF(F138="","",ROUND(SQRT((F138*L138/100)^2+(G138*O138)^2),0))</f>
        <v>30</v>
      </c>
      <c r="R138" s="60" t="n">
        <v>0.41688359437208</v>
      </c>
      <c r="S138" s="61" t="n">
        <f aca="false">U138*V138*$F$5</f>
        <v>574.764397905759</v>
      </c>
      <c r="T138" s="62" t="n">
        <f aca="false">MAX(0,MIN(1,R138/100+$D$5))</f>
        <v>0.514876314845934</v>
      </c>
      <c r="U138" s="62" t="n">
        <v>0.575916230366492</v>
      </c>
      <c r="V138" s="61" t="n">
        <v>998</v>
      </c>
      <c r="W138" s="62" t="n">
        <v>0.0882361663506877</v>
      </c>
      <c r="X138" s="63" t="s">
        <v>168</v>
      </c>
      <c r="Y138" s="63" t="s">
        <v>163</v>
      </c>
    </row>
    <row r="139" customFormat="false" ht="15" hidden="false" customHeight="false" outlineLevel="0" collapsed="false">
      <c r="A139" s="32" t="s">
        <v>230</v>
      </c>
      <c r="B139" s="32" t="s">
        <v>311</v>
      </c>
      <c r="C139" s="32" t="s">
        <v>313</v>
      </c>
      <c r="D139" s="59" t="n">
        <f aca="false">ROUND(S139*T139,0)</f>
        <v>413</v>
      </c>
      <c r="E139" s="59" t="n">
        <f aca="false">ROUND(S139,0)-D139</f>
        <v>376</v>
      </c>
      <c r="F139" s="59" t="n">
        <f aca="false">IF(COUNTA(D139:E139)=0,"",SUM(D139:E139))</f>
        <v>789</v>
      </c>
      <c r="G139" s="40" t="n">
        <f aca="false">IF(OR(F139="",F139=0),"",D139/F139)</f>
        <v>0.523447401774398</v>
      </c>
      <c r="H139" s="40" t="n">
        <f aca="false">IF(OR(F139="",F139=0),"",E139/F139)</f>
        <v>0.476552598225602</v>
      </c>
      <c r="I139" s="32" t="s">
        <v>161</v>
      </c>
      <c r="J139" s="36" t="n">
        <v>2.37295943726819</v>
      </c>
      <c r="K139" s="36" t="n">
        <f aca="false">$K$8</f>
        <v>1.21862888767609</v>
      </c>
      <c r="L139" s="36" t="n">
        <f aca="false">SQRT(J139^2+K139^2)</f>
        <v>2.66758183694499</v>
      </c>
      <c r="M139" s="40" t="n">
        <f aca="false">IF(G139="","",MAX(0,G139-1.96*L139/100))</f>
        <v>0.471162797770276</v>
      </c>
      <c r="N139" s="40" t="n">
        <f aca="false">IF(G139="","",MIN(1,G139+1.96*L139/100))</f>
        <v>0.57573200577852</v>
      </c>
      <c r="O139" s="59" t="n">
        <f aca="false">ROUND(S139*W139,0)</f>
        <v>70</v>
      </c>
      <c r="P139" s="59" t="n">
        <f aca="false">IF(F139="","",ROUND(SQRT((F139*L139/100)^2+(G139*O139)^2),0))</f>
        <v>42</v>
      </c>
      <c r="R139" s="60" t="n">
        <v>1.28134001652245</v>
      </c>
      <c r="S139" s="61" t="n">
        <f aca="false">U139*V139*$F$5</f>
        <v>789.294258373206</v>
      </c>
      <c r="T139" s="62" t="n">
        <f aca="false">MAX(0,MIN(1,R139/100+$D$5))</f>
        <v>0.523520879067437</v>
      </c>
      <c r="U139" s="62" t="n">
        <v>0.595693779904306</v>
      </c>
      <c r="V139" s="61" t="n">
        <v>1325</v>
      </c>
      <c r="W139" s="62" t="n">
        <v>0.0882361663506877</v>
      </c>
      <c r="X139" s="63" t="s">
        <v>168</v>
      </c>
      <c r="Y139" s="63" t="s">
        <v>163</v>
      </c>
    </row>
    <row r="140" customFormat="false" ht="15" hidden="false" customHeight="false" outlineLevel="0" collapsed="false">
      <c r="A140" s="32" t="s">
        <v>230</v>
      </c>
      <c r="B140" s="32" t="s">
        <v>314</v>
      </c>
      <c r="C140" s="32" t="s">
        <v>315</v>
      </c>
      <c r="D140" s="59" t="n">
        <f aca="false">ROUND(S140*T140,0)</f>
        <v>453</v>
      </c>
      <c r="E140" s="59" t="n">
        <f aca="false">ROUND(S140,0)-D140</f>
        <v>363</v>
      </c>
      <c r="F140" s="59" t="n">
        <f aca="false">IF(COUNTA(D140:E140)=0,"",SUM(D140:E140))</f>
        <v>816</v>
      </c>
      <c r="G140" s="40" t="n">
        <f aca="false">IF(OR(F140="",F140=0),"",D140/F140)</f>
        <v>0.555147058823529</v>
      </c>
      <c r="H140" s="40" t="n">
        <f aca="false">IF(OR(F140="",F140=0),"",E140/F140)</f>
        <v>0.444852941176471</v>
      </c>
      <c r="I140" s="32" t="s">
        <v>161</v>
      </c>
      <c r="J140" s="36" t="n">
        <v>2.37295943726819</v>
      </c>
      <c r="K140" s="36" t="n">
        <f aca="false">$K$8</f>
        <v>1.21862888767609</v>
      </c>
      <c r="L140" s="36" t="n">
        <f aca="false">SQRT(J140^2+K140^2)</f>
        <v>2.66758183694499</v>
      </c>
      <c r="M140" s="40" t="n">
        <f aca="false">IF(G140="","",MAX(0,G140-1.96*L140/100))</f>
        <v>0.502862454819408</v>
      </c>
      <c r="N140" s="40" t="n">
        <f aca="false">IF(G140="","",MIN(1,G140+1.96*L140/100))</f>
        <v>0.607431662827651</v>
      </c>
      <c r="O140" s="59" t="n">
        <f aca="false">ROUND(S140*W140,0)</f>
        <v>72</v>
      </c>
      <c r="P140" s="59" t="n">
        <f aca="false">IF(F140="","",ROUND(SQRT((F140*L140/100)^2+(G140*O140)^2),0))</f>
        <v>46</v>
      </c>
      <c r="R140" s="60" t="n">
        <v>4.4665980662282</v>
      </c>
      <c r="S140" s="61" t="n">
        <f aca="false">U140*V140*$F$5</f>
        <v>816.283916083916</v>
      </c>
      <c r="T140" s="62" t="n">
        <f aca="false">MAX(0,MIN(1,R140/100+$D$5))</f>
        <v>0.555373459564495</v>
      </c>
      <c r="U140" s="62" t="n">
        <v>0.572027972027972</v>
      </c>
      <c r="V140" s="61" t="n">
        <v>1427</v>
      </c>
      <c r="W140" s="62" t="n">
        <v>0.0882361663506877</v>
      </c>
      <c r="X140" s="63" t="s">
        <v>168</v>
      </c>
      <c r="Y140" s="63" t="s">
        <v>163</v>
      </c>
    </row>
    <row r="141" customFormat="false" ht="15" hidden="false" customHeight="false" outlineLevel="0" collapsed="false">
      <c r="A141" s="32" t="s">
        <v>230</v>
      </c>
      <c r="B141" s="32" t="s">
        <v>314</v>
      </c>
      <c r="C141" s="32" t="s">
        <v>316</v>
      </c>
      <c r="D141" s="59" t="n">
        <f aca="false">ROUND(S141*T141,0)</f>
        <v>446</v>
      </c>
      <c r="E141" s="59" t="n">
        <f aca="false">ROUND(S141,0)-D141</f>
        <v>377</v>
      </c>
      <c r="F141" s="59" t="n">
        <f aca="false">IF(COUNTA(D141:E141)=0,"",SUM(D141:E141))</f>
        <v>823</v>
      </c>
      <c r="G141" s="40" t="n">
        <f aca="false">IF(OR(F141="",F141=0),"",D141/F141)</f>
        <v>0.541919805589307</v>
      </c>
      <c r="H141" s="40" t="n">
        <f aca="false">IF(OR(F141="",F141=0),"",E141/F141)</f>
        <v>0.458080194410693</v>
      </c>
      <c r="I141" s="32" t="s">
        <v>161</v>
      </c>
      <c r="J141" s="36" t="n">
        <v>2.37295943726819</v>
      </c>
      <c r="K141" s="36" t="n">
        <f aca="false">$K$8</f>
        <v>1.21862888767609</v>
      </c>
      <c r="L141" s="36" t="n">
        <f aca="false">SQRT(J141^2+K141^2)</f>
        <v>2.66758183694499</v>
      </c>
      <c r="M141" s="40" t="n">
        <f aca="false">IF(G141="","",MAX(0,G141-1.96*L141/100))</f>
        <v>0.489635201585186</v>
      </c>
      <c r="N141" s="40" t="n">
        <f aca="false">IF(G141="","",MIN(1,G141+1.96*L141/100))</f>
        <v>0.594204409593429</v>
      </c>
      <c r="O141" s="59" t="n">
        <f aca="false">ROUND(S141*W141,0)</f>
        <v>73</v>
      </c>
      <c r="P141" s="59" t="n">
        <f aca="false">IF(F141="","",ROUND(SQRT((F141*L141/100)^2+(G141*O141)^2),0))</f>
        <v>45</v>
      </c>
      <c r="R141" s="60" t="n">
        <v>3.10504283300168</v>
      </c>
      <c r="S141" s="61" t="n">
        <f aca="false">U141*V141*$F$5</f>
        <v>823.491577335375</v>
      </c>
      <c r="T141" s="62" t="n">
        <f aca="false">MAX(0,MIN(1,R141/100+$D$5))</f>
        <v>0.54175790723223</v>
      </c>
      <c r="U141" s="62" t="n">
        <v>0.616385911179173</v>
      </c>
      <c r="V141" s="61" t="n">
        <v>1336</v>
      </c>
      <c r="W141" s="62" t="n">
        <v>0.0882361663506877</v>
      </c>
      <c r="X141" s="63" t="s">
        <v>168</v>
      </c>
      <c r="Y141" s="63" t="s">
        <v>163</v>
      </c>
    </row>
    <row r="142" customFormat="false" ht="15" hidden="false" customHeight="false" outlineLevel="0" collapsed="false">
      <c r="A142" s="32" t="s">
        <v>230</v>
      </c>
      <c r="B142" s="32" t="s">
        <v>314</v>
      </c>
      <c r="C142" s="32" t="s">
        <v>317</v>
      </c>
      <c r="D142" s="59" t="n">
        <f aca="false">ROUND(S142*T142,0)</f>
        <v>638</v>
      </c>
      <c r="E142" s="59" t="n">
        <f aca="false">ROUND(S142,0)-D142</f>
        <v>593</v>
      </c>
      <c r="F142" s="59" t="n">
        <f aca="false">IF(COUNTA(D142:E142)=0,"",SUM(D142:E142))</f>
        <v>1231</v>
      </c>
      <c r="G142" s="40" t="n">
        <f aca="false">IF(OR(F142="",F142=0),"",D142/F142)</f>
        <v>0.518277822908205</v>
      </c>
      <c r="H142" s="40" t="n">
        <f aca="false">IF(OR(F142="",F142=0),"",E142/F142)</f>
        <v>0.481722177091795</v>
      </c>
      <c r="I142" s="32" t="s">
        <v>161</v>
      </c>
      <c r="J142" s="36" t="n">
        <v>1.88552821448838</v>
      </c>
      <c r="K142" s="36" t="n">
        <f aca="false">$K$8</f>
        <v>1.21862888767609</v>
      </c>
      <c r="L142" s="36" t="n">
        <f aca="false">SQRT(J142^2+K142^2)</f>
        <v>2.24505523618249</v>
      </c>
      <c r="M142" s="40" t="n">
        <f aca="false">IF(G142="","",MAX(0,G142-1.96*L142/100))</f>
        <v>0.474274740279028</v>
      </c>
      <c r="N142" s="40" t="n">
        <f aca="false">IF(G142="","",MIN(1,G142+1.96*L142/100))</f>
        <v>0.562280905537381</v>
      </c>
      <c r="O142" s="59" t="n">
        <f aca="false">ROUND(S142*W142,0)</f>
        <v>83</v>
      </c>
      <c r="P142" s="59" t="n">
        <f aca="false">IF(F142="","",ROUND(SQRT((F142*L142/100)^2+(G142*O142)^2),0))</f>
        <v>51</v>
      </c>
      <c r="R142" s="60" t="n">
        <v>0.781709144784085</v>
      </c>
      <c r="S142" s="61" t="n">
        <f aca="false">U142*V142*$F$5</f>
        <v>1230.51149425287</v>
      </c>
      <c r="T142" s="62" t="n">
        <f aca="false">MAX(0,MIN(1,R142/100+$D$5))</f>
        <v>0.518524570350054</v>
      </c>
      <c r="U142" s="62" t="n">
        <v>0.58735632183908</v>
      </c>
      <c r="V142" s="61" t="n">
        <v>2095</v>
      </c>
      <c r="W142" s="62" t="n">
        <v>0.0678151016999644</v>
      </c>
      <c r="X142" s="63" t="s">
        <v>201</v>
      </c>
      <c r="Y142" s="63" t="s">
        <v>163</v>
      </c>
    </row>
    <row r="143" customFormat="false" ht="15" hidden="false" customHeight="false" outlineLevel="0" collapsed="false">
      <c r="A143" s="32" t="s">
        <v>230</v>
      </c>
      <c r="B143" s="32" t="s">
        <v>314</v>
      </c>
      <c r="C143" s="32" t="s">
        <v>318</v>
      </c>
      <c r="D143" s="59" t="n">
        <f aca="false">ROUND(S143*T143,0)</f>
        <v>525</v>
      </c>
      <c r="E143" s="59" t="n">
        <f aca="false">ROUND(S143,0)-D143</f>
        <v>402</v>
      </c>
      <c r="F143" s="59" t="n">
        <f aca="false">IF(COUNTA(D143:E143)=0,"",SUM(D143:E143))</f>
        <v>927</v>
      </c>
      <c r="G143" s="40" t="n">
        <f aca="false">IF(OR(F143="",F143=0),"",D143/F143)</f>
        <v>0.566343042071198</v>
      </c>
      <c r="H143" s="40" t="n">
        <f aca="false">IF(OR(F143="",F143=0),"",E143/F143)</f>
        <v>0.433656957928803</v>
      </c>
      <c r="I143" s="32" t="s">
        <v>161</v>
      </c>
      <c r="J143" s="36" t="n">
        <v>2.37295943726819</v>
      </c>
      <c r="K143" s="36" t="n">
        <f aca="false">$K$8</f>
        <v>1.21862888767609</v>
      </c>
      <c r="L143" s="36" t="n">
        <f aca="false">SQRT(J143^2+K143^2)</f>
        <v>2.66758183694499</v>
      </c>
      <c r="M143" s="40" t="n">
        <f aca="false">IF(G143="","",MAX(0,G143-1.96*L143/100))</f>
        <v>0.514058438067076</v>
      </c>
      <c r="N143" s="40" t="n">
        <f aca="false">IF(G143="","",MIN(1,G143+1.96*L143/100))</f>
        <v>0.618627646075319</v>
      </c>
      <c r="O143" s="59" t="n">
        <f aca="false">ROUND(S143*W143,0)</f>
        <v>82</v>
      </c>
      <c r="P143" s="59" t="n">
        <f aca="false">IF(F143="","",ROUND(SQRT((F143*L143/100)^2+(G143*O143)^2),0))</f>
        <v>53</v>
      </c>
      <c r="R143" s="60" t="n">
        <v>5.5725656934791</v>
      </c>
      <c r="S143" s="61" t="n">
        <f aca="false">U143*V143*$F$5</f>
        <v>927.10447761194</v>
      </c>
      <c r="T143" s="62" t="n">
        <f aca="false">MAX(0,MIN(1,R143/100+$D$5))</f>
        <v>0.566433135837004</v>
      </c>
      <c r="U143" s="62" t="n">
        <v>0.546641791044776</v>
      </c>
      <c r="V143" s="61" t="n">
        <v>1696</v>
      </c>
      <c r="W143" s="62" t="n">
        <v>0.0882361663506877</v>
      </c>
      <c r="X143" s="63" t="s">
        <v>168</v>
      </c>
      <c r="Y143" s="63" t="s">
        <v>163</v>
      </c>
    </row>
    <row r="144" customFormat="false" ht="15" hidden="false" customHeight="false" outlineLevel="0" collapsed="false">
      <c r="A144" s="32" t="s">
        <v>230</v>
      </c>
      <c r="B144" s="32" t="s">
        <v>314</v>
      </c>
      <c r="C144" s="32" t="s">
        <v>319</v>
      </c>
      <c r="D144" s="59" t="n">
        <f aca="false">ROUND(S144*T144,0)</f>
        <v>295</v>
      </c>
      <c r="E144" s="59" t="n">
        <f aca="false">ROUND(S144,0)-D144</f>
        <v>276</v>
      </c>
      <c r="F144" s="59" t="n">
        <f aca="false">IF(COUNTA(D144:E144)=0,"",SUM(D144:E144))</f>
        <v>571</v>
      </c>
      <c r="G144" s="40" t="n">
        <f aca="false">IF(OR(F144="",F144=0),"",D144/F144)</f>
        <v>0.516637478108581</v>
      </c>
      <c r="H144" s="40" t="n">
        <f aca="false">IF(OR(F144="",F144=0),"",E144/F144)</f>
        <v>0.483362521891419</v>
      </c>
      <c r="I144" s="32" t="s">
        <v>161</v>
      </c>
      <c r="J144" s="36" t="n">
        <v>2.37295943726819</v>
      </c>
      <c r="K144" s="36" t="n">
        <f aca="false">$K$8</f>
        <v>1.21862888767609</v>
      </c>
      <c r="L144" s="36" t="n">
        <f aca="false">SQRT(J144^2+K144^2)</f>
        <v>2.66758183694499</v>
      </c>
      <c r="M144" s="40" t="n">
        <f aca="false">IF(G144="","",MAX(0,G144-1.96*L144/100))</f>
        <v>0.46435287410446</v>
      </c>
      <c r="N144" s="40" t="n">
        <f aca="false">IF(G144="","",MIN(1,G144+1.96*L144/100))</f>
        <v>0.568922082112703</v>
      </c>
      <c r="O144" s="59" t="n">
        <f aca="false">ROUND(S144*W144,0)</f>
        <v>50</v>
      </c>
      <c r="P144" s="59" t="n">
        <f aca="false">IF(F144="","",ROUND(SQRT((F144*L144/100)^2+(G144*O144)^2),0))</f>
        <v>30</v>
      </c>
      <c r="R144" s="60" t="n">
        <v>0.586266397121983</v>
      </c>
      <c r="S144" s="61" t="n">
        <f aca="false">U144*V144*$F$5</f>
        <v>571.471747700394</v>
      </c>
      <c r="T144" s="62" t="n">
        <f aca="false">MAX(0,MIN(1,R144/100+$D$5))</f>
        <v>0.516570142873433</v>
      </c>
      <c r="U144" s="62" t="n">
        <v>0.727989487516426</v>
      </c>
      <c r="V144" s="61" t="n">
        <v>785</v>
      </c>
      <c r="W144" s="62" t="n">
        <v>0.0882361663506877</v>
      </c>
      <c r="X144" s="63" t="s">
        <v>168</v>
      </c>
      <c r="Y144" s="63" t="s">
        <v>163</v>
      </c>
    </row>
    <row r="145" customFormat="false" ht="15" hidden="false" customHeight="false" outlineLevel="0" collapsed="false">
      <c r="A145" s="32" t="s">
        <v>230</v>
      </c>
      <c r="B145" s="32" t="s">
        <v>314</v>
      </c>
      <c r="C145" s="32" t="s">
        <v>320</v>
      </c>
      <c r="D145" s="59" t="n">
        <f aca="false">ROUND(S145*T145,0)</f>
        <v>590</v>
      </c>
      <c r="E145" s="59" t="n">
        <f aca="false">ROUND(S145,0)-D145</f>
        <v>415</v>
      </c>
      <c r="F145" s="59" t="n">
        <f aca="false">IF(COUNTA(D145:E145)=0,"",SUM(D145:E145))</f>
        <v>1005</v>
      </c>
      <c r="G145" s="40" t="n">
        <f aca="false">IF(OR(F145="",F145=0),"",D145/F145)</f>
        <v>0.587064676616915</v>
      </c>
      <c r="H145" s="40" t="n">
        <f aca="false">IF(OR(F145="",F145=0),"",E145/F145)</f>
        <v>0.412935323383085</v>
      </c>
      <c r="I145" s="32" t="s">
        <v>161</v>
      </c>
      <c r="J145" s="36" t="n">
        <v>1.88552821448838</v>
      </c>
      <c r="K145" s="36" t="n">
        <f aca="false">$K$8</f>
        <v>1.21862888767609</v>
      </c>
      <c r="L145" s="36" t="n">
        <f aca="false">SQRT(J145^2+K145^2)</f>
        <v>2.24505523618249</v>
      </c>
      <c r="M145" s="40" t="n">
        <f aca="false">IF(G145="","",MAX(0,G145-1.96*L145/100))</f>
        <v>0.543061593987739</v>
      </c>
      <c r="N145" s="40" t="n">
        <f aca="false">IF(G145="","",MIN(1,G145+1.96*L145/100))</f>
        <v>0.631067759246092</v>
      </c>
      <c r="O145" s="59" t="n">
        <f aca="false">ROUND(S145*W145,0)</f>
        <v>68</v>
      </c>
      <c r="P145" s="59" t="n">
        <f aca="false">IF(F145="","",ROUND(SQRT((F145*L145/100)^2+(G145*O145)^2),0))</f>
        <v>46</v>
      </c>
      <c r="R145" s="60" t="n">
        <v>7.7067131317103</v>
      </c>
      <c r="S145" s="61" t="n">
        <f aca="false">U145*V145*$F$5</f>
        <v>1004.53991291727</v>
      </c>
      <c r="T145" s="62" t="n">
        <f aca="false">MAX(0,MIN(1,R145/100+$D$5))</f>
        <v>0.587774610219316</v>
      </c>
      <c r="U145" s="62" t="n">
        <v>0.730043541364296</v>
      </c>
      <c r="V145" s="61" t="n">
        <v>1376</v>
      </c>
      <c r="W145" s="62" t="n">
        <v>0.0678151016999644</v>
      </c>
      <c r="X145" s="63" t="s">
        <v>201</v>
      </c>
      <c r="Y145" s="63" t="s">
        <v>163</v>
      </c>
    </row>
    <row r="146" customFormat="false" ht="15" hidden="false" customHeight="false" outlineLevel="0" collapsed="false">
      <c r="A146" s="32" t="s">
        <v>230</v>
      </c>
      <c r="B146" s="32" t="s">
        <v>321</v>
      </c>
      <c r="C146" s="32" t="s">
        <v>322</v>
      </c>
      <c r="D146" s="59" t="n">
        <f aca="false">ROUND(S146*T146,0)</f>
        <v>405</v>
      </c>
      <c r="E146" s="59" t="n">
        <f aca="false">ROUND(S146,0)-D146</f>
        <v>198</v>
      </c>
      <c r="F146" s="59" t="n">
        <f aca="false">IF(COUNTA(D146:E146)=0,"",SUM(D146:E146))</f>
        <v>603</v>
      </c>
      <c r="G146" s="40" t="n">
        <f aca="false">IF(OR(F146="",F146=0),"",D146/F146)</f>
        <v>0.671641791044776</v>
      </c>
      <c r="H146" s="40" t="n">
        <f aca="false">IF(OR(F146="",F146=0),"",E146/F146)</f>
        <v>0.328358208955224</v>
      </c>
      <c r="I146" s="32" t="s">
        <v>161</v>
      </c>
      <c r="J146" s="36" t="n">
        <v>2.37295943726819</v>
      </c>
      <c r="K146" s="36" t="n">
        <f aca="false">$K$8</f>
        <v>1.21862888767609</v>
      </c>
      <c r="L146" s="36" t="n">
        <f aca="false">SQRT(J146^2+K146^2)</f>
        <v>2.66758183694499</v>
      </c>
      <c r="M146" s="40" t="n">
        <f aca="false">IF(G146="","",MAX(0,G146-1.96*L146/100))</f>
        <v>0.619357187040654</v>
      </c>
      <c r="N146" s="40" t="n">
        <f aca="false">IF(G146="","",MIN(1,G146+1.96*L146/100))</f>
        <v>0.723926395048898</v>
      </c>
      <c r="O146" s="59" t="n">
        <f aca="false">ROUND(S146*W146,0)</f>
        <v>53</v>
      </c>
      <c r="P146" s="59" t="n">
        <f aca="false">IF(F146="","",ROUND(SQRT((F146*L146/100)^2+(G146*O146)^2),0))</f>
        <v>39</v>
      </c>
      <c r="R146" s="60" t="n">
        <v>16.1464228317276</v>
      </c>
      <c r="S146" s="61" t="n">
        <f aca="false">U146*V146*$F$5</f>
        <v>603.200953137411</v>
      </c>
      <c r="T146" s="62" t="n">
        <f aca="false">MAX(0,MIN(1,R146/100+$D$5))</f>
        <v>0.672171707219489</v>
      </c>
      <c r="U146" s="62" t="n">
        <v>0.453534551231136</v>
      </c>
      <c r="V146" s="61" t="n">
        <v>1330</v>
      </c>
      <c r="W146" s="62" t="n">
        <v>0.0882361663506877</v>
      </c>
      <c r="X146" s="63" t="s">
        <v>168</v>
      </c>
      <c r="Y146" s="63" t="s">
        <v>163</v>
      </c>
    </row>
    <row r="147" customFormat="false" ht="15" hidden="false" customHeight="false" outlineLevel="0" collapsed="false">
      <c r="A147" s="32" t="s">
        <v>230</v>
      </c>
      <c r="B147" s="32" t="s">
        <v>321</v>
      </c>
      <c r="C147" s="32" t="s">
        <v>323</v>
      </c>
      <c r="D147" s="59" t="n">
        <f aca="false">ROUND(S147*T147,0)</f>
        <v>307</v>
      </c>
      <c r="E147" s="59" t="n">
        <f aca="false">ROUND(S147,0)-D147</f>
        <v>177</v>
      </c>
      <c r="F147" s="59" t="n">
        <f aca="false">IF(COUNTA(D147:E147)=0,"",SUM(D147:E147))</f>
        <v>484</v>
      </c>
      <c r="G147" s="40" t="n">
        <f aca="false">IF(OR(F147="",F147=0),"",D147/F147)</f>
        <v>0.634297520661157</v>
      </c>
      <c r="H147" s="40" t="n">
        <f aca="false">IF(OR(F147="",F147=0),"",E147/F147)</f>
        <v>0.365702479338843</v>
      </c>
      <c r="I147" s="32" t="s">
        <v>161</v>
      </c>
      <c r="J147" s="36" t="n">
        <v>3.71043921764034</v>
      </c>
      <c r="K147" s="36" t="n">
        <f aca="false">$K$8</f>
        <v>1.21862888767609</v>
      </c>
      <c r="L147" s="36" t="n">
        <f aca="false">SQRT(J147^2+K147^2)</f>
        <v>3.90543410566382</v>
      </c>
      <c r="M147" s="40" t="n">
        <f aca="false">IF(G147="","",MAX(0,G147-1.96*L147/100))</f>
        <v>0.557751012190146</v>
      </c>
      <c r="N147" s="40" t="n">
        <f aca="false">IF(G147="","",MIN(1,G147+1.96*L147/100))</f>
        <v>0.710844029132168</v>
      </c>
      <c r="O147" s="59" t="n">
        <f aca="false">ROUND(S147*W147,0)</f>
        <v>72</v>
      </c>
      <c r="P147" s="59" t="n">
        <f aca="false">IF(F147="","",ROUND(SQRT((F147*L147/100)^2+(G147*O147)^2),0))</f>
        <v>49</v>
      </c>
      <c r="R147" s="60" t="n">
        <v>12.348304797886</v>
      </c>
      <c r="S147" s="61" t="n">
        <f aca="false">U147*V147*$F$5</f>
        <v>483.987301587302</v>
      </c>
      <c r="T147" s="62" t="n">
        <f aca="false">MAX(0,MIN(1,R147/100+$D$5))</f>
        <v>0.634190526881073</v>
      </c>
      <c r="U147" s="62" t="n">
        <v>0.499470899470899</v>
      </c>
      <c r="V147" s="61" t="n">
        <v>969</v>
      </c>
      <c r="W147" s="62" t="n">
        <v>0.147793277096735</v>
      </c>
      <c r="X147" s="63" t="s">
        <v>162</v>
      </c>
      <c r="Y147" s="63" t="s">
        <v>163</v>
      </c>
    </row>
    <row r="148" customFormat="false" ht="15" hidden="false" customHeight="false" outlineLevel="0" collapsed="false">
      <c r="A148" s="32" t="s">
        <v>230</v>
      </c>
      <c r="B148" s="32" t="s">
        <v>321</v>
      </c>
      <c r="C148" s="32" t="s">
        <v>324</v>
      </c>
      <c r="D148" s="59" t="n">
        <f aca="false">ROUND(S148*T148,0)</f>
        <v>340</v>
      </c>
      <c r="E148" s="59" t="n">
        <f aca="false">ROUND(S148,0)-D148</f>
        <v>175</v>
      </c>
      <c r="F148" s="59" t="n">
        <f aca="false">IF(COUNTA(D148:E148)=0,"",SUM(D148:E148))</f>
        <v>515</v>
      </c>
      <c r="G148" s="40" t="n">
        <f aca="false">IF(OR(F148="",F148=0),"",D148/F148)</f>
        <v>0.660194174757282</v>
      </c>
      <c r="H148" s="40" t="n">
        <f aca="false">IF(OR(F148="",F148=0),"",E148/F148)</f>
        <v>0.339805825242718</v>
      </c>
      <c r="I148" s="32" t="s">
        <v>161</v>
      </c>
      <c r="J148" s="36" t="n">
        <v>3.71043921764034</v>
      </c>
      <c r="K148" s="36" t="n">
        <f aca="false">$K$8</f>
        <v>1.21862888767609</v>
      </c>
      <c r="L148" s="36" t="n">
        <f aca="false">SQRT(J148^2+K148^2)</f>
        <v>3.90543410566382</v>
      </c>
      <c r="M148" s="40" t="n">
        <f aca="false">IF(G148="","",MAX(0,G148-1.96*L148/100))</f>
        <v>0.583647666286271</v>
      </c>
      <c r="N148" s="40" t="n">
        <f aca="false">IF(G148="","",MIN(1,G148+1.96*L148/100))</f>
        <v>0.736740683228292</v>
      </c>
      <c r="O148" s="59" t="n">
        <f aca="false">ROUND(S148*W148,0)</f>
        <v>76</v>
      </c>
      <c r="P148" s="59" t="n">
        <f aca="false">IF(F148="","",ROUND(SQRT((F148*L148/100)^2+(G148*O148)^2),0))</f>
        <v>54</v>
      </c>
      <c r="R148" s="60" t="n">
        <v>14.8383414781508</v>
      </c>
      <c r="S148" s="61" t="n">
        <f aca="false">U148*V148*$F$5</f>
        <v>515.312883435583</v>
      </c>
      <c r="T148" s="62" t="n">
        <f aca="false">MAX(0,MIN(1,R148/100+$D$5))</f>
        <v>0.659090893683721</v>
      </c>
      <c r="U148" s="62" t="n">
        <v>0.620858895705521</v>
      </c>
      <c r="V148" s="61" t="n">
        <v>830</v>
      </c>
      <c r="W148" s="62" t="n">
        <v>0.147793277096735</v>
      </c>
      <c r="X148" s="63" t="s">
        <v>162</v>
      </c>
      <c r="Y148" s="63" t="s">
        <v>163</v>
      </c>
    </row>
    <row r="149" customFormat="false" ht="15" hidden="false" customHeight="false" outlineLevel="0" collapsed="false">
      <c r="A149" s="32" t="s">
        <v>230</v>
      </c>
      <c r="B149" s="32" t="s">
        <v>325</v>
      </c>
      <c r="C149" s="32" t="s">
        <v>325</v>
      </c>
      <c r="D149" s="59" t="n">
        <f aca="false">ROUND(S149*T149,0)</f>
        <v>271</v>
      </c>
      <c r="E149" s="59" t="n">
        <f aca="false">ROUND(S149,0)-D149</f>
        <v>213</v>
      </c>
      <c r="F149" s="59" t="n">
        <f aca="false">IF(COUNTA(D149:E149)=0,"",SUM(D149:E149))</f>
        <v>484</v>
      </c>
      <c r="G149" s="40" t="n">
        <f aca="false">IF(OR(F149="",F149=0),"",D149/F149)</f>
        <v>0.559917355371901</v>
      </c>
      <c r="H149" s="40" t="n">
        <f aca="false">IF(OR(F149="",F149=0),"",E149/F149)</f>
        <v>0.440082644628099</v>
      </c>
      <c r="I149" s="32" t="s">
        <v>161</v>
      </c>
      <c r="J149" s="36" t="n">
        <v>3.71043921764034</v>
      </c>
      <c r="K149" s="36" t="n">
        <f aca="false">$K$8</f>
        <v>1.21862888767609</v>
      </c>
      <c r="L149" s="36" t="n">
        <f aca="false">SQRT(J149^2+K149^2)</f>
        <v>3.90543410566382</v>
      </c>
      <c r="M149" s="40" t="n">
        <f aca="false">IF(G149="","",MAX(0,G149-1.96*L149/100))</f>
        <v>0.48337084690089</v>
      </c>
      <c r="N149" s="40" t="n">
        <f aca="false">IF(G149="","",MIN(1,G149+1.96*L149/100))</f>
        <v>0.636463863842912</v>
      </c>
      <c r="O149" s="59" t="n">
        <f aca="false">ROUND(S149*W149,0)</f>
        <v>72</v>
      </c>
      <c r="P149" s="59" t="n">
        <f aca="false">IF(F149="","",ROUND(SQRT((F149*L149/100)^2+(G149*O149)^2),0))</f>
        <v>45</v>
      </c>
      <c r="R149" s="60" t="n">
        <v>4.86029103149305</v>
      </c>
      <c r="S149" s="61" t="n">
        <f aca="false">U149*V149*$F$5</f>
        <v>483.913480885312</v>
      </c>
      <c r="T149" s="62" t="n">
        <f aca="false">MAX(0,MIN(1,R149/100+$D$5))</f>
        <v>0.559310389217143</v>
      </c>
      <c r="U149" s="62" t="n">
        <v>0.469818913480885</v>
      </c>
      <c r="V149" s="61" t="n">
        <v>1030</v>
      </c>
      <c r="W149" s="62" t="n">
        <v>0.147793277096735</v>
      </c>
      <c r="X149" s="63" t="s">
        <v>162</v>
      </c>
      <c r="Y149" s="63" t="s">
        <v>163</v>
      </c>
    </row>
    <row r="150" customFormat="false" ht="15" hidden="false" customHeight="false" outlineLevel="0" collapsed="false">
      <c r="A150" s="32" t="s">
        <v>230</v>
      </c>
      <c r="B150" s="32" t="s">
        <v>326</v>
      </c>
      <c r="C150" s="32" t="s">
        <v>326</v>
      </c>
      <c r="D150" s="59" t="n">
        <f aca="false">ROUND(S150*T150,0)</f>
        <v>512</v>
      </c>
      <c r="E150" s="59" t="n">
        <f aca="false">ROUND(S150,0)-D150</f>
        <v>1145</v>
      </c>
      <c r="F150" s="59" t="n">
        <f aca="false">IF(COUNTA(D150:E150)=0,"",SUM(D150:E150))</f>
        <v>1657</v>
      </c>
      <c r="G150" s="40" t="n">
        <f aca="false">IF(OR(F150="",F150=0),"",D150/F150)</f>
        <v>0.308992154496077</v>
      </c>
      <c r="H150" s="40" t="n">
        <f aca="false">IF(OR(F150="",F150=0),"",E150/F150)</f>
        <v>0.691007845503923</v>
      </c>
      <c r="I150" s="32" t="s">
        <v>161</v>
      </c>
      <c r="J150" s="36" t="n">
        <v>1.88552821448838</v>
      </c>
      <c r="K150" s="36" t="n">
        <f aca="false">$K$8</f>
        <v>1.21862888767609</v>
      </c>
      <c r="L150" s="36" t="n">
        <f aca="false">SQRT(J150^2+K150^2)</f>
        <v>2.24505523618249</v>
      </c>
      <c r="M150" s="40" t="n">
        <f aca="false">IF(G150="","",MAX(0,G150-1.96*L150/100))</f>
        <v>0.2649890718669</v>
      </c>
      <c r="N150" s="40" t="n">
        <f aca="false">IF(G150="","",MIN(1,G150+1.96*L150/100))</f>
        <v>0.352995237125254</v>
      </c>
      <c r="O150" s="59" t="n">
        <f aca="false">ROUND(S150*W150,0)</f>
        <v>112</v>
      </c>
      <c r="P150" s="59" t="n">
        <f aca="false">IF(F150="","",ROUND(SQRT((F150*L150/100)^2+(G150*O150)^2),0))</f>
        <v>51</v>
      </c>
      <c r="R150" s="60" t="n">
        <v>-20.1873479577104</v>
      </c>
      <c r="S150" s="61" t="n">
        <f aca="false">U150*V150*$F$5</f>
        <v>1656.73758865248</v>
      </c>
      <c r="T150" s="62" t="n">
        <f aca="false">MAX(0,MIN(1,R150/100+$D$5))</f>
        <v>0.308833999325109</v>
      </c>
      <c r="U150" s="62" t="n">
        <v>0.66750104297038</v>
      </c>
      <c r="V150" s="61" t="n">
        <v>2482</v>
      </c>
      <c r="W150" s="62" t="n">
        <v>0.0678151016999644</v>
      </c>
      <c r="X150" s="63" t="s">
        <v>201</v>
      </c>
      <c r="Y150" s="63" t="s">
        <v>163</v>
      </c>
    </row>
    <row r="151" customFormat="false" ht="15" hidden="false" customHeight="false" outlineLevel="0" collapsed="false">
      <c r="A151" s="32" t="s">
        <v>230</v>
      </c>
      <c r="B151" s="32" t="s">
        <v>327</v>
      </c>
      <c r="C151" s="32" t="s">
        <v>328</v>
      </c>
      <c r="D151" s="59" t="n">
        <f aca="false">ROUND(S151*T151,0)</f>
        <v>775</v>
      </c>
      <c r="E151" s="59" t="n">
        <f aca="false">ROUND(S151,0)-D151</f>
        <v>765</v>
      </c>
      <c r="F151" s="59" t="n">
        <f aca="false">IF(COUNTA(D151:E151)=0,"",SUM(D151:E151))</f>
        <v>1540</v>
      </c>
      <c r="G151" s="40" t="n">
        <f aca="false">IF(OR(F151="",F151=0),"",D151/F151)</f>
        <v>0.503246753246753</v>
      </c>
      <c r="H151" s="40" t="n">
        <f aca="false">IF(OR(F151="",F151=0),"",E151/F151)</f>
        <v>0.496753246753247</v>
      </c>
      <c r="I151" s="32" t="s">
        <v>161</v>
      </c>
      <c r="J151" s="36" t="n">
        <v>1.88552821448838</v>
      </c>
      <c r="K151" s="36" t="n">
        <f aca="false">$K$8</f>
        <v>1.21862888767609</v>
      </c>
      <c r="L151" s="36" t="n">
        <f aca="false">SQRT(J151^2+K151^2)</f>
        <v>2.24505523618249</v>
      </c>
      <c r="M151" s="40" t="n">
        <f aca="false">IF(G151="","",MAX(0,G151-1.96*L151/100))</f>
        <v>0.459243670617577</v>
      </c>
      <c r="N151" s="40" t="n">
        <f aca="false">IF(G151="","",MIN(1,G151+1.96*L151/100))</f>
        <v>0.54724983587593</v>
      </c>
      <c r="O151" s="59" t="n">
        <f aca="false">ROUND(S151*W151,0)</f>
        <v>104</v>
      </c>
      <c r="P151" s="59" t="n">
        <f aca="false">IF(F151="","",ROUND(SQRT((F151*L151/100)^2+(G151*O151)^2),0))</f>
        <v>63</v>
      </c>
      <c r="R151" s="60" t="n">
        <v>-0.746943844178089</v>
      </c>
      <c r="S151" s="61" t="n">
        <f aca="false">U151*V151*$F$5</f>
        <v>1540.493339254</v>
      </c>
      <c r="T151" s="62" t="n">
        <f aca="false">MAX(0,MIN(1,R151/100+$D$5))</f>
        <v>0.503238040460432</v>
      </c>
      <c r="U151" s="62" t="n">
        <v>0.670071047957371</v>
      </c>
      <c r="V151" s="61" t="n">
        <v>2299</v>
      </c>
      <c r="W151" s="62" t="n">
        <v>0.0678151016999644</v>
      </c>
      <c r="X151" s="63" t="s">
        <v>201</v>
      </c>
      <c r="Y151" s="63" t="s">
        <v>163</v>
      </c>
    </row>
    <row r="152" customFormat="false" ht="15" hidden="false" customHeight="false" outlineLevel="0" collapsed="false">
      <c r="A152" s="32" t="s">
        <v>230</v>
      </c>
      <c r="B152" s="32" t="s">
        <v>327</v>
      </c>
      <c r="C152" s="32" t="s">
        <v>329</v>
      </c>
      <c r="D152" s="59" t="n">
        <f aca="false">ROUND(S152*T152,0)</f>
        <v>867</v>
      </c>
      <c r="E152" s="59" t="n">
        <f aca="false">ROUND(S152,0)-D152</f>
        <v>828</v>
      </c>
      <c r="F152" s="59" t="n">
        <f aca="false">IF(COUNTA(D152:E152)=0,"",SUM(D152:E152))</f>
        <v>1695</v>
      </c>
      <c r="G152" s="40" t="n">
        <f aca="false">IF(OR(F152="",F152=0),"",D152/F152)</f>
        <v>0.511504424778761</v>
      </c>
      <c r="H152" s="40" t="n">
        <f aca="false">IF(OR(F152="",F152=0),"",E152/F152)</f>
        <v>0.488495575221239</v>
      </c>
      <c r="I152" s="32" t="s">
        <v>161</v>
      </c>
      <c r="J152" s="36" t="n">
        <v>1.88552821448838</v>
      </c>
      <c r="K152" s="36" t="n">
        <f aca="false">$K$8</f>
        <v>1.21862888767609</v>
      </c>
      <c r="L152" s="36" t="n">
        <f aca="false">SQRT(J152^2+K152^2)</f>
        <v>2.24505523618249</v>
      </c>
      <c r="M152" s="40" t="n">
        <f aca="false">IF(G152="","",MAX(0,G152-1.96*L152/100))</f>
        <v>0.467501342149584</v>
      </c>
      <c r="N152" s="40" t="n">
        <f aca="false">IF(G152="","",MIN(1,G152+1.96*L152/100))</f>
        <v>0.555507507407938</v>
      </c>
      <c r="O152" s="59" t="n">
        <f aca="false">ROUND(S152*W152,0)</f>
        <v>115</v>
      </c>
      <c r="P152" s="59" t="n">
        <f aca="false">IF(F152="","",ROUND(SQRT((F152*L152/100)^2+(G152*O152)^2),0))</f>
        <v>70</v>
      </c>
      <c r="R152" s="60" t="n">
        <v>0.0601409331689252</v>
      </c>
      <c r="S152" s="61" t="n">
        <f aca="false">U152*V152*$F$5</f>
        <v>1695.44705882353</v>
      </c>
      <c r="T152" s="62" t="n">
        <f aca="false">MAX(0,MIN(1,R152/100+$D$5))</f>
        <v>0.511308888233902</v>
      </c>
      <c r="U152" s="62" t="n">
        <v>0.620588235294118</v>
      </c>
      <c r="V152" s="61" t="n">
        <v>2732</v>
      </c>
      <c r="W152" s="62" t="n">
        <v>0.0678151016999644</v>
      </c>
      <c r="X152" s="63" t="s">
        <v>201</v>
      </c>
      <c r="Y152" s="63" t="s">
        <v>163</v>
      </c>
    </row>
    <row r="153" customFormat="false" ht="15" hidden="false" customHeight="false" outlineLevel="0" collapsed="false">
      <c r="A153" s="32" t="s">
        <v>230</v>
      </c>
      <c r="B153" s="32" t="s">
        <v>327</v>
      </c>
      <c r="C153" s="32" t="s">
        <v>330</v>
      </c>
      <c r="D153" s="59" t="n">
        <f aca="false">ROUND(S153*T153,0)</f>
        <v>1515</v>
      </c>
      <c r="E153" s="59" t="n">
        <f aca="false">ROUND(S153,0)-D153</f>
        <v>1450</v>
      </c>
      <c r="F153" s="59" t="n">
        <f aca="false">IF(COUNTA(D153:E153)=0,"",SUM(D153:E153))</f>
        <v>2965</v>
      </c>
      <c r="G153" s="40" t="n">
        <f aca="false">IF(OR(F153="",F153=0),"",D153/F153)</f>
        <v>0.510961214165261</v>
      </c>
      <c r="H153" s="40" t="n">
        <f aca="false">IF(OR(F153="",F153=0),"",E153/F153)</f>
        <v>0.489038785834739</v>
      </c>
      <c r="I153" s="32" t="s">
        <v>161</v>
      </c>
      <c r="J153" s="36" t="n">
        <v>1.88552821448838</v>
      </c>
      <c r="K153" s="36" t="n">
        <f aca="false">$K$8</f>
        <v>1.21862888767609</v>
      </c>
      <c r="L153" s="36" t="n">
        <f aca="false">SQRT(J153^2+K153^2)</f>
        <v>2.24505523618249</v>
      </c>
      <c r="M153" s="40" t="n">
        <f aca="false">IF(G153="","",MAX(0,G153-1.96*L153/100))</f>
        <v>0.466958131536085</v>
      </c>
      <c r="N153" s="40" t="n">
        <f aca="false">IF(G153="","",MIN(1,G153+1.96*L153/100))</f>
        <v>0.554964296794438</v>
      </c>
      <c r="O153" s="59" t="n">
        <f aca="false">ROUND(S153*W153,0)</f>
        <v>201</v>
      </c>
      <c r="P153" s="59" t="n">
        <f aca="false">IF(F153="","",ROUND(SQRT((F153*L153/100)^2+(G153*O153)^2),0))</f>
        <v>122</v>
      </c>
      <c r="R153" s="60" t="n">
        <v>0.00673191319857339</v>
      </c>
      <c r="S153" s="61" t="n">
        <f aca="false">U153*V153*$F$5</f>
        <v>2965.37262012693</v>
      </c>
      <c r="T153" s="62" t="n">
        <f aca="false">MAX(0,MIN(1,R153/100+$D$5))</f>
        <v>0.510774798034199</v>
      </c>
      <c r="U153" s="62" t="n">
        <v>0.668177697189484</v>
      </c>
      <c r="V153" s="61" t="n">
        <v>4438</v>
      </c>
      <c r="W153" s="62" t="n">
        <v>0.0678151016999644</v>
      </c>
      <c r="X153" s="63" t="s">
        <v>201</v>
      </c>
      <c r="Y153" s="63" t="s">
        <v>163</v>
      </c>
    </row>
    <row r="154" customFormat="false" ht="15" hidden="false" customHeight="false" outlineLevel="0" collapsed="false">
      <c r="A154" s="32" t="s">
        <v>230</v>
      </c>
      <c r="B154" s="32" t="s">
        <v>327</v>
      </c>
      <c r="C154" s="32" t="s">
        <v>331</v>
      </c>
      <c r="D154" s="59" t="n">
        <f aca="false">ROUND(S154*T154,0)</f>
        <v>757</v>
      </c>
      <c r="E154" s="59" t="n">
        <f aca="false">ROUND(S154,0)-D154</f>
        <v>751</v>
      </c>
      <c r="F154" s="59" t="n">
        <f aca="false">IF(COUNTA(D154:E154)=0,"",SUM(D154:E154))</f>
        <v>1508</v>
      </c>
      <c r="G154" s="40" t="n">
        <f aca="false">IF(OR(F154="",F154=0),"",D154/F154)</f>
        <v>0.501989389920424</v>
      </c>
      <c r="H154" s="40" t="n">
        <f aca="false">IF(OR(F154="",F154=0),"",E154/F154)</f>
        <v>0.498010610079576</v>
      </c>
      <c r="I154" s="32" t="s">
        <v>161</v>
      </c>
      <c r="J154" s="36" t="n">
        <v>1.88552821448838</v>
      </c>
      <c r="K154" s="36" t="n">
        <f aca="false">$K$8</f>
        <v>1.21862888767609</v>
      </c>
      <c r="L154" s="36" t="n">
        <f aca="false">SQRT(J154^2+K154^2)</f>
        <v>2.24505523618249</v>
      </c>
      <c r="M154" s="40" t="n">
        <f aca="false">IF(G154="","",MAX(0,G154-1.96*L154/100))</f>
        <v>0.457986307291248</v>
      </c>
      <c r="N154" s="40" t="n">
        <f aca="false">IF(G154="","",MIN(1,G154+1.96*L154/100))</f>
        <v>0.545992472549601</v>
      </c>
      <c r="O154" s="59" t="n">
        <f aca="false">ROUND(S154*W154,0)</f>
        <v>102</v>
      </c>
      <c r="P154" s="59" t="n">
        <f aca="false">IF(F154="","",ROUND(SQRT((F154*L154/100)^2+(G154*O154)^2),0))</f>
        <v>61</v>
      </c>
      <c r="R154" s="60" t="n">
        <v>-0.832221671976935</v>
      </c>
      <c r="S154" s="61" t="n">
        <f aca="false">U154*V154*$F$5</f>
        <v>1507.62659380692</v>
      </c>
      <c r="T154" s="62" t="n">
        <f aca="false">MAX(0,MIN(1,R154/100+$D$5))</f>
        <v>0.502385262182444</v>
      </c>
      <c r="U154" s="62" t="n">
        <v>0.679417122040073</v>
      </c>
      <c r="V154" s="61" t="n">
        <v>2219</v>
      </c>
      <c r="W154" s="62" t="n">
        <v>0.0678151016999644</v>
      </c>
      <c r="X154" s="63" t="s">
        <v>201</v>
      </c>
      <c r="Y154" s="63" t="s">
        <v>163</v>
      </c>
    </row>
    <row r="155" customFormat="false" ht="15" hidden="false" customHeight="false" outlineLevel="0" collapsed="false">
      <c r="A155" s="32" t="s">
        <v>230</v>
      </c>
      <c r="B155" s="32" t="s">
        <v>327</v>
      </c>
      <c r="C155" s="32" t="s">
        <v>332</v>
      </c>
      <c r="D155" s="59" t="n">
        <f aca="false">ROUND(S155*T155,0)</f>
        <v>695</v>
      </c>
      <c r="E155" s="59" t="n">
        <f aca="false">ROUND(S155,0)-D155</f>
        <v>689</v>
      </c>
      <c r="F155" s="59" t="n">
        <f aca="false">IF(COUNTA(D155:E155)=0,"",SUM(D155:E155))</f>
        <v>1384</v>
      </c>
      <c r="G155" s="40" t="n">
        <f aca="false">IF(OR(F155="",F155=0),"",D155/F155)</f>
        <v>0.502167630057804</v>
      </c>
      <c r="H155" s="40" t="n">
        <f aca="false">IF(OR(F155="",F155=0),"",E155/F155)</f>
        <v>0.497832369942197</v>
      </c>
      <c r="I155" s="32" t="s">
        <v>161</v>
      </c>
      <c r="J155" s="36" t="n">
        <v>1.88552821448838</v>
      </c>
      <c r="K155" s="36" t="n">
        <f aca="false">$K$8</f>
        <v>1.21862888767609</v>
      </c>
      <c r="L155" s="36" t="n">
        <f aca="false">SQRT(J155^2+K155^2)</f>
        <v>2.24505523618249</v>
      </c>
      <c r="M155" s="40" t="n">
        <f aca="false">IF(G155="","",MAX(0,G155-1.96*L155/100))</f>
        <v>0.458164547428627</v>
      </c>
      <c r="N155" s="40" t="n">
        <f aca="false">IF(G155="","",MIN(1,G155+1.96*L155/100))</f>
        <v>0.54617071268698</v>
      </c>
      <c r="O155" s="59" t="n">
        <f aca="false">ROUND(S155*W155,0)</f>
        <v>94</v>
      </c>
      <c r="P155" s="59" t="n">
        <f aca="false">IF(F155="","",ROUND(SQRT((F155*L155/100)^2+(G155*O155)^2),0))</f>
        <v>57</v>
      </c>
      <c r="R155" s="60" t="n">
        <v>-0.835623169174093</v>
      </c>
      <c r="S155" s="61" t="n">
        <f aca="false">U155*V155*$F$5</f>
        <v>1383.95299145299</v>
      </c>
      <c r="T155" s="62" t="n">
        <f aca="false">MAX(0,MIN(1,R155/100+$D$5))</f>
        <v>0.502351247210472</v>
      </c>
      <c r="U155" s="62" t="n">
        <v>0.643399810066477</v>
      </c>
      <c r="V155" s="61" t="n">
        <v>2151</v>
      </c>
      <c r="W155" s="62" t="n">
        <v>0.0678151016999644</v>
      </c>
      <c r="X155" s="63" t="s">
        <v>201</v>
      </c>
      <c r="Y155" s="63" t="s">
        <v>163</v>
      </c>
    </row>
    <row r="156" customFormat="false" ht="15" hidden="false" customHeight="false" outlineLevel="0" collapsed="false">
      <c r="A156" s="32" t="s">
        <v>230</v>
      </c>
      <c r="B156" s="32" t="s">
        <v>327</v>
      </c>
      <c r="C156" s="32" t="s">
        <v>333</v>
      </c>
      <c r="D156" s="59" t="n">
        <f aca="false">ROUND(S156*T156,0)</f>
        <v>624</v>
      </c>
      <c r="E156" s="59" t="n">
        <f aca="false">ROUND(S156,0)-D156</f>
        <v>558</v>
      </c>
      <c r="F156" s="59" t="n">
        <f aca="false">IF(COUNTA(D156:E156)=0,"",SUM(D156:E156))</f>
        <v>1182</v>
      </c>
      <c r="G156" s="40" t="n">
        <f aca="false">IF(OR(F156="",F156=0),"",D156/F156)</f>
        <v>0.527918781725888</v>
      </c>
      <c r="H156" s="40" t="n">
        <f aca="false">IF(OR(F156="",F156=0),"",E156/F156)</f>
        <v>0.472081218274112</v>
      </c>
      <c r="I156" s="32" t="s">
        <v>161</v>
      </c>
      <c r="J156" s="36" t="n">
        <v>1.88552821448838</v>
      </c>
      <c r="K156" s="36" t="n">
        <f aca="false">$K$8</f>
        <v>1.21862888767609</v>
      </c>
      <c r="L156" s="36" t="n">
        <f aca="false">SQRT(J156^2+K156^2)</f>
        <v>2.24505523618249</v>
      </c>
      <c r="M156" s="40" t="n">
        <f aca="false">IF(G156="","",MAX(0,G156-1.96*L156/100))</f>
        <v>0.483915699096712</v>
      </c>
      <c r="N156" s="40" t="n">
        <f aca="false">IF(G156="","",MIN(1,G156+1.96*L156/100))</f>
        <v>0.571921864355065</v>
      </c>
      <c r="O156" s="59" t="n">
        <f aca="false">ROUND(S156*W156,0)</f>
        <v>80</v>
      </c>
      <c r="P156" s="59" t="n">
        <f aca="false">IF(F156="","",ROUND(SQRT((F156*L156/100)^2+(G156*O156)^2),0))</f>
        <v>50</v>
      </c>
      <c r="R156" s="60" t="n">
        <v>1.76377481158034</v>
      </c>
      <c r="S156" s="61" t="n">
        <f aca="false">U156*V156*$F$5</f>
        <v>1181.67359413203</v>
      </c>
      <c r="T156" s="62" t="n">
        <f aca="false">MAX(0,MIN(1,R156/100+$D$5))</f>
        <v>0.528345227018016</v>
      </c>
      <c r="U156" s="62" t="n">
        <v>0.737163814180929</v>
      </c>
      <c r="V156" s="61" t="n">
        <v>1603</v>
      </c>
      <c r="W156" s="62" t="n">
        <v>0.0678151016999644</v>
      </c>
      <c r="X156" s="63" t="s">
        <v>201</v>
      </c>
      <c r="Y156" s="63" t="s">
        <v>163</v>
      </c>
    </row>
    <row r="157" customFormat="false" ht="15" hidden="false" customHeight="false" outlineLevel="0" collapsed="false">
      <c r="A157" s="32" t="s">
        <v>230</v>
      </c>
      <c r="B157" s="32" t="s">
        <v>327</v>
      </c>
      <c r="C157" s="32" t="s">
        <v>334</v>
      </c>
      <c r="D157" s="59" t="n">
        <f aca="false">ROUND(S157*T157,0)</f>
        <v>1257</v>
      </c>
      <c r="E157" s="59" t="n">
        <f aca="false">ROUND(S157,0)-D157</f>
        <v>1245</v>
      </c>
      <c r="F157" s="59" t="n">
        <f aca="false">IF(COUNTA(D157:E157)=0,"",SUM(D157:E157))</f>
        <v>2502</v>
      </c>
      <c r="G157" s="40" t="n">
        <f aca="false">IF(OR(F157="",F157=0),"",D157/F157)</f>
        <v>0.502398081534772</v>
      </c>
      <c r="H157" s="40" t="n">
        <f aca="false">IF(OR(F157="",F157=0),"",E157/F157)</f>
        <v>0.497601918465228</v>
      </c>
      <c r="I157" s="32" t="s">
        <v>161</v>
      </c>
      <c r="J157" s="36" t="n">
        <v>1.88552821448838</v>
      </c>
      <c r="K157" s="36" t="n">
        <f aca="false">$K$8</f>
        <v>1.21862888767609</v>
      </c>
      <c r="L157" s="36" t="n">
        <f aca="false">SQRT(J157^2+K157^2)</f>
        <v>2.24505523618249</v>
      </c>
      <c r="M157" s="40" t="n">
        <f aca="false">IF(G157="","",MAX(0,G157-1.96*L157/100))</f>
        <v>0.458394998905595</v>
      </c>
      <c r="N157" s="40" t="n">
        <f aca="false">IF(G157="","",MIN(1,G157+1.96*L157/100))</f>
        <v>0.546401164163949</v>
      </c>
      <c r="O157" s="59" t="n">
        <f aca="false">ROUND(S157*W157,0)</f>
        <v>170</v>
      </c>
      <c r="P157" s="59" t="n">
        <f aca="false">IF(F157="","",ROUND(SQRT((F157*L157/100)^2+(G157*O157)^2),0))</f>
        <v>102</v>
      </c>
      <c r="R157" s="60" t="n">
        <v>-0.842506535225337</v>
      </c>
      <c r="S157" s="61" t="n">
        <f aca="false">U157*V157*$F$5</f>
        <v>2501.86532550992</v>
      </c>
      <c r="T157" s="62" t="n">
        <f aca="false">MAX(0,MIN(1,R157/100+$D$5))</f>
        <v>0.50228241354996</v>
      </c>
      <c r="U157" s="62" t="n">
        <v>0.618049734562727</v>
      </c>
      <c r="V157" s="61" t="n">
        <v>4048</v>
      </c>
      <c r="W157" s="62" t="n">
        <v>0.0678151016999644</v>
      </c>
      <c r="X157" s="63" t="s">
        <v>201</v>
      </c>
      <c r="Y157" s="63" t="s">
        <v>163</v>
      </c>
    </row>
    <row r="158" customFormat="false" ht="15" hidden="false" customHeight="false" outlineLevel="0" collapsed="false">
      <c r="A158" s="32" t="s">
        <v>230</v>
      </c>
      <c r="B158" s="32" t="s">
        <v>327</v>
      </c>
      <c r="C158" s="32" t="s">
        <v>335</v>
      </c>
      <c r="D158" s="59" t="n">
        <f aca="false">ROUND(S158*T158,0)</f>
        <v>717</v>
      </c>
      <c r="E158" s="59" t="n">
        <f aca="false">ROUND(S158,0)-D158</f>
        <v>596</v>
      </c>
      <c r="F158" s="59" t="n">
        <f aca="false">IF(COUNTA(D158:E158)=0,"",SUM(D158:E158))</f>
        <v>1313</v>
      </c>
      <c r="G158" s="40" t="n">
        <f aca="false">IF(OR(F158="",F158=0),"",D158/F158)</f>
        <v>0.546077684691546</v>
      </c>
      <c r="H158" s="40" t="n">
        <f aca="false">IF(OR(F158="",F158=0),"",E158/F158)</f>
        <v>0.453922315308454</v>
      </c>
      <c r="I158" s="32" t="s">
        <v>161</v>
      </c>
      <c r="J158" s="36" t="n">
        <v>1.88552821448838</v>
      </c>
      <c r="K158" s="36" t="n">
        <f aca="false">$K$8</f>
        <v>1.21862888767609</v>
      </c>
      <c r="L158" s="36" t="n">
        <f aca="false">SQRT(J158^2+K158^2)</f>
        <v>2.24505523618249</v>
      </c>
      <c r="M158" s="40" t="n">
        <f aca="false">IF(G158="","",MAX(0,G158-1.96*L158/100))</f>
        <v>0.502074602062369</v>
      </c>
      <c r="N158" s="40" t="n">
        <f aca="false">IF(G158="","",MIN(1,G158+1.96*L158/100))</f>
        <v>0.590080767320723</v>
      </c>
      <c r="O158" s="59" t="n">
        <f aca="false">ROUND(S158*W158,0)</f>
        <v>89</v>
      </c>
      <c r="P158" s="59" t="n">
        <f aca="false">IF(F158="","",ROUND(SQRT((F158*L158/100)^2+(G158*O158)^2),0))</f>
        <v>57</v>
      </c>
      <c r="R158" s="60" t="n">
        <v>3.51855190163728</v>
      </c>
      <c r="S158" s="61" t="n">
        <f aca="false">U158*V158*$F$5</f>
        <v>1312.71</v>
      </c>
      <c r="T158" s="62" t="n">
        <f aca="false">MAX(0,MIN(1,R158/100+$D$5))</f>
        <v>0.545892997918586</v>
      </c>
      <c r="U158" s="62" t="n">
        <v>0.658</v>
      </c>
      <c r="V158" s="61" t="n">
        <v>1995</v>
      </c>
      <c r="W158" s="62" t="n">
        <v>0.0678151016999644</v>
      </c>
      <c r="X158" s="63" t="s">
        <v>201</v>
      </c>
      <c r="Y158" s="63" t="s">
        <v>163</v>
      </c>
    </row>
    <row r="159" customFormat="false" ht="15" hidden="false" customHeight="false" outlineLevel="0" collapsed="false">
      <c r="A159" s="32" t="s">
        <v>230</v>
      </c>
      <c r="B159" s="32" t="s">
        <v>327</v>
      </c>
      <c r="C159" s="32" t="s">
        <v>336</v>
      </c>
      <c r="D159" s="59" t="n">
        <f aca="false">ROUND(S159*T159,0)</f>
        <v>700</v>
      </c>
      <c r="E159" s="59" t="n">
        <f aca="false">ROUND(S159,0)-D159</f>
        <v>642</v>
      </c>
      <c r="F159" s="59" t="n">
        <f aca="false">IF(COUNTA(D159:E159)=0,"",SUM(D159:E159))</f>
        <v>1342</v>
      </c>
      <c r="G159" s="40" t="n">
        <f aca="false">IF(OR(F159="",F159=0),"",D159/F159)</f>
        <v>0.521609538002981</v>
      </c>
      <c r="H159" s="40" t="n">
        <f aca="false">IF(OR(F159="",F159=0),"",E159/F159)</f>
        <v>0.478390461997019</v>
      </c>
      <c r="I159" s="32" t="s">
        <v>161</v>
      </c>
      <c r="J159" s="36" t="n">
        <v>1.88552821448838</v>
      </c>
      <c r="K159" s="36" t="n">
        <f aca="false">$K$8</f>
        <v>1.21862888767609</v>
      </c>
      <c r="L159" s="36" t="n">
        <f aca="false">SQRT(J159^2+K159^2)</f>
        <v>2.24505523618249</v>
      </c>
      <c r="M159" s="40" t="n">
        <f aca="false">IF(G159="","",MAX(0,G159-1.96*L159/100))</f>
        <v>0.477606455373804</v>
      </c>
      <c r="N159" s="40" t="n">
        <f aca="false">IF(G159="","",MIN(1,G159+1.96*L159/100))</f>
        <v>0.565612620632157</v>
      </c>
      <c r="O159" s="59" t="n">
        <f aca="false">ROUND(S159*W159,0)</f>
        <v>91</v>
      </c>
      <c r="P159" s="59" t="n">
        <f aca="false">IF(F159="","",ROUND(SQRT((F159*L159/100)^2+(G159*O159)^2),0))</f>
        <v>56</v>
      </c>
      <c r="R159" s="60" t="n">
        <v>1.10909112874604</v>
      </c>
      <c r="S159" s="61" t="n">
        <f aca="false">U159*V159*$F$5</f>
        <v>1342.44359673025</v>
      </c>
      <c r="T159" s="62" t="n">
        <f aca="false">MAX(0,MIN(1,R159/100+$D$5))</f>
        <v>0.521798390189673</v>
      </c>
      <c r="U159" s="62" t="n">
        <v>0.726430517711172</v>
      </c>
      <c r="V159" s="61" t="n">
        <v>1848</v>
      </c>
      <c r="W159" s="62" t="n">
        <v>0.0678151016999644</v>
      </c>
      <c r="X159" s="63" t="s">
        <v>201</v>
      </c>
      <c r="Y159" s="63" t="s">
        <v>163</v>
      </c>
    </row>
    <row r="160" customFormat="false" ht="15" hidden="false" customHeight="false" outlineLevel="0" collapsed="false">
      <c r="A160" s="32" t="s">
        <v>230</v>
      </c>
      <c r="B160" s="32" t="s">
        <v>327</v>
      </c>
      <c r="C160" s="32" t="s">
        <v>337</v>
      </c>
      <c r="D160" s="59" t="n">
        <f aca="false">ROUND(S160*T160,0)</f>
        <v>456</v>
      </c>
      <c r="E160" s="59" t="n">
        <f aca="false">ROUND(S160,0)-D160</f>
        <v>424</v>
      </c>
      <c r="F160" s="59" t="n">
        <f aca="false">IF(COUNTA(D160:E160)=0,"",SUM(D160:E160))</f>
        <v>880</v>
      </c>
      <c r="G160" s="40" t="n">
        <f aca="false">IF(OR(F160="",F160=0),"",D160/F160)</f>
        <v>0.518181818181818</v>
      </c>
      <c r="H160" s="40" t="n">
        <f aca="false">IF(OR(F160="",F160=0),"",E160/F160)</f>
        <v>0.481818181818182</v>
      </c>
      <c r="I160" s="32" t="s">
        <v>161</v>
      </c>
      <c r="J160" s="36" t="n">
        <v>2.37295943726819</v>
      </c>
      <c r="K160" s="36" t="n">
        <f aca="false">$K$8</f>
        <v>1.21862888767609</v>
      </c>
      <c r="L160" s="36" t="n">
        <f aca="false">SQRT(J160^2+K160^2)</f>
        <v>2.66758183694499</v>
      </c>
      <c r="M160" s="40" t="n">
        <f aca="false">IF(G160="","",MAX(0,G160-1.96*L160/100))</f>
        <v>0.465897214177696</v>
      </c>
      <c r="N160" s="40" t="n">
        <f aca="false">IF(G160="","",MIN(1,G160+1.96*L160/100))</f>
        <v>0.57046642218594</v>
      </c>
      <c r="O160" s="59" t="n">
        <f aca="false">ROUND(S160*W160,0)</f>
        <v>78</v>
      </c>
      <c r="P160" s="59" t="n">
        <f aca="false">IF(F160="","",ROUND(SQRT((F160*L160/100)^2+(G160*O160)^2),0))</f>
        <v>47</v>
      </c>
      <c r="R160" s="60" t="n">
        <v>0.719700483415728</v>
      </c>
      <c r="S160" s="61" t="n">
        <f aca="false">U160*V160*$F$5</f>
        <v>879.958115183246</v>
      </c>
      <c r="T160" s="62" t="n">
        <f aca="false">MAX(0,MIN(1,R160/100+$D$5))</f>
        <v>0.51790448373637</v>
      </c>
      <c r="U160" s="62" t="n">
        <v>0.668661181750187</v>
      </c>
      <c r="V160" s="61" t="n">
        <v>1316</v>
      </c>
      <c r="W160" s="62" t="n">
        <v>0.0882361663506877</v>
      </c>
      <c r="X160" s="63" t="s">
        <v>168</v>
      </c>
      <c r="Y160" s="63" t="s">
        <v>163</v>
      </c>
    </row>
    <row r="161" customFormat="false" ht="15" hidden="false" customHeight="false" outlineLevel="0" collapsed="false">
      <c r="A161" s="32" t="s">
        <v>230</v>
      </c>
      <c r="B161" s="32" t="s">
        <v>338</v>
      </c>
      <c r="C161" s="32" t="s">
        <v>338</v>
      </c>
      <c r="D161" s="59" t="n">
        <f aca="false">ROUND(S161*T161,0)</f>
        <v>829</v>
      </c>
      <c r="E161" s="59" t="n">
        <f aca="false">ROUND(S161,0)-D161</f>
        <v>1375</v>
      </c>
      <c r="F161" s="59" t="n">
        <f aca="false">IF(COUNTA(D161:E161)=0,"",SUM(D161:E161))</f>
        <v>2204</v>
      </c>
      <c r="G161" s="40" t="n">
        <f aca="false">IF(OR(F161="",F161=0),"",D161/F161)</f>
        <v>0.376134301270417</v>
      </c>
      <c r="H161" s="40" t="n">
        <f aca="false">IF(OR(F161="",F161=0),"",E161/F161)</f>
        <v>0.623865698729583</v>
      </c>
      <c r="I161" s="32" t="s">
        <v>161</v>
      </c>
      <c r="J161" s="36" t="n">
        <v>1.88552821448838</v>
      </c>
      <c r="K161" s="36" t="n">
        <f aca="false">$K$8</f>
        <v>1.21862888767609</v>
      </c>
      <c r="L161" s="36" t="n">
        <f aca="false">SQRT(J161^2+K161^2)</f>
        <v>2.24505523618249</v>
      </c>
      <c r="M161" s="40" t="n">
        <f aca="false">IF(G161="","",MAX(0,G161-1.96*L161/100))</f>
        <v>0.332131218641241</v>
      </c>
      <c r="N161" s="40" t="n">
        <f aca="false">IF(G161="","",MIN(1,G161+1.96*L161/100))</f>
        <v>0.420137383899594</v>
      </c>
      <c r="O161" s="59" t="n">
        <f aca="false">ROUND(S161*W161,0)</f>
        <v>149</v>
      </c>
      <c r="P161" s="59" t="n">
        <f aca="false">IF(F161="","",ROUND(SQRT((F161*L161/100)^2+(G161*O161)^2),0))</f>
        <v>75</v>
      </c>
      <c r="R161" s="60" t="n">
        <v>-13.4373966887669</v>
      </c>
      <c r="S161" s="61" t="n">
        <f aca="false">U161*V161*$F$5</f>
        <v>2204.10505319149</v>
      </c>
      <c r="T161" s="62" t="n">
        <f aca="false">MAX(0,MIN(1,R161/100+$D$5))</f>
        <v>0.376333512014544</v>
      </c>
      <c r="U161" s="62" t="n">
        <v>0.71841755319149</v>
      </c>
      <c r="V161" s="61" t="n">
        <v>3068</v>
      </c>
      <c r="W161" s="62" t="n">
        <v>0.0678151016999644</v>
      </c>
      <c r="X161" s="63" t="s">
        <v>201</v>
      </c>
      <c r="Y161" s="63" t="s">
        <v>163</v>
      </c>
    </row>
    <row r="162" customFormat="false" ht="15" hidden="false" customHeight="false" outlineLevel="0" collapsed="false">
      <c r="A162" s="32" t="s">
        <v>230</v>
      </c>
      <c r="B162" s="32" t="s">
        <v>339</v>
      </c>
      <c r="C162" s="32" t="s">
        <v>339</v>
      </c>
      <c r="D162" s="59" t="n">
        <f aca="false">ROUND(S162*T162,0)</f>
        <v>430</v>
      </c>
      <c r="E162" s="59" t="n">
        <f aca="false">ROUND(S162,0)-D162</f>
        <v>807</v>
      </c>
      <c r="F162" s="59" t="n">
        <f aca="false">IF(COUNTA(D162:E162)=0,"",SUM(D162:E162))</f>
        <v>1237</v>
      </c>
      <c r="G162" s="40" t="n">
        <f aca="false">IF(OR(F162="",F162=0),"",D162/F162)</f>
        <v>0.347615198059822</v>
      </c>
      <c r="H162" s="40" t="n">
        <f aca="false">IF(OR(F162="",F162=0),"",E162/F162)</f>
        <v>0.652384801940178</v>
      </c>
      <c r="I162" s="32" t="s">
        <v>161</v>
      </c>
      <c r="J162" s="36" t="n">
        <v>1.88552821448838</v>
      </c>
      <c r="K162" s="36" t="n">
        <f aca="false">$K$8</f>
        <v>1.21862888767609</v>
      </c>
      <c r="L162" s="36" t="n">
        <f aca="false">SQRT(J162^2+K162^2)</f>
        <v>2.24505523618249</v>
      </c>
      <c r="M162" s="40" t="n">
        <f aca="false">IF(G162="","",MAX(0,G162-1.96*L162/100))</f>
        <v>0.303612115430645</v>
      </c>
      <c r="N162" s="40" t="n">
        <f aca="false">IF(G162="","",MIN(1,G162+1.96*L162/100))</f>
        <v>0.391618280688999</v>
      </c>
      <c r="O162" s="59" t="n">
        <f aca="false">ROUND(S162*W162,0)</f>
        <v>84</v>
      </c>
      <c r="P162" s="59" t="n">
        <f aca="false">IF(F162="","",ROUND(SQRT((F162*L162/100)^2+(G162*O162)^2),0))</f>
        <v>40</v>
      </c>
      <c r="R162" s="60" t="n">
        <v>-16.2737218183994</v>
      </c>
      <c r="S162" s="61" t="n">
        <f aca="false">U162*V162*$F$5</f>
        <v>1236.97340124505</v>
      </c>
      <c r="T162" s="62" t="n">
        <f aca="false">MAX(0,MIN(1,R162/100+$D$5))</f>
        <v>0.347970260718219</v>
      </c>
      <c r="U162" s="62" t="n">
        <v>0.688737973967176</v>
      </c>
      <c r="V162" s="61" t="n">
        <v>1796</v>
      </c>
      <c r="W162" s="62" t="n">
        <v>0.0678151016999644</v>
      </c>
      <c r="X162" s="63" t="s">
        <v>201</v>
      </c>
      <c r="Y162" s="63" t="s">
        <v>163</v>
      </c>
    </row>
    <row r="163" customFormat="false" ht="15" hidden="false" customHeight="false" outlineLevel="0" collapsed="false">
      <c r="A163" s="32" t="s">
        <v>230</v>
      </c>
      <c r="B163" s="32" t="s">
        <v>340</v>
      </c>
      <c r="C163" s="32" t="s">
        <v>341</v>
      </c>
      <c r="D163" s="59" t="n">
        <f aca="false">ROUND(S163*T163,0)</f>
        <v>153</v>
      </c>
      <c r="E163" s="59" t="n">
        <f aca="false">ROUND(S163,0)-D163</f>
        <v>410</v>
      </c>
      <c r="F163" s="59" t="n">
        <f aca="false">IF(COUNTA(D163:E163)=0,"",SUM(D163:E163))</f>
        <v>563</v>
      </c>
      <c r="G163" s="40" t="n">
        <f aca="false">IF(OR(F163="",F163=0),"",D163/F163)</f>
        <v>0.271758436944938</v>
      </c>
      <c r="H163" s="40" t="n">
        <f aca="false">IF(OR(F163="",F163=0),"",E163/F163)</f>
        <v>0.728241563055062</v>
      </c>
      <c r="I163" s="32" t="s">
        <v>161</v>
      </c>
      <c r="J163" s="36" t="n">
        <v>3.71043921764034</v>
      </c>
      <c r="K163" s="36" t="n">
        <f aca="false">$K$8</f>
        <v>1.21862888767609</v>
      </c>
      <c r="L163" s="36" t="n">
        <f aca="false">SQRT(J163^2+K163^2)</f>
        <v>3.90543410566382</v>
      </c>
      <c r="M163" s="40" t="n">
        <f aca="false">IF(G163="","",MAX(0,G163-1.96*L163/100))</f>
        <v>0.195211928473927</v>
      </c>
      <c r="N163" s="40" t="n">
        <f aca="false">IF(G163="","",MIN(1,G163+1.96*L163/100))</f>
        <v>0.348304945415949</v>
      </c>
      <c r="O163" s="59" t="n">
        <f aca="false">ROUND(S163*W163,0)</f>
        <v>83</v>
      </c>
      <c r="P163" s="59" t="n">
        <f aca="false">IF(F163="","",ROUND(SQRT((F163*L163/100)^2+(G163*O163)^2),0))</f>
        <v>31</v>
      </c>
      <c r="R163" s="60" t="n">
        <v>-23.9094037825783</v>
      </c>
      <c r="S163" s="61" t="n">
        <f aca="false">U163*V163*$F$5</f>
        <v>562.682926829269</v>
      </c>
      <c r="T163" s="62" t="n">
        <f aca="false">MAX(0,MIN(1,R163/100+$D$5))</f>
        <v>0.27161344107643</v>
      </c>
      <c r="U163" s="62" t="n">
        <v>0.731707317073171</v>
      </c>
      <c r="V163" s="61" t="n">
        <v>769</v>
      </c>
      <c r="W163" s="62" t="n">
        <v>0.147793277096735</v>
      </c>
      <c r="X163" s="63" t="s">
        <v>162</v>
      </c>
      <c r="Y163" s="63" t="s">
        <v>163</v>
      </c>
    </row>
    <row r="164" customFormat="false" ht="15" hidden="false" customHeight="false" outlineLevel="0" collapsed="false">
      <c r="A164" s="32" t="s">
        <v>230</v>
      </c>
      <c r="B164" s="32" t="s">
        <v>340</v>
      </c>
      <c r="C164" s="32" t="s">
        <v>342</v>
      </c>
      <c r="D164" s="59" t="n">
        <f aca="false">ROUND(S164*T164,0)</f>
        <v>119</v>
      </c>
      <c r="E164" s="59" t="n">
        <f aca="false">ROUND(S164,0)-D164</f>
        <v>264</v>
      </c>
      <c r="F164" s="59" t="n">
        <f aca="false">IF(COUNTA(D164:E164)=0,"",SUM(D164:E164))</f>
        <v>383</v>
      </c>
      <c r="G164" s="40" t="n">
        <f aca="false">IF(OR(F164="",F164=0),"",D164/F164)</f>
        <v>0.310704960835509</v>
      </c>
      <c r="H164" s="40" t="n">
        <f aca="false">IF(OR(F164="",F164=0),"",E164/F164)</f>
        <v>0.689295039164491</v>
      </c>
      <c r="I164" s="32" t="s">
        <v>161</v>
      </c>
      <c r="J164" s="36" t="n">
        <v>3.71043921764034</v>
      </c>
      <c r="K164" s="36" t="n">
        <f aca="false">$K$8</f>
        <v>1.21862888767609</v>
      </c>
      <c r="L164" s="36" t="n">
        <f aca="false">SQRT(J164^2+K164^2)</f>
        <v>3.90543410566382</v>
      </c>
      <c r="M164" s="40" t="n">
        <f aca="false">IF(G164="","",MAX(0,G164-1.96*L164/100))</f>
        <v>0.234158452364498</v>
      </c>
      <c r="N164" s="40" t="n">
        <f aca="false">IF(G164="","",MIN(1,G164+1.96*L164/100))</f>
        <v>0.38725146930652</v>
      </c>
      <c r="O164" s="59" t="n">
        <f aca="false">ROUND(S164*W164,0)</f>
        <v>57</v>
      </c>
      <c r="P164" s="59" t="n">
        <f aca="false">IF(F164="","",ROUND(SQRT((F164*L164/100)^2+(G164*O164)^2),0))</f>
        <v>23</v>
      </c>
      <c r="R164" s="60" t="n">
        <v>-19.9650439920123</v>
      </c>
      <c r="S164" s="61" t="n">
        <f aca="false">U164*V164*$F$5</f>
        <v>382.588235294118</v>
      </c>
      <c r="T164" s="62" t="n">
        <f aca="false">MAX(0,MIN(1,R164/100+$D$5))</f>
        <v>0.31105703898209</v>
      </c>
      <c r="U164" s="62" t="n">
        <v>0.705882352941177</v>
      </c>
      <c r="V164" s="61" t="n">
        <v>542</v>
      </c>
      <c r="W164" s="62" t="n">
        <v>0.147793277096735</v>
      </c>
      <c r="X164" s="63" t="s">
        <v>162</v>
      </c>
      <c r="Y164" s="63" t="s">
        <v>163</v>
      </c>
    </row>
    <row r="165" customFormat="false" ht="15" hidden="false" customHeight="false" outlineLevel="0" collapsed="false">
      <c r="A165" s="32" t="s">
        <v>230</v>
      </c>
      <c r="B165" s="32" t="s">
        <v>340</v>
      </c>
      <c r="C165" s="32" t="s">
        <v>343</v>
      </c>
      <c r="D165" s="59" t="n">
        <f aca="false">ROUND(S165*T165,0)</f>
        <v>405</v>
      </c>
      <c r="E165" s="59" t="n">
        <f aca="false">ROUND(S165,0)-D165</f>
        <v>843</v>
      </c>
      <c r="F165" s="59" t="n">
        <f aca="false">IF(COUNTA(D165:E165)=0,"",SUM(D165:E165))</f>
        <v>1248</v>
      </c>
      <c r="G165" s="40" t="n">
        <f aca="false">IF(OR(F165="",F165=0),"",D165/F165)</f>
        <v>0.324519230769231</v>
      </c>
      <c r="H165" s="40" t="n">
        <f aca="false">IF(OR(F165="",F165=0),"",E165/F165)</f>
        <v>0.675480769230769</v>
      </c>
      <c r="I165" s="32" t="s">
        <v>161</v>
      </c>
      <c r="J165" s="36" t="n">
        <v>1.88552821448838</v>
      </c>
      <c r="K165" s="36" t="n">
        <f aca="false">$K$8</f>
        <v>1.21862888767609</v>
      </c>
      <c r="L165" s="36" t="n">
        <f aca="false">SQRT(J165^2+K165^2)</f>
        <v>2.24505523618249</v>
      </c>
      <c r="M165" s="40" t="n">
        <f aca="false">IF(G165="","",MAX(0,G165-1.96*L165/100))</f>
        <v>0.280516148140054</v>
      </c>
      <c r="N165" s="40" t="n">
        <f aca="false">IF(G165="","",MIN(1,G165+1.96*L165/100))</f>
        <v>0.368522313398408</v>
      </c>
      <c r="O165" s="59" t="n">
        <f aca="false">ROUND(S165*W165,0)</f>
        <v>85</v>
      </c>
      <c r="P165" s="59" t="n">
        <f aca="false">IF(F165="","",ROUND(SQRT((F165*L165/100)^2+(G165*O165)^2),0))</f>
        <v>39</v>
      </c>
      <c r="R165" s="60" t="n">
        <v>-18.6018894052866</v>
      </c>
      <c r="S165" s="61" t="n">
        <f aca="false">U165*V165*$F$5</f>
        <v>1248.26659471128</v>
      </c>
      <c r="T165" s="62" t="n">
        <f aca="false">MAX(0,MIN(1,R165/100+$D$5))</f>
        <v>0.324688584849347</v>
      </c>
      <c r="U165" s="62" t="n">
        <v>0.676200755531571</v>
      </c>
      <c r="V165" s="61" t="n">
        <v>1846</v>
      </c>
      <c r="W165" s="62" t="n">
        <v>0.0678151016999644</v>
      </c>
      <c r="X165" s="63" t="s">
        <v>201</v>
      </c>
      <c r="Y165" s="63" t="s">
        <v>163</v>
      </c>
    </row>
    <row r="166" customFormat="false" ht="15" hidden="false" customHeight="false" outlineLevel="0" collapsed="false">
      <c r="A166" s="32" t="s">
        <v>230</v>
      </c>
      <c r="B166" s="32" t="s">
        <v>344</v>
      </c>
      <c r="C166" s="32" t="s">
        <v>344</v>
      </c>
      <c r="D166" s="59" t="n">
        <f aca="false">ROUND(S166*T166,0)</f>
        <v>826</v>
      </c>
      <c r="E166" s="59" t="n">
        <f aca="false">ROUND(S166,0)-D166</f>
        <v>687</v>
      </c>
      <c r="F166" s="59" t="n">
        <f aca="false">IF(COUNTA(D166:E166)=0,"",SUM(D166:E166))</f>
        <v>1513</v>
      </c>
      <c r="G166" s="40" t="n">
        <f aca="false">IF(OR(F166="",F166=0),"",D166/F166)</f>
        <v>0.545935228023794</v>
      </c>
      <c r="H166" s="40" t="n">
        <f aca="false">IF(OR(F166="",F166=0),"",E166/F166)</f>
        <v>0.454064771976206</v>
      </c>
      <c r="I166" s="32" t="s">
        <v>161</v>
      </c>
      <c r="J166" s="36" t="n">
        <v>1.88552821448838</v>
      </c>
      <c r="K166" s="36" t="n">
        <f aca="false">$K$8</f>
        <v>1.21862888767609</v>
      </c>
      <c r="L166" s="36" t="n">
        <f aca="false">SQRT(J166^2+K166^2)</f>
        <v>2.24505523618249</v>
      </c>
      <c r="M166" s="40" t="n">
        <f aca="false">IF(G166="","",MAX(0,G166-1.96*L166/100))</f>
        <v>0.501932145394617</v>
      </c>
      <c r="N166" s="40" t="n">
        <f aca="false">IF(G166="","",MIN(1,G166+1.96*L166/100))</f>
        <v>0.589938310652971</v>
      </c>
      <c r="O166" s="59" t="n">
        <f aca="false">ROUND(S166*W166,0)</f>
        <v>103</v>
      </c>
      <c r="P166" s="59" t="n">
        <f aca="false">IF(F166="","",ROUND(SQRT((F166*L166/100)^2+(G166*O166)^2),0))</f>
        <v>66</v>
      </c>
      <c r="R166" s="60" t="n">
        <v>3.51249251165724</v>
      </c>
      <c r="S166" s="61" t="n">
        <f aca="false">U166*V166*$F$5</f>
        <v>1512.74151436031</v>
      </c>
      <c r="T166" s="62" t="n">
        <f aca="false">MAX(0,MIN(1,R166/100+$D$5))</f>
        <v>0.545832404018785</v>
      </c>
      <c r="U166" s="62" t="n">
        <v>0.616187989556136</v>
      </c>
      <c r="V166" s="61" t="n">
        <v>2455</v>
      </c>
      <c r="W166" s="62" t="n">
        <v>0.0678151016999644</v>
      </c>
      <c r="X166" s="63" t="s">
        <v>201</v>
      </c>
      <c r="Y166" s="63" t="s">
        <v>163</v>
      </c>
    </row>
    <row r="167" customFormat="false" ht="15" hidden="false" customHeight="false" outlineLevel="0" collapsed="false">
      <c r="A167" s="32" t="s">
        <v>230</v>
      </c>
      <c r="B167" s="32" t="s">
        <v>345</v>
      </c>
      <c r="C167" s="32" t="s">
        <v>346</v>
      </c>
      <c r="D167" s="59" t="n">
        <f aca="false">ROUND(S167*T167,0)</f>
        <v>814</v>
      </c>
      <c r="E167" s="59" t="n">
        <f aca="false">ROUND(S167,0)-D167</f>
        <v>1087</v>
      </c>
      <c r="F167" s="59" t="n">
        <f aca="false">IF(COUNTA(D167:E167)=0,"",SUM(D167:E167))</f>
        <v>1901</v>
      </c>
      <c r="G167" s="40" t="n">
        <f aca="false">IF(OR(F167="",F167=0),"",D167/F167)</f>
        <v>0.4281956864808</v>
      </c>
      <c r="H167" s="40" t="n">
        <f aca="false">IF(OR(F167="",F167=0),"",E167/F167)</f>
        <v>0.571804313519201</v>
      </c>
      <c r="I167" s="32" t="s">
        <v>161</v>
      </c>
      <c r="J167" s="36" t="n">
        <v>1.88552821448838</v>
      </c>
      <c r="K167" s="36" t="n">
        <f aca="false">$K$8</f>
        <v>1.21862888767609</v>
      </c>
      <c r="L167" s="36" t="n">
        <f aca="false">SQRT(J167^2+K167^2)</f>
        <v>2.24505523618249</v>
      </c>
      <c r="M167" s="40" t="n">
        <f aca="false">IF(G167="","",MAX(0,G167-1.96*L167/100))</f>
        <v>0.384192603851623</v>
      </c>
      <c r="N167" s="40" t="n">
        <f aca="false">IF(G167="","",MIN(1,G167+1.96*L167/100))</f>
        <v>0.472198769109976</v>
      </c>
      <c r="O167" s="59" t="n">
        <f aca="false">ROUND(S167*W167,0)</f>
        <v>129</v>
      </c>
      <c r="P167" s="59" t="n">
        <f aca="false">IF(F167="","",ROUND(SQRT((F167*L167/100)^2+(G167*O167)^2),0))</f>
        <v>70</v>
      </c>
      <c r="R167" s="60" t="n">
        <v>-8.23920385474628</v>
      </c>
      <c r="S167" s="61" t="n">
        <f aca="false">U167*V167*$F$5</f>
        <v>1901.09148856393</v>
      </c>
      <c r="T167" s="62" t="n">
        <f aca="false">MAX(0,MIN(1,R167/100+$D$5))</f>
        <v>0.42831544035475</v>
      </c>
      <c r="U167" s="62" t="n">
        <v>0.702287214098238</v>
      </c>
      <c r="V167" s="61" t="n">
        <v>2707</v>
      </c>
      <c r="W167" s="62" t="n">
        <v>0.0678151016999644</v>
      </c>
      <c r="X167" s="63" t="s">
        <v>201</v>
      </c>
      <c r="Y167" s="63" t="s">
        <v>163</v>
      </c>
    </row>
    <row r="168" customFormat="false" ht="15" hidden="false" customHeight="false" outlineLevel="0" collapsed="false">
      <c r="A168" s="32" t="s">
        <v>230</v>
      </c>
      <c r="B168" s="32" t="s">
        <v>345</v>
      </c>
      <c r="C168" s="32" t="s">
        <v>347</v>
      </c>
      <c r="D168" s="59" t="n">
        <f aca="false">ROUND(S168*T168,0)</f>
        <v>669</v>
      </c>
      <c r="E168" s="59" t="n">
        <f aca="false">ROUND(S168,0)-D168</f>
        <v>1011</v>
      </c>
      <c r="F168" s="59" t="n">
        <f aca="false">IF(COUNTA(D168:E168)=0,"",SUM(D168:E168))</f>
        <v>1680</v>
      </c>
      <c r="G168" s="40" t="n">
        <f aca="false">IF(OR(F168="",F168=0),"",D168/F168)</f>
        <v>0.398214285714286</v>
      </c>
      <c r="H168" s="40" t="n">
        <f aca="false">IF(OR(F168="",F168=0),"",E168/F168)</f>
        <v>0.601785714285714</v>
      </c>
      <c r="I168" s="32" t="s">
        <v>161</v>
      </c>
      <c r="J168" s="36" t="n">
        <v>1.88552821448838</v>
      </c>
      <c r="K168" s="36" t="n">
        <f aca="false">$K$8</f>
        <v>1.21862888767609</v>
      </c>
      <c r="L168" s="36" t="n">
        <f aca="false">SQRT(J168^2+K168^2)</f>
        <v>2.24505523618249</v>
      </c>
      <c r="M168" s="40" t="n">
        <f aca="false">IF(G168="","",MAX(0,G168-1.96*L168/100))</f>
        <v>0.354211203085109</v>
      </c>
      <c r="N168" s="40" t="n">
        <f aca="false">IF(G168="","",MIN(1,G168+1.96*L168/100))</f>
        <v>0.442217368343463</v>
      </c>
      <c r="O168" s="59" t="n">
        <f aca="false">ROUND(S168*W168,0)</f>
        <v>114</v>
      </c>
      <c r="P168" s="59" t="n">
        <f aca="false">IF(F168="","",ROUND(SQRT((F168*L168/100)^2+(G168*O168)^2),0))</f>
        <v>59</v>
      </c>
      <c r="R168" s="60" t="n">
        <v>-11.2513585360268</v>
      </c>
      <c r="S168" s="61" t="n">
        <f aca="false">U168*V168*$F$5</f>
        <v>1679.87969094923</v>
      </c>
      <c r="T168" s="62" t="n">
        <f aca="false">MAX(0,MIN(1,R168/100+$D$5))</f>
        <v>0.398193893541945</v>
      </c>
      <c r="U168" s="62" t="n">
        <v>0.613318616629875</v>
      </c>
      <c r="V168" s="61" t="n">
        <v>2739</v>
      </c>
      <c r="W168" s="62" t="n">
        <v>0.0678151016999644</v>
      </c>
      <c r="X168" s="63" t="s">
        <v>201</v>
      </c>
      <c r="Y168" s="63" t="s">
        <v>163</v>
      </c>
    </row>
    <row r="169" customFormat="false" ht="15" hidden="false" customHeight="false" outlineLevel="0" collapsed="false">
      <c r="A169" s="32" t="s">
        <v>230</v>
      </c>
      <c r="B169" s="32" t="s">
        <v>345</v>
      </c>
      <c r="C169" s="32" t="s">
        <v>348</v>
      </c>
      <c r="D169" s="59" t="n">
        <f aca="false">ROUND(S169*T169,0)</f>
        <v>357</v>
      </c>
      <c r="E169" s="59" t="n">
        <f aca="false">ROUND(S169,0)-D169</f>
        <v>542</v>
      </c>
      <c r="F169" s="59" t="n">
        <f aca="false">IF(COUNTA(D169:E169)=0,"",SUM(D169:E169))</f>
        <v>899</v>
      </c>
      <c r="G169" s="40" t="n">
        <f aca="false">IF(OR(F169="",F169=0),"",D169/F169)</f>
        <v>0.397107897664071</v>
      </c>
      <c r="H169" s="40" t="n">
        <f aca="false">IF(OR(F169="",F169=0),"",E169/F169)</f>
        <v>0.602892102335929</v>
      </c>
      <c r="I169" s="32" t="s">
        <v>161</v>
      </c>
      <c r="J169" s="36" t="n">
        <v>2.37295943726819</v>
      </c>
      <c r="K169" s="36" t="n">
        <f aca="false">$K$8</f>
        <v>1.21862888767609</v>
      </c>
      <c r="L169" s="36" t="n">
        <f aca="false">SQRT(J169^2+K169^2)</f>
        <v>2.66758183694499</v>
      </c>
      <c r="M169" s="40" t="n">
        <f aca="false">IF(G169="","",MAX(0,G169-1.96*L169/100))</f>
        <v>0.344823293659949</v>
      </c>
      <c r="N169" s="40" t="n">
        <f aca="false">IF(G169="","",MIN(1,G169+1.96*L169/100))</f>
        <v>0.449392501668193</v>
      </c>
      <c r="O169" s="59" t="n">
        <f aca="false">ROUND(S169*W169,0)</f>
        <v>79</v>
      </c>
      <c r="P169" s="59" t="n">
        <f aca="false">IF(F169="","",ROUND(SQRT((F169*L169/100)^2+(G169*O169)^2),0))</f>
        <v>39</v>
      </c>
      <c r="R169" s="60" t="n">
        <v>-11.3780629066537</v>
      </c>
      <c r="S169" s="61" t="n">
        <f aca="false">U169*V169*$F$5</f>
        <v>898.819587628866</v>
      </c>
      <c r="T169" s="62" t="n">
        <f aca="false">MAX(0,MIN(1,R169/100+$D$5))</f>
        <v>0.396926849835676</v>
      </c>
      <c r="U169" s="62" t="n">
        <v>0.654639175257732</v>
      </c>
      <c r="V169" s="61" t="n">
        <v>1373</v>
      </c>
      <c r="W169" s="62" t="n">
        <v>0.0882361663506877</v>
      </c>
      <c r="X169" s="63" t="s">
        <v>168</v>
      </c>
      <c r="Y169" s="63" t="s">
        <v>163</v>
      </c>
    </row>
    <row r="170" customFormat="false" ht="15" hidden="false" customHeight="false" outlineLevel="0" collapsed="false">
      <c r="A170" s="32" t="s">
        <v>230</v>
      </c>
      <c r="B170" s="32" t="s">
        <v>345</v>
      </c>
      <c r="C170" s="32" t="s">
        <v>349</v>
      </c>
      <c r="D170" s="59" t="n">
        <f aca="false">ROUND(S170*T170,0)</f>
        <v>535</v>
      </c>
      <c r="E170" s="59" t="n">
        <f aca="false">ROUND(S170,0)-D170</f>
        <v>792</v>
      </c>
      <c r="F170" s="59" t="n">
        <f aca="false">IF(COUNTA(D170:E170)=0,"",SUM(D170:E170))</f>
        <v>1327</v>
      </c>
      <c r="G170" s="40" t="n">
        <f aca="false">IF(OR(F170="",F170=0),"",D170/F170)</f>
        <v>0.403165033911078</v>
      </c>
      <c r="H170" s="40" t="n">
        <f aca="false">IF(OR(F170="",F170=0),"",E170/F170)</f>
        <v>0.596834966088922</v>
      </c>
      <c r="I170" s="32" t="s">
        <v>161</v>
      </c>
      <c r="J170" s="36" t="n">
        <v>1.88552821448838</v>
      </c>
      <c r="K170" s="36" t="n">
        <f aca="false">$K$8</f>
        <v>1.21862888767609</v>
      </c>
      <c r="L170" s="36" t="n">
        <f aca="false">SQRT(J170^2+K170^2)</f>
        <v>2.24505523618249</v>
      </c>
      <c r="M170" s="40" t="n">
        <f aca="false">IF(G170="","",MAX(0,G170-1.96*L170/100))</f>
        <v>0.359161951281901</v>
      </c>
      <c r="N170" s="40" t="n">
        <f aca="false">IF(G170="","",MIN(1,G170+1.96*L170/100))</f>
        <v>0.447168116540254</v>
      </c>
      <c r="O170" s="59" t="n">
        <f aca="false">ROUND(S170*W170,0)</f>
        <v>90</v>
      </c>
      <c r="P170" s="59" t="n">
        <f aca="false">IF(F170="","",ROUND(SQRT((F170*L170/100)^2+(G170*O170)^2),0))</f>
        <v>47</v>
      </c>
      <c r="R170" s="60" t="n">
        <v>-10.776383369571</v>
      </c>
      <c r="S170" s="61" t="n">
        <f aca="false">U170*V170*$F$5</f>
        <v>1327.11285266458</v>
      </c>
      <c r="T170" s="62" t="n">
        <f aca="false">MAX(0,MIN(1,R170/100+$D$5))</f>
        <v>0.402943645206503</v>
      </c>
      <c r="U170" s="62" t="n">
        <v>0.668234064785789</v>
      </c>
      <c r="V170" s="61" t="n">
        <v>1986</v>
      </c>
      <c r="W170" s="62" t="n">
        <v>0.0678151016999644</v>
      </c>
      <c r="X170" s="63" t="s">
        <v>201</v>
      </c>
      <c r="Y170" s="63" t="s">
        <v>163</v>
      </c>
    </row>
    <row r="171" customFormat="false" ht="15" hidden="false" customHeight="false" outlineLevel="0" collapsed="false">
      <c r="A171" s="32" t="s">
        <v>230</v>
      </c>
      <c r="B171" s="32" t="s">
        <v>345</v>
      </c>
      <c r="C171" s="32" t="s">
        <v>350</v>
      </c>
      <c r="D171" s="59" t="n">
        <f aca="false">ROUND(S171*T171,0)</f>
        <v>450</v>
      </c>
      <c r="E171" s="59" t="n">
        <f aca="false">ROUND(S171,0)-D171</f>
        <v>721</v>
      </c>
      <c r="F171" s="59" t="n">
        <f aca="false">IF(COUNTA(D171:E171)=0,"",SUM(D171:E171))</f>
        <v>1171</v>
      </c>
      <c r="G171" s="40" t="n">
        <f aca="false">IF(OR(F171="",F171=0),"",D171/F171)</f>
        <v>0.384286934244236</v>
      </c>
      <c r="H171" s="40" t="n">
        <f aca="false">IF(OR(F171="",F171=0),"",E171/F171)</f>
        <v>0.615713065755764</v>
      </c>
      <c r="I171" s="32" t="s">
        <v>161</v>
      </c>
      <c r="J171" s="36" t="n">
        <v>1.88552821448838</v>
      </c>
      <c r="K171" s="36" t="n">
        <f aca="false">$K$8</f>
        <v>1.21862888767609</v>
      </c>
      <c r="L171" s="36" t="n">
        <f aca="false">SQRT(J171^2+K171^2)</f>
        <v>2.24505523618249</v>
      </c>
      <c r="M171" s="40" t="n">
        <f aca="false">IF(G171="","",MAX(0,G171-1.96*L171/100))</f>
        <v>0.340283851615059</v>
      </c>
      <c r="N171" s="40" t="n">
        <f aca="false">IF(G171="","",MIN(1,G171+1.96*L171/100))</f>
        <v>0.428290016873413</v>
      </c>
      <c r="O171" s="59" t="n">
        <f aca="false">ROUND(S171*W171,0)</f>
        <v>79</v>
      </c>
      <c r="P171" s="59" t="n">
        <f aca="false">IF(F171="","",ROUND(SQRT((F171*L171/100)^2+(G171*O171)^2),0))</f>
        <v>40</v>
      </c>
      <c r="R171" s="60" t="n">
        <v>-12.6175248899379</v>
      </c>
      <c r="S171" s="61" t="n">
        <f aca="false">U171*V171*$F$5</f>
        <v>1170.83890577508</v>
      </c>
      <c r="T171" s="62" t="n">
        <f aca="false">MAX(0,MIN(1,R171/100+$D$5))</f>
        <v>0.384532230002834</v>
      </c>
      <c r="U171" s="62" t="n">
        <v>0.716109422492401</v>
      </c>
      <c r="V171" s="61" t="n">
        <v>1635</v>
      </c>
      <c r="W171" s="62" t="n">
        <v>0.0678151016999644</v>
      </c>
      <c r="X171" s="63" t="s">
        <v>201</v>
      </c>
      <c r="Y171" s="63" t="s">
        <v>163</v>
      </c>
    </row>
    <row r="172" customFormat="false" ht="15" hidden="false" customHeight="false" outlineLevel="0" collapsed="false">
      <c r="A172" s="32" t="s">
        <v>230</v>
      </c>
      <c r="B172" s="32" t="s">
        <v>345</v>
      </c>
      <c r="C172" s="32" t="s">
        <v>351</v>
      </c>
      <c r="D172" s="59" t="n">
        <f aca="false">ROUND(S172*T172,0)</f>
        <v>385</v>
      </c>
      <c r="E172" s="59" t="n">
        <f aca="false">ROUND(S172,0)-D172</f>
        <v>528</v>
      </c>
      <c r="F172" s="59" t="n">
        <f aca="false">IF(COUNTA(D172:E172)=0,"",SUM(D172:E172))</f>
        <v>913</v>
      </c>
      <c r="G172" s="40" t="n">
        <f aca="false">IF(OR(F172="",F172=0),"",D172/F172)</f>
        <v>0.421686746987952</v>
      </c>
      <c r="H172" s="40" t="n">
        <f aca="false">IF(OR(F172="",F172=0),"",E172/F172)</f>
        <v>0.578313253012048</v>
      </c>
      <c r="I172" s="32" t="s">
        <v>161</v>
      </c>
      <c r="J172" s="36" t="n">
        <v>2.37295943726819</v>
      </c>
      <c r="K172" s="36" t="n">
        <f aca="false">$K$8</f>
        <v>1.21862888767609</v>
      </c>
      <c r="L172" s="36" t="n">
        <f aca="false">SQRT(J172^2+K172^2)</f>
        <v>2.66758183694499</v>
      </c>
      <c r="M172" s="40" t="n">
        <f aca="false">IF(G172="","",MAX(0,G172-1.96*L172/100))</f>
        <v>0.36940214298383</v>
      </c>
      <c r="N172" s="40" t="n">
        <f aca="false">IF(G172="","",MIN(1,G172+1.96*L172/100))</f>
        <v>0.473971350992074</v>
      </c>
      <c r="O172" s="59" t="n">
        <f aca="false">ROUND(S172*W172,0)</f>
        <v>81</v>
      </c>
      <c r="P172" s="59" t="n">
        <f aca="false">IF(F172="","",ROUND(SQRT((F172*L172/100)^2+(G172*O172)^2),0))</f>
        <v>42</v>
      </c>
      <c r="R172" s="60" t="n">
        <v>-8.94310359578799</v>
      </c>
      <c r="S172" s="61" t="n">
        <f aca="false">U172*V172*$F$5</f>
        <v>912.990356083086</v>
      </c>
      <c r="T172" s="62" t="n">
        <f aca="false">MAX(0,MIN(1,R172/100+$D$5))</f>
        <v>0.421276442944333</v>
      </c>
      <c r="U172" s="62" t="n">
        <v>0.61646884272997</v>
      </c>
      <c r="V172" s="61" t="n">
        <v>1481</v>
      </c>
      <c r="W172" s="62" t="n">
        <v>0.0882361663506877</v>
      </c>
      <c r="X172" s="63" t="s">
        <v>168</v>
      </c>
      <c r="Y172" s="63" t="s">
        <v>163</v>
      </c>
    </row>
    <row r="173" customFormat="false" ht="15" hidden="false" customHeight="false" outlineLevel="0" collapsed="false">
      <c r="A173" s="32" t="s">
        <v>230</v>
      </c>
      <c r="B173" s="32" t="s">
        <v>352</v>
      </c>
      <c r="C173" s="32" t="s">
        <v>353</v>
      </c>
      <c r="D173" s="59" t="n">
        <f aca="false">ROUND(S173*T173,0)</f>
        <v>518</v>
      </c>
      <c r="E173" s="59" t="n">
        <f aca="false">ROUND(S173,0)-D173</f>
        <v>501</v>
      </c>
      <c r="F173" s="59" t="n">
        <f aca="false">IF(COUNTA(D173:E173)=0,"",SUM(D173:E173))</f>
        <v>1019</v>
      </c>
      <c r="G173" s="40" t="n">
        <f aca="false">IF(OR(F173="",F173=0),"",D173/F173)</f>
        <v>0.508341511285574</v>
      </c>
      <c r="H173" s="40" t="n">
        <f aca="false">IF(OR(F173="",F173=0),"",E173/F173)</f>
        <v>0.491658488714426</v>
      </c>
      <c r="I173" s="32" t="s">
        <v>161</v>
      </c>
      <c r="J173" s="36" t="n">
        <v>1.88552821448838</v>
      </c>
      <c r="K173" s="36" t="n">
        <f aca="false">$K$8</f>
        <v>1.21862888767609</v>
      </c>
      <c r="L173" s="36" t="n">
        <f aca="false">SQRT(J173^2+K173^2)</f>
        <v>2.24505523618249</v>
      </c>
      <c r="M173" s="40" t="n">
        <f aca="false">IF(G173="","",MAX(0,G173-1.96*L173/100))</f>
        <v>0.464338428656397</v>
      </c>
      <c r="N173" s="40" t="n">
        <f aca="false">IF(G173="","",MIN(1,G173+1.96*L173/100))</f>
        <v>0.552344593914751</v>
      </c>
      <c r="O173" s="59" t="n">
        <f aca="false">ROUND(S173*W173,0)</f>
        <v>69</v>
      </c>
      <c r="P173" s="59" t="n">
        <f aca="false">IF(F173="","",ROUND(SQRT((F173*L173/100)^2+(G173*O173)^2),0))</f>
        <v>42</v>
      </c>
      <c r="R173" s="60" t="n">
        <v>-0.219048870317139</v>
      </c>
      <c r="S173" s="61" t="n">
        <f aca="false">U173*V173*$F$5</f>
        <v>1018.96641574986</v>
      </c>
      <c r="T173" s="62" t="n">
        <f aca="false">MAX(0,MIN(1,R173/100+$D$5))</f>
        <v>0.508516990199042</v>
      </c>
      <c r="U173" s="62" t="n">
        <v>0.581933989577302</v>
      </c>
      <c r="V173" s="61" t="n">
        <v>1751</v>
      </c>
      <c r="W173" s="62" t="n">
        <v>0.0678151016999644</v>
      </c>
      <c r="X173" s="63" t="s">
        <v>201</v>
      </c>
      <c r="Y173" s="63" t="s">
        <v>163</v>
      </c>
    </row>
    <row r="174" customFormat="false" ht="15" hidden="false" customHeight="false" outlineLevel="0" collapsed="false">
      <c r="A174" s="32" t="s">
        <v>230</v>
      </c>
      <c r="B174" s="32" t="s">
        <v>352</v>
      </c>
      <c r="C174" s="32" t="s">
        <v>354</v>
      </c>
      <c r="D174" s="59" t="n">
        <f aca="false">ROUND(S174*T174,0)</f>
        <v>626</v>
      </c>
      <c r="E174" s="59" t="n">
        <f aca="false">ROUND(S174,0)-D174</f>
        <v>605</v>
      </c>
      <c r="F174" s="59" t="n">
        <f aca="false">IF(COUNTA(D174:E174)=0,"",SUM(D174:E174))</f>
        <v>1231</v>
      </c>
      <c r="G174" s="40" t="n">
        <f aca="false">IF(OR(F174="",F174=0),"",D174/F174)</f>
        <v>0.508529650690496</v>
      </c>
      <c r="H174" s="40" t="n">
        <f aca="false">IF(OR(F174="",F174=0),"",E174/F174)</f>
        <v>0.491470349309504</v>
      </c>
      <c r="I174" s="32" t="s">
        <v>161</v>
      </c>
      <c r="J174" s="36" t="n">
        <v>1.88552821448838</v>
      </c>
      <c r="K174" s="36" t="n">
        <f aca="false">$K$8</f>
        <v>1.21862888767609</v>
      </c>
      <c r="L174" s="36" t="n">
        <f aca="false">SQRT(J174^2+K174^2)</f>
        <v>2.24505523618249</v>
      </c>
      <c r="M174" s="40" t="n">
        <f aca="false">IF(G174="","",MAX(0,G174-1.96*L174/100))</f>
        <v>0.464526568061319</v>
      </c>
      <c r="N174" s="40" t="n">
        <f aca="false">IF(G174="","",MIN(1,G174+1.96*L174/100))</f>
        <v>0.552532733319672</v>
      </c>
      <c r="O174" s="59" t="n">
        <f aca="false">ROUND(S174*W174,0)</f>
        <v>83</v>
      </c>
      <c r="P174" s="59" t="n">
        <f aca="false">IF(F174="","",ROUND(SQRT((F174*L174/100)^2+(G174*O174)^2),0))</f>
        <v>50</v>
      </c>
      <c r="R174" s="60" t="n">
        <v>-0.247210345296811</v>
      </c>
      <c r="S174" s="61" t="n">
        <f aca="false">U174*V174*$F$5</f>
        <v>1230.79069767442</v>
      </c>
      <c r="T174" s="62" t="n">
        <f aca="false">MAX(0,MIN(1,R174/100+$D$5))</f>
        <v>0.508235375449245</v>
      </c>
      <c r="U174" s="62" t="n">
        <v>0.609302325581395</v>
      </c>
      <c r="V174" s="61" t="n">
        <v>2020</v>
      </c>
      <c r="W174" s="62" t="n">
        <v>0.0678151016999644</v>
      </c>
      <c r="X174" s="63" t="s">
        <v>201</v>
      </c>
      <c r="Y174" s="63" t="s">
        <v>163</v>
      </c>
    </row>
    <row r="175" customFormat="false" ht="15" hidden="false" customHeight="false" outlineLevel="0" collapsed="false">
      <c r="A175" s="32" t="s">
        <v>230</v>
      </c>
      <c r="B175" s="32" t="s">
        <v>352</v>
      </c>
      <c r="C175" s="32" t="s">
        <v>355</v>
      </c>
      <c r="D175" s="59" t="n">
        <f aca="false">ROUND(S175*T175,0)</f>
        <v>282</v>
      </c>
      <c r="E175" s="59" t="n">
        <f aca="false">ROUND(S175,0)-D175</f>
        <v>272</v>
      </c>
      <c r="F175" s="59" t="n">
        <f aca="false">IF(COUNTA(D175:E175)=0,"",SUM(D175:E175))</f>
        <v>554</v>
      </c>
      <c r="G175" s="40" t="n">
        <f aca="false">IF(OR(F175="",F175=0),"",D175/F175)</f>
        <v>0.509025270758123</v>
      </c>
      <c r="H175" s="40" t="n">
        <f aca="false">IF(OR(F175="",F175=0),"",E175/F175)</f>
        <v>0.490974729241877</v>
      </c>
      <c r="I175" s="32" t="s">
        <v>161</v>
      </c>
      <c r="J175" s="36" t="n">
        <v>3.71043921764034</v>
      </c>
      <c r="K175" s="36" t="n">
        <f aca="false">$K$8</f>
        <v>1.21862888767609</v>
      </c>
      <c r="L175" s="36" t="n">
        <f aca="false">SQRT(J175^2+K175^2)</f>
        <v>3.90543410566382</v>
      </c>
      <c r="M175" s="40" t="n">
        <f aca="false">IF(G175="","",MAX(0,G175-1.96*L175/100))</f>
        <v>0.432478762287112</v>
      </c>
      <c r="N175" s="40" t="n">
        <f aca="false">IF(G175="","",MIN(1,G175+1.96*L175/100))</f>
        <v>0.585571779229134</v>
      </c>
      <c r="O175" s="59" t="n">
        <f aca="false">ROUND(S175*W175,0)</f>
        <v>82</v>
      </c>
      <c r="P175" s="59" t="n">
        <f aca="false">IF(F175="","",ROUND(SQRT((F175*L175/100)^2+(G175*O175)^2),0))</f>
        <v>47</v>
      </c>
      <c r="R175" s="60" t="n">
        <v>-0.111008717078207</v>
      </c>
      <c r="S175" s="61" t="n">
        <f aca="false">U175*V175*$F$5</f>
        <v>553.927710843374</v>
      </c>
      <c r="T175" s="62" t="n">
        <f aca="false">MAX(0,MIN(1,R175/100+$D$5))</f>
        <v>0.509597391731431</v>
      </c>
      <c r="U175" s="62" t="n">
        <v>0.674698795180723</v>
      </c>
      <c r="V175" s="61" t="n">
        <v>821</v>
      </c>
      <c r="W175" s="62" t="n">
        <v>0.147793277096735</v>
      </c>
      <c r="X175" s="63" t="s">
        <v>162</v>
      </c>
      <c r="Y175" s="63" t="s">
        <v>163</v>
      </c>
    </row>
    <row r="176" customFormat="false" ht="15" hidden="false" customHeight="false" outlineLevel="0" collapsed="false">
      <c r="A176" s="32" t="s">
        <v>230</v>
      </c>
      <c r="B176" s="32" t="s">
        <v>352</v>
      </c>
      <c r="C176" s="32" t="s">
        <v>356</v>
      </c>
      <c r="D176" s="59" t="n">
        <f aca="false">ROUND(S176*T176,0)</f>
        <v>329</v>
      </c>
      <c r="E176" s="59" t="n">
        <f aca="false">ROUND(S176,0)-D176</f>
        <v>309</v>
      </c>
      <c r="F176" s="59" t="n">
        <f aca="false">IF(COUNTA(D176:E176)=0,"",SUM(D176:E176))</f>
        <v>638</v>
      </c>
      <c r="G176" s="40" t="n">
        <f aca="false">IF(OR(F176="",F176=0),"",D176/F176)</f>
        <v>0.515673981191223</v>
      </c>
      <c r="H176" s="40" t="n">
        <f aca="false">IF(OR(F176="",F176=0),"",E176/F176)</f>
        <v>0.484326018808777</v>
      </c>
      <c r="I176" s="32" t="s">
        <v>161</v>
      </c>
      <c r="J176" s="36" t="n">
        <v>2.37295943726819</v>
      </c>
      <c r="K176" s="36" t="n">
        <f aca="false">$K$8</f>
        <v>1.21862888767609</v>
      </c>
      <c r="L176" s="36" t="n">
        <f aca="false">SQRT(J176^2+K176^2)</f>
        <v>2.66758183694499</v>
      </c>
      <c r="M176" s="40" t="n">
        <f aca="false">IF(G176="","",MAX(0,G176-1.96*L176/100))</f>
        <v>0.463389377187101</v>
      </c>
      <c r="N176" s="40" t="n">
        <f aca="false">IF(G176="","",MIN(1,G176+1.96*L176/100))</f>
        <v>0.567958585195344</v>
      </c>
      <c r="O176" s="59" t="n">
        <f aca="false">ROUND(S176*W176,0)</f>
        <v>56</v>
      </c>
      <c r="P176" s="59" t="n">
        <f aca="false">IF(F176="","",ROUND(SQRT((F176*L176/100)^2+(G176*O176)^2),0))</f>
        <v>34</v>
      </c>
      <c r="R176" s="60" t="n">
        <v>0.537488359287232</v>
      </c>
      <c r="S176" s="61" t="n">
        <f aca="false">U176*V176*$F$5</f>
        <v>638.017946161515</v>
      </c>
      <c r="T176" s="62" t="n">
        <f aca="false">MAX(0,MIN(1,R176/100+$D$5))</f>
        <v>0.516082362495085</v>
      </c>
      <c r="U176" s="62" t="n">
        <v>0.626121635094716</v>
      </c>
      <c r="V176" s="61" t="n">
        <v>1019</v>
      </c>
      <c r="W176" s="62" t="n">
        <v>0.0882361663506877</v>
      </c>
      <c r="X176" s="63" t="s">
        <v>168</v>
      </c>
      <c r="Y176" s="63" t="s">
        <v>163</v>
      </c>
    </row>
    <row r="177" customFormat="false" ht="15" hidden="false" customHeight="false" outlineLevel="0" collapsed="false">
      <c r="A177" s="32" t="s">
        <v>230</v>
      </c>
      <c r="B177" s="32" t="s">
        <v>352</v>
      </c>
      <c r="C177" s="32" t="s">
        <v>357</v>
      </c>
      <c r="D177" s="59" t="n">
        <f aca="false">ROUND(S177*T177,0)</f>
        <v>429</v>
      </c>
      <c r="E177" s="59" t="n">
        <f aca="false">ROUND(S177,0)-D177</f>
        <v>427</v>
      </c>
      <c r="F177" s="59" t="n">
        <f aca="false">IF(COUNTA(D177:E177)=0,"",SUM(D177:E177))</f>
        <v>856</v>
      </c>
      <c r="G177" s="40" t="n">
        <f aca="false">IF(OR(F177="",F177=0),"",D177/F177)</f>
        <v>0.501168224299065</v>
      </c>
      <c r="H177" s="40" t="n">
        <f aca="false">IF(OR(F177="",F177=0),"",E177/F177)</f>
        <v>0.498831775700935</v>
      </c>
      <c r="I177" s="32" t="s">
        <v>161</v>
      </c>
      <c r="J177" s="36" t="n">
        <v>2.37295943726819</v>
      </c>
      <c r="K177" s="36" t="n">
        <f aca="false">$K$8</f>
        <v>1.21862888767609</v>
      </c>
      <c r="L177" s="36" t="n">
        <f aca="false">SQRT(J177^2+K177^2)</f>
        <v>2.66758183694499</v>
      </c>
      <c r="M177" s="40" t="n">
        <f aca="false">IF(G177="","",MAX(0,G177-1.96*L177/100))</f>
        <v>0.448883620294944</v>
      </c>
      <c r="N177" s="40" t="n">
        <f aca="false">IF(G177="","",MIN(1,G177+1.96*L177/100))</f>
        <v>0.553452828303187</v>
      </c>
      <c r="O177" s="59" t="n">
        <f aca="false">ROUND(S177*W177,0)</f>
        <v>75</v>
      </c>
      <c r="P177" s="59" t="n">
        <f aca="false">IF(F177="","",ROUND(SQRT((F177*L177/100)^2+(G177*O177)^2),0))</f>
        <v>44</v>
      </c>
      <c r="R177" s="60" t="n">
        <v>-0.928872681903463</v>
      </c>
      <c r="S177" s="61" t="n">
        <f aca="false">U177*V177*$F$5</f>
        <v>855.646785437645</v>
      </c>
      <c r="T177" s="62" t="n">
        <f aca="false">MAX(0,MIN(1,R177/100+$D$5))</f>
        <v>0.501418752083178</v>
      </c>
      <c r="U177" s="62" t="n">
        <v>0.66847405112316</v>
      </c>
      <c r="V177" s="61" t="n">
        <v>1280</v>
      </c>
      <c r="W177" s="62" t="n">
        <v>0.0882361663506877</v>
      </c>
      <c r="X177" s="63" t="s">
        <v>168</v>
      </c>
      <c r="Y177" s="63" t="s">
        <v>163</v>
      </c>
    </row>
    <row r="178" customFormat="false" ht="15" hidden="false" customHeight="false" outlineLevel="0" collapsed="false">
      <c r="A178" s="32" t="s">
        <v>230</v>
      </c>
      <c r="B178" s="32" t="s">
        <v>352</v>
      </c>
      <c r="C178" s="32" t="s">
        <v>358</v>
      </c>
      <c r="D178" s="59" t="n">
        <f aca="false">ROUND(S178*T178,0)</f>
        <v>276</v>
      </c>
      <c r="E178" s="59" t="n">
        <f aca="false">ROUND(S178,0)-D178</f>
        <v>291</v>
      </c>
      <c r="F178" s="59" t="n">
        <f aca="false">IF(COUNTA(D178:E178)=0,"",SUM(D178:E178))</f>
        <v>567</v>
      </c>
      <c r="G178" s="40" t="n">
        <f aca="false">IF(OR(F178="",F178=0),"",D178/F178)</f>
        <v>0.486772486772487</v>
      </c>
      <c r="H178" s="40" t="n">
        <f aca="false">IF(OR(F178="",F178=0),"",E178/F178)</f>
        <v>0.513227513227513</v>
      </c>
      <c r="I178" s="32" t="s">
        <v>161</v>
      </c>
      <c r="J178" s="36" t="n">
        <v>3.71043921764034</v>
      </c>
      <c r="K178" s="36" t="n">
        <f aca="false">$K$8</f>
        <v>1.21862888767609</v>
      </c>
      <c r="L178" s="36" t="n">
        <f aca="false">SQRT(J178^2+K178^2)</f>
        <v>3.90543410566382</v>
      </c>
      <c r="M178" s="40" t="n">
        <f aca="false">IF(G178="","",MAX(0,G178-1.96*L178/100))</f>
        <v>0.410225978301476</v>
      </c>
      <c r="N178" s="40" t="n">
        <f aca="false">IF(G178="","",MIN(1,G178+1.96*L178/100))</f>
        <v>0.563318995243498</v>
      </c>
      <c r="O178" s="59" t="n">
        <f aca="false">ROUND(S178*W178,0)</f>
        <v>84</v>
      </c>
      <c r="P178" s="59" t="n">
        <f aca="false">IF(F178="","",ROUND(SQRT((F178*L178/100)^2+(G178*O178)^2),0))</f>
        <v>46</v>
      </c>
      <c r="R178" s="60" t="n">
        <v>-2.35579092658885</v>
      </c>
      <c r="S178" s="61" t="n">
        <f aca="false">U178*V178*$F$5</f>
        <v>566.944444444444</v>
      </c>
      <c r="T178" s="62" t="n">
        <f aca="false">MAX(0,MIN(1,R178/100+$D$5))</f>
        <v>0.487149569636324</v>
      </c>
      <c r="U178" s="62" t="n">
        <v>0.722222222222222</v>
      </c>
      <c r="V178" s="61" t="n">
        <v>785</v>
      </c>
      <c r="W178" s="62" t="n">
        <v>0.147793277096735</v>
      </c>
      <c r="X178" s="63" t="s">
        <v>162</v>
      </c>
      <c r="Y178" s="63" t="s">
        <v>163</v>
      </c>
    </row>
    <row r="179" customFormat="false" ht="15" hidden="false" customHeight="false" outlineLevel="0" collapsed="false">
      <c r="A179" s="32" t="s">
        <v>230</v>
      </c>
      <c r="B179" s="32" t="s">
        <v>352</v>
      </c>
      <c r="C179" s="32" t="s">
        <v>359</v>
      </c>
      <c r="D179" s="59" t="n">
        <f aca="false">ROUND(S179*T179,0)</f>
        <v>356</v>
      </c>
      <c r="E179" s="59" t="n">
        <f aca="false">ROUND(S179,0)-D179</f>
        <v>303</v>
      </c>
      <c r="F179" s="59" t="n">
        <f aca="false">IF(COUNTA(D179:E179)=0,"",SUM(D179:E179))</f>
        <v>659</v>
      </c>
      <c r="G179" s="40" t="n">
        <f aca="false">IF(OR(F179="",F179=0),"",D179/F179)</f>
        <v>0.540212443095599</v>
      </c>
      <c r="H179" s="40" t="n">
        <f aca="false">IF(OR(F179="",F179=0),"",E179/F179)</f>
        <v>0.459787556904401</v>
      </c>
      <c r="I179" s="32" t="s">
        <v>161</v>
      </c>
      <c r="J179" s="36" t="n">
        <v>2.37295943726819</v>
      </c>
      <c r="K179" s="36" t="n">
        <f aca="false">$K$8</f>
        <v>1.21862888767609</v>
      </c>
      <c r="L179" s="36" t="n">
        <f aca="false">SQRT(J179^2+K179^2)</f>
        <v>2.66758183694499</v>
      </c>
      <c r="M179" s="40" t="n">
        <f aca="false">IF(G179="","",MAX(0,G179-1.96*L179/100))</f>
        <v>0.487927839091478</v>
      </c>
      <c r="N179" s="40" t="n">
        <f aca="false">IF(G179="","",MIN(1,G179+1.96*L179/100))</f>
        <v>0.592497047099721</v>
      </c>
      <c r="O179" s="59" t="n">
        <f aca="false">ROUND(S179*W179,0)</f>
        <v>58</v>
      </c>
      <c r="P179" s="59" t="n">
        <f aca="false">IF(F179="","",ROUND(SQRT((F179*L179/100)^2+(G179*O179)^2),0))</f>
        <v>36</v>
      </c>
      <c r="R179" s="60" t="n">
        <v>2.91990443895391</v>
      </c>
      <c r="S179" s="61" t="n">
        <f aca="false">U179*V179*$F$5</f>
        <v>659.344556677891</v>
      </c>
      <c r="T179" s="62" t="n">
        <f aca="false">MAX(0,MIN(1,R179/100+$D$5))</f>
        <v>0.539906523291752</v>
      </c>
      <c r="U179" s="62" t="n">
        <v>0.72615039281706</v>
      </c>
      <c r="V179" s="61" t="n">
        <v>908</v>
      </c>
      <c r="W179" s="62" t="n">
        <v>0.0882361663506877</v>
      </c>
      <c r="X179" s="63" t="s">
        <v>168</v>
      </c>
      <c r="Y179" s="63" t="s">
        <v>163</v>
      </c>
    </row>
    <row r="180" customFormat="false" ht="15" hidden="false" customHeight="false" outlineLevel="0" collapsed="false">
      <c r="A180" s="32" t="s">
        <v>230</v>
      </c>
      <c r="B180" s="32" t="s">
        <v>352</v>
      </c>
      <c r="C180" s="32" t="s">
        <v>360</v>
      </c>
      <c r="D180" s="59" t="n">
        <f aca="false">ROUND(S180*T180,0)</f>
        <v>462</v>
      </c>
      <c r="E180" s="59" t="n">
        <f aca="false">ROUND(S180,0)-D180</f>
        <v>438</v>
      </c>
      <c r="F180" s="59" t="n">
        <f aca="false">IF(COUNTA(D180:E180)=0,"",SUM(D180:E180))</f>
        <v>900</v>
      </c>
      <c r="G180" s="40" t="n">
        <f aca="false">IF(OR(F180="",F180=0),"",D180/F180)</f>
        <v>0.513333333333333</v>
      </c>
      <c r="H180" s="40" t="n">
        <f aca="false">IF(OR(F180="",F180=0),"",E180/F180)</f>
        <v>0.486666666666667</v>
      </c>
      <c r="I180" s="32" t="s">
        <v>161</v>
      </c>
      <c r="J180" s="36" t="n">
        <v>2.37295943726819</v>
      </c>
      <c r="K180" s="36" t="n">
        <f aca="false">$K$8</f>
        <v>1.21862888767609</v>
      </c>
      <c r="L180" s="36" t="n">
        <f aca="false">SQRT(J180^2+K180^2)</f>
        <v>2.66758183694499</v>
      </c>
      <c r="M180" s="40" t="n">
        <f aca="false">IF(G180="","",MAX(0,G180-1.96*L180/100))</f>
        <v>0.461048729329212</v>
      </c>
      <c r="N180" s="40" t="n">
        <f aca="false">IF(G180="","",MIN(1,G180+1.96*L180/100))</f>
        <v>0.565617937337455</v>
      </c>
      <c r="O180" s="59" t="n">
        <f aca="false">ROUND(S180*W180,0)</f>
        <v>79</v>
      </c>
      <c r="P180" s="59" t="n">
        <f aca="false">IF(F180="","",ROUND(SQRT((F180*L180/100)^2+(G180*O180)^2),0))</f>
        <v>47</v>
      </c>
      <c r="R180" s="60" t="n">
        <v>0.266414936643526</v>
      </c>
      <c r="S180" s="61" t="n">
        <f aca="false">U180*V180*$F$5</f>
        <v>900.130434782609</v>
      </c>
      <c r="T180" s="62" t="n">
        <f aca="false">MAX(0,MIN(1,R180/100+$D$5))</f>
        <v>0.513371628268648</v>
      </c>
      <c r="U180" s="62" t="n">
        <v>0.707093821510297</v>
      </c>
      <c r="V180" s="61" t="n">
        <v>1273</v>
      </c>
      <c r="W180" s="62" t="n">
        <v>0.0882361663506877</v>
      </c>
      <c r="X180" s="63" t="s">
        <v>168</v>
      </c>
      <c r="Y180" s="63" t="s">
        <v>163</v>
      </c>
    </row>
    <row r="181" customFormat="false" ht="15" hidden="false" customHeight="false" outlineLevel="0" collapsed="false">
      <c r="A181" s="32" t="s">
        <v>230</v>
      </c>
      <c r="B181" s="32" t="s">
        <v>361</v>
      </c>
      <c r="C181" s="32" t="s">
        <v>362</v>
      </c>
      <c r="D181" s="59" t="n">
        <f aca="false">ROUND(S181*T181,0)</f>
        <v>171</v>
      </c>
      <c r="E181" s="59" t="n">
        <f aca="false">ROUND(S181,0)-D181</f>
        <v>220</v>
      </c>
      <c r="F181" s="59" t="n">
        <f aca="false">IF(COUNTA(D181:E181)=0,"",SUM(D181:E181))</f>
        <v>391</v>
      </c>
      <c r="G181" s="40" t="n">
        <f aca="false">IF(OR(F181="",F181=0),"",D181/F181)</f>
        <v>0.437340153452685</v>
      </c>
      <c r="H181" s="40" t="n">
        <f aca="false">IF(OR(F181="",F181=0),"",E181/F181)</f>
        <v>0.562659846547315</v>
      </c>
      <c r="I181" s="32" t="s">
        <v>161</v>
      </c>
      <c r="J181" s="36" t="n">
        <v>3.71043921764034</v>
      </c>
      <c r="K181" s="36" t="n">
        <f aca="false">$K$8</f>
        <v>1.21862888767609</v>
      </c>
      <c r="L181" s="36" t="n">
        <f aca="false">SQRT(J181^2+K181^2)</f>
        <v>3.90543410566382</v>
      </c>
      <c r="M181" s="40" t="n">
        <f aca="false">IF(G181="","",MAX(0,G181-1.96*L181/100))</f>
        <v>0.360793644981675</v>
      </c>
      <c r="N181" s="40" t="n">
        <f aca="false">IF(G181="","",MIN(1,G181+1.96*L181/100))</f>
        <v>0.513886661923696</v>
      </c>
      <c r="O181" s="59" t="n">
        <f aca="false">ROUND(S181*W181,0)</f>
        <v>58</v>
      </c>
      <c r="P181" s="59" t="n">
        <f aca="false">IF(F181="","",ROUND(SQRT((F181*L181/100)^2+(G181*O181)^2),0))</f>
        <v>30</v>
      </c>
      <c r="R181" s="60" t="n">
        <v>-7.24573041629358</v>
      </c>
      <c r="S181" s="61" t="n">
        <f aca="false">U181*V181*$F$5</f>
        <v>390.71668667467</v>
      </c>
      <c r="T181" s="62" t="n">
        <f aca="false">MAX(0,MIN(1,R181/100+$D$5))</f>
        <v>0.438250174739277</v>
      </c>
      <c r="U181" s="62" t="n">
        <v>0.464585834333733</v>
      </c>
      <c r="V181" s="61" t="n">
        <v>841</v>
      </c>
      <c r="W181" s="62" t="n">
        <v>0.147793277096735</v>
      </c>
      <c r="X181" s="63" t="s">
        <v>162</v>
      </c>
      <c r="Y181" s="63" t="s">
        <v>163</v>
      </c>
    </row>
    <row r="182" customFormat="false" ht="15" hidden="false" customHeight="false" outlineLevel="0" collapsed="false">
      <c r="A182" s="32" t="s">
        <v>230</v>
      </c>
      <c r="B182" s="32" t="s">
        <v>361</v>
      </c>
      <c r="C182" s="32" t="s">
        <v>363</v>
      </c>
      <c r="D182" s="59" t="n">
        <f aca="false">ROUND(S182*T182,0)</f>
        <v>130</v>
      </c>
      <c r="E182" s="59" t="n">
        <f aca="false">ROUND(S182,0)-D182</f>
        <v>186</v>
      </c>
      <c r="F182" s="59" t="n">
        <f aca="false">IF(COUNTA(D182:E182)=0,"",SUM(D182:E182))</f>
        <v>316</v>
      </c>
      <c r="G182" s="40" t="n">
        <f aca="false">IF(OR(F182="",F182=0),"",D182/F182)</f>
        <v>0.411392405063291</v>
      </c>
      <c r="H182" s="40" t="n">
        <f aca="false">IF(OR(F182="",F182=0),"",E182/F182)</f>
        <v>0.588607594936709</v>
      </c>
      <c r="I182" s="32" t="s">
        <v>161</v>
      </c>
      <c r="J182" s="36" t="n">
        <v>3.71043921764034</v>
      </c>
      <c r="K182" s="36" t="n">
        <f aca="false">$K$8</f>
        <v>1.21862888767609</v>
      </c>
      <c r="L182" s="36" t="n">
        <f aca="false">SQRT(J182^2+K182^2)</f>
        <v>3.90543410566382</v>
      </c>
      <c r="M182" s="40" t="n">
        <f aca="false">IF(G182="","",MAX(0,G182-1.96*L182/100))</f>
        <v>0.33484589659228</v>
      </c>
      <c r="N182" s="40" t="n">
        <f aca="false">IF(G182="","",MIN(1,G182+1.96*L182/100))</f>
        <v>0.487938913534302</v>
      </c>
      <c r="O182" s="59" t="n">
        <f aca="false">ROUND(S182*W182,0)</f>
        <v>47</v>
      </c>
      <c r="P182" s="59" t="n">
        <f aca="false">IF(F182="","",ROUND(SQRT((F182*L182/100)^2+(G182*O182)^2),0))</f>
        <v>23</v>
      </c>
      <c r="R182" s="60" t="n">
        <v>-10.1045345614356</v>
      </c>
      <c r="S182" s="61" t="n">
        <f aca="false">U182*V182*$F$5</f>
        <v>316.23569023569</v>
      </c>
      <c r="T182" s="62" t="n">
        <f aca="false">MAX(0,MIN(1,R182/100+$D$5))</f>
        <v>0.409662133287857</v>
      </c>
      <c r="U182" s="62" t="n">
        <v>0.508417508417508</v>
      </c>
      <c r="V182" s="61" t="n">
        <v>622</v>
      </c>
      <c r="W182" s="62" t="n">
        <v>0.147793277096735</v>
      </c>
      <c r="X182" s="63" t="s">
        <v>162</v>
      </c>
      <c r="Y182" s="63" t="s">
        <v>163</v>
      </c>
    </row>
    <row r="183" customFormat="false" ht="15" hidden="false" customHeight="false" outlineLevel="0" collapsed="false">
      <c r="A183" s="32" t="s">
        <v>230</v>
      </c>
      <c r="B183" s="32" t="s">
        <v>361</v>
      </c>
      <c r="C183" s="32" t="s">
        <v>364</v>
      </c>
      <c r="D183" s="59" t="n">
        <f aca="false">ROUND(S183*T183,0)</f>
        <v>285</v>
      </c>
      <c r="E183" s="59" t="n">
        <f aca="false">ROUND(S183,0)-D183</f>
        <v>399</v>
      </c>
      <c r="F183" s="59" t="n">
        <f aca="false">IF(COUNTA(D183:E183)=0,"",SUM(D183:E183))</f>
        <v>684</v>
      </c>
      <c r="G183" s="40" t="n">
        <f aca="false">IF(OR(F183="",F183=0),"",D183/F183)</f>
        <v>0.416666666666667</v>
      </c>
      <c r="H183" s="40" t="n">
        <f aca="false">IF(OR(F183="",F183=0),"",E183/F183)</f>
        <v>0.583333333333333</v>
      </c>
      <c r="I183" s="32" t="s">
        <v>161</v>
      </c>
      <c r="J183" s="36" t="n">
        <v>2.37295943726819</v>
      </c>
      <c r="K183" s="36" t="n">
        <f aca="false">$K$8</f>
        <v>1.21862888767609</v>
      </c>
      <c r="L183" s="36" t="n">
        <f aca="false">SQRT(J183^2+K183^2)</f>
        <v>2.66758183694499</v>
      </c>
      <c r="M183" s="40" t="n">
        <f aca="false">IF(G183="","",MAX(0,G183-1.96*L183/100))</f>
        <v>0.364382062662545</v>
      </c>
      <c r="N183" s="40" t="n">
        <f aca="false">IF(G183="","",MIN(1,G183+1.96*L183/100))</f>
        <v>0.468951270670788</v>
      </c>
      <c r="O183" s="59" t="n">
        <f aca="false">ROUND(S183*W183,0)</f>
        <v>60</v>
      </c>
      <c r="P183" s="59" t="n">
        <f aca="false">IF(F183="","",ROUND(SQRT((F183*L183/100)^2+(G183*O183)^2),0))</f>
        <v>31</v>
      </c>
      <c r="R183" s="60" t="n">
        <v>-9.39978203840898</v>
      </c>
      <c r="S183" s="61" t="n">
        <f aca="false">U183*V183*$F$5</f>
        <v>684.341030195382</v>
      </c>
      <c r="T183" s="62" t="n">
        <f aca="false">MAX(0,MIN(1,R183/100+$D$5))</f>
        <v>0.416709658518123</v>
      </c>
      <c r="U183" s="62" t="n">
        <v>0.587921847246892</v>
      </c>
      <c r="V183" s="61" t="n">
        <v>1164</v>
      </c>
      <c r="W183" s="62" t="n">
        <v>0.0882361663506877</v>
      </c>
      <c r="X183" s="63" t="s">
        <v>168</v>
      </c>
      <c r="Y183" s="63" t="s">
        <v>163</v>
      </c>
    </row>
    <row r="184" customFormat="false" ht="15" hidden="false" customHeight="false" outlineLevel="0" collapsed="false">
      <c r="A184" s="32" t="s">
        <v>230</v>
      </c>
      <c r="B184" s="32" t="s">
        <v>365</v>
      </c>
      <c r="C184" s="32" t="s">
        <v>366</v>
      </c>
      <c r="D184" s="59" t="n">
        <f aca="false">ROUND(S184*T184,0)</f>
        <v>723</v>
      </c>
      <c r="E184" s="59" t="n">
        <f aca="false">ROUND(S184,0)-D184</f>
        <v>696</v>
      </c>
      <c r="F184" s="59" t="n">
        <f aca="false">IF(COUNTA(D184:E184)=0,"",SUM(D184:E184))</f>
        <v>1419</v>
      </c>
      <c r="G184" s="40" t="n">
        <f aca="false">IF(OR(F184="",F184=0),"",D184/F184)</f>
        <v>0.509513742071882</v>
      </c>
      <c r="H184" s="40" t="n">
        <f aca="false">IF(OR(F184="",F184=0),"",E184/F184)</f>
        <v>0.490486257928118</v>
      </c>
      <c r="I184" s="32" t="s">
        <v>161</v>
      </c>
      <c r="J184" s="36" t="n">
        <v>1.88552821448838</v>
      </c>
      <c r="K184" s="36" t="n">
        <f aca="false">$K$8</f>
        <v>1.21862888767609</v>
      </c>
      <c r="L184" s="36" t="n">
        <f aca="false">SQRT(J184^2+K184^2)</f>
        <v>2.24505523618249</v>
      </c>
      <c r="M184" s="40" t="n">
        <f aca="false">IF(G184="","",MAX(0,G184-1.96*L184/100))</f>
        <v>0.465510659442705</v>
      </c>
      <c r="N184" s="40" t="n">
        <f aca="false">IF(G184="","",MIN(1,G184+1.96*L184/100))</f>
        <v>0.553516824701058</v>
      </c>
      <c r="O184" s="59" t="n">
        <f aca="false">ROUND(S184*W184,0)</f>
        <v>96</v>
      </c>
      <c r="P184" s="59" t="n">
        <f aca="false">IF(F184="","",ROUND(SQRT((F184*L184/100)^2+(G184*O184)^2),0))</f>
        <v>58</v>
      </c>
      <c r="R184" s="60" t="n">
        <v>-0.139049505488803</v>
      </c>
      <c r="S184" s="61" t="n">
        <f aca="false">U184*V184*$F$5</f>
        <v>1418.72759856631</v>
      </c>
      <c r="T184" s="62" t="n">
        <f aca="false">MAX(0,MIN(1,R184/100+$D$5))</f>
        <v>0.509316983847325</v>
      </c>
      <c r="U184" s="62" t="n">
        <v>0.636200716845878</v>
      </c>
      <c r="V184" s="61" t="n">
        <v>2230</v>
      </c>
      <c r="W184" s="62" t="n">
        <v>0.0678151016999644</v>
      </c>
      <c r="X184" s="63" t="s">
        <v>201</v>
      </c>
      <c r="Y184" s="63" t="s">
        <v>163</v>
      </c>
    </row>
    <row r="185" customFormat="false" ht="15" hidden="false" customHeight="false" outlineLevel="0" collapsed="false">
      <c r="A185" s="32" t="s">
        <v>230</v>
      </c>
      <c r="B185" s="32" t="s">
        <v>365</v>
      </c>
      <c r="C185" s="32" t="s">
        <v>367</v>
      </c>
      <c r="D185" s="59" t="n">
        <f aca="false">ROUND(S185*T185,0)</f>
        <v>344</v>
      </c>
      <c r="E185" s="59" t="n">
        <f aca="false">ROUND(S185,0)-D185</f>
        <v>317</v>
      </c>
      <c r="F185" s="59" t="n">
        <f aca="false">IF(COUNTA(D185:E185)=0,"",SUM(D185:E185))</f>
        <v>661</v>
      </c>
      <c r="G185" s="40" t="n">
        <f aca="false">IF(OR(F185="",F185=0),"",D185/F185)</f>
        <v>0.520423600605144</v>
      </c>
      <c r="H185" s="40" t="n">
        <f aca="false">IF(OR(F185="",F185=0),"",E185/F185)</f>
        <v>0.479576399394856</v>
      </c>
      <c r="I185" s="32" t="s">
        <v>161</v>
      </c>
      <c r="J185" s="36" t="n">
        <v>2.37295943726819</v>
      </c>
      <c r="K185" s="36" t="n">
        <f aca="false">$K$8</f>
        <v>1.21862888767609</v>
      </c>
      <c r="L185" s="36" t="n">
        <f aca="false">SQRT(J185^2+K185^2)</f>
        <v>2.66758183694499</v>
      </c>
      <c r="M185" s="40" t="n">
        <f aca="false">IF(G185="","",MAX(0,G185-1.96*L185/100))</f>
        <v>0.468138996601022</v>
      </c>
      <c r="N185" s="40" t="n">
        <f aca="false">IF(G185="","",MIN(1,G185+1.96*L185/100))</f>
        <v>0.572708204609266</v>
      </c>
      <c r="O185" s="59" t="n">
        <f aca="false">ROUND(S185*W185,0)</f>
        <v>58</v>
      </c>
      <c r="P185" s="59" t="n">
        <f aca="false">IF(F185="","",ROUND(SQRT((F185*L185/100)^2+(G185*O185)^2),0))</f>
        <v>35</v>
      </c>
      <c r="R185" s="60" t="n">
        <v>0.967371022438248</v>
      </c>
      <c r="S185" s="61" t="n">
        <f aca="false">U185*V185*$F$5</f>
        <v>660.903056768559</v>
      </c>
      <c r="T185" s="62" t="n">
        <f aca="false">MAX(0,MIN(1,R185/100+$D$5))</f>
        <v>0.520381189126595</v>
      </c>
      <c r="U185" s="62" t="n">
        <v>0.566812227074236</v>
      </c>
      <c r="V185" s="61" t="n">
        <v>1166</v>
      </c>
      <c r="W185" s="62" t="n">
        <v>0.0882361663506877</v>
      </c>
      <c r="X185" s="63" t="s">
        <v>168</v>
      </c>
      <c r="Y185" s="63" t="s">
        <v>163</v>
      </c>
    </row>
    <row r="186" customFormat="false" ht="15" hidden="false" customHeight="false" outlineLevel="0" collapsed="false">
      <c r="A186" s="32" t="s">
        <v>230</v>
      </c>
      <c r="B186" s="32" t="s">
        <v>365</v>
      </c>
      <c r="C186" s="32" t="s">
        <v>368</v>
      </c>
      <c r="D186" s="59" t="n">
        <f aca="false">ROUND(S186*T186,0)</f>
        <v>968</v>
      </c>
      <c r="E186" s="59" t="n">
        <f aca="false">ROUND(S186,0)-D186</f>
        <v>711</v>
      </c>
      <c r="F186" s="59" t="n">
        <f aca="false">IF(COUNTA(D186:E186)=0,"",SUM(D186:E186))</f>
        <v>1679</v>
      </c>
      <c r="G186" s="40" t="n">
        <f aca="false">IF(OR(F186="",F186=0),"",D186/F186)</f>
        <v>0.576533650982728</v>
      </c>
      <c r="H186" s="40" t="n">
        <f aca="false">IF(OR(F186="",F186=0),"",E186/F186)</f>
        <v>0.423466349017272</v>
      </c>
      <c r="I186" s="32" t="s">
        <v>161</v>
      </c>
      <c r="J186" s="36" t="n">
        <v>1.88552821448838</v>
      </c>
      <c r="K186" s="36" t="n">
        <f aca="false">$K$8</f>
        <v>1.21862888767609</v>
      </c>
      <c r="L186" s="36" t="n">
        <f aca="false">SQRT(J186^2+K186^2)</f>
        <v>2.24505523618249</v>
      </c>
      <c r="M186" s="40" t="n">
        <f aca="false">IF(G186="","",MAX(0,G186-1.96*L186/100))</f>
        <v>0.532530568353551</v>
      </c>
      <c r="N186" s="40" t="n">
        <f aca="false">IF(G186="","",MIN(1,G186+1.96*L186/100))</f>
        <v>0.620536733611905</v>
      </c>
      <c r="O186" s="59" t="n">
        <f aca="false">ROUND(S186*W186,0)</f>
        <v>114</v>
      </c>
      <c r="P186" s="59" t="n">
        <f aca="false">IF(F186="","",ROUND(SQRT((F186*L186/100)^2+(G186*O186)^2),0))</f>
        <v>76</v>
      </c>
      <c r="R186" s="60" t="n">
        <v>6.60675174216741</v>
      </c>
      <c r="S186" s="61" t="n">
        <f aca="false">U186*V186*$F$5</f>
        <v>1678.57188498403</v>
      </c>
      <c r="T186" s="62" t="n">
        <f aca="false">MAX(0,MIN(1,R186/100+$D$5))</f>
        <v>0.576774996323887</v>
      </c>
      <c r="U186" s="62" t="n">
        <v>0.625399361022364</v>
      </c>
      <c r="V186" s="61" t="n">
        <v>2684</v>
      </c>
      <c r="W186" s="62" t="n">
        <v>0.0678151016999644</v>
      </c>
      <c r="X186" s="63" t="s">
        <v>201</v>
      </c>
      <c r="Y186" s="63" t="s">
        <v>163</v>
      </c>
    </row>
    <row r="187" customFormat="false" ht="15" hidden="false" customHeight="false" outlineLevel="0" collapsed="false">
      <c r="A187" s="32" t="s">
        <v>230</v>
      </c>
      <c r="B187" s="32" t="s">
        <v>365</v>
      </c>
      <c r="C187" s="32" t="s">
        <v>369</v>
      </c>
      <c r="D187" s="59" t="n">
        <f aca="false">ROUND(S187*T187,0)</f>
        <v>431</v>
      </c>
      <c r="E187" s="59" t="n">
        <f aca="false">ROUND(S187,0)-D187</f>
        <v>437</v>
      </c>
      <c r="F187" s="59" t="n">
        <f aca="false">IF(COUNTA(D187:E187)=0,"",SUM(D187:E187))</f>
        <v>868</v>
      </c>
      <c r="G187" s="40" t="n">
        <f aca="false">IF(OR(F187="",F187=0),"",D187/F187)</f>
        <v>0.496543778801843</v>
      </c>
      <c r="H187" s="40" t="n">
        <f aca="false">IF(OR(F187="",F187=0),"",E187/F187)</f>
        <v>0.503456221198157</v>
      </c>
      <c r="I187" s="32" t="s">
        <v>161</v>
      </c>
      <c r="J187" s="36" t="n">
        <v>2.37295943726819</v>
      </c>
      <c r="K187" s="36" t="n">
        <f aca="false">$K$8</f>
        <v>1.21862888767609</v>
      </c>
      <c r="L187" s="36" t="n">
        <f aca="false">SQRT(J187^2+K187^2)</f>
        <v>2.66758183694499</v>
      </c>
      <c r="M187" s="40" t="n">
        <f aca="false">IF(G187="","",MAX(0,G187-1.96*L187/100))</f>
        <v>0.444259174797722</v>
      </c>
      <c r="N187" s="40" t="n">
        <f aca="false">IF(G187="","",MIN(1,G187+1.96*L187/100))</f>
        <v>0.548828382805965</v>
      </c>
      <c r="O187" s="59" t="n">
        <f aca="false">ROUND(S187*W187,0)</f>
        <v>77</v>
      </c>
      <c r="P187" s="59" t="n">
        <f aca="false">IF(F187="","",ROUND(SQRT((F187*L187/100)^2+(G187*O187)^2),0))</f>
        <v>45</v>
      </c>
      <c r="R187" s="60" t="n">
        <v>-1.43110636973235</v>
      </c>
      <c r="S187" s="61" t="n">
        <f aca="false">U187*V187*$F$5</f>
        <v>868.364696734059</v>
      </c>
      <c r="T187" s="62" t="n">
        <f aca="false">MAX(0,MIN(1,R187/100+$D$5))</f>
        <v>0.496396415204889</v>
      </c>
      <c r="U187" s="62" t="n">
        <v>0.669517884914464</v>
      </c>
      <c r="V187" s="61" t="n">
        <v>1297</v>
      </c>
      <c r="W187" s="62" t="n">
        <v>0.0882361663506877</v>
      </c>
      <c r="X187" s="63" t="s">
        <v>168</v>
      </c>
      <c r="Y187" s="63" t="s">
        <v>163</v>
      </c>
    </row>
    <row r="188" customFormat="false" ht="15" hidden="false" customHeight="false" outlineLevel="0" collapsed="false">
      <c r="A188" s="32" t="s">
        <v>230</v>
      </c>
      <c r="B188" s="32" t="s">
        <v>365</v>
      </c>
      <c r="C188" s="32" t="s">
        <v>370</v>
      </c>
      <c r="D188" s="59" t="n">
        <f aca="false">ROUND(S188*T188,0)</f>
        <v>920</v>
      </c>
      <c r="E188" s="59" t="n">
        <f aca="false">ROUND(S188,0)-D188</f>
        <v>569</v>
      </c>
      <c r="F188" s="59" t="n">
        <f aca="false">IF(COUNTA(D188:E188)=0,"",SUM(D188:E188))</f>
        <v>1489</v>
      </c>
      <c r="G188" s="40" t="n">
        <f aca="false">IF(OR(F188="",F188=0),"",D188/F188)</f>
        <v>0.617864338482203</v>
      </c>
      <c r="H188" s="40" t="n">
        <f aca="false">IF(OR(F188="",F188=0),"",E188/F188)</f>
        <v>0.382135661517797</v>
      </c>
      <c r="I188" s="32" t="s">
        <v>161</v>
      </c>
      <c r="J188" s="36" t="n">
        <v>1.88552821448838</v>
      </c>
      <c r="K188" s="36" t="n">
        <f aca="false">$K$8</f>
        <v>1.21862888767609</v>
      </c>
      <c r="L188" s="36" t="n">
        <f aca="false">SQRT(J188^2+K188^2)</f>
        <v>2.24505523618249</v>
      </c>
      <c r="M188" s="40" t="n">
        <f aca="false">IF(G188="","",MAX(0,G188-1.96*L188/100))</f>
        <v>0.573861255853026</v>
      </c>
      <c r="N188" s="40" t="n">
        <f aca="false">IF(G188="","",MIN(1,G188+1.96*L188/100))</f>
        <v>0.66186742111138</v>
      </c>
      <c r="O188" s="59" t="n">
        <f aca="false">ROUND(S188*W188,0)</f>
        <v>101</v>
      </c>
      <c r="P188" s="59" t="n">
        <f aca="false">IF(F188="","",ROUND(SQRT((F188*L188/100)^2+(G188*O188)^2),0))</f>
        <v>71</v>
      </c>
      <c r="R188" s="60" t="n">
        <v>10.710842399924</v>
      </c>
      <c r="S188" s="61" t="n">
        <f aca="false">U188*V188*$F$5</f>
        <v>1488.84887459807</v>
      </c>
      <c r="T188" s="62" t="n">
        <f aca="false">MAX(0,MIN(1,R188/100+$D$5))</f>
        <v>0.617815902901453</v>
      </c>
      <c r="U188" s="62" t="n">
        <v>0.650436380339917</v>
      </c>
      <c r="V188" s="61" t="n">
        <v>2289</v>
      </c>
      <c r="W188" s="62" t="n">
        <v>0.0678151016999644</v>
      </c>
      <c r="X188" s="63" t="s">
        <v>201</v>
      </c>
      <c r="Y188" s="63" t="s">
        <v>163</v>
      </c>
    </row>
    <row r="189" customFormat="false" ht="15" hidden="false" customHeight="false" outlineLevel="0" collapsed="false">
      <c r="A189" s="32" t="s">
        <v>230</v>
      </c>
      <c r="B189" s="32" t="s">
        <v>365</v>
      </c>
      <c r="C189" s="32" t="s">
        <v>371</v>
      </c>
      <c r="D189" s="59" t="n">
        <f aca="false">ROUND(S189*T189,0)</f>
        <v>904</v>
      </c>
      <c r="E189" s="59" t="n">
        <f aca="false">ROUND(S189,0)-D189</f>
        <v>576</v>
      </c>
      <c r="F189" s="59" t="n">
        <f aca="false">IF(COUNTA(D189:E189)=0,"",SUM(D189:E189))</f>
        <v>1480</v>
      </c>
      <c r="G189" s="40" t="n">
        <f aca="false">IF(OR(F189="",F189=0),"",D189/F189)</f>
        <v>0.610810810810811</v>
      </c>
      <c r="H189" s="40" t="n">
        <f aca="false">IF(OR(F189="",F189=0),"",E189/F189)</f>
        <v>0.389189189189189</v>
      </c>
      <c r="I189" s="32" t="s">
        <v>161</v>
      </c>
      <c r="J189" s="36" t="n">
        <v>1.88552821448838</v>
      </c>
      <c r="K189" s="36" t="n">
        <f aca="false">$K$8</f>
        <v>1.21862888767609</v>
      </c>
      <c r="L189" s="36" t="n">
        <f aca="false">SQRT(J189^2+K189^2)</f>
        <v>2.24505523618249</v>
      </c>
      <c r="M189" s="40" t="n">
        <f aca="false">IF(G189="","",MAX(0,G189-1.96*L189/100))</f>
        <v>0.566807728181634</v>
      </c>
      <c r="N189" s="40" t="n">
        <f aca="false">IF(G189="","",MIN(1,G189+1.96*L189/100))</f>
        <v>0.654813893439988</v>
      </c>
      <c r="O189" s="59" t="n">
        <f aca="false">ROUND(S189*W189,0)</f>
        <v>100</v>
      </c>
      <c r="P189" s="59" t="n">
        <f aca="false">IF(F189="","",ROUND(SQRT((F189*L189/100)^2+(G189*O189)^2),0))</f>
        <v>70</v>
      </c>
      <c r="R189" s="60" t="n">
        <v>10.0044988613655</v>
      </c>
      <c r="S189" s="61" t="n">
        <f aca="false">U189*V189*$F$5</f>
        <v>1480.29868819374</v>
      </c>
      <c r="T189" s="62" t="n">
        <f aca="false">MAX(0,MIN(1,R189/100+$D$5))</f>
        <v>0.610752467515868</v>
      </c>
      <c r="U189" s="62" t="n">
        <v>0.714429868819374</v>
      </c>
      <c r="V189" s="61" t="n">
        <v>2072</v>
      </c>
      <c r="W189" s="62" t="n">
        <v>0.0678151016999644</v>
      </c>
      <c r="X189" s="63" t="s">
        <v>201</v>
      </c>
      <c r="Y189" s="63" t="s">
        <v>163</v>
      </c>
    </row>
    <row r="190" customFormat="false" ht="15" hidden="false" customHeight="false" outlineLevel="0" collapsed="false">
      <c r="A190" s="32" t="s">
        <v>230</v>
      </c>
      <c r="B190" s="32" t="s">
        <v>365</v>
      </c>
      <c r="C190" s="32" t="s">
        <v>372</v>
      </c>
      <c r="D190" s="59" t="n">
        <f aca="false">ROUND(S190*T190,0)</f>
        <v>405</v>
      </c>
      <c r="E190" s="59" t="n">
        <f aca="false">ROUND(S190,0)-D190</f>
        <v>371</v>
      </c>
      <c r="F190" s="59" t="n">
        <f aca="false">IF(COUNTA(D190:E190)=0,"",SUM(D190:E190))</f>
        <v>776</v>
      </c>
      <c r="G190" s="40" t="n">
        <f aca="false">IF(OR(F190="",F190=0),"",D190/F190)</f>
        <v>0.521907216494845</v>
      </c>
      <c r="H190" s="40" t="n">
        <f aca="false">IF(OR(F190="",F190=0),"",E190/F190)</f>
        <v>0.478092783505155</v>
      </c>
      <c r="I190" s="32" t="s">
        <v>161</v>
      </c>
      <c r="J190" s="36" t="n">
        <v>2.37295943726819</v>
      </c>
      <c r="K190" s="36" t="n">
        <f aca="false">$K$8</f>
        <v>1.21862888767609</v>
      </c>
      <c r="L190" s="36" t="n">
        <f aca="false">SQRT(J190^2+K190^2)</f>
        <v>2.66758183694499</v>
      </c>
      <c r="M190" s="40" t="n">
        <f aca="false">IF(G190="","",MAX(0,G190-1.96*L190/100))</f>
        <v>0.469622612490724</v>
      </c>
      <c r="N190" s="40" t="n">
        <f aca="false">IF(G190="","",MIN(1,G190+1.96*L190/100))</f>
        <v>0.574191820498967</v>
      </c>
      <c r="O190" s="59" t="n">
        <f aca="false">ROUND(S190*W190,0)</f>
        <v>68</v>
      </c>
      <c r="P190" s="59" t="n">
        <f aca="false">IF(F190="","",ROUND(SQRT((F190*L190/100)^2+(G190*O190)^2),0))</f>
        <v>41</v>
      </c>
      <c r="R190" s="60" t="n">
        <v>1.11435150779835</v>
      </c>
      <c r="S190" s="61" t="n">
        <f aca="false">U190*V190*$F$5</f>
        <v>775.595171773445</v>
      </c>
      <c r="T190" s="62" t="n">
        <f aca="false">MAX(0,MIN(1,R190/100+$D$5))</f>
        <v>0.521850993980196</v>
      </c>
      <c r="U190" s="62" t="n">
        <v>0.70380687093779</v>
      </c>
      <c r="V190" s="61" t="n">
        <v>1102</v>
      </c>
      <c r="W190" s="62" t="n">
        <v>0.0882361663506877</v>
      </c>
      <c r="X190" s="63" t="s">
        <v>168</v>
      </c>
      <c r="Y190" s="63" t="s">
        <v>163</v>
      </c>
    </row>
    <row r="191" customFormat="false" ht="15" hidden="false" customHeight="false" outlineLevel="0" collapsed="false">
      <c r="A191" s="32" t="s">
        <v>230</v>
      </c>
      <c r="B191" s="32" t="s">
        <v>365</v>
      </c>
      <c r="C191" s="32" t="s">
        <v>373</v>
      </c>
      <c r="D191" s="59" t="n">
        <f aca="false">ROUND(S191*T191,0)</f>
        <v>1092</v>
      </c>
      <c r="E191" s="59" t="n">
        <f aca="false">ROUND(S191,0)-D191</f>
        <v>1023</v>
      </c>
      <c r="F191" s="59" t="n">
        <f aca="false">IF(COUNTA(D191:E191)=0,"",SUM(D191:E191))</f>
        <v>2115</v>
      </c>
      <c r="G191" s="40" t="n">
        <f aca="false">IF(OR(F191="",F191=0),"",D191/F191)</f>
        <v>0.516312056737589</v>
      </c>
      <c r="H191" s="40" t="n">
        <f aca="false">IF(OR(F191="",F191=0),"",E191/F191)</f>
        <v>0.483687943262411</v>
      </c>
      <c r="I191" s="32" t="s">
        <v>161</v>
      </c>
      <c r="J191" s="36" t="n">
        <v>1.88552821448838</v>
      </c>
      <c r="K191" s="36" t="n">
        <f aca="false">$K$8</f>
        <v>1.21862888767609</v>
      </c>
      <c r="L191" s="36" t="n">
        <f aca="false">SQRT(J191^2+K191^2)</f>
        <v>2.24505523618249</v>
      </c>
      <c r="M191" s="40" t="n">
        <f aca="false">IF(G191="","",MAX(0,G191-1.96*L191/100))</f>
        <v>0.472308974108412</v>
      </c>
      <c r="N191" s="40" t="n">
        <f aca="false">IF(G191="","",MIN(1,G191+1.96*L191/100))</f>
        <v>0.560315139366765</v>
      </c>
      <c r="O191" s="59" t="n">
        <f aca="false">ROUND(S191*W191,0)</f>
        <v>143</v>
      </c>
      <c r="P191" s="59" t="n">
        <f aca="false">IF(F191="","",ROUND(SQRT((F191*L191/100)^2+(G191*O191)^2),0))</f>
        <v>88</v>
      </c>
      <c r="R191" s="60" t="n">
        <v>0.558984163644471</v>
      </c>
      <c r="S191" s="61" t="n">
        <f aca="false">U191*V191*$F$5</f>
        <v>2115.3476992871</v>
      </c>
      <c r="T191" s="62" t="n">
        <f aca="false">MAX(0,MIN(1,R191/100+$D$5))</f>
        <v>0.516297320538658</v>
      </c>
      <c r="U191" s="62" t="n">
        <v>0.658781594296824</v>
      </c>
      <c r="V191" s="61" t="n">
        <v>3211</v>
      </c>
      <c r="W191" s="62" t="n">
        <v>0.0678151016999644</v>
      </c>
      <c r="X191" s="63" t="s">
        <v>201</v>
      </c>
      <c r="Y191" s="63" t="s">
        <v>163</v>
      </c>
    </row>
    <row r="192" customFormat="false" ht="15" hidden="false" customHeight="false" outlineLevel="0" collapsed="false">
      <c r="A192" s="32" t="s">
        <v>230</v>
      </c>
      <c r="B192" s="32" t="s">
        <v>374</v>
      </c>
      <c r="C192" s="32" t="s">
        <v>375</v>
      </c>
      <c r="D192" s="59" t="n">
        <f aca="false">ROUND(S192*T192,0)</f>
        <v>778</v>
      </c>
      <c r="E192" s="59" t="n">
        <f aca="false">ROUND(S192,0)-D192</f>
        <v>720</v>
      </c>
      <c r="F192" s="59" t="n">
        <f aca="false">IF(COUNTA(D192:E192)=0,"",SUM(D192:E192))</f>
        <v>1498</v>
      </c>
      <c r="G192" s="40" t="n">
        <f aca="false">IF(OR(F192="",F192=0),"",D192/F192)</f>
        <v>0.51935914552737</v>
      </c>
      <c r="H192" s="40" t="n">
        <f aca="false">IF(OR(F192="",F192=0),"",E192/F192)</f>
        <v>0.48064085447263</v>
      </c>
      <c r="I192" s="32" t="s">
        <v>161</v>
      </c>
      <c r="J192" s="36" t="n">
        <v>1.88552821448838</v>
      </c>
      <c r="K192" s="36" t="n">
        <f aca="false">$K$8</f>
        <v>1.21862888767609</v>
      </c>
      <c r="L192" s="36" t="n">
        <f aca="false">SQRT(J192^2+K192^2)</f>
        <v>2.24505523618249</v>
      </c>
      <c r="M192" s="40" t="n">
        <f aca="false">IF(G192="","",MAX(0,G192-1.96*L192/100))</f>
        <v>0.475356062898193</v>
      </c>
      <c r="N192" s="40" t="n">
        <f aca="false">IF(G192="","",MIN(1,G192+1.96*L192/100))</f>
        <v>0.563362228156547</v>
      </c>
      <c r="O192" s="59" t="n">
        <f aca="false">ROUND(S192*W192,0)</f>
        <v>102</v>
      </c>
      <c r="P192" s="59" t="n">
        <f aca="false">IF(F192="","",ROUND(SQRT((F192*L192/100)^2+(G192*O192)^2),0))</f>
        <v>63</v>
      </c>
      <c r="R192" s="60" t="n">
        <v>0.879446283676452</v>
      </c>
      <c r="S192" s="61" t="n">
        <f aca="false">U192*V192*$F$5</f>
        <v>1497.74778574441</v>
      </c>
      <c r="T192" s="62" t="n">
        <f aca="false">MAX(0,MIN(1,R192/100+$D$5))</f>
        <v>0.519501941738978</v>
      </c>
      <c r="U192" s="62" t="n">
        <v>0.638970898355124</v>
      </c>
      <c r="V192" s="61" t="n">
        <v>2344</v>
      </c>
      <c r="W192" s="62" t="n">
        <v>0.0678151016999644</v>
      </c>
      <c r="X192" s="63" t="s">
        <v>201</v>
      </c>
      <c r="Y192" s="63" t="s">
        <v>163</v>
      </c>
    </row>
    <row r="193" customFormat="false" ht="15" hidden="false" customHeight="false" outlineLevel="0" collapsed="false">
      <c r="A193" s="32" t="s">
        <v>230</v>
      </c>
      <c r="B193" s="32" t="s">
        <v>374</v>
      </c>
      <c r="C193" s="32" t="s">
        <v>376</v>
      </c>
      <c r="D193" s="59" t="n">
        <f aca="false">ROUND(S193*T193,0)</f>
        <v>1064</v>
      </c>
      <c r="E193" s="59" t="n">
        <f aca="false">ROUND(S193,0)-D193</f>
        <v>978</v>
      </c>
      <c r="F193" s="59" t="n">
        <f aca="false">IF(COUNTA(D193:E193)=0,"",SUM(D193:E193))</f>
        <v>2042</v>
      </c>
      <c r="G193" s="40" t="n">
        <f aca="false">IF(OR(F193="",F193=0),"",D193/F193)</f>
        <v>0.521057786483839</v>
      </c>
      <c r="H193" s="40" t="n">
        <f aca="false">IF(OR(F193="",F193=0),"",E193/F193)</f>
        <v>0.478942213516161</v>
      </c>
      <c r="I193" s="32" t="s">
        <v>161</v>
      </c>
      <c r="J193" s="36" t="n">
        <v>1.88552821448838</v>
      </c>
      <c r="K193" s="36" t="n">
        <f aca="false">$K$8</f>
        <v>1.21862888767609</v>
      </c>
      <c r="L193" s="36" t="n">
        <f aca="false">SQRT(J193^2+K193^2)</f>
        <v>2.24505523618249</v>
      </c>
      <c r="M193" s="40" t="n">
        <f aca="false">IF(G193="","",MAX(0,G193-1.96*L193/100))</f>
        <v>0.477054703854663</v>
      </c>
      <c r="N193" s="40" t="n">
        <f aca="false">IF(G193="","",MIN(1,G193+1.96*L193/100))</f>
        <v>0.565060869113016</v>
      </c>
      <c r="O193" s="59" t="n">
        <f aca="false">ROUND(S193*W193,0)</f>
        <v>138</v>
      </c>
      <c r="P193" s="59" t="n">
        <f aca="false">IF(F193="","",ROUND(SQRT((F193*L193/100)^2+(G193*O193)^2),0))</f>
        <v>85</v>
      </c>
      <c r="R193" s="60" t="n">
        <v>1.00791296524446</v>
      </c>
      <c r="S193" s="61" t="n">
        <f aca="false">U193*V193*$F$5</f>
        <v>2042.15796344647</v>
      </c>
      <c r="T193" s="62" t="n">
        <f aca="false">MAX(0,MIN(1,R193/100+$D$5))</f>
        <v>0.520786608554658</v>
      </c>
      <c r="U193" s="62" t="n">
        <v>0.682767624020887</v>
      </c>
      <c r="V193" s="61" t="n">
        <v>2991</v>
      </c>
      <c r="W193" s="62" t="n">
        <v>0.0678151016999644</v>
      </c>
      <c r="X193" s="63" t="s">
        <v>201</v>
      </c>
      <c r="Y193" s="63" t="s">
        <v>163</v>
      </c>
    </row>
    <row r="194" customFormat="false" ht="15" hidden="false" customHeight="false" outlineLevel="0" collapsed="false">
      <c r="A194" s="32" t="s">
        <v>230</v>
      </c>
      <c r="B194" s="32" t="s">
        <v>374</v>
      </c>
      <c r="C194" s="32" t="s">
        <v>377</v>
      </c>
      <c r="D194" s="59" t="n">
        <f aca="false">ROUND(S194*T194,0)</f>
        <v>807</v>
      </c>
      <c r="E194" s="59" t="n">
        <f aca="false">ROUND(S194,0)-D194</f>
        <v>883</v>
      </c>
      <c r="F194" s="59" t="n">
        <f aca="false">IF(COUNTA(D194:E194)=0,"",SUM(D194:E194))</f>
        <v>1690</v>
      </c>
      <c r="G194" s="40" t="n">
        <f aca="false">IF(OR(F194="",F194=0),"",D194/F194)</f>
        <v>0.477514792899408</v>
      </c>
      <c r="H194" s="40" t="n">
        <f aca="false">IF(OR(F194="",F194=0),"",E194/F194)</f>
        <v>0.522485207100592</v>
      </c>
      <c r="I194" s="32" t="s">
        <v>161</v>
      </c>
      <c r="J194" s="36" t="n">
        <v>1.88552821448838</v>
      </c>
      <c r="K194" s="36" t="n">
        <f aca="false">$K$8</f>
        <v>1.21862888767609</v>
      </c>
      <c r="L194" s="36" t="n">
        <f aca="false">SQRT(J194^2+K194^2)</f>
        <v>2.24505523618249</v>
      </c>
      <c r="M194" s="40" t="n">
        <f aca="false">IF(G194="","",MAX(0,G194-1.96*L194/100))</f>
        <v>0.433511710270232</v>
      </c>
      <c r="N194" s="40" t="n">
        <f aca="false">IF(G194="","",MIN(1,G194+1.96*L194/100))</f>
        <v>0.521517875528585</v>
      </c>
      <c r="O194" s="59" t="n">
        <f aca="false">ROUND(S194*W194,0)</f>
        <v>115</v>
      </c>
      <c r="P194" s="59" t="n">
        <f aca="false">IF(F194="","",ROUND(SQRT((F194*L194/100)^2+(G194*O194)^2),0))</f>
        <v>67</v>
      </c>
      <c r="R194" s="60" t="n">
        <v>-3.30209705464558</v>
      </c>
      <c r="S194" s="61" t="n">
        <f aca="false">U194*V194*$F$5</f>
        <v>1690.06787762906</v>
      </c>
      <c r="T194" s="62" t="n">
        <f aca="false">MAX(0,MIN(1,R194/100+$D$5))</f>
        <v>0.477686508355757</v>
      </c>
      <c r="U194" s="62" t="n">
        <v>0.651529636711281</v>
      </c>
      <c r="V194" s="61" t="n">
        <v>2594</v>
      </c>
      <c r="W194" s="62" t="n">
        <v>0.0678151016999644</v>
      </c>
      <c r="X194" s="63" t="s">
        <v>201</v>
      </c>
      <c r="Y194" s="63" t="s">
        <v>163</v>
      </c>
    </row>
    <row r="195" customFormat="false" ht="15" hidden="false" customHeight="false" outlineLevel="0" collapsed="false">
      <c r="A195" s="32" t="s">
        <v>230</v>
      </c>
      <c r="B195" s="32" t="s">
        <v>374</v>
      </c>
      <c r="C195" s="32" t="s">
        <v>378</v>
      </c>
      <c r="D195" s="59" t="n">
        <f aca="false">ROUND(S195*T195,0)</f>
        <v>635</v>
      </c>
      <c r="E195" s="59" t="n">
        <f aca="false">ROUND(S195,0)-D195</f>
        <v>511</v>
      </c>
      <c r="F195" s="59" t="n">
        <f aca="false">IF(COUNTA(D195:E195)=0,"",SUM(D195:E195))</f>
        <v>1146</v>
      </c>
      <c r="G195" s="40" t="n">
        <f aca="false">IF(OR(F195="",F195=0),"",D195/F195)</f>
        <v>0.554101221640489</v>
      </c>
      <c r="H195" s="40" t="n">
        <f aca="false">IF(OR(F195="",F195=0),"",E195/F195)</f>
        <v>0.445898778359511</v>
      </c>
      <c r="I195" s="32" t="s">
        <v>161</v>
      </c>
      <c r="J195" s="36" t="n">
        <v>1.88552821448838</v>
      </c>
      <c r="K195" s="36" t="n">
        <f aca="false">$K$8</f>
        <v>1.21862888767609</v>
      </c>
      <c r="L195" s="36" t="n">
        <f aca="false">SQRT(J195^2+K195^2)</f>
        <v>2.24505523618249</v>
      </c>
      <c r="M195" s="40" t="n">
        <f aca="false">IF(G195="","",MAX(0,G195-1.96*L195/100))</f>
        <v>0.510098139011312</v>
      </c>
      <c r="N195" s="40" t="n">
        <f aca="false">IF(G195="","",MIN(1,G195+1.96*L195/100))</f>
        <v>0.598104304269665</v>
      </c>
      <c r="O195" s="59" t="n">
        <f aca="false">ROUND(S195*W195,0)</f>
        <v>78</v>
      </c>
      <c r="P195" s="59" t="n">
        <f aca="false">IF(F195="","",ROUND(SQRT((F195*L195/100)^2+(G195*O195)^2),0))</f>
        <v>50</v>
      </c>
      <c r="R195" s="60" t="n">
        <v>4.38603422382503</v>
      </c>
      <c r="S195" s="61" t="n">
        <f aca="false">U195*V195*$F$5</f>
        <v>1145.8001397624</v>
      </c>
      <c r="T195" s="62" t="n">
        <f aca="false">MAX(0,MIN(1,R195/100+$D$5))</f>
        <v>0.554567821140463</v>
      </c>
      <c r="U195" s="62" t="n">
        <v>0.640111809923131</v>
      </c>
      <c r="V195" s="61" t="n">
        <v>1790</v>
      </c>
      <c r="W195" s="62" t="n">
        <v>0.0678151016999644</v>
      </c>
      <c r="X195" s="63" t="s">
        <v>201</v>
      </c>
      <c r="Y195" s="63" t="s">
        <v>163</v>
      </c>
    </row>
    <row r="196" customFormat="false" ht="15" hidden="false" customHeight="false" outlineLevel="0" collapsed="false">
      <c r="A196" s="32" t="s">
        <v>230</v>
      </c>
      <c r="B196" s="32" t="s">
        <v>374</v>
      </c>
      <c r="C196" s="32" t="s">
        <v>379</v>
      </c>
      <c r="D196" s="59" t="n">
        <f aca="false">ROUND(S196*T196,0)</f>
        <v>1495</v>
      </c>
      <c r="E196" s="59" t="n">
        <f aca="false">ROUND(S196,0)-D196</f>
        <v>1225</v>
      </c>
      <c r="F196" s="59" t="n">
        <f aca="false">IF(COUNTA(D196:E196)=0,"",SUM(D196:E196))</f>
        <v>2720</v>
      </c>
      <c r="G196" s="40" t="n">
        <f aca="false">IF(OR(F196="",F196=0),"",D196/F196)</f>
        <v>0.549632352941177</v>
      </c>
      <c r="H196" s="40" t="n">
        <f aca="false">IF(OR(F196="",F196=0),"",E196/F196)</f>
        <v>0.450367647058824</v>
      </c>
      <c r="I196" s="32" t="s">
        <v>161</v>
      </c>
      <c r="J196" s="36" t="n">
        <v>1.88552821448838</v>
      </c>
      <c r="K196" s="36" t="n">
        <f aca="false">$K$8</f>
        <v>1.21862888767609</v>
      </c>
      <c r="L196" s="36" t="n">
        <f aca="false">SQRT(J196^2+K196^2)</f>
        <v>2.24505523618249</v>
      </c>
      <c r="M196" s="40" t="n">
        <f aca="false">IF(G196="","",MAX(0,G196-1.96*L196/100))</f>
        <v>0.505629270312</v>
      </c>
      <c r="N196" s="40" t="n">
        <f aca="false">IF(G196="","",MIN(1,G196+1.96*L196/100))</f>
        <v>0.593635435570353</v>
      </c>
      <c r="O196" s="59" t="n">
        <f aca="false">ROUND(S196*W196,0)</f>
        <v>184</v>
      </c>
      <c r="P196" s="59" t="n">
        <f aca="false">IF(F196="","",ROUND(SQRT((F196*L196/100)^2+(G196*O196)^2),0))</f>
        <v>118</v>
      </c>
      <c r="R196" s="60" t="n">
        <v>3.88971698178879</v>
      </c>
      <c r="S196" s="61" t="n">
        <f aca="false">U196*V196*$F$5</f>
        <v>2719.88153310105</v>
      </c>
      <c r="T196" s="62" t="n">
        <f aca="false">MAX(0,MIN(1,R196/100+$D$5))</f>
        <v>0.549604648720101</v>
      </c>
      <c r="U196" s="62" t="n">
        <v>0.592566782810685</v>
      </c>
      <c r="V196" s="61" t="n">
        <v>4590</v>
      </c>
      <c r="W196" s="62" t="n">
        <v>0.0678151016999644</v>
      </c>
      <c r="X196" s="63" t="s">
        <v>201</v>
      </c>
      <c r="Y196" s="63" t="s">
        <v>163</v>
      </c>
    </row>
    <row r="197" customFormat="false" ht="15" hidden="false" customHeight="false" outlineLevel="0" collapsed="false">
      <c r="A197" s="32" t="s">
        <v>230</v>
      </c>
      <c r="B197" s="32" t="s">
        <v>374</v>
      </c>
      <c r="C197" s="32" t="s">
        <v>380</v>
      </c>
      <c r="D197" s="59" t="n">
        <f aca="false">ROUND(S197*T197,0)</f>
        <v>520</v>
      </c>
      <c r="E197" s="59" t="n">
        <f aca="false">ROUND(S197,0)-D197</f>
        <v>449</v>
      </c>
      <c r="F197" s="59" t="n">
        <f aca="false">IF(COUNTA(D197:E197)=0,"",SUM(D197:E197))</f>
        <v>969</v>
      </c>
      <c r="G197" s="40" t="n">
        <f aca="false">IF(OR(F197="",F197=0),"",D197/F197)</f>
        <v>0.536635706914345</v>
      </c>
      <c r="H197" s="40" t="n">
        <f aca="false">IF(OR(F197="",F197=0),"",E197/F197)</f>
        <v>0.463364293085655</v>
      </c>
      <c r="I197" s="32" t="s">
        <v>161</v>
      </c>
      <c r="J197" s="36" t="n">
        <v>1.88552821448838</v>
      </c>
      <c r="K197" s="36" t="n">
        <f aca="false">$K$8</f>
        <v>1.21862888767609</v>
      </c>
      <c r="L197" s="36" t="n">
        <f aca="false">SQRT(J197^2+K197^2)</f>
        <v>2.24505523618249</v>
      </c>
      <c r="M197" s="40" t="n">
        <f aca="false">IF(G197="","",MAX(0,G197-1.96*L197/100))</f>
        <v>0.492632624285168</v>
      </c>
      <c r="N197" s="40" t="n">
        <f aca="false">IF(G197="","",MIN(1,G197+1.96*L197/100))</f>
        <v>0.580638789543521</v>
      </c>
      <c r="O197" s="59" t="n">
        <f aca="false">ROUND(S197*W197,0)</f>
        <v>66</v>
      </c>
      <c r="P197" s="59" t="n">
        <f aca="false">IF(F197="","",ROUND(SQRT((F197*L197/100)^2+(G197*O197)^2),0))</f>
        <v>42</v>
      </c>
      <c r="R197" s="60" t="n">
        <v>2.55877092715539</v>
      </c>
      <c r="S197" s="61" t="n">
        <f aca="false">U197*V197*$F$5</f>
        <v>969.162629757786</v>
      </c>
      <c r="T197" s="62" t="n">
        <f aca="false">MAX(0,MIN(1,R197/100+$D$5))</f>
        <v>0.536295188173767</v>
      </c>
      <c r="U197" s="62" t="n">
        <v>0.54325259515571</v>
      </c>
      <c r="V197" s="61" t="n">
        <v>1784</v>
      </c>
      <c r="W197" s="62" t="n">
        <v>0.0678151016999644</v>
      </c>
      <c r="X197" s="63" t="s">
        <v>201</v>
      </c>
      <c r="Y197" s="63" t="s">
        <v>163</v>
      </c>
    </row>
    <row r="198" customFormat="false" ht="15" hidden="false" customHeight="false" outlineLevel="0" collapsed="false">
      <c r="A198" s="32" t="s">
        <v>230</v>
      </c>
      <c r="B198" s="32" t="s">
        <v>374</v>
      </c>
      <c r="C198" s="32" t="s">
        <v>381</v>
      </c>
      <c r="D198" s="59" t="n">
        <f aca="false">ROUND(S198*T198,0)</f>
        <v>520</v>
      </c>
      <c r="E198" s="59" t="n">
        <f aca="false">ROUND(S198,0)-D198</f>
        <v>410</v>
      </c>
      <c r="F198" s="59" t="n">
        <f aca="false">IF(COUNTA(D198:E198)=0,"",SUM(D198:E198))</f>
        <v>930</v>
      </c>
      <c r="G198" s="40" t="n">
        <f aca="false">IF(OR(F198="",F198=0),"",D198/F198)</f>
        <v>0.559139784946237</v>
      </c>
      <c r="H198" s="40" t="n">
        <f aca="false">IF(OR(F198="",F198=0),"",E198/F198)</f>
        <v>0.440860215053763</v>
      </c>
      <c r="I198" s="32" t="s">
        <v>161</v>
      </c>
      <c r="J198" s="36" t="n">
        <v>2.37295943726819</v>
      </c>
      <c r="K198" s="36" t="n">
        <f aca="false">$K$8</f>
        <v>1.21862888767609</v>
      </c>
      <c r="L198" s="36" t="n">
        <f aca="false">SQRT(J198^2+K198^2)</f>
        <v>2.66758183694499</v>
      </c>
      <c r="M198" s="40" t="n">
        <f aca="false">IF(G198="","",MAX(0,G198-1.96*L198/100))</f>
        <v>0.506855180942115</v>
      </c>
      <c r="N198" s="40" t="n">
        <f aca="false">IF(G198="","",MIN(1,G198+1.96*L198/100))</f>
        <v>0.611424388950358</v>
      </c>
      <c r="O198" s="59" t="n">
        <f aca="false">ROUND(S198*W198,0)</f>
        <v>82</v>
      </c>
      <c r="P198" s="59" t="n">
        <f aca="false">IF(F198="","",ROUND(SQRT((F198*L198/100)^2+(G198*O198)^2),0))</f>
        <v>52</v>
      </c>
      <c r="R198" s="60" t="n">
        <v>4.86122701857011</v>
      </c>
      <c r="S198" s="61" t="n">
        <f aca="false">U198*V198*$F$5</f>
        <v>929.805201992252</v>
      </c>
      <c r="T198" s="62" t="n">
        <f aca="false">MAX(0,MIN(1,R198/100+$D$5))</f>
        <v>0.559319749087914</v>
      </c>
      <c r="U198" s="62" t="n">
        <v>0.496956281128943</v>
      </c>
      <c r="V198" s="61" t="n">
        <v>1871</v>
      </c>
      <c r="W198" s="62" t="n">
        <v>0.0882361663506877</v>
      </c>
      <c r="X198" s="63" t="s">
        <v>168</v>
      </c>
      <c r="Y198" s="63" t="s">
        <v>163</v>
      </c>
    </row>
    <row r="199" customFormat="false" ht="15" hidden="false" customHeight="false" outlineLevel="0" collapsed="false">
      <c r="A199" s="32" t="s">
        <v>230</v>
      </c>
      <c r="B199" s="32" t="s">
        <v>374</v>
      </c>
      <c r="C199" s="32" t="s">
        <v>382</v>
      </c>
      <c r="D199" s="59" t="n">
        <f aca="false">ROUND(S199*T199,0)</f>
        <v>552</v>
      </c>
      <c r="E199" s="59" t="n">
        <f aca="false">ROUND(S199,0)-D199</f>
        <v>492</v>
      </c>
      <c r="F199" s="59" t="n">
        <f aca="false">IF(COUNTA(D199:E199)=0,"",SUM(D199:E199))</f>
        <v>1044</v>
      </c>
      <c r="G199" s="40" t="n">
        <f aca="false">IF(OR(F199="",F199=0),"",D199/F199)</f>
        <v>0.528735632183908</v>
      </c>
      <c r="H199" s="40" t="n">
        <f aca="false">IF(OR(F199="",F199=0),"",E199/F199)</f>
        <v>0.471264367816092</v>
      </c>
      <c r="I199" s="32" t="s">
        <v>161</v>
      </c>
      <c r="J199" s="36" t="n">
        <v>1.88552821448838</v>
      </c>
      <c r="K199" s="36" t="n">
        <f aca="false">$K$8</f>
        <v>1.21862888767609</v>
      </c>
      <c r="L199" s="36" t="n">
        <f aca="false">SQRT(J199^2+K199^2)</f>
        <v>2.24505523618249</v>
      </c>
      <c r="M199" s="40" t="n">
        <f aca="false">IF(G199="","",MAX(0,G199-1.96*L199/100))</f>
        <v>0.484732549554731</v>
      </c>
      <c r="N199" s="40" t="n">
        <f aca="false">IF(G199="","",MIN(1,G199+1.96*L199/100))</f>
        <v>0.572738714813085</v>
      </c>
      <c r="O199" s="59" t="n">
        <f aca="false">ROUND(S199*W199,0)</f>
        <v>71</v>
      </c>
      <c r="P199" s="59" t="n">
        <f aca="false">IF(F199="","",ROUND(SQRT((F199*L199/100)^2+(G199*O199)^2),0))</f>
        <v>44</v>
      </c>
      <c r="R199" s="60" t="n">
        <v>1.81036219004655</v>
      </c>
      <c r="S199" s="61" t="n">
        <f aca="false">U199*V199*$F$5</f>
        <v>1044.14424242424</v>
      </c>
      <c r="T199" s="62" t="n">
        <f aca="false">MAX(0,MIN(1,R199/100+$D$5))</f>
        <v>0.528811100802679</v>
      </c>
      <c r="U199" s="62" t="n">
        <v>0.59939393939394</v>
      </c>
      <c r="V199" s="61" t="n">
        <v>1742</v>
      </c>
      <c r="W199" s="62" t="n">
        <v>0.0678151016999644</v>
      </c>
      <c r="X199" s="63" t="s">
        <v>201</v>
      </c>
      <c r="Y199" s="63" t="s">
        <v>163</v>
      </c>
    </row>
    <row r="200" customFormat="false" ht="15" hidden="false" customHeight="false" outlineLevel="0" collapsed="false">
      <c r="A200" s="32" t="s">
        <v>230</v>
      </c>
      <c r="B200" s="32" t="s">
        <v>383</v>
      </c>
      <c r="C200" s="32" t="s">
        <v>384</v>
      </c>
      <c r="D200" s="59" t="n">
        <f aca="false">ROUND(S200*T200,0)</f>
        <v>1236</v>
      </c>
      <c r="E200" s="59" t="n">
        <f aca="false">ROUND(S200,0)-D200</f>
        <v>1397</v>
      </c>
      <c r="F200" s="59" t="n">
        <f aca="false">IF(COUNTA(D200:E200)=0,"",SUM(D200:E200))</f>
        <v>2633</v>
      </c>
      <c r="G200" s="40" t="n">
        <f aca="false">IF(OR(F200="",F200=0),"",D200/F200)</f>
        <v>0.46942650968477</v>
      </c>
      <c r="H200" s="40" t="n">
        <f aca="false">IF(OR(F200="",F200=0),"",E200/F200)</f>
        <v>0.53057349031523</v>
      </c>
      <c r="I200" s="32" t="s">
        <v>161</v>
      </c>
      <c r="J200" s="36" t="n">
        <v>1.88552821448838</v>
      </c>
      <c r="K200" s="36" t="n">
        <f aca="false">$K$8</f>
        <v>1.21862888767609</v>
      </c>
      <c r="L200" s="36" t="n">
        <f aca="false">SQRT(J200^2+K200^2)</f>
        <v>2.24505523618249</v>
      </c>
      <c r="M200" s="40" t="n">
        <f aca="false">IF(G200="","",MAX(0,G200-1.96*L200/100))</f>
        <v>0.425423427055593</v>
      </c>
      <c r="N200" s="40" t="n">
        <f aca="false">IF(G200="","",MIN(1,G200+1.96*L200/100))</f>
        <v>0.513429592313947</v>
      </c>
      <c r="O200" s="59" t="n">
        <f aca="false">ROUND(S200*W200,0)</f>
        <v>179</v>
      </c>
      <c r="P200" s="59" t="n">
        <f aca="false">IF(F200="","",ROUND(SQRT((F200*L200/100)^2+(G200*O200)^2),0))</f>
        <v>103</v>
      </c>
      <c r="R200" s="60" t="n">
        <v>-4.12556004494672</v>
      </c>
      <c r="S200" s="61" t="n">
        <f aca="false">U200*V200*$F$5</f>
        <v>2632.829612885</v>
      </c>
      <c r="T200" s="62" t="n">
        <f aca="false">MAX(0,MIN(1,R200/100+$D$5))</f>
        <v>0.469451878452746</v>
      </c>
      <c r="U200" s="62" t="n">
        <v>0.704718847131958</v>
      </c>
      <c r="V200" s="61" t="n">
        <v>3736</v>
      </c>
      <c r="W200" s="62" t="n">
        <v>0.0678151016999644</v>
      </c>
      <c r="X200" s="63" t="s">
        <v>201</v>
      </c>
      <c r="Y200" s="63" t="s">
        <v>163</v>
      </c>
    </row>
    <row r="201" customFormat="false" ht="15" hidden="false" customHeight="false" outlineLevel="0" collapsed="false">
      <c r="A201" s="32" t="s">
        <v>230</v>
      </c>
      <c r="B201" s="32" t="s">
        <v>383</v>
      </c>
      <c r="C201" s="32" t="s">
        <v>385</v>
      </c>
      <c r="D201" s="59" t="n">
        <f aca="false">ROUND(S201*T201,0)</f>
        <v>771</v>
      </c>
      <c r="E201" s="59" t="n">
        <f aca="false">ROUND(S201,0)-D201</f>
        <v>1208</v>
      </c>
      <c r="F201" s="59" t="n">
        <f aca="false">IF(COUNTA(D201:E201)=0,"",SUM(D201:E201))</f>
        <v>1979</v>
      </c>
      <c r="G201" s="40" t="n">
        <f aca="false">IF(OR(F201="",F201=0),"",D201/F201)</f>
        <v>0.389590702374937</v>
      </c>
      <c r="H201" s="40" t="n">
        <f aca="false">IF(OR(F201="",F201=0),"",E201/F201)</f>
        <v>0.610409297625063</v>
      </c>
      <c r="I201" s="32" t="s">
        <v>161</v>
      </c>
      <c r="J201" s="36" t="n">
        <v>1.88552821448838</v>
      </c>
      <c r="K201" s="36" t="n">
        <f aca="false">$K$8</f>
        <v>1.21862888767609</v>
      </c>
      <c r="L201" s="36" t="n">
        <f aca="false">SQRT(J201^2+K201^2)</f>
        <v>2.24505523618249</v>
      </c>
      <c r="M201" s="40" t="n">
        <f aca="false">IF(G201="","",MAX(0,G201-1.96*L201/100))</f>
        <v>0.34558761974576</v>
      </c>
      <c r="N201" s="40" t="n">
        <f aca="false">IF(G201="","",MIN(1,G201+1.96*L201/100))</f>
        <v>0.433593785004114</v>
      </c>
      <c r="O201" s="59" t="n">
        <f aca="false">ROUND(S201*W201,0)</f>
        <v>134</v>
      </c>
      <c r="P201" s="59" t="n">
        <f aca="false">IF(F201="","",ROUND(SQRT((F201*L201/100)^2+(G201*O201)^2),0))</f>
        <v>69</v>
      </c>
      <c r="R201" s="60" t="n">
        <v>-12.1084367360587</v>
      </c>
      <c r="S201" s="61" t="n">
        <f aca="false">U201*V201*$F$5</f>
        <v>1979.37527114968</v>
      </c>
      <c r="T201" s="62" t="n">
        <f aca="false">MAX(0,MIN(1,R201/100+$D$5))</f>
        <v>0.389623111541626</v>
      </c>
      <c r="U201" s="62" t="n">
        <v>0.718727404193782</v>
      </c>
      <c r="V201" s="61" t="n">
        <v>2754</v>
      </c>
      <c r="W201" s="62" t="n">
        <v>0.0678151016999644</v>
      </c>
      <c r="X201" s="63" t="s">
        <v>201</v>
      </c>
      <c r="Y201" s="63" t="s">
        <v>163</v>
      </c>
    </row>
    <row r="202" customFormat="false" ht="15" hidden="false" customHeight="false" outlineLevel="0" collapsed="false">
      <c r="A202" s="32" t="s">
        <v>230</v>
      </c>
      <c r="B202" s="32" t="s">
        <v>386</v>
      </c>
      <c r="C202" s="32" t="s">
        <v>387</v>
      </c>
      <c r="D202" s="59" t="n">
        <f aca="false">ROUND(S202*T202,0)</f>
        <v>894</v>
      </c>
      <c r="E202" s="59" t="n">
        <f aca="false">ROUND(S202,0)-D202</f>
        <v>875</v>
      </c>
      <c r="F202" s="59" t="n">
        <f aca="false">IF(COUNTA(D202:E202)=0,"",SUM(D202:E202))</f>
        <v>1769</v>
      </c>
      <c r="G202" s="40" t="n">
        <f aca="false">IF(OR(F202="",F202=0),"",D202/F202)</f>
        <v>0.505370265686829</v>
      </c>
      <c r="H202" s="40" t="n">
        <f aca="false">IF(OR(F202="",F202=0),"",E202/F202)</f>
        <v>0.494629734313171</v>
      </c>
      <c r="I202" s="32" t="s">
        <v>161</v>
      </c>
      <c r="J202" s="36" t="n">
        <v>1.88552821448838</v>
      </c>
      <c r="K202" s="36" t="n">
        <f aca="false">$K$8</f>
        <v>1.21862888767609</v>
      </c>
      <c r="L202" s="36" t="n">
        <f aca="false">SQRT(J202^2+K202^2)</f>
        <v>2.24505523618249</v>
      </c>
      <c r="M202" s="40" t="n">
        <f aca="false">IF(G202="","",MAX(0,G202-1.96*L202/100))</f>
        <v>0.461367183057652</v>
      </c>
      <c r="N202" s="40" t="n">
        <f aca="false">IF(G202="","",MIN(1,G202+1.96*L202/100))</f>
        <v>0.549373348316006</v>
      </c>
      <c r="O202" s="59" t="n">
        <f aca="false">ROUND(S202*W202,0)</f>
        <v>120</v>
      </c>
      <c r="P202" s="59" t="n">
        <f aca="false">IF(F202="","",ROUND(SQRT((F202*L202/100)^2+(G202*O202)^2),0))</f>
        <v>72</v>
      </c>
      <c r="R202" s="60" t="n">
        <v>-0.546852834390178</v>
      </c>
      <c r="S202" s="61" t="n">
        <f aca="false">U202*V202*$F$5</f>
        <v>1769.05616020897</v>
      </c>
      <c r="T202" s="62" t="n">
        <f aca="false">MAX(0,MIN(1,R202/100+$D$5))</f>
        <v>0.505238950558311</v>
      </c>
      <c r="U202" s="62" t="n">
        <v>0.760557248585111</v>
      </c>
      <c r="V202" s="61" t="n">
        <v>2326</v>
      </c>
      <c r="W202" s="62" t="n">
        <v>0.0678151016999644</v>
      </c>
      <c r="X202" s="63" t="s">
        <v>201</v>
      </c>
      <c r="Y202" s="63" t="s">
        <v>163</v>
      </c>
    </row>
    <row r="203" customFormat="false" ht="15" hidden="false" customHeight="false" outlineLevel="0" collapsed="false">
      <c r="A203" s="32" t="s">
        <v>230</v>
      </c>
      <c r="B203" s="32" t="s">
        <v>386</v>
      </c>
      <c r="C203" s="32" t="s">
        <v>388</v>
      </c>
      <c r="D203" s="59" t="n">
        <f aca="false">ROUND(S203*T203,0)</f>
        <v>633</v>
      </c>
      <c r="E203" s="59" t="n">
        <f aca="false">ROUND(S203,0)-D203</f>
        <v>672</v>
      </c>
      <c r="F203" s="59" t="n">
        <f aca="false">IF(COUNTA(D203:E203)=0,"",SUM(D203:E203))</f>
        <v>1305</v>
      </c>
      <c r="G203" s="40" t="n">
        <f aca="false">IF(OR(F203="",F203=0),"",D203/F203)</f>
        <v>0.485057471264368</v>
      </c>
      <c r="H203" s="40" t="n">
        <f aca="false">IF(OR(F203="",F203=0),"",E203/F203)</f>
        <v>0.514942528735632</v>
      </c>
      <c r="I203" s="32" t="s">
        <v>161</v>
      </c>
      <c r="J203" s="36" t="n">
        <v>1.88552821448838</v>
      </c>
      <c r="K203" s="36" t="n">
        <f aca="false">$K$8</f>
        <v>1.21862888767609</v>
      </c>
      <c r="L203" s="36" t="n">
        <f aca="false">SQRT(J203^2+K203^2)</f>
        <v>2.24505523618249</v>
      </c>
      <c r="M203" s="40" t="n">
        <f aca="false">IF(G203="","",MAX(0,G203-1.96*L203/100))</f>
        <v>0.441054388635191</v>
      </c>
      <c r="N203" s="40" t="n">
        <f aca="false">IF(G203="","",MIN(1,G203+1.96*L203/100))</f>
        <v>0.529060553893545</v>
      </c>
      <c r="O203" s="59" t="n">
        <f aca="false">ROUND(S203*W203,0)</f>
        <v>88</v>
      </c>
      <c r="P203" s="59" t="n">
        <f aca="false">IF(F203="","",ROUND(SQRT((F203*L203/100)^2+(G203*O203)^2),0))</f>
        <v>52</v>
      </c>
      <c r="R203" s="60" t="n">
        <v>-2.52787121170914</v>
      </c>
      <c r="S203" s="61" t="n">
        <f aca="false">U203*V203*$F$5</f>
        <v>1304.62964959569</v>
      </c>
      <c r="T203" s="62" t="n">
        <f aca="false">MAX(0,MIN(1,R203/100+$D$5))</f>
        <v>0.485428766785122</v>
      </c>
      <c r="U203" s="62" t="n">
        <v>0.666307277628032</v>
      </c>
      <c r="V203" s="61" t="n">
        <v>1958</v>
      </c>
      <c r="W203" s="62" t="n">
        <v>0.0678151016999644</v>
      </c>
      <c r="X203" s="63" t="s">
        <v>201</v>
      </c>
      <c r="Y203" s="63" t="s">
        <v>163</v>
      </c>
    </row>
    <row r="204" customFormat="false" ht="15" hidden="false" customHeight="false" outlineLevel="0" collapsed="false">
      <c r="A204" s="32" t="s">
        <v>230</v>
      </c>
      <c r="B204" s="32" t="s">
        <v>386</v>
      </c>
      <c r="C204" s="32" t="s">
        <v>389</v>
      </c>
      <c r="D204" s="59" t="n">
        <f aca="false">ROUND(S204*T204,0)</f>
        <v>647</v>
      </c>
      <c r="E204" s="59" t="n">
        <f aca="false">ROUND(S204,0)-D204</f>
        <v>667</v>
      </c>
      <c r="F204" s="59" t="n">
        <f aca="false">IF(COUNTA(D204:E204)=0,"",SUM(D204:E204))</f>
        <v>1314</v>
      </c>
      <c r="G204" s="40" t="n">
        <f aca="false">IF(OR(F204="",F204=0),"",D204/F204)</f>
        <v>0.492389649923897</v>
      </c>
      <c r="H204" s="40" t="n">
        <f aca="false">IF(OR(F204="",F204=0),"",E204/F204)</f>
        <v>0.507610350076104</v>
      </c>
      <c r="I204" s="32" t="s">
        <v>161</v>
      </c>
      <c r="J204" s="36" t="n">
        <v>1.88552821448838</v>
      </c>
      <c r="K204" s="36" t="n">
        <f aca="false">$K$8</f>
        <v>1.21862888767609</v>
      </c>
      <c r="L204" s="36" t="n">
        <f aca="false">SQRT(J204^2+K204^2)</f>
        <v>2.24505523618249</v>
      </c>
      <c r="M204" s="40" t="n">
        <f aca="false">IF(G204="","",MAX(0,G204-1.96*L204/100))</f>
        <v>0.44838656729472</v>
      </c>
      <c r="N204" s="40" t="n">
        <f aca="false">IF(G204="","",MIN(1,G204+1.96*L204/100))</f>
        <v>0.536392732553073</v>
      </c>
      <c r="O204" s="59" t="n">
        <f aca="false">ROUND(S204*W204,0)</f>
        <v>89</v>
      </c>
      <c r="P204" s="59" t="n">
        <f aca="false">IF(F204="","",ROUND(SQRT((F204*L204/100)^2+(G204*O204)^2),0))</f>
        <v>53</v>
      </c>
      <c r="R204" s="60" t="n">
        <v>-1.83983042854992</v>
      </c>
      <c r="S204" s="61" t="n">
        <f aca="false">U204*V204*$F$5</f>
        <v>1313.96987951807</v>
      </c>
      <c r="T204" s="62" t="n">
        <f aca="false">MAX(0,MIN(1,R204/100+$D$5))</f>
        <v>0.492309174616714</v>
      </c>
      <c r="U204" s="62" t="n">
        <v>0.756024096385542</v>
      </c>
      <c r="V204" s="61" t="n">
        <v>1738</v>
      </c>
      <c r="W204" s="62" t="n">
        <v>0.0678151016999644</v>
      </c>
      <c r="X204" s="63" t="s">
        <v>201</v>
      </c>
      <c r="Y204" s="63" t="s">
        <v>163</v>
      </c>
    </row>
    <row r="205" customFormat="false" ht="15" hidden="false" customHeight="false" outlineLevel="0" collapsed="false">
      <c r="A205" s="32" t="s">
        <v>230</v>
      </c>
      <c r="B205" s="32" t="s">
        <v>386</v>
      </c>
      <c r="C205" s="32" t="s">
        <v>390</v>
      </c>
      <c r="D205" s="59" t="n">
        <f aca="false">ROUND(S205*T205,0)</f>
        <v>1393</v>
      </c>
      <c r="E205" s="59" t="n">
        <f aca="false">ROUND(S205,0)-D205</f>
        <v>1451</v>
      </c>
      <c r="F205" s="59" t="n">
        <f aca="false">IF(COUNTA(D205:E205)=0,"",SUM(D205:E205))</f>
        <v>2844</v>
      </c>
      <c r="G205" s="40" t="n">
        <f aca="false">IF(OR(F205="",F205=0),"",D205/F205)</f>
        <v>0.489803094233474</v>
      </c>
      <c r="H205" s="40" t="n">
        <f aca="false">IF(OR(F205="",F205=0),"",E205/F205)</f>
        <v>0.510196905766526</v>
      </c>
      <c r="I205" s="32" t="s">
        <v>161</v>
      </c>
      <c r="J205" s="36" t="n">
        <v>1.88552821448838</v>
      </c>
      <c r="K205" s="36" t="n">
        <f aca="false">$K$8</f>
        <v>1.21862888767609</v>
      </c>
      <c r="L205" s="36" t="n">
        <f aca="false">SQRT(J205^2+K205^2)</f>
        <v>2.24505523618249</v>
      </c>
      <c r="M205" s="40" t="n">
        <f aca="false">IF(G205="","",MAX(0,G205-1.96*L205/100))</f>
        <v>0.445800011604297</v>
      </c>
      <c r="N205" s="40" t="n">
        <f aca="false">IF(G205="","",MIN(1,G205+1.96*L205/100))</f>
        <v>0.533806176862651</v>
      </c>
      <c r="O205" s="59" t="n">
        <f aca="false">ROUND(S205*W205,0)</f>
        <v>193</v>
      </c>
      <c r="P205" s="59" t="n">
        <f aca="false">IF(F205="","",ROUND(SQRT((F205*L205/100)^2+(G205*O205)^2),0))</f>
        <v>114</v>
      </c>
      <c r="R205" s="60" t="n">
        <v>-2.09433290696017</v>
      </c>
      <c r="S205" s="61" t="n">
        <f aca="false">U205*V205*$F$5</f>
        <v>2844.46927374302</v>
      </c>
      <c r="T205" s="62" t="n">
        <f aca="false">MAX(0,MIN(1,R205/100+$D$5))</f>
        <v>0.489764149832611</v>
      </c>
      <c r="U205" s="62" t="n">
        <v>0.670391061452514</v>
      </c>
      <c r="V205" s="61" t="n">
        <v>4243</v>
      </c>
      <c r="W205" s="62" t="n">
        <v>0.0678151016999644</v>
      </c>
      <c r="X205" s="63" t="s">
        <v>201</v>
      </c>
      <c r="Y205" s="63" t="s">
        <v>163</v>
      </c>
    </row>
    <row r="206" customFormat="false" ht="15" hidden="false" customHeight="false" outlineLevel="0" collapsed="false">
      <c r="A206" s="32" t="s">
        <v>230</v>
      </c>
      <c r="B206" s="32" t="s">
        <v>386</v>
      </c>
      <c r="C206" s="32" t="s">
        <v>391</v>
      </c>
      <c r="D206" s="59" t="n">
        <f aca="false">ROUND(S206*T206,0)</f>
        <v>566</v>
      </c>
      <c r="E206" s="59" t="n">
        <f aca="false">ROUND(S206,0)-D206</f>
        <v>530</v>
      </c>
      <c r="F206" s="59" t="n">
        <f aca="false">IF(COUNTA(D206:E206)=0,"",SUM(D206:E206))</f>
        <v>1096</v>
      </c>
      <c r="G206" s="40" t="n">
        <f aca="false">IF(OR(F206="",F206=0),"",D206/F206)</f>
        <v>0.516423357664234</v>
      </c>
      <c r="H206" s="40" t="n">
        <f aca="false">IF(OR(F206="",F206=0),"",E206/F206)</f>
        <v>0.483576642335766</v>
      </c>
      <c r="I206" s="32" t="s">
        <v>161</v>
      </c>
      <c r="J206" s="36" t="n">
        <v>1.88552821448838</v>
      </c>
      <c r="K206" s="36" t="n">
        <f aca="false">$K$8</f>
        <v>1.21862888767609</v>
      </c>
      <c r="L206" s="36" t="n">
        <f aca="false">SQRT(J206^2+K206^2)</f>
        <v>2.24505523618249</v>
      </c>
      <c r="M206" s="40" t="n">
        <f aca="false">IF(G206="","",MAX(0,G206-1.96*L206/100))</f>
        <v>0.472420275035057</v>
      </c>
      <c r="N206" s="40" t="n">
        <f aca="false">IF(G206="","",MIN(1,G206+1.96*L206/100))</f>
        <v>0.56042644029341</v>
      </c>
      <c r="O206" s="59" t="n">
        <f aca="false">ROUND(S206*W206,0)</f>
        <v>74</v>
      </c>
      <c r="P206" s="59" t="n">
        <f aca="false">IF(F206="","",ROUND(SQRT((F206*L206/100)^2+(G206*O206)^2),0))</f>
        <v>45</v>
      </c>
      <c r="R206" s="60" t="n">
        <v>0.570282444802651</v>
      </c>
      <c r="S206" s="61" t="n">
        <f aca="false">U206*V206*$F$5</f>
        <v>1095.71313506815</v>
      </c>
      <c r="T206" s="62" t="n">
        <f aca="false">MAX(0,MIN(1,R206/100+$D$5))</f>
        <v>0.516410303350239</v>
      </c>
      <c r="U206" s="62" t="n">
        <v>0.668525402726146</v>
      </c>
      <c r="V206" s="61" t="n">
        <v>1639</v>
      </c>
      <c r="W206" s="62" t="n">
        <v>0.0678151016999644</v>
      </c>
      <c r="X206" s="63" t="s">
        <v>201</v>
      </c>
      <c r="Y206" s="63" t="s">
        <v>163</v>
      </c>
    </row>
    <row r="207" customFormat="false" ht="15" hidden="false" customHeight="false" outlineLevel="0" collapsed="false">
      <c r="A207" s="32" t="s">
        <v>230</v>
      </c>
      <c r="B207" s="32" t="s">
        <v>386</v>
      </c>
      <c r="C207" s="32" t="s">
        <v>392</v>
      </c>
      <c r="D207" s="59" t="n">
        <f aca="false">ROUND(S207*T207,0)</f>
        <v>550</v>
      </c>
      <c r="E207" s="59" t="n">
        <f aca="false">ROUND(S207,0)-D207</f>
        <v>474</v>
      </c>
      <c r="F207" s="59" t="n">
        <f aca="false">IF(COUNTA(D207:E207)=0,"",SUM(D207:E207))</f>
        <v>1024</v>
      </c>
      <c r="G207" s="40" t="n">
        <f aca="false">IF(OR(F207="",F207=0),"",D207/F207)</f>
        <v>0.537109375</v>
      </c>
      <c r="H207" s="40" t="n">
        <f aca="false">IF(OR(F207="",F207=0),"",E207/F207)</f>
        <v>0.462890625</v>
      </c>
      <c r="I207" s="32" t="s">
        <v>161</v>
      </c>
      <c r="J207" s="36" t="n">
        <v>1.88552821448838</v>
      </c>
      <c r="K207" s="36" t="n">
        <f aca="false">$K$8</f>
        <v>1.21862888767609</v>
      </c>
      <c r="L207" s="36" t="n">
        <f aca="false">SQRT(J207^2+K207^2)</f>
        <v>2.24505523618249</v>
      </c>
      <c r="M207" s="40" t="n">
        <f aca="false">IF(G207="","",MAX(0,G207-1.96*L207/100))</f>
        <v>0.493106292370823</v>
      </c>
      <c r="N207" s="40" t="n">
        <f aca="false">IF(G207="","",MIN(1,G207+1.96*L207/100))</f>
        <v>0.581112457629177</v>
      </c>
      <c r="O207" s="59" t="n">
        <f aca="false">ROUND(S207*W207,0)</f>
        <v>69</v>
      </c>
      <c r="P207" s="59" t="n">
        <f aca="false">IF(F207="","",ROUND(SQRT((F207*L207/100)^2+(G207*O207)^2),0))</f>
        <v>44</v>
      </c>
      <c r="R207" s="60" t="n">
        <v>2.66935066033716</v>
      </c>
      <c r="S207" s="61" t="n">
        <f aca="false">U207*V207*$F$5</f>
        <v>1023.63518138262</v>
      </c>
      <c r="T207" s="62" t="n">
        <f aca="false">MAX(0,MIN(1,R207/100+$D$5))</f>
        <v>0.537400985505585</v>
      </c>
      <c r="U207" s="62" t="n">
        <v>0.731690622861054</v>
      </c>
      <c r="V207" s="61" t="n">
        <v>1399</v>
      </c>
      <c r="W207" s="62" t="n">
        <v>0.0678151016999644</v>
      </c>
      <c r="X207" s="63" t="s">
        <v>201</v>
      </c>
      <c r="Y207" s="63" t="s">
        <v>163</v>
      </c>
    </row>
    <row r="208" customFormat="false" ht="15" hidden="false" customHeight="false" outlineLevel="0" collapsed="false">
      <c r="A208" s="32" t="s">
        <v>230</v>
      </c>
      <c r="B208" s="32" t="s">
        <v>393</v>
      </c>
      <c r="C208" s="32" t="s">
        <v>394</v>
      </c>
      <c r="D208" s="59" t="n">
        <f aca="false">ROUND(S208*T208,0)</f>
        <v>189</v>
      </c>
      <c r="E208" s="59" t="n">
        <f aca="false">ROUND(S208,0)-D208</f>
        <v>415</v>
      </c>
      <c r="F208" s="59" t="n">
        <f aca="false">IF(COUNTA(D208:E208)=0,"",SUM(D208:E208))</f>
        <v>604</v>
      </c>
      <c r="G208" s="40" t="n">
        <f aca="false">IF(OR(F208="",F208=0),"",D208/F208)</f>
        <v>0.312913907284768</v>
      </c>
      <c r="H208" s="40" t="n">
        <f aca="false">IF(OR(F208="",F208=0),"",E208/F208)</f>
        <v>0.687086092715232</v>
      </c>
      <c r="I208" s="32" t="s">
        <v>161</v>
      </c>
      <c r="J208" s="36" t="n">
        <v>2.37295943726819</v>
      </c>
      <c r="K208" s="36" t="n">
        <f aca="false">$K$8</f>
        <v>1.21862888767609</v>
      </c>
      <c r="L208" s="36" t="n">
        <f aca="false">SQRT(J208^2+K208^2)</f>
        <v>2.66758183694499</v>
      </c>
      <c r="M208" s="40" t="n">
        <f aca="false">IF(G208="","",MAX(0,G208-1.96*L208/100))</f>
        <v>0.260629303280646</v>
      </c>
      <c r="N208" s="40" t="n">
        <f aca="false">IF(G208="","",MIN(1,G208+1.96*L208/100))</f>
        <v>0.36519851128889</v>
      </c>
      <c r="O208" s="59" t="n">
        <f aca="false">ROUND(S208*W208,0)</f>
        <v>53</v>
      </c>
      <c r="P208" s="59" t="n">
        <f aca="false">IF(F208="","",ROUND(SQRT((F208*L208/100)^2+(G208*O208)^2),0))</f>
        <v>23</v>
      </c>
      <c r="R208" s="60" t="n">
        <v>-19.820823271065</v>
      </c>
      <c r="S208" s="61" t="n">
        <f aca="false">U208*V208*$F$5</f>
        <v>604.352941176471</v>
      </c>
      <c r="T208" s="62" t="n">
        <f aca="false">MAX(0,MIN(1,R208/100+$D$5))</f>
        <v>0.312499246191563</v>
      </c>
      <c r="U208" s="62" t="n">
        <v>0.647058823529412</v>
      </c>
      <c r="V208" s="61" t="n">
        <v>934</v>
      </c>
      <c r="W208" s="62" t="n">
        <v>0.0882361663506877</v>
      </c>
      <c r="X208" s="63" t="s">
        <v>168</v>
      </c>
      <c r="Y208" s="63" t="s">
        <v>163</v>
      </c>
    </row>
    <row r="209" customFormat="false" ht="15" hidden="false" customHeight="false" outlineLevel="0" collapsed="false">
      <c r="A209" s="32" t="s">
        <v>230</v>
      </c>
      <c r="B209" s="32" t="s">
        <v>393</v>
      </c>
      <c r="C209" s="32" t="s">
        <v>395</v>
      </c>
      <c r="D209" s="59" t="n">
        <f aca="false">ROUND(S209*T209,0)</f>
        <v>646</v>
      </c>
      <c r="E209" s="59" t="n">
        <f aca="false">ROUND(S209,0)-D209</f>
        <v>1311</v>
      </c>
      <c r="F209" s="59" t="n">
        <f aca="false">IF(COUNTA(D209:E209)=0,"",SUM(D209:E209))</f>
        <v>1957</v>
      </c>
      <c r="G209" s="40" t="n">
        <f aca="false">IF(OR(F209="",F209=0),"",D209/F209)</f>
        <v>0.330097087378641</v>
      </c>
      <c r="H209" s="40" t="n">
        <f aca="false">IF(OR(F209="",F209=0),"",E209/F209)</f>
        <v>0.669902912621359</v>
      </c>
      <c r="I209" s="32" t="s">
        <v>161</v>
      </c>
      <c r="J209" s="36" t="n">
        <v>1.88552821448838</v>
      </c>
      <c r="K209" s="36" t="n">
        <f aca="false">$K$8</f>
        <v>1.21862888767609</v>
      </c>
      <c r="L209" s="36" t="n">
        <f aca="false">SQRT(J209^2+K209^2)</f>
        <v>2.24505523618249</v>
      </c>
      <c r="M209" s="40" t="n">
        <f aca="false">IF(G209="","",MAX(0,G209-1.96*L209/100))</f>
        <v>0.286094004749464</v>
      </c>
      <c r="N209" s="40" t="n">
        <f aca="false">IF(G209="","",MIN(1,G209+1.96*L209/100))</f>
        <v>0.374100170007818</v>
      </c>
      <c r="O209" s="59" t="n">
        <f aca="false">ROUND(S209*W209,0)</f>
        <v>133</v>
      </c>
      <c r="P209" s="59" t="n">
        <f aca="false">IF(F209="","",ROUND(SQRT((F209*L209/100)^2+(G209*O209)^2),0))</f>
        <v>62</v>
      </c>
      <c r="R209" s="60" t="n">
        <v>-18.0782411486799</v>
      </c>
      <c r="S209" s="61" t="n">
        <f aca="false">U209*V209*$F$5</f>
        <v>1956.62307176392</v>
      </c>
      <c r="T209" s="62" t="n">
        <f aca="false">MAX(0,MIN(1,R209/100+$D$5))</f>
        <v>0.329925067415414</v>
      </c>
      <c r="U209" s="62" t="n">
        <v>0.641515761234071</v>
      </c>
      <c r="V209" s="61" t="n">
        <v>3050</v>
      </c>
      <c r="W209" s="62" t="n">
        <v>0.0678151016999644</v>
      </c>
      <c r="X209" s="63" t="s">
        <v>201</v>
      </c>
      <c r="Y209" s="63" t="s">
        <v>163</v>
      </c>
    </row>
    <row r="210" customFormat="false" ht="15" hidden="false" customHeight="false" outlineLevel="0" collapsed="false">
      <c r="A210" s="32" t="s">
        <v>230</v>
      </c>
      <c r="B210" s="32" t="s">
        <v>393</v>
      </c>
      <c r="C210" s="32" t="s">
        <v>396</v>
      </c>
      <c r="D210" s="59" t="n">
        <f aca="false">ROUND(S210*T210,0)</f>
        <v>150</v>
      </c>
      <c r="E210" s="59" t="n">
        <f aca="false">ROUND(S210,0)-D210</f>
        <v>392</v>
      </c>
      <c r="F210" s="59" t="n">
        <f aca="false">IF(COUNTA(D210:E210)=0,"",SUM(D210:E210))</f>
        <v>542</v>
      </c>
      <c r="G210" s="40" t="n">
        <f aca="false">IF(OR(F210="",F210=0),"",D210/F210)</f>
        <v>0.276752767527675</v>
      </c>
      <c r="H210" s="40" t="n">
        <f aca="false">IF(OR(F210="",F210=0),"",E210/F210)</f>
        <v>0.723247232472325</v>
      </c>
      <c r="I210" s="32" t="s">
        <v>161</v>
      </c>
      <c r="J210" s="36" t="n">
        <v>3.71043921764034</v>
      </c>
      <c r="K210" s="36" t="n">
        <f aca="false">$K$8</f>
        <v>1.21862888767609</v>
      </c>
      <c r="L210" s="36" t="n">
        <f aca="false">SQRT(J210^2+K210^2)</f>
        <v>3.90543410566382</v>
      </c>
      <c r="M210" s="40" t="n">
        <f aca="false">IF(G210="","",MAX(0,G210-1.96*L210/100))</f>
        <v>0.200206259056665</v>
      </c>
      <c r="N210" s="40" t="n">
        <f aca="false">IF(G210="","",MIN(1,G210+1.96*L210/100))</f>
        <v>0.353299275998686</v>
      </c>
      <c r="O210" s="59" t="n">
        <f aca="false">ROUND(S210*W210,0)</f>
        <v>80</v>
      </c>
      <c r="P210" s="59" t="n">
        <f aca="false">IF(F210="","",ROUND(SQRT((F210*L210/100)^2+(G210*O210)^2),0))</f>
        <v>31</v>
      </c>
      <c r="R210" s="60" t="n">
        <v>-23.3541281599733</v>
      </c>
      <c r="S210" s="61" t="n">
        <f aca="false">U210*V210*$F$5</f>
        <v>542.370466321243</v>
      </c>
      <c r="T210" s="62" t="n">
        <f aca="false">MAX(0,MIN(1,R210/100+$D$5))</f>
        <v>0.27716619730248</v>
      </c>
      <c r="U210" s="62" t="n">
        <v>0.660621761658031</v>
      </c>
      <c r="V210" s="61" t="n">
        <v>821</v>
      </c>
      <c r="W210" s="62" t="n">
        <v>0.147793277096735</v>
      </c>
      <c r="X210" s="63" t="s">
        <v>162</v>
      </c>
      <c r="Y210" s="63" t="s">
        <v>163</v>
      </c>
    </row>
    <row r="211" customFormat="false" ht="15" hidden="false" customHeight="false" outlineLevel="0" collapsed="false">
      <c r="A211" s="32" t="s">
        <v>230</v>
      </c>
      <c r="B211" s="32" t="s">
        <v>397</v>
      </c>
      <c r="C211" s="32" t="s">
        <v>397</v>
      </c>
      <c r="D211" s="59" t="n">
        <f aca="false">ROUND(S211*T211,0)</f>
        <v>941</v>
      </c>
      <c r="E211" s="59" t="n">
        <f aca="false">ROUND(S211,0)-D211</f>
        <v>1799</v>
      </c>
      <c r="F211" s="59" t="n">
        <f aca="false">IF(COUNTA(D211:E211)=0,"",SUM(D211:E211))</f>
        <v>2740</v>
      </c>
      <c r="G211" s="40" t="n">
        <f aca="false">IF(OR(F211="",F211=0),"",D211/F211)</f>
        <v>0.343430656934307</v>
      </c>
      <c r="H211" s="40" t="n">
        <f aca="false">IF(OR(F211="",F211=0),"",E211/F211)</f>
        <v>0.656569343065694</v>
      </c>
      <c r="I211" s="32" t="s">
        <v>161</v>
      </c>
      <c r="J211" s="36" t="n">
        <v>1.88552821448838</v>
      </c>
      <c r="K211" s="36" t="n">
        <f aca="false">$K$8</f>
        <v>1.21862888767609</v>
      </c>
      <c r="L211" s="36" t="n">
        <f aca="false">SQRT(J211^2+K211^2)</f>
        <v>2.24505523618249</v>
      </c>
      <c r="M211" s="40" t="n">
        <f aca="false">IF(G211="","",MAX(0,G211-1.96*L211/100))</f>
        <v>0.29942757430513</v>
      </c>
      <c r="N211" s="40" t="n">
        <f aca="false">IF(G211="","",MIN(1,G211+1.96*L211/100))</f>
        <v>0.387433739563483</v>
      </c>
      <c r="O211" s="59" t="n">
        <f aca="false">ROUND(S211*W211,0)</f>
        <v>186</v>
      </c>
      <c r="P211" s="59" t="n">
        <f aca="false">IF(F211="","",ROUND(SQRT((F211*L211/100)^2+(G211*O211)^2),0))</f>
        <v>89</v>
      </c>
      <c r="R211" s="60" t="n">
        <v>-16.7387803628102</v>
      </c>
      <c r="S211" s="61" t="n">
        <f aca="false">U211*V211*$F$5</f>
        <v>2739.5017118778</v>
      </c>
      <c r="T211" s="62" t="n">
        <f aca="false">MAX(0,MIN(1,R211/100+$D$5))</f>
        <v>0.343319675274111</v>
      </c>
      <c r="U211" s="62" t="n">
        <v>0.708980774295497</v>
      </c>
      <c r="V211" s="61" t="n">
        <v>3864</v>
      </c>
      <c r="W211" s="62" t="n">
        <v>0.0678151016999644</v>
      </c>
      <c r="X211" s="63" t="s">
        <v>201</v>
      </c>
      <c r="Y211" s="63" t="s">
        <v>163</v>
      </c>
    </row>
    <row r="212" customFormat="false" ht="15" hidden="false" customHeight="false" outlineLevel="0" collapsed="false">
      <c r="A212" s="32" t="s">
        <v>230</v>
      </c>
      <c r="B212" s="32" t="s">
        <v>398</v>
      </c>
      <c r="C212" s="32" t="s">
        <v>399</v>
      </c>
      <c r="D212" s="59" t="n">
        <f aca="false">ROUND(S212*T212,0)</f>
        <v>659</v>
      </c>
      <c r="E212" s="59" t="n">
        <f aca="false">ROUND(S212,0)-D212</f>
        <v>711</v>
      </c>
      <c r="F212" s="59" t="n">
        <f aca="false">IF(COUNTA(D212:E212)=0,"",SUM(D212:E212))</f>
        <v>1370</v>
      </c>
      <c r="G212" s="40" t="n">
        <f aca="false">IF(OR(F212="",F212=0),"",D212/F212)</f>
        <v>0.481021897810219</v>
      </c>
      <c r="H212" s="40" t="n">
        <f aca="false">IF(OR(F212="",F212=0),"",E212/F212)</f>
        <v>0.518978102189781</v>
      </c>
      <c r="I212" s="32" t="s">
        <v>161</v>
      </c>
      <c r="J212" s="36" t="n">
        <v>1.88552821448838</v>
      </c>
      <c r="K212" s="36" t="n">
        <f aca="false">$K$8</f>
        <v>1.21862888767609</v>
      </c>
      <c r="L212" s="36" t="n">
        <f aca="false">SQRT(J212^2+K212^2)</f>
        <v>2.24505523618249</v>
      </c>
      <c r="M212" s="40" t="n">
        <f aca="false">IF(G212="","",MAX(0,G212-1.96*L212/100))</f>
        <v>0.437018815181042</v>
      </c>
      <c r="N212" s="40" t="n">
        <f aca="false">IF(G212="","",MIN(1,G212+1.96*L212/100))</f>
        <v>0.525024980439396</v>
      </c>
      <c r="O212" s="59" t="n">
        <f aca="false">ROUND(S212*W212,0)</f>
        <v>93</v>
      </c>
      <c r="P212" s="59" t="n">
        <f aca="false">IF(F212="","",ROUND(SQRT((F212*L212/100)^2+(G212*O212)^2),0))</f>
        <v>54</v>
      </c>
      <c r="R212" s="60" t="n">
        <v>-2.93788484326814</v>
      </c>
      <c r="S212" s="61" t="n">
        <f aca="false">U212*V212*$F$5</f>
        <v>1370.10933470861</v>
      </c>
      <c r="T212" s="62" t="n">
        <f aca="false">MAX(0,MIN(1,R212/100+$D$5))</f>
        <v>0.481328630469532</v>
      </c>
      <c r="U212" s="62" t="n">
        <v>0.670964414646725</v>
      </c>
      <c r="V212" s="61" t="n">
        <v>2042</v>
      </c>
      <c r="W212" s="62" t="n">
        <v>0.0678151016999644</v>
      </c>
      <c r="X212" s="63" t="s">
        <v>201</v>
      </c>
      <c r="Y212" s="63" t="s">
        <v>163</v>
      </c>
    </row>
    <row r="213" customFormat="false" ht="15" hidden="false" customHeight="false" outlineLevel="0" collapsed="false">
      <c r="A213" s="32" t="s">
        <v>230</v>
      </c>
      <c r="B213" s="32" t="s">
        <v>398</v>
      </c>
      <c r="C213" s="32" t="s">
        <v>400</v>
      </c>
      <c r="D213" s="59" t="n">
        <f aca="false">ROUND(S213*T213,0)</f>
        <v>473</v>
      </c>
      <c r="E213" s="59" t="n">
        <f aca="false">ROUND(S213,0)-D213</f>
        <v>503</v>
      </c>
      <c r="F213" s="59" t="n">
        <f aca="false">IF(COUNTA(D213:E213)=0,"",SUM(D213:E213))</f>
        <v>976</v>
      </c>
      <c r="G213" s="40" t="n">
        <f aca="false">IF(OR(F213="",F213=0),"",D213/F213)</f>
        <v>0.484631147540984</v>
      </c>
      <c r="H213" s="40" t="n">
        <f aca="false">IF(OR(F213="",F213=0),"",E213/F213)</f>
        <v>0.515368852459016</v>
      </c>
      <c r="I213" s="32" t="s">
        <v>161</v>
      </c>
      <c r="J213" s="36" t="n">
        <v>1.88552821448838</v>
      </c>
      <c r="K213" s="36" t="n">
        <f aca="false">$K$8</f>
        <v>1.21862888767609</v>
      </c>
      <c r="L213" s="36" t="n">
        <f aca="false">SQRT(J213^2+K213^2)</f>
        <v>2.24505523618249</v>
      </c>
      <c r="M213" s="40" t="n">
        <f aca="false">IF(G213="","",MAX(0,G213-1.96*L213/100))</f>
        <v>0.440628064911807</v>
      </c>
      <c r="N213" s="40" t="n">
        <f aca="false">IF(G213="","",MIN(1,G213+1.96*L213/100))</f>
        <v>0.52863423017016</v>
      </c>
      <c r="O213" s="59" t="n">
        <f aca="false">ROUND(S213*W213,0)</f>
        <v>66</v>
      </c>
      <c r="P213" s="59" t="n">
        <f aca="false">IF(F213="","",ROUND(SQRT((F213*L213/100)^2+(G213*O213)^2),0))</f>
        <v>39</v>
      </c>
      <c r="R213" s="60" t="n">
        <v>-2.54358552655147</v>
      </c>
      <c r="S213" s="61" t="n">
        <f aca="false">U213*V213*$F$5</f>
        <v>975.592154420922</v>
      </c>
      <c r="T213" s="62" t="n">
        <f aca="false">MAX(0,MIN(1,R213/100+$D$5))</f>
        <v>0.485271623636698</v>
      </c>
      <c r="U213" s="62" t="n">
        <v>0.599626400996264</v>
      </c>
      <c r="V213" s="61" t="n">
        <v>1627</v>
      </c>
      <c r="W213" s="62" t="n">
        <v>0.0678151016999644</v>
      </c>
      <c r="X213" s="63" t="s">
        <v>201</v>
      </c>
      <c r="Y213" s="63" t="s">
        <v>163</v>
      </c>
    </row>
    <row r="214" customFormat="false" ht="15" hidden="false" customHeight="false" outlineLevel="0" collapsed="false">
      <c r="A214" s="32" t="s">
        <v>230</v>
      </c>
      <c r="B214" s="32" t="s">
        <v>398</v>
      </c>
      <c r="C214" s="32" t="s">
        <v>401</v>
      </c>
      <c r="D214" s="59" t="n">
        <f aca="false">ROUND(S214*T214,0)</f>
        <v>530</v>
      </c>
      <c r="E214" s="59" t="n">
        <f aca="false">ROUND(S214,0)-D214</f>
        <v>407</v>
      </c>
      <c r="F214" s="59" t="n">
        <f aca="false">IF(COUNTA(D214:E214)=0,"",SUM(D214:E214))</f>
        <v>937</v>
      </c>
      <c r="G214" s="40" t="n">
        <f aca="false">IF(OR(F214="",F214=0),"",D214/F214)</f>
        <v>0.565635005336179</v>
      </c>
      <c r="H214" s="40" t="n">
        <f aca="false">IF(OR(F214="",F214=0),"",E214/F214)</f>
        <v>0.434364994663821</v>
      </c>
      <c r="I214" s="32" t="s">
        <v>161</v>
      </c>
      <c r="J214" s="36" t="n">
        <v>1.88552821448838</v>
      </c>
      <c r="K214" s="36" t="n">
        <f aca="false">$K$8</f>
        <v>1.21862888767609</v>
      </c>
      <c r="L214" s="36" t="n">
        <f aca="false">SQRT(J214^2+K214^2)</f>
        <v>2.24505523618249</v>
      </c>
      <c r="M214" s="40" t="n">
        <f aca="false">IF(G214="","",MAX(0,G214-1.96*L214/100))</f>
        <v>0.521631922707003</v>
      </c>
      <c r="N214" s="40" t="n">
        <f aca="false">IF(G214="","",MIN(1,G214+1.96*L214/100))</f>
        <v>0.609638087965356</v>
      </c>
      <c r="O214" s="59" t="n">
        <f aca="false">ROUND(S214*W214,0)</f>
        <v>64</v>
      </c>
      <c r="P214" s="59" t="n">
        <f aca="false">IF(F214="","",ROUND(SQRT((F214*L214/100)^2+(G214*O214)^2),0))</f>
        <v>42</v>
      </c>
      <c r="R214" s="60" t="n">
        <v>5.52728794124863</v>
      </c>
      <c r="S214" s="61" t="n">
        <f aca="false">U214*V214*$F$5</f>
        <v>936.993243243243</v>
      </c>
      <c r="T214" s="62" t="n">
        <f aca="false">MAX(0,MIN(1,R214/100+$D$5))</f>
        <v>0.565980358314699</v>
      </c>
      <c r="U214" s="62" t="n">
        <v>0.506756756756757</v>
      </c>
      <c r="V214" s="61" t="n">
        <v>1849</v>
      </c>
      <c r="W214" s="62" t="n">
        <v>0.0678151016999644</v>
      </c>
      <c r="X214" s="63" t="s">
        <v>201</v>
      </c>
      <c r="Y214" s="63" t="s">
        <v>163</v>
      </c>
    </row>
    <row r="215" customFormat="false" ht="15" hidden="false" customHeight="false" outlineLevel="0" collapsed="false">
      <c r="A215" s="32" t="s">
        <v>230</v>
      </c>
      <c r="B215" s="32" t="s">
        <v>398</v>
      </c>
      <c r="C215" s="32" t="s">
        <v>402</v>
      </c>
      <c r="D215" s="59" t="n">
        <f aca="false">ROUND(S215*T215,0)</f>
        <v>601</v>
      </c>
      <c r="E215" s="59" t="n">
        <f aca="false">ROUND(S215,0)-D215</f>
        <v>403</v>
      </c>
      <c r="F215" s="59" t="n">
        <f aca="false">IF(COUNTA(D215:E215)=0,"",SUM(D215:E215))</f>
        <v>1004</v>
      </c>
      <c r="G215" s="40" t="n">
        <f aca="false">IF(OR(F215="",F215=0),"",D215/F215)</f>
        <v>0.598605577689243</v>
      </c>
      <c r="H215" s="40" t="n">
        <f aca="false">IF(OR(F215="",F215=0),"",E215/F215)</f>
        <v>0.401394422310757</v>
      </c>
      <c r="I215" s="32" t="s">
        <v>161</v>
      </c>
      <c r="J215" s="36" t="n">
        <v>1.88552821448838</v>
      </c>
      <c r="K215" s="36" t="n">
        <f aca="false">$K$8</f>
        <v>1.21862888767609</v>
      </c>
      <c r="L215" s="36" t="n">
        <f aca="false">SQRT(J215^2+K215^2)</f>
        <v>2.24505523618249</v>
      </c>
      <c r="M215" s="40" t="n">
        <f aca="false">IF(G215="","",MAX(0,G215-1.96*L215/100))</f>
        <v>0.554602495060066</v>
      </c>
      <c r="N215" s="40" t="n">
        <f aca="false">IF(G215="","",MIN(1,G215+1.96*L215/100))</f>
        <v>0.64260866031842</v>
      </c>
      <c r="O215" s="59" t="n">
        <f aca="false">ROUND(S215*W215,0)</f>
        <v>68</v>
      </c>
      <c r="P215" s="59" t="n">
        <f aca="false">IF(F215="","",ROUND(SQRT((F215*L215/100)^2+(G215*O215)^2),0))</f>
        <v>47</v>
      </c>
      <c r="R215" s="60" t="n">
        <v>8.81741912565323</v>
      </c>
      <c r="S215" s="61" t="n">
        <f aca="false">U215*V215*$F$5</f>
        <v>1003.94947569113</v>
      </c>
      <c r="T215" s="62" t="n">
        <f aca="false">MAX(0,MIN(1,R215/100+$D$5))</f>
        <v>0.598881670158745</v>
      </c>
      <c r="U215" s="62" t="n">
        <v>0.473784556720686</v>
      </c>
      <c r="V215" s="61" t="n">
        <v>2119</v>
      </c>
      <c r="W215" s="62" t="n">
        <v>0.0678151016999644</v>
      </c>
      <c r="X215" s="63" t="s">
        <v>201</v>
      </c>
      <c r="Y215" s="63" t="s">
        <v>163</v>
      </c>
    </row>
    <row r="216" customFormat="false" ht="15" hidden="false" customHeight="false" outlineLevel="0" collapsed="false">
      <c r="A216" s="32" t="s">
        <v>230</v>
      </c>
      <c r="B216" s="32" t="s">
        <v>398</v>
      </c>
      <c r="C216" s="32" t="s">
        <v>403</v>
      </c>
      <c r="D216" s="59" t="n">
        <f aca="false">ROUND(S216*T216,0)</f>
        <v>222</v>
      </c>
      <c r="E216" s="59" t="n">
        <f aca="false">ROUND(S216,0)-D216</f>
        <v>177</v>
      </c>
      <c r="F216" s="59" t="n">
        <f aca="false">IF(COUNTA(D216:E216)=0,"",SUM(D216:E216))</f>
        <v>399</v>
      </c>
      <c r="G216" s="40" t="n">
        <f aca="false">IF(OR(F216="",F216=0),"",D216/F216)</f>
        <v>0.556390977443609</v>
      </c>
      <c r="H216" s="40" t="n">
        <f aca="false">IF(OR(F216="",F216=0),"",E216/F216)</f>
        <v>0.443609022556391</v>
      </c>
      <c r="I216" s="32" t="s">
        <v>161</v>
      </c>
      <c r="J216" s="36" t="n">
        <v>3.71043921764034</v>
      </c>
      <c r="K216" s="36" t="n">
        <f aca="false">$K$8</f>
        <v>1.21862888767609</v>
      </c>
      <c r="L216" s="36" t="n">
        <f aca="false">SQRT(J216^2+K216^2)</f>
        <v>3.90543410566382</v>
      </c>
      <c r="M216" s="40" t="n">
        <f aca="false">IF(G216="","",MAX(0,G216-1.96*L216/100))</f>
        <v>0.479844468972598</v>
      </c>
      <c r="N216" s="40" t="n">
        <f aca="false">IF(G216="","",MIN(1,G216+1.96*L216/100))</f>
        <v>0.63293748591462</v>
      </c>
      <c r="O216" s="59" t="n">
        <f aca="false">ROUND(S216*W216,0)</f>
        <v>59</v>
      </c>
      <c r="P216" s="59" t="n">
        <f aca="false">IF(F216="","",ROUND(SQRT((F216*L216/100)^2+(G216*O216)^2),0))</f>
        <v>36</v>
      </c>
      <c r="R216" s="60" t="n">
        <v>4.61161252250168</v>
      </c>
      <c r="S216" s="61" t="n">
        <f aca="false">U216*V216*$F$5</f>
        <v>398.675306957708</v>
      </c>
      <c r="T216" s="62" t="n">
        <f aca="false">MAX(0,MIN(1,R216/100+$D$5))</f>
        <v>0.55682360412723</v>
      </c>
      <c r="U216" s="62" t="n">
        <v>0.522510231923602</v>
      </c>
      <c r="V216" s="61" t="n">
        <v>763</v>
      </c>
      <c r="W216" s="62" t="n">
        <v>0.147793277096735</v>
      </c>
      <c r="X216" s="63" t="s">
        <v>162</v>
      </c>
      <c r="Y216" s="63" t="s">
        <v>163</v>
      </c>
    </row>
    <row r="217" customFormat="false" ht="15" hidden="false" customHeight="false" outlineLevel="0" collapsed="false">
      <c r="A217" s="32" t="s">
        <v>230</v>
      </c>
      <c r="B217" s="32" t="s">
        <v>398</v>
      </c>
      <c r="C217" s="32" t="s">
        <v>404</v>
      </c>
      <c r="D217" s="59" t="n">
        <f aca="false">ROUND(S217*T217,0)</f>
        <v>317</v>
      </c>
      <c r="E217" s="59" t="n">
        <f aca="false">ROUND(S217,0)-D217</f>
        <v>203</v>
      </c>
      <c r="F217" s="59" t="n">
        <f aca="false">IF(COUNTA(D217:E217)=0,"",SUM(D217:E217))</f>
        <v>520</v>
      </c>
      <c r="G217" s="40" t="n">
        <f aca="false">IF(OR(F217="",F217=0),"",D217/F217)</f>
        <v>0.609615384615385</v>
      </c>
      <c r="H217" s="40" t="n">
        <f aca="false">IF(OR(F217="",F217=0),"",E217/F217)</f>
        <v>0.390384615384615</v>
      </c>
      <c r="I217" s="32" t="s">
        <v>161</v>
      </c>
      <c r="J217" s="36" t="n">
        <v>3.71043921764034</v>
      </c>
      <c r="K217" s="36" t="n">
        <f aca="false">$K$8</f>
        <v>1.21862888767609</v>
      </c>
      <c r="L217" s="36" t="n">
        <f aca="false">SQRT(J217^2+K217^2)</f>
        <v>3.90543410566382</v>
      </c>
      <c r="M217" s="40" t="n">
        <f aca="false">IF(G217="","",MAX(0,G217-1.96*L217/100))</f>
        <v>0.533068876144374</v>
      </c>
      <c r="N217" s="40" t="n">
        <f aca="false">IF(G217="","",MIN(1,G217+1.96*L217/100))</f>
        <v>0.686161893086395</v>
      </c>
      <c r="O217" s="59" t="n">
        <f aca="false">ROUND(S217*W217,0)</f>
        <v>77</v>
      </c>
      <c r="P217" s="59" t="n">
        <f aca="false">IF(F217="","",ROUND(SQRT((F217*L217/100)^2+(G217*O217)^2),0))</f>
        <v>51</v>
      </c>
      <c r="R217" s="60" t="n">
        <v>9.87623575061057</v>
      </c>
      <c r="S217" s="61" t="n">
        <f aca="false">U217*V217*$F$5</f>
        <v>520.227272727273</v>
      </c>
      <c r="T217" s="62" t="n">
        <f aca="false">MAX(0,MIN(1,R217/100+$D$5))</f>
        <v>0.609469836408319</v>
      </c>
      <c r="U217" s="62" t="n">
        <v>0.367132867132867</v>
      </c>
      <c r="V217" s="61" t="n">
        <v>1417</v>
      </c>
      <c r="W217" s="62" t="n">
        <v>0.147793277096735</v>
      </c>
      <c r="X217" s="63" t="s">
        <v>162</v>
      </c>
      <c r="Y217" s="63" t="s">
        <v>163</v>
      </c>
    </row>
    <row r="218" customFormat="false" ht="15" hidden="false" customHeight="false" outlineLevel="0" collapsed="false">
      <c r="A218" s="32" t="s">
        <v>230</v>
      </c>
      <c r="B218" s="32" t="s">
        <v>398</v>
      </c>
      <c r="C218" s="32" t="s">
        <v>405</v>
      </c>
      <c r="D218" s="59" t="n">
        <f aca="false">ROUND(S218*T218,0)</f>
        <v>390</v>
      </c>
      <c r="E218" s="59" t="n">
        <f aca="false">ROUND(S218,0)-D218</f>
        <v>297</v>
      </c>
      <c r="F218" s="59" t="n">
        <f aca="false">IF(COUNTA(D218:E218)=0,"",SUM(D218:E218))</f>
        <v>687</v>
      </c>
      <c r="G218" s="40" t="n">
        <f aca="false">IF(OR(F218="",F218=0),"",D218/F218)</f>
        <v>0.567685589519651</v>
      </c>
      <c r="H218" s="40" t="n">
        <f aca="false">IF(OR(F218="",F218=0),"",E218/F218)</f>
        <v>0.432314410480349</v>
      </c>
      <c r="I218" s="32" t="s">
        <v>161</v>
      </c>
      <c r="J218" s="36" t="n">
        <v>2.37295943726819</v>
      </c>
      <c r="K218" s="36" t="n">
        <f aca="false">$K$8</f>
        <v>1.21862888767609</v>
      </c>
      <c r="L218" s="36" t="n">
        <f aca="false">SQRT(J218^2+K218^2)</f>
        <v>2.66758183694499</v>
      </c>
      <c r="M218" s="40" t="n">
        <f aca="false">IF(G218="","",MAX(0,G218-1.96*L218/100))</f>
        <v>0.515400985515529</v>
      </c>
      <c r="N218" s="40" t="n">
        <f aca="false">IF(G218="","",MIN(1,G218+1.96*L218/100))</f>
        <v>0.619970193523773</v>
      </c>
      <c r="O218" s="59" t="n">
        <f aca="false">ROUND(S218*W218,0)</f>
        <v>61</v>
      </c>
      <c r="P218" s="59" t="n">
        <f aca="false">IF(F218="","",ROUND(SQRT((F218*L218/100)^2+(G218*O218)^2),0))</f>
        <v>39</v>
      </c>
      <c r="R218" s="60" t="n">
        <v>5.66317634299599</v>
      </c>
      <c r="S218" s="61" t="n">
        <f aca="false">U218*V218*$F$5</f>
        <v>687.489614243323</v>
      </c>
      <c r="T218" s="62" t="n">
        <f aca="false">MAX(0,MIN(1,R218/100+$D$5))</f>
        <v>0.567339242332173</v>
      </c>
      <c r="U218" s="62" t="n">
        <v>0.510385756676558</v>
      </c>
      <c r="V218" s="61" t="n">
        <v>1347</v>
      </c>
      <c r="W218" s="62" t="n">
        <v>0.0882361663506877</v>
      </c>
      <c r="X218" s="63" t="s">
        <v>168</v>
      </c>
      <c r="Y218" s="63" t="s">
        <v>163</v>
      </c>
    </row>
    <row r="219" customFormat="false" ht="15" hidden="false" customHeight="false" outlineLevel="0" collapsed="false">
      <c r="A219" s="32" t="s">
        <v>230</v>
      </c>
      <c r="B219" s="32" t="s">
        <v>398</v>
      </c>
      <c r="C219" s="32" t="s">
        <v>406</v>
      </c>
      <c r="D219" s="59" t="n">
        <f aca="false">ROUND(S219*T219,0)</f>
        <v>219</v>
      </c>
      <c r="E219" s="59" t="n">
        <f aca="false">ROUND(S219,0)-D219</f>
        <v>231</v>
      </c>
      <c r="F219" s="59" t="n">
        <f aca="false">IF(COUNTA(D219:E219)=0,"",SUM(D219:E219))</f>
        <v>450</v>
      </c>
      <c r="G219" s="40" t="n">
        <f aca="false">IF(OR(F219="",F219=0),"",D219/F219)</f>
        <v>0.486666666666667</v>
      </c>
      <c r="H219" s="40" t="n">
        <f aca="false">IF(OR(F219="",F219=0),"",E219/F219)</f>
        <v>0.513333333333333</v>
      </c>
      <c r="I219" s="32" t="s">
        <v>161</v>
      </c>
      <c r="J219" s="36" t="n">
        <v>3.71043921764034</v>
      </c>
      <c r="K219" s="36" t="n">
        <f aca="false">$K$8</f>
        <v>1.21862888767609</v>
      </c>
      <c r="L219" s="36" t="n">
        <f aca="false">SQRT(J219^2+K219^2)</f>
        <v>3.90543410566382</v>
      </c>
      <c r="M219" s="40" t="n">
        <f aca="false">IF(G219="","",MAX(0,G219-1.96*L219/100))</f>
        <v>0.410120158195656</v>
      </c>
      <c r="N219" s="40" t="n">
        <f aca="false">IF(G219="","",MIN(1,G219+1.96*L219/100))</f>
        <v>0.563213175137677</v>
      </c>
      <c r="O219" s="59" t="n">
        <f aca="false">ROUND(S219*W219,0)</f>
        <v>66</v>
      </c>
      <c r="P219" s="59" t="n">
        <f aca="false">IF(F219="","",ROUND(SQRT((F219*L219/100)^2+(G219*O219)^2),0))</f>
        <v>37</v>
      </c>
      <c r="R219" s="60" t="n">
        <v>-2.48600011835881</v>
      </c>
      <c r="S219" s="61" t="n">
        <f aca="false">U219*V219*$F$5</f>
        <v>449.830708661417</v>
      </c>
      <c r="T219" s="62" t="n">
        <f aca="false">MAX(0,MIN(1,R219/100+$D$5))</f>
        <v>0.485847477718625</v>
      </c>
      <c r="U219" s="62" t="n">
        <v>0.562992125984252</v>
      </c>
      <c r="V219" s="61" t="n">
        <v>799</v>
      </c>
      <c r="W219" s="62" t="n">
        <v>0.147793277096735</v>
      </c>
      <c r="X219" s="63" t="s">
        <v>162</v>
      </c>
      <c r="Y219" s="63" t="s">
        <v>163</v>
      </c>
    </row>
    <row r="220" customFormat="false" ht="15" hidden="false" customHeight="false" outlineLevel="0" collapsed="false">
      <c r="A220" s="32" t="s">
        <v>230</v>
      </c>
      <c r="B220" s="32" t="s">
        <v>398</v>
      </c>
      <c r="C220" s="32" t="s">
        <v>407</v>
      </c>
      <c r="D220" s="59" t="n">
        <f aca="false">ROUND(S220*T220,0)</f>
        <v>420</v>
      </c>
      <c r="E220" s="59" t="n">
        <f aca="false">ROUND(S220,0)-D220</f>
        <v>363</v>
      </c>
      <c r="F220" s="59" t="n">
        <f aca="false">IF(COUNTA(D220:E220)=0,"",SUM(D220:E220))</f>
        <v>783</v>
      </c>
      <c r="G220" s="40" t="n">
        <f aca="false">IF(OR(F220="",F220=0),"",D220/F220)</f>
        <v>0.53639846743295</v>
      </c>
      <c r="H220" s="40" t="n">
        <f aca="false">IF(OR(F220="",F220=0),"",E220/F220)</f>
        <v>0.46360153256705</v>
      </c>
      <c r="I220" s="32" t="s">
        <v>161</v>
      </c>
      <c r="J220" s="36" t="n">
        <v>2.37295943726819</v>
      </c>
      <c r="K220" s="36" t="n">
        <f aca="false">$K$8</f>
        <v>1.21862888767609</v>
      </c>
      <c r="L220" s="36" t="n">
        <f aca="false">SQRT(J220^2+K220^2)</f>
        <v>2.66758183694499</v>
      </c>
      <c r="M220" s="40" t="n">
        <f aca="false">IF(G220="","",MAX(0,G220-1.96*L220/100))</f>
        <v>0.484113863428828</v>
      </c>
      <c r="N220" s="40" t="n">
        <f aca="false">IF(G220="","",MIN(1,G220+1.96*L220/100))</f>
        <v>0.588683071437072</v>
      </c>
      <c r="O220" s="59" t="n">
        <f aca="false">ROUND(S220*W220,0)</f>
        <v>69</v>
      </c>
      <c r="P220" s="59" t="n">
        <f aca="false">IF(F220="","",ROUND(SQRT((F220*L220/100)^2+(G220*O220)^2),0))</f>
        <v>42</v>
      </c>
      <c r="R220" s="60" t="n">
        <v>2.59366263068367</v>
      </c>
      <c r="S220" s="61" t="n">
        <f aca="false">U220*V220*$F$5</f>
        <v>782.513274336283</v>
      </c>
      <c r="T220" s="62" t="n">
        <f aca="false">MAX(0,MIN(1,R220/100+$D$5))</f>
        <v>0.53664410520905</v>
      </c>
      <c r="U220" s="62" t="n">
        <v>0.495575221238938</v>
      </c>
      <c r="V220" s="61" t="n">
        <v>1579</v>
      </c>
      <c r="W220" s="62" t="n">
        <v>0.0882361663506877</v>
      </c>
      <c r="X220" s="63" t="s">
        <v>168</v>
      </c>
      <c r="Y220" s="63" t="s">
        <v>163</v>
      </c>
    </row>
    <row r="221" customFormat="false" ht="15" hidden="false" customHeight="false" outlineLevel="0" collapsed="false">
      <c r="A221" s="32" t="s">
        <v>230</v>
      </c>
      <c r="B221" s="32" t="s">
        <v>398</v>
      </c>
      <c r="C221" s="32" t="s">
        <v>408</v>
      </c>
      <c r="D221" s="59" t="n">
        <f aca="false">ROUND(S221*T221,0)</f>
        <v>668</v>
      </c>
      <c r="E221" s="59" t="n">
        <f aca="false">ROUND(S221,0)-D221</f>
        <v>727</v>
      </c>
      <c r="F221" s="59" t="n">
        <f aca="false">IF(COUNTA(D221:E221)=0,"",SUM(D221:E221))</f>
        <v>1395</v>
      </c>
      <c r="G221" s="40" t="n">
        <f aca="false">IF(OR(F221="",F221=0),"",D221/F221)</f>
        <v>0.478853046594982</v>
      </c>
      <c r="H221" s="40" t="n">
        <f aca="false">IF(OR(F221="",F221=0),"",E221/F221)</f>
        <v>0.521146953405018</v>
      </c>
      <c r="I221" s="32" t="s">
        <v>161</v>
      </c>
      <c r="J221" s="36" t="n">
        <v>1.88552821448838</v>
      </c>
      <c r="K221" s="36" t="n">
        <f aca="false">$K$8</f>
        <v>1.21862888767609</v>
      </c>
      <c r="L221" s="36" t="n">
        <f aca="false">SQRT(J221^2+K221^2)</f>
        <v>2.24505523618249</v>
      </c>
      <c r="M221" s="40" t="n">
        <f aca="false">IF(G221="","",MAX(0,G221-1.96*L221/100))</f>
        <v>0.434849963965805</v>
      </c>
      <c r="N221" s="40" t="n">
        <f aca="false">IF(G221="","",MIN(1,G221+1.96*L221/100))</f>
        <v>0.522856129224159</v>
      </c>
      <c r="O221" s="59" t="n">
        <f aca="false">ROUND(S221*W221,0)</f>
        <v>95</v>
      </c>
      <c r="P221" s="59" t="n">
        <f aca="false">IF(F221="","",ROUND(SQRT((F221*L221/100)^2+(G221*O221)^2),0))</f>
        <v>55</v>
      </c>
      <c r="R221" s="60" t="n">
        <v>-3.18534958302236</v>
      </c>
      <c r="S221" s="61" t="n">
        <f aca="false">U221*V221*$F$5</f>
        <v>1394.83442469598</v>
      </c>
      <c r="T221" s="62" t="n">
        <f aca="false">MAX(0,MIN(1,R221/100+$D$5))</f>
        <v>0.478853983071989</v>
      </c>
      <c r="U221" s="62" t="n">
        <v>0.642188961646399</v>
      </c>
      <c r="V221" s="61" t="n">
        <v>2172</v>
      </c>
      <c r="W221" s="62" t="n">
        <v>0.0678151016999644</v>
      </c>
      <c r="X221" s="63" t="s">
        <v>201</v>
      </c>
      <c r="Y221" s="63" t="s">
        <v>163</v>
      </c>
    </row>
    <row r="222" customFormat="false" ht="15" hidden="false" customHeight="false" outlineLevel="0" collapsed="false">
      <c r="A222" s="32" t="s">
        <v>230</v>
      </c>
      <c r="B222" s="32" t="s">
        <v>398</v>
      </c>
      <c r="C222" s="32" t="s">
        <v>409</v>
      </c>
      <c r="D222" s="59" t="n">
        <f aca="false">ROUND(S222*T222,0)</f>
        <v>568</v>
      </c>
      <c r="E222" s="59" t="n">
        <f aca="false">ROUND(S222,0)-D222</f>
        <v>564</v>
      </c>
      <c r="F222" s="59" t="n">
        <f aca="false">IF(COUNTA(D222:E222)=0,"",SUM(D222:E222))</f>
        <v>1132</v>
      </c>
      <c r="G222" s="40" t="n">
        <f aca="false">IF(OR(F222="",F222=0),"",D222/F222)</f>
        <v>0.501766784452297</v>
      </c>
      <c r="H222" s="40" t="n">
        <f aca="false">IF(OR(F222="",F222=0),"",E222/F222)</f>
        <v>0.498233215547703</v>
      </c>
      <c r="I222" s="32" t="s">
        <v>161</v>
      </c>
      <c r="J222" s="36" t="n">
        <v>1.88552821448838</v>
      </c>
      <c r="K222" s="36" t="n">
        <f aca="false">$K$8</f>
        <v>1.21862888767609</v>
      </c>
      <c r="L222" s="36" t="n">
        <f aca="false">SQRT(J222^2+K222^2)</f>
        <v>2.24505523618249</v>
      </c>
      <c r="M222" s="40" t="n">
        <f aca="false">IF(G222="","",MAX(0,G222-1.96*L222/100))</f>
        <v>0.45776370182312</v>
      </c>
      <c r="N222" s="40" t="n">
        <f aca="false">IF(G222="","",MIN(1,G222+1.96*L222/100))</f>
        <v>0.545769867081474</v>
      </c>
      <c r="O222" s="59" t="n">
        <f aca="false">ROUND(S222*W222,0)</f>
        <v>77</v>
      </c>
      <c r="P222" s="59" t="n">
        <f aca="false">IF(F222="","",ROUND(SQRT((F222*L222/100)^2+(G222*O222)^2),0))</f>
        <v>46</v>
      </c>
      <c r="R222" s="60" t="n">
        <v>-0.900041495120401</v>
      </c>
      <c r="S222" s="61" t="n">
        <f aca="false">U222*V222*$F$5</f>
        <v>1132.25997719498</v>
      </c>
      <c r="T222" s="62" t="n">
        <f aca="false">MAX(0,MIN(1,R222/100+$D$5))</f>
        <v>0.501707063951009</v>
      </c>
      <c r="U222" s="62" t="n">
        <v>0.652223489167617</v>
      </c>
      <c r="V222" s="61" t="n">
        <v>1736</v>
      </c>
      <c r="W222" s="62" t="n">
        <v>0.0678151016999644</v>
      </c>
      <c r="X222" s="63" t="s">
        <v>201</v>
      </c>
      <c r="Y222" s="63" t="s">
        <v>163</v>
      </c>
    </row>
    <row r="223" customFormat="false" ht="15" hidden="false" customHeight="false" outlineLevel="0" collapsed="false">
      <c r="A223" s="32" t="s">
        <v>230</v>
      </c>
      <c r="B223" s="32" t="s">
        <v>398</v>
      </c>
      <c r="C223" s="32" t="s">
        <v>410</v>
      </c>
      <c r="D223" s="59" t="n">
        <f aca="false">ROUND(S223*T223,0)</f>
        <v>449</v>
      </c>
      <c r="E223" s="59" t="n">
        <f aca="false">ROUND(S223,0)-D223</f>
        <v>406</v>
      </c>
      <c r="F223" s="59" t="n">
        <f aca="false">IF(COUNTA(D223:E223)=0,"",SUM(D223:E223))</f>
        <v>855</v>
      </c>
      <c r="G223" s="40" t="n">
        <f aca="false">IF(OR(F223="",F223=0),"",D223/F223)</f>
        <v>0.525146198830409</v>
      </c>
      <c r="H223" s="40" t="n">
        <f aca="false">IF(OR(F223="",F223=0),"",E223/F223)</f>
        <v>0.474853801169591</v>
      </c>
      <c r="I223" s="32" t="s">
        <v>161</v>
      </c>
      <c r="J223" s="36" t="n">
        <v>2.37295943726819</v>
      </c>
      <c r="K223" s="36" t="n">
        <f aca="false">$K$8</f>
        <v>1.21862888767609</v>
      </c>
      <c r="L223" s="36" t="n">
        <f aca="false">SQRT(J223^2+K223^2)</f>
        <v>2.66758183694499</v>
      </c>
      <c r="M223" s="40" t="n">
        <f aca="false">IF(G223="","",MAX(0,G223-1.96*L223/100))</f>
        <v>0.472861594826288</v>
      </c>
      <c r="N223" s="40" t="n">
        <f aca="false">IF(G223="","",MIN(1,G223+1.96*L223/100))</f>
        <v>0.577430802834531</v>
      </c>
      <c r="O223" s="59" t="n">
        <f aca="false">ROUND(S223*W223,0)</f>
        <v>75</v>
      </c>
      <c r="P223" s="59" t="n">
        <f aca="false">IF(F223="","",ROUND(SQRT((F223*L223/100)^2+(G223*O223)^2),0))</f>
        <v>46</v>
      </c>
      <c r="R223" s="60" t="n">
        <v>1.45753031709966</v>
      </c>
      <c r="S223" s="61" t="n">
        <f aca="false">U223*V223*$F$5</f>
        <v>855.159618008186</v>
      </c>
      <c r="T223" s="62" t="n">
        <f aca="false">MAX(0,MIN(1,R223/100+$D$5))</f>
        <v>0.52528278207321</v>
      </c>
      <c r="U223" s="62" t="n">
        <v>0.589358799454298</v>
      </c>
      <c r="V223" s="61" t="n">
        <v>1451</v>
      </c>
      <c r="W223" s="62" t="n">
        <v>0.0882361663506877</v>
      </c>
      <c r="X223" s="63" t="s">
        <v>168</v>
      </c>
      <c r="Y223" s="63" t="s">
        <v>163</v>
      </c>
    </row>
    <row r="224" customFormat="false" ht="15" hidden="false" customHeight="false" outlineLevel="0" collapsed="false">
      <c r="A224" s="32" t="s">
        <v>411</v>
      </c>
      <c r="B224" s="32" t="s">
        <v>412</v>
      </c>
      <c r="C224" s="32" t="s">
        <v>413</v>
      </c>
      <c r="D224" s="59" t="n">
        <f aca="false">ROUND(S224*T224,0)</f>
        <v>362</v>
      </c>
      <c r="E224" s="59" t="n">
        <f aca="false">ROUND(S224,0)-D224</f>
        <v>872</v>
      </c>
      <c r="F224" s="59" t="n">
        <f aca="false">IF(COUNTA(D224:E224)=0,"",SUM(D224:E224))</f>
        <v>1234</v>
      </c>
      <c r="G224" s="40" t="n">
        <f aca="false">IF(OR(F224="",F224=0),"",D224/F224)</f>
        <v>0.293354943273906</v>
      </c>
      <c r="H224" s="40" t="n">
        <f aca="false">IF(OR(F224="",F224=0),"",E224/F224)</f>
        <v>0.706645056726094</v>
      </c>
      <c r="I224" s="32" t="s">
        <v>161</v>
      </c>
      <c r="J224" s="36" t="n">
        <v>1.88552821448838</v>
      </c>
      <c r="K224" s="36" t="n">
        <f aca="false">$K$8</f>
        <v>1.21862888767609</v>
      </c>
      <c r="L224" s="36" t="n">
        <f aca="false">SQRT(J224^2+K224^2)</f>
        <v>2.24505523618249</v>
      </c>
      <c r="M224" s="40" t="n">
        <f aca="false">IF(G224="","",MAX(0,G224-1.96*L224/100))</f>
        <v>0.249351860644729</v>
      </c>
      <c r="N224" s="40" t="n">
        <f aca="false">IF(G224="","",MIN(1,G224+1.96*L224/100))</f>
        <v>0.337358025903083</v>
      </c>
      <c r="O224" s="59" t="n">
        <f aca="false">ROUND(S224*W224,0)</f>
        <v>84</v>
      </c>
      <c r="P224" s="59" t="n">
        <f aca="false">IF(F224="","",ROUND(SQRT((F224*L224/100)^2+(G224*O224)^2),0))</f>
        <v>37</v>
      </c>
      <c r="R224" s="60" t="n">
        <v>-21.7589549097564</v>
      </c>
      <c r="S224" s="61" t="n">
        <f aca="false">U224*V224*$F$5</f>
        <v>1234.45226917058</v>
      </c>
      <c r="T224" s="62" t="n">
        <f aca="false">MAX(0,MIN(1,R224/100+$D$5))</f>
        <v>0.293117929804649</v>
      </c>
      <c r="U224" s="62" t="n">
        <v>0.618153364632238</v>
      </c>
      <c r="V224" s="61" t="n">
        <v>1997</v>
      </c>
      <c r="W224" s="62" t="n">
        <v>0.0678151016999644</v>
      </c>
      <c r="X224" s="63" t="s">
        <v>201</v>
      </c>
      <c r="Y224" s="63" t="s">
        <v>163</v>
      </c>
    </row>
    <row r="225" customFormat="false" ht="15" hidden="false" customHeight="false" outlineLevel="0" collapsed="false">
      <c r="A225" s="32" t="s">
        <v>411</v>
      </c>
      <c r="B225" s="32" t="s">
        <v>414</v>
      </c>
      <c r="C225" s="32" t="s">
        <v>415</v>
      </c>
      <c r="D225" s="59" t="n">
        <f aca="false">ROUND(S225*T225,0)</f>
        <v>1029</v>
      </c>
      <c r="E225" s="59" t="n">
        <f aca="false">ROUND(S225,0)-D225</f>
        <v>2121</v>
      </c>
      <c r="F225" s="59" t="n">
        <f aca="false">IF(COUNTA(D225:E225)=0,"",SUM(D225:E225))</f>
        <v>3150</v>
      </c>
      <c r="G225" s="40" t="n">
        <f aca="false">IF(OR(F225="",F225=0),"",D225/F225)</f>
        <v>0.326666666666667</v>
      </c>
      <c r="H225" s="40" t="n">
        <f aca="false">IF(OR(F225="",F225=0),"",E225/F225)</f>
        <v>0.673333333333333</v>
      </c>
      <c r="I225" s="32" t="s">
        <v>161</v>
      </c>
      <c r="J225" s="36" t="n">
        <v>1.88552821448838</v>
      </c>
      <c r="K225" s="36" t="n">
        <f aca="false">$K$8</f>
        <v>1.21862888767609</v>
      </c>
      <c r="L225" s="36" t="n">
        <f aca="false">SQRT(J225^2+K225^2)</f>
        <v>2.24505523618249</v>
      </c>
      <c r="M225" s="40" t="n">
        <f aca="false">IF(G225="","",MAX(0,G225-1.96*L225/100))</f>
        <v>0.28266358403749</v>
      </c>
      <c r="N225" s="40" t="n">
        <f aca="false">IF(G225="","",MIN(1,G225+1.96*L225/100))</f>
        <v>0.370669749295843</v>
      </c>
      <c r="O225" s="59" t="n">
        <f aca="false">ROUND(S225*W225,0)</f>
        <v>214</v>
      </c>
      <c r="P225" s="59" t="n">
        <f aca="false">IF(F225="","",ROUND(SQRT((F225*L225/100)^2+(G225*O225)^2),0))</f>
        <v>99</v>
      </c>
      <c r="R225" s="60" t="n">
        <v>-18.4038832242663</v>
      </c>
      <c r="S225" s="61" t="n">
        <f aca="false">U225*V225*$F$5</f>
        <v>3150.44851429639</v>
      </c>
      <c r="T225" s="62" t="n">
        <f aca="false">MAX(0,MIN(1,R225/100+$D$5))</f>
        <v>0.32666864665955</v>
      </c>
      <c r="U225" s="62" t="n">
        <v>0.56157727527565</v>
      </c>
      <c r="V225" s="61" t="n">
        <v>5610</v>
      </c>
      <c r="W225" s="62" t="n">
        <v>0.0678151016999644</v>
      </c>
      <c r="X225" s="63" t="s">
        <v>201</v>
      </c>
      <c r="Y225" s="63" t="s">
        <v>163</v>
      </c>
    </row>
    <row r="226" customFormat="false" ht="15" hidden="false" customHeight="false" outlineLevel="0" collapsed="false">
      <c r="A226" s="32" t="s">
        <v>411</v>
      </c>
      <c r="B226" s="32" t="s">
        <v>416</v>
      </c>
      <c r="C226" s="32" t="s">
        <v>417</v>
      </c>
      <c r="D226" s="59" t="n">
        <f aca="false">ROUND(S226*T226,0)</f>
        <v>388</v>
      </c>
      <c r="E226" s="59" t="n">
        <f aca="false">ROUND(S226,0)-D226</f>
        <v>783</v>
      </c>
      <c r="F226" s="59" t="n">
        <f aca="false">IF(COUNTA(D226:E226)=0,"",SUM(D226:E226))</f>
        <v>1171</v>
      </c>
      <c r="G226" s="40" t="n">
        <f aca="false">IF(OR(F226="",F226=0),"",D226/F226)</f>
        <v>0.33134073441503</v>
      </c>
      <c r="H226" s="40" t="n">
        <f aca="false">IF(OR(F226="",F226=0),"",E226/F226)</f>
        <v>0.66865926558497</v>
      </c>
      <c r="I226" s="32" t="s">
        <v>161</v>
      </c>
      <c r="J226" s="36" t="n">
        <v>1.88552821448838</v>
      </c>
      <c r="K226" s="36" t="n">
        <f aca="false">$K$8</f>
        <v>1.21862888767609</v>
      </c>
      <c r="L226" s="36" t="n">
        <f aca="false">SQRT(J226^2+K226^2)</f>
        <v>2.24505523618249</v>
      </c>
      <c r="M226" s="40" t="n">
        <f aca="false">IF(G226="","",MAX(0,G226-1.96*L226/100))</f>
        <v>0.287337651785853</v>
      </c>
      <c r="N226" s="40" t="n">
        <f aca="false">IF(G226="","",MIN(1,G226+1.96*L226/100))</f>
        <v>0.375343817044207</v>
      </c>
      <c r="O226" s="59" t="n">
        <f aca="false">ROUND(S226*W226,0)</f>
        <v>79</v>
      </c>
      <c r="P226" s="59" t="n">
        <f aca="false">IF(F226="","",ROUND(SQRT((F226*L226/100)^2+(G226*O226)^2),0))</f>
        <v>37</v>
      </c>
      <c r="R226" s="60" t="n">
        <v>-17.8950912493493</v>
      </c>
      <c r="S226" s="61" t="n">
        <f aca="false">U226*V226*$F$5</f>
        <v>1170.82273494654</v>
      </c>
      <c r="T226" s="62" t="n">
        <f aca="false">MAX(0,MIN(1,R226/100+$D$5))</f>
        <v>0.33175656640872</v>
      </c>
      <c r="U226" s="62" t="n">
        <v>0.625773776027012</v>
      </c>
      <c r="V226" s="61" t="n">
        <v>1871</v>
      </c>
      <c r="W226" s="62" t="n">
        <v>0.0678151016999644</v>
      </c>
      <c r="X226" s="63" t="s">
        <v>201</v>
      </c>
      <c r="Y226" s="63" t="s">
        <v>163</v>
      </c>
    </row>
    <row r="227" customFormat="false" ht="15" hidden="false" customHeight="false" outlineLevel="0" collapsed="false">
      <c r="A227" s="32" t="s">
        <v>418</v>
      </c>
      <c r="B227" s="32" t="s">
        <v>419</v>
      </c>
      <c r="C227" s="32" t="s">
        <v>420</v>
      </c>
      <c r="D227" s="59" t="n">
        <f aca="false">ROUND(S227*T227,0)</f>
        <v>579</v>
      </c>
      <c r="E227" s="59" t="n">
        <f aca="false">ROUND(S227,0)-D227</f>
        <v>825</v>
      </c>
      <c r="F227" s="59" t="n">
        <f aca="false">IF(COUNTA(D227:E227)=0,"",SUM(D227:E227))</f>
        <v>1404</v>
      </c>
      <c r="G227" s="40" t="n">
        <f aca="false">IF(OR(F227="",F227=0),"",D227/F227)</f>
        <v>0.412393162393162</v>
      </c>
      <c r="H227" s="40" t="n">
        <f aca="false">IF(OR(F227="",F227=0),"",E227/F227)</f>
        <v>0.587606837606838</v>
      </c>
      <c r="I227" s="32" t="s">
        <v>161</v>
      </c>
      <c r="J227" s="36" t="n">
        <v>1.88552821448838</v>
      </c>
      <c r="K227" s="36" t="n">
        <f aca="false">$K$8</f>
        <v>1.21862888767609</v>
      </c>
      <c r="L227" s="36" t="n">
        <f aca="false">SQRT(J227^2+K227^2)</f>
        <v>2.24505523618249</v>
      </c>
      <c r="M227" s="40" t="n">
        <f aca="false">IF(G227="","",MAX(0,G227-1.96*L227/100))</f>
        <v>0.368390079763986</v>
      </c>
      <c r="N227" s="40" t="n">
        <f aca="false">IF(G227="","",MIN(1,G227+1.96*L227/100))</f>
        <v>0.456396245022339</v>
      </c>
      <c r="O227" s="59" t="n">
        <f aca="false">ROUND(S227*W227,0)</f>
        <v>95</v>
      </c>
      <c r="P227" s="59" t="n">
        <f aca="false">IF(F227="","",ROUND(SQRT((F227*L227/100)^2+(G227*O227)^2),0))</f>
        <v>50</v>
      </c>
      <c r="R227" s="60" t="n">
        <v>-9.84454278882512</v>
      </c>
      <c r="S227" s="61" t="n">
        <f aca="false">U227*V227*$F$5</f>
        <v>1403.51261829653</v>
      </c>
      <c r="T227" s="62" t="n">
        <f aca="false">MAX(0,MIN(1,R227/100+$D$5))</f>
        <v>0.412262051013962</v>
      </c>
      <c r="U227" s="62" t="n">
        <v>0.669295478443743</v>
      </c>
      <c r="V227" s="61" t="n">
        <v>2097</v>
      </c>
      <c r="W227" s="62" t="n">
        <v>0.0678151016999644</v>
      </c>
      <c r="X227" s="63" t="s">
        <v>201</v>
      </c>
      <c r="Y227" s="63" t="s">
        <v>163</v>
      </c>
    </row>
    <row r="228" customFormat="false" ht="15" hidden="false" customHeight="false" outlineLevel="0" collapsed="false">
      <c r="A228" s="32" t="s">
        <v>418</v>
      </c>
      <c r="B228" s="32" t="s">
        <v>419</v>
      </c>
      <c r="C228" s="32" t="s">
        <v>421</v>
      </c>
      <c r="D228" s="59" t="n">
        <f aca="false">ROUND(S228*T228,0)</f>
        <v>610</v>
      </c>
      <c r="E228" s="59" t="n">
        <f aca="false">ROUND(S228,0)-D228</f>
        <v>703</v>
      </c>
      <c r="F228" s="59" t="n">
        <f aca="false">IF(COUNTA(D228:E228)=0,"",SUM(D228:E228))</f>
        <v>1313</v>
      </c>
      <c r="G228" s="40" t="n">
        <f aca="false">IF(OR(F228="",F228=0),"",D228/F228)</f>
        <v>0.464584920030465</v>
      </c>
      <c r="H228" s="40" t="n">
        <f aca="false">IF(OR(F228="",F228=0),"",E228/F228)</f>
        <v>0.535415079969535</v>
      </c>
      <c r="I228" s="32" t="s">
        <v>161</v>
      </c>
      <c r="J228" s="36" t="n">
        <v>1.88552821448838</v>
      </c>
      <c r="K228" s="36" t="n">
        <f aca="false">$K$8</f>
        <v>1.21862888767609</v>
      </c>
      <c r="L228" s="36" t="n">
        <f aca="false">SQRT(J228^2+K228^2)</f>
        <v>2.24505523618249</v>
      </c>
      <c r="M228" s="40" t="n">
        <f aca="false">IF(G228="","",MAX(0,G228-1.96*L228/100))</f>
        <v>0.420581837401288</v>
      </c>
      <c r="N228" s="40" t="n">
        <f aca="false">IF(G228="","",MIN(1,G228+1.96*L228/100))</f>
        <v>0.508588002659641</v>
      </c>
      <c r="O228" s="59" t="n">
        <f aca="false">ROUND(S228*W228,0)</f>
        <v>89</v>
      </c>
      <c r="P228" s="59" t="n">
        <f aca="false">IF(F228="","",ROUND(SQRT((F228*L228/100)^2+(G228*O228)^2),0))</f>
        <v>51</v>
      </c>
      <c r="R228" s="60" t="n">
        <v>-4.63671976906017</v>
      </c>
      <c r="S228" s="61" t="n">
        <f aca="false">U228*V228*$F$5</f>
        <v>1312.76307554761</v>
      </c>
      <c r="T228" s="62" t="n">
        <f aca="false">MAX(0,MIN(1,R228/100+$D$5))</f>
        <v>0.464340281211611</v>
      </c>
      <c r="U228" s="62" t="n">
        <v>0.593205185516316</v>
      </c>
      <c r="V228" s="61" t="n">
        <v>2213</v>
      </c>
      <c r="W228" s="62" t="n">
        <v>0.0678151016999644</v>
      </c>
      <c r="X228" s="63" t="s">
        <v>201</v>
      </c>
      <c r="Y228" s="63" t="s">
        <v>163</v>
      </c>
    </row>
    <row r="229" customFormat="false" ht="15" hidden="false" customHeight="false" outlineLevel="0" collapsed="false">
      <c r="A229" s="32" t="s">
        <v>418</v>
      </c>
      <c r="B229" s="32" t="s">
        <v>422</v>
      </c>
      <c r="C229" s="32" t="s">
        <v>423</v>
      </c>
      <c r="D229" s="59" t="n">
        <f aca="false">ROUND(S229*T229,0)</f>
        <v>635</v>
      </c>
      <c r="E229" s="59" t="n">
        <f aca="false">ROUND(S229,0)-D229</f>
        <v>899</v>
      </c>
      <c r="F229" s="59" t="n">
        <f aca="false">IF(COUNTA(D229:E229)=0,"",SUM(D229:E229))</f>
        <v>1534</v>
      </c>
      <c r="G229" s="40" t="n">
        <f aca="false">IF(OR(F229="",F229=0),"",D229/F229)</f>
        <v>0.413950456323338</v>
      </c>
      <c r="H229" s="40" t="n">
        <f aca="false">IF(OR(F229="",F229=0),"",E229/F229)</f>
        <v>0.586049543676662</v>
      </c>
      <c r="I229" s="32" t="s">
        <v>264</v>
      </c>
      <c r="J229" s="36" t="n">
        <v>1.88552821448838</v>
      </c>
      <c r="K229" s="36" t="n">
        <f aca="false">$K$8</f>
        <v>1.21862888767609</v>
      </c>
      <c r="L229" s="36" t="n">
        <f aca="false">SQRT(J229^2+K229^2)</f>
        <v>2.24505523618249</v>
      </c>
      <c r="M229" s="40" t="n">
        <f aca="false">IF(G229="","",MAX(0,G229-1.96*L229/100))</f>
        <v>0.369947373694161</v>
      </c>
      <c r="N229" s="40" t="n">
        <f aca="false">IF(G229="","",MIN(1,G229+1.96*L229/100))</f>
        <v>0.457953538952514</v>
      </c>
      <c r="O229" s="59" t="n">
        <f aca="false">ROUND(S229*W229,0)</f>
        <v>104</v>
      </c>
      <c r="P229" s="59" t="n">
        <f aca="false">IF(F229="","",ROUND(SQRT((F229*L229/100)^2+(G229*O229)^2),0))</f>
        <v>55</v>
      </c>
      <c r="R229" s="60" t="n">
        <v>-9.6904417222351</v>
      </c>
      <c r="S229" s="61" t="n">
        <f aca="false">U229*V229*$F$5</f>
        <v>1533.89973598051</v>
      </c>
      <c r="T229" s="62" t="n">
        <f aca="false">MAX(0,MIN(1,R229/100+$D$5))</f>
        <v>0.413803061679862</v>
      </c>
      <c r="U229" s="62" t="n">
        <v>0.872029412154921</v>
      </c>
      <c r="V229" s="61" t="n">
        <v>1759</v>
      </c>
      <c r="W229" s="62" t="n">
        <v>0.0678151016999644</v>
      </c>
      <c r="X229" s="63" t="s">
        <v>201</v>
      </c>
      <c r="Y229" s="63" t="s">
        <v>163</v>
      </c>
    </row>
    <row r="230" customFormat="false" ht="15" hidden="false" customHeight="false" outlineLevel="0" collapsed="false">
      <c r="A230" s="32" t="s">
        <v>418</v>
      </c>
      <c r="B230" s="32" t="s">
        <v>422</v>
      </c>
      <c r="C230" s="32" t="s">
        <v>424</v>
      </c>
      <c r="D230" s="59" t="n">
        <f aca="false">ROUND(S230*T230,0)</f>
        <v>660</v>
      </c>
      <c r="E230" s="59" t="n">
        <f aca="false">ROUND(S230,0)-D230</f>
        <v>912</v>
      </c>
      <c r="F230" s="59" t="n">
        <f aca="false">IF(COUNTA(D230:E230)=0,"",SUM(D230:E230))</f>
        <v>1572</v>
      </c>
      <c r="G230" s="40" t="n">
        <f aca="false">IF(OR(F230="",F230=0),"",D230/F230)</f>
        <v>0.419847328244275</v>
      </c>
      <c r="H230" s="40" t="n">
        <f aca="false">IF(OR(F230="",F230=0),"",E230/F230)</f>
        <v>0.580152671755725</v>
      </c>
      <c r="I230" s="32" t="s">
        <v>264</v>
      </c>
      <c r="J230" s="36" t="n">
        <v>1.88552821448838</v>
      </c>
      <c r="K230" s="36" t="n">
        <f aca="false">$K$8</f>
        <v>1.21862888767609</v>
      </c>
      <c r="L230" s="36" t="n">
        <f aca="false">SQRT(J230^2+K230^2)</f>
        <v>2.24505523618249</v>
      </c>
      <c r="M230" s="40" t="n">
        <f aca="false">IF(G230="","",MAX(0,G230-1.96*L230/100))</f>
        <v>0.375844245615098</v>
      </c>
      <c r="N230" s="40" t="n">
        <f aca="false">IF(G230="","",MIN(1,G230+1.96*L230/100))</f>
        <v>0.463850410873452</v>
      </c>
      <c r="O230" s="59" t="n">
        <f aca="false">ROUND(S230*W230,0)</f>
        <v>107</v>
      </c>
      <c r="P230" s="59" t="n">
        <f aca="false">IF(F230="","",ROUND(SQRT((F230*L230/100)^2+(G230*O230)^2),0))</f>
        <v>57</v>
      </c>
      <c r="R230" s="60" t="n">
        <v>-9.08913379973001</v>
      </c>
      <c r="S230" s="61" t="n">
        <f aca="false">U230*V230*$F$5</f>
        <v>1572.45918367347</v>
      </c>
      <c r="T230" s="62" t="n">
        <f aca="false">MAX(0,MIN(1,R230/100+$D$5))</f>
        <v>0.419816140904913</v>
      </c>
      <c r="U230" s="62" t="n">
        <v>0.939342403628118</v>
      </c>
      <c r="V230" s="61" t="n">
        <v>1674</v>
      </c>
      <c r="W230" s="62" t="n">
        <v>0.0678151016999644</v>
      </c>
      <c r="X230" s="63" t="s">
        <v>201</v>
      </c>
      <c r="Y230" s="63" t="s">
        <v>163</v>
      </c>
    </row>
    <row r="231" customFormat="false" ht="15" hidden="false" customHeight="false" outlineLevel="0" collapsed="false">
      <c r="A231" s="32" t="s">
        <v>418</v>
      </c>
      <c r="B231" s="32" t="s">
        <v>425</v>
      </c>
      <c r="C231" s="32" t="s">
        <v>426</v>
      </c>
      <c r="D231" s="59" t="n">
        <f aca="false">ROUND(S231*T231,0)</f>
        <v>475</v>
      </c>
      <c r="E231" s="59" t="n">
        <f aca="false">ROUND(S231,0)-D231</f>
        <v>541</v>
      </c>
      <c r="F231" s="59" t="n">
        <f aca="false">IF(COUNTA(D231:E231)=0,"",SUM(D231:E231))</f>
        <v>1016</v>
      </c>
      <c r="G231" s="40" t="n">
        <f aca="false">IF(OR(F231="",F231=0),"",D231/F231)</f>
        <v>0.46751968503937</v>
      </c>
      <c r="H231" s="40" t="n">
        <f aca="false">IF(OR(F231="",F231=0),"",E231/F231)</f>
        <v>0.53248031496063</v>
      </c>
      <c r="I231" s="32" t="s">
        <v>161</v>
      </c>
      <c r="J231" s="36" t="n">
        <v>1.88552821448838</v>
      </c>
      <c r="K231" s="36" t="n">
        <f aca="false">$K$8</f>
        <v>1.21862888767609</v>
      </c>
      <c r="L231" s="36" t="n">
        <f aca="false">SQRT(J231^2+K231^2)</f>
        <v>2.24505523618249</v>
      </c>
      <c r="M231" s="40" t="n">
        <f aca="false">IF(G231="","",MAX(0,G231-1.96*L231/100))</f>
        <v>0.423516602410193</v>
      </c>
      <c r="N231" s="40" t="n">
        <f aca="false">IF(G231="","",MIN(1,G231+1.96*L231/100))</f>
        <v>0.511522767668547</v>
      </c>
      <c r="O231" s="59" t="n">
        <f aca="false">ROUND(S231*W231,0)</f>
        <v>69</v>
      </c>
      <c r="P231" s="59" t="n">
        <f aca="false">IF(F231="","",ROUND(SQRT((F231*L231/100)^2+(G231*O231)^2),0))</f>
        <v>40</v>
      </c>
      <c r="R231" s="60" t="n">
        <v>-4.27019355813245</v>
      </c>
      <c r="S231" s="61" t="n">
        <f aca="false">U231*V231*$F$5</f>
        <v>1015.97556912826</v>
      </c>
      <c r="T231" s="62" t="n">
        <f aca="false">MAX(0,MIN(1,R231/100+$D$5))</f>
        <v>0.468005543320888</v>
      </c>
      <c r="U231" s="62" t="n">
        <v>0.529705719044975</v>
      </c>
      <c r="V231" s="61" t="n">
        <v>1918</v>
      </c>
      <c r="W231" s="62" t="n">
        <v>0.0678151016999644</v>
      </c>
      <c r="X231" s="63" t="s">
        <v>201</v>
      </c>
      <c r="Y231" s="63" t="s">
        <v>163</v>
      </c>
    </row>
    <row r="232" customFormat="false" ht="15" hidden="false" customHeight="false" outlineLevel="0" collapsed="false">
      <c r="A232" s="32" t="s">
        <v>418</v>
      </c>
      <c r="B232" s="32" t="s">
        <v>293</v>
      </c>
      <c r="C232" s="32" t="s">
        <v>427</v>
      </c>
      <c r="D232" s="59" t="n">
        <f aca="false">ROUND(S232*T232,0)</f>
        <v>637</v>
      </c>
      <c r="E232" s="59" t="n">
        <f aca="false">ROUND(S232,0)-D232</f>
        <v>350</v>
      </c>
      <c r="F232" s="59" t="n">
        <f aca="false">IF(COUNTA(D232:E232)=0,"",SUM(D232:E232))</f>
        <v>987</v>
      </c>
      <c r="G232" s="40" t="n">
        <f aca="false">IF(OR(F232="",F232=0),"",D232/F232)</f>
        <v>0.645390070921986</v>
      </c>
      <c r="H232" s="40" t="n">
        <f aca="false">IF(OR(F232="",F232=0),"",E232/F232)</f>
        <v>0.354609929078014</v>
      </c>
      <c r="I232" s="32" t="s">
        <v>161</v>
      </c>
      <c r="J232" s="36" t="n">
        <v>1.88552821448838</v>
      </c>
      <c r="K232" s="36" t="n">
        <f aca="false">$K$8</f>
        <v>1.21862888767609</v>
      </c>
      <c r="L232" s="36" t="n">
        <f aca="false">SQRT(J232^2+K232^2)</f>
        <v>2.24505523618249</v>
      </c>
      <c r="M232" s="40" t="n">
        <f aca="false">IF(G232="","",MAX(0,G232-1.96*L232/100))</f>
        <v>0.601386988292809</v>
      </c>
      <c r="N232" s="40" t="n">
        <f aca="false">IF(G232="","",MIN(1,G232+1.96*L232/100))</f>
        <v>0.689393153551163</v>
      </c>
      <c r="O232" s="59" t="n">
        <f aca="false">ROUND(S232*W232,0)</f>
        <v>67</v>
      </c>
      <c r="P232" s="59" t="n">
        <f aca="false">IF(F232="","",ROUND(SQRT((F232*L232/100)^2+(G232*O232)^2),0))</f>
        <v>49</v>
      </c>
      <c r="R232" s="60" t="n">
        <v>13.4802124084824</v>
      </c>
      <c r="S232" s="61" t="n">
        <f aca="false">U232*V232*$F$5</f>
        <v>986.587092297016</v>
      </c>
      <c r="T232" s="62" t="n">
        <f aca="false">MAX(0,MIN(1,R232/100+$D$5))</f>
        <v>0.645509602987037</v>
      </c>
      <c r="U232" s="62" t="n">
        <v>0.664816099930604</v>
      </c>
      <c r="V232" s="61" t="n">
        <v>1484</v>
      </c>
      <c r="W232" s="62" t="n">
        <v>0.0678151016999644</v>
      </c>
      <c r="X232" s="63" t="s">
        <v>201</v>
      </c>
      <c r="Y232" s="63" t="s">
        <v>163</v>
      </c>
    </row>
    <row r="233" customFormat="false" ht="15" hidden="false" customHeight="false" outlineLevel="0" collapsed="false">
      <c r="A233" s="32" t="s">
        <v>418</v>
      </c>
      <c r="B233" s="32" t="s">
        <v>293</v>
      </c>
      <c r="C233" s="32" t="s">
        <v>428</v>
      </c>
      <c r="D233" s="59" t="n">
        <f aca="false">ROUND(S233*T233,0)</f>
        <v>884</v>
      </c>
      <c r="E233" s="59" t="n">
        <f aca="false">ROUND(S233,0)-D233</f>
        <v>541</v>
      </c>
      <c r="F233" s="59" t="n">
        <f aca="false">IF(COUNTA(D233:E233)=0,"",SUM(D233:E233))</f>
        <v>1425</v>
      </c>
      <c r="G233" s="40" t="n">
        <f aca="false">IF(OR(F233="",F233=0),"",D233/F233)</f>
        <v>0.620350877192982</v>
      </c>
      <c r="H233" s="40" t="n">
        <f aca="false">IF(OR(F233="",F233=0),"",E233/F233)</f>
        <v>0.379649122807018</v>
      </c>
      <c r="I233" s="32" t="s">
        <v>161</v>
      </c>
      <c r="J233" s="36" t="n">
        <v>1.88552821448838</v>
      </c>
      <c r="K233" s="36" t="n">
        <f aca="false">$K$8</f>
        <v>1.21862888767609</v>
      </c>
      <c r="L233" s="36" t="n">
        <f aca="false">SQRT(J233^2+K233^2)</f>
        <v>2.24505523618249</v>
      </c>
      <c r="M233" s="40" t="n">
        <f aca="false">IF(G233="","",MAX(0,G233-1.96*L233/100))</f>
        <v>0.576347794563806</v>
      </c>
      <c r="N233" s="40" t="n">
        <f aca="false">IF(G233="","",MIN(1,G233+1.96*L233/100))</f>
        <v>0.664353959822159</v>
      </c>
      <c r="O233" s="59" t="n">
        <f aca="false">ROUND(S233*W233,0)</f>
        <v>97</v>
      </c>
      <c r="P233" s="59" t="n">
        <f aca="false">IF(F233="","",ROUND(SQRT((F233*L233/100)^2+(G233*O233)^2),0))</f>
        <v>68</v>
      </c>
      <c r="R233" s="60" t="n">
        <v>11.0194899697522</v>
      </c>
      <c r="S233" s="61" t="n">
        <f aca="false">U233*V233*$F$5</f>
        <v>1424.50747808149</v>
      </c>
      <c r="T233" s="62" t="n">
        <f aca="false">MAX(0,MIN(1,R233/100+$D$5))</f>
        <v>0.620902378599734</v>
      </c>
      <c r="U233" s="62" t="n">
        <v>0.715832903558535</v>
      </c>
      <c r="V233" s="61" t="n">
        <v>1990</v>
      </c>
      <c r="W233" s="62" t="n">
        <v>0.0678151016999644</v>
      </c>
      <c r="X233" s="63" t="s">
        <v>201</v>
      </c>
      <c r="Y233" s="63" t="s">
        <v>163</v>
      </c>
    </row>
    <row r="234" customFormat="false" ht="15" hidden="false" customHeight="false" outlineLevel="0" collapsed="false">
      <c r="A234" s="32" t="s">
        <v>418</v>
      </c>
      <c r="B234" s="32" t="s">
        <v>293</v>
      </c>
      <c r="C234" s="32" t="s">
        <v>429</v>
      </c>
      <c r="D234" s="59" t="n">
        <f aca="false">ROUND(S234*T234,0)</f>
        <v>632</v>
      </c>
      <c r="E234" s="59" t="n">
        <f aca="false">ROUND(S234,0)-D234</f>
        <v>326</v>
      </c>
      <c r="F234" s="59" t="n">
        <f aca="false">IF(COUNTA(D234:E234)=0,"",SUM(D234:E234))</f>
        <v>958</v>
      </c>
      <c r="G234" s="40" t="n">
        <f aca="false">IF(OR(F234="",F234=0),"",D234/F234)</f>
        <v>0.659707724425887</v>
      </c>
      <c r="H234" s="40" t="n">
        <f aca="false">IF(OR(F234="",F234=0),"",E234/F234)</f>
        <v>0.340292275574113</v>
      </c>
      <c r="I234" s="32" t="s">
        <v>161</v>
      </c>
      <c r="J234" s="36" t="n">
        <v>1.88552821448838</v>
      </c>
      <c r="K234" s="36" t="n">
        <f aca="false">$K$8</f>
        <v>1.21862888767609</v>
      </c>
      <c r="L234" s="36" t="n">
        <f aca="false">SQRT(J234^2+K234^2)</f>
        <v>2.24505523618249</v>
      </c>
      <c r="M234" s="40" t="n">
        <f aca="false">IF(G234="","",MAX(0,G234-1.96*L234/100))</f>
        <v>0.615704641796711</v>
      </c>
      <c r="N234" s="40" t="n">
        <f aca="false">IF(G234="","",MIN(1,G234+1.96*L234/100))</f>
        <v>0.703710807055064</v>
      </c>
      <c r="O234" s="59" t="n">
        <f aca="false">ROUND(S234*W234,0)</f>
        <v>65</v>
      </c>
      <c r="P234" s="59" t="n">
        <f aca="false">IF(F234="","",ROUND(SQRT((F234*L234/100)^2+(G234*O234)^2),0))</f>
        <v>48</v>
      </c>
      <c r="R234" s="60" t="n">
        <v>14.878531684718</v>
      </c>
      <c r="S234" s="61" t="n">
        <f aca="false">U234*V234*$F$5</f>
        <v>957.929752066116</v>
      </c>
      <c r="T234" s="62" t="n">
        <f aca="false">MAX(0,MIN(1,R234/100+$D$5))</f>
        <v>0.659492795749393</v>
      </c>
      <c r="U234" s="62" t="n">
        <v>0.641184573002755</v>
      </c>
      <c r="V234" s="61" t="n">
        <v>1494</v>
      </c>
      <c r="W234" s="62" t="n">
        <v>0.0678151016999644</v>
      </c>
      <c r="X234" s="63" t="s">
        <v>201</v>
      </c>
      <c r="Y234" s="63" t="s">
        <v>163</v>
      </c>
    </row>
    <row r="235" customFormat="false" ht="15" hidden="false" customHeight="false" outlineLevel="0" collapsed="false">
      <c r="A235" s="32" t="s">
        <v>418</v>
      </c>
      <c r="B235" s="32" t="s">
        <v>293</v>
      </c>
      <c r="C235" s="32" t="s">
        <v>430</v>
      </c>
      <c r="D235" s="59" t="n">
        <f aca="false">ROUND(S235*T235,0)</f>
        <v>477</v>
      </c>
      <c r="E235" s="59" t="n">
        <f aca="false">ROUND(S235,0)-D235</f>
        <v>254</v>
      </c>
      <c r="F235" s="59" t="n">
        <f aca="false">IF(COUNTA(D235:E235)=0,"",SUM(D235:E235))</f>
        <v>731</v>
      </c>
      <c r="G235" s="40" t="n">
        <f aca="false">IF(OR(F235="",F235=0),"",D235/F235)</f>
        <v>0.652530779753762</v>
      </c>
      <c r="H235" s="40" t="n">
        <f aca="false">IF(OR(F235="",F235=0),"",E235/F235)</f>
        <v>0.347469220246238</v>
      </c>
      <c r="I235" s="32" t="s">
        <v>161</v>
      </c>
      <c r="J235" s="36" t="n">
        <v>2.37295943726819</v>
      </c>
      <c r="K235" s="36" t="n">
        <f aca="false">$K$8</f>
        <v>1.21862888767609</v>
      </c>
      <c r="L235" s="36" t="n">
        <f aca="false">SQRT(J235^2+K235^2)</f>
        <v>2.66758183694499</v>
      </c>
      <c r="M235" s="40" t="n">
        <f aca="false">IF(G235="","",MAX(0,G235-1.96*L235/100))</f>
        <v>0.60024617574964</v>
      </c>
      <c r="N235" s="40" t="n">
        <f aca="false">IF(G235="","",MIN(1,G235+1.96*L235/100))</f>
        <v>0.704815383757884</v>
      </c>
      <c r="O235" s="59" t="n">
        <f aca="false">ROUND(S235*W235,0)</f>
        <v>64</v>
      </c>
      <c r="P235" s="59" t="n">
        <f aca="false">IF(F235="","",ROUND(SQRT((F235*L235/100)^2+(G235*O235)^2),0))</f>
        <v>46</v>
      </c>
      <c r="R235" s="60" t="n">
        <v>14.1455936169412</v>
      </c>
      <c r="S235" s="61" t="n">
        <f aca="false">U235*V235*$F$5</f>
        <v>730.770032051282</v>
      </c>
      <c r="T235" s="62" t="n">
        <f aca="false">MAX(0,MIN(1,R235/100+$D$5))</f>
        <v>0.652163415071625</v>
      </c>
      <c r="U235" s="62" t="n">
        <v>0.561698717948718</v>
      </c>
      <c r="V235" s="61" t="n">
        <v>1301</v>
      </c>
      <c r="W235" s="62" t="n">
        <v>0.0882361663506877</v>
      </c>
      <c r="X235" s="63" t="s">
        <v>168</v>
      </c>
      <c r="Y235" s="63" t="s">
        <v>163</v>
      </c>
    </row>
    <row r="236" customFormat="false" ht="15" hidden="false" customHeight="false" outlineLevel="0" collapsed="false">
      <c r="A236" s="32" t="s">
        <v>418</v>
      </c>
      <c r="B236" s="32" t="s">
        <v>293</v>
      </c>
      <c r="C236" s="32" t="s">
        <v>431</v>
      </c>
      <c r="D236" s="59" t="n">
        <f aca="false">ROUND(S236*T236,0)</f>
        <v>609</v>
      </c>
      <c r="E236" s="59" t="n">
        <f aca="false">ROUND(S236,0)-D236</f>
        <v>374</v>
      </c>
      <c r="F236" s="59" t="n">
        <f aca="false">IF(COUNTA(D236:E236)=0,"",SUM(D236:E236))</f>
        <v>983</v>
      </c>
      <c r="G236" s="40" t="n">
        <f aca="false">IF(OR(F236="",F236=0),"",D236/F236)</f>
        <v>0.619532044760936</v>
      </c>
      <c r="H236" s="40" t="n">
        <f aca="false">IF(OR(F236="",F236=0),"",E236/F236)</f>
        <v>0.380467955239064</v>
      </c>
      <c r="I236" s="32" t="s">
        <v>161</v>
      </c>
      <c r="J236" s="36" t="n">
        <v>1.88552821448838</v>
      </c>
      <c r="K236" s="36" t="n">
        <f aca="false">$K$8</f>
        <v>1.21862888767609</v>
      </c>
      <c r="L236" s="36" t="n">
        <f aca="false">SQRT(J236^2+K236^2)</f>
        <v>2.24505523618249</v>
      </c>
      <c r="M236" s="40" t="n">
        <f aca="false">IF(G236="","",MAX(0,G236-1.96*L236/100))</f>
        <v>0.575528962131759</v>
      </c>
      <c r="N236" s="40" t="n">
        <f aca="false">IF(G236="","",MIN(1,G236+1.96*L236/100))</f>
        <v>0.663535127390113</v>
      </c>
      <c r="O236" s="59" t="n">
        <f aca="false">ROUND(S236*W236,0)</f>
        <v>67</v>
      </c>
      <c r="P236" s="59" t="n">
        <f aca="false">IF(F236="","",ROUND(SQRT((F236*L236/100)^2+(G236*O236)^2),0))</f>
        <v>47</v>
      </c>
      <c r="R236" s="60" t="n">
        <v>10.8954896412411</v>
      </c>
      <c r="S236" s="61" t="n">
        <f aca="false">U236*V236*$F$5</f>
        <v>983.008610086101</v>
      </c>
      <c r="T236" s="62" t="n">
        <f aca="false">MAX(0,MIN(1,R236/100+$D$5))</f>
        <v>0.619662375314624</v>
      </c>
      <c r="U236" s="62" t="n">
        <v>0.600861008610086</v>
      </c>
      <c r="V236" s="61" t="n">
        <v>1636</v>
      </c>
      <c r="W236" s="62" t="n">
        <v>0.0678151016999644</v>
      </c>
      <c r="X236" s="63" t="s">
        <v>201</v>
      </c>
      <c r="Y236" s="63" t="s">
        <v>163</v>
      </c>
    </row>
    <row r="237" customFormat="false" ht="15" hidden="false" customHeight="false" outlineLevel="0" collapsed="false">
      <c r="A237" s="32" t="s">
        <v>418</v>
      </c>
      <c r="B237" s="32" t="s">
        <v>293</v>
      </c>
      <c r="C237" s="32" t="s">
        <v>432</v>
      </c>
      <c r="D237" s="59" t="n">
        <f aca="false">ROUND(S237*T237,0)</f>
        <v>750</v>
      </c>
      <c r="E237" s="59" t="n">
        <f aca="false">ROUND(S237,0)-D237</f>
        <v>436</v>
      </c>
      <c r="F237" s="59" t="n">
        <f aca="false">IF(COUNTA(D237:E237)=0,"",SUM(D237:E237))</f>
        <v>1186</v>
      </c>
      <c r="G237" s="40" t="n">
        <f aca="false">IF(OR(F237="",F237=0),"",D237/F237)</f>
        <v>0.632377740303541</v>
      </c>
      <c r="H237" s="40" t="n">
        <f aca="false">IF(OR(F237="",F237=0),"",E237/F237)</f>
        <v>0.367622259696459</v>
      </c>
      <c r="I237" s="32" t="s">
        <v>161</v>
      </c>
      <c r="J237" s="36" t="n">
        <v>1.88552821448838</v>
      </c>
      <c r="K237" s="36" t="n">
        <f aca="false">$K$8</f>
        <v>1.21862888767609</v>
      </c>
      <c r="L237" s="36" t="n">
        <f aca="false">SQRT(J237^2+K237^2)</f>
        <v>2.24505523618249</v>
      </c>
      <c r="M237" s="40" t="n">
        <f aca="false">IF(G237="","",MAX(0,G237-1.96*L237/100))</f>
        <v>0.588374657674365</v>
      </c>
      <c r="N237" s="40" t="n">
        <f aca="false">IF(G237="","",MIN(1,G237+1.96*L237/100))</f>
        <v>0.676380822932718</v>
      </c>
      <c r="O237" s="59" t="n">
        <f aca="false">ROUND(S237*W237,0)</f>
        <v>80</v>
      </c>
      <c r="P237" s="59" t="n">
        <f aca="false">IF(F237="","",ROUND(SQRT((F237*L237/100)^2+(G237*O237)^2),0))</f>
        <v>57</v>
      </c>
      <c r="R237" s="60" t="n">
        <v>12.1910505228511</v>
      </c>
      <c r="S237" s="61" t="n">
        <f aca="false">U237*V237*$F$5</f>
        <v>1185.78507842306</v>
      </c>
      <c r="T237" s="62" t="n">
        <f aca="false">MAX(0,MIN(1,R237/100+$D$5))</f>
        <v>0.632617984130724</v>
      </c>
      <c r="U237" s="62" t="n">
        <v>0.508266214497669</v>
      </c>
      <c r="V237" s="61" t="n">
        <v>2333</v>
      </c>
      <c r="W237" s="62" t="n">
        <v>0.0678151016999644</v>
      </c>
      <c r="X237" s="63" t="s">
        <v>201</v>
      </c>
      <c r="Y237" s="63" t="s">
        <v>163</v>
      </c>
    </row>
    <row r="238" customFormat="false" ht="15" hidden="false" customHeight="false" outlineLevel="0" collapsed="false">
      <c r="A238" s="32" t="s">
        <v>418</v>
      </c>
      <c r="B238" s="32" t="s">
        <v>293</v>
      </c>
      <c r="C238" s="32" t="s">
        <v>433</v>
      </c>
      <c r="D238" s="59" t="n">
        <f aca="false">ROUND(S238*T238,0)</f>
        <v>599</v>
      </c>
      <c r="E238" s="59" t="n">
        <f aca="false">ROUND(S238,0)-D238</f>
        <v>406</v>
      </c>
      <c r="F238" s="59" t="n">
        <f aca="false">IF(COUNTA(D238:E238)=0,"",SUM(D238:E238))</f>
        <v>1005</v>
      </c>
      <c r="G238" s="40" t="n">
        <f aca="false">IF(OR(F238="",F238=0),"",D238/F238)</f>
        <v>0.596019900497512</v>
      </c>
      <c r="H238" s="40" t="n">
        <f aca="false">IF(OR(F238="",F238=0),"",E238/F238)</f>
        <v>0.403980099502488</v>
      </c>
      <c r="I238" s="32" t="s">
        <v>161</v>
      </c>
      <c r="J238" s="36" t="n">
        <v>1.88552821448838</v>
      </c>
      <c r="K238" s="36" t="n">
        <f aca="false">$K$8</f>
        <v>1.21862888767609</v>
      </c>
      <c r="L238" s="36" t="n">
        <f aca="false">SQRT(J238^2+K238^2)</f>
        <v>2.24505523618249</v>
      </c>
      <c r="M238" s="40" t="n">
        <f aca="false">IF(G238="","",MAX(0,G238-1.96*L238/100))</f>
        <v>0.552016817868336</v>
      </c>
      <c r="N238" s="40" t="n">
        <f aca="false">IF(G238="","",MIN(1,G238+1.96*L238/100))</f>
        <v>0.640022983126689</v>
      </c>
      <c r="O238" s="59" t="n">
        <f aca="false">ROUND(S238*W238,0)</f>
        <v>68</v>
      </c>
      <c r="P238" s="59" t="n">
        <f aca="false">IF(F238="","",ROUND(SQRT((F238*L238/100)^2+(G238*O238)^2),0))</f>
        <v>46</v>
      </c>
      <c r="R238" s="60" t="n">
        <v>8.52904429223776</v>
      </c>
      <c r="S238" s="61" t="n">
        <f aca="false">U238*V238*$F$5</f>
        <v>1004.54761904762</v>
      </c>
      <c r="T238" s="62" t="n">
        <f aca="false">MAX(0,MIN(1,R238/100+$D$5))</f>
        <v>0.595997921824591</v>
      </c>
      <c r="U238" s="62" t="n">
        <v>0.738095238095238</v>
      </c>
      <c r="V238" s="61" t="n">
        <v>1361</v>
      </c>
      <c r="W238" s="62" t="n">
        <v>0.0678151016999644</v>
      </c>
      <c r="X238" s="63" t="s">
        <v>201</v>
      </c>
      <c r="Y238" s="63" t="s">
        <v>163</v>
      </c>
    </row>
    <row r="239" customFormat="false" ht="15" hidden="false" customHeight="false" outlineLevel="0" collapsed="false">
      <c r="A239" s="32" t="s">
        <v>418</v>
      </c>
      <c r="B239" s="32" t="s">
        <v>293</v>
      </c>
      <c r="C239" s="32" t="s">
        <v>434</v>
      </c>
      <c r="D239" s="59" t="n">
        <f aca="false">ROUND(S239*T239,0)</f>
        <v>455</v>
      </c>
      <c r="E239" s="59" t="n">
        <f aca="false">ROUND(S239,0)-D239</f>
        <v>243</v>
      </c>
      <c r="F239" s="59" t="n">
        <f aca="false">IF(COUNTA(D239:E239)=0,"",SUM(D239:E239))</f>
        <v>698</v>
      </c>
      <c r="G239" s="40" t="n">
        <f aca="false">IF(OR(F239="",F239=0),"",D239/F239)</f>
        <v>0.651862464183381</v>
      </c>
      <c r="H239" s="40" t="n">
        <f aca="false">IF(OR(F239="",F239=0),"",E239/F239)</f>
        <v>0.348137535816619</v>
      </c>
      <c r="I239" s="32" t="s">
        <v>161</v>
      </c>
      <c r="J239" s="36" t="n">
        <v>2.37295943726819</v>
      </c>
      <c r="K239" s="36" t="n">
        <f aca="false">$K$8</f>
        <v>1.21862888767609</v>
      </c>
      <c r="L239" s="36" t="n">
        <f aca="false">SQRT(J239^2+K239^2)</f>
        <v>2.66758183694499</v>
      </c>
      <c r="M239" s="40" t="n">
        <f aca="false">IF(G239="","",MAX(0,G239-1.96*L239/100))</f>
        <v>0.599577860179259</v>
      </c>
      <c r="N239" s="40" t="n">
        <f aca="false">IF(G239="","",MIN(1,G239+1.96*L239/100))</f>
        <v>0.704147068187503</v>
      </c>
      <c r="O239" s="59" t="n">
        <f aca="false">ROUND(S239*W239,0)</f>
        <v>62</v>
      </c>
      <c r="P239" s="59" t="n">
        <f aca="false">IF(F239="","",ROUND(SQRT((F239*L239/100)^2+(G239*O239)^2),0))</f>
        <v>44</v>
      </c>
      <c r="R239" s="60" t="n">
        <v>14.1878526271737</v>
      </c>
      <c r="S239" s="61" t="n">
        <f aca="false">U239*V239*$F$5</f>
        <v>697.629411764706</v>
      </c>
      <c r="T239" s="62" t="n">
        <f aca="false">MAX(0,MIN(1,R239/100+$D$5))</f>
        <v>0.65258600517395</v>
      </c>
      <c r="U239" s="62" t="n">
        <v>0.685294117647059</v>
      </c>
      <c r="V239" s="61" t="n">
        <v>1018</v>
      </c>
      <c r="W239" s="62" t="n">
        <v>0.0882361663506877</v>
      </c>
      <c r="X239" s="63" t="s">
        <v>168</v>
      </c>
      <c r="Y239" s="63" t="s">
        <v>163</v>
      </c>
    </row>
    <row r="240" customFormat="false" ht="15" hidden="false" customHeight="false" outlineLevel="0" collapsed="false">
      <c r="A240" s="32" t="s">
        <v>418</v>
      </c>
      <c r="B240" s="32" t="s">
        <v>293</v>
      </c>
      <c r="C240" s="32" t="s">
        <v>435</v>
      </c>
      <c r="D240" s="59" t="n">
        <f aca="false">ROUND(S240*T240,0)</f>
        <v>583</v>
      </c>
      <c r="E240" s="59" t="n">
        <f aca="false">ROUND(S240,0)-D240</f>
        <v>280</v>
      </c>
      <c r="F240" s="59" t="n">
        <f aca="false">IF(COUNTA(D240:E240)=0,"",SUM(D240:E240))</f>
        <v>863</v>
      </c>
      <c r="G240" s="40" t="n">
        <f aca="false">IF(OR(F240="",F240=0),"",D240/F240)</f>
        <v>0.675550405561993</v>
      </c>
      <c r="H240" s="40" t="n">
        <f aca="false">IF(OR(F240="",F240=0),"",E240/F240)</f>
        <v>0.324449594438007</v>
      </c>
      <c r="I240" s="32" t="s">
        <v>161</v>
      </c>
      <c r="J240" s="36" t="n">
        <v>2.37295943726819</v>
      </c>
      <c r="K240" s="36" t="n">
        <f aca="false">$K$8</f>
        <v>1.21862888767609</v>
      </c>
      <c r="L240" s="36" t="n">
        <f aca="false">SQRT(J240^2+K240^2)</f>
        <v>2.66758183694499</v>
      </c>
      <c r="M240" s="40" t="n">
        <f aca="false">IF(G240="","",MAX(0,G240-1.96*L240/100))</f>
        <v>0.623265801557871</v>
      </c>
      <c r="N240" s="40" t="n">
        <f aca="false">IF(G240="","",MIN(1,G240+1.96*L240/100))</f>
        <v>0.727835009566115</v>
      </c>
      <c r="O240" s="59" t="n">
        <f aca="false">ROUND(S240*W240,0)</f>
        <v>76</v>
      </c>
      <c r="P240" s="59" t="n">
        <f aca="false">IF(F240="","",ROUND(SQRT((F240*L240/100)^2+(G240*O240)^2),0))</f>
        <v>56</v>
      </c>
      <c r="R240" s="60" t="n">
        <v>16.4488607947886</v>
      </c>
      <c r="S240" s="61" t="n">
        <f aca="false">U240*V240*$F$5</f>
        <v>863.161290322581</v>
      </c>
      <c r="T240" s="62" t="n">
        <f aca="false">MAX(0,MIN(1,R240/100+$D$5))</f>
        <v>0.675196086850099</v>
      </c>
      <c r="U240" s="62" t="n">
        <v>0.551893408134642</v>
      </c>
      <c r="V240" s="61" t="n">
        <v>1564</v>
      </c>
      <c r="W240" s="62" t="n">
        <v>0.0882361663506877</v>
      </c>
      <c r="X240" s="63" t="s">
        <v>168</v>
      </c>
      <c r="Y240" s="63" t="s">
        <v>163</v>
      </c>
    </row>
    <row r="241" customFormat="false" ht="15" hidden="false" customHeight="false" outlineLevel="0" collapsed="false">
      <c r="A241" s="32" t="s">
        <v>418</v>
      </c>
      <c r="B241" s="32" t="s">
        <v>293</v>
      </c>
      <c r="C241" s="32" t="s">
        <v>436</v>
      </c>
      <c r="D241" s="59" t="n">
        <f aca="false">ROUND(S241*T241,0)</f>
        <v>709</v>
      </c>
      <c r="E241" s="59" t="n">
        <f aca="false">ROUND(S241,0)-D241</f>
        <v>422</v>
      </c>
      <c r="F241" s="59" t="n">
        <f aca="false">IF(COUNTA(D241:E241)=0,"",SUM(D241:E241))</f>
        <v>1131</v>
      </c>
      <c r="G241" s="40" t="n">
        <f aca="false">IF(OR(F241="",F241=0),"",D241/F241)</f>
        <v>0.626878868258179</v>
      </c>
      <c r="H241" s="40" t="n">
        <f aca="false">IF(OR(F241="",F241=0),"",E241/F241)</f>
        <v>0.373121131741821</v>
      </c>
      <c r="I241" s="32" t="s">
        <v>161</v>
      </c>
      <c r="J241" s="36" t="n">
        <v>1.88552821448838</v>
      </c>
      <c r="K241" s="36" t="n">
        <f aca="false">$K$8</f>
        <v>1.21862888767609</v>
      </c>
      <c r="L241" s="36" t="n">
        <f aca="false">SQRT(J241^2+K241^2)</f>
        <v>2.24505523618249</v>
      </c>
      <c r="M241" s="40" t="n">
        <f aca="false">IF(G241="","",MAX(0,G241-1.96*L241/100))</f>
        <v>0.582875785629002</v>
      </c>
      <c r="N241" s="40" t="n">
        <f aca="false">IF(G241="","",MIN(1,G241+1.96*L241/100))</f>
        <v>0.670881950887355</v>
      </c>
      <c r="O241" s="59" t="n">
        <f aca="false">ROUND(S241*W241,0)</f>
        <v>77</v>
      </c>
      <c r="P241" s="59" t="n">
        <f aca="false">IF(F241="","",ROUND(SQRT((F241*L241/100)^2+(G241*O241)^2),0))</f>
        <v>55</v>
      </c>
      <c r="R241" s="60" t="n">
        <v>11.6124111669385</v>
      </c>
      <c r="S241" s="61" t="n">
        <f aca="false">U241*V241*$F$5</f>
        <v>1131.04550209205</v>
      </c>
      <c r="T241" s="62" t="n">
        <f aca="false">MAX(0,MIN(1,R241/100+$D$5))</f>
        <v>0.626831590571598</v>
      </c>
      <c r="U241" s="62" t="n">
        <v>0.582112970711297</v>
      </c>
      <c r="V241" s="61" t="n">
        <v>1943</v>
      </c>
      <c r="W241" s="62" t="n">
        <v>0.0678151016999644</v>
      </c>
      <c r="X241" s="63" t="s">
        <v>201</v>
      </c>
      <c r="Y241" s="63" t="s">
        <v>163</v>
      </c>
    </row>
    <row r="242" customFormat="false" ht="15" hidden="false" customHeight="false" outlineLevel="0" collapsed="false">
      <c r="A242" s="32" t="s">
        <v>418</v>
      </c>
      <c r="B242" s="32" t="s">
        <v>293</v>
      </c>
      <c r="C242" s="32" t="s">
        <v>437</v>
      </c>
      <c r="D242" s="59" t="n">
        <f aca="false">ROUND(S242*T242,0)</f>
        <v>519</v>
      </c>
      <c r="E242" s="59" t="n">
        <f aca="false">ROUND(S242,0)-D242</f>
        <v>221</v>
      </c>
      <c r="F242" s="59" t="n">
        <f aca="false">IF(COUNTA(D242:E242)=0,"",SUM(D242:E242))</f>
        <v>740</v>
      </c>
      <c r="G242" s="40" t="n">
        <f aca="false">IF(OR(F242="",F242=0),"",D242/F242)</f>
        <v>0.701351351351351</v>
      </c>
      <c r="H242" s="40" t="n">
        <f aca="false">IF(OR(F242="",F242=0),"",E242/F242)</f>
        <v>0.298648648648649</v>
      </c>
      <c r="I242" s="32" t="s">
        <v>161</v>
      </c>
      <c r="J242" s="36" t="n">
        <v>2.37295943726819</v>
      </c>
      <c r="K242" s="36" t="n">
        <f aca="false">$K$8</f>
        <v>1.21862888767609</v>
      </c>
      <c r="L242" s="36" t="n">
        <f aca="false">SQRT(J242^2+K242^2)</f>
        <v>2.66758183694499</v>
      </c>
      <c r="M242" s="40" t="n">
        <f aca="false">IF(G242="","",MAX(0,G242-1.96*L242/100))</f>
        <v>0.64906674734723</v>
      </c>
      <c r="N242" s="40" t="n">
        <f aca="false">IF(G242="","",MIN(1,G242+1.96*L242/100))</f>
        <v>0.753635955355473</v>
      </c>
      <c r="O242" s="59" t="n">
        <f aca="false">ROUND(S242*W242,0)</f>
        <v>65</v>
      </c>
      <c r="P242" s="59" t="n">
        <f aca="false">IF(F242="","",ROUND(SQRT((F242*L242/100)^2+(G242*O242)^2),0))</f>
        <v>50</v>
      </c>
      <c r="R242" s="60" t="n">
        <v>19.0170370115845</v>
      </c>
      <c r="S242" s="61" t="n">
        <f aca="false">U242*V242*$F$5</f>
        <v>740.0329218107</v>
      </c>
      <c r="T242" s="62" t="n">
        <f aca="false">MAX(0,MIN(1,R242/100+$D$5))</f>
        <v>0.700877849018058</v>
      </c>
      <c r="U242" s="62" t="n">
        <v>0.303292181069959</v>
      </c>
      <c r="V242" s="61" t="n">
        <v>2440</v>
      </c>
      <c r="W242" s="62" t="n">
        <v>0.0882361663506877</v>
      </c>
      <c r="X242" s="63" t="s">
        <v>168</v>
      </c>
      <c r="Y242" s="63" t="s">
        <v>163</v>
      </c>
    </row>
    <row r="243" customFormat="false" ht="15" hidden="false" customHeight="false" outlineLevel="0" collapsed="false">
      <c r="A243" s="32" t="s">
        <v>418</v>
      </c>
      <c r="B243" s="32" t="s">
        <v>293</v>
      </c>
      <c r="C243" s="32" t="s">
        <v>438</v>
      </c>
      <c r="D243" s="59" t="n">
        <f aca="false">ROUND(S243*T243,0)</f>
        <v>556</v>
      </c>
      <c r="E243" s="59" t="n">
        <f aca="false">ROUND(S243,0)-D243</f>
        <v>315</v>
      </c>
      <c r="F243" s="59" t="n">
        <f aca="false">IF(COUNTA(D243:E243)=0,"",SUM(D243:E243))</f>
        <v>871</v>
      </c>
      <c r="G243" s="40" t="n">
        <f aca="false">IF(OR(F243="",F243=0),"",D243/F243)</f>
        <v>0.638346727898967</v>
      </c>
      <c r="H243" s="40" t="n">
        <f aca="false">IF(OR(F243="",F243=0),"",E243/F243)</f>
        <v>0.361653272101033</v>
      </c>
      <c r="I243" s="32" t="s">
        <v>161</v>
      </c>
      <c r="J243" s="36" t="n">
        <v>2.37295943726819</v>
      </c>
      <c r="K243" s="36" t="n">
        <f aca="false">$K$8</f>
        <v>1.21862888767609</v>
      </c>
      <c r="L243" s="36" t="n">
        <f aca="false">SQRT(J243^2+K243^2)</f>
        <v>2.66758183694499</v>
      </c>
      <c r="M243" s="40" t="n">
        <f aca="false">IF(G243="","",MAX(0,G243-1.96*L243/100))</f>
        <v>0.586062123894845</v>
      </c>
      <c r="N243" s="40" t="n">
        <f aca="false">IF(G243="","",MIN(1,G243+1.96*L243/100))</f>
        <v>0.690631331903089</v>
      </c>
      <c r="O243" s="59" t="n">
        <f aca="false">ROUND(S243*W243,0)</f>
        <v>77</v>
      </c>
      <c r="P243" s="59" t="n">
        <f aca="false">IF(F243="","",ROUND(SQRT((F243*L243/100)^2+(G243*O243)^2),0))</f>
        <v>54</v>
      </c>
      <c r="R243" s="60" t="n">
        <v>12.789193750414</v>
      </c>
      <c r="S243" s="61" t="n">
        <f aca="false">U243*V243*$F$5</f>
        <v>870.802226935313</v>
      </c>
      <c r="T243" s="62" t="n">
        <f aca="false">MAX(0,MIN(1,R243/100+$D$5))</f>
        <v>0.638599416406353</v>
      </c>
      <c r="U243" s="62" t="n">
        <v>0.449098621420997</v>
      </c>
      <c r="V243" s="61" t="n">
        <v>1939</v>
      </c>
      <c r="W243" s="62" t="n">
        <v>0.0882361663506877</v>
      </c>
      <c r="X243" s="63" t="s">
        <v>168</v>
      </c>
      <c r="Y243" s="63" t="s">
        <v>163</v>
      </c>
    </row>
    <row r="244" customFormat="false" ht="15" hidden="false" customHeight="false" outlineLevel="0" collapsed="false">
      <c r="A244" s="32" t="s">
        <v>418</v>
      </c>
      <c r="B244" s="32" t="s">
        <v>293</v>
      </c>
      <c r="C244" s="32" t="s">
        <v>439</v>
      </c>
      <c r="D244" s="59" t="n">
        <f aca="false">ROUND(S244*T244,0)</f>
        <v>156</v>
      </c>
      <c r="E244" s="59" t="n">
        <f aca="false">ROUND(S244,0)-D244</f>
        <v>59</v>
      </c>
      <c r="F244" s="59" t="n">
        <f aca="false">IF(COUNTA(D244:E244)=0,"",SUM(D244:E244))</f>
        <v>215</v>
      </c>
      <c r="G244" s="40" t="n">
        <f aca="false">IF(OR(F244="",F244=0),"",D244/F244)</f>
        <v>0.725581395348837</v>
      </c>
      <c r="H244" s="40" t="n">
        <f aca="false">IF(OR(F244="",F244=0),"",E244/F244)</f>
        <v>0.274418604651163</v>
      </c>
      <c r="I244" s="32" t="s">
        <v>161</v>
      </c>
      <c r="J244" s="36" t="n">
        <v>3.71043921764034</v>
      </c>
      <c r="K244" s="36" t="n">
        <f aca="false">$K$8</f>
        <v>1.21862888767609</v>
      </c>
      <c r="L244" s="36" t="n">
        <f aca="false">SQRT(J244^2+K244^2)</f>
        <v>3.90543410566382</v>
      </c>
      <c r="M244" s="40" t="n">
        <f aca="false">IF(G244="","",MAX(0,G244-1.96*L244/100))</f>
        <v>0.649034886877827</v>
      </c>
      <c r="N244" s="40" t="n">
        <f aca="false">IF(G244="","",MIN(1,G244+1.96*L244/100))</f>
        <v>0.802127903819848</v>
      </c>
      <c r="O244" s="59" t="n">
        <f aca="false">ROUND(S244*W244,0)</f>
        <v>32</v>
      </c>
      <c r="P244" s="59" t="n">
        <f aca="false">IF(F244="","",ROUND(SQRT((F244*L244/100)^2+(G244*O244)^2),0))</f>
        <v>25</v>
      </c>
      <c r="R244" s="60" t="n">
        <v>21.5380512998202</v>
      </c>
      <c r="S244" s="61" t="n">
        <f aca="false">U244*V244*$F$5</f>
        <v>215.348525469169</v>
      </c>
      <c r="T244" s="62" t="n">
        <f aca="false">MAX(0,MIN(1,R244/100+$D$5))</f>
        <v>0.726087991900415</v>
      </c>
      <c r="U244" s="62" t="n">
        <v>0.281501340482574</v>
      </c>
      <c r="V244" s="61" t="n">
        <v>765</v>
      </c>
      <c r="W244" s="62" t="n">
        <v>0.147793277096735</v>
      </c>
      <c r="X244" s="63" t="s">
        <v>162</v>
      </c>
      <c r="Y244" s="63" t="s">
        <v>163</v>
      </c>
    </row>
    <row r="245" customFormat="false" ht="15" hidden="false" customHeight="false" outlineLevel="0" collapsed="false">
      <c r="A245" s="32" t="s">
        <v>418</v>
      </c>
      <c r="B245" s="32" t="s">
        <v>293</v>
      </c>
      <c r="C245" s="32" t="s">
        <v>440</v>
      </c>
      <c r="D245" s="59" t="n">
        <f aca="false">ROUND(S245*T245,0)</f>
        <v>326</v>
      </c>
      <c r="E245" s="59" t="n">
        <f aca="false">ROUND(S245,0)-D245</f>
        <v>115</v>
      </c>
      <c r="F245" s="59" t="n">
        <f aca="false">IF(COUNTA(D245:E245)=0,"",SUM(D245:E245))</f>
        <v>441</v>
      </c>
      <c r="G245" s="40" t="n">
        <f aca="false">IF(OR(F245="",F245=0),"",D245/F245)</f>
        <v>0.739229024943311</v>
      </c>
      <c r="H245" s="40" t="n">
        <f aca="false">IF(OR(F245="",F245=0),"",E245/F245)</f>
        <v>0.260770975056689</v>
      </c>
      <c r="I245" s="32" t="s">
        <v>161</v>
      </c>
      <c r="J245" s="36" t="n">
        <v>3.71043921764034</v>
      </c>
      <c r="K245" s="36" t="n">
        <f aca="false">$K$8</f>
        <v>1.21862888767609</v>
      </c>
      <c r="L245" s="36" t="n">
        <f aca="false">SQRT(J245^2+K245^2)</f>
        <v>3.90543410566382</v>
      </c>
      <c r="M245" s="40" t="n">
        <f aca="false">IF(G245="","",MAX(0,G245-1.96*L245/100))</f>
        <v>0.6626825164723</v>
      </c>
      <c r="N245" s="40" t="n">
        <f aca="false">IF(G245="","",MIN(1,G245+1.96*L245/100))</f>
        <v>0.815775533414321</v>
      </c>
      <c r="O245" s="59" t="n">
        <f aca="false">ROUND(S245*W245,0)</f>
        <v>65</v>
      </c>
      <c r="P245" s="59" t="n">
        <f aca="false">IF(F245="","",ROUND(SQRT((F245*L245/100)^2+(G245*O245)^2),0))</f>
        <v>51</v>
      </c>
      <c r="R245" s="60" t="n">
        <v>22.9089566197985</v>
      </c>
      <c r="S245" s="61" t="n">
        <f aca="false">U245*V245*$F$5</f>
        <v>440.805484147387</v>
      </c>
      <c r="T245" s="62" t="n">
        <f aca="false">MAX(0,MIN(1,R245/100+$D$5))</f>
        <v>0.739797045100198</v>
      </c>
      <c r="U245" s="62" t="n">
        <v>0.381319622964867</v>
      </c>
      <c r="V245" s="61" t="n">
        <v>1156</v>
      </c>
      <c r="W245" s="62" t="n">
        <v>0.147793277096735</v>
      </c>
      <c r="X245" s="63" t="s">
        <v>162</v>
      </c>
      <c r="Y245" s="63" t="s">
        <v>163</v>
      </c>
    </row>
    <row r="246" customFormat="false" ht="15" hidden="false" customHeight="false" outlineLevel="0" collapsed="false">
      <c r="A246" s="32" t="s">
        <v>418</v>
      </c>
      <c r="B246" s="32" t="s">
        <v>293</v>
      </c>
      <c r="C246" s="32" t="s">
        <v>441</v>
      </c>
      <c r="D246" s="59" t="n">
        <f aca="false">ROUND(S246*T246,0)</f>
        <v>272</v>
      </c>
      <c r="E246" s="59" t="n">
        <f aca="false">ROUND(S246,0)-D246</f>
        <v>96</v>
      </c>
      <c r="F246" s="59" t="n">
        <f aca="false">IF(COUNTA(D246:E246)=0,"",SUM(D246:E246))</f>
        <v>368</v>
      </c>
      <c r="G246" s="40" t="n">
        <f aca="false">IF(OR(F246="",F246=0),"",D246/F246)</f>
        <v>0.739130434782609</v>
      </c>
      <c r="H246" s="40" t="n">
        <f aca="false">IF(OR(F246="",F246=0),"",E246/F246)</f>
        <v>0.260869565217391</v>
      </c>
      <c r="I246" s="32" t="s">
        <v>161</v>
      </c>
      <c r="J246" s="36" t="n">
        <v>3.71043921764034</v>
      </c>
      <c r="K246" s="36" t="n">
        <f aca="false">$K$8</f>
        <v>1.21862888767609</v>
      </c>
      <c r="L246" s="36" t="n">
        <f aca="false">SQRT(J246^2+K246^2)</f>
        <v>3.90543410566382</v>
      </c>
      <c r="M246" s="40" t="n">
        <f aca="false">IF(G246="","",MAX(0,G246-1.96*L246/100))</f>
        <v>0.662583926311598</v>
      </c>
      <c r="N246" s="40" t="n">
        <f aca="false">IF(G246="","",MIN(1,G246+1.96*L246/100))</f>
        <v>0.815676943253619</v>
      </c>
      <c r="O246" s="59" t="n">
        <f aca="false">ROUND(S246*W246,0)</f>
        <v>54</v>
      </c>
      <c r="P246" s="59" t="n">
        <f aca="false">IF(F246="","",ROUND(SQRT((F246*L246/100)^2+(G246*O246)^2),0))</f>
        <v>42</v>
      </c>
      <c r="R246" s="60" t="n">
        <v>22.8351347390522</v>
      </c>
      <c r="S246" s="61" t="n">
        <f aca="false">U246*V246*$F$5</f>
        <v>367.804159445407</v>
      </c>
      <c r="T246" s="62" t="n">
        <f aca="false">MAX(0,MIN(1,R246/100+$D$5))</f>
        <v>0.739058826292735</v>
      </c>
      <c r="U246" s="62" t="n">
        <v>0.306759098786828</v>
      </c>
      <c r="V246" s="61" t="n">
        <v>1199</v>
      </c>
      <c r="W246" s="62" t="n">
        <v>0.147793277096735</v>
      </c>
      <c r="X246" s="63" t="s">
        <v>162</v>
      </c>
      <c r="Y246" s="63" t="s">
        <v>163</v>
      </c>
    </row>
    <row r="247" customFormat="false" ht="15" hidden="false" customHeight="false" outlineLevel="0" collapsed="false">
      <c r="A247" s="32" t="s">
        <v>418</v>
      </c>
      <c r="B247" s="32" t="s">
        <v>293</v>
      </c>
      <c r="C247" s="32" t="s">
        <v>442</v>
      </c>
      <c r="D247" s="59" t="n">
        <f aca="false">ROUND(S247*T247,0)</f>
        <v>362</v>
      </c>
      <c r="E247" s="59" t="n">
        <f aca="false">ROUND(S247,0)-D247</f>
        <v>112</v>
      </c>
      <c r="F247" s="59" t="n">
        <f aca="false">IF(COUNTA(D247:E247)=0,"",SUM(D247:E247))</f>
        <v>474</v>
      </c>
      <c r="G247" s="40" t="n">
        <f aca="false">IF(OR(F247="",F247=0),"",D247/F247)</f>
        <v>0.763713080168776</v>
      </c>
      <c r="H247" s="40" t="n">
        <f aca="false">IF(OR(F247="",F247=0),"",E247/F247)</f>
        <v>0.236286919831224</v>
      </c>
      <c r="I247" s="32" t="s">
        <v>161</v>
      </c>
      <c r="J247" s="36" t="n">
        <v>3.71043921764034</v>
      </c>
      <c r="K247" s="36" t="n">
        <f aca="false">$K$8</f>
        <v>1.21862888767609</v>
      </c>
      <c r="L247" s="36" t="n">
        <f aca="false">SQRT(J247^2+K247^2)</f>
        <v>3.90543410566382</v>
      </c>
      <c r="M247" s="40" t="n">
        <f aca="false">IF(G247="","",MAX(0,G247-1.96*L247/100))</f>
        <v>0.687166571697766</v>
      </c>
      <c r="N247" s="40" t="n">
        <f aca="false">IF(G247="","",MIN(1,G247+1.96*L247/100))</f>
        <v>0.840259588639787</v>
      </c>
      <c r="O247" s="59" t="n">
        <f aca="false">ROUND(S247*W247,0)</f>
        <v>70</v>
      </c>
      <c r="P247" s="59" t="n">
        <f aca="false">IF(F247="","",ROUND(SQRT((F247*L247/100)^2+(G247*O247)^2),0))</f>
        <v>57</v>
      </c>
      <c r="R247" s="60" t="n">
        <v>25.4369325942182</v>
      </c>
      <c r="S247" s="61" t="n">
        <f aca="false">U247*V247*$F$5</f>
        <v>473.687539936102</v>
      </c>
      <c r="T247" s="62" t="n">
        <f aca="false">MAX(0,MIN(1,R247/100+$D$5))</f>
        <v>0.765076804844395</v>
      </c>
      <c r="U247" s="62" t="n">
        <v>0.281789137380192</v>
      </c>
      <c r="V247" s="61" t="n">
        <v>1681</v>
      </c>
      <c r="W247" s="62" t="n">
        <v>0.147793277096735</v>
      </c>
      <c r="X247" s="63" t="s">
        <v>162</v>
      </c>
      <c r="Y247" s="63" t="s">
        <v>163</v>
      </c>
    </row>
    <row r="248" customFormat="false" ht="15" hidden="false" customHeight="false" outlineLevel="0" collapsed="false">
      <c r="A248" s="32" t="s">
        <v>418</v>
      </c>
      <c r="B248" s="32" t="s">
        <v>293</v>
      </c>
      <c r="C248" s="32" t="s">
        <v>443</v>
      </c>
      <c r="D248" s="59" t="n">
        <f aca="false">ROUND(S248*T248,0)</f>
        <v>678</v>
      </c>
      <c r="E248" s="59" t="n">
        <f aca="false">ROUND(S248,0)-D248</f>
        <v>158</v>
      </c>
      <c r="F248" s="59" t="n">
        <f aca="false">IF(COUNTA(D248:E248)=0,"",SUM(D248:E248))</f>
        <v>836</v>
      </c>
      <c r="G248" s="40" t="n">
        <f aca="false">IF(OR(F248="",F248=0),"",D248/F248)</f>
        <v>0.811004784688995</v>
      </c>
      <c r="H248" s="40" t="n">
        <f aca="false">IF(OR(F248="",F248=0),"",E248/F248)</f>
        <v>0.188995215311005</v>
      </c>
      <c r="I248" s="32" t="s">
        <v>161</v>
      </c>
      <c r="J248" s="36" t="n">
        <v>2.37295943726819</v>
      </c>
      <c r="K248" s="36" t="n">
        <f aca="false">$K$8</f>
        <v>1.21862888767609</v>
      </c>
      <c r="L248" s="36" t="n">
        <f aca="false">SQRT(J248^2+K248^2)</f>
        <v>2.66758183694499</v>
      </c>
      <c r="M248" s="40" t="n">
        <f aca="false">IF(G248="","",MAX(0,G248-1.96*L248/100))</f>
        <v>0.758720180684873</v>
      </c>
      <c r="N248" s="40" t="n">
        <f aca="false">IF(G248="","",MIN(1,G248+1.96*L248/100))</f>
        <v>0.863289388693117</v>
      </c>
      <c r="O248" s="59" t="n">
        <f aca="false">ROUND(S248*W248,0)</f>
        <v>74</v>
      </c>
      <c r="P248" s="59" t="n">
        <f aca="false">IF(F248="","",ROUND(SQRT((F248*L248/100)^2+(G248*O248)^2),0))</f>
        <v>64</v>
      </c>
      <c r="R248" s="60" t="n">
        <v>30.0692856863082</v>
      </c>
      <c r="S248" s="61" t="n">
        <f aca="false">U248*V248*$F$5</f>
        <v>835.622727272728</v>
      </c>
      <c r="T248" s="62" t="n">
        <f aca="false">MAX(0,MIN(1,R248/100+$D$5))</f>
        <v>0.811400335765295</v>
      </c>
      <c r="U248" s="62" t="n">
        <v>0.224147727272727</v>
      </c>
      <c r="V248" s="61" t="n">
        <v>3728</v>
      </c>
      <c r="W248" s="62" t="n">
        <v>0.0882361663506877</v>
      </c>
      <c r="X248" s="63" t="s">
        <v>168</v>
      </c>
      <c r="Y248" s="63" t="s">
        <v>163</v>
      </c>
    </row>
    <row r="249" customFormat="false" ht="15" hidden="false" customHeight="false" outlineLevel="0" collapsed="false">
      <c r="A249" s="32" t="s">
        <v>418</v>
      </c>
      <c r="B249" s="32" t="s">
        <v>293</v>
      </c>
      <c r="C249" s="32" t="s">
        <v>444</v>
      </c>
      <c r="D249" s="59" t="n">
        <f aca="false">ROUND(S249*T249,0)</f>
        <v>381</v>
      </c>
      <c r="E249" s="59" t="n">
        <f aca="false">ROUND(S249,0)-D249</f>
        <v>127</v>
      </c>
      <c r="F249" s="59" t="n">
        <f aca="false">IF(COUNTA(D249:E249)=0,"",SUM(D249:E249))</f>
        <v>508</v>
      </c>
      <c r="G249" s="40" t="n">
        <f aca="false">IF(OR(F249="",F249=0),"",D249/F249)</f>
        <v>0.75</v>
      </c>
      <c r="H249" s="40" t="n">
        <f aca="false">IF(OR(F249="",F249=0),"",E249/F249)</f>
        <v>0.25</v>
      </c>
      <c r="I249" s="32" t="s">
        <v>161</v>
      </c>
      <c r="J249" s="36" t="n">
        <v>3.71043921764034</v>
      </c>
      <c r="K249" s="36" t="n">
        <f aca="false">$K$8</f>
        <v>1.21862888767609</v>
      </c>
      <c r="L249" s="36" t="n">
        <f aca="false">SQRT(J249^2+K249^2)</f>
        <v>3.90543410566382</v>
      </c>
      <c r="M249" s="40" t="n">
        <f aca="false">IF(G249="","",MAX(0,G249-1.96*L249/100))</f>
        <v>0.673453491528989</v>
      </c>
      <c r="N249" s="40" t="n">
        <f aca="false">IF(G249="","",MIN(1,G249+1.96*L249/100))</f>
        <v>0.826546508471011</v>
      </c>
      <c r="O249" s="59" t="n">
        <f aca="false">ROUND(S249*W249,0)</f>
        <v>75</v>
      </c>
      <c r="P249" s="59" t="n">
        <f aca="false">IF(F249="","",ROUND(SQRT((F249*L249/100)^2+(G249*O249)^2),0))</f>
        <v>60</v>
      </c>
      <c r="R249" s="60" t="n">
        <v>23.9293642107235</v>
      </c>
      <c r="S249" s="61" t="n">
        <f aca="false">U249*V249*$F$5</f>
        <v>507.768014059754</v>
      </c>
      <c r="T249" s="62" t="n">
        <f aca="false">MAX(0,MIN(1,R249/100+$D$5))</f>
        <v>0.750001121009448</v>
      </c>
      <c r="U249" s="62" t="n">
        <v>0.272993555946104</v>
      </c>
      <c r="V249" s="61" t="n">
        <v>1860</v>
      </c>
      <c r="W249" s="62" t="n">
        <v>0.147793277096735</v>
      </c>
      <c r="X249" s="63" t="s">
        <v>162</v>
      </c>
      <c r="Y249" s="63" t="s">
        <v>163</v>
      </c>
    </row>
    <row r="250" customFormat="false" ht="15" hidden="false" customHeight="false" outlineLevel="0" collapsed="false">
      <c r="A250" s="32" t="s">
        <v>418</v>
      </c>
      <c r="B250" s="32" t="s">
        <v>293</v>
      </c>
      <c r="C250" s="32" t="s">
        <v>445</v>
      </c>
      <c r="D250" s="59" t="n">
        <f aca="false">ROUND(S250*T250,0)</f>
        <v>363</v>
      </c>
      <c r="E250" s="59" t="n">
        <f aca="false">ROUND(S250,0)-D250</f>
        <v>136</v>
      </c>
      <c r="F250" s="59" t="n">
        <f aca="false">IF(COUNTA(D250:E250)=0,"",SUM(D250:E250))</f>
        <v>499</v>
      </c>
      <c r="G250" s="40" t="n">
        <f aca="false">IF(OR(F250="",F250=0),"",D250/F250)</f>
        <v>0.727454909819639</v>
      </c>
      <c r="H250" s="40" t="n">
        <f aca="false">IF(OR(F250="",F250=0),"",E250/F250)</f>
        <v>0.272545090180361</v>
      </c>
      <c r="I250" s="32" t="s">
        <v>161</v>
      </c>
      <c r="J250" s="36" t="n">
        <v>3.71043921764034</v>
      </c>
      <c r="K250" s="36" t="n">
        <f aca="false">$K$8</f>
        <v>1.21862888767609</v>
      </c>
      <c r="L250" s="36" t="n">
        <f aca="false">SQRT(J250^2+K250^2)</f>
        <v>3.90543410566382</v>
      </c>
      <c r="M250" s="40" t="n">
        <f aca="false">IF(G250="","",MAX(0,G250-1.96*L250/100))</f>
        <v>0.650908401348629</v>
      </c>
      <c r="N250" s="40" t="n">
        <f aca="false">IF(G250="","",MIN(1,G250+1.96*L250/100))</f>
        <v>0.80400141829065</v>
      </c>
      <c r="O250" s="59" t="n">
        <f aca="false">ROUND(S250*W250,0)</f>
        <v>74</v>
      </c>
      <c r="P250" s="59" t="n">
        <f aca="false">IF(F250="","",ROUND(SQRT((F250*L250/100)^2+(G250*O250)^2),0))</f>
        <v>57</v>
      </c>
      <c r="R250" s="60" t="n">
        <v>21.790010157433</v>
      </c>
      <c r="S250" s="61" t="n">
        <f aca="false">U250*V250*$F$5</f>
        <v>498.871436256052</v>
      </c>
      <c r="T250" s="62" t="n">
        <f aca="false">MAX(0,MIN(1,R250/100+$D$5))</f>
        <v>0.728607580476543</v>
      </c>
      <c r="U250" s="62" t="n">
        <v>0.267348036578806</v>
      </c>
      <c r="V250" s="61" t="n">
        <v>1866</v>
      </c>
      <c r="W250" s="62" t="n">
        <v>0.147793277096735</v>
      </c>
      <c r="X250" s="63" t="s">
        <v>162</v>
      </c>
      <c r="Y250" s="63" t="s">
        <v>163</v>
      </c>
    </row>
    <row r="251" customFormat="false" ht="15" hidden="false" customHeight="false" outlineLevel="0" collapsed="false">
      <c r="A251" s="32" t="s">
        <v>418</v>
      </c>
      <c r="B251" s="32" t="s">
        <v>293</v>
      </c>
      <c r="C251" s="32" t="s">
        <v>446</v>
      </c>
      <c r="D251" s="59" t="n">
        <f aca="false">ROUND(S251*T251,0)</f>
        <v>403</v>
      </c>
      <c r="E251" s="59" t="n">
        <f aca="false">ROUND(S251,0)-D251</f>
        <v>131</v>
      </c>
      <c r="F251" s="59" t="n">
        <f aca="false">IF(COUNTA(D251:E251)=0,"",SUM(D251:E251))</f>
        <v>534</v>
      </c>
      <c r="G251" s="40" t="n">
        <f aca="false">IF(OR(F251="",F251=0),"",D251/F251)</f>
        <v>0.754681647940075</v>
      </c>
      <c r="H251" s="40" t="n">
        <f aca="false">IF(OR(F251="",F251=0),"",E251/F251)</f>
        <v>0.245318352059925</v>
      </c>
      <c r="I251" s="32" t="s">
        <v>161</v>
      </c>
      <c r="J251" s="36" t="n">
        <v>3.71043921764034</v>
      </c>
      <c r="K251" s="36" t="n">
        <f aca="false">$K$8</f>
        <v>1.21862888767609</v>
      </c>
      <c r="L251" s="36" t="n">
        <f aca="false">SQRT(J251^2+K251^2)</f>
        <v>3.90543410566382</v>
      </c>
      <c r="M251" s="40" t="n">
        <f aca="false">IF(G251="","",MAX(0,G251-1.96*L251/100))</f>
        <v>0.678135139469064</v>
      </c>
      <c r="N251" s="40" t="n">
        <f aca="false">IF(G251="","",MIN(1,G251+1.96*L251/100))</f>
        <v>0.831228156411086</v>
      </c>
      <c r="O251" s="59" t="n">
        <f aca="false">ROUND(S251*W251,0)</f>
        <v>79</v>
      </c>
      <c r="P251" s="59" t="n">
        <f aca="false">IF(F251="","",ROUND(SQRT((F251*L251/100)^2+(G251*O251)^2),0))</f>
        <v>63</v>
      </c>
      <c r="R251" s="60" t="n">
        <v>24.3095420117967</v>
      </c>
      <c r="S251" s="61" t="n">
        <f aca="false">U251*V251*$F$5</f>
        <v>533.985148514852</v>
      </c>
      <c r="T251" s="62" t="n">
        <f aca="false">MAX(0,MIN(1,R251/100+$D$5))</f>
        <v>0.75380289902018</v>
      </c>
      <c r="U251" s="62" t="n">
        <v>0.698019801980198</v>
      </c>
      <c r="V251" s="61" t="n">
        <v>765</v>
      </c>
      <c r="W251" s="62" t="n">
        <v>0.147793277096735</v>
      </c>
      <c r="X251" s="63" t="s">
        <v>162</v>
      </c>
      <c r="Y251" s="63" t="s">
        <v>163</v>
      </c>
    </row>
    <row r="252" customFormat="false" ht="15" hidden="false" customHeight="false" outlineLevel="0" collapsed="false">
      <c r="A252" s="32" t="s">
        <v>418</v>
      </c>
      <c r="B252" s="32" t="s">
        <v>293</v>
      </c>
      <c r="C252" s="32" t="s">
        <v>447</v>
      </c>
      <c r="D252" s="59" t="n">
        <f aca="false">ROUND(S252*T252,0)</f>
        <v>580</v>
      </c>
      <c r="E252" s="59" t="n">
        <f aca="false">ROUND(S252,0)-D252</f>
        <v>218</v>
      </c>
      <c r="F252" s="59" t="n">
        <f aca="false">IF(COUNTA(D252:E252)=0,"",SUM(D252:E252))</f>
        <v>798</v>
      </c>
      <c r="G252" s="40" t="n">
        <f aca="false">IF(OR(F252="",F252=0),"",D252/F252)</f>
        <v>0.726817042606516</v>
      </c>
      <c r="H252" s="40" t="n">
        <f aca="false">IF(OR(F252="",F252=0),"",E252/F252)</f>
        <v>0.273182957393484</v>
      </c>
      <c r="I252" s="32" t="s">
        <v>161</v>
      </c>
      <c r="J252" s="36" t="n">
        <v>2.37295943726819</v>
      </c>
      <c r="K252" s="36" t="n">
        <f aca="false">$K$8</f>
        <v>1.21862888767609</v>
      </c>
      <c r="L252" s="36" t="n">
        <f aca="false">SQRT(J252^2+K252^2)</f>
        <v>2.66758183694499</v>
      </c>
      <c r="M252" s="40" t="n">
        <f aca="false">IF(G252="","",MAX(0,G252-1.96*L252/100))</f>
        <v>0.674532438602394</v>
      </c>
      <c r="N252" s="40" t="n">
        <f aca="false">IF(G252="","",MIN(1,G252+1.96*L252/100))</f>
        <v>0.779101646610638</v>
      </c>
      <c r="O252" s="59" t="n">
        <f aca="false">ROUND(S252*W252,0)</f>
        <v>70</v>
      </c>
      <c r="P252" s="59" t="n">
        <f aca="false">IF(F252="","",ROUND(SQRT((F252*L252/100)^2+(G252*O252)^2),0))</f>
        <v>55</v>
      </c>
      <c r="R252" s="60" t="n">
        <v>21.5600516701775</v>
      </c>
      <c r="S252" s="61" t="n">
        <f aca="false">U252*V252*$F$5</f>
        <v>798.341340075854</v>
      </c>
      <c r="T252" s="62" t="n">
        <f aca="false">MAX(0,MIN(1,R252/100+$D$5))</f>
        <v>0.726307995603988</v>
      </c>
      <c r="U252" s="62" t="n">
        <v>0.465233881163085</v>
      </c>
      <c r="V252" s="61" t="n">
        <v>1716</v>
      </c>
      <c r="W252" s="62" t="n">
        <v>0.0882361663506877</v>
      </c>
      <c r="X252" s="63" t="s">
        <v>168</v>
      </c>
      <c r="Y252" s="63" t="s">
        <v>163</v>
      </c>
    </row>
    <row r="253" customFormat="false" ht="15" hidden="false" customHeight="false" outlineLevel="0" collapsed="false">
      <c r="A253" s="32" t="s">
        <v>418</v>
      </c>
      <c r="B253" s="32" t="s">
        <v>293</v>
      </c>
      <c r="C253" s="32" t="s">
        <v>448</v>
      </c>
      <c r="D253" s="59" t="n">
        <f aca="false">ROUND(S253*T253,0)</f>
        <v>470</v>
      </c>
      <c r="E253" s="59" t="n">
        <f aca="false">ROUND(S253,0)-D253</f>
        <v>212</v>
      </c>
      <c r="F253" s="59" t="n">
        <f aca="false">IF(COUNTA(D253:E253)=0,"",SUM(D253:E253))</f>
        <v>682</v>
      </c>
      <c r="G253" s="40" t="n">
        <f aca="false">IF(OR(F253="",F253=0),"",D253/F253)</f>
        <v>0.689149560117302</v>
      </c>
      <c r="H253" s="40" t="n">
        <f aca="false">IF(OR(F253="",F253=0),"",E253/F253)</f>
        <v>0.310850439882698</v>
      </c>
      <c r="I253" s="32" t="s">
        <v>161</v>
      </c>
      <c r="J253" s="36" t="n">
        <v>2.37295943726819</v>
      </c>
      <c r="K253" s="36" t="n">
        <f aca="false">$K$8</f>
        <v>1.21862888767609</v>
      </c>
      <c r="L253" s="36" t="n">
        <f aca="false">SQRT(J253^2+K253^2)</f>
        <v>2.66758183694499</v>
      </c>
      <c r="M253" s="40" t="n">
        <f aca="false">IF(G253="","",MAX(0,G253-1.96*L253/100))</f>
        <v>0.63686495611318</v>
      </c>
      <c r="N253" s="40" t="n">
        <f aca="false">IF(G253="","",MIN(1,G253+1.96*L253/100))</f>
        <v>0.741434164121424</v>
      </c>
      <c r="O253" s="59" t="n">
        <f aca="false">ROUND(S253*W253,0)</f>
        <v>60</v>
      </c>
      <c r="P253" s="59" t="n">
        <f aca="false">IF(F253="","",ROUND(SQRT((F253*L253/100)^2+(G253*O253)^2),0))</f>
        <v>45</v>
      </c>
      <c r="R253" s="60" t="n">
        <v>17.7848064000997</v>
      </c>
      <c r="S253" s="61" t="n">
        <f aca="false">U253*V253*$F$5</f>
        <v>682.091267235719</v>
      </c>
      <c r="T253" s="62" t="n">
        <f aca="false">MAX(0,MIN(1,R253/100+$D$5))</f>
        <v>0.68855554290321</v>
      </c>
      <c r="U253" s="62" t="n">
        <v>0.443204202232436</v>
      </c>
      <c r="V253" s="61" t="n">
        <v>1539</v>
      </c>
      <c r="W253" s="62" t="n">
        <v>0.0882361663506877</v>
      </c>
      <c r="X253" s="63" t="s">
        <v>168</v>
      </c>
      <c r="Y253" s="63" t="s">
        <v>163</v>
      </c>
    </row>
    <row r="254" customFormat="false" ht="15" hidden="false" customHeight="false" outlineLevel="0" collapsed="false">
      <c r="A254" s="32" t="s">
        <v>418</v>
      </c>
      <c r="B254" s="32" t="s">
        <v>293</v>
      </c>
      <c r="C254" s="32" t="s">
        <v>449</v>
      </c>
      <c r="D254" s="59" t="n">
        <f aca="false">ROUND(S254*T254,0)</f>
        <v>543</v>
      </c>
      <c r="E254" s="59" t="n">
        <f aca="false">ROUND(S254,0)-D254</f>
        <v>242</v>
      </c>
      <c r="F254" s="59" t="n">
        <f aca="false">IF(COUNTA(D254:E254)=0,"",SUM(D254:E254))</f>
        <v>785</v>
      </c>
      <c r="G254" s="40" t="n">
        <f aca="false">IF(OR(F254="",F254=0),"",D254/F254)</f>
        <v>0.69171974522293</v>
      </c>
      <c r="H254" s="40" t="n">
        <f aca="false">IF(OR(F254="",F254=0),"",E254/F254)</f>
        <v>0.30828025477707</v>
      </c>
      <c r="I254" s="32" t="s">
        <v>161</v>
      </c>
      <c r="J254" s="36" t="n">
        <v>2.37295943726819</v>
      </c>
      <c r="K254" s="36" t="n">
        <f aca="false">$K$8</f>
        <v>1.21862888767609</v>
      </c>
      <c r="L254" s="36" t="n">
        <f aca="false">SQRT(J254^2+K254^2)</f>
        <v>2.66758183694499</v>
      </c>
      <c r="M254" s="40" t="n">
        <f aca="false">IF(G254="","",MAX(0,G254-1.96*L254/100))</f>
        <v>0.639435141218808</v>
      </c>
      <c r="N254" s="40" t="n">
        <f aca="false">IF(G254="","",MIN(1,G254+1.96*L254/100))</f>
        <v>0.744004349227052</v>
      </c>
      <c r="O254" s="59" t="n">
        <f aca="false">ROUND(S254*W254,0)</f>
        <v>69</v>
      </c>
      <c r="P254" s="59" t="n">
        <f aca="false">IF(F254="","",ROUND(SQRT((F254*L254/100)^2+(G254*O254)^2),0))</f>
        <v>52</v>
      </c>
      <c r="R254" s="60" t="n">
        <v>18.0790905618607</v>
      </c>
      <c r="S254" s="61" t="n">
        <f aca="false">U254*V254*$F$5</f>
        <v>785.450874831763</v>
      </c>
      <c r="T254" s="62" t="n">
        <f aca="false">MAX(0,MIN(1,R254/100+$D$5))</f>
        <v>0.69149838452082</v>
      </c>
      <c r="U254" s="62" t="n">
        <v>0.534320323014805</v>
      </c>
      <c r="V254" s="61" t="n">
        <v>1470</v>
      </c>
      <c r="W254" s="62" t="n">
        <v>0.0882361663506877</v>
      </c>
      <c r="X254" s="63" t="s">
        <v>168</v>
      </c>
      <c r="Y254" s="63" t="s">
        <v>163</v>
      </c>
    </row>
    <row r="255" customFormat="false" ht="15" hidden="false" customHeight="false" outlineLevel="0" collapsed="false">
      <c r="A255" s="32" t="s">
        <v>418</v>
      </c>
      <c r="B255" s="32" t="s">
        <v>293</v>
      </c>
      <c r="C255" s="32" t="s">
        <v>450</v>
      </c>
      <c r="D255" s="59" t="n">
        <f aca="false">ROUND(S255*T255,0)</f>
        <v>956</v>
      </c>
      <c r="E255" s="59" t="n">
        <f aca="false">ROUND(S255,0)-D255</f>
        <v>472</v>
      </c>
      <c r="F255" s="59" t="n">
        <f aca="false">IF(COUNTA(D255:E255)=0,"",SUM(D255:E255))</f>
        <v>1428</v>
      </c>
      <c r="G255" s="40" t="n">
        <f aca="false">IF(OR(F255="",F255=0),"",D255/F255)</f>
        <v>0.669467787114846</v>
      </c>
      <c r="H255" s="40" t="n">
        <f aca="false">IF(OR(F255="",F255=0),"",E255/F255)</f>
        <v>0.330532212885154</v>
      </c>
      <c r="I255" s="32" t="s">
        <v>264</v>
      </c>
      <c r="J255" s="36" t="n">
        <v>1.88552821448838</v>
      </c>
      <c r="K255" s="36" t="n">
        <f aca="false">$K$8</f>
        <v>1.21862888767609</v>
      </c>
      <c r="L255" s="36" t="n">
        <f aca="false">SQRT(J255^2+K255^2)</f>
        <v>2.24505523618249</v>
      </c>
      <c r="M255" s="40" t="n">
        <f aca="false">IF(G255="","",MAX(0,G255-1.96*L255/100))</f>
        <v>0.625464704485669</v>
      </c>
      <c r="N255" s="40" t="n">
        <f aca="false">IF(G255="","",MIN(1,G255+1.96*L255/100))</f>
        <v>0.713470869744023</v>
      </c>
      <c r="O255" s="59" t="n">
        <f aca="false">ROUND(S255*W255,0)</f>
        <v>97</v>
      </c>
      <c r="P255" s="59" t="n">
        <f aca="false">IF(F255="","",ROUND(SQRT((F255*L255/100)^2+(G255*O255)^2),0))</f>
        <v>72</v>
      </c>
      <c r="R255" s="60" t="n">
        <v>15.8625599085985</v>
      </c>
      <c r="S255" s="61" t="n">
        <f aca="false">U255*V255*$F$5</f>
        <v>1428.36591156443</v>
      </c>
      <c r="T255" s="62" t="n">
        <f aca="false">MAX(0,MIN(1,R255/100+$D$5))</f>
        <v>0.669333077988197</v>
      </c>
      <c r="U255" s="62" t="n">
        <v>0.904029057952171</v>
      </c>
      <c r="V255" s="61" t="n">
        <v>1580</v>
      </c>
      <c r="W255" s="62" t="n">
        <v>0.0678151016999644</v>
      </c>
      <c r="X255" s="63" t="s">
        <v>201</v>
      </c>
      <c r="Y255" s="63" t="s">
        <v>163</v>
      </c>
    </row>
    <row r="256" customFormat="false" ht="15" hidden="false" customHeight="false" outlineLevel="0" collapsed="false">
      <c r="A256" s="32" t="s">
        <v>418</v>
      </c>
      <c r="B256" s="32" t="s">
        <v>451</v>
      </c>
      <c r="C256" s="32" t="s">
        <v>452</v>
      </c>
      <c r="D256" s="59" t="n">
        <f aca="false">ROUND(S256*T256,0)</f>
        <v>393</v>
      </c>
      <c r="E256" s="59" t="n">
        <f aca="false">ROUND(S256,0)-D256</f>
        <v>326</v>
      </c>
      <c r="F256" s="59" t="n">
        <f aca="false">IF(COUNTA(D256:E256)=0,"",SUM(D256:E256))</f>
        <v>719</v>
      </c>
      <c r="G256" s="40" t="n">
        <f aca="false">IF(OR(F256="",F256=0),"",D256/F256)</f>
        <v>0.546592489568846</v>
      </c>
      <c r="H256" s="40" t="n">
        <f aca="false">IF(OR(F256="",F256=0),"",E256/F256)</f>
        <v>0.453407510431154</v>
      </c>
      <c r="I256" s="32" t="s">
        <v>161</v>
      </c>
      <c r="J256" s="36" t="n">
        <v>2.37295943726819</v>
      </c>
      <c r="K256" s="36" t="n">
        <f aca="false">$K$8</f>
        <v>1.21862888767609</v>
      </c>
      <c r="L256" s="36" t="n">
        <f aca="false">SQRT(J256^2+K256^2)</f>
        <v>2.66758183694499</v>
      </c>
      <c r="M256" s="40" t="n">
        <f aca="false">IF(G256="","",MAX(0,G256-1.96*L256/100))</f>
        <v>0.494307885564724</v>
      </c>
      <c r="N256" s="40" t="n">
        <f aca="false">IF(G256="","",MIN(1,G256+1.96*L256/100))</f>
        <v>0.598877093572968</v>
      </c>
      <c r="O256" s="59" t="n">
        <f aca="false">ROUND(S256*W256,0)</f>
        <v>63</v>
      </c>
      <c r="P256" s="59" t="n">
        <f aca="false">IF(F256="","",ROUND(SQRT((F256*L256/100)^2+(G256*O256)^2),0))</f>
        <v>39</v>
      </c>
      <c r="R256" s="60" t="n">
        <v>3.55383418849496</v>
      </c>
      <c r="S256" s="61" t="n">
        <f aca="false">U256*V256*$F$5</f>
        <v>718.755218216319</v>
      </c>
      <c r="T256" s="62" t="n">
        <f aca="false">MAX(0,MIN(1,R256/100+$D$5))</f>
        <v>0.546245820787163</v>
      </c>
      <c r="U256" s="62" t="n">
        <v>0.675521821631879</v>
      </c>
      <c r="V256" s="61" t="n">
        <v>1064</v>
      </c>
      <c r="W256" s="62" t="n">
        <v>0.0882361663506877</v>
      </c>
      <c r="X256" s="63" t="s">
        <v>168</v>
      </c>
      <c r="Y256" s="63" t="s">
        <v>163</v>
      </c>
    </row>
    <row r="257" customFormat="false" ht="15" hidden="false" customHeight="false" outlineLevel="0" collapsed="false">
      <c r="A257" s="32" t="s">
        <v>418</v>
      </c>
      <c r="B257" s="32" t="s">
        <v>451</v>
      </c>
      <c r="C257" s="32" t="s">
        <v>453</v>
      </c>
      <c r="D257" s="59" t="n">
        <f aca="false">ROUND(S257*T257,0)</f>
        <v>500</v>
      </c>
      <c r="E257" s="59" t="n">
        <f aca="false">ROUND(S257,0)-D257</f>
        <v>429</v>
      </c>
      <c r="F257" s="59" t="n">
        <f aca="false">IF(COUNTA(D257:E257)=0,"",SUM(D257:E257))</f>
        <v>929</v>
      </c>
      <c r="G257" s="40" t="n">
        <f aca="false">IF(OR(F257="",F257=0),"",D257/F257)</f>
        <v>0.538213132400431</v>
      </c>
      <c r="H257" s="40" t="n">
        <f aca="false">IF(OR(F257="",F257=0),"",E257/F257)</f>
        <v>0.461786867599569</v>
      </c>
      <c r="I257" s="32" t="s">
        <v>161</v>
      </c>
      <c r="J257" s="36" t="n">
        <v>2.37295943726819</v>
      </c>
      <c r="K257" s="36" t="n">
        <f aca="false">$K$8</f>
        <v>1.21862888767609</v>
      </c>
      <c r="L257" s="36" t="n">
        <f aca="false">SQRT(J257^2+K257^2)</f>
        <v>2.66758183694499</v>
      </c>
      <c r="M257" s="40" t="n">
        <f aca="false">IF(G257="","",MAX(0,G257-1.96*L257/100))</f>
        <v>0.485928528396309</v>
      </c>
      <c r="N257" s="40" t="n">
        <f aca="false">IF(G257="","",MIN(1,G257+1.96*L257/100))</f>
        <v>0.590497736404552</v>
      </c>
      <c r="O257" s="59" t="n">
        <f aca="false">ROUND(S257*W257,0)</f>
        <v>82</v>
      </c>
      <c r="P257" s="59" t="n">
        <f aca="false">IF(F257="","",ROUND(SQRT((F257*L257/100)^2+(G257*O257)^2),0))</f>
        <v>51</v>
      </c>
      <c r="R257" s="60" t="n">
        <v>2.74938705966632</v>
      </c>
      <c r="S257" s="61" t="n">
        <f aca="false">U257*V257*$F$5</f>
        <v>929.064439140811</v>
      </c>
      <c r="T257" s="62" t="n">
        <f aca="false">MAX(0,MIN(1,R257/100+$D$5))</f>
        <v>0.538201349498876</v>
      </c>
      <c r="U257" s="62" t="n">
        <v>0.720763723150358</v>
      </c>
      <c r="V257" s="61" t="n">
        <v>1289</v>
      </c>
      <c r="W257" s="62" t="n">
        <v>0.0882361663506877</v>
      </c>
      <c r="X257" s="63" t="s">
        <v>168</v>
      </c>
      <c r="Y257" s="63" t="s">
        <v>163</v>
      </c>
    </row>
    <row r="258" customFormat="false" ht="15" hidden="false" customHeight="false" outlineLevel="0" collapsed="false">
      <c r="A258" s="32" t="s">
        <v>418</v>
      </c>
      <c r="B258" s="32" t="s">
        <v>451</v>
      </c>
      <c r="C258" s="32" t="s">
        <v>454</v>
      </c>
      <c r="D258" s="59" t="n">
        <f aca="false">ROUND(S258*T258,0)</f>
        <v>558</v>
      </c>
      <c r="E258" s="59" t="n">
        <f aca="false">ROUND(S258,0)-D258</f>
        <v>432</v>
      </c>
      <c r="F258" s="59" t="n">
        <f aca="false">IF(COUNTA(D258:E258)=0,"",SUM(D258:E258))</f>
        <v>990</v>
      </c>
      <c r="G258" s="40" t="n">
        <f aca="false">IF(OR(F258="",F258=0),"",D258/F258)</f>
        <v>0.563636363636364</v>
      </c>
      <c r="H258" s="40" t="n">
        <f aca="false">IF(OR(F258="",F258=0),"",E258/F258)</f>
        <v>0.436363636363636</v>
      </c>
      <c r="I258" s="32" t="s">
        <v>161</v>
      </c>
      <c r="J258" s="36" t="n">
        <v>1.88552821448838</v>
      </c>
      <c r="K258" s="36" t="n">
        <f aca="false">$K$8</f>
        <v>1.21862888767609</v>
      </c>
      <c r="L258" s="36" t="n">
        <f aca="false">SQRT(J258^2+K258^2)</f>
        <v>2.24505523618249</v>
      </c>
      <c r="M258" s="40" t="n">
        <f aca="false">IF(G258="","",MAX(0,G258-1.96*L258/100))</f>
        <v>0.519633281007187</v>
      </c>
      <c r="N258" s="40" t="n">
        <f aca="false">IF(G258="","",MIN(1,G258+1.96*L258/100))</f>
        <v>0.60763944626554</v>
      </c>
      <c r="O258" s="59" t="n">
        <f aca="false">ROUND(S258*W258,0)</f>
        <v>67</v>
      </c>
      <c r="P258" s="59" t="n">
        <f aca="false">IF(F258="","",ROUND(SQRT((F258*L258/100)^2+(G258*O258)^2),0))</f>
        <v>44</v>
      </c>
      <c r="R258" s="60" t="n">
        <v>5.24632188188012</v>
      </c>
      <c r="S258" s="61" t="n">
        <f aca="false">U258*V258*$F$5</f>
        <v>990.257425742575</v>
      </c>
      <c r="T258" s="62" t="n">
        <f aca="false">MAX(0,MIN(1,R258/100+$D$5))</f>
        <v>0.563170697721014</v>
      </c>
      <c r="U258" s="62" t="n">
        <v>0.601980198019802</v>
      </c>
      <c r="V258" s="61" t="n">
        <v>1645</v>
      </c>
      <c r="W258" s="62" t="n">
        <v>0.0678151016999644</v>
      </c>
      <c r="X258" s="63" t="s">
        <v>201</v>
      </c>
      <c r="Y258" s="63" t="s">
        <v>163</v>
      </c>
    </row>
    <row r="259" customFormat="false" ht="15" hidden="false" customHeight="false" outlineLevel="0" collapsed="false">
      <c r="A259" s="32" t="s">
        <v>418</v>
      </c>
      <c r="B259" s="32" t="s">
        <v>451</v>
      </c>
      <c r="C259" s="32" t="s">
        <v>455</v>
      </c>
      <c r="D259" s="59" t="n">
        <f aca="false">ROUND(S259*T259,0)</f>
        <v>264</v>
      </c>
      <c r="E259" s="59" t="n">
        <f aca="false">ROUND(S259,0)-D259</f>
        <v>250</v>
      </c>
      <c r="F259" s="59" t="n">
        <f aca="false">IF(COUNTA(D259:E259)=0,"",SUM(D259:E259))</f>
        <v>514</v>
      </c>
      <c r="G259" s="40" t="n">
        <f aca="false">IF(OR(F259="",F259=0),"",D259/F259)</f>
        <v>0.513618677042802</v>
      </c>
      <c r="H259" s="40" t="n">
        <f aca="false">IF(OR(F259="",F259=0),"",E259/F259)</f>
        <v>0.486381322957198</v>
      </c>
      <c r="I259" s="32" t="s">
        <v>161</v>
      </c>
      <c r="J259" s="36" t="n">
        <v>3.71043921764034</v>
      </c>
      <c r="K259" s="36" t="n">
        <f aca="false">$K$8</f>
        <v>1.21862888767609</v>
      </c>
      <c r="L259" s="36" t="n">
        <f aca="false">SQRT(J259^2+K259^2)</f>
        <v>3.90543410566382</v>
      </c>
      <c r="M259" s="40" t="n">
        <f aca="false">IF(G259="","",MAX(0,G259-1.96*L259/100))</f>
        <v>0.437072168571791</v>
      </c>
      <c r="N259" s="40" t="n">
        <f aca="false">IF(G259="","",MIN(1,G259+1.96*L259/100))</f>
        <v>0.590165185513812</v>
      </c>
      <c r="O259" s="59" t="n">
        <f aca="false">ROUND(S259*W259,0)</f>
        <v>76</v>
      </c>
      <c r="P259" s="59" t="n">
        <f aca="false">IF(F259="","",ROUND(SQRT((F259*L259/100)^2+(G259*O259)^2),0))</f>
        <v>44</v>
      </c>
      <c r="R259" s="60" t="n">
        <v>0.290001524067785</v>
      </c>
      <c r="S259" s="61" t="n">
        <f aca="false">U259*V259*$F$5</f>
        <v>513.768181818182</v>
      </c>
      <c r="T259" s="62" t="n">
        <f aca="false">MAX(0,MIN(1,R259/100+$D$5))</f>
        <v>0.513607494142891</v>
      </c>
      <c r="U259" s="62" t="n">
        <v>0.547727272727273</v>
      </c>
      <c r="V259" s="61" t="n">
        <v>938</v>
      </c>
      <c r="W259" s="62" t="n">
        <v>0.147793277096735</v>
      </c>
      <c r="X259" s="63" t="s">
        <v>162</v>
      </c>
      <c r="Y259" s="63" t="s">
        <v>163</v>
      </c>
    </row>
    <row r="260" customFormat="false" ht="15" hidden="false" customHeight="false" outlineLevel="0" collapsed="false">
      <c r="A260" s="32" t="s">
        <v>418</v>
      </c>
      <c r="B260" s="32" t="s">
        <v>451</v>
      </c>
      <c r="C260" s="32" t="s">
        <v>456</v>
      </c>
      <c r="D260" s="59" t="n">
        <f aca="false">ROUND(S260*T260,0)</f>
        <v>448</v>
      </c>
      <c r="E260" s="59" t="n">
        <f aca="false">ROUND(S260,0)-D260</f>
        <v>344</v>
      </c>
      <c r="F260" s="59" t="n">
        <f aca="false">IF(COUNTA(D260:E260)=0,"",SUM(D260:E260))</f>
        <v>792</v>
      </c>
      <c r="G260" s="40" t="n">
        <f aca="false">IF(OR(F260="",F260=0),"",D260/F260)</f>
        <v>0.565656565656566</v>
      </c>
      <c r="H260" s="40" t="n">
        <f aca="false">IF(OR(F260="",F260=0),"",E260/F260)</f>
        <v>0.434343434343434</v>
      </c>
      <c r="I260" s="32" t="s">
        <v>161</v>
      </c>
      <c r="J260" s="36" t="n">
        <v>2.37295943726819</v>
      </c>
      <c r="K260" s="36" t="n">
        <f aca="false">$K$8</f>
        <v>1.21862888767609</v>
      </c>
      <c r="L260" s="36" t="n">
        <f aca="false">SQRT(J260^2+K260^2)</f>
        <v>2.66758183694499</v>
      </c>
      <c r="M260" s="40" t="n">
        <f aca="false">IF(G260="","",MAX(0,G260-1.96*L260/100))</f>
        <v>0.513371961652444</v>
      </c>
      <c r="N260" s="40" t="n">
        <f aca="false">IF(G260="","",MIN(1,G260+1.96*L260/100))</f>
        <v>0.617941169660688</v>
      </c>
      <c r="O260" s="59" t="n">
        <f aca="false">ROUND(S260*W260,0)</f>
        <v>70</v>
      </c>
      <c r="P260" s="59" t="n">
        <f aca="false">IF(F260="","",ROUND(SQRT((F260*L260/100)^2+(G260*O260)^2),0))</f>
        <v>45</v>
      </c>
      <c r="R260" s="60" t="n">
        <v>5.45621579915919</v>
      </c>
      <c r="S260" s="61" t="n">
        <f aca="false">U260*V260*$F$5</f>
        <v>792.466367713005</v>
      </c>
      <c r="T260" s="62" t="n">
        <f aca="false">MAX(0,MIN(1,R260/100+$D$5))</f>
        <v>0.565269636893805</v>
      </c>
      <c r="U260" s="62" t="n">
        <v>0.56203288490284</v>
      </c>
      <c r="V260" s="61" t="n">
        <v>1410</v>
      </c>
      <c r="W260" s="62" t="n">
        <v>0.0882361663506877</v>
      </c>
      <c r="X260" s="63" t="s">
        <v>168</v>
      </c>
      <c r="Y260" s="63" t="s">
        <v>163</v>
      </c>
    </row>
    <row r="261" customFormat="false" ht="15" hidden="false" customHeight="false" outlineLevel="0" collapsed="false">
      <c r="A261" s="32" t="s">
        <v>418</v>
      </c>
      <c r="B261" s="32" t="s">
        <v>451</v>
      </c>
      <c r="C261" s="32" t="s">
        <v>457</v>
      </c>
      <c r="D261" s="59" t="n">
        <f aca="false">ROUND(S261*T261,0)</f>
        <v>452</v>
      </c>
      <c r="E261" s="59" t="n">
        <f aca="false">ROUND(S261,0)-D261</f>
        <v>388</v>
      </c>
      <c r="F261" s="59" t="n">
        <f aca="false">IF(COUNTA(D261:E261)=0,"",SUM(D261:E261))</f>
        <v>840</v>
      </c>
      <c r="G261" s="40" t="n">
        <f aca="false">IF(OR(F261="",F261=0),"",D261/F261)</f>
        <v>0.538095238095238</v>
      </c>
      <c r="H261" s="40" t="n">
        <f aca="false">IF(OR(F261="",F261=0),"",E261/F261)</f>
        <v>0.461904761904762</v>
      </c>
      <c r="I261" s="32" t="s">
        <v>161</v>
      </c>
      <c r="J261" s="36" t="n">
        <v>2.37295943726819</v>
      </c>
      <c r="K261" s="36" t="n">
        <f aca="false">$K$8</f>
        <v>1.21862888767609</v>
      </c>
      <c r="L261" s="36" t="n">
        <f aca="false">SQRT(J261^2+K261^2)</f>
        <v>2.66758183694499</v>
      </c>
      <c r="M261" s="40" t="n">
        <f aca="false">IF(G261="","",MAX(0,G261-1.96*L261/100))</f>
        <v>0.485810634091116</v>
      </c>
      <c r="N261" s="40" t="n">
        <f aca="false">IF(G261="","",MIN(1,G261+1.96*L261/100))</f>
        <v>0.59037984209936</v>
      </c>
      <c r="O261" s="59" t="n">
        <f aca="false">ROUND(S261*W261,0)</f>
        <v>74</v>
      </c>
      <c r="P261" s="59" t="n">
        <f aca="false">IF(F261="","",ROUND(SQRT((F261*L261/100)^2+(G261*O261)^2),0))</f>
        <v>46</v>
      </c>
      <c r="R261" s="60" t="n">
        <v>2.73959398185979</v>
      </c>
      <c r="S261" s="61" t="n">
        <f aca="false">U261*V261*$F$5</f>
        <v>839.707716289945</v>
      </c>
      <c r="T261" s="62" t="n">
        <f aca="false">MAX(0,MIN(1,R261/100+$D$5))</f>
        <v>0.538103418720811</v>
      </c>
      <c r="U261" s="62" t="n">
        <v>0.624318004676539</v>
      </c>
      <c r="V261" s="61" t="n">
        <v>1345</v>
      </c>
      <c r="W261" s="62" t="n">
        <v>0.0882361663506877</v>
      </c>
      <c r="X261" s="63" t="s">
        <v>168</v>
      </c>
      <c r="Y261" s="63" t="s">
        <v>163</v>
      </c>
    </row>
    <row r="262" customFormat="false" ht="15" hidden="false" customHeight="false" outlineLevel="0" collapsed="false">
      <c r="A262" s="32" t="s">
        <v>418</v>
      </c>
      <c r="B262" s="32" t="s">
        <v>451</v>
      </c>
      <c r="C262" s="32" t="s">
        <v>458</v>
      </c>
      <c r="D262" s="59" t="n">
        <f aca="false">ROUND(S262*T262,0)</f>
        <v>286</v>
      </c>
      <c r="E262" s="59" t="n">
        <f aca="false">ROUND(S262,0)-D262</f>
        <v>228</v>
      </c>
      <c r="F262" s="59" t="n">
        <f aca="false">IF(COUNTA(D262:E262)=0,"",SUM(D262:E262))</f>
        <v>514</v>
      </c>
      <c r="G262" s="40" t="n">
        <f aca="false">IF(OR(F262="",F262=0),"",D262/F262)</f>
        <v>0.556420233463035</v>
      </c>
      <c r="H262" s="40" t="n">
        <f aca="false">IF(OR(F262="",F262=0),"",E262/F262)</f>
        <v>0.443579766536965</v>
      </c>
      <c r="I262" s="32" t="s">
        <v>161</v>
      </c>
      <c r="J262" s="36" t="n">
        <v>3.71043921764034</v>
      </c>
      <c r="K262" s="36" t="n">
        <f aca="false">$K$8</f>
        <v>1.21862888767609</v>
      </c>
      <c r="L262" s="36" t="n">
        <f aca="false">SQRT(J262^2+K262^2)</f>
        <v>3.90543410566382</v>
      </c>
      <c r="M262" s="40" t="n">
        <f aca="false">IF(G262="","",MAX(0,G262-1.96*L262/100))</f>
        <v>0.479873724992024</v>
      </c>
      <c r="N262" s="40" t="n">
        <f aca="false">IF(G262="","",MIN(1,G262+1.96*L262/100))</f>
        <v>0.632966741934046</v>
      </c>
      <c r="O262" s="59" t="n">
        <f aca="false">ROUND(S262*W262,0)</f>
        <v>76</v>
      </c>
      <c r="P262" s="59" t="n">
        <f aca="false">IF(F262="","",ROUND(SQRT((F262*L262/100)^2+(G262*O262)^2),0))</f>
        <v>47</v>
      </c>
      <c r="R262" s="60" t="n">
        <v>4.51954960166635</v>
      </c>
      <c r="S262" s="61" t="n">
        <f aca="false">U262*V262*$F$5</f>
        <v>514.18359375</v>
      </c>
      <c r="T262" s="62" t="n">
        <f aca="false">MAX(0,MIN(1,R262/100+$D$5))</f>
        <v>0.555902974918876</v>
      </c>
      <c r="U262" s="62" t="n">
        <v>0.641927083333333</v>
      </c>
      <c r="V262" s="61" t="n">
        <v>801</v>
      </c>
      <c r="W262" s="62" t="n">
        <v>0.147793277096735</v>
      </c>
      <c r="X262" s="63" t="s">
        <v>162</v>
      </c>
      <c r="Y262" s="63" t="s">
        <v>163</v>
      </c>
    </row>
    <row r="263" customFormat="false" ht="15" hidden="false" customHeight="false" outlineLevel="0" collapsed="false">
      <c r="A263" s="32" t="s">
        <v>418</v>
      </c>
      <c r="B263" s="32" t="s">
        <v>451</v>
      </c>
      <c r="C263" s="32" t="s">
        <v>459</v>
      </c>
      <c r="D263" s="59" t="n">
        <f aca="false">ROUND(S263*T263,0)</f>
        <v>412</v>
      </c>
      <c r="E263" s="59" t="n">
        <f aca="false">ROUND(S263,0)-D263</f>
        <v>294</v>
      </c>
      <c r="F263" s="59" t="n">
        <f aca="false">IF(COUNTA(D263:E263)=0,"",SUM(D263:E263))</f>
        <v>706</v>
      </c>
      <c r="G263" s="40" t="n">
        <f aca="false">IF(OR(F263="",F263=0),"",D263/F263)</f>
        <v>0.58356940509915</v>
      </c>
      <c r="H263" s="40" t="n">
        <f aca="false">IF(OR(F263="",F263=0),"",E263/F263)</f>
        <v>0.41643059490085</v>
      </c>
      <c r="I263" s="32" t="s">
        <v>161</v>
      </c>
      <c r="J263" s="36" t="n">
        <v>2.37295943726819</v>
      </c>
      <c r="K263" s="36" t="n">
        <f aca="false">$K$8</f>
        <v>1.21862888767609</v>
      </c>
      <c r="L263" s="36" t="n">
        <f aca="false">SQRT(J263^2+K263^2)</f>
        <v>2.66758183694499</v>
      </c>
      <c r="M263" s="40" t="n">
        <f aca="false">IF(G263="","",MAX(0,G263-1.96*L263/100))</f>
        <v>0.531284801095028</v>
      </c>
      <c r="N263" s="40" t="n">
        <f aca="false">IF(G263="","",MIN(1,G263+1.96*L263/100))</f>
        <v>0.635854009103272</v>
      </c>
      <c r="O263" s="59" t="n">
        <f aca="false">ROUND(S263*W263,0)</f>
        <v>62</v>
      </c>
      <c r="P263" s="59" t="n">
        <f aca="false">IF(F263="","",ROUND(SQRT((F263*L263/100)^2+(G263*O263)^2),0))</f>
        <v>41</v>
      </c>
      <c r="R263" s="60" t="n">
        <v>7.33024052327784</v>
      </c>
      <c r="S263" s="61" t="n">
        <f aca="false">U263*V263*$F$5</f>
        <v>705.860894941635</v>
      </c>
      <c r="T263" s="62" t="n">
        <f aca="false">MAX(0,MIN(1,R263/100+$D$5))</f>
        <v>0.584009884134991</v>
      </c>
      <c r="U263" s="62" t="n">
        <v>0.607976653696498</v>
      </c>
      <c r="V263" s="61" t="n">
        <v>1161</v>
      </c>
      <c r="W263" s="62" t="n">
        <v>0.0882361663506877</v>
      </c>
      <c r="X263" s="63" t="s">
        <v>168</v>
      </c>
      <c r="Y263" s="63" t="s">
        <v>163</v>
      </c>
    </row>
    <row r="264" customFormat="false" ht="15" hidden="false" customHeight="false" outlineLevel="0" collapsed="false">
      <c r="A264" s="32" t="s">
        <v>418</v>
      </c>
      <c r="B264" s="32" t="s">
        <v>451</v>
      </c>
      <c r="C264" s="32" t="s">
        <v>460</v>
      </c>
      <c r="D264" s="59" t="n">
        <f aca="false">ROUND(S264*T264,0)</f>
        <v>261</v>
      </c>
      <c r="E264" s="59" t="n">
        <f aca="false">ROUND(S264,0)-D264</f>
        <v>168</v>
      </c>
      <c r="F264" s="59" t="n">
        <f aca="false">IF(COUNTA(D264:E264)=0,"",SUM(D264:E264))</f>
        <v>429</v>
      </c>
      <c r="G264" s="40" t="n">
        <f aca="false">IF(OR(F264="",F264=0),"",D264/F264)</f>
        <v>0.608391608391608</v>
      </c>
      <c r="H264" s="40" t="n">
        <f aca="false">IF(OR(F264="",F264=0),"",E264/F264)</f>
        <v>0.391608391608392</v>
      </c>
      <c r="I264" s="32" t="s">
        <v>161</v>
      </c>
      <c r="J264" s="36" t="n">
        <v>3.71043921764034</v>
      </c>
      <c r="K264" s="36" t="n">
        <f aca="false">$K$8</f>
        <v>1.21862888767609</v>
      </c>
      <c r="L264" s="36" t="n">
        <f aca="false">SQRT(J264^2+K264^2)</f>
        <v>3.90543410566382</v>
      </c>
      <c r="M264" s="40" t="n">
        <f aca="false">IF(G264="","",MAX(0,G264-1.96*L264/100))</f>
        <v>0.531845099920598</v>
      </c>
      <c r="N264" s="40" t="n">
        <f aca="false">IF(G264="","",MIN(1,G264+1.96*L264/100))</f>
        <v>0.684938116862619</v>
      </c>
      <c r="O264" s="59" t="n">
        <f aca="false">ROUND(S264*W264,0)</f>
        <v>63</v>
      </c>
      <c r="P264" s="59" t="n">
        <f aca="false">IF(F264="","",ROUND(SQRT((F264*L264/100)^2+(G264*O264)^2),0))</f>
        <v>42</v>
      </c>
      <c r="R264" s="60" t="n">
        <v>9.72982663703746</v>
      </c>
      <c r="S264" s="61" t="n">
        <f aca="false">U264*V264*$F$5</f>
        <v>429.344262295082</v>
      </c>
      <c r="T264" s="62" t="n">
        <f aca="false">MAX(0,MIN(1,R264/100+$D$5))</f>
        <v>0.608005745272588</v>
      </c>
      <c r="U264" s="62" t="n">
        <v>0.55327868852459</v>
      </c>
      <c r="V264" s="61" t="n">
        <v>776</v>
      </c>
      <c r="W264" s="62" t="n">
        <v>0.147793277096735</v>
      </c>
      <c r="X264" s="63" t="s">
        <v>162</v>
      </c>
      <c r="Y264" s="63" t="s">
        <v>163</v>
      </c>
    </row>
    <row r="265" customFormat="false" ht="15" hidden="false" customHeight="false" outlineLevel="0" collapsed="false">
      <c r="A265" s="32" t="s">
        <v>418</v>
      </c>
      <c r="B265" s="32" t="s">
        <v>451</v>
      </c>
      <c r="C265" s="32" t="s">
        <v>461</v>
      </c>
      <c r="D265" s="59" t="n">
        <f aca="false">ROUND(S265*T265,0)</f>
        <v>284</v>
      </c>
      <c r="E265" s="59" t="n">
        <f aca="false">ROUND(S265,0)-D265</f>
        <v>260</v>
      </c>
      <c r="F265" s="59" t="n">
        <f aca="false">IF(COUNTA(D265:E265)=0,"",SUM(D265:E265))</f>
        <v>544</v>
      </c>
      <c r="G265" s="40" t="n">
        <f aca="false">IF(OR(F265="",F265=0),"",D265/F265)</f>
        <v>0.522058823529412</v>
      </c>
      <c r="H265" s="40" t="n">
        <f aca="false">IF(OR(F265="",F265=0),"",E265/F265)</f>
        <v>0.477941176470588</v>
      </c>
      <c r="I265" s="32" t="s">
        <v>161</v>
      </c>
      <c r="J265" s="36" t="n">
        <v>3.71043921764034</v>
      </c>
      <c r="K265" s="36" t="n">
        <f aca="false">$K$8</f>
        <v>1.21862888767609</v>
      </c>
      <c r="L265" s="36" t="n">
        <f aca="false">SQRT(J265^2+K265^2)</f>
        <v>3.90543410566382</v>
      </c>
      <c r="M265" s="40" t="n">
        <f aca="false">IF(G265="","",MAX(0,G265-1.96*L265/100))</f>
        <v>0.445512315058401</v>
      </c>
      <c r="N265" s="40" t="n">
        <f aca="false">IF(G265="","",MIN(1,G265+1.96*L265/100))</f>
        <v>0.598605332000423</v>
      </c>
      <c r="O265" s="59" t="n">
        <f aca="false">ROUND(S265*W265,0)</f>
        <v>80</v>
      </c>
      <c r="P265" s="59" t="n">
        <f aca="false">IF(F265="","",ROUND(SQRT((F265*L265/100)^2+(G265*O265)^2),0))</f>
        <v>47</v>
      </c>
      <c r="R265" s="60" t="n">
        <v>1.18385690058591</v>
      </c>
      <c r="S265" s="61" t="n">
        <f aca="false">U265*V265*$F$5</f>
        <v>543.75093399751</v>
      </c>
      <c r="T265" s="62" t="n">
        <f aca="false">MAX(0,MIN(1,R265/100+$D$5))</f>
        <v>0.522546047908072</v>
      </c>
      <c r="U265" s="62" t="n">
        <v>0.687422166874222</v>
      </c>
      <c r="V265" s="61" t="n">
        <v>791</v>
      </c>
      <c r="W265" s="62" t="n">
        <v>0.147793277096735</v>
      </c>
      <c r="X265" s="63" t="s">
        <v>162</v>
      </c>
      <c r="Y265" s="63" t="s">
        <v>163</v>
      </c>
    </row>
    <row r="266" customFormat="false" ht="15" hidden="false" customHeight="false" outlineLevel="0" collapsed="false">
      <c r="A266" s="32" t="s">
        <v>418</v>
      </c>
      <c r="B266" s="32" t="s">
        <v>451</v>
      </c>
      <c r="C266" s="32" t="s">
        <v>462</v>
      </c>
      <c r="D266" s="59" t="n">
        <f aca="false">ROUND(S266*T266,0)</f>
        <v>355</v>
      </c>
      <c r="E266" s="59" t="n">
        <f aca="false">ROUND(S266,0)-D266</f>
        <v>298</v>
      </c>
      <c r="F266" s="59" t="n">
        <f aca="false">IF(COUNTA(D266:E266)=0,"",SUM(D266:E266))</f>
        <v>653</v>
      </c>
      <c r="G266" s="40" t="n">
        <f aca="false">IF(OR(F266="",F266=0),"",D266/F266)</f>
        <v>0.54364471669219</v>
      </c>
      <c r="H266" s="40" t="n">
        <f aca="false">IF(OR(F266="",F266=0),"",E266/F266)</f>
        <v>0.45635528330781</v>
      </c>
      <c r="I266" s="32" t="s">
        <v>161</v>
      </c>
      <c r="J266" s="36" t="n">
        <v>2.37295943726819</v>
      </c>
      <c r="K266" s="36" t="n">
        <f aca="false">$K$8</f>
        <v>1.21862888767609</v>
      </c>
      <c r="L266" s="36" t="n">
        <f aca="false">SQRT(J266^2+K266^2)</f>
        <v>2.66758183694499</v>
      </c>
      <c r="M266" s="40" t="n">
        <f aca="false">IF(G266="","",MAX(0,G266-1.96*L266/100))</f>
        <v>0.491360112688068</v>
      </c>
      <c r="N266" s="40" t="n">
        <f aca="false">IF(G266="","",MIN(1,G266+1.96*L266/100))</f>
        <v>0.595929320696312</v>
      </c>
      <c r="O266" s="59" t="n">
        <f aca="false">ROUND(S266*W266,0)</f>
        <v>58</v>
      </c>
      <c r="P266" s="59" t="n">
        <f aca="false">IF(F266="","",ROUND(SQRT((F266*L266/100)^2+(G266*O266)^2),0))</f>
        <v>36</v>
      </c>
      <c r="R266" s="60" t="n">
        <v>3.29031200599786</v>
      </c>
      <c r="S266" s="61" t="n">
        <f aca="false">U266*V266*$F$5</f>
        <v>652.778593913956</v>
      </c>
      <c r="T266" s="62" t="n">
        <f aca="false">MAX(0,MIN(1,R266/100+$D$5))</f>
        <v>0.543610598962192</v>
      </c>
      <c r="U266" s="62" t="n">
        <v>0.677859391395593</v>
      </c>
      <c r="V266" s="61" t="n">
        <v>963</v>
      </c>
      <c r="W266" s="62" t="n">
        <v>0.0882361663506877</v>
      </c>
      <c r="X266" s="63" t="s">
        <v>168</v>
      </c>
      <c r="Y266" s="63" t="s">
        <v>163</v>
      </c>
    </row>
    <row r="267" customFormat="false" ht="15" hidden="false" customHeight="false" outlineLevel="0" collapsed="false">
      <c r="A267" s="32" t="s">
        <v>418</v>
      </c>
      <c r="B267" s="32" t="s">
        <v>451</v>
      </c>
      <c r="C267" s="32" t="s">
        <v>463</v>
      </c>
      <c r="D267" s="59" t="n">
        <f aca="false">ROUND(S267*T267,0)</f>
        <v>443</v>
      </c>
      <c r="E267" s="59" t="n">
        <f aca="false">ROUND(S267,0)-D267</f>
        <v>327</v>
      </c>
      <c r="F267" s="59" t="n">
        <f aca="false">IF(COUNTA(D267:E267)=0,"",SUM(D267:E267))</f>
        <v>770</v>
      </c>
      <c r="G267" s="40" t="n">
        <f aca="false">IF(OR(F267="",F267=0),"",D267/F267)</f>
        <v>0.575324675324675</v>
      </c>
      <c r="H267" s="40" t="n">
        <f aca="false">IF(OR(F267="",F267=0),"",E267/F267)</f>
        <v>0.424675324675325</v>
      </c>
      <c r="I267" s="32" t="s">
        <v>161</v>
      </c>
      <c r="J267" s="36" t="n">
        <v>2.37295943726819</v>
      </c>
      <c r="K267" s="36" t="n">
        <f aca="false">$K$8</f>
        <v>1.21862888767609</v>
      </c>
      <c r="L267" s="36" t="n">
        <f aca="false">SQRT(J267^2+K267^2)</f>
        <v>2.66758183694499</v>
      </c>
      <c r="M267" s="40" t="n">
        <f aca="false">IF(G267="","",MAX(0,G267-1.96*L267/100))</f>
        <v>0.523040071320554</v>
      </c>
      <c r="N267" s="40" t="n">
        <f aca="false">IF(G267="","",MIN(1,G267+1.96*L267/100))</f>
        <v>0.627609279328797</v>
      </c>
      <c r="O267" s="59" t="n">
        <f aca="false">ROUND(S267*W267,0)</f>
        <v>68</v>
      </c>
      <c r="P267" s="59" t="n">
        <f aca="false">IF(F267="","",ROUND(SQRT((F267*L267/100)^2+(G267*O267)^2),0))</f>
        <v>44</v>
      </c>
      <c r="R267" s="60" t="n">
        <v>6.40137659820891</v>
      </c>
      <c r="S267" s="61" t="n">
        <f aca="false">U267*V267*$F$5</f>
        <v>770.401725790987</v>
      </c>
      <c r="T267" s="62" t="n">
        <f aca="false">MAX(0,MIN(1,R267/100+$D$5))</f>
        <v>0.574721244884302</v>
      </c>
      <c r="U267" s="62" t="n">
        <v>0.674017257909875</v>
      </c>
      <c r="V267" s="61" t="n">
        <v>1143</v>
      </c>
      <c r="W267" s="62" t="n">
        <v>0.0882361663506877</v>
      </c>
      <c r="X267" s="63" t="s">
        <v>168</v>
      </c>
      <c r="Y267" s="63" t="s">
        <v>163</v>
      </c>
    </row>
    <row r="268" customFormat="false" ht="15" hidden="false" customHeight="false" outlineLevel="0" collapsed="false">
      <c r="A268" s="32" t="s">
        <v>418</v>
      </c>
      <c r="B268" s="32" t="s">
        <v>451</v>
      </c>
      <c r="C268" s="32" t="s">
        <v>464</v>
      </c>
      <c r="D268" s="59" t="n">
        <f aca="false">ROUND(S268*T268,0)</f>
        <v>347</v>
      </c>
      <c r="E268" s="59" t="n">
        <f aca="false">ROUND(S268,0)-D268</f>
        <v>320</v>
      </c>
      <c r="F268" s="59" t="n">
        <f aca="false">IF(COUNTA(D268:E268)=0,"",SUM(D268:E268))</f>
        <v>667</v>
      </c>
      <c r="G268" s="40" t="n">
        <f aca="false">IF(OR(F268="",F268=0),"",D268/F268)</f>
        <v>0.52023988005997</v>
      </c>
      <c r="H268" s="40" t="n">
        <f aca="false">IF(OR(F268="",F268=0),"",E268/F268)</f>
        <v>0.47976011994003</v>
      </c>
      <c r="I268" s="32" t="s">
        <v>161</v>
      </c>
      <c r="J268" s="36" t="n">
        <v>2.37295943726819</v>
      </c>
      <c r="K268" s="36" t="n">
        <f aca="false">$K$8</f>
        <v>1.21862888767609</v>
      </c>
      <c r="L268" s="36" t="n">
        <f aca="false">SQRT(J268^2+K268^2)</f>
        <v>2.66758183694499</v>
      </c>
      <c r="M268" s="40" t="n">
        <f aca="false">IF(G268="","",MAX(0,G268-1.96*L268/100))</f>
        <v>0.467955276055848</v>
      </c>
      <c r="N268" s="40" t="n">
        <f aca="false">IF(G268="","",MIN(1,G268+1.96*L268/100))</f>
        <v>0.572524484064092</v>
      </c>
      <c r="O268" s="59" t="n">
        <f aca="false">ROUND(S268*W268,0)</f>
        <v>59</v>
      </c>
      <c r="P268" s="59" t="n">
        <f aca="false">IF(F268="","",ROUND(SQRT((F268*L268/100)^2+(G268*O268)^2),0))</f>
        <v>35</v>
      </c>
      <c r="R268" s="60" t="n">
        <v>0.947355116545983</v>
      </c>
      <c r="S268" s="61" t="n">
        <f aca="false">U268*V268*$F$5</f>
        <v>666.944444444445</v>
      </c>
      <c r="T268" s="62" t="n">
        <f aca="false">MAX(0,MIN(1,R268/100+$D$5))</f>
        <v>0.520181030067673</v>
      </c>
      <c r="U268" s="62" t="n">
        <v>0.614695340501792</v>
      </c>
      <c r="V268" s="61" t="n">
        <v>1085</v>
      </c>
      <c r="W268" s="62" t="n">
        <v>0.0882361663506877</v>
      </c>
      <c r="X268" s="63" t="s">
        <v>168</v>
      </c>
      <c r="Y268" s="63" t="s">
        <v>163</v>
      </c>
    </row>
    <row r="269" customFormat="false" ht="15" hidden="false" customHeight="false" outlineLevel="0" collapsed="false">
      <c r="A269" s="32" t="s">
        <v>418</v>
      </c>
      <c r="B269" s="32" t="s">
        <v>451</v>
      </c>
      <c r="C269" s="32" t="s">
        <v>465</v>
      </c>
      <c r="D269" s="59" t="n">
        <f aca="false">ROUND(S269*T269,0)</f>
        <v>768</v>
      </c>
      <c r="E269" s="59" t="n">
        <f aca="false">ROUND(S269,0)-D269</f>
        <v>558</v>
      </c>
      <c r="F269" s="59" t="n">
        <f aca="false">IF(COUNTA(D269:E269)=0,"",SUM(D269:E269))</f>
        <v>1326</v>
      </c>
      <c r="G269" s="40" t="n">
        <f aca="false">IF(OR(F269="",F269=0),"",D269/F269)</f>
        <v>0.579185520361991</v>
      </c>
      <c r="H269" s="40" t="n">
        <f aca="false">IF(OR(F269="",F269=0),"",E269/F269)</f>
        <v>0.420814479638009</v>
      </c>
      <c r="I269" s="32" t="s">
        <v>161</v>
      </c>
      <c r="J269" s="36" t="n">
        <v>1.88552821448838</v>
      </c>
      <c r="K269" s="36" t="n">
        <f aca="false">$K$8</f>
        <v>1.21862888767609</v>
      </c>
      <c r="L269" s="36" t="n">
        <f aca="false">SQRT(J269^2+K269^2)</f>
        <v>2.24505523618249</v>
      </c>
      <c r="M269" s="40" t="n">
        <f aca="false">IF(G269="","",MAX(0,G269-1.96*L269/100))</f>
        <v>0.535182437732814</v>
      </c>
      <c r="N269" s="40" t="n">
        <f aca="false">IF(G269="","",MIN(1,G269+1.96*L269/100))</f>
        <v>0.623188602991168</v>
      </c>
      <c r="O269" s="59" t="n">
        <f aca="false">ROUND(S269*W269,0)</f>
        <v>90</v>
      </c>
      <c r="P269" s="59" t="n">
        <f aca="false">IF(F269="","",ROUND(SQRT((F269*L269/100)^2+(G269*O269)^2),0))</f>
        <v>60</v>
      </c>
      <c r="R269" s="60" t="n">
        <v>6.87880342274939</v>
      </c>
      <c r="S269" s="61" t="n">
        <f aca="false">U269*V269*$F$5</f>
        <v>1325.7421875</v>
      </c>
      <c r="T269" s="62" t="n">
        <f aca="false">MAX(0,MIN(1,R269/100+$D$5))</f>
        <v>0.579495513129707</v>
      </c>
      <c r="U269" s="62" t="n">
        <v>0.61376953125</v>
      </c>
      <c r="V269" s="61" t="n">
        <v>2160</v>
      </c>
      <c r="W269" s="62" t="n">
        <v>0.0678151016999644</v>
      </c>
      <c r="X269" s="63" t="s">
        <v>201</v>
      </c>
      <c r="Y269" s="63" t="s">
        <v>163</v>
      </c>
    </row>
    <row r="270" customFormat="false" ht="15" hidden="false" customHeight="false" outlineLevel="0" collapsed="false">
      <c r="A270" s="32" t="s">
        <v>418</v>
      </c>
      <c r="B270" s="32" t="s">
        <v>451</v>
      </c>
      <c r="C270" s="32" t="s">
        <v>466</v>
      </c>
      <c r="D270" s="59" t="n">
        <f aca="false">ROUND(S270*T270,0)</f>
        <v>417</v>
      </c>
      <c r="E270" s="59" t="n">
        <f aca="false">ROUND(S270,0)-D270</f>
        <v>385</v>
      </c>
      <c r="F270" s="59" t="n">
        <f aca="false">IF(COUNTA(D270:E270)=0,"",SUM(D270:E270))</f>
        <v>802</v>
      </c>
      <c r="G270" s="40" t="n">
        <f aca="false">IF(OR(F270="",F270=0),"",D270/F270)</f>
        <v>0.519950124688279</v>
      </c>
      <c r="H270" s="40" t="n">
        <f aca="false">IF(OR(F270="",F270=0),"",E270/F270)</f>
        <v>0.480049875311721</v>
      </c>
      <c r="I270" s="32" t="s">
        <v>161</v>
      </c>
      <c r="J270" s="36" t="n">
        <v>2.37295943726819</v>
      </c>
      <c r="K270" s="36" t="n">
        <f aca="false">$K$8</f>
        <v>1.21862888767609</v>
      </c>
      <c r="L270" s="36" t="n">
        <f aca="false">SQRT(J270^2+K270^2)</f>
        <v>2.66758183694499</v>
      </c>
      <c r="M270" s="40" t="n">
        <f aca="false">IF(G270="","",MAX(0,G270-1.96*L270/100))</f>
        <v>0.467665520684157</v>
      </c>
      <c r="N270" s="40" t="n">
        <f aca="false">IF(G270="","",MIN(1,G270+1.96*L270/100))</f>
        <v>0.572234728692401</v>
      </c>
      <c r="O270" s="59" t="n">
        <f aca="false">ROUND(S270*W270,0)</f>
        <v>71</v>
      </c>
      <c r="P270" s="59" t="n">
        <f aca="false">IF(F270="","",ROUND(SQRT((F270*L270/100)^2+(G270*O270)^2),0))</f>
        <v>43</v>
      </c>
      <c r="R270" s="60" t="n">
        <v>0.856856827160008</v>
      </c>
      <c r="S270" s="61" t="n">
        <f aca="false">U270*V270*$F$5</f>
        <v>802.258193445244</v>
      </c>
      <c r="T270" s="62" t="n">
        <f aca="false">MAX(0,MIN(1,R270/100+$D$5))</f>
        <v>0.519276047173813</v>
      </c>
      <c r="U270" s="62" t="n">
        <v>0.619504396482814</v>
      </c>
      <c r="V270" s="61" t="n">
        <v>1295</v>
      </c>
      <c r="W270" s="62" t="n">
        <v>0.0882361663506877</v>
      </c>
      <c r="X270" s="63" t="s">
        <v>168</v>
      </c>
      <c r="Y270" s="63" t="s">
        <v>163</v>
      </c>
    </row>
    <row r="271" customFormat="false" ht="15" hidden="false" customHeight="false" outlineLevel="0" collapsed="false">
      <c r="A271" s="32" t="s">
        <v>418</v>
      </c>
      <c r="B271" s="32" t="s">
        <v>451</v>
      </c>
      <c r="C271" s="32" t="s">
        <v>467</v>
      </c>
      <c r="D271" s="59" t="n">
        <f aca="false">ROUND(S271*T271,0)</f>
        <v>415</v>
      </c>
      <c r="E271" s="59" t="n">
        <f aca="false">ROUND(S271,0)-D271</f>
        <v>368</v>
      </c>
      <c r="F271" s="59" t="n">
        <f aca="false">IF(COUNTA(D271:E271)=0,"",SUM(D271:E271))</f>
        <v>783</v>
      </c>
      <c r="G271" s="40" t="n">
        <f aca="false">IF(OR(F271="",F271=0),"",D271/F271)</f>
        <v>0.530012771392082</v>
      </c>
      <c r="H271" s="40" t="n">
        <f aca="false">IF(OR(F271="",F271=0),"",E271/F271)</f>
        <v>0.469987228607918</v>
      </c>
      <c r="I271" s="32" t="s">
        <v>161</v>
      </c>
      <c r="J271" s="36" t="n">
        <v>2.37295943726819</v>
      </c>
      <c r="K271" s="36" t="n">
        <f aca="false">$K$8</f>
        <v>1.21862888767609</v>
      </c>
      <c r="L271" s="36" t="n">
        <f aca="false">SQRT(J271^2+K271^2)</f>
        <v>2.66758183694499</v>
      </c>
      <c r="M271" s="40" t="n">
        <f aca="false">IF(G271="","",MAX(0,G271-1.96*L271/100))</f>
        <v>0.47772816738796</v>
      </c>
      <c r="N271" s="40" t="n">
        <f aca="false">IF(G271="","",MIN(1,G271+1.96*L271/100))</f>
        <v>0.582297375396204</v>
      </c>
      <c r="O271" s="59" t="n">
        <f aca="false">ROUND(S271*W271,0)</f>
        <v>69</v>
      </c>
      <c r="P271" s="59" t="n">
        <f aca="false">IF(F271="","",ROUND(SQRT((F271*L271/100)^2+(G271*O271)^2),0))</f>
        <v>42</v>
      </c>
      <c r="R271" s="60" t="n">
        <v>2.00074881586118</v>
      </c>
      <c r="S271" s="61" t="n">
        <f aca="false">U271*V271*$F$5</f>
        <v>782.654941373534</v>
      </c>
      <c r="T271" s="62" t="n">
        <f aca="false">MAX(0,MIN(1,R271/100+$D$5))</f>
        <v>0.530714967060825</v>
      </c>
      <c r="U271" s="62" t="n">
        <v>0.654941373534338</v>
      </c>
      <c r="V271" s="61" t="n">
        <v>1195</v>
      </c>
      <c r="W271" s="62" t="n">
        <v>0.0882361663506877</v>
      </c>
      <c r="X271" s="63" t="s">
        <v>168</v>
      </c>
      <c r="Y271" s="63" t="s">
        <v>163</v>
      </c>
    </row>
    <row r="272" customFormat="false" ht="15" hidden="false" customHeight="false" outlineLevel="0" collapsed="false">
      <c r="A272" s="32" t="s">
        <v>418</v>
      </c>
      <c r="B272" s="32" t="s">
        <v>451</v>
      </c>
      <c r="C272" s="32" t="s">
        <v>468</v>
      </c>
      <c r="D272" s="59" t="n">
        <f aca="false">ROUND(S272*T272,0)</f>
        <v>405</v>
      </c>
      <c r="E272" s="59" t="n">
        <f aca="false">ROUND(S272,0)-D272</f>
        <v>352</v>
      </c>
      <c r="F272" s="59" t="n">
        <f aca="false">IF(COUNTA(D272:E272)=0,"",SUM(D272:E272))</f>
        <v>757</v>
      </c>
      <c r="G272" s="40" t="n">
        <f aca="false">IF(OR(F272="",F272=0),"",D272/F272)</f>
        <v>0.535006605019815</v>
      </c>
      <c r="H272" s="40" t="n">
        <f aca="false">IF(OR(F272="",F272=0),"",E272/F272)</f>
        <v>0.464993394980185</v>
      </c>
      <c r="I272" s="32" t="s">
        <v>161</v>
      </c>
      <c r="J272" s="36" t="n">
        <v>2.37295943726819</v>
      </c>
      <c r="K272" s="36" t="n">
        <f aca="false">$K$8</f>
        <v>1.21862888767609</v>
      </c>
      <c r="L272" s="36" t="n">
        <f aca="false">SQRT(J272^2+K272^2)</f>
        <v>2.66758183694499</v>
      </c>
      <c r="M272" s="40" t="n">
        <f aca="false">IF(G272="","",MAX(0,G272-1.96*L272/100))</f>
        <v>0.482722001015693</v>
      </c>
      <c r="N272" s="40" t="n">
        <f aca="false">IF(G272="","",MIN(1,G272+1.96*L272/100))</f>
        <v>0.587291209023937</v>
      </c>
      <c r="O272" s="59" t="n">
        <f aca="false">ROUND(S272*W272,0)</f>
        <v>67</v>
      </c>
      <c r="P272" s="59" t="n">
        <f aca="false">IF(F272="","",ROUND(SQRT((F272*L272/100)^2+(G272*O272)^2),0))</f>
        <v>41</v>
      </c>
      <c r="R272" s="60" t="n">
        <v>2.4157845433131</v>
      </c>
      <c r="S272" s="61" t="n">
        <f aca="false">U272*V272*$F$5</f>
        <v>757.186813186813</v>
      </c>
      <c r="T272" s="62" t="n">
        <f aca="false">MAX(0,MIN(1,R272/100+$D$5))</f>
        <v>0.534865324335344</v>
      </c>
      <c r="U272" s="62" t="n">
        <v>0.637362637362637</v>
      </c>
      <c r="V272" s="61" t="n">
        <v>1188</v>
      </c>
      <c r="W272" s="62" t="n">
        <v>0.0882361663506877</v>
      </c>
      <c r="X272" s="63" t="s">
        <v>168</v>
      </c>
      <c r="Y272" s="63" t="s">
        <v>163</v>
      </c>
    </row>
    <row r="273" customFormat="false" ht="15" hidden="false" customHeight="false" outlineLevel="0" collapsed="false">
      <c r="A273" s="32" t="s">
        <v>418</v>
      </c>
      <c r="B273" s="32" t="s">
        <v>469</v>
      </c>
      <c r="C273" s="32" t="s">
        <v>470</v>
      </c>
      <c r="D273" s="59" t="n">
        <f aca="false">ROUND(S273*T273,0)</f>
        <v>716</v>
      </c>
      <c r="E273" s="59" t="n">
        <f aca="false">ROUND(S273,0)-D273</f>
        <v>1142</v>
      </c>
      <c r="F273" s="59" t="n">
        <f aca="false">IF(COUNTA(D273:E273)=0,"",SUM(D273:E273))</f>
        <v>1858</v>
      </c>
      <c r="G273" s="40" t="n">
        <f aca="false">IF(OR(F273="",F273=0),"",D273/F273)</f>
        <v>0.385360602798708</v>
      </c>
      <c r="H273" s="40" t="n">
        <f aca="false">IF(OR(F273="",F273=0),"",E273/F273)</f>
        <v>0.614639397201292</v>
      </c>
      <c r="I273" s="32" t="s">
        <v>161</v>
      </c>
      <c r="J273" s="36" t="n">
        <v>1.88552821448838</v>
      </c>
      <c r="K273" s="36" t="n">
        <f aca="false">$K$8</f>
        <v>1.21862888767609</v>
      </c>
      <c r="L273" s="36" t="n">
        <f aca="false">SQRT(J273^2+K273^2)</f>
        <v>2.24505523618249</v>
      </c>
      <c r="M273" s="40" t="n">
        <f aca="false">IF(G273="","",MAX(0,G273-1.96*L273/100))</f>
        <v>0.341357520169531</v>
      </c>
      <c r="N273" s="40" t="n">
        <f aca="false">IF(G273="","",MIN(1,G273+1.96*L273/100))</f>
        <v>0.429363685427885</v>
      </c>
      <c r="O273" s="59" t="n">
        <f aca="false">ROUND(S273*W273,0)</f>
        <v>126</v>
      </c>
      <c r="P273" s="59" t="n">
        <f aca="false">IF(F273="","",ROUND(SQRT((F273*L273/100)^2+(G273*O273)^2),0))</f>
        <v>64</v>
      </c>
      <c r="R273" s="60" t="n">
        <v>-12.5504224196193</v>
      </c>
      <c r="S273" s="61" t="n">
        <f aca="false">U273*V273*$F$5</f>
        <v>1857.89473684211</v>
      </c>
      <c r="T273" s="62" t="n">
        <f aca="false">MAX(0,MIN(1,R273/100+$D$5))</f>
        <v>0.38520325470602</v>
      </c>
      <c r="U273" s="62" t="n">
        <v>0.657894736842106</v>
      </c>
      <c r="V273" s="61" t="n">
        <v>2824</v>
      </c>
      <c r="W273" s="62" t="n">
        <v>0.0678151016999644</v>
      </c>
      <c r="X273" s="63" t="s">
        <v>201</v>
      </c>
      <c r="Y273" s="63" t="s">
        <v>163</v>
      </c>
    </row>
    <row r="274" customFormat="false" ht="15" hidden="false" customHeight="false" outlineLevel="0" collapsed="false">
      <c r="A274" s="32" t="s">
        <v>418</v>
      </c>
      <c r="B274" s="32" t="s">
        <v>469</v>
      </c>
      <c r="C274" s="32" t="s">
        <v>471</v>
      </c>
      <c r="D274" s="59" t="n">
        <f aca="false">ROUND(S274*T274,0)</f>
        <v>649</v>
      </c>
      <c r="E274" s="59" t="n">
        <f aca="false">ROUND(S274,0)-D274</f>
        <v>951</v>
      </c>
      <c r="F274" s="59" t="n">
        <f aca="false">IF(COUNTA(D274:E274)=0,"",SUM(D274:E274))</f>
        <v>1600</v>
      </c>
      <c r="G274" s="40" t="n">
        <f aca="false">IF(OR(F274="",F274=0),"",D274/F274)</f>
        <v>0.405625</v>
      </c>
      <c r="H274" s="40" t="n">
        <f aca="false">IF(OR(F274="",F274=0),"",E274/F274)</f>
        <v>0.594375</v>
      </c>
      <c r="I274" s="32" t="s">
        <v>161</v>
      </c>
      <c r="J274" s="36" t="n">
        <v>1.88552821448838</v>
      </c>
      <c r="K274" s="36" t="n">
        <f aca="false">$K$8</f>
        <v>1.21862888767609</v>
      </c>
      <c r="L274" s="36" t="n">
        <f aca="false">SQRT(J274^2+K274^2)</f>
        <v>2.24505523618249</v>
      </c>
      <c r="M274" s="40" t="n">
        <f aca="false">IF(G274="","",MAX(0,G274-1.96*L274/100))</f>
        <v>0.361621917370823</v>
      </c>
      <c r="N274" s="40" t="n">
        <f aca="false">IF(G274="","",MIN(1,G274+1.96*L274/100))</f>
        <v>0.449628082629177</v>
      </c>
      <c r="O274" s="59" t="n">
        <f aca="false">ROUND(S274*W274,0)</f>
        <v>109</v>
      </c>
      <c r="P274" s="59" t="n">
        <f aca="false">IF(F274="","",ROUND(SQRT((F274*L274/100)^2+(G274*O274)^2),0))</f>
        <v>57</v>
      </c>
      <c r="R274" s="60" t="n">
        <v>-10.5342263893878</v>
      </c>
      <c r="S274" s="61" t="n">
        <f aca="false">U274*V274*$F$5</f>
        <v>1600.33208176888</v>
      </c>
      <c r="T274" s="62" t="n">
        <f aca="false">MAX(0,MIN(1,R274/100+$D$5))</f>
        <v>0.405365215008335</v>
      </c>
      <c r="U274" s="62" t="n">
        <v>0.667918231122236</v>
      </c>
      <c r="V274" s="61" t="n">
        <v>2396</v>
      </c>
      <c r="W274" s="62" t="n">
        <v>0.0678151016999644</v>
      </c>
      <c r="X274" s="63" t="s">
        <v>201</v>
      </c>
      <c r="Y274" s="63" t="s">
        <v>163</v>
      </c>
    </row>
    <row r="275" customFormat="false" ht="15" hidden="false" customHeight="false" outlineLevel="0" collapsed="false">
      <c r="A275" s="32" t="s">
        <v>418</v>
      </c>
      <c r="B275" s="32" t="s">
        <v>469</v>
      </c>
      <c r="C275" s="32" t="s">
        <v>472</v>
      </c>
      <c r="D275" s="59" t="n">
        <f aca="false">ROUND(S275*T275,0)</f>
        <v>333</v>
      </c>
      <c r="E275" s="59" t="n">
        <f aca="false">ROUND(S275,0)-D275</f>
        <v>630</v>
      </c>
      <c r="F275" s="59" t="n">
        <f aca="false">IF(COUNTA(D275:E275)=0,"",SUM(D275:E275))</f>
        <v>963</v>
      </c>
      <c r="G275" s="40" t="n">
        <f aca="false">IF(OR(F275="",F275=0),"",D275/F275)</f>
        <v>0.345794392523364</v>
      </c>
      <c r="H275" s="40" t="n">
        <f aca="false">IF(OR(F275="",F275=0),"",E275/F275)</f>
        <v>0.654205607476636</v>
      </c>
      <c r="I275" s="32" t="s">
        <v>161</v>
      </c>
      <c r="J275" s="36" t="n">
        <v>1.88552821448838</v>
      </c>
      <c r="K275" s="36" t="n">
        <f aca="false">$K$8</f>
        <v>1.21862888767609</v>
      </c>
      <c r="L275" s="36" t="n">
        <f aca="false">SQRT(J275^2+K275^2)</f>
        <v>2.24505523618249</v>
      </c>
      <c r="M275" s="40" t="n">
        <f aca="false">IF(G275="","",MAX(0,G275-1.96*L275/100))</f>
        <v>0.301791309894188</v>
      </c>
      <c r="N275" s="40" t="n">
        <f aca="false">IF(G275="","",MIN(1,G275+1.96*L275/100))</f>
        <v>0.389797475152541</v>
      </c>
      <c r="O275" s="59" t="n">
        <f aca="false">ROUND(S275*W275,0)</f>
        <v>65</v>
      </c>
      <c r="P275" s="59" t="n">
        <f aca="false">IF(F275="","",ROUND(SQRT((F275*L275/100)^2+(G275*O275)^2),0))</f>
        <v>31</v>
      </c>
      <c r="R275" s="60" t="n">
        <v>-16.5002518991642</v>
      </c>
      <c r="S275" s="61" t="n">
        <f aca="false">U275*V275*$F$5</f>
        <v>963.38125</v>
      </c>
      <c r="T275" s="62" t="n">
        <f aca="false">MAX(0,MIN(1,R275/100+$D$5))</f>
        <v>0.345704959910571</v>
      </c>
      <c r="U275" s="62" t="n">
        <v>0.640972222222222</v>
      </c>
      <c r="V275" s="61" t="n">
        <v>1503</v>
      </c>
      <c r="W275" s="62" t="n">
        <v>0.0678151016999644</v>
      </c>
      <c r="X275" s="63" t="s">
        <v>201</v>
      </c>
      <c r="Y275" s="63" t="s">
        <v>163</v>
      </c>
    </row>
    <row r="276" customFormat="false" ht="15" hidden="false" customHeight="false" outlineLevel="0" collapsed="false">
      <c r="A276" s="32" t="s">
        <v>418</v>
      </c>
      <c r="B276" s="32" t="s">
        <v>473</v>
      </c>
      <c r="C276" s="32" t="s">
        <v>473</v>
      </c>
      <c r="D276" s="59" t="n">
        <f aca="false">ROUND(S276*T276,0)</f>
        <v>34</v>
      </c>
      <c r="E276" s="59" t="n">
        <f aca="false">ROUND(S276,0)-D276</f>
        <v>63</v>
      </c>
      <c r="F276" s="59" t="n">
        <f aca="false">IF(COUNTA(D276:E276)=0,"",SUM(D276:E276))</f>
        <v>97</v>
      </c>
      <c r="G276" s="40" t="n">
        <f aca="false">IF(OR(F276="",F276=0),"",D276/F276)</f>
        <v>0.350515463917526</v>
      </c>
      <c r="H276" s="40" t="n">
        <f aca="false">IF(OR(F276="",F276=0),"",E276/F276)</f>
        <v>0.649484536082474</v>
      </c>
      <c r="I276" s="32" t="s">
        <v>161</v>
      </c>
      <c r="J276" s="36" t="n">
        <v>3.71043921764034</v>
      </c>
      <c r="K276" s="36" t="n">
        <f aca="false">$K$8</f>
        <v>1.21862888767609</v>
      </c>
      <c r="L276" s="36" t="n">
        <f aca="false">SQRT(J276^2+K276^2)</f>
        <v>3.90543410566382</v>
      </c>
      <c r="M276" s="40" t="n">
        <f aca="false">IF(G276="","",MAX(0,G276-1.96*L276/100))</f>
        <v>0.273968955446515</v>
      </c>
      <c r="N276" s="40" t="n">
        <f aca="false">IF(G276="","",MIN(1,G276+1.96*L276/100))</f>
        <v>0.427061972388537</v>
      </c>
      <c r="O276" s="59" t="n">
        <f aca="false">ROUND(S276*W276,0)</f>
        <v>14</v>
      </c>
      <c r="P276" s="59" t="n">
        <f aca="false">IF(F276="","",ROUND(SQRT((F276*L276/100)^2+(G276*O276)^2),0))</f>
        <v>6</v>
      </c>
      <c r="R276" s="60" t="n">
        <v>-16.4838434236128</v>
      </c>
      <c r="S276" s="61" t="n">
        <f aca="false">U276*V276*$F$5</f>
        <v>97.2992700729927</v>
      </c>
      <c r="T276" s="62" t="n">
        <f aca="false">MAX(0,MIN(1,R276/100+$D$5))</f>
        <v>0.345869044666085</v>
      </c>
      <c r="U276" s="62" t="n">
        <v>0.627737226277372</v>
      </c>
      <c r="V276" s="61" t="n">
        <v>155</v>
      </c>
      <c r="W276" s="62" t="n">
        <v>0.147793277096735</v>
      </c>
      <c r="X276" s="63" t="s">
        <v>162</v>
      </c>
      <c r="Y276" s="63" t="s">
        <v>163</v>
      </c>
    </row>
    <row r="277" customFormat="false" ht="15" hidden="false" customHeight="false" outlineLevel="0" collapsed="false">
      <c r="A277" s="32" t="s">
        <v>418</v>
      </c>
      <c r="B277" s="32" t="s">
        <v>474</v>
      </c>
      <c r="C277" s="32" t="s">
        <v>475</v>
      </c>
      <c r="D277" s="59" t="n">
        <f aca="false">ROUND(S277*T277,0)</f>
        <v>606</v>
      </c>
      <c r="E277" s="59" t="n">
        <f aca="false">ROUND(S277,0)-D277</f>
        <v>811</v>
      </c>
      <c r="F277" s="59" t="n">
        <f aca="false">IF(COUNTA(D277:E277)=0,"",SUM(D277:E277))</f>
        <v>1417</v>
      </c>
      <c r="G277" s="40" t="n">
        <f aca="false">IF(OR(F277="",F277=0),"",D277/F277)</f>
        <v>0.427664079040226</v>
      </c>
      <c r="H277" s="40" t="n">
        <f aca="false">IF(OR(F277="",F277=0),"",E277/F277)</f>
        <v>0.572335920959774</v>
      </c>
      <c r="I277" s="32" t="s">
        <v>161</v>
      </c>
      <c r="J277" s="36" t="n">
        <v>1.88552821448838</v>
      </c>
      <c r="K277" s="36" t="n">
        <f aca="false">$K$8</f>
        <v>1.21862888767609</v>
      </c>
      <c r="L277" s="36" t="n">
        <f aca="false">SQRT(J277^2+K277^2)</f>
        <v>2.24505523618249</v>
      </c>
      <c r="M277" s="40" t="n">
        <f aca="false">IF(G277="","",MAX(0,G277-1.96*L277/100))</f>
        <v>0.383660996411049</v>
      </c>
      <c r="N277" s="40" t="n">
        <f aca="false">IF(G277="","",MIN(1,G277+1.96*L277/100))</f>
        <v>0.471667161669403</v>
      </c>
      <c r="O277" s="59" t="n">
        <f aca="false">ROUND(S277*W277,0)</f>
        <v>96</v>
      </c>
      <c r="P277" s="59" t="n">
        <f aca="false">IF(F277="","",ROUND(SQRT((F277*L277/100)^2+(G277*O277)^2),0))</f>
        <v>52</v>
      </c>
      <c r="R277" s="60" t="n">
        <v>-8.29634698398501</v>
      </c>
      <c r="S277" s="61" t="n">
        <f aca="false">U277*V277*$F$5</f>
        <v>1417.27954319762</v>
      </c>
      <c r="T277" s="62" t="n">
        <f aca="false">MAX(0,MIN(1,R277/100+$D$5))</f>
        <v>0.427744009062363</v>
      </c>
      <c r="U277" s="62" t="n">
        <v>0.641012909632572</v>
      </c>
      <c r="V277" s="61" t="n">
        <v>2211</v>
      </c>
      <c r="W277" s="62" t="n">
        <v>0.0678151016999644</v>
      </c>
      <c r="X277" s="63" t="s">
        <v>201</v>
      </c>
      <c r="Y277" s="63" t="s">
        <v>163</v>
      </c>
    </row>
    <row r="278" customFormat="false" ht="15" hidden="false" customHeight="false" outlineLevel="0" collapsed="false">
      <c r="A278" s="32" t="s">
        <v>418</v>
      </c>
      <c r="B278" s="32" t="s">
        <v>474</v>
      </c>
      <c r="C278" s="32" t="s">
        <v>476</v>
      </c>
      <c r="D278" s="59" t="n">
        <f aca="false">ROUND(S278*T278,0)</f>
        <v>536</v>
      </c>
      <c r="E278" s="59" t="n">
        <f aca="false">ROUND(S278,0)-D278</f>
        <v>689</v>
      </c>
      <c r="F278" s="59" t="n">
        <f aca="false">IF(COUNTA(D278:E278)=0,"",SUM(D278:E278))</f>
        <v>1225</v>
      </c>
      <c r="G278" s="40" t="n">
        <f aca="false">IF(OR(F278="",F278=0),"",D278/F278)</f>
        <v>0.437551020408163</v>
      </c>
      <c r="H278" s="40" t="n">
        <f aca="false">IF(OR(F278="",F278=0),"",E278/F278)</f>
        <v>0.562448979591837</v>
      </c>
      <c r="I278" s="32" t="s">
        <v>161</v>
      </c>
      <c r="J278" s="36" t="n">
        <v>1.88552821448838</v>
      </c>
      <c r="K278" s="36" t="n">
        <f aca="false">$K$8</f>
        <v>1.21862888767609</v>
      </c>
      <c r="L278" s="36" t="n">
        <f aca="false">SQRT(J278^2+K278^2)</f>
        <v>2.24505523618249</v>
      </c>
      <c r="M278" s="40" t="n">
        <f aca="false">IF(G278="","",MAX(0,G278-1.96*L278/100))</f>
        <v>0.393547937778986</v>
      </c>
      <c r="N278" s="40" t="n">
        <f aca="false">IF(G278="","",MIN(1,G278+1.96*L278/100))</f>
        <v>0.48155410303734</v>
      </c>
      <c r="O278" s="59" t="n">
        <f aca="false">ROUND(S278*W278,0)</f>
        <v>83</v>
      </c>
      <c r="P278" s="59" t="n">
        <f aca="false">IF(F278="","",ROUND(SQRT((F278*L278/100)^2+(G278*O278)^2),0))</f>
        <v>46</v>
      </c>
      <c r="R278" s="60" t="n">
        <v>-7.28321420745145</v>
      </c>
      <c r="S278" s="61" t="n">
        <f aca="false">U278*V278*$F$5</f>
        <v>1224.74062660503</v>
      </c>
      <c r="T278" s="62" t="n">
        <f aca="false">MAX(0,MIN(1,R278/100+$D$5))</f>
        <v>0.437875336827698</v>
      </c>
      <c r="U278" s="62" t="n">
        <v>0.629686697483308</v>
      </c>
      <c r="V278" s="61" t="n">
        <v>1945</v>
      </c>
      <c r="W278" s="62" t="n">
        <v>0.0678151016999644</v>
      </c>
      <c r="X278" s="63" t="s">
        <v>201</v>
      </c>
      <c r="Y278" s="63" t="s">
        <v>163</v>
      </c>
    </row>
    <row r="279" customFormat="false" ht="15" hidden="false" customHeight="false" outlineLevel="0" collapsed="false">
      <c r="A279" s="32" t="s">
        <v>418</v>
      </c>
      <c r="B279" s="32" t="s">
        <v>477</v>
      </c>
      <c r="C279" s="32" t="s">
        <v>477</v>
      </c>
      <c r="D279" s="59" t="n">
        <f aca="false">ROUND(S279*T279,0)</f>
        <v>145</v>
      </c>
      <c r="E279" s="59" t="n">
        <f aca="false">ROUND(S279,0)-D279</f>
        <v>215</v>
      </c>
      <c r="F279" s="59" t="n">
        <f aca="false">IF(COUNTA(D279:E279)=0,"",SUM(D279:E279))</f>
        <v>360</v>
      </c>
      <c r="G279" s="40" t="n">
        <f aca="false">IF(OR(F279="",F279=0),"",D279/F279)</f>
        <v>0.402777777777778</v>
      </c>
      <c r="H279" s="40" t="n">
        <f aca="false">IF(OR(F279="",F279=0),"",E279/F279)</f>
        <v>0.597222222222222</v>
      </c>
      <c r="I279" s="32" t="s">
        <v>161</v>
      </c>
      <c r="J279" s="36" t="n">
        <v>3.71043921764034</v>
      </c>
      <c r="K279" s="36" t="n">
        <f aca="false">$K$8</f>
        <v>1.21862888767609</v>
      </c>
      <c r="L279" s="36" t="n">
        <f aca="false">SQRT(J279^2+K279^2)</f>
        <v>3.90543410566382</v>
      </c>
      <c r="M279" s="40" t="n">
        <f aca="false">IF(G279="","",MAX(0,G279-1.96*L279/100))</f>
        <v>0.326231269306767</v>
      </c>
      <c r="N279" s="40" t="n">
        <f aca="false">IF(G279="","",MIN(1,G279+1.96*L279/100))</f>
        <v>0.479324286248789</v>
      </c>
      <c r="O279" s="59" t="n">
        <f aca="false">ROUND(S279*W279,0)</f>
        <v>53</v>
      </c>
      <c r="P279" s="59" t="n">
        <f aca="false">IF(F279="","",ROUND(SQRT((F279*L279/100)^2+(G279*O279)^2),0))</f>
        <v>26</v>
      </c>
      <c r="R279" s="60" t="n">
        <v>-10.8293665616732</v>
      </c>
      <c r="S279" s="61" t="n">
        <f aca="false">U279*V279*$F$5</f>
        <v>360.236842105263</v>
      </c>
      <c r="T279" s="62" t="n">
        <f aca="false">MAX(0,MIN(1,R279/100+$D$5))</f>
        <v>0.402413813285481</v>
      </c>
      <c r="U279" s="62" t="n">
        <v>0.513157894736842</v>
      </c>
      <c r="V279" s="61" t="n">
        <v>702</v>
      </c>
      <c r="W279" s="62" t="n">
        <v>0.147793277096735</v>
      </c>
      <c r="X279" s="63" t="s">
        <v>162</v>
      </c>
      <c r="Y279" s="63" t="s">
        <v>163</v>
      </c>
    </row>
    <row r="280" customFormat="false" ht="15" hidden="false" customHeight="false" outlineLevel="0" collapsed="false">
      <c r="A280" s="32" t="s">
        <v>418</v>
      </c>
      <c r="B280" s="32" t="s">
        <v>478</v>
      </c>
      <c r="C280" s="32" t="s">
        <v>479</v>
      </c>
      <c r="D280" s="59" t="n">
        <f aca="false">ROUND(S280*T280,0)</f>
        <v>574</v>
      </c>
      <c r="E280" s="59" t="n">
        <f aca="false">ROUND(S280,0)-D280</f>
        <v>249</v>
      </c>
      <c r="F280" s="59" t="n">
        <f aca="false">IF(COUNTA(D280:E280)=0,"",SUM(D280:E280))</f>
        <v>823</v>
      </c>
      <c r="G280" s="40" t="n">
        <f aca="false">IF(OR(F280="",F280=0),"",D280/F280)</f>
        <v>0.697448359659781</v>
      </c>
      <c r="H280" s="40" t="n">
        <f aca="false">IF(OR(F280="",F280=0),"",E280/F280)</f>
        <v>0.302551640340219</v>
      </c>
      <c r="I280" s="32" t="s">
        <v>264</v>
      </c>
      <c r="J280" s="36" t="n">
        <v>2.37295943726819</v>
      </c>
      <c r="K280" s="36" t="n">
        <f aca="false">$K$8</f>
        <v>1.21862888767609</v>
      </c>
      <c r="L280" s="36" t="n">
        <f aca="false">SQRT(J280^2+K280^2)</f>
        <v>2.66758183694499</v>
      </c>
      <c r="M280" s="40" t="n">
        <f aca="false">IF(G280="","",MAX(0,G280-1.96*L280/100))</f>
        <v>0.645163755655659</v>
      </c>
      <c r="N280" s="40" t="n">
        <f aca="false">IF(G280="","",MIN(1,G280+1.96*L280/100))</f>
        <v>0.749732963663903</v>
      </c>
      <c r="O280" s="59" t="n">
        <f aca="false">ROUND(S280*W280,0)</f>
        <v>73</v>
      </c>
      <c r="P280" s="59" t="n">
        <f aca="false">IF(F280="","",ROUND(SQRT((F280*L280/100)^2+(G280*O280)^2),0))</f>
        <v>55</v>
      </c>
      <c r="R280" s="60" t="n">
        <v>18.6871630044773</v>
      </c>
      <c r="S280" s="61" t="n">
        <f aca="false">U280*V280*$F$5</f>
        <v>823.448359141722</v>
      </c>
      <c r="T280" s="62" t="n">
        <f aca="false">MAX(0,MIN(1,R280/100+$D$5))</f>
        <v>0.697579108946986</v>
      </c>
      <c r="U280" s="62" t="n">
        <v>0.478193007631662</v>
      </c>
      <c r="V280" s="61" t="n">
        <v>1722</v>
      </c>
      <c r="W280" s="62" t="n">
        <v>0.0882361663506877</v>
      </c>
      <c r="X280" s="63" t="s">
        <v>168</v>
      </c>
      <c r="Y280" s="63" t="s">
        <v>163</v>
      </c>
    </row>
    <row r="281" customFormat="false" ht="15" hidden="false" customHeight="false" outlineLevel="0" collapsed="false">
      <c r="A281" s="32" t="s">
        <v>418</v>
      </c>
      <c r="B281" s="32" t="s">
        <v>478</v>
      </c>
      <c r="C281" s="32" t="s">
        <v>480</v>
      </c>
      <c r="D281" s="59" t="n">
        <f aca="false">ROUND(S281*T281,0)</f>
        <v>545</v>
      </c>
      <c r="E281" s="59" t="n">
        <f aca="false">ROUND(S281,0)-D281</f>
        <v>235</v>
      </c>
      <c r="F281" s="59" t="n">
        <f aca="false">IF(COUNTA(D281:E281)=0,"",SUM(D281:E281))</f>
        <v>780</v>
      </c>
      <c r="G281" s="40" t="n">
        <f aca="false">IF(OR(F281="",F281=0),"",D281/F281)</f>
        <v>0.698717948717949</v>
      </c>
      <c r="H281" s="40" t="n">
        <f aca="false">IF(OR(F281="",F281=0),"",E281/F281)</f>
        <v>0.301282051282051</v>
      </c>
      <c r="I281" s="32" t="s">
        <v>161</v>
      </c>
      <c r="J281" s="36" t="n">
        <v>2.37295943726819</v>
      </c>
      <c r="K281" s="36" t="n">
        <f aca="false">$K$8</f>
        <v>1.21862888767609</v>
      </c>
      <c r="L281" s="36" t="n">
        <f aca="false">SQRT(J281^2+K281^2)</f>
        <v>2.66758183694499</v>
      </c>
      <c r="M281" s="40" t="n">
        <f aca="false">IF(G281="","",MAX(0,G281-1.96*L281/100))</f>
        <v>0.646433344713827</v>
      </c>
      <c r="N281" s="40" t="n">
        <f aca="false">IF(G281="","",MIN(1,G281+1.96*L281/100))</f>
        <v>0.751002552722071</v>
      </c>
      <c r="O281" s="59" t="n">
        <f aca="false">ROUND(S281*W281,0)</f>
        <v>69</v>
      </c>
      <c r="P281" s="59" t="n">
        <f aca="false">IF(F281="","",ROUND(SQRT((F281*L281/100)^2+(G281*O281)^2),0))</f>
        <v>53</v>
      </c>
      <c r="R281" s="60" t="n">
        <v>18.7460077871471</v>
      </c>
      <c r="S281" s="61" t="n">
        <f aca="false">U281*V281*$F$5</f>
        <v>779.911439114391</v>
      </c>
      <c r="T281" s="62" t="n">
        <f aca="false">MAX(0,MIN(1,R281/100+$D$5))</f>
        <v>0.698167556773683</v>
      </c>
      <c r="U281" s="62" t="n">
        <v>0.420664206642066</v>
      </c>
      <c r="V281" s="61" t="n">
        <v>1854</v>
      </c>
      <c r="W281" s="62" t="n">
        <v>0.0882361663506877</v>
      </c>
      <c r="X281" s="63" t="s">
        <v>168</v>
      </c>
      <c r="Y281" s="63" t="s">
        <v>163</v>
      </c>
    </row>
    <row r="282" customFormat="false" ht="15" hidden="false" customHeight="false" outlineLevel="0" collapsed="false">
      <c r="A282" s="32" t="s">
        <v>418</v>
      </c>
      <c r="B282" s="32" t="s">
        <v>478</v>
      </c>
      <c r="C282" s="32" t="s">
        <v>481</v>
      </c>
      <c r="D282" s="59" t="n">
        <f aca="false">ROUND(S282*T282,0)</f>
        <v>439</v>
      </c>
      <c r="E282" s="59" t="n">
        <f aca="false">ROUND(S282,0)-D282</f>
        <v>164</v>
      </c>
      <c r="F282" s="59" t="n">
        <f aca="false">IF(COUNTA(D282:E282)=0,"",SUM(D282:E282))</f>
        <v>603</v>
      </c>
      <c r="G282" s="40" t="n">
        <f aca="false">IF(OR(F282="",F282=0),"",D282/F282)</f>
        <v>0.728026533996683</v>
      </c>
      <c r="H282" s="40" t="n">
        <f aca="false">IF(OR(F282="",F282=0),"",E282/F282)</f>
        <v>0.271973466003317</v>
      </c>
      <c r="I282" s="32" t="s">
        <v>161</v>
      </c>
      <c r="J282" s="36" t="n">
        <v>2.37295943726819</v>
      </c>
      <c r="K282" s="36" t="n">
        <f aca="false">$K$8</f>
        <v>1.21862888767609</v>
      </c>
      <c r="L282" s="36" t="n">
        <f aca="false">SQRT(J282^2+K282^2)</f>
        <v>2.66758183694499</v>
      </c>
      <c r="M282" s="40" t="n">
        <f aca="false">IF(G282="","",MAX(0,G282-1.96*L282/100))</f>
        <v>0.675741929992561</v>
      </c>
      <c r="N282" s="40" t="n">
        <f aca="false">IF(G282="","",MIN(1,G282+1.96*L282/100))</f>
        <v>0.780311138000805</v>
      </c>
      <c r="O282" s="59" t="n">
        <f aca="false">ROUND(S282*W282,0)</f>
        <v>53</v>
      </c>
      <c r="P282" s="59" t="n">
        <f aca="false">IF(F282="","",ROUND(SQRT((F282*L282/100)^2+(G282*O282)^2),0))</f>
        <v>42</v>
      </c>
      <c r="R282" s="60" t="n">
        <v>21.7829952980285</v>
      </c>
      <c r="S282" s="61" t="n">
        <f aca="false">U282*V282*$F$5</f>
        <v>602.870201096892</v>
      </c>
      <c r="T282" s="62" t="n">
        <f aca="false">MAX(0,MIN(1,R282/100+$D$5))</f>
        <v>0.728537431882497</v>
      </c>
      <c r="U282" s="62" t="n">
        <v>0.447897623400366</v>
      </c>
      <c r="V282" s="61" t="n">
        <v>1346</v>
      </c>
      <c r="W282" s="62" t="n">
        <v>0.0882361663506877</v>
      </c>
      <c r="X282" s="63" t="s">
        <v>168</v>
      </c>
      <c r="Y282" s="63" t="s">
        <v>163</v>
      </c>
    </row>
    <row r="283" customFormat="false" ht="15" hidden="false" customHeight="false" outlineLevel="0" collapsed="false">
      <c r="A283" s="32" t="s">
        <v>418</v>
      </c>
      <c r="B283" s="32" t="s">
        <v>478</v>
      </c>
      <c r="C283" s="32" t="s">
        <v>482</v>
      </c>
      <c r="D283" s="59" t="n">
        <f aca="false">ROUND(S283*T283,0)</f>
        <v>613</v>
      </c>
      <c r="E283" s="59" t="n">
        <f aca="false">ROUND(S283,0)-D283</f>
        <v>208</v>
      </c>
      <c r="F283" s="59" t="n">
        <f aca="false">IF(COUNTA(D283:E283)=0,"",SUM(D283:E283))</f>
        <v>821</v>
      </c>
      <c r="G283" s="40" t="n">
        <f aca="false">IF(OR(F283="",F283=0),"",D283/F283)</f>
        <v>0.746650426309379</v>
      </c>
      <c r="H283" s="40" t="n">
        <f aca="false">IF(OR(F283="",F283=0),"",E283/F283)</f>
        <v>0.253349573690621</v>
      </c>
      <c r="I283" s="32" t="s">
        <v>161</v>
      </c>
      <c r="J283" s="36" t="n">
        <v>2.37295943726819</v>
      </c>
      <c r="K283" s="36" t="n">
        <f aca="false">$K$8</f>
        <v>1.21862888767609</v>
      </c>
      <c r="L283" s="36" t="n">
        <f aca="false">SQRT(J283^2+K283^2)</f>
        <v>2.66758183694499</v>
      </c>
      <c r="M283" s="40" t="n">
        <f aca="false">IF(G283="","",MAX(0,G283-1.96*L283/100))</f>
        <v>0.694365822305257</v>
      </c>
      <c r="N283" s="40" t="n">
        <f aca="false">IF(G283="","",MIN(1,G283+1.96*L283/100))</f>
        <v>0.798935030313501</v>
      </c>
      <c r="O283" s="59" t="n">
        <f aca="false">ROUND(S283*W283,0)</f>
        <v>72</v>
      </c>
      <c r="P283" s="59" t="n">
        <f aca="false">IF(F283="","",ROUND(SQRT((F283*L283/100)^2+(G283*O283)^2),0))</f>
        <v>58</v>
      </c>
      <c r="R283" s="60" t="n">
        <v>23.6415903597049</v>
      </c>
      <c r="S283" s="61" t="n">
        <f aca="false">U283*V283*$F$5</f>
        <v>820.6703125</v>
      </c>
      <c r="T283" s="62" t="n">
        <f aca="false">MAX(0,MIN(1,R283/100+$D$5))</f>
        <v>0.747123382499262</v>
      </c>
      <c r="U283" s="62" t="n">
        <v>0.6765625</v>
      </c>
      <c r="V283" s="61" t="n">
        <v>1213</v>
      </c>
      <c r="W283" s="62" t="n">
        <v>0.0882361663506877</v>
      </c>
      <c r="X283" s="63" t="s">
        <v>168</v>
      </c>
      <c r="Y283" s="63" t="s">
        <v>163</v>
      </c>
    </row>
    <row r="284" customFormat="false" ht="15" hidden="false" customHeight="false" outlineLevel="0" collapsed="false">
      <c r="A284" s="32" t="s">
        <v>418</v>
      </c>
      <c r="B284" s="32" t="s">
        <v>478</v>
      </c>
      <c r="C284" s="32" t="s">
        <v>483</v>
      </c>
      <c r="D284" s="59" t="n">
        <f aca="false">ROUND(S284*T284,0)</f>
        <v>469</v>
      </c>
      <c r="E284" s="59" t="n">
        <f aca="false">ROUND(S284,0)-D284</f>
        <v>122</v>
      </c>
      <c r="F284" s="59" t="n">
        <f aca="false">IF(COUNTA(D284:E284)=0,"",SUM(D284:E284))</f>
        <v>591</v>
      </c>
      <c r="G284" s="40" t="n">
        <f aca="false">IF(OR(F284="",F284=0),"",D284/F284)</f>
        <v>0.793570219966159</v>
      </c>
      <c r="H284" s="40" t="n">
        <f aca="false">IF(OR(F284="",F284=0),"",E284/F284)</f>
        <v>0.206429780033841</v>
      </c>
      <c r="I284" s="32" t="s">
        <v>161</v>
      </c>
      <c r="J284" s="36" t="n">
        <v>2.37295943726819</v>
      </c>
      <c r="K284" s="36" t="n">
        <f aca="false">$K$8</f>
        <v>1.21862888767609</v>
      </c>
      <c r="L284" s="36" t="n">
        <f aca="false">SQRT(J284^2+K284^2)</f>
        <v>2.66758183694499</v>
      </c>
      <c r="M284" s="40" t="n">
        <f aca="false">IF(G284="","",MAX(0,G284-1.96*L284/100))</f>
        <v>0.741285615962037</v>
      </c>
      <c r="N284" s="40" t="n">
        <f aca="false">IF(G284="","",MIN(1,G284+1.96*L284/100))</f>
        <v>0.845854823970281</v>
      </c>
      <c r="O284" s="59" t="n">
        <f aca="false">ROUND(S284*W284,0)</f>
        <v>52</v>
      </c>
      <c r="P284" s="59" t="n">
        <f aca="false">IF(F284="","",ROUND(SQRT((F284*L284/100)^2+(G284*O284)^2),0))</f>
        <v>44</v>
      </c>
      <c r="R284" s="60" t="n">
        <v>28.3299453154849</v>
      </c>
      <c r="S284" s="61" t="n">
        <f aca="false">U284*V284*$F$5</f>
        <v>590.669623059868</v>
      </c>
      <c r="T284" s="62" t="n">
        <f aca="false">MAX(0,MIN(1,R284/100+$D$5))</f>
        <v>0.794006932057062</v>
      </c>
      <c r="U284" s="62" t="n">
        <v>0.297117516629712</v>
      </c>
      <c r="V284" s="61" t="n">
        <v>1988</v>
      </c>
      <c r="W284" s="62" t="n">
        <v>0.0882361663506877</v>
      </c>
      <c r="X284" s="63" t="s">
        <v>168</v>
      </c>
      <c r="Y284" s="63" t="s">
        <v>163</v>
      </c>
    </row>
    <row r="285" customFormat="false" ht="15" hidden="false" customHeight="false" outlineLevel="0" collapsed="false">
      <c r="A285" s="32" t="s">
        <v>418</v>
      </c>
      <c r="B285" s="32" t="s">
        <v>478</v>
      </c>
      <c r="C285" s="32" t="s">
        <v>484</v>
      </c>
      <c r="D285" s="59" t="n">
        <f aca="false">ROUND(S285*T285,0)</f>
        <v>473</v>
      </c>
      <c r="E285" s="59" t="n">
        <f aca="false">ROUND(S285,0)-D285</f>
        <v>218</v>
      </c>
      <c r="F285" s="59" t="n">
        <f aca="false">IF(COUNTA(D285:E285)=0,"",SUM(D285:E285))</f>
        <v>691</v>
      </c>
      <c r="G285" s="40" t="n">
        <f aca="false">IF(OR(F285="",F285=0),"",D285/F285)</f>
        <v>0.68451519536903</v>
      </c>
      <c r="H285" s="40" t="n">
        <f aca="false">IF(OR(F285="",F285=0),"",E285/F285)</f>
        <v>0.31548480463097</v>
      </c>
      <c r="I285" s="32" t="s">
        <v>161</v>
      </c>
      <c r="J285" s="36" t="n">
        <v>2.37295943726819</v>
      </c>
      <c r="K285" s="36" t="n">
        <f aca="false">$K$8</f>
        <v>1.21862888767609</v>
      </c>
      <c r="L285" s="36" t="n">
        <f aca="false">SQRT(J285^2+K285^2)</f>
        <v>2.66758183694499</v>
      </c>
      <c r="M285" s="40" t="n">
        <f aca="false">IF(G285="","",MAX(0,G285-1.96*L285/100))</f>
        <v>0.632230591364909</v>
      </c>
      <c r="N285" s="40" t="n">
        <f aca="false">IF(G285="","",MIN(1,G285+1.96*L285/100))</f>
        <v>0.736799799373152</v>
      </c>
      <c r="O285" s="59" t="n">
        <f aca="false">ROUND(S285*W285,0)</f>
        <v>61</v>
      </c>
      <c r="P285" s="59" t="n">
        <f aca="false">IF(F285="","",ROUND(SQRT((F285*L285/100)^2+(G285*O285)^2),0))</f>
        <v>46</v>
      </c>
      <c r="R285" s="60" t="n">
        <v>17.4268967287602</v>
      </c>
      <c r="S285" s="61" t="n">
        <f aca="false">U285*V285*$F$5</f>
        <v>691.24526600541</v>
      </c>
      <c r="T285" s="62" t="n">
        <f aca="false">MAX(0,MIN(1,R285/100+$D$5))</f>
        <v>0.684976446189815</v>
      </c>
      <c r="U285" s="62" t="n">
        <v>0.612263300270514</v>
      </c>
      <c r="V285" s="61" t="n">
        <v>1129</v>
      </c>
      <c r="W285" s="62" t="n">
        <v>0.0882361663506877</v>
      </c>
      <c r="X285" s="63" t="s">
        <v>168</v>
      </c>
      <c r="Y285" s="63" t="s">
        <v>163</v>
      </c>
    </row>
    <row r="286" customFormat="false" ht="15" hidden="false" customHeight="false" outlineLevel="0" collapsed="false">
      <c r="A286" s="32" t="s">
        <v>418</v>
      </c>
      <c r="B286" s="32" t="s">
        <v>478</v>
      </c>
      <c r="C286" s="32" t="s">
        <v>485</v>
      </c>
      <c r="D286" s="59" t="n">
        <f aca="false">ROUND(S286*T286,0)</f>
        <v>338</v>
      </c>
      <c r="E286" s="59" t="n">
        <f aca="false">ROUND(S286,0)-D286</f>
        <v>172</v>
      </c>
      <c r="F286" s="59" t="n">
        <f aca="false">IF(COUNTA(D286:E286)=0,"",SUM(D286:E286))</f>
        <v>510</v>
      </c>
      <c r="G286" s="40" t="n">
        <f aca="false">IF(OR(F286="",F286=0),"",D286/F286)</f>
        <v>0.662745098039216</v>
      </c>
      <c r="H286" s="40" t="n">
        <f aca="false">IF(OR(F286="",F286=0),"",E286/F286)</f>
        <v>0.337254901960784</v>
      </c>
      <c r="I286" s="32" t="s">
        <v>161</v>
      </c>
      <c r="J286" s="36" t="n">
        <v>3.71043921764034</v>
      </c>
      <c r="K286" s="36" t="n">
        <f aca="false">$K$8</f>
        <v>1.21862888767609</v>
      </c>
      <c r="L286" s="36" t="n">
        <f aca="false">SQRT(J286^2+K286^2)</f>
        <v>3.90543410566382</v>
      </c>
      <c r="M286" s="40" t="n">
        <f aca="false">IF(G286="","",MAX(0,G286-1.96*L286/100))</f>
        <v>0.586198589568205</v>
      </c>
      <c r="N286" s="40" t="n">
        <f aca="false">IF(G286="","",MIN(1,G286+1.96*L286/100))</f>
        <v>0.739291606510226</v>
      </c>
      <c r="O286" s="59" t="n">
        <f aca="false">ROUND(S286*W286,0)</f>
        <v>75</v>
      </c>
      <c r="P286" s="59" t="n">
        <f aca="false">IF(F286="","",ROUND(SQRT((F286*L286/100)^2+(G286*O286)^2),0))</f>
        <v>54</v>
      </c>
      <c r="R286" s="60" t="n">
        <v>15.1235247399295</v>
      </c>
      <c r="S286" s="61" t="n">
        <f aca="false">U286*V286*$F$5</f>
        <v>510.153409090909</v>
      </c>
      <c r="T286" s="62" t="n">
        <f aca="false">MAX(0,MIN(1,R286/100+$D$5))</f>
        <v>0.661942726301508</v>
      </c>
      <c r="U286" s="62" t="n">
        <v>0.368607954545455</v>
      </c>
      <c r="V286" s="61" t="n">
        <v>1384</v>
      </c>
      <c r="W286" s="62" t="n">
        <v>0.147793277096735</v>
      </c>
      <c r="X286" s="63" t="s">
        <v>162</v>
      </c>
      <c r="Y286" s="63" t="s">
        <v>163</v>
      </c>
    </row>
    <row r="287" customFormat="false" ht="15" hidden="false" customHeight="false" outlineLevel="0" collapsed="false">
      <c r="A287" s="32" t="s">
        <v>418</v>
      </c>
      <c r="B287" s="32" t="s">
        <v>478</v>
      </c>
      <c r="C287" s="32" t="s">
        <v>486</v>
      </c>
      <c r="D287" s="59" t="n">
        <f aca="false">ROUND(S287*T287,0)</f>
        <v>149</v>
      </c>
      <c r="E287" s="59" t="n">
        <f aca="false">ROUND(S287,0)-D287</f>
        <v>54</v>
      </c>
      <c r="F287" s="59" t="n">
        <f aca="false">IF(COUNTA(D287:E287)=0,"",SUM(D287:E287))</f>
        <v>203</v>
      </c>
      <c r="G287" s="40" t="n">
        <f aca="false">IF(OR(F287="",F287=0),"",D287/F287)</f>
        <v>0.733990147783251</v>
      </c>
      <c r="H287" s="40" t="n">
        <f aca="false">IF(OR(F287="",F287=0),"",E287/F287)</f>
        <v>0.266009852216749</v>
      </c>
      <c r="I287" s="32" t="s">
        <v>161</v>
      </c>
      <c r="J287" s="36" t="n">
        <v>3.71043921764034</v>
      </c>
      <c r="K287" s="36" t="n">
        <f aca="false">$K$8</f>
        <v>1.21862888767609</v>
      </c>
      <c r="L287" s="36" t="n">
        <f aca="false">SQRT(J287^2+K287^2)</f>
        <v>3.90543410566382</v>
      </c>
      <c r="M287" s="40" t="n">
        <f aca="false">IF(G287="","",MAX(0,G287-1.96*L287/100))</f>
        <v>0.657443639312241</v>
      </c>
      <c r="N287" s="40" t="n">
        <f aca="false">IF(G287="","",MIN(1,G287+1.96*L287/100))</f>
        <v>0.810536656254262</v>
      </c>
      <c r="O287" s="59" t="n">
        <f aca="false">ROUND(S287*W287,0)</f>
        <v>30</v>
      </c>
      <c r="P287" s="59" t="n">
        <f aca="false">IF(F287="","",ROUND(SQRT((F287*L287/100)^2+(G287*O287)^2),0))</f>
        <v>23</v>
      </c>
      <c r="R287" s="60" t="n">
        <v>22.4823569909964</v>
      </c>
      <c r="S287" s="61" t="n">
        <f aca="false">U287*V287*$F$5</f>
        <v>202.766550522648</v>
      </c>
      <c r="T287" s="62" t="n">
        <f aca="false">MAX(0,MIN(1,R287/100+$D$5))</f>
        <v>0.735531048812177</v>
      </c>
      <c r="U287" s="62" t="n">
        <v>0.369337979094077</v>
      </c>
      <c r="V287" s="61" t="n">
        <v>549</v>
      </c>
      <c r="W287" s="62" t="n">
        <v>0.147793277096735</v>
      </c>
      <c r="X287" s="63" t="s">
        <v>162</v>
      </c>
      <c r="Y287" s="63" t="s">
        <v>163</v>
      </c>
    </row>
    <row r="288" customFormat="false" ht="15" hidden="false" customHeight="false" outlineLevel="0" collapsed="false">
      <c r="A288" s="32" t="s">
        <v>418</v>
      </c>
      <c r="B288" s="32" t="s">
        <v>478</v>
      </c>
      <c r="C288" s="32" t="s">
        <v>487</v>
      </c>
      <c r="D288" s="59" t="n">
        <f aca="false">ROUND(S288*T288,0)</f>
        <v>235</v>
      </c>
      <c r="E288" s="59" t="n">
        <f aca="false">ROUND(S288,0)-D288</f>
        <v>83</v>
      </c>
      <c r="F288" s="59" t="n">
        <f aca="false">IF(COUNTA(D288:E288)=0,"",SUM(D288:E288))</f>
        <v>318</v>
      </c>
      <c r="G288" s="40" t="n">
        <f aca="false">IF(OR(F288="",F288=0),"",D288/F288)</f>
        <v>0.738993710691824</v>
      </c>
      <c r="H288" s="40" t="n">
        <f aca="false">IF(OR(F288="",F288=0),"",E288/F288)</f>
        <v>0.261006289308176</v>
      </c>
      <c r="I288" s="32" t="s">
        <v>161</v>
      </c>
      <c r="J288" s="36" t="n">
        <v>3.71043921764034</v>
      </c>
      <c r="K288" s="36" t="n">
        <f aca="false">$K$8</f>
        <v>1.21862888767609</v>
      </c>
      <c r="L288" s="36" t="n">
        <f aca="false">SQRT(J288^2+K288^2)</f>
        <v>3.90543410566382</v>
      </c>
      <c r="M288" s="40" t="n">
        <f aca="false">IF(G288="","",MAX(0,G288-1.96*L288/100))</f>
        <v>0.662447202220813</v>
      </c>
      <c r="N288" s="40" t="n">
        <f aca="false">IF(G288="","",MIN(1,G288+1.96*L288/100))</f>
        <v>0.815540219162835</v>
      </c>
      <c r="O288" s="59" t="n">
        <f aca="false">ROUND(S288*W288,0)</f>
        <v>47</v>
      </c>
      <c r="P288" s="59" t="n">
        <f aca="false">IF(F288="","",ROUND(SQRT((F288*L288/100)^2+(G288*O288)^2),0))</f>
        <v>37</v>
      </c>
      <c r="R288" s="60" t="n">
        <v>22.8374207555621</v>
      </c>
      <c r="S288" s="61" t="n">
        <f aca="false">U288*V288*$F$5</f>
        <v>318.271119842829</v>
      </c>
      <c r="T288" s="62" t="n">
        <f aca="false">MAX(0,MIN(1,R288/100+$D$5))</f>
        <v>0.739081686457834</v>
      </c>
      <c r="U288" s="62" t="n">
        <v>0.318271119842829</v>
      </c>
      <c r="V288" s="61" t="n">
        <v>1000</v>
      </c>
      <c r="W288" s="62" t="n">
        <v>0.147793277096735</v>
      </c>
      <c r="X288" s="63" t="s">
        <v>162</v>
      </c>
      <c r="Y288" s="63" t="s">
        <v>163</v>
      </c>
    </row>
    <row r="289" customFormat="false" ht="15" hidden="false" customHeight="false" outlineLevel="0" collapsed="false">
      <c r="A289" s="32" t="s">
        <v>418</v>
      </c>
      <c r="B289" s="32" t="s">
        <v>478</v>
      </c>
      <c r="C289" s="32" t="s">
        <v>488</v>
      </c>
      <c r="D289" s="59" t="n">
        <f aca="false">ROUND(S289*T289,0)</f>
        <v>238</v>
      </c>
      <c r="E289" s="59" t="n">
        <f aca="false">ROUND(S289,0)-D289</f>
        <v>113</v>
      </c>
      <c r="F289" s="59" t="n">
        <f aca="false">IF(COUNTA(D289:E289)=0,"",SUM(D289:E289))</f>
        <v>351</v>
      </c>
      <c r="G289" s="40" t="n">
        <f aca="false">IF(OR(F289="",F289=0),"",D289/F289)</f>
        <v>0.678062678062678</v>
      </c>
      <c r="H289" s="40" t="n">
        <f aca="false">IF(OR(F289="",F289=0),"",E289/F289)</f>
        <v>0.321937321937322</v>
      </c>
      <c r="I289" s="32" t="s">
        <v>161</v>
      </c>
      <c r="J289" s="36" t="n">
        <v>3.71043921764034</v>
      </c>
      <c r="K289" s="36" t="n">
        <f aca="false">$K$8</f>
        <v>1.21862888767609</v>
      </c>
      <c r="L289" s="36" t="n">
        <f aca="false">SQRT(J289^2+K289^2)</f>
        <v>3.90543410566382</v>
      </c>
      <c r="M289" s="40" t="n">
        <f aca="false">IF(G289="","",MAX(0,G289-1.96*L289/100))</f>
        <v>0.601516169591667</v>
      </c>
      <c r="N289" s="40" t="n">
        <f aca="false">IF(G289="","",MIN(1,G289+1.96*L289/100))</f>
        <v>0.754609186533689</v>
      </c>
      <c r="O289" s="59" t="n">
        <f aca="false">ROUND(S289*W289,0)</f>
        <v>52</v>
      </c>
      <c r="P289" s="59" t="n">
        <f aca="false">IF(F289="","",ROUND(SQRT((F289*L289/100)^2+(G289*O289)^2),0))</f>
        <v>38</v>
      </c>
      <c r="R289" s="60" t="n">
        <v>16.8094555362378</v>
      </c>
      <c r="S289" s="61" t="n">
        <f aca="false">U289*V289*$F$5</f>
        <v>350.591240875912</v>
      </c>
      <c r="T289" s="62" t="n">
        <f aca="false">MAX(0,MIN(1,R289/100+$D$5))</f>
        <v>0.67880203426459</v>
      </c>
      <c r="U289" s="62" t="n">
        <v>0.313868613138686</v>
      </c>
      <c r="V289" s="61" t="n">
        <v>1117</v>
      </c>
      <c r="W289" s="62" t="n">
        <v>0.147793277096735</v>
      </c>
      <c r="X289" s="63" t="s">
        <v>162</v>
      </c>
      <c r="Y289" s="63" t="s">
        <v>163</v>
      </c>
    </row>
    <row r="290" customFormat="false" ht="15" hidden="false" customHeight="false" outlineLevel="0" collapsed="false">
      <c r="A290" s="32" t="s">
        <v>418</v>
      </c>
      <c r="B290" s="32" t="s">
        <v>478</v>
      </c>
      <c r="C290" s="32" t="s">
        <v>489</v>
      </c>
      <c r="D290" s="59" t="n">
        <f aca="false">ROUND(S290*T290,0)</f>
        <v>1150</v>
      </c>
      <c r="E290" s="59" t="n">
        <f aca="false">ROUND(S290,0)-D290</f>
        <v>491</v>
      </c>
      <c r="F290" s="59" t="n">
        <f aca="false">IF(COUNTA(D290:E290)=0,"",SUM(D290:E290))</f>
        <v>1641</v>
      </c>
      <c r="G290" s="40" t="n">
        <f aca="false">IF(OR(F290="",F290=0),"",D290/F290)</f>
        <v>0.700792199878123</v>
      </c>
      <c r="H290" s="40" t="n">
        <f aca="false">IF(OR(F290="",F290=0),"",E290/F290)</f>
        <v>0.299207800121877</v>
      </c>
      <c r="I290" s="32" t="s">
        <v>264</v>
      </c>
      <c r="J290" s="36" t="n">
        <v>1.88552821448838</v>
      </c>
      <c r="K290" s="36" t="n">
        <f aca="false">$K$8</f>
        <v>1.21862888767609</v>
      </c>
      <c r="L290" s="36" t="n">
        <f aca="false">SQRT(J290^2+K290^2)</f>
        <v>2.24505523618249</v>
      </c>
      <c r="M290" s="40" t="n">
        <f aca="false">IF(G290="","",MAX(0,G290-1.96*L290/100))</f>
        <v>0.656789117248946</v>
      </c>
      <c r="N290" s="40" t="n">
        <f aca="false">IF(G290="","",MIN(1,G290+1.96*L290/100))</f>
        <v>0.7447952825073</v>
      </c>
      <c r="O290" s="59" t="n">
        <f aca="false">ROUND(S290*W290,0)</f>
        <v>111</v>
      </c>
      <c r="P290" s="59" t="n">
        <f aca="false">IF(F290="","",ROUND(SQRT((F290*L290/100)^2+(G290*O290)^2),0))</f>
        <v>86</v>
      </c>
      <c r="R290" s="60" t="n">
        <v>19.0017406711584</v>
      </c>
      <c r="S290" s="61" t="n">
        <f aca="false">U290*V290*$F$5</f>
        <v>1641.003487384</v>
      </c>
      <c r="T290" s="62" t="n">
        <f aca="false">MAX(0,MIN(1,R290/100+$D$5))</f>
        <v>0.700724885613797</v>
      </c>
      <c r="U290" s="62" t="n">
        <v>0.752408751666208</v>
      </c>
      <c r="V290" s="61" t="n">
        <v>2181</v>
      </c>
      <c r="W290" s="62" t="n">
        <v>0.0678151016999644</v>
      </c>
      <c r="X290" s="63" t="s">
        <v>201</v>
      </c>
      <c r="Y290" s="63" t="s">
        <v>163</v>
      </c>
    </row>
    <row r="291" customFormat="false" ht="15" hidden="false" customHeight="false" outlineLevel="0" collapsed="false">
      <c r="A291" s="32" t="s">
        <v>418</v>
      </c>
      <c r="B291" s="32" t="s">
        <v>478</v>
      </c>
      <c r="C291" s="32" t="s">
        <v>490</v>
      </c>
      <c r="D291" s="59" t="n">
        <f aca="false">ROUND(S291*T291,0)</f>
        <v>624</v>
      </c>
      <c r="E291" s="59" t="n">
        <f aca="false">ROUND(S291,0)-D291</f>
        <v>302</v>
      </c>
      <c r="F291" s="59" t="n">
        <f aca="false">IF(COUNTA(D291:E291)=0,"",SUM(D291:E291))</f>
        <v>926</v>
      </c>
      <c r="G291" s="40" t="n">
        <f aca="false">IF(OR(F291="",F291=0),"",D291/F291)</f>
        <v>0.673866090712743</v>
      </c>
      <c r="H291" s="40" t="n">
        <f aca="false">IF(OR(F291="",F291=0),"",E291/F291)</f>
        <v>0.326133909287257</v>
      </c>
      <c r="I291" s="32" t="s">
        <v>161</v>
      </c>
      <c r="J291" s="36" t="n">
        <v>2.37295943726819</v>
      </c>
      <c r="K291" s="36" t="n">
        <f aca="false">$K$8</f>
        <v>1.21862888767609</v>
      </c>
      <c r="L291" s="36" t="n">
        <f aca="false">SQRT(J291^2+K291^2)</f>
        <v>2.66758183694499</v>
      </c>
      <c r="M291" s="40" t="n">
        <f aca="false">IF(G291="","",MAX(0,G291-1.96*L291/100))</f>
        <v>0.621581486708621</v>
      </c>
      <c r="N291" s="40" t="n">
        <f aca="false">IF(G291="","",MIN(1,G291+1.96*L291/100))</f>
        <v>0.726150694716865</v>
      </c>
      <c r="O291" s="59" t="n">
        <f aca="false">ROUND(S291*W291,0)</f>
        <v>82</v>
      </c>
      <c r="P291" s="59" t="n">
        <f aca="false">IF(F291="","",ROUND(SQRT((F291*L291/100)^2+(G291*O291)^2),0))</f>
        <v>61</v>
      </c>
      <c r="R291" s="60" t="n">
        <v>16.3646371746702</v>
      </c>
      <c r="S291" s="61" t="n">
        <f aca="false">U291*V291*$F$5</f>
        <v>925.647509578544</v>
      </c>
      <c r="T291" s="62" t="n">
        <f aca="false">MAX(0,MIN(1,R291/100+$D$5))</f>
        <v>0.674353850648914</v>
      </c>
      <c r="U291" s="62" t="n">
        <v>0.432950191570881</v>
      </c>
      <c r="V291" s="61" t="n">
        <v>2138</v>
      </c>
      <c r="W291" s="62" t="n">
        <v>0.0882361663506877</v>
      </c>
      <c r="X291" s="63" t="s">
        <v>168</v>
      </c>
      <c r="Y291" s="63" t="s">
        <v>163</v>
      </c>
    </row>
    <row r="292" customFormat="false" ht="15" hidden="false" customHeight="false" outlineLevel="0" collapsed="false">
      <c r="A292" s="32" t="s">
        <v>418</v>
      </c>
      <c r="B292" s="32" t="s">
        <v>491</v>
      </c>
      <c r="C292" s="32" t="s">
        <v>492</v>
      </c>
      <c r="D292" s="59" t="n">
        <f aca="false">ROUND(S292*T292,0)</f>
        <v>730</v>
      </c>
      <c r="E292" s="59" t="n">
        <f aca="false">ROUND(S292,0)-D292</f>
        <v>632</v>
      </c>
      <c r="F292" s="59" t="n">
        <f aca="false">IF(COUNTA(D292:E292)=0,"",SUM(D292:E292))</f>
        <v>1362</v>
      </c>
      <c r="G292" s="40" t="n">
        <f aca="false">IF(OR(F292="",F292=0),"",D292/F292)</f>
        <v>0.535976505139501</v>
      </c>
      <c r="H292" s="40" t="n">
        <f aca="false">IF(OR(F292="",F292=0),"",E292/F292)</f>
        <v>0.464023494860499</v>
      </c>
      <c r="I292" s="32" t="s">
        <v>161</v>
      </c>
      <c r="J292" s="36" t="n">
        <v>1.88552821448838</v>
      </c>
      <c r="K292" s="36" t="n">
        <f aca="false">$K$8</f>
        <v>1.21862888767609</v>
      </c>
      <c r="L292" s="36" t="n">
        <f aca="false">SQRT(J292^2+K292^2)</f>
        <v>2.24505523618249</v>
      </c>
      <c r="M292" s="40" t="n">
        <f aca="false">IF(G292="","",MAX(0,G292-1.96*L292/100))</f>
        <v>0.491973422510324</v>
      </c>
      <c r="N292" s="40" t="n">
        <f aca="false">IF(G292="","",MIN(1,G292+1.96*L292/100))</f>
        <v>0.579979587768677</v>
      </c>
      <c r="O292" s="59" t="n">
        <f aca="false">ROUND(S292*W292,0)</f>
        <v>92</v>
      </c>
      <c r="P292" s="59" t="n">
        <f aca="false">IF(F292="","",ROUND(SQRT((F292*L292/100)^2+(G292*O292)^2),0))</f>
        <v>58</v>
      </c>
      <c r="R292" s="60" t="n">
        <v>2.52345426167891</v>
      </c>
      <c r="S292" s="61" t="n">
        <f aca="false">U292*V292*$F$5</f>
        <v>1362.48372781065</v>
      </c>
      <c r="T292" s="62" t="n">
        <f aca="false">MAX(0,MIN(1,R292/100+$D$5))</f>
        <v>0.535942021519002</v>
      </c>
      <c r="U292" s="62" t="n">
        <v>0.638165680473373</v>
      </c>
      <c r="V292" s="61" t="n">
        <v>2135</v>
      </c>
      <c r="W292" s="62" t="n">
        <v>0.0678151016999644</v>
      </c>
      <c r="X292" s="63" t="s">
        <v>201</v>
      </c>
      <c r="Y292" s="63" t="s">
        <v>163</v>
      </c>
    </row>
    <row r="293" customFormat="false" ht="15" hidden="false" customHeight="false" outlineLevel="0" collapsed="false">
      <c r="A293" s="32" t="s">
        <v>418</v>
      </c>
      <c r="B293" s="32" t="s">
        <v>491</v>
      </c>
      <c r="C293" s="32" t="s">
        <v>493</v>
      </c>
      <c r="D293" s="59" t="n">
        <f aca="false">ROUND(S293*T293,0)</f>
        <v>579</v>
      </c>
      <c r="E293" s="59" t="n">
        <f aca="false">ROUND(S293,0)-D293</f>
        <v>518</v>
      </c>
      <c r="F293" s="59" t="n">
        <f aca="false">IF(COUNTA(D293:E293)=0,"",SUM(D293:E293))</f>
        <v>1097</v>
      </c>
      <c r="G293" s="40" t="n">
        <f aca="false">IF(OR(F293="",F293=0),"",D293/F293)</f>
        <v>0.527803099361896</v>
      </c>
      <c r="H293" s="40" t="n">
        <f aca="false">IF(OR(F293="",F293=0),"",E293/F293)</f>
        <v>0.472196900638104</v>
      </c>
      <c r="I293" s="32" t="s">
        <v>264</v>
      </c>
      <c r="J293" s="36" t="n">
        <v>1.88552821448838</v>
      </c>
      <c r="K293" s="36" t="n">
        <f aca="false">$K$8</f>
        <v>1.21862888767609</v>
      </c>
      <c r="L293" s="36" t="n">
        <f aca="false">SQRT(J293^2+K293^2)</f>
        <v>2.24505523618249</v>
      </c>
      <c r="M293" s="40" t="n">
        <f aca="false">IF(G293="","",MAX(0,G293-1.96*L293/100))</f>
        <v>0.483800016732719</v>
      </c>
      <c r="N293" s="40" t="n">
        <f aca="false">IF(G293="","",MIN(1,G293+1.96*L293/100))</f>
        <v>0.571806181991073</v>
      </c>
      <c r="O293" s="59" t="n">
        <f aca="false">ROUND(S293*W293,0)</f>
        <v>74</v>
      </c>
      <c r="P293" s="59" t="n">
        <f aca="false">IF(F293="","",ROUND(SQRT((F293*L293/100)^2+(G293*O293)^2),0))</f>
        <v>46</v>
      </c>
      <c r="R293" s="60" t="n">
        <v>1.74377694372724</v>
      </c>
      <c r="S293" s="61" t="n">
        <f aca="false">U293*V293*$F$5</f>
        <v>1096.75029446997</v>
      </c>
      <c r="T293" s="62" t="n">
        <f aca="false">MAX(0,MIN(1,R293/100+$D$5))</f>
        <v>0.528145248339485</v>
      </c>
      <c r="U293" s="62" t="n">
        <v>0.641801519406637</v>
      </c>
      <c r="V293" s="61" t="n">
        <v>1708.86210348014</v>
      </c>
      <c r="W293" s="62" t="n">
        <v>0.0678151016999644</v>
      </c>
      <c r="X293" s="63" t="s">
        <v>201</v>
      </c>
      <c r="Y293" s="63" t="s">
        <v>266</v>
      </c>
    </row>
    <row r="294" customFormat="false" ht="15" hidden="false" customHeight="false" outlineLevel="0" collapsed="false">
      <c r="A294" s="32" t="s">
        <v>418</v>
      </c>
      <c r="B294" s="32" t="s">
        <v>491</v>
      </c>
      <c r="C294" s="32" t="s">
        <v>494</v>
      </c>
      <c r="D294" s="59" t="n">
        <f aca="false">ROUND(S294*T294,0)</f>
        <v>317</v>
      </c>
      <c r="E294" s="59" t="n">
        <f aca="false">ROUND(S294,0)-D294</f>
        <v>264</v>
      </c>
      <c r="F294" s="59" t="n">
        <f aca="false">IF(COUNTA(D294:E294)=0,"",SUM(D294:E294))</f>
        <v>581</v>
      </c>
      <c r="G294" s="40" t="n">
        <f aca="false">IF(OR(F294="",F294=0),"",D294/F294)</f>
        <v>0.545611015490534</v>
      </c>
      <c r="H294" s="40" t="n">
        <f aca="false">IF(OR(F294="",F294=0),"",E294/F294)</f>
        <v>0.454388984509466</v>
      </c>
      <c r="I294" s="32" t="s">
        <v>264</v>
      </c>
      <c r="J294" s="36" t="n">
        <v>2.37295943726819</v>
      </c>
      <c r="K294" s="36" t="n">
        <f aca="false">$K$8</f>
        <v>1.21862888767609</v>
      </c>
      <c r="L294" s="36" t="n">
        <f aca="false">SQRT(J294^2+K294^2)</f>
        <v>2.66758183694499</v>
      </c>
      <c r="M294" s="40" t="n">
        <f aca="false">IF(G294="","",MAX(0,G294-1.96*L294/100))</f>
        <v>0.493326411486412</v>
      </c>
      <c r="N294" s="40" t="n">
        <f aca="false">IF(G294="","",MIN(1,G294+1.96*L294/100))</f>
        <v>0.597895619494655</v>
      </c>
      <c r="O294" s="59" t="n">
        <f aca="false">ROUND(S294*W294,0)</f>
        <v>51</v>
      </c>
      <c r="P294" s="59" t="n">
        <f aca="false">IF(F294="","",ROUND(SQRT((F294*L294/100)^2+(G294*O294)^2),0))</f>
        <v>32</v>
      </c>
      <c r="R294" s="60" t="n">
        <v>3.4675936398669</v>
      </c>
      <c r="S294" s="61" t="n">
        <f aca="false">U294*V294*$F$5</f>
        <v>581.035155413661</v>
      </c>
      <c r="T294" s="62" t="n">
        <f aca="false">MAX(0,MIN(1,R294/100+$D$5))</f>
        <v>0.545383415300882</v>
      </c>
      <c r="U294" s="62" t="n">
        <v>0.283708571979326</v>
      </c>
      <c r="V294" s="61" t="n">
        <v>2048</v>
      </c>
      <c r="W294" s="62" t="n">
        <v>0.0882361663506877</v>
      </c>
      <c r="X294" s="63" t="s">
        <v>168</v>
      </c>
      <c r="Y294" s="63" t="s">
        <v>163</v>
      </c>
    </row>
    <row r="295" customFormat="false" ht="15" hidden="false" customHeight="false" outlineLevel="0" collapsed="false">
      <c r="A295" s="32" t="s">
        <v>418</v>
      </c>
      <c r="B295" s="32" t="s">
        <v>491</v>
      </c>
      <c r="C295" s="32" t="s">
        <v>495</v>
      </c>
      <c r="D295" s="59" t="n">
        <f aca="false">ROUND(S295*T295,0)</f>
        <v>619</v>
      </c>
      <c r="E295" s="59" t="n">
        <f aca="false">ROUND(S295,0)-D295</f>
        <v>546</v>
      </c>
      <c r="F295" s="59" t="n">
        <f aca="false">IF(COUNTA(D295:E295)=0,"",SUM(D295:E295))</f>
        <v>1165</v>
      </c>
      <c r="G295" s="40" t="n">
        <f aca="false">IF(OR(F295="",F295=0),"",D295/F295)</f>
        <v>0.531330472103004</v>
      </c>
      <c r="H295" s="40" t="n">
        <f aca="false">IF(OR(F295="",F295=0),"",E295/F295)</f>
        <v>0.468669527896996</v>
      </c>
      <c r="I295" s="32" t="s">
        <v>264</v>
      </c>
      <c r="J295" s="36" t="n">
        <v>1.88552821448838</v>
      </c>
      <c r="K295" s="36" t="n">
        <f aca="false">$K$8</f>
        <v>1.21862888767609</v>
      </c>
      <c r="L295" s="36" t="n">
        <f aca="false">SQRT(J295^2+K295^2)</f>
        <v>2.24505523618249</v>
      </c>
      <c r="M295" s="40" t="n">
        <f aca="false">IF(G295="","",MAX(0,G295-1.96*L295/100))</f>
        <v>0.487327389473828</v>
      </c>
      <c r="N295" s="40" t="n">
        <f aca="false">IF(G295="","",MIN(1,G295+1.96*L295/100))</f>
        <v>0.575333554732181</v>
      </c>
      <c r="O295" s="59" t="n">
        <f aca="false">ROUND(S295*W295,0)</f>
        <v>79</v>
      </c>
      <c r="P295" s="59" t="n">
        <f aca="false">IF(F295="","",ROUND(SQRT((F295*L295/100)^2+(G295*O295)^2),0))</f>
        <v>49</v>
      </c>
      <c r="R295" s="60" t="n">
        <v>2.052886302455</v>
      </c>
      <c r="S295" s="61" t="n">
        <f aca="false">U295*V295*$F$5</f>
        <v>1165.3300485926</v>
      </c>
      <c r="T295" s="62" t="n">
        <f aca="false">MAX(0,MIN(1,R295/100+$D$5))</f>
        <v>0.531236341926763</v>
      </c>
      <c r="U295" s="62" t="n">
        <v>0.60134773346046</v>
      </c>
      <c r="V295" s="61" t="n">
        <v>1937.86387434555</v>
      </c>
      <c r="W295" s="62" t="n">
        <v>0.0678151016999644</v>
      </c>
      <c r="X295" s="63" t="s">
        <v>201</v>
      </c>
      <c r="Y295" s="63" t="s">
        <v>266</v>
      </c>
    </row>
    <row r="296" customFormat="false" ht="15" hidden="false" customHeight="false" outlineLevel="0" collapsed="false">
      <c r="A296" s="32" t="s">
        <v>418</v>
      </c>
      <c r="B296" s="32" t="s">
        <v>491</v>
      </c>
      <c r="C296" s="32" t="s">
        <v>496</v>
      </c>
      <c r="D296" s="59" t="n">
        <f aca="false">ROUND(S296*T296,0)</f>
        <v>537</v>
      </c>
      <c r="E296" s="59" t="n">
        <f aca="false">ROUND(S296,0)-D296</f>
        <v>476</v>
      </c>
      <c r="F296" s="59" t="n">
        <f aca="false">IF(COUNTA(D296:E296)=0,"",SUM(D296:E296))</f>
        <v>1013</v>
      </c>
      <c r="G296" s="40" t="n">
        <f aca="false">IF(OR(F296="",F296=0),"",D296/F296)</f>
        <v>0.530108588351431</v>
      </c>
      <c r="H296" s="40" t="n">
        <f aca="false">IF(OR(F296="",F296=0),"",E296/F296)</f>
        <v>0.469891411648569</v>
      </c>
      <c r="I296" s="32" t="s">
        <v>161</v>
      </c>
      <c r="J296" s="36" t="n">
        <v>1.88552821448838</v>
      </c>
      <c r="K296" s="36" t="n">
        <f aca="false">$K$8</f>
        <v>1.21862888767609</v>
      </c>
      <c r="L296" s="36" t="n">
        <f aca="false">SQRT(J296^2+K296^2)</f>
        <v>2.24505523618249</v>
      </c>
      <c r="M296" s="40" t="n">
        <f aca="false">IF(G296="","",MAX(0,G296-1.96*L296/100))</f>
        <v>0.486105505722255</v>
      </c>
      <c r="N296" s="40" t="n">
        <f aca="false">IF(G296="","",MIN(1,G296+1.96*L296/100))</f>
        <v>0.574111670980608</v>
      </c>
      <c r="O296" s="59" t="n">
        <f aca="false">ROUND(S296*W296,0)</f>
        <v>69</v>
      </c>
      <c r="P296" s="59" t="n">
        <f aca="false">IF(F296="","",ROUND(SQRT((F296*L296/100)^2+(G296*O296)^2),0))</f>
        <v>43</v>
      </c>
      <c r="R296" s="60" t="n">
        <v>1.99017549648479</v>
      </c>
      <c r="S296" s="61" t="n">
        <f aca="false">U296*V296*$F$5</f>
        <v>1012.91514143095</v>
      </c>
      <c r="T296" s="62" t="n">
        <f aca="false">MAX(0,MIN(1,R296/100+$D$5))</f>
        <v>0.530609233867061</v>
      </c>
      <c r="U296" s="62" t="n">
        <v>0.613144758735441</v>
      </c>
      <c r="V296" s="61" t="n">
        <v>1652</v>
      </c>
      <c r="W296" s="62" t="n">
        <v>0.0678151016999644</v>
      </c>
      <c r="X296" s="63" t="s">
        <v>201</v>
      </c>
      <c r="Y296" s="63" t="s">
        <v>163</v>
      </c>
    </row>
    <row r="297" customFormat="false" ht="15" hidden="false" customHeight="false" outlineLevel="0" collapsed="false">
      <c r="A297" s="32" t="s">
        <v>418</v>
      </c>
      <c r="B297" s="32" t="s">
        <v>491</v>
      </c>
      <c r="C297" s="32" t="s">
        <v>497</v>
      </c>
      <c r="D297" s="59" t="n">
        <f aca="false">ROUND(S297*T297,0)</f>
        <v>633</v>
      </c>
      <c r="E297" s="59" t="n">
        <f aca="false">ROUND(S297,0)-D297</f>
        <v>567</v>
      </c>
      <c r="F297" s="59" t="n">
        <f aca="false">IF(COUNTA(D297:E297)=0,"",SUM(D297:E297))</f>
        <v>1200</v>
      </c>
      <c r="G297" s="40" t="n">
        <f aca="false">IF(OR(F297="",F297=0),"",D297/F297)</f>
        <v>0.5275</v>
      </c>
      <c r="H297" s="40" t="n">
        <f aca="false">IF(OR(F297="",F297=0),"",E297/F297)</f>
        <v>0.4725</v>
      </c>
      <c r="I297" s="32" t="s">
        <v>264</v>
      </c>
      <c r="J297" s="36" t="n">
        <v>1.88552821448838</v>
      </c>
      <c r="K297" s="36" t="n">
        <f aca="false">$K$8</f>
        <v>1.21862888767609</v>
      </c>
      <c r="L297" s="36" t="n">
        <f aca="false">SQRT(J297^2+K297^2)</f>
        <v>2.24505523618249</v>
      </c>
      <c r="M297" s="40" t="n">
        <f aca="false">IF(G297="","",MAX(0,G297-1.96*L297/100))</f>
        <v>0.483496917370823</v>
      </c>
      <c r="N297" s="40" t="n">
        <f aca="false">IF(G297="","",MIN(1,G297+1.96*L297/100))</f>
        <v>0.571503082629177</v>
      </c>
      <c r="O297" s="59" t="n">
        <f aca="false">ROUND(S297*W297,0)</f>
        <v>81</v>
      </c>
      <c r="P297" s="59" t="n">
        <f aca="false">IF(F297="","",ROUND(SQRT((F297*L297/100)^2+(G297*O297)^2),0))</f>
        <v>51</v>
      </c>
      <c r="R297" s="60" t="n">
        <v>1.67780001644876</v>
      </c>
      <c r="S297" s="61" t="n">
        <f aca="false">U297*V297*$F$5</f>
        <v>1199.88122011757</v>
      </c>
      <c r="T297" s="62" t="n">
        <f aca="false">MAX(0,MIN(1,R297/100+$D$5))</f>
        <v>0.527485479066701</v>
      </c>
      <c r="U297" s="62" t="n">
        <v>0.617879182182459</v>
      </c>
      <c r="V297" s="61" t="n">
        <v>1941.93501693871</v>
      </c>
      <c r="W297" s="62" t="n">
        <v>0.0678151016999644</v>
      </c>
      <c r="X297" s="63" t="s">
        <v>201</v>
      </c>
      <c r="Y297" s="63" t="s">
        <v>266</v>
      </c>
    </row>
    <row r="298" customFormat="false" ht="15" hidden="false" customHeight="false" outlineLevel="0" collapsed="false">
      <c r="A298" s="32" t="s">
        <v>418</v>
      </c>
      <c r="B298" s="32" t="s">
        <v>491</v>
      </c>
      <c r="C298" s="32" t="s">
        <v>498</v>
      </c>
      <c r="D298" s="59" t="n">
        <f aca="false">ROUND(S298*T298,0)</f>
        <v>317</v>
      </c>
      <c r="E298" s="59" t="n">
        <f aca="false">ROUND(S298,0)-D298</f>
        <v>292</v>
      </c>
      <c r="F298" s="59" t="n">
        <f aca="false">IF(COUNTA(D298:E298)=0,"",SUM(D298:E298))</f>
        <v>609</v>
      </c>
      <c r="G298" s="40" t="n">
        <f aca="false">IF(OR(F298="",F298=0),"",D298/F298)</f>
        <v>0.520525451559934</v>
      </c>
      <c r="H298" s="40" t="n">
        <f aca="false">IF(OR(F298="",F298=0),"",E298/F298)</f>
        <v>0.479474548440066</v>
      </c>
      <c r="I298" s="32" t="s">
        <v>264</v>
      </c>
      <c r="J298" s="36" t="n">
        <v>2.37295943726819</v>
      </c>
      <c r="K298" s="36" t="n">
        <f aca="false">$K$8</f>
        <v>1.21862888767609</v>
      </c>
      <c r="L298" s="36" t="n">
        <f aca="false">SQRT(J298^2+K298^2)</f>
        <v>2.66758183694499</v>
      </c>
      <c r="M298" s="40" t="n">
        <f aca="false">IF(G298="","",MAX(0,G298-1.96*L298/100))</f>
        <v>0.468240847555813</v>
      </c>
      <c r="N298" s="40" t="n">
        <f aca="false">IF(G298="","",MIN(1,G298+1.96*L298/100))</f>
        <v>0.572810055564056</v>
      </c>
      <c r="O298" s="59" t="n">
        <f aca="false">ROUND(S298*W298,0)</f>
        <v>54</v>
      </c>
      <c r="P298" s="59" t="n">
        <f aca="false">IF(F298="","",ROUND(SQRT((F298*L298/100)^2+(G298*O298)^2),0))</f>
        <v>32</v>
      </c>
      <c r="R298" s="60" t="n">
        <v>0.967439973205653</v>
      </c>
      <c r="S298" s="61" t="n">
        <f aca="false">U298*V298*$F$5</f>
        <v>609.080306436487</v>
      </c>
      <c r="T298" s="62" t="n">
        <f aca="false">MAX(0,MIN(1,R298/100+$D$5))</f>
        <v>0.520381878634269</v>
      </c>
      <c r="U298" s="62" t="n">
        <v>0.34508799231529</v>
      </c>
      <c r="V298" s="61" t="n">
        <v>1765</v>
      </c>
      <c r="W298" s="62" t="n">
        <v>0.0882361663506877</v>
      </c>
      <c r="X298" s="63" t="s">
        <v>168</v>
      </c>
      <c r="Y298" s="63" t="s">
        <v>163</v>
      </c>
    </row>
    <row r="299" customFormat="false" ht="15" hidden="false" customHeight="false" outlineLevel="0" collapsed="false">
      <c r="A299" s="32" t="s">
        <v>418</v>
      </c>
      <c r="B299" s="32" t="s">
        <v>499</v>
      </c>
      <c r="C299" s="32" t="s">
        <v>499</v>
      </c>
      <c r="D299" s="59" t="n">
        <f aca="false">ROUND(S299*T299,0)</f>
        <v>495</v>
      </c>
      <c r="E299" s="59" t="n">
        <f aca="false">ROUND(S299,0)-D299</f>
        <v>316</v>
      </c>
      <c r="F299" s="59" t="n">
        <f aca="false">IF(COUNTA(D299:E299)=0,"",SUM(D299:E299))</f>
        <v>811</v>
      </c>
      <c r="G299" s="40" t="n">
        <f aca="false">IF(OR(F299="",F299=0),"",D299/F299)</f>
        <v>0.61035758323058</v>
      </c>
      <c r="H299" s="40" t="n">
        <f aca="false">IF(OR(F299="",F299=0),"",E299/F299)</f>
        <v>0.38964241676942</v>
      </c>
      <c r="I299" s="32" t="s">
        <v>161</v>
      </c>
      <c r="J299" s="36" t="n">
        <v>2.37295943726819</v>
      </c>
      <c r="K299" s="36" t="n">
        <f aca="false">$K$8</f>
        <v>1.21862888767609</v>
      </c>
      <c r="L299" s="36" t="n">
        <f aca="false">SQRT(J299^2+K299^2)</f>
        <v>2.66758183694499</v>
      </c>
      <c r="M299" s="40" t="n">
        <f aca="false">IF(G299="","",MAX(0,G299-1.96*L299/100))</f>
        <v>0.558072979226458</v>
      </c>
      <c r="N299" s="40" t="n">
        <f aca="false">IF(G299="","",MIN(1,G299+1.96*L299/100))</f>
        <v>0.662642187234701</v>
      </c>
      <c r="O299" s="59" t="n">
        <f aca="false">ROUND(S299*W299,0)</f>
        <v>72</v>
      </c>
      <c r="P299" s="59" t="n">
        <f aca="false">IF(F299="","",ROUND(SQRT((F299*L299/100)^2+(G299*O299)^2),0))</f>
        <v>49</v>
      </c>
      <c r="R299" s="60" t="n">
        <v>9.90693389882842</v>
      </c>
      <c r="S299" s="61" t="n">
        <f aca="false">U299*V299*$F$5</f>
        <v>811.2722513089</v>
      </c>
      <c r="T299" s="62" t="n">
        <f aca="false">MAX(0,MIN(1,R299/100+$D$5))</f>
        <v>0.609776817890497</v>
      </c>
      <c r="U299" s="62" t="n">
        <v>0.424083769633508</v>
      </c>
      <c r="V299" s="61" t="n">
        <v>1913</v>
      </c>
      <c r="W299" s="62" t="n">
        <v>0.0882361663506877</v>
      </c>
      <c r="X299" s="63" t="s">
        <v>168</v>
      </c>
      <c r="Y299" s="63" t="s">
        <v>163</v>
      </c>
    </row>
    <row r="300" customFormat="false" ht="15" hidden="false" customHeight="false" outlineLevel="0" collapsed="false">
      <c r="A300" s="32" t="s">
        <v>418</v>
      </c>
      <c r="B300" s="32" t="s">
        <v>500</v>
      </c>
      <c r="C300" s="32" t="s">
        <v>500</v>
      </c>
      <c r="D300" s="59" t="n">
        <f aca="false">ROUND(S300*T300,0)</f>
        <v>77</v>
      </c>
      <c r="E300" s="59" t="n">
        <f aca="false">ROUND(S300,0)-D300</f>
        <v>67</v>
      </c>
      <c r="F300" s="59" t="n">
        <f aca="false">IF(COUNTA(D300:E300)=0,"",SUM(D300:E300))</f>
        <v>144</v>
      </c>
      <c r="G300" s="40" t="n">
        <f aca="false">IF(OR(F300="",F300=0),"",D300/F300)</f>
        <v>0.534722222222222</v>
      </c>
      <c r="H300" s="40" t="n">
        <f aca="false">IF(OR(F300="",F300=0),"",E300/F300)</f>
        <v>0.465277777777778</v>
      </c>
      <c r="I300" s="32" t="s">
        <v>161</v>
      </c>
      <c r="J300" s="36" t="n">
        <v>3.71043921764034</v>
      </c>
      <c r="K300" s="36" t="n">
        <f aca="false">$K$8</f>
        <v>1.21862888767609</v>
      </c>
      <c r="L300" s="36" t="n">
        <f aca="false">SQRT(J300^2+K300^2)</f>
        <v>3.90543410566382</v>
      </c>
      <c r="M300" s="40" t="n">
        <f aca="false">IF(G300="","",MAX(0,G300-1.96*L300/100))</f>
        <v>0.458175713751211</v>
      </c>
      <c r="N300" s="40" t="n">
        <f aca="false">IF(G300="","",MIN(1,G300+1.96*L300/100))</f>
        <v>0.611268730693233</v>
      </c>
      <c r="O300" s="59" t="n">
        <f aca="false">ROUND(S300*W300,0)</f>
        <v>21</v>
      </c>
      <c r="P300" s="59" t="n">
        <f aca="false">IF(F300="","",ROUND(SQRT((F300*L300/100)^2+(G300*O300)^2),0))</f>
        <v>13</v>
      </c>
      <c r="R300" s="60" t="n">
        <v>2.54028892297807</v>
      </c>
      <c r="S300" s="61" t="n">
        <f aca="false">U300*V300*$F$5</f>
        <v>143.630597014925</v>
      </c>
      <c r="T300" s="62" t="n">
        <f aca="false">MAX(0,MIN(1,R300/100+$D$5))</f>
        <v>0.536110368131994</v>
      </c>
      <c r="U300" s="62" t="n">
        <v>0.526119402985075</v>
      </c>
      <c r="V300" s="61" t="n">
        <v>273</v>
      </c>
      <c r="W300" s="62" t="n">
        <v>0.147793277096735</v>
      </c>
      <c r="X300" s="63" t="s">
        <v>162</v>
      </c>
      <c r="Y300" s="63" t="s">
        <v>163</v>
      </c>
    </row>
    <row r="301" customFormat="false" ht="15" hidden="false" customHeight="false" outlineLevel="0" collapsed="false">
      <c r="A301" s="32" t="s">
        <v>418</v>
      </c>
      <c r="B301" s="32" t="s">
        <v>325</v>
      </c>
      <c r="C301" s="32" t="s">
        <v>501</v>
      </c>
      <c r="D301" s="59" t="n">
        <f aca="false">ROUND(S301*T301,0)</f>
        <v>778</v>
      </c>
      <c r="E301" s="59" t="n">
        <f aca="false">ROUND(S301,0)-D301</f>
        <v>518</v>
      </c>
      <c r="F301" s="59" t="n">
        <f aca="false">IF(COUNTA(D301:E301)=0,"",SUM(D301:E301))</f>
        <v>1296</v>
      </c>
      <c r="G301" s="40" t="n">
        <f aca="false">IF(OR(F301="",F301=0),"",D301/F301)</f>
        <v>0.600308641975309</v>
      </c>
      <c r="H301" s="40" t="n">
        <f aca="false">IF(OR(F301="",F301=0),"",E301/F301)</f>
        <v>0.399691358024691</v>
      </c>
      <c r="I301" s="32" t="s">
        <v>161</v>
      </c>
      <c r="J301" s="36" t="n">
        <v>1.88552821448838</v>
      </c>
      <c r="K301" s="36" t="n">
        <f aca="false">$K$8</f>
        <v>1.21862888767609</v>
      </c>
      <c r="L301" s="36" t="n">
        <f aca="false">SQRT(J301^2+K301^2)</f>
        <v>2.24505523618249</v>
      </c>
      <c r="M301" s="40" t="n">
        <f aca="false">IF(G301="","",MAX(0,G301-1.96*L301/100))</f>
        <v>0.556305559346132</v>
      </c>
      <c r="N301" s="40" t="n">
        <f aca="false">IF(G301="","",MIN(1,G301+1.96*L301/100))</f>
        <v>0.644311724604485</v>
      </c>
      <c r="O301" s="59" t="n">
        <f aca="false">ROUND(S301*W301,0)</f>
        <v>88</v>
      </c>
      <c r="P301" s="59" t="n">
        <f aca="false">IF(F301="","",ROUND(SQRT((F301*L301/100)^2+(G301*O301)^2),0))</f>
        <v>60</v>
      </c>
      <c r="R301" s="60" t="n">
        <v>8.91976093179532</v>
      </c>
      <c r="S301" s="61" t="n">
        <f aca="false">U301*V301*$F$5</f>
        <v>1296.13085052843</v>
      </c>
      <c r="T301" s="62" t="n">
        <f aca="false">MAX(0,MIN(1,R301/100+$D$5))</f>
        <v>0.599905088220166</v>
      </c>
      <c r="U301" s="62" t="n">
        <v>0.662304982385506</v>
      </c>
      <c r="V301" s="61" t="n">
        <v>1957</v>
      </c>
      <c r="W301" s="62" t="n">
        <v>0.0678151016999644</v>
      </c>
      <c r="X301" s="63" t="s">
        <v>201</v>
      </c>
      <c r="Y301" s="63" t="s">
        <v>163</v>
      </c>
    </row>
    <row r="302" customFormat="false" ht="15" hidden="false" customHeight="false" outlineLevel="0" collapsed="false">
      <c r="A302" s="32" t="s">
        <v>418</v>
      </c>
      <c r="B302" s="32" t="s">
        <v>325</v>
      </c>
      <c r="C302" s="32" t="s">
        <v>502</v>
      </c>
      <c r="D302" s="59" t="n">
        <f aca="false">ROUND(S302*T302,0)</f>
        <v>745</v>
      </c>
      <c r="E302" s="59" t="n">
        <f aca="false">ROUND(S302,0)-D302</f>
        <v>569</v>
      </c>
      <c r="F302" s="59" t="n">
        <f aca="false">IF(COUNTA(D302:E302)=0,"",SUM(D302:E302))</f>
        <v>1314</v>
      </c>
      <c r="G302" s="40" t="n">
        <f aca="false">IF(OR(F302="",F302=0),"",D302/F302)</f>
        <v>0.566971080669711</v>
      </c>
      <c r="H302" s="40" t="n">
        <f aca="false">IF(OR(F302="",F302=0),"",E302/F302)</f>
        <v>0.433028919330289</v>
      </c>
      <c r="I302" s="32" t="s">
        <v>161</v>
      </c>
      <c r="J302" s="36" t="n">
        <v>1.88552821448838</v>
      </c>
      <c r="K302" s="36" t="n">
        <f aca="false">$K$8</f>
        <v>1.21862888767609</v>
      </c>
      <c r="L302" s="36" t="n">
        <f aca="false">SQRT(J302^2+K302^2)</f>
        <v>2.24505523618249</v>
      </c>
      <c r="M302" s="40" t="n">
        <f aca="false">IF(G302="","",MAX(0,G302-1.96*L302/100))</f>
        <v>0.522967998040534</v>
      </c>
      <c r="N302" s="40" t="n">
        <f aca="false">IF(G302="","",MIN(1,G302+1.96*L302/100))</f>
        <v>0.610974163298888</v>
      </c>
      <c r="O302" s="59" t="n">
        <f aca="false">ROUND(S302*W302,0)</f>
        <v>89</v>
      </c>
      <c r="P302" s="59" t="n">
        <f aca="false">IF(F302="","",ROUND(SQRT((F302*L302/100)^2+(G302*O302)^2),0))</f>
        <v>58</v>
      </c>
      <c r="R302" s="60" t="n">
        <v>5.63284679891564</v>
      </c>
      <c r="S302" s="61" t="n">
        <f aca="false">U302*V302*$F$5</f>
        <v>1313.559</v>
      </c>
      <c r="T302" s="62" t="n">
        <f aca="false">MAX(0,MIN(1,R302/100+$D$5))</f>
        <v>0.567035946891369</v>
      </c>
      <c r="U302" s="62" t="n">
        <v>0.6695</v>
      </c>
      <c r="V302" s="61" t="n">
        <v>1962</v>
      </c>
      <c r="W302" s="62" t="n">
        <v>0.0678151016999644</v>
      </c>
      <c r="X302" s="63" t="s">
        <v>201</v>
      </c>
      <c r="Y302" s="63" t="s">
        <v>163</v>
      </c>
    </row>
    <row r="303" customFormat="false" ht="15" hidden="false" customHeight="false" outlineLevel="0" collapsed="false">
      <c r="A303" s="32" t="s">
        <v>418</v>
      </c>
      <c r="B303" s="32" t="s">
        <v>325</v>
      </c>
      <c r="C303" s="32" t="s">
        <v>503</v>
      </c>
      <c r="D303" s="59" t="n">
        <f aca="false">ROUND(S303*T303,0)</f>
        <v>390</v>
      </c>
      <c r="E303" s="59" t="n">
        <f aca="false">ROUND(S303,0)-D303</f>
        <v>340</v>
      </c>
      <c r="F303" s="59" t="n">
        <f aca="false">IF(COUNTA(D303:E303)=0,"",SUM(D303:E303))</f>
        <v>730</v>
      </c>
      <c r="G303" s="40" t="n">
        <f aca="false">IF(OR(F303="",F303=0),"",D303/F303)</f>
        <v>0.534246575342466</v>
      </c>
      <c r="H303" s="40" t="n">
        <f aca="false">IF(OR(F303="",F303=0),"",E303/F303)</f>
        <v>0.465753424657534</v>
      </c>
      <c r="I303" s="32" t="s">
        <v>161</v>
      </c>
      <c r="J303" s="36" t="n">
        <v>2.37295943726819</v>
      </c>
      <c r="K303" s="36" t="n">
        <f aca="false">$K$8</f>
        <v>1.21862888767609</v>
      </c>
      <c r="L303" s="36" t="n">
        <f aca="false">SQRT(J303^2+K303^2)</f>
        <v>2.66758183694499</v>
      </c>
      <c r="M303" s="40" t="n">
        <f aca="false">IF(G303="","",MAX(0,G303-1.96*L303/100))</f>
        <v>0.481961971338344</v>
      </c>
      <c r="N303" s="40" t="n">
        <f aca="false">IF(G303="","",MIN(1,G303+1.96*L303/100))</f>
        <v>0.586531179346588</v>
      </c>
      <c r="O303" s="59" t="n">
        <f aca="false">ROUND(S303*W303,0)</f>
        <v>64</v>
      </c>
      <c r="P303" s="59" t="n">
        <f aca="false">IF(F303="","",ROUND(SQRT((F303*L303/100)^2+(G303*O303)^2),0))</f>
        <v>39</v>
      </c>
      <c r="R303" s="60" t="n">
        <v>2.30555398771669</v>
      </c>
      <c r="S303" s="61" t="n">
        <f aca="false">U303*V303*$F$5</f>
        <v>730.386706948641</v>
      </c>
      <c r="T303" s="62" t="n">
        <f aca="false">MAX(0,MIN(1,R303/100+$D$5))</f>
        <v>0.53376301877938</v>
      </c>
      <c r="U303" s="62" t="n">
        <v>0.731117824773414</v>
      </c>
      <c r="V303" s="61" t="n">
        <v>999</v>
      </c>
      <c r="W303" s="62" t="n">
        <v>0.0882361663506877</v>
      </c>
      <c r="X303" s="63" t="s">
        <v>168</v>
      </c>
      <c r="Y303" s="63" t="s">
        <v>163</v>
      </c>
    </row>
    <row r="304" customFormat="false" ht="15" hidden="false" customHeight="false" outlineLevel="0" collapsed="false">
      <c r="A304" s="32" t="s">
        <v>418</v>
      </c>
      <c r="B304" s="32" t="s">
        <v>325</v>
      </c>
      <c r="C304" s="32" t="s">
        <v>504</v>
      </c>
      <c r="D304" s="59" t="n">
        <f aca="false">ROUND(S304*T304,0)</f>
        <v>618</v>
      </c>
      <c r="E304" s="59" t="n">
        <f aca="false">ROUND(S304,0)-D304</f>
        <v>537</v>
      </c>
      <c r="F304" s="59" t="n">
        <f aca="false">IF(COUNTA(D304:E304)=0,"",SUM(D304:E304))</f>
        <v>1155</v>
      </c>
      <c r="G304" s="40" t="n">
        <f aca="false">IF(OR(F304="",F304=0),"",D304/F304)</f>
        <v>0.535064935064935</v>
      </c>
      <c r="H304" s="40" t="n">
        <f aca="false">IF(OR(F304="",F304=0),"",E304/F304)</f>
        <v>0.464935064935065</v>
      </c>
      <c r="I304" s="32" t="s">
        <v>161</v>
      </c>
      <c r="J304" s="36" t="n">
        <v>1.88552821448838</v>
      </c>
      <c r="K304" s="36" t="n">
        <f aca="false">$K$8</f>
        <v>1.21862888767609</v>
      </c>
      <c r="L304" s="36" t="n">
        <f aca="false">SQRT(J304^2+K304^2)</f>
        <v>2.24505523618249</v>
      </c>
      <c r="M304" s="40" t="n">
        <f aca="false">IF(G304="","",MAX(0,G304-1.96*L304/100))</f>
        <v>0.491061852435758</v>
      </c>
      <c r="N304" s="40" t="n">
        <f aca="false">IF(G304="","",MIN(1,G304+1.96*L304/100))</f>
        <v>0.579068017694112</v>
      </c>
      <c r="O304" s="59" t="n">
        <f aca="false">ROUND(S304*W304,0)</f>
        <v>78</v>
      </c>
      <c r="P304" s="59" t="n">
        <f aca="false">IF(F304="","",ROUND(SQRT((F304*L304/100)^2+(G304*O304)^2),0))</f>
        <v>49</v>
      </c>
      <c r="R304" s="60" t="n">
        <v>2.41992849386902</v>
      </c>
      <c r="S304" s="61" t="n">
        <f aca="false">U304*V304*$F$5</f>
        <v>1154.58674351585</v>
      </c>
      <c r="T304" s="62" t="n">
        <f aca="false">MAX(0,MIN(1,R304/100+$D$5))</f>
        <v>0.534906763840903</v>
      </c>
      <c r="U304" s="62" t="n">
        <v>0.660518731988472</v>
      </c>
      <c r="V304" s="61" t="n">
        <v>1748</v>
      </c>
      <c r="W304" s="62" t="n">
        <v>0.0678151016999644</v>
      </c>
      <c r="X304" s="63" t="s">
        <v>201</v>
      </c>
      <c r="Y304" s="63" t="s">
        <v>163</v>
      </c>
    </row>
    <row r="305" customFormat="false" ht="15" hidden="false" customHeight="false" outlineLevel="0" collapsed="false">
      <c r="A305" s="32" t="s">
        <v>418</v>
      </c>
      <c r="B305" s="32" t="s">
        <v>325</v>
      </c>
      <c r="C305" s="32" t="s">
        <v>505</v>
      </c>
      <c r="D305" s="59" t="n">
        <f aca="false">ROUND(S305*T305,0)</f>
        <v>676</v>
      </c>
      <c r="E305" s="59" t="n">
        <f aca="false">ROUND(S305,0)-D305</f>
        <v>525</v>
      </c>
      <c r="F305" s="59" t="n">
        <f aca="false">IF(COUNTA(D305:E305)=0,"",SUM(D305:E305))</f>
        <v>1201</v>
      </c>
      <c r="G305" s="40" t="n">
        <f aca="false">IF(OR(F305="",F305=0),"",D305/F305)</f>
        <v>0.562864279766861</v>
      </c>
      <c r="H305" s="40" t="n">
        <f aca="false">IF(OR(F305="",F305=0),"",E305/F305)</f>
        <v>0.437135720233139</v>
      </c>
      <c r="I305" s="32" t="s">
        <v>161</v>
      </c>
      <c r="J305" s="36" t="n">
        <v>1.88552821448838</v>
      </c>
      <c r="K305" s="36" t="n">
        <f aca="false">$K$8</f>
        <v>1.21862888767609</v>
      </c>
      <c r="L305" s="36" t="n">
        <f aca="false">SQRT(J305^2+K305^2)</f>
        <v>2.24505523618249</v>
      </c>
      <c r="M305" s="40" t="n">
        <f aca="false">IF(G305="","",MAX(0,G305-1.96*L305/100))</f>
        <v>0.518861197137684</v>
      </c>
      <c r="N305" s="40" t="n">
        <f aca="false">IF(G305="","",MIN(1,G305+1.96*L305/100))</f>
        <v>0.606867362396038</v>
      </c>
      <c r="O305" s="59" t="n">
        <f aca="false">ROUND(S305*W305,0)</f>
        <v>81</v>
      </c>
      <c r="P305" s="59" t="n">
        <f aca="false">IF(F305="","",ROUND(SQRT((F305*L305/100)^2+(G305*O305)^2),0))</f>
        <v>53</v>
      </c>
      <c r="R305" s="60" t="n">
        <v>5.22313061893148</v>
      </c>
      <c r="S305" s="61" t="n">
        <f aca="false">U305*V305*$F$5</f>
        <v>1201.08993448481</v>
      </c>
      <c r="T305" s="62" t="n">
        <f aca="false">MAX(0,MIN(1,R305/100+$D$5))</f>
        <v>0.562938785091528</v>
      </c>
      <c r="U305" s="62" t="n">
        <v>0.687909469922573</v>
      </c>
      <c r="V305" s="61" t="n">
        <v>1746</v>
      </c>
      <c r="W305" s="62" t="n">
        <v>0.0678151016999644</v>
      </c>
      <c r="X305" s="63" t="s">
        <v>201</v>
      </c>
      <c r="Y305" s="63" t="s">
        <v>163</v>
      </c>
    </row>
    <row r="306" customFormat="false" ht="15" hidden="false" customHeight="false" outlineLevel="0" collapsed="false">
      <c r="A306" s="32" t="s">
        <v>418</v>
      </c>
      <c r="B306" s="32" t="s">
        <v>325</v>
      </c>
      <c r="C306" s="32" t="s">
        <v>506</v>
      </c>
      <c r="D306" s="59" t="n">
        <f aca="false">ROUND(S306*T306,0)</f>
        <v>397</v>
      </c>
      <c r="E306" s="59" t="n">
        <f aca="false">ROUND(S306,0)-D306</f>
        <v>333</v>
      </c>
      <c r="F306" s="59" t="n">
        <f aca="false">IF(COUNTA(D306:E306)=0,"",SUM(D306:E306))</f>
        <v>730</v>
      </c>
      <c r="G306" s="40" t="n">
        <f aca="false">IF(OR(F306="",F306=0),"",D306/F306)</f>
        <v>0.543835616438356</v>
      </c>
      <c r="H306" s="40" t="n">
        <f aca="false">IF(OR(F306="",F306=0),"",E306/F306)</f>
        <v>0.456164383561644</v>
      </c>
      <c r="I306" s="32" t="s">
        <v>161</v>
      </c>
      <c r="J306" s="36" t="n">
        <v>2.37295943726819</v>
      </c>
      <c r="K306" s="36" t="n">
        <f aca="false">$K$8</f>
        <v>1.21862888767609</v>
      </c>
      <c r="L306" s="36" t="n">
        <f aca="false">SQRT(J306^2+K306^2)</f>
        <v>2.66758183694499</v>
      </c>
      <c r="M306" s="40" t="n">
        <f aca="false">IF(G306="","",MAX(0,G306-1.96*L306/100))</f>
        <v>0.491551012434234</v>
      </c>
      <c r="N306" s="40" t="n">
        <f aca="false">IF(G306="","",MIN(1,G306+1.96*L306/100))</f>
        <v>0.596120220442478</v>
      </c>
      <c r="O306" s="59" t="n">
        <f aca="false">ROUND(S306*W306,0)</f>
        <v>64</v>
      </c>
      <c r="P306" s="59" t="n">
        <f aca="false">IF(F306="","",ROUND(SQRT((F306*L306/100)^2+(G306*O306)^2),0))</f>
        <v>40</v>
      </c>
      <c r="R306" s="60" t="n">
        <v>3.33080579968537</v>
      </c>
      <c r="S306" s="61" t="n">
        <f aca="false">U306*V306*$F$5</f>
        <v>730.182352941177</v>
      </c>
      <c r="T306" s="62" t="n">
        <f aca="false">MAX(0,MIN(1,R306/100+$D$5))</f>
        <v>0.544015536899067</v>
      </c>
      <c r="U306" s="62" t="n">
        <v>0.647899159663866</v>
      </c>
      <c r="V306" s="61" t="n">
        <v>1127</v>
      </c>
      <c r="W306" s="62" t="n">
        <v>0.0882361663506877</v>
      </c>
      <c r="X306" s="63" t="s">
        <v>168</v>
      </c>
      <c r="Y306" s="63" t="s">
        <v>163</v>
      </c>
    </row>
    <row r="307" customFormat="false" ht="15" hidden="false" customHeight="false" outlineLevel="0" collapsed="false">
      <c r="A307" s="32" t="s">
        <v>418</v>
      </c>
      <c r="B307" s="32" t="s">
        <v>507</v>
      </c>
      <c r="C307" s="32" t="s">
        <v>508</v>
      </c>
      <c r="D307" s="59" t="n">
        <f aca="false">ROUND(S307*T307,0)</f>
        <v>456</v>
      </c>
      <c r="E307" s="59" t="n">
        <f aca="false">ROUND(S307,0)-D307</f>
        <v>454</v>
      </c>
      <c r="F307" s="59" t="n">
        <f aca="false">IF(COUNTA(D307:E307)=0,"",SUM(D307:E307))</f>
        <v>910</v>
      </c>
      <c r="G307" s="40" t="n">
        <f aca="false">IF(OR(F307="",F307=0),"",D307/F307)</f>
        <v>0.501098901098901</v>
      </c>
      <c r="H307" s="40" t="n">
        <f aca="false">IF(OR(F307="",F307=0),"",E307/F307)</f>
        <v>0.498901098901099</v>
      </c>
      <c r="I307" s="32" t="s">
        <v>161</v>
      </c>
      <c r="J307" s="36" t="n">
        <v>2.37295943726819</v>
      </c>
      <c r="K307" s="36" t="n">
        <f aca="false">$K$8</f>
        <v>1.21862888767609</v>
      </c>
      <c r="L307" s="36" t="n">
        <f aca="false">SQRT(J307^2+K307^2)</f>
        <v>2.66758183694499</v>
      </c>
      <c r="M307" s="40" t="n">
        <f aca="false">IF(G307="","",MAX(0,G307-1.96*L307/100))</f>
        <v>0.448814297094779</v>
      </c>
      <c r="N307" s="40" t="n">
        <f aca="false">IF(G307="","",MIN(1,G307+1.96*L307/100))</f>
        <v>0.553383505103023</v>
      </c>
      <c r="O307" s="59" t="n">
        <f aca="false">ROUND(S307*W307,0)</f>
        <v>80</v>
      </c>
      <c r="P307" s="59" t="n">
        <f aca="false">IF(F307="","",ROUND(SQRT((F307*L307/100)^2+(G307*O307)^2),0))</f>
        <v>47</v>
      </c>
      <c r="R307" s="60" t="n">
        <v>-1.02920940396126</v>
      </c>
      <c r="S307" s="61" t="n">
        <f aca="false">U307*V307*$F$5</f>
        <v>910.483425414365</v>
      </c>
      <c r="T307" s="62" t="n">
        <f aca="false">MAX(0,MIN(1,R307/100+$D$5))</f>
        <v>0.5004153848626</v>
      </c>
      <c r="U307" s="62" t="n">
        <v>0.604972375690608</v>
      </c>
      <c r="V307" s="61" t="n">
        <v>1505</v>
      </c>
      <c r="W307" s="62" t="n">
        <v>0.0882361663506877</v>
      </c>
      <c r="X307" s="63" t="s">
        <v>168</v>
      </c>
      <c r="Y307" s="63" t="s">
        <v>163</v>
      </c>
    </row>
    <row r="308" customFormat="false" ht="15" hidden="false" customHeight="false" outlineLevel="0" collapsed="false">
      <c r="A308" s="32" t="s">
        <v>418</v>
      </c>
      <c r="B308" s="32" t="s">
        <v>507</v>
      </c>
      <c r="C308" s="32" t="s">
        <v>509</v>
      </c>
      <c r="D308" s="59" t="n">
        <f aca="false">ROUND(S308*T308,0)</f>
        <v>367</v>
      </c>
      <c r="E308" s="59" t="n">
        <f aca="false">ROUND(S308,0)-D308</f>
        <v>334</v>
      </c>
      <c r="F308" s="59" t="n">
        <f aca="false">IF(COUNTA(D308:E308)=0,"",SUM(D308:E308))</f>
        <v>701</v>
      </c>
      <c r="G308" s="40" t="n">
        <f aca="false">IF(OR(F308="",F308=0),"",D308/F308)</f>
        <v>0.523537803138374</v>
      </c>
      <c r="H308" s="40" t="n">
        <f aca="false">IF(OR(F308="",F308=0),"",E308/F308)</f>
        <v>0.476462196861626</v>
      </c>
      <c r="I308" s="32" t="s">
        <v>161</v>
      </c>
      <c r="J308" s="36" t="n">
        <v>2.37295943726819</v>
      </c>
      <c r="K308" s="36" t="n">
        <f aca="false">$K$8</f>
        <v>1.21862888767609</v>
      </c>
      <c r="L308" s="36" t="n">
        <f aca="false">SQRT(J308^2+K308^2)</f>
        <v>2.66758183694499</v>
      </c>
      <c r="M308" s="40" t="n">
        <f aca="false">IF(G308="","",MAX(0,G308-1.96*L308/100))</f>
        <v>0.471253199134252</v>
      </c>
      <c r="N308" s="40" t="n">
        <f aca="false">IF(G308="","",MIN(1,G308+1.96*L308/100))</f>
        <v>0.575822407142496</v>
      </c>
      <c r="O308" s="59" t="n">
        <f aca="false">ROUND(S308*W308,0)</f>
        <v>62</v>
      </c>
      <c r="P308" s="59" t="n">
        <f aca="false">IF(F308="","",ROUND(SQRT((F308*L308/100)^2+(G308*O308)^2),0))</f>
        <v>37</v>
      </c>
      <c r="R308" s="60" t="n">
        <v>1.33744226482623</v>
      </c>
      <c r="S308" s="61" t="n">
        <f aca="false">U308*V308*$F$5</f>
        <v>700.622033898305</v>
      </c>
      <c r="T308" s="62" t="n">
        <f aca="false">MAX(0,MIN(1,R308/100+$D$5))</f>
        <v>0.524081901550475</v>
      </c>
      <c r="U308" s="62" t="n">
        <v>0.577118644067797</v>
      </c>
      <c r="V308" s="61" t="n">
        <v>1214</v>
      </c>
      <c r="W308" s="62" t="n">
        <v>0.0882361663506877</v>
      </c>
      <c r="X308" s="63" t="s">
        <v>168</v>
      </c>
      <c r="Y308" s="63" t="s">
        <v>163</v>
      </c>
    </row>
    <row r="309" customFormat="false" ht="15" hidden="false" customHeight="false" outlineLevel="0" collapsed="false">
      <c r="A309" s="32" t="s">
        <v>418</v>
      </c>
      <c r="B309" s="32" t="s">
        <v>507</v>
      </c>
      <c r="C309" s="32" t="s">
        <v>510</v>
      </c>
      <c r="D309" s="59" t="n">
        <f aca="false">ROUND(S309*T309,0)</f>
        <v>552</v>
      </c>
      <c r="E309" s="59" t="n">
        <f aca="false">ROUND(S309,0)-D309</f>
        <v>465</v>
      </c>
      <c r="F309" s="59" t="n">
        <f aca="false">IF(COUNTA(D309:E309)=0,"",SUM(D309:E309))</f>
        <v>1017</v>
      </c>
      <c r="G309" s="40" t="n">
        <f aca="false">IF(OR(F309="",F309=0),"",D309/F309)</f>
        <v>0.542772861356932</v>
      </c>
      <c r="H309" s="40" t="n">
        <f aca="false">IF(OR(F309="",F309=0),"",E309/F309)</f>
        <v>0.457227138643068</v>
      </c>
      <c r="I309" s="32" t="s">
        <v>161</v>
      </c>
      <c r="J309" s="36" t="n">
        <v>1.88552821448838</v>
      </c>
      <c r="K309" s="36" t="n">
        <f aca="false">$K$8</f>
        <v>1.21862888767609</v>
      </c>
      <c r="L309" s="36" t="n">
        <f aca="false">SQRT(J309^2+K309^2)</f>
        <v>2.24505523618249</v>
      </c>
      <c r="M309" s="40" t="n">
        <f aca="false">IF(G309="","",MAX(0,G309-1.96*L309/100))</f>
        <v>0.498769778727755</v>
      </c>
      <c r="N309" s="40" t="n">
        <f aca="false">IF(G309="","",MIN(1,G309+1.96*L309/100))</f>
        <v>0.586775943986109</v>
      </c>
      <c r="O309" s="59" t="n">
        <f aca="false">ROUND(S309*W309,0)</f>
        <v>69</v>
      </c>
      <c r="P309" s="59" t="n">
        <f aca="false">IF(F309="","",ROUND(SQRT((F309*L309/100)^2+(G309*O309)^2),0))</f>
        <v>44</v>
      </c>
      <c r="R309" s="60" t="n">
        <v>3.18103763940999</v>
      </c>
      <c r="S309" s="61" t="n">
        <f aca="false">U309*V309*$F$5</f>
        <v>1016.60692951016</v>
      </c>
      <c r="T309" s="62" t="n">
        <f aca="false">MAX(0,MIN(1,R309/100+$D$5))</f>
        <v>0.542517855296313</v>
      </c>
      <c r="U309" s="62" t="n">
        <v>0.606929510155317</v>
      </c>
      <c r="V309" s="61" t="n">
        <v>1675</v>
      </c>
      <c r="W309" s="62" t="n">
        <v>0.0678151016999644</v>
      </c>
      <c r="X309" s="63" t="s">
        <v>201</v>
      </c>
      <c r="Y309" s="63" t="s">
        <v>163</v>
      </c>
    </row>
    <row r="310" customFormat="false" ht="15" hidden="false" customHeight="false" outlineLevel="0" collapsed="false">
      <c r="A310" s="32" t="s">
        <v>418</v>
      </c>
      <c r="B310" s="32" t="s">
        <v>511</v>
      </c>
      <c r="C310" s="32" t="s">
        <v>512</v>
      </c>
      <c r="D310" s="59" t="n">
        <f aca="false">ROUND(S310*T310,0)</f>
        <v>441</v>
      </c>
      <c r="E310" s="59" t="n">
        <f aca="false">ROUND(S310,0)-D310</f>
        <v>898</v>
      </c>
      <c r="F310" s="59" t="n">
        <f aca="false">IF(COUNTA(D310:E310)=0,"",SUM(D310:E310))</f>
        <v>1339</v>
      </c>
      <c r="G310" s="40" t="n">
        <f aca="false">IF(OR(F310="",F310=0),"",D310/F310)</f>
        <v>0.329350261389096</v>
      </c>
      <c r="H310" s="40" t="n">
        <f aca="false">IF(OR(F310="",F310=0),"",E310/F310)</f>
        <v>0.670649738610904</v>
      </c>
      <c r="I310" s="32" t="s">
        <v>161</v>
      </c>
      <c r="J310" s="36" t="n">
        <v>1.88552821448838</v>
      </c>
      <c r="K310" s="36" t="n">
        <f aca="false">$K$8</f>
        <v>1.21862888767609</v>
      </c>
      <c r="L310" s="36" t="n">
        <f aca="false">SQRT(J310^2+K310^2)</f>
        <v>2.24505523618249</v>
      </c>
      <c r="M310" s="40" t="n">
        <f aca="false">IF(G310="","",MAX(0,G310-1.96*L310/100))</f>
        <v>0.28534717875992</v>
      </c>
      <c r="N310" s="40" t="n">
        <f aca="false">IF(G310="","",MIN(1,G310+1.96*L310/100))</f>
        <v>0.373353344018273</v>
      </c>
      <c r="O310" s="59" t="n">
        <f aca="false">ROUND(S310*W310,0)</f>
        <v>91</v>
      </c>
      <c r="P310" s="59" t="n">
        <f aca="false">IF(F310="","",ROUND(SQRT((F310*L310/100)^2+(G310*O310)^2),0))</f>
        <v>42</v>
      </c>
      <c r="R310" s="60" t="n">
        <v>-18.1574979630285</v>
      </c>
      <c r="S310" s="61" t="n">
        <f aca="false">U310*V310*$F$5</f>
        <v>1338.7974025974</v>
      </c>
      <c r="T310" s="62" t="n">
        <f aca="false">MAX(0,MIN(1,R310/100+$D$5))</f>
        <v>0.329132499271928</v>
      </c>
      <c r="U310" s="62" t="n">
        <v>0.664415584415585</v>
      </c>
      <c r="V310" s="61" t="n">
        <v>2015</v>
      </c>
      <c r="W310" s="62" t="n">
        <v>0.0678151016999644</v>
      </c>
      <c r="X310" s="63" t="s">
        <v>201</v>
      </c>
      <c r="Y310" s="63" t="s">
        <v>163</v>
      </c>
    </row>
    <row r="311" customFormat="false" ht="15" hidden="false" customHeight="false" outlineLevel="0" collapsed="false">
      <c r="A311" s="32" t="s">
        <v>418</v>
      </c>
      <c r="B311" s="32" t="s">
        <v>511</v>
      </c>
      <c r="C311" s="32" t="s">
        <v>513</v>
      </c>
      <c r="D311" s="59" t="n">
        <f aca="false">ROUND(S311*T311,0)</f>
        <v>501</v>
      </c>
      <c r="E311" s="59" t="n">
        <f aca="false">ROUND(S311,0)-D311</f>
        <v>994</v>
      </c>
      <c r="F311" s="59" t="n">
        <f aca="false">IF(COUNTA(D311:E311)=0,"",SUM(D311:E311))</f>
        <v>1495</v>
      </c>
      <c r="G311" s="40" t="n">
        <f aca="false">IF(OR(F311="",F311=0),"",D311/F311)</f>
        <v>0.335117056856187</v>
      </c>
      <c r="H311" s="40" t="n">
        <f aca="false">IF(OR(F311="",F311=0),"",E311/F311)</f>
        <v>0.664882943143813</v>
      </c>
      <c r="I311" s="32" t="s">
        <v>161</v>
      </c>
      <c r="J311" s="36" t="n">
        <v>1.88552821448838</v>
      </c>
      <c r="K311" s="36" t="n">
        <f aca="false">$K$8</f>
        <v>1.21862888767609</v>
      </c>
      <c r="L311" s="36" t="n">
        <f aca="false">SQRT(J311^2+K311^2)</f>
        <v>2.24505523618249</v>
      </c>
      <c r="M311" s="40" t="n">
        <f aca="false">IF(G311="","",MAX(0,G311-1.96*L311/100))</f>
        <v>0.291113974227011</v>
      </c>
      <c r="N311" s="40" t="n">
        <f aca="false">IF(G311="","",MIN(1,G311+1.96*L311/100))</f>
        <v>0.379120139485364</v>
      </c>
      <c r="O311" s="59" t="n">
        <f aca="false">ROUND(S311*W311,0)</f>
        <v>101</v>
      </c>
      <c r="P311" s="59" t="n">
        <f aca="false">IF(F311="","",ROUND(SQRT((F311*L311/100)^2+(G311*O311)^2),0))</f>
        <v>48</v>
      </c>
      <c r="R311" s="60" t="n">
        <v>-17.5935860427867</v>
      </c>
      <c r="S311" s="61" t="n">
        <f aca="false">U311*V311*$F$5</f>
        <v>1495.44556729444</v>
      </c>
      <c r="T311" s="62" t="n">
        <f aca="false">MAX(0,MIN(1,R311/100+$D$5))</f>
        <v>0.334771618474346</v>
      </c>
      <c r="U311" s="62" t="n">
        <v>0.663757464400551</v>
      </c>
      <c r="V311" s="61" t="n">
        <v>2253</v>
      </c>
      <c r="W311" s="62" t="n">
        <v>0.0678151016999644</v>
      </c>
      <c r="X311" s="63" t="s">
        <v>201</v>
      </c>
      <c r="Y311" s="63" t="s">
        <v>163</v>
      </c>
    </row>
    <row r="312" customFormat="false" ht="15" hidden="false" customHeight="false" outlineLevel="0" collapsed="false">
      <c r="A312" s="32" t="s">
        <v>418</v>
      </c>
      <c r="B312" s="32" t="s">
        <v>511</v>
      </c>
      <c r="C312" s="32" t="s">
        <v>514</v>
      </c>
      <c r="D312" s="59" t="n">
        <f aca="false">ROUND(S312*T312,0)</f>
        <v>158</v>
      </c>
      <c r="E312" s="59" t="n">
        <f aca="false">ROUND(S312,0)-D312</f>
        <v>352</v>
      </c>
      <c r="F312" s="59" t="n">
        <f aca="false">IF(COUNTA(D312:E312)=0,"",SUM(D312:E312))</f>
        <v>510</v>
      </c>
      <c r="G312" s="40" t="n">
        <f aca="false">IF(OR(F312="",F312=0),"",D312/F312)</f>
        <v>0.309803921568627</v>
      </c>
      <c r="H312" s="40" t="n">
        <f aca="false">IF(OR(F312="",F312=0),"",E312/F312)</f>
        <v>0.690196078431373</v>
      </c>
      <c r="I312" s="32" t="s">
        <v>161</v>
      </c>
      <c r="J312" s="36" t="n">
        <v>3.71043921764034</v>
      </c>
      <c r="K312" s="36" t="n">
        <f aca="false">$K$8</f>
        <v>1.21862888767609</v>
      </c>
      <c r="L312" s="36" t="n">
        <f aca="false">SQRT(J312^2+K312^2)</f>
        <v>3.90543410566382</v>
      </c>
      <c r="M312" s="40" t="n">
        <f aca="false">IF(G312="","",MAX(0,G312-1.96*L312/100))</f>
        <v>0.233257413097617</v>
      </c>
      <c r="N312" s="40" t="n">
        <f aca="false">IF(G312="","",MIN(1,G312+1.96*L312/100))</f>
        <v>0.386350430039638</v>
      </c>
      <c r="O312" s="59" t="n">
        <f aca="false">ROUND(S312*W312,0)</f>
        <v>75</v>
      </c>
      <c r="P312" s="59" t="n">
        <f aca="false">IF(F312="","",ROUND(SQRT((F312*L312/100)^2+(G312*O312)^2),0))</f>
        <v>31</v>
      </c>
      <c r="R312" s="60" t="n">
        <v>-20.0760397700936</v>
      </c>
      <c r="S312" s="61" t="n">
        <f aca="false">U312*V312*$F$5</f>
        <v>509.948921679909</v>
      </c>
      <c r="T312" s="62" t="n">
        <f aca="false">MAX(0,MIN(1,R312/100+$D$5))</f>
        <v>0.309947081201277</v>
      </c>
      <c r="U312" s="62" t="n">
        <v>0.557321225879682</v>
      </c>
      <c r="V312" s="61" t="n">
        <v>915</v>
      </c>
      <c r="W312" s="62" t="n">
        <v>0.147793277096735</v>
      </c>
      <c r="X312" s="63" t="s">
        <v>162</v>
      </c>
      <c r="Y312" s="63" t="s">
        <v>163</v>
      </c>
    </row>
    <row r="313" customFormat="false" ht="15" hidden="false" customHeight="false" outlineLevel="0" collapsed="false">
      <c r="A313" s="32" t="s">
        <v>418</v>
      </c>
      <c r="B313" s="32" t="s">
        <v>511</v>
      </c>
      <c r="C313" s="32" t="s">
        <v>515</v>
      </c>
      <c r="D313" s="59" t="n">
        <f aca="false">ROUND(S313*T313,0)</f>
        <v>390</v>
      </c>
      <c r="E313" s="59" t="n">
        <f aca="false">ROUND(S313,0)-D313</f>
        <v>771</v>
      </c>
      <c r="F313" s="59" t="n">
        <f aca="false">IF(COUNTA(D313:E313)=0,"",SUM(D313:E313))</f>
        <v>1161</v>
      </c>
      <c r="G313" s="40" t="n">
        <f aca="false">IF(OR(F313="",F313=0),"",D313/F313)</f>
        <v>0.335917312661499</v>
      </c>
      <c r="H313" s="40" t="n">
        <f aca="false">IF(OR(F313="",F313=0),"",E313/F313)</f>
        <v>0.664082687338501</v>
      </c>
      <c r="I313" s="32" t="s">
        <v>161</v>
      </c>
      <c r="J313" s="36" t="n">
        <v>1.88552821448838</v>
      </c>
      <c r="K313" s="36" t="n">
        <f aca="false">$K$8</f>
        <v>1.21862888767609</v>
      </c>
      <c r="L313" s="36" t="n">
        <f aca="false">SQRT(J313^2+K313^2)</f>
        <v>2.24505523618249</v>
      </c>
      <c r="M313" s="40" t="n">
        <f aca="false">IF(G313="","",MAX(0,G313-1.96*L313/100))</f>
        <v>0.291914230032322</v>
      </c>
      <c r="N313" s="40" t="n">
        <f aca="false">IF(G313="","",MIN(1,G313+1.96*L313/100))</f>
        <v>0.379920395290676</v>
      </c>
      <c r="O313" s="59" t="n">
        <f aca="false">ROUND(S313*W313,0)</f>
        <v>79</v>
      </c>
      <c r="P313" s="59" t="n">
        <f aca="false">IF(F313="","",ROUND(SQRT((F313*L313/100)^2+(G313*O313)^2),0))</f>
        <v>37</v>
      </c>
      <c r="R313" s="60" t="n">
        <v>-17.5111689903408</v>
      </c>
      <c r="S313" s="61" t="n">
        <f aca="false">U313*V313*$F$5</f>
        <v>1161.2700729927</v>
      </c>
      <c r="T313" s="62" t="n">
        <f aca="false">MAX(0,MIN(1,R313/100+$D$5))</f>
        <v>0.335595788998805</v>
      </c>
      <c r="U313" s="62" t="n">
        <v>0.687956204379562</v>
      </c>
      <c r="V313" s="61" t="n">
        <v>1688</v>
      </c>
      <c r="W313" s="62" t="n">
        <v>0.0678151016999644</v>
      </c>
      <c r="X313" s="63" t="s">
        <v>201</v>
      </c>
      <c r="Y313" s="63" t="s">
        <v>163</v>
      </c>
    </row>
    <row r="314" customFormat="false" ht="15" hidden="false" customHeight="false" outlineLevel="0" collapsed="false">
      <c r="A314" s="32" t="s">
        <v>418</v>
      </c>
      <c r="B314" s="32" t="s">
        <v>511</v>
      </c>
      <c r="C314" s="32" t="s">
        <v>516</v>
      </c>
      <c r="D314" s="59" t="n">
        <f aca="false">ROUND(S314*T314,0)</f>
        <v>295</v>
      </c>
      <c r="E314" s="59" t="n">
        <f aca="false">ROUND(S314,0)-D314</f>
        <v>538</v>
      </c>
      <c r="F314" s="59" t="n">
        <f aca="false">IF(COUNTA(D314:E314)=0,"",SUM(D314:E314))</f>
        <v>833</v>
      </c>
      <c r="G314" s="40" t="n">
        <f aca="false">IF(OR(F314="",F314=0),"",D314/F314)</f>
        <v>0.354141656662665</v>
      </c>
      <c r="H314" s="40" t="n">
        <f aca="false">IF(OR(F314="",F314=0),"",E314/F314)</f>
        <v>0.645858343337335</v>
      </c>
      <c r="I314" s="32" t="s">
        <v>161</v>
      </c>
      <c r="J314" s="36" t="n">
        <v>2.37295943726819</v>
      </c>
      <c r="K314" s="36" t="n">
        <f aca="false">$K$8</f>
        <v>1.21862888767609</v>
      </c>
      <c r="L314" s="36" t="n">
        <f aca="false">SQRT(J314^2+K314^2)</f>
        <v>2.66758183694499</v>
      </c>
      <c r="M314" s="40" t="n">
        <f aca="false">IF(G314="","",MAX(0,G314-1.96*L314/100))</f>
        <v>0.301857052658543</v>
      </c>
      <c r="N314" s="40" t="n">
        <f aca="false">IF(G314="","",MIN(1,G314+1.96*L314/100))</f>
        <v>0.406426260666787</v>
      </c>
      <c r="O314" s="59" t="n">
        <f aca="false">ROUND(S314*W314,0)</f>
        <v>74</v>
      </c>
      <c r="P314" s="59" t="n">
        <f aca="false">IF(F314="","",ROUND(SQRT((F314*L314/100)^2+(G314*O314)^2),0))</f>
        <v>34</v>
      </c>
      <c r="R314" s="60" t="n">
        <v>-15.6743270755585</v>
      </c>
      <c r="S314" s="61" t="n">
        <f aca="false">U314*V314*$F$5</f>
        <v>833.484320557492</v>
      </c>
      <c r="T314" s="62" t="n">
        <f aca="false">MAX(0,MIN(1,R314/100+$D$5))</f>
        <v>0.353964208146628</v>
      </c>
      <c r="U314" s="62" t="n">
        <v>0.662020905923345</v>
      </c>
      <c r="V314" s="61" t="n">
        <v>1259</v>
      </c>
      <c r="W314" s="62" t="n">
        <v>0.0882361663506877</v>
      </c>
      <c r="X314" s="63" t="s">
        <v>168</v>
      </c>
      <c r="Y314" s="63" t="s">
        <v>163</v>
      </c>
    </row>
    <row r="315" customFormat="false" ht="15" hidden="false" customHeight="false" outlineLevel="0" collapsed="false">
      <c r="A315" s="32" t="s">
        <v>418</v>
      </c>
      <c r="B315" s="32" t="s">
        <v>517</v>
      </c>
      <c r="C315" s="32" t="s">
        <v>518</v>
      </c>
      <c r="D315" s="59" t="n">
        <f aca="false">ROUND(S315*T315,0)</f>
        <v>47</v>
      </c>
      <c r="E315" s="59" t="n">
        <f aca="false">ROUND(S315,0)-D315</f>
        <v>84</v>
      </c>
      <c r="F315" s="59" t="n">
        <f aca="false">IF(COUNTA(D315:E315)=0,"",SUM(D315:E315))</f>
        <v>131</v>
      </c>
      <c r="G315" s="40" t="n">
        <f aca="false">IF(OR(F315="",F315=0),"",D315/F315)</f>
        <v>0.358778625954198</v>
      </c>
      <c r="H315" s="40" t="n">
        <f aca="false">IF(OR(F315="",F315=0),"",E315/F315)</f>
        <v>0.641221374045802</v>
      </c>
      <c r="I315" s="32" t="s">
        <v>161</v>
      </c>
      <c r="J315" s="36" t="n">
        <v>3.71043921764034</v>
      </c>
      <c r="K315" s="36" t="n">
        <f aca="false">$K$8</f>
        <v>1.21862888767609</v>
      </c>
      <c r="L315" s="36" t="n">
        <f aca="false">SQRT(J315^2+K315^2)</f>
        <v>3.90543410566382</v>
      </c>
      <c r="M315" s="40" t="n">
        <f aca="false">IF(G315="","",MAX(0,G315-1.96*L315/100))</f>
        <v>0.282232117483188</v>
      </c>
      <c r="N315" s="40" t="n">
        <f aca="false">IF(G315="","",MIN(1,G315+1.96*L315/100))</f>
        <v>0.435325134425209</v>
      </c>
      <c r="O315" s="59" t="n">
        <f aca="false">ROUND(S315*W315,0)</f>
        <v>19</v>
      </c>
      <c r="P315" s="59" t="n">
        <f aca="false">IF(F315="","",ROUND(SQRT((F315*L315/100)^2+(G315*O315)^2),0))</f>
        <v>9</v>
      </c>
      <c r="R315" s="60" t="n">
        <v>-15.121016098792</v>
      </c>
      <c r="S315" s="61" t="n">
        <f aca="false">U315*V315*$F$5</f>
        <v>130.654569021387</v>
      </c>
      <c r="T315" s="62" t="n">
        <f aca="false">MAX(0,MIN(1,R315/100+$D$5))</f>
        <v>0.359497317914293</v>
      </c>
      <c r="U315" s="62" t="n">
        <v>0.907323395981853</v>
      </c>
      <c r="V315" s="61" t="n">
        <v>144</v>
      </c>
      <c r="W315" s="62" t="n">
        <v>0.147793277096735</v>
      </c>
      <c r="X315" s="63" t="s">
        <v>162</v>
      </c>
      <c r="Y315" s="63" t="s">
        <v>163</v>
      </c>
    </row>
    <row r="316" customFormat="false" ht="15" hidden="false" customHeight="false" outlineLevel="0" collapsed="false">
      <c r="A316" s="32" t="s">
        <v>418</v>
      </c>
      <c r="B316" s="32" t="s">
        <v>517</v>
      </c>
      <c r="C316" s="32" t="s">
        <v>519</v>
      </c>
      <c r="D316" s="59" t="n">
        <f aca="false">ROUND(S316*T316,0)</f>
        <v>285</v>
      </c>
      <c r="E316" s="59" t="n">
        <f aca="false">ROUND(S316,0)-D316</f>
        <v>599</v>
      </c>
      <c r="F316" s="59" t="n">
        <f aca="false">IF(COUNTA(D316:E316)=0,"",SUM(D316:E316))</f>
        <v>884</v>
      </c>
      <c r="G316" s="40" t="n">
        <f aca="false">IF(OR(F316="",F316=0),"",D316/F316)</f>
        <v>0.322398190045249</v>
      </c>
      <c r="H316" s="40" t="n">
        <f aca="false">IF(OR(F316="",F316=0),"",E316/F316)</f>
        <v>0.677601809954751</v>
      </c>
      <c r="I316" s="32" t="s">
        <v>161</v>
      </c>
      <c r="J316" s="36" t="n">
        <v>2.37295943726819</v>
      </c>
      <c r="K316" s="36" t="n">
        <f aca="false">$K$8</f>
        <v>1.21862888767609</v>
      </c>
      <c r="L316" s="36" t="n">
        <f aca="false">SQRT(J316^2+K316^2)</f>
        <v>2.66758183694499</v>
      </c>
      <c r="M316" s="40" t="n">
        <f aca="false">IF(G316="","",MAX(0,G316-1.96*L316/100))</f>
        <v>0.270113586041127</v>
      </c>
      <c r="N316" s="40" t="n">
        <f aca="false">IF(G316="","",MIN(1,G316+1.96*L316/100))</f>
        <v>0.374682794049371</v>
      </c>
      <c r="O316" s="59" t="n">
        <f aca="false">ROUND(S316*W316,0)</f>
        <v>78</v>
      </c>
      <c r="P316" s="59" t="n">
        <f aca="false">IF(F316="","",ROUND(SQRT((F316*L316/100)^2+(G316*O316)^2),0))</f>
        <v>34</v>
      </c>
      <c r="R316" s="60" t="n">
        <v>-18.871324843896</v>
      </c>
      <c r="S316" s="61" t="n">
        <f aca="false">U316*V316*$F$5</f>
        <v>884.185372918175</v>
      </c>
      <c r="T316" s="62" t="n">
        <f aca="false">MAX(0,MIN(1,R316/100+$D$5))</f>
        <v>0.321994230463253</v>
      </c>
      <c r="U316" s="62" t="n">
        <v>0.627081824764663</v>
      </c>
      <c r="V316" s="61" t="n">
        <v>1410</v>
      </c>
      <c r="W316" s="62" t="n">
        <v>0.0882361663506877</v>
      </c>
      <c r="X316" s="63" t="s">
        <v>168</v>
      </c>
      <c r="Y316" s="63" t="s">
        <v>163</v>
      </c>
    </row>
    <row r="317" customFormat="false" ht="15" hidden="false" customHeight="false" outlineLevel="0" collapsed="false">
      <c r="A317" s="32" t="s">
        <v>418</v>
      </c>
      <c r="B317" s="32" t="s">
        <v>520</v>
      </c>
      <c r="C317" s="32" t="s">
        <v>521</v>
      </c>
      <c r="D317" s="59" t="n">
        <f aca="false">ROUND(S317*T317,0)</f>
        <v>40</v>
      </c>
      <c r="E317" s="59" t="n">
        <f aca="false">ROUND(S317,0)-D317</f>
        <v>48</v>
      </c>
      <c r="F317" s="59" t="n">
        <f aca="false">IF(COUNTA(D317:E317)=0,"",SUM(D317:E317))</f>
        <v>88</v>
      </c>
      <c r="G317" s="40" t="n">
        <f aca="false">IF(OR(F317="",F317=0),"",D317/F317)</f>
        <v>0.454545454545455</v>
      </c>
      <c r="H317" s="40" t="n">
        <f aca="false">IF(OR(F317="",F317=0),"",E317/F317)</f>
        <v>0.545454545454545</v>
      </c>
      <c r="I317" s="32" t="s">
        <v>264</v>
      </c>
      <c r="J317" s="36" t="n">
        <v>3.71043921764034</v>
      </c>
      <c r="K317" s="36" t="n">
        <f aca="false">$K$8</f>
        <v>1.21862888767609</v>
      </c>
      <c r="L317" s="36" t="n">
        <f aca="false">SQRT(J317^2+K317^2)</f>
        <v>3.90543410566382</v>
      </c>
      <c r="M317" s="40" t="n">
        <f aca="false">IF(G317="","",MAX(0,G317-1.96*L317/100))</f>
        <v>0.377998946074444</v>
      </c>
      <c r="N317" s="40" t="n">
        <f aca="false">IF(G317="","",MIN(1,G317+1.96*L317/100))</f>
        <v>0.531091963016465</v>
      </c>
      <c r="O317" s="59" t="n">
        <f aca="false">ROUND(S317*W317,0)</f>
        <v>13</v>
      </c>
      <c r="P317" s="59" t="n">
        <f aca="false">IF(F317="","",ROUND(SQRT((F317*L317/100)^2+(G317*O317)^2),0))</f>
        <v>7</v>
      </c>
      <c r="R317" s="60" t="n">
        <v>-5.43860862314225</v>
      </c>
      <c r="S317" s="61" t="n">
        <f aca="false">U317*V317*$F$5</f>
        <v>87.7428325123506</v>
      </c>
      <c r="T317" s="62" t="n">
        <f aca="false">MAX(0,MIN(1,R317/100+$D$5))</f>
        <v>0.45632139267079</v>
      </c>
      <c r="U317" s="62" t="n">
        <v>0.121696022902012</v>
      </c>
      <c r="V317" s="61" t="n">
        <v>721</v>
      </c>
      <c r="W317" s="62" t="n">
        <v>0.147793277096735</v>
      </c>
      <c r="X317" s="63" t="s">
        <v>162</v>
      </c>
      <c r="Y317" s="63" t="s">
        <v>163</v>
      </c>
    </row>
    <row r="318" customFormat="false" ht="15" hidden="false" customHeight="false" outlineLevel="0" collapsed="false">
      <c r="A318" s="32" t="s">
        <v>418</v>
      </c>
      <c r="B318" s="32" t="s">
        <v>520</v>
      </c>
      <c r="C318" s="32" t="s">
        <v>522</v>
      </c>
      <c r="D318" s="59" t="n">
        <f aca="false">ROUND(S318*T318,0)</f>
        <v>532</v>
      </c>
      <c r="E318" s="59" t="n">
        <f aca="false">ROUND(S318,0)-D318</f>
        <v>621</v>
      </c>
      <c r="F318" s="59" t="n">
        <f aca="false">IF(COUNTA(D318:E318)=0,"",SUM(D318:E318))</f>
        <v>1153</v>
      </c>
      <c r="G318" s="40" t="n">
        <f aca="false">IF(OR(F318="",F318=0),"",D318/F318)</f>
        <v>0.461405030355594</v>
      </c>
      <c r="H318" s="40" t="n">
        <f aca="false">IF(OR(F318="",F318=0),"",E318/F318)</f>
        <v>0.538594969644406</v>
      </c>
      <c r="I318" s="32" t="s">
        <v>264</v>
      </c>
      <c r="J318" s="36" t="n">
        <v>1.88552821448838</v>
      </c>
      <c r="K318" s="36" t="n">
        <f aca="false">$K$8</f>
        <v>1.21862888767609</v>
      </c>
      <c r="L318" s="36" t="n">
        <f aca="false">SQRT(J318^2+K318^2)</f>
        <v>2.24505523618249</v>
      </c>
      <c r="M318" s="40" t="n">
        <f aca="false">IF(G318="","",MAX(0,G318-1.96*L318/100))</f>
        <v>0.417401947726417</v>
      </c>
      <c r="N318" s="40" t="n">
        <f aca="false">IF(G318="","",MIN(1,G318+1.96*L318/100))</f>
        <v>0.505408112984771</v>
      </c>
      <c r="O318" s="59" t="n">
        <f aca="false">ROUND(S318*W318,0)</f>
        <v>78</v>
      </c>
      <c r="P318" s="59" t="n">
        <f aca="false">IF(F318="","",ROUND(SQRT((F318*L318/100)^2+(G318*O318)^2),0))</f>
        <v>44</v>
      </c>
      <c r="R318" s="60" t="n">
        <v>-4.92580251456655</v>
      </c>
      <c r="S318" s="61" t="n">
        <f aca="false">U318*V318*$F$5</f>
        <v>1153.44137368419</v>
      </c>
      <c r="T318" s="62" t="n">
        <f aca="false">MAX(0,MIN(1,R318/100+$D$5))</f>
        <v>0.461449453756547</v>
      </c>
      <c r="U318" s="62" t="n">
        <v>0.679407464419022</v>
      </c>
      <c r="V318" s="61" t="n">
        <v>1697.71666354965</v>
      </c>
      <c r="W318" s="62" t="n">
        <v>0.0678151016999644</v>
      </c>
      <c r="X318" s="63" t="s">
        <v>201</v>
      </c>
      <c r="Y318" s="63" t="s">
        <v>266</v>
      </c>
    </row>
    <row r="319" customFormat="false" ht="15" hidden="false" customHeight="false" outlineLevel="0" collapsed="false">
      <c r="A319" s="32" t="s">
        <v>418</v>
      </c>
      <c r="B319" s="32" t="s">
        <v>520</v>
      </c>
      <c r="C319" s="32" t="s">
        <v>523</v>
      </c>
      <c r="D319" s="59" t="n">
        <f aca="false">ROUND(S319*T319,0)</f>
        <v>423</v>
      </c>
      <c r="E319" s="59" t="n">
        <f aca="false">ROUND(S319,0)-D319</f>
        <v>551</v>
      </c>
      <c r="F319" s="59" t="n">
        <f aca="false">IF(COUNTA(D319:E319)=0,"",SUM(D319:E319))</f>
        <v>974</v>
      </c>
      <c r="G319" s="40" t="n">
        <f aca="false">IF(OR(F319="",F319=0),"",D319/F319)</f>
        <v>0.43429158110883</v>
      </c>
      <c r="H319" s="40" t="n">
        <f aca="false">IF(OR(F319="",F319=0),"",E319/F319)</f>
        <v>0.56570841889117</v>
      </c>
      <c r="I319" s="32" t="s">
        <v>161</v>
      </c>
      <c r="J319" s="36" t="n">
        <v>1.88552821448838</v>
      </c>
      <c r="K319" s="36" t="n">
        <f aca="false">$K$8</f>
        <v>1.21862888767609</v>
      </c>
      <c r="L319" s="36" t="n">
        <f aca="false">SQRT(J319^2+K319^2)</f>
        <v>2.24505523618249</v>
      </c>
      <c r="M319" s="40" t="n">
        <f aca="false">IF(G319="","",MAX(0,G319-1.96*L319/100))</f>
        <v>0.390288498479653</v>
      </c>
      <c r="N319" s="40" t="n">
        <f aca="false">IF(G319="","",MIN(1,G319+1.96*L319/100))</f>
        <v>0.478294663738006</v>
      </c>
      <c r="O319" s="59" t="n">
        <f aca="false">ROUND(S319*W319,0)</f>
        <v>66</v>
      </c>
      <c r="P319" s="59" t="n">
        <f aca="false">IF(F319="","",ROUND(SQRT((F319*L319/100)^2+(G319*O319)^2),0))</f>
        <v>36</v>
      </c>
      <c r="R319" s="60" t="n">
        <v>-7.6505383568343</v>
      </c>
      <c r="S319" s="61" t="n">
        <f aca="false">U319*V319*$F$5</f>
        <v>973.779572994807</v>
      </c>
      <c r="T319" s="62" t="n">
        <f aca="false">MAX(0,MIN(1,R319/100+$D$5))</f>
        <v>0.43420209533387</v>
      </c>
      <c r="U319" s="62" t="n">
        <v>0.662435083669937</v>
      </c>
      <c r="V319" s="61" t="n">
        <v>1470</v>
      </c>
      <c r="W319" s="62" t="n">
        <v>0.0678151016999644</v>
      </c>
      <c r="X319" s="63" t="s">
        <v>201</v>
      </c>
      <c r="Y319" s="63" t="s">
        <v>163</v>
      </c>
    </row>
    <row r="320" customFormat="false" ht="15" hidden="false" customHeight="false" outlineLevel="0" collapsed="false">
      <c r="A320" s="32" t="s">
        <v>418</v>
      </c>
      <c r="B320" s="32" t="s">
        <v>520</v>
      </c>
      <c r="C320" s="32" t="s">
        <v>524</v>
      </c>
      <c r="D320" s="59" t="n">
        <f aca="false">ROUND(S320*T320,0)</f>
        <v>502</v>
      </c>
      <c r="E320" s="59" t="n">
        <f aca="false">ROUND(S320,0)-D320</f>
        <v>619</v>
      </c>
      <c r="F320" s="59" t="n">
        <f aca="false">IF(COUNTA(D320:E320)=0,"",SUM(D320:E320))</f>
        <v>1121</v>
      </c>
      <c r="G320" s="40" t="n">
        <f aca="false">IF(OR(F320="",F320=0),"",D320/F320)</f>
        <v>0.447814451382694</v>
      </c>
      <c r="H320" s="40" t="n">
        <f aca="false">IF(OR(F320="",F320=0),"",E320/F320)</f>
        <v>0.552185548617306</v>
      </c>
      <c r="I320" s="32" t="s">
        <v>264</v>
      </c>
      <c r="J320" s="36" t="n">
        <v>1.88552821448838</v>
      </c>
      <c r="K320" s="36" t="n">
        <f aca="false">$K$8</f>
        <v>1.21862888767609</v>
      </c>
      <c r="L320" s="36" t="n">
        <f aca="false">SQRT(J320^2+K320^2)</f>
        <v>2.24505523618249</v>
      </c>
      <c r="M320" s="40" t="n">
        <f aca="false">IF(G320="","",MAX(0,G320-1.96*L320/100))</f>
        <v>0.403811368753517</v>
      </c>
      <c r="N320" s="40" t="n">
        <f aca="false">IF(G320="","",MIN(1,G320+1.96*L320/100))</f>
        <v>0.491817534011871</v>
      </c>
      <c r="O320" s="59" t="n">
        <f aca="false">ROUND(S320*W320,0)</f>
        <v>76</v>
      </c>
      <c r="P320" s="59" t="n">
        <f aca="false">IF(F320="","",ROUND(SQRT((F320*L320/100)^2+(G320*O320)^2),0))</f>
        <v>42</v>
      </c>
      <c r="R320" s="60" t="n">
        <v>-6.2591499990493</v>
      </c>
      <c r="S320" s="61" t="n">
        <f aca="false">U320*V320*$F$5</f>
        <v>1121.33790491331</v>
      </c>
      <c r="T320" s="62" t="n">
        <f aca="false">MAX(0,MIN(1,R320/100+$D$5))</f>
        <v>0.44811597891172</v>
      </c>
      <c r="U320" s="62" t="n">
        <v>0.71629019848963</v>
      </c>
      <c r="V320" s="61" t="n">
        <v>1565.47989526838</v>
      </c>
      <c r="W320" s="62" t="n">
        <v>0.0678151016999644</v>
      </c>
      <c r="X320" s="63" t="s">
        <v>201</v>
      </c>
      <c r="Y320" s="63" t="s">
        <v>266</v>
      </c>
    </row>
    <row r="321" customFormat="false" ht="15" hidden="false" customHeight="false" outlineLevel="0" collapsed="false">
      <c r="A321" s="32" t="s">
        <v>418</v>
      </c>
      <c r="B321" s="32" t="s">
        <v>525</v>
      </c>
      <c r="C321" s="32" t="s">
        <v>526</v>
      </c>
      <c r="D321" s="59" t="n">
        <f aca="false">ROUND(S321*T321,0)</f>
        <v>505</v>
      </c>
      <c r="E321" s="59" t="n">
        <f aca="false">ROUND(S321,0)-D321</f>
        <v>435</v>
      </c>
      <c r="F321" s="59" t="n">
        <f aca="false">IF(COUNTA(D321:E321)=0,"",SUM(D321:E321))</f>
        <v>940</v>
      </c>
      <c r="G321" s="40" t="n">
        <f aca="false">IF(OR(F321="",F321=0),"",D321/F321)</f>
        <v>0.537234042553192</v>
      </c>
      <c r="H321" s="40" t="n">
        <f aca="false">IF(OR(F321="",F321=0),"",E321/F321)</f>
        <v>0.462765957446809</v>
      </c>
      <c r="I321" s="32" t="s">
        <v>161</v>
      </c>
      <c r="J321" s="36" t="n">
        <v>1.88552821448838</v>
      </c>
      <c r="K321" s="36" t="n">
        <f aca="false">$K$8</f>
        <v>1.21862888767609</v>
      </c>
      <c r="L321" s="36" t="n">
        <f aca="false">SQRT(J321^2+K321^2)</f>
        <v>2.24505523618249</v>
      </c>
      <c r="M321" s="40" t="n">
        <f aca="false">IF(G321="","",MAX(0,G321-1.96*L321/100))</f>
        <v>0.493230959924015</v>
      </c>
      <c r="N321" s="40" t="n">
        <f aca="false">IF(G321="","",MIN(1,G321+1.96*L321/100))</f>
        <v>0.581237125182368</v>
      </c>
      <c r="O321" s="59" t="n">
        <f aca="false">ROUND(S321*W321,0)</f>
        <v>64</v>
      </c>
      <c r="P321" s="59" t="n">
        <f aca="false">IF(F321="","",ROUND(SQRT((F321*L321/100)^2+(G321*O321)^2),0))</f>
        <v>40</v>
      </c>
      <c r="R321" s="60" t="n">
        <v>2.63218007947703</v>
      </c>
      <c r="S321" s="61" t="n">
        <f aca="false">U321*V321*$F$5</f>
        <v>939.568965517241</v>
      </c>
      <c r="T321" s="62" t="n">
        <f aca="false">MAX(0,MIN(1,R321/100+$D$5))</f>
        <v>0.537029279696983</v>
      </c>
      <c r="U321" s="62" t="n">
        <v>0.678879310344827</v>
      </c>
      <c r="V321" s="61" t="n">
        <v>1384</v>
      </c>
      <c r="W321" s="62" t="n">
        <v>0.0678151016999644</v>
      </c>
      <c r="X321" s="63" t="s">
        <v>201</v>
      </c>
      <c r="Y321" s="63" t="s">
        <v>163</v>
      </c>
    </row>
    <row r="322" customFormat="false" ht="15" hidden="false" customHeight="false" outlineLevel="0" collapsed="false">
      <c r="A322" s="32" t="s">
        <v>418</v>
      </c>
      <c r="B322" s="32" t="s">
        <v>525</v>
      </c>
      <c r="C322" s="32" t="s">
        <v>527</v>
      </c>
      <c r="D322" s="59" t="n">
        <f aca="false">ROUND(S322*T322,0)</f>
        <v>520</v>
      </c>
      <c r="E322" s="59" t="n">
        <f aca="false">ROUND(S322,0)-D322</f>
        <v>683</v>
      </c>
      <c r="F322" s="59" t="n">
        <f aca="false">IF(COUNTA(D322:E322)=0,"",SUM(D322:E322))</f>
        <v>1203</v>
      </c>
      <c r="G322" s="40" t="n">
        <f aca="false">IF(OR(F322="",F322=0),"",D322/F322)</f>
        <v>0.432252701579385</v>
      </c>
      <c r="H322" s="40" t="n">
        <f aca="false">IF(OR(F322="",F322=0),"",E322/F322)</f>
        <v>0.567747298420615</v>
      </c>
      <c r="I322" s="32" t="s">
        <v>161</v>
      </c>
      <c r="J322" s="36" t="n">
        <v>1.88552821448838</v>
      </c>
      <c r="K322" s="36" t="n">
        <f aca="false">$K$8</f>
        <v>1.21862888767609</v>
      </c>
      <c r="L322" s="36" t="n">
        <f aca="false">SQRT(J322^2+K322^2)</f>
        <v>2.24505523618249</v>
      </c>
      <c r="M322" s="40" t="n">
        <f aca="false">IF(G322="","",MAX(0,G322-1.96*L322/100))</f>
        <v>0.388249618950208</v>
      </c>
      <c r="N322" s="40" t="n">
        <f aca="false">IF(G322="","",MIN(1,G322+1.96*L322/100))</f>
        <v>0.476255784208562</v>
      </c>
      <c r="O322" s="59" t="n">
        <f aca="false">ROUND(S322*W322,0)</f>
        <v>82</v>
      </c>
      <c r="P322" s="59" t="n">
        <f aca="false">IF(F322="","",ROUND(SQRT((F322*L322/100)^2+(G322*O322)^2),0))</f>
        <v>45</v>
      </c>
      <c r="R322" s="60" t="n">
        <v>-7.8618755735921</v>
      </c>
      <c r="S322" s="61" t="n">
        <f aca="false">U322*V322*$F$5</f>
        <v>1202.75915948276</v>
      </c>
      <c r="T322" s="62" t="n">
        <f aca="false">MAX(0,MIN(1,R322/100+$D$5))</f>
        <v>0.432088723166292</v>
      </c>
      <c r="U322" s="62" t="n">
        <v>0.63739224137931</v>
      </c>
      <c r="V322" s="61" t="n">
        <v>1887</v>
      </c>
      <c r="W322" s="62" t="n">
        <v>0.0678151016999644</v>
      </c>
      <c r="X322" s="63" t="s">
        <v>201</v>
      </c>
      <c r="Y322" s="63" t="s">
        <v>163</v>
      </c>
    </row>
    <row r="323" customFormat="false" ht="15" hidden="false" customHeight="false" outlineLevel="0" collapsed="false">
      <c r="A323" s="32" t="s">
        <v>418</v>
      </c>
      <c r="B323" s="32" t="s">
        <v>525</v>
      </c>
      <c r="C323" s="32" t="s">
        <v>528</v>
      </c>
      <c r="D323" s="59" t="n">
        <f aca="false">ROUND(S323*T323,0)</f>
        <v>482</v>
      </c>
      <c r="E323" s="59" t="n">
        <f aca="false">ROUND(S323,0)-D323</f>
        <v>520</v>
      </c>
      <c r="F323" s="59" t="n">
        <f aca="false">IF(COUNTA(D323:E323)=0,"",SUM(D323:E323))</f>
        <v>1002</v>
      </c>
      <c r="G323" s="40" t="n">
        <f aca="false">IF(OR(F323="",F323=0),"",D323/F323)</f>
        <v>0.481037924151697</v>
      </c>
      <c r="H323" s="40" t="n">
        <f aca="false">IF(OR(F323="",F323=0),"",E323/F323)</f>
        <v>0.518962075848303</v>
      </c>
      <c r="I323" s="32" t="s">
        <v>264</v>
      </c>
      <c r="J323" s="36" t="n">
        <v>1.88552821448838</v>
      </c>
      <c r="K323" s="36" t="n">
        <f aca="false">$K$8</f>
        <v>1.21862888767609</v>
      </c>
      <c r="L323" s="36" t="n">
        <f aca="false">SQRT(J323^2+K323^2)</f>
        <v>2.24505523618249</v>
      </c>
      <c r="M323" s="40" t="n">
        <f aca="false">IF(G323="","",MAX(0,G323-1.96*L323/100))</f>
        <v>0.43703484152252</v>
      </c>
      <c r="N323" s="40" t="n">
        <f aca="false">IF(G323="","",MIN(1,G323+1.96*L323/100))</f>
        <v>0.525041006780873</v>
      </c>
      <c r="O323" s="59" t="n">
        <f aca="false">ROUND(S323*W323,0)</f>
        <v>68</v>
      </c>
      <c r="P323" s="59" t="n">
        <f aca="false">IF(F323="","",ROUND(SQRT((F323*L323/100)^2+(G323*O323)^2),0))</f>
        <v>40</v>
      </c>
      <c r="R323" s="60" t="n">
        <v>-2.93333546721978</v>
      </c>
      <c r="S323" s="61" t="n">
        <f aca="false">U323*V323*$F$5</f>
        <v>1001.56291989084</v>
      </c>
      <c r="T323" s="62" t="n">
        <f aca="false">MAX(0,MIN(1,R323/100+$D$5))</f>
        <v>0.481374124230015</v>
      </c>
      <c r="U323" s="62" t="n">
        <v>0.836029148489848</v>
      </c>
      <c r="V323" s="61" t="n">
        <v>1198</v>
      </c>
      <c r="W323" s="62" t="n">
        <v>0.0678151016999644</v>
      </c>
      <c r="X323" s="63" t="s">
        <v>201</v>
      </c>
      <c r="Y323" s="63" t="s">
        <v>163</v>
      </c>
    </row>
    <row r="324" customFormat="false" ht="15" hidden="false" customHeight="false" outlineLevel="0" collapsed="false">
      <c r="A324" s="32" t="s">
        <v>418</v>
      </c>
      <c r="B324" s="32" t="s">
        <v>525</v>
      </c>
      <c r="C324" s="32" t="s">
        <v>529</v>
      </c>
      <c r="D324" s="59" t="n">
        <f aca="false">ROUND(S324*T324,0)</f>
        <v>386</v>
      </c>
      <c r="E324" s="59" t="n">
        <f aca="false">ROUND(S324,0)-D324</f>
        <v>341</v>
      </c>
      <c r="F324" s="59" t="n">
        <f aca="false">IF(COUNTA(D324:E324)=0,"",SUM(D324:E324))</f>
        <v>727</v>
      </c>
      <c r="G324" s="40" t="n">
        <f aca="false">IF(OR(F324="",F324=0),"",D324/F324)</f>
        <v>0.530949105914718</v>
      </c>
      <c r="H324" s="40" t="n">
        <f aca="false">IF(OR(F324="",F324=0),"",E324/F324)</f>
        <v>0.469050894085282</v>
      </c>
      <c r="I324" s="32" t="s">
        <v>161</v>
      </c>
      <c r="J324" s="36" t="n">
        <v>2.37295943726819</v>
      </c>
      <c r="K324" s="36" t="n">
        <f aca="false">$K$8</f>
        <v>1.21862888767609</v>
      </c>
      <c r="L324" s="36" t="n">
        <f aca="false">SQRT(J324^2+K324^2)</f>
        <v>2.66758183694499</v>
      </c>
      <c r="M324" s="40" t="n">
        <f aca="false">IF(G324="","",MAX(0,G324-1.96*L324/100))</f>
        <v>0.478664501910596</v>
      </c>
      <c r="N324" s="40" t="n">
        <f aca="false">IF(G324="","",MIN(1,G324+1.96*L324/100))</f>
        <v>0.58323370991884</v>
      </c>
      <c r="O324" s="59" t="n">
        <f aca="false">ROUND(S324*W324,0)</f>
        <v>64</v>
      </c>
      <c r="P324" s="59" t="n">
        <f aca="false">IF(F324="","",ROUND(SQRT((F324*L324/100)^2+(G324*O324)^2),0))</f>
        <v>39</v>
      </c>
      <c r="R324" s="60" t="n">
        <v>2.02821804688175</v>
      </c>
      <c r="S324" s="61" t="n">
        <f aca="false">U324*V324*$F$5</f>
        <v>727.410579345088</v>
      </c>
      <c r="T324" s="62" t="n">
        <f aca="false">MAX(0,MIN(1,R324/100+$D$5))</f>
        <v>0.530989659371031</v>
      </c>
      <c r="U324" s="62" t="n">
        <v>0.633081444164568</v>
      </c>
      <c r="V324" s="61" t="n">
        <v>1149</v>
      </c>
      <c r="W324" s="62" t="n">
        <v>0.0882361663506877</v>
      </c>
      <c r="X324" s="63" t="s">
        <v>168</v>
      </c>
      <c r="Y324" s="63" t="s">
        <v>163</v>
      </c>
    </row>
    <row r="325" customFormat="false" ht="15" hidden="false" customHeight="false" outlineLevel="0" collapsed="false">
      <c r="A325" s="32" t="s">
        <v>418</v>
      </c>
      <c r="B325" s="32" t="s">
        <v>525</v>
      </c>
      <c r="C325" s="32" t="s">
        <v>530</v>
      </c>
      <c r="D325" s="59" t="n">
        <f aca="false">ROUND(S325*T325,0)</f>
        <v>361</v>
      </c>
      <c r="E325" s="59" t="n">
        <f aca="false">ROUND(S325,0)-D325</f>
        <v>485</v>
      </c>
      <c r="F325" s="59" t="n">
        <f aca="false">IF(COUNTA(D325:E325)=0,"",SUM(D325:E325))</f>
        <v>846</v>
      </c>
      <c r="G325" s="40" t="n">
        <f aca="false">IF(OR(F325="",F325=0),"",D325/F325)</f>
        <v>0.426713947990544</v>
      </c>
      <c r="H325" s="40" t="n">
        <f aca="false">IF(OR(F325="",F325=0),"",E325/F325)</f>
        <v>0.573286052009456</v>
      </c>
      <c r="I325" s="32" t="s">
        <v>161</v>
      </c>
      <c r="J325" s="36" t="n">
        <v>2.37295943726819</v>
      </c>
      <c r="K325" s="36" t="n">
        <f aca="false">$K$8</f>
        <v>1.21862888767609</v>
      </c>
      <c r="L325" s="36" t="n">
        <f aca="false">SQRT(J325^2+K325^2)</f>
        <v>2.66758183694499</v>
      </c>
      <c r="M325" s="40" t="n">
        <f aca="false">IF(G325="","",MAX(0,G325-1.96*L325/100))</f>
        <v>0.374429343986422</v>
      </c>
      <c r="N325" s="40" t="n">
        <f aca="false">IF(G325="","",MIN(1,G325+1.96*L325/100))</f>
        <v>0.478998551994666</v>
      </c>
      <c r="O325" s="59" t="n">
        <f aca="false">ROUND(S325*W325,0)</f>
        <v>75</v>
      </c>
      <c r="P325" s="59" t="n">
        <f aca="false">IF(F325="","",ROUND(SQRT((F325*L325/100)^2+(G325*O325)^2),0))</f>
        <v>39</v>
      </c>
      <c r="R325" s="60" t="n">
        <v>-8.44436488579665</v>
      </c>
      <c r="S325" s="61" t="n">
        <f aca="false">U325*V325*$F$5</f>
        <v>845.732235701906</v>
      </c>
      <c r="T325" s="62" t="n">
        <f aca="false">MAX(0,MIN(1,R325/100+$D$5))</f>
        <v>0.426263830044246</v>
      </c>
      <c r="U325" s="62" t="n">
        <v>0.714904679376083</v>
      </c>
      <c r="V325" s="61" t="n">
        <v>1183</v>
      </c>
      <c r="W325" s="62" t="n">
        <v>0.0882361663506877</v>
      </c>
      <c r="X325" s="63" t="s">
        <v>168</v>
      </c>
      <c r="Y325" s="63" t="s">
        <v>163</v>
      </c>
    </row>
    <row r="326" customFormat="false" ht="15" hidden="false" customHeight="false" outlineLevel="0" collapsed="false">
      <c r="A326" s="32" t="s">
        <v>418</v>
      </c>
      <c r="B326" s="32" t="s">
        <v>525</v>
      </c>
      <c r="C326" s="32" t="s">
        <v>531</v>
      </c>
      <c r="D326" s="59" t="n">
        <f aca="false">ROUND(S326*T326,0)</f>
        <v>818</v>
      </c>
      <c r="E326" s="59" t="n">
        <f aca="false">ROUND(S326,0)-D326</f>
        <v>829</v>
      </c>
      <c r="F326" s="59" t="n">
        <f aca="false">IF(COUNTA(D326:E326)=0,"",SUM(D326:E326))</f>
        <v>1647</v>
      </c>
      <c r="G326" s="40" t="n">
        <f aca="false">IF(OR(F326="",F326=0),"",D326/F326)</f>
        <v>0.496660595021251</v>
      </c>
      <c r="H326" s="40" t="n">
        <f aca="false">IF(OR(F326="",F326=0),"",E326/F326)</f>
        <v>0.503339404978749</v>
      </c>
      <c r="I326" s="32" t="s">
        <v>264</v>
      </c>
      <c r="J326" s="36" t="n">
        <v>1.88552821448838</v>
      </c>
      <c r="K326" s="36" t="n">
        <f aca="false">$K$8</f>
        <v>1.21862888767609</v>
      </c>
      <c r="L326" s="36" t="n">
        <f aca="false">SQRT(J326^2+K326^2)</f>
        <v>2.24505523618249</v>
      </c>
      <c r="M326" s="40" t="n">
        <f aca="false">IF(G326="","",MAX(0,G326-1.96*L326/100))</f>
        <v>0.452657512392074</v>
      </c>
      <c r="N326" s="40" t="n">
        <f aca="false">IF(G326="","",MIN(1,G326+1.96*L326/100))</f>
        <v>0.540663677650428</v>
      </c>
      <c r="O326" s="59" t="n">
        <f aca="false">ROUND(S326*W326,0)</f>
        <v>112</v>
      </c>
      <c r="P326" s="59" t="n">
        <f aca="false">IF(F326="","",ROUND(SQRT((F326*L326/100)^2+(G326*O326)^2),0))</f>
        <v>67</v>
      </c>
      <c r="R326" s="60" t="n">
        <v>-1.43263037616138</v>
      </c>
      <c r="S326" s="61" t="n">
        <f aca="false">U326*V326*$F$5</f>
        <v>1646.977422525</v>
      </c>
      <c r="T326" s="62" t="n">
        <f aca="false">MAX(0,MIN(1,R326/100+$D$5))</f>
        <v>0.496381175140599</v>
      </c>
      <c r="U326" s="62" t="n">
        <v>0.836029148489848</v>
      </c>
      <c r="V326" s="61" t="n">
        <v>1970</v>
      </c>
      <c r="W326" s="62" t="n">
        <v>0.0678151016999644</v>
      </c>
      <c r="X326" s="63" t="s">
        <v>201</v>
      </c>
      <c r="Y326" s="63" t="s">
        <v>163</v>
      </c>
    </row>
    <row r="327" customFormat="false" ht="15" hidden="false" customHeight="false" outlineLevel="0" collapsed="false">
      <c r="A327" s="32" t="s">
        <v>418</v>
      </c>
      <c r="B327" s="32" t="s">
        <v>532</v>
      </c>
      <c r="C327" s="32" t="s">
        <v>533</v>
      </c>
      <c r="D327" s="59" t="n">
        <f aca="false">ROUND(S327*T327,0)</f>
        <v>325</v>
      </c>
      <c r="E327" s="59" t="n">
        <f aca="false">ROUND(S327,0)-D327</f>
        <v>627</v>
      </c>
      <c r="F327" s="59" t="n">
        <f aca="false">IF(COUNTA(D327:E327)=0,"",SUM(D327:E327))</f>
        <v>952</v>
      </c>
      <c r="G327" s="40" t="n">
        <f aca="false">IF(OR(F327="",F327=0),"",D327/F327)</f>
        <v>0.341386554621849</v>
      </c>
      <c r="H327" s="40" t="n">
        <f aca="false">IF(OR(F327="",F327=0),"",E327/F327)</f>
        <v>0.658613445378151</v>
      </c>
      <c r="I327" s="32" t="s">
        <v>161</v>
      </c>
      <c r="J327" s="36" t="n">
        <v>1.88552821448838</v>
      </c>
      <c r="K327" s="36" t="n">
        <f aca="false">$K$8</f>
        <v>1.21862888767609</v>
      </c>
      <c r="L327" s="36" t="n">
        <f aca="false">SQRT(J327^2+K327^2)</f>
        <v>2.24505523618249</v>
      </c>
      <c r="M327" s="40" t="n">
        <f aca="false">IF(G327="","",MAX(0,G327-1.96*L327/100))</f>
        <v>0.297383471992672</v>
      </c>
      <c r="N327" s="40" t="n">
        <f aca="false">IF(G327="","",MIN(1,G327+1.96*L327/100))</f>
        <v>0.385389637251026</v>
      </c>
      <c r="O327" s="59" t="n">
        <f aca="false">ROUND(S327*W327,0)</f>
        <v>65</v>
      </c>
      <c r="P327" s="59" t="n">
        <f aca="false">IF(F327="","",ROUND(SQRT((F327*L327/100)^2+(G327*O327)^2),0))</f>
        <v>31</v>
      </c>
      <c r="R327" s="60" t="n">
        <v>-16.9395581428985</v>
      </c>
      <c r="S327" s="61" t="n">
        <f aca="false">U327*V327*$F$5</f>
        <v>951.894508670521</v>
      </c>
      <c r="T327" s="62" t="n">
        <f aca="false">MAX(0,MIN(1,R327/100+$D$5))</f>
        <v>0.341311897473228</v>
      </c>
      <c r="U327" s="62" t="n">
        <v>0.677023121387284</v>
      </c>
      <c r="V327" s="61" t="n">
        <v>1406</v>
      </c>
      <c r="W327" s="62" t="n">
        <v>0.0678151016999644</v>
      </c>
      <c r="X327" s="63" t="s">
        <v>201</v>
      </c>
      <c r="Y327" s="63" t="s">
        <v>163</v>
      </c>
    </row>
    <row r="328" customFormat="false" ht="15" hidden="false" customHeight="false" outlineLevel="0" collapsed="false">
      <c r="A328" s="32" t="s">
        <v>418</v>
      </c>
      <c r="B328" s="32" t="s">
        <v>532</v>
      </c>
      <c r="C328" s="32" t="s">
        <v>534</v>
      </c>
      <c r="D328" s="59" t="n">
        <f aca="false">ROUND(S328*T328,0)</f>
        <v>626</v>
      </c>
      <c r="E328" s="59" t="n">
        <f aca="false">ROUND(S328,0)-D328</f>
        <v>1282</v>
      </c>
      <c r="F328" s="59" t="n">
        <f aca="false">IF(COUNTA(D328:E328)=0,"",SUM(D328:E328))</f>
        <v>1908</v>
      </c>
      <c r="G328" s="40" t="n">
        <f aca="false">IF(OR(F328="",F328=0),"",D328/F328)</f>
        <v>0.328092243186583</v>
      </c>
      <c r="H328" s="40" t="n">
        <f aca="false">IF(OR(F328="",F328=0),"",E328/F328)</f>
        <v>0.671907756813417</v>
      </c>
      <c r="I328" s="32" t="s">
        <v>161</v>
      </c>
      <c r="J328" s="36" t="n">
        <v>1.88552821448838</v>
      </c>
      <c r="K328" s="36" t="n">
        <f aca="false">$K$8</f>
        <v>1.21862888767609</v>
      </c>
      <c r="L328" s="36" t="n">
        <f aca="false">SQRT(J328^2+K328^2)</f>
        <v>2.24505523618249</v>
      </c>
      <c r="M328" s="40" t="n">
        <f aca="false">IF(G328="","",MAX(0,G328-1.96*L328/100))</f>
        <v>0.284089160557406</v>
      </c>
      <c r="N328" s="40" t="n">
        <f aca="false">IF(G328="","",MIN(1,G328+1.96*L328/100))</f>
        <v>0.37209532581576</v>
      </c>
      <c r="O328" s="59" t="n">
        <f aca="false">ROUND(S328*W328,0)</f>
        <v>129</v>
      </c>
      <c r="P328" s="59" t="n">
        <f aca="false">IF(F328="","",ROUND(SQRT((F328*L328/100)^2+(G328*O328)^2),0))</f>
        <v>60</v>
      </c>
      <c r="R328" s="60" t="n">
        <v>-18.2679747353197</v>
      </c>
      <c r="S328" s="61" t="n">
        <f aca="false">U328*V328*$F$5</f>
        <v>1907.80833039181</v>
      </c>
      <c r="T328" s="62" t="n">
        <f aca="false">MAX(0,MIN(1,R328/100+$D$5))</f>
        <v>0.328027731549016</v>
      </c>
      <c r="U328" s="62" t="n">
        <v>0.649135192375574</v>
      </c>
      <c r="V328" s="61" t="n">
        <v>2939</v>
      </c>
      <c r="W328" s="62" t="n">
        <v>0.0678151016999644</v>
      </c>
      <c r="X328" s="63" t="s">
        <v>201</v>
      </c>
      <c r="Y328" s="63" t="s">
        <v>163</v>
      </c>
    </row>
    <row r="329" customFormat="false" ht="15" hidden="false" customHeight="false" outlineLevel="0" collapsed="false">
      <c r="A329" s="32" t="s">
        <v>418</v>
      </c>
      <c r="B329" s="32" t="s">
        <v>532</v>
      </c>
      <c r="C329" s="32" t="s">
        <v>535</v>
      </c>
      <c r="D329" s="59" t="n">
        <f aca="false">ROUND(S329*T329,0)</f>
        <v>424</v>
      </c>
      <c r="E329" s="59" t="n">
        <f aca="false">ROUND(S329,0)-D329</f>
        <v>923</v>
      </c>
      <c r="F329" s="59" t="n">
        <f aca="false">IF(COUNTA(D329:E329)=0,"",SUM(D329:E329))</f>
        <v>1347</v>
      </c>
      <c r="G329" s="40" t="n">
        <f aca="false">IF(OR(F329="",F329=0),"",D329/F329)</f>
        <v>0.314773570898293</v>
      </c>
      <c r="H329" s="40" t="n">
        <f aca="false">IF(OR(F329="",F329=0),"",E329/F329)</f>
        <v>0.685226429101708</v>
      </c>
      <c r="I329" s="32" t="s">
        <v>161</v>
      </c>
      <c r="J329" s="36" t="n">
        <v>1.88552821448838</v>
      </c>
      <c r="K329" s="36" t="n">
        <f aca="false">$K$8</f>
        <v>1.21862888767609</v>
      </c>
      <c r="L329" s="36" t="n">
        <f aca="false">SQRT(J329^2+K329^2)</f>
        <v>2.24505523618249</v>
      </c>
      <c r="M329" s="40" t="n">
        <f aca="false">IF(G329="","",MAX(0,G329-1.96*L329/100))</f>
        <v>0.270770488269116</v>
      </c>
      <c r="N329" s="40" t="n">
        <f aca="false">IF(G329="","",MIN(1,G329+1.96*L329/100))</f>
        <v>0.358776653527469</v>
      </c>
      <c r="O329" s="59" t="n">
        <f aca="false">ROUND(S329*W329,0)</f>
        <v>91</v>
      </c>
      <c r="P329" s="59" t="n">
        <f aca="false">IF(F329="","",ROUND(SQRT((F329*L329/100)^2+(G329*O329)^2),0))</f>
        <v>42</v>
      </c>
      <c r="R329" s="60" t="n">
        <v>-19.5778746253874</v>
      </c>
      <c r="S329" s="61" t="n">
        <f aca="false">U329*V329*$F$5</f>
        <v>1347</v>
      </c>
      <c r="T329" s="62" t="n">
        <f aca="false">MAX(0,MIN(1,R329/100+$D$5))</f>
        <v>0.314928732648339</v>
      </c>
      <c r="U329" s="62" t="n">
        <v>0.677565392354125</v>
      </c>
      <c r="V329" s="61" t="n">
        <v>1988</v>
      </c>
      <c r="W329" s="62" t="n">
        <v>0.0678151016999644</v>
      </c>
      <c r="X329" s="63" t="s">
        <v>201</v>
      </c>
      <c r="Y329" s="63" t="s">
        <v>163</v>
      </c>
    </row>
    <row r="330" customFormat="false" ht="15" hidden="false" customHeight="false" outlineLevel="0" collapsed="false">
      <c r="A330" s="32" t="s">
        <v>418</v>
      </c>
      <c r="B330" s="32" t="s">
        <v>532</v>
      </c>
      <c r="C330" s="32" t="s">
        <v>536</v>
      </c>
      <c r="D330" s="59" t="n">
        <f aca="false">ROUND(S330*T330,0)</f>
        <v>205</v>
      </c>
      <c r="E330" s="59" t="n">
        <f aca="false">ROUND(S330,0)-D330</f>
        <v>435</v>
      </c>
      <c r="F330" s="59" t="n">
        <f aca="false">IF(COUNTA(D330:E330)=0,"",SUM(D330:E330))</f>
        <v>640</v>
      </c>
      <c r="G330" s="40" t="n">
        <f aca="false">IF(OR(F330="",F330=0),"",D330/F330)</f>
        <v>0.3203125</v>
      </c>
      <c r="H330" s="40" t="n">
        <f aca="false">IF(OR(F330="",F330=0),"",E330/F330)</f>
        <v>0.6796875</v>
      </c>
      <c r="I330" s="32" t="s">
        <v>161</v>
      </c>
      <c r="J330" s="36" t="n">
        <v>2.37295943726819</v>
      </c>
      <c r="K330" s="36" t="n">
        <f aca="false">$K$8</f>
        <v>1.21862888767609</v>
      </c>
      <c r="L330" s="36" t="n">
        <f aca="false">SQRT(J330^2+K330^2)</f>
        <v>2.66758183694499</v>
      </c>
      <c r="M330" s="40" t="n">
        <f aca="false">IF(G330="","",MAX(0,G330-1.96*L330/100))</f>
        <v>0.268027895995878</v>
      </c>
      <c r="N330" s="40" t="n">
        <f aca="false">IF(G330="","",MIN(1,G330+1.96*L330/100))</f>
        <v>0.372597104004122</v>
      </c>
      <c r="O330" s="59" t="n">
        <f aca="false">ROUND(S330*W330,0)</f>
        <v>56</v>
      </c>
      <c r="P330" s="59" t="n">
        <f aca="false">IF(F330="","",ROUND(SQRT((F330*L330/100)^2+(G330*O330)^2),0))</f>
        <v>25</v>
      </c>
      <c r="R330" s="60" t="n">
        <v>-19.0306422782039</v>
      </c>
      <c r="S330" s="61" t="n">
        <f aca="false">U330*V330*$F$5</f>
        <v>640.169811320755</v>
      </c>
      <c r="T330" s="62" t="n">
        <f aca="false">MAX(0,MIN(1,R330/100+$D$5))</f>
        <v>0.320401056120174</v>
      </c>
      <c r="U330" s="62" t="n">
        <v>0.69811320754717</v>
      </c>
      <c r="V330" s="61" t="n">
        <v>917</v>
      </c>
      <c r="W330" s="62" t="n">
        <v>0.0882361663506877</v>
      </c>
      <c r="X330" s="63" t="s">
        <v>168</v>
      </c>
      <c r="Y330" s="63" t="s">
        <v>163</v>
      </c>
    </row>
    <row r="331" customFormat="false" ht="15" hidden="false" customHeight="false" outlineLevel="0" collapsed="false">
      <c r="A331" s="32" t="s">
        <v>418</v>
      </c>
      <c r="B331" s="32" t="s">
        <v>537</v>
      </c>
      <c r="C331" s="32" t="s">
        <v>538</v>
      </c>
      <c r="D331" s="59" t="n">
        <f aca="false">ROUND(S331*T331,0)</f>
        <v>503</v>
      </c>
      <c r="E331" s="59" t="n">
        <f aca="false">ROUND(S331,0)-D331</f>
        <v>475</v>
      </c>
      <c r="F331" s="59" t="n">
        <f aca="false">IF(COUNTA(D331:E331)=0,"",SUM(D331:E331))</f>
        <v>978</v>
      </c>
      <c r="G331" s="40" t="n">
        <f aca="false">IF(OR(F331="",F331=0),"",D331/F331)</f>
        <v>0.514314928425358</v>
      </c>
      <c r="H331" s="40" t="n">
        <f aca="false">IF(OR(F331="",F331=0),"",E331/F331)</f>
        <v>0.485685071574642</v>
      </c>
      <c r="I331" s="32" t="s">
        <v>161</v>
      </c>
      <c r="J331" s="36" t="n">
        <v>1.88552821448838</v>
      </c>
      <c r="K331" s="36" t="n">
        <f aca="false">$K$8</f>
        <v>1.21862888767609</v>
      </c>
      <c r="L331" s="36" t="n">
        <f aca="false">SQRT(J331^2+K331^2)</f>
        <v>2.24505523618249</v>
      </c>
      <c r="M331" s="40" t="n">
        <f aca="false">IF(G331="","",MAX(0,G331-1.96*L331/100))</f>
        <v>0.470311845796181</v>
      </c>
      <c r="N331" s="40" t="n">
        <f aca="false">IF(G331="","",MIN(1,G331+1.96*L331/100))</f>
        <v>0.558318011054535</v>
      </c>
      <c r="O331" s="59" t="n">
        <f aca="false">ROUND(S331*W331,0)</f>
        <v>66</v>
      </c>
      <c r="P331" s="59" t="n">
        <f aca="false">IF(F331="","",ROUND(SQRT((F331*L331/100)^2+(G331*O331)^2),0))</f>
        <v>40</v>
      </c>
      <c r="R331" s="60" t="n">
        <v>0.3346432827148</v>
      </c>
      <c r="S331" s="61" t="n">
        <f aca="false">U331*V331*$F$5</f>
        <v>978.044260027662</v>
      </c>
      <c r="T331" s="62" t="n">
        <f aca="false">MAX(0,MIN(1,R331/100+$D$5))</f>
        <v>0.514053911729361</v>
      </c>
      <c r="U331" s="62" t="n">
        <v>0.659059474412171</v>
      </c>
      <c r="V331" s="61" t="n">
        <v>1484</v>
      </c>
      <c r="W331" s="62" t="n">
        <v>0.0678151016999644</v>
      </c>
      <c r="X331" s="63" t="s">
        <v>201</v>
      </c>
      <c r="Y331" s="63" t="s">
        <v>163</v>
      </c>
    </row>
    <row r="332" customFormat="false" ht="15" hidden="false" customHeight="false" outlineLevel="0" collapsed="false">
      <c r="A332" s="32" t="s">
        <v>418</v>
      </c>
      <c r="B332" s="32" t="s">
        <v>537</v>
      </c>
      <c r="C332" s="32" t="s">
        <v>539</v>
      </c>
      <c r="D332" s="59" t="n">
        <f aca="false">ROUND(S332*T332,0)</f>
        <v>406</v>
      </c>
      <c r="E332" s="59" t="n">
        <f aca="false">ROUND(S332,0)-D332</f>
        <v>375</v>
      </c>
      <c r="F332" s="59" t="n">
        <f aca="false">IF(COUNTA(D332:E332)=0,"",SUM(D332:E332))</f>
        <v>781</v>
      </c>
      <c r="G332" s="40" t="n">
        <f aca="false">IF(OR(F332="",F332=0),"",D332/F332)</f>
        <v>0.519846350832266</v>
      </c>
      <c r="H332" s="40" t="n">
        <f aca="false">IF(OR(F332="",F332=0),"",E332/F332)</f>
        <v>0.480153649167734</v>
      </c>
      <c r="I332" s="32" t="s">
        <v>161</v>
      </c>
      <c r="J332" s="36" t="n">
        <v>2.37295943726819</v>
      </c>
      <c r="K332" s="36" t="n">
        <f aca="false">$K$8</f>
        <v>1.21862888767609</v>
      </c>
      <c r="L332" s="36" t="n">
        <f aca="false">SQRT(J332^2+K332^2)</f>
        <v>2.66758183694499</v>
      </c>
      <c r="M332" s="40" t="n">
        <f aca="false">IF(G332="","",MAX(0,G332-1.96*L332/100))</f>
        <v>0.467561746828145</v>
      </c>
      <c r="N332" s="40" t="n">
        <f aca="false">IF(G332="","",MIN(1,G332+1.96*L332/100))</f>
        <v>0.572130954836388</v>
      </c>
      <c r="O332" s="59" t="n">
        <f aca="false">ROUND(S332*W332,0)</f>
        <v>69</v>
      </c>
      <c r="P332" s="59" t="n">
        <f aca="false">IF(F332="","",ROUND(SQRT((F332*L332/100)^2+(G332*O332)^2),0))</f>
        <v>41</v>
      </c>
      <c r="R332" s="60" t="n">
        <v>0.931331209010494</v>
      </c>
      <c r="S332" s="61" t="n">
        <f aca="false">U332*V332*$F$5</f>
        <v>780.745236414961</v>
      </c>
      <c r="T332" s="62" t="n">
        <f aca="false">MAX(0,MIN(1,R332/100+$D$5))</f>
        <v>0.520020790992318</v>
      </c>
      <c r="U332" s="62" t="n">
        <v>0.549047282992237</v>
      </c>
      <c r="V332" s="61" t="n">
        <v>1422</v>
      </c>
      <c r="W332" s="62" t="n">
        <v>0.0882361663506877</v>
      </c>
      <c r="X332" s="63" t="s">
        <v>168</v>
      </c>
      <c r="Y332" s="63" t="s">
        <v>163</v>
      </c>
    </row>
    <row r="333" customFormat="false" ht="15" hidden="false" customHeight="false" outlineLevel="0" collapsed="false">
      <c r="A333" s="32" t="s">
        <v>418</v>
      </c>
      <c r="B333" s="32" t="s">
        <v>537</v>
      </c>
      <c r="C333" s="32" t="s">
        <v>540</v>
      </c>
      <c r="D333" s="59" t="n">
        <f aca="false">ROUND(S333*T333,0)</f>
        <v>373</v>
      </c>
      <c r="E333" s="59" t="n">
        <f aca="false">ROUND(S333,0)-D333</f>
        <v>384</v>
      </c>
      <c r="F333" s="59" t="n">
        <f aca="false">IF(COUNTA(D333:E333)=0,"",SUM(D333:E333))</f>
        <v>757</v>
      </c>
      <c r="G333" s="40" t="n">
        <f aca="false">IF(OR(F333="",F333=0),"",D333/F333)</f>
        <v>0.492734478203435</v>
      </c>
      <c r="H333" s="40" t="n">
        <f aca="false">IF(OR(F333="",F333=0),"",E333/F333)</f>
        <v>0.507265521796565</v>
      </c>
      <c r="I333" s="32" t="s">
        <v>161</v>
      </c>
      <c r="J333" s="36" t="n">
        <v>2.37295943726819</v>
      </c>
      <c r="K333" s="36" t="n">
        <f aca="false">$K$8</f>
        <v>1.21862888767609</v>
      </c>
      <c r="L333" s="36" t="n">
        <f aca="false">SQRT(J333^2+K333^2)</f>
        <v>2.66758183694499</v>
      </c>
      <c r="M333" s="40" t="n">
        <f aca="false">IF(G333="","",MAX(0,G333-1.96*L333/100))</f>
        <v>0.440449874199313</v>
      </c>
      <c r="N333" s="40" t="n">
        <f aca="false">IF(G333="","",MIN(1,G333+1.96*L333/100))</f>
        <v>0.545019082207557</v>
      </c>
      <c r="O333" s="59" t="n">
        <f aca="false">ROUND(S333*W333,0)</f>
        <v>67</v>
      </c>
      <c r="P333" s="59" t="n">
        <f aca="false">IF(F333="","",ROUND(SQRT((F333*L333/100)^2+(G333*O333)^2),0))</f>
        <v>39</v>
      </c>
      <c r="R333" s="60" t="n">
        <v>-1.79779949087719</v>
      </c>
      <c r="S333" s="61" t="n">
        <f aca="false">U333*V333*$F$5</f>
        <v>757.126771653543</v>
      </c>
      <c r="T333" s="62" t="n">
        <f aca="false">MAX(0,MIN(1,R333/100+$D$5))</f>
        <v>0.492729483993441</v>
      </c>
      <c r="U333" s="62" t="n">
        <v>0.574015748031496</v>
      </c>
      <c r="V333" s="61" t="n">
        <v>1319</v>
      </c>
      <c r="W333" s="62" t="n">
        <v>0.0882361663506877</v>
      </c>
      <c r="X333" s="63" t="s">
        <v>168</v>
      </c>
      <c r="Y333" s="63" t="s">
        <v>163</v>
      </c>
    </row>
    <row r="334" customFormat="false" ht="15" hidden="false" customHeight="false" outlineLevel="0" collapsed="false">
      <c r="A334" s="32" t="s">
        <v>418</v>
      </c>
      <c r="B334" s="32" t="s">
        <v>541</v>
      </c>
      <c r="C334" s="32" t="s">
        <v>542</v>
      </c>
      <c r="D334" s="59" t="n">
        <f aca="false">ROUND(S334*T334,0)</f>
        <v>179</v>
      </c>
      <c r="E334" s="59" t="n">
        <f aca="false">ROUND(S334,0)-D334</f>
        <v>204</v>
      </c>
      <c r="F334" s="59" t="n">
        <f aca="false">IF(COUNTA(D334:E334)=0,"",SUM(D334:E334))</f>
        <v>383</v>
      </c>
      <c r="G334" s="40" t="n">
        <f aca="false">IF(OR(F334="",F334=0),"",D334/F334)</f>
        <v>0.467362924281984</v>
      </c>
      <c r="H334" s="40" t="n">
        <f aca="false">IF(OR(F334="",F334=0),"",E334/F334)</f>
        <v>0.532637075718016</v>
      </c>
      <c r="I334" s="32" t="s">
        <v>161</v>
      </c>
      <c r="J334" s="36" t="n">
        <v>3.71043921764034</v>
      </c>
      <c r="K334" s="36" t="n">
        <f aca="false">$K$8</f>
        <v>1.21862888767609</v>
      </c>
      <c r="L334" s="36" t="n">
        <f aca="false">SQRT(J334^2+K334^2)</f>
        <v>3.90543410566382</v>
      </c>
      <c r="M334" s="40" t="n">
        <f aca="false">IF(G334="","",MAX(0,G334-1.96*L334/100))</f>
        <v>0.390816415810974</v>
      </c>
      <c r="N334" s="40" t="n">
        <f aca="false">IF(G334="","",MIN(1,G334+1.96*L334/100))</f>
        <v>0.543909432752995</v>
      </c>
      <c r="O334" s="59" t="n">
        <f aca="false">ROUND(S334*W334,0)</f>
        <v>57</v>
      </c>
      <c r="P334" s="59" t="n">
        <f aca="false">IF(F334="","",ROUND(SQRT((F334*L334/100)^2+(G334*O334)^2),0))</f>
        <v>31</v>
      </c>
      <c r="R334" s="60" t="n">
        <v>-4.42272422657743</v>
      </c>
      <c r="S334" s="61" t="n">
        <f aca="false">U334*V334*$F$5</f>
        <v>383.103139013453</v>
      </c>
      <c r="T334" s="62" t="n">
        <f aca="false">MAX(0,MIN(1,R334/100+$D$5))</f>
        <v>0.466480236636439</v>
      </c>
      <c r="U334" s="62" t="n">
        <v>0.541106128550075</v>
      </c>
      <c r="V334" s="61" t="n">
        <v>708</v>
      </c>
      <c r="W334" s="62" t="n">
        <v>0.147793277096735</v>
      </c>
      <c r="X334" s="63" t="s">
        <v>162</v>
      </c>
      <c r="Y334" s="63" t="s">
        <v>163</v>
      </c>
    </row>
    <row r="335" customFormat="false" ht="15" hidden="false" customHeight="false" outlineLevel="0" collapsed="false">
      <c r="A335" s="32" t="s">
        <v>418</v>
      </c>
      <c r="B335" s="32" t="s">
        <v>541</v>
      </c>
      <c r="C335" s="32" t="s">
        <v>543</v>
      </c>
      <c r="D335" s="59" t="n">
        <f aca="false">ROUND(S335*T335,0)</f>
        <v>542</v>
      </c>
      <c r="E335" s="59" t="n">
        <f aca="false">ROUND(S335,0)-D335</f>
        <v>507</v>
      </c>
      <c r="F335" s="59" t="n">
        <f aca="false">IF(COUNTA(D335:E335)=0,"",SUM(D335:E335))</f>
        <v>1049</v>
      </c>
      <c r="G335" s="40" t="n">
        <f aca="false">IF(OR(F335="",F335=0),"",D335/F335)</f>
        <v>0.516682554814109</v>
      </c>
      <c r="H335" s="40" t="n">
        <f aca="false">IF(OR(F335="",F335=0),"",E335/F335)</f>
        <v>0.483317445185891</v>
      </c>
      <c r="I335" s="32" t="s">
        <v>161</v>
      </c>
      <c r="J335" s="36" t="n">
        <v>1.88552821448838</v>
      </c>
      <c r="K335" s="36" t="n">
        <f aca="false">$K$8</f>
        <v>1.21862888767609</v>
      </c>
      <c r="L335" s="36" t="n">
        <f aca="false">SQRT(J335^2+K335^2)</f>
        <v>2.24505523618249</v>
      </c>
      <c r="M335" s="40" t="n">
        <f aca="false">IF(G335="","",MAX(0,G335-1.96*L335/100))</f>
        <v>0.472679472184932</v>
      </c>
      <c r="N335" s="40" t="n">
        <f aca="false">IF(G335="","",MIN(1,G335+1.96*L335/100))</f>
        <v>0.560685637443285</v>
      </c>
      <c r="O335" s="59" t="n">
        <f aca="false">ROUND(S335*W335,0)</f>
        <v>71</v>
      </c>
      <c r="P335" s="59" t="n">
        <f aca="false">IF(F335="","",ROUND(SQRT((F335*L335/100)^2+(G335*O335)^2),0))</f>
        <v>44</v>
      </c>
      <c r="R335" s="60" t="n">
        <v>0.601523726330815</v>
      </c>
      <c r="S335" s="61" t="n">
        <f aca="false">U335*V335*$F$5</f>
        <v>1049.22431259045</v>
      </c>
      <c r="T335" s="62" t="n">
        <f aca="false">MAX(0,MIN(1,R335/100+$D$5))</f>
        <v>0.516722716165521</v>
      </c>
      <c r="U335" s="62" t="n">
        <v>0.662807525325615</v>
      </c>
      <c r="V335" s="61" t="n">
        <v>1583</v>
      </c>
      <c r="W335" s="62" t="n">
        <v>0.0678151016999644</v>
      </c>
      <c r="X335" s="63" t="s">
        <v>201</v>
      </c>
      <c r="Y335" s="63" t="s">
        <v>163</v>
      </c>
    </row>
    <row r="336" customFormat="false" ht="15" hidden="false" customHeight="false" outlineLevel="0" collapsed="false">
      <c r="A336" s="32" t="s">
        <v>418</v>
      </c>
      <c r="B336" s="32" t="s">
        <v>544</v>
      </c>
      <c r="C336" s="32" t="s">
        <v>545</v>
      </c>
      <c r="D336" s="59" t="n">
        <f aca="false">ROUND(S336*T336,0)</f>
        <v>491</v>
      </c>
      <c r="E336" s="59" t="n">
        <f aca="false">ROUND(S336,0)-D336</f>
        <v>537</v>
      </c>
      <c r="F336" s="59" t="n">
        <f aca="false">IF(COUNTA(D336:E336)=0,"",SUM(D336:E336))</f>
        <v>1028</v>
      </c>
      <c r="G336" s="40" t="n">
        <f aca="false">IF(OR(F336="",F336=0),"",D336/F336)</f>
        <v>0.477626459143969</v>
      </c>
      <c r="H336" s="40" t="n">
        <f aca="false">IF(OR(F336="",F336=0),"",E336/F336)</f>
        <v>0.522373540856031</v>
      </c>
      <c r="I336" s="32" t="s">
        <v>161</v>
      </c>
      <c r="J336" s="36" t="n">
        <v>1.88552821448838</v>
      </c>
      <c r="K336" s="36" t="n">
        <f aca="false">$K$8</f>
        <v>1.21862888767609</v>
      </c>
      <c r="L336" s="36" t="n">
        <f aca="false">SQRT(J336^2+K336^2)</f>
        <v>2.24505523618249</v>
      </c>
      <c r="M336" s="40" t="n">
        <f aca="false">IF(G336="","",MAX(0,G336-1.96*L336/100))</f>
        <v>0.433623376514792</v>
      </c>
      <c r="N336" s="40" t="n">
        <f aca="false">IF(G336="","",MIN(1,G336+1.96*L336/100))</f>
        <v>0.521629541773146</v>
      </c>
      <c r="O336" s="59" t="n">
        <f aca="false">ROUND(S336*W336,0)</f>
        <v>70</v>
      </c>
      <c r="P336" s="59" t="n">
        <f aca="false">IF(F336="","",ROUND(SQRT((F336*L336/100)^2+(G336*O336)^2),0))</f>
        <v>41</v>
      </c>
      <c r="R336" s="60" t="n">
        <v>-3.27287301522812</v>
      </c>
      <c r="S336" s="61" t="n">
        <f aca="false">U336*V336*$F$5</f>
        <v>1027.55404570723</v>
      </c>
      <c r="T336" s="62" t="n">
        <f aca="false">MAX(0,MIN(1,R336/100+$D$5))</f>
        <v>0.477978748749932</v>
      </c>
      <c r="U336" s="62" t="n">
        <v>0.589870290302656</v>
      </c>
      <c r="V336" s="61" t="n">
        <v>1742</v>
      </c>
      <c r="W336" s="62" t="n">
        <v>0.0678151016999644</v>
      </c>
      <c r="X336" s="63" t="s">
        <v>201</v>
      </c>
      <c r="Y336" s="63" t="s">
        <v>163</v>
      </c>
    </row>
    <row r="337" customFormat="false" ht="15" hidden="false" customHeight="false" outlineLevel="0" collapsed="false">
      <c r="A337" s="32" t="s">
        <v>418</v>
      </c>
      <c r="B337" s="32" t="s">
        <v>544</v>
      </c>
      <c r="C337" s="32" t="s">
        <v>546</v>
      </c>
      <c r="D337" s="59" t="n">
        <f aca="false">ROUND(S337*T337,0)</f>
        <v>431</v>
      </c>
      <c r="E337" s="59" t="n">
        <f aca="false">ROUND(S337,0)-D337</f>
        <v>437</v>
      </c>
      <c r="F337" s="59" t="n">
        <f aca="false">IF(COUNTA(D337:E337)=0,"",SUM(D337:E337))</f>
        <v>868</v>
      </c>
      <c r="G337" s="40" t="n">
        <f aca="false">IF(OR(F337="",F337=0),"",D337/F337)</f>
        <v>0.496543778801843</v>
      </c>
      <c r="H337" s="40" t="n">
        <f aca="false">IF(OR(F337="",F337=0),"",E337/F337)</f>
        <v>0.503456221198157</v>
      </c>
      <c r="I337" s="32" t="s">
        <v>161</v>
      </c>
      <c r="J337" s="36" t="n">
        <v>2.37295943726819</v>
      </c>
      <c r="K337" s="36" t="n">
        <f aca="false">$K$8</f>
        <v>1.21862888767609</v>
      </c>
      <c r="L337" s="36" t="n">
        <f aca="false">SQRT(J337^2+K337^2)</f>
        <v>2.66758183694499</v>
      </c>
      <c r="M337" s="40" t="n">
        <f aca="false">IF(G337="","",MAX(0,G337-1.96*L337/100))</f>
        <v>0.444259174797722</v>
      </c>
      <c r="N337" s="40" t="n">
        <f aca="false">IF(G337="","",MIN(1,G337+1.96*L337/100))</f>
        <v>0.548828382805965</v>
      </c>
      <c r="O337" s="59" t="n">
        <f aca="false">ROUND(S337*W337,0)</f>
        <v>77</v>
      </c>
      <c r="P337" s="59" t="n">
        <f aca="false">IF(F337="","",ROUND(SQRT((F337*L337/100)^2+(G337*O337)^2),0))</f>
        <v>45</v>
      </c>
      <c r="R337" s="60" t="n">
        <v>-1.37180313376209</v>
      </c>
      <c r="S337" s="61" t="n">
        <f aca="false">U337*V337*$F$5</f>
        <v>867.502130249544</v>
      </c>
      <c r="T337" s="62" t="n">
        <f aca="false">MAX(0,MIN(1,R337/100+$D$5))</f>
        <v>0.496989447564592</v>
      </c>
      <c r="U337" s="62" t="n">
        <v>0.507608034083993</v>
      </c>
      <c r="V337" s="61" t="n">
        <v>1709</v>
      </c>
      <c r="W337" s="62" t="n">
        <v>0.0882361663506877</v>
      </c>
      <c r="X337" s="63" t="s">
        <v>168</v>
      </c>
      <c r="Y337" s="63" t="s">
        <v>163</v>
      </c>
    </row>
    <row r="338" customFormat="false" ht="15" hidden="false" customHeight="false" outlineLevel="0" collapsed="false">
      <c r="A338" s="32" t="s">
        <v>418</v>
      </c>
      <c r="B338" s="32" t="s">
        <v>544</v>
      </c>
      <c r="C338" s="32" t="s">
        <v>547</v>
      </c>
      <c r="D338" s="59" t="n">
        <f aca="false">ROUND(S338*T338,0)</f>
        <v>887</v>
      </c>
      <c r="E338" s="59" t="n">
        <f aca="false">ROUND(S338,0)-D338</f>
        <v>987</v>
      </c>
      <c r="F338" s="59" t="n">
        <f aca="false">IF(COUNTA(D338:E338)=0,"",SUM(D338:E338))</f>
        <v>1874</v>
      </c>
      <c r="G338" s="40" t="n">
        <f aca="false">IF(OR(F338="",F338=0),"",D338/F338)</f>
        <v>0.473319103521878</v>
      </c>
      <c r="H338" s="40" t="n">
        <f aca="false">IF(OR(F338="",F338=0),"",E338/F338)</f>
        <v>0.526680896478122</v>
      </c>
      <c r="I338" s="32" t="s">
        <v>161</v>
      </c>
      <c r="J338" s="36" t="n">
        <v>1.88552821448838</v>
      </c>
      <c r="K338" s="36" t="n">
        <f aca="false">$K$8</f>
        <v>1.21862888767609</v>
      </c>
      <c r="L338" s="36" t="n">
        <f aca="false">SQRT(J338^2+K338^2)</f>
        <v>2.24505523618249</v>
      </c>
      <c r="M338" s="40" t="n">
        <f aca="false">IF(G338="","",MAX(0,G338-1.96*L338/100))</f>
        <v>0.429316020892702</v>
      </c>
      <c r="N338" s="40" t="n">
        <f aca="false">IF(G338="","",MIN(1,G338+1.96*L338/100))</f>
        <v>0.517322186151055</v>
      </c>
      <c r="O338" s="59" t="n">
        <f aca="false">ROUND(S338*W338,0)</f>
        <v>127</v>
      </c>
      <c r="P338" s="59" t="n">
        <f aca="false">IF(F338="","",ROUND(SQRT((F338*L338/100)^2+(G338*O338)^2),0))</f>
        <v>73</v>
      </c>
      <c r="R338" s="60" t="n">
        <v>-3.73237075072043</v>
      </c>
      <c r="S338" s="61" t="n">
        <f aca="false">U338*V338*$F$5</f>
        <v>1873.94361294814</v>
      </c>
      <c r="T338" s="62" t="n">
        <f aca="false">MAX(0,MIN(1,R338/100+$D$5))</f>
        <v>0.473383771395009</v>
      </c>
      <c r="U338" s="62" t="n">
        <v>0.612600069613644</v>
      </c>
      <c r="V338" s="61" t="n">
        <v>3059</v>
      </c>
      <c r="W338" s="62" t="n">
        <v>0.0678151016999644</v>
      </c>
      <c r="X338" s="63" t="s">
        <v>201</v>
      </c>
      <c r="Y338" s="63" t="s">
        <v>163</v>
      </c>
    </row>
    <row r="339" customFormat="false" ht="15" hidden="false" customHeight="false" outlineLevel="0" collapsed="false">
      <c r="A339" s="32" t="s">
        <v>418</v>
      </c>
      <c r="B339" s="32" t="s">
        <v>544</v>
      </c>
      <c r="C339" s="32" t="s">
        <v>548</v>
      </c>
      <c r="D339" s="59" t="n">
        <f aca="false">ROUND(S339*T339,0)</f>
        <v>181</v>
      </c>
      <c r="E339" s="59" t="n">
        <f aca="false">ROUND(S339,0)-D339</f>
        <v>217</v>
      </c>
      <c r="F339" s="59" t="n">
        <f aca="false">IF(COUNTA(D339:E339)=0,"",SUM(D339:E339))</f>
        <v>398</v>
      </c>
      <c r="G339" s="40" t="n">
        <f aca="false">IF(OR(F339="",F339=0),"",D339/F339)</f>
        <v>0.454773869346734</v>
      </c>
      <c r="H339" s="40" t="n">
        <f aca="false">IF(OR(F339="",F339=0),"",E339/F339)</f>
        <v>0.545226130653266</v>
      </c>
      <c r="I339" s="32" t="s">
        <v>161</v>
      </c>
      <c r="J339" s="36" t="n">
        <v>3.71043921764034</v>
      </c>
      <c r="K339" s="36" t="n">
        <f aca="false">$K$8</f>
        <v>1.21862888767609</v>
      </c>
      <c r="L339" s="36" t="n">
        <f aca="false">SQRT(J339^2+K339^2)</f>
        <v>3.90543410566382</v>
      </c>
      <c r="M339" s="40" t="n">
        <f aca="false">IF(G339="","",MAX(0,G339-1.96*L339/100))</f>
        <v>0.378227360875723</v>
      </c>
      <c r="N339" s="40" t="n">
        <f aca="false">IF(G339="","",MIN(1,G339+1.96*L339/100))</f>
        <v>0.531320377817744</v>
      </c>
      <c r="O339" s="59" t="n">
        <f aca="false">ROUND(S339*W339,0)</f>
        <v>59</v>
      </c>
      <c r="P339" s="59" t="n">
        <f aca="false">IF(F339="","",ROUND(SQRT((F339*L339/100)^2+(G339*O339)^2),0))</f>
        <v>31</v>
      </c>
      <c r="R339" s="60" t="n">
        <v>-5.76318383232854</v>
      </c>
      <c r="S339" s="61" t="n">
        <f aca="false">U339*V339*$F$5</f>
        <v>398.40616966581</v>
      </c>
      <c r="T339" s="62" t="n">
        <f aca="false">MAX(0,MIN(1,R339/100+$D$5))</f>
        <v>0.453075640578928</v>
      </c>
      <c r="U339" s="62" t="n">
        <v>0.48586118251928</v>
      </c>
      <c r="V339" s="61" t="n">
        <v>820</v>
      </c>
      <c r="W339" s="62" t="n">
        <v>0.147793277096735</v>
      </c>
      <c r="X339" s="63" t="s">
        <v>162</v>
      </c>
      <c r="Y339" s="63" t="s">
        <v>163</v>
      </c>
    </row>
    <row r="340" customFormat="false" ht="15" hidden="false" customHeight="false" outlineLevel="0" collapsed="false">
      <c r="A340" s="32" t="s">
        <v>418</v>
      </c>
      <c r="B340" s="32" t="s">
        <v>549</v>
      </c>
      <c r="C340" s="32" t="s">
        <v>550</v>
      </c>
      <c r="D340" s="59" t="n">
        <f aca="false">ROUND(S340*T340,0)</f>
        <v>671</v>
      </c>
      <c r="E340" s="59" t="n">
        <f aca="false">ROUND(S340,0)-D340</f>
        <v>710</v>
      </c>
      <c r="F340" s="59" t="n">
        <f aca="false">IF(COUNTA(D340:E340)=0,"",SUM(D340:E340))</f>
        <v>1381</v>
      </c>
      <c r="G340" s="40" t="n">
        <f aca="false">IF(OR(F340="",F340=0),"",D340/F340)</f>
        <v>0.485879797248371</v>
      </c>
      <c r="H340" s="40" t="n">
        <f aca="false">IF(OR(F340="",F340=0),"",E340/F340)</f>
        <v>0.514120202751629</v>
      </c>
      <c r="I340" s="32" t="s">
        <v>161</v>
      </c>
      <c r="J340" s="36" t="n">
        <v>1.88552821448838</v>
      </c>
      <c r="K340" s="36" t="n">
        <f aca="false">$K$8</f>
        <v>1.21862888767609</v>
      </c>
      <c r="L340" s="36" t="n">
        <f aca="false">SQRT(J340^2+K340^2)</f>
        <v>2.24505523618249</v>
      </c>
      <c r="M340" s="40" t="n">
        <f aca="false">IF(G340="","",MAX(0,G340-1.96*L340/100))</f>
        <v>0.441876714619194</v>
      </c>
      <c r="N340" s="40" t="n">
        <f aca="false">IF(G340="","",MIN(1,G340+1.96*L340/100))</f>
        <v>0.529882879877548</v>
      </c>
      <c r="O340" s="59" t="n">
        <f aca="false">ROUND(S340*W340,0)</f>
        <v>94</v>
      </c>
      <c r="P340" s="59" t="n">
        <f aca="false">IF(F340="","",ROUND(SQRT((F340*L340/100)^2+(G340*O340)^2),0))</f>
        <v>55</v>
      </c>
      <c r="R340" s="60" t="n">
        <v>-2.46015549334364</v>
      </c>
      <c r="S340" s="61" t="n">
        <f aca="false">U340*V340*$F$5</f>
        <v>1380.50534255185</v>
      </c>
      <c r="T340" s="62" t="n">
        <f aca="false">MAX(0,MIN(1,R340/100+$D$5))</f>
        <v>0.486105923968777</v>
      </c>
      <c r="U340" s="62" t="n">
        <v>0.629792583280955</v>
      </c>
      <c r="V340" s="61" t="n">
        <v>2192</v>
      </c>
      <c r="W340" s="62" t="n">
        <v>0.0678151016999644</v>
      </c>
      <c r="X340" s="63" t="s">
        <v>201</v>
      </c>
      <c r="Y340" s="63" t="s">
        <v>163</v>
      </c>
    </row>
    <row r="341" customFormat="false" ht="15" hidden="false" customHeight="false" outlineLevel="0" collapsed="false">
      <c r="A341" s="32" t="s">
        <v>418</v>
      </c>
      <c r="B341" s="32" t="s">
        <v>549</v>
      </c>
      <c r="C341" s="32" t="s">
        <v>551</v>
      </c>
      <c r="D341" s="59" t="n">
        <f aca="false">ROUND(S341*T341,0)</f>
        <v>160</v>
      </c>
      <c r="E341" s="59" t="n">
        <f aca="false">ROUND(S341,0)-D341</f>
        <v>142</v>
      </c>
      <c r="F341" s="59" t="n">
        <f aca="false">IF(COUNTA(D341:E341)=0,"",SUM(D341:E341))</f>
        <v>302</v>
      </c>
      <c r="G341" s="40" t="n">
        <f aca="false">IF(OR(F341="",F341=0),"",D341/F341)</f>
        <v>0.529801324503311</v>
      </c>
      <c r="H341" s="40" t="n">
        <f aca="false">IF(OR(F341="",F341=0),"",E341/F341)</f>
        <v>0.470198675496689</v>
      </c>
      <c r="I341" s="32" t="s">
        <v>264</v>
      </c>
      <c r="J341" s="36" t="n">
        <v>3.71043921764034</v>
      </c>
      <c r="K341" s="36" t="n">
        <f aca="false">$K$8</f>
        <v>1.21862888767609</v>
      </c>
      <c r="L341" s="36" t="n">
        <f aca="false">SQRT(J341^2+K341^2)</f>
        <v>3.90543410566382</v>
      </c>
      <c r="M341" s="40" t="n">
        <f aca="false">IF(G341="","",MAX(0,G341-1.96*L341/100))</f>
        <v>0.453254816032301</v>
      </c>
      <c r="N341" s="40" t="n">
        <f aca="false">IF(G341="","",MIN(1,G341+1.96*L341/100))</f>
        <v>0.606347832974322</v>
      </c>
      <c r="O341" s="59" t="n">
        <f aca="false">ROUND(S341*W341,0)</f>
        <v>45</v>
      </c>
      <c r="P341" s="59" t="n">
        <f aca="false">IF(F341="","",ROUND(SQRT((F341*L341/100)^2+(G341*O341)^2),0))</f>
        <v>27</v>
      </c>
      <c r="R341" s="60" t="n">
        <v>1.90007265845291</v>
      </c>
      <c r="S341" s="61" t="n">
        <f aca="false">U341*V341*$F$5</f>
        <v>301.77107159879</v>
      </c>
      <c r="T341" s="62" t="n">
        <f aca="false">MAX(0,MIN(1,R341/100+$D$5))</f>
        <v>0.529708205486742</v>
      </c>
      <c r="U341" s="62" t="n">
        <v>0.210586930634187</v>
      </c>
      <c r="V341" s="61" t="n">
        <v>1433</v>
      </c>
      <c r="W341" s="62" t="n">
        <v>0.147793277096735</v>
      </c>
      <c r="X341" s="63" t="s">
        <v>162</v>
      </c>
      <c r="Y341" s="63" t="s">
        <v>163</v>
      </c>
    </row>
    <row r="342" customFormat="false" ht="15" hidden="false" customHeight="false" outlineLevel="0" collapsed="false">
      <c r="A342" s="32" t="s">
        <v>418</v>
      </c>
      <c r="B342" s="32" t="s">
        <v>549</v>
      </c>
      <c r="C342" s="32" t="s">
        <v>552</v>
      </c>
      <c r="D342" s="59" t="n">
        <f aca="false">ROUND(S342*T342,0)</f>
        <v>614</v>
      </c>
      <c r="E342" s="59" t="n">
        <f aca="false">ROUND(S342,0)-D342</f>
        <v>576</v>
      </c>
      <c r="F342" s="59" t="n">
        <f aca="false">IF(COUNTA(D342:E342)=0,"",SUM(D342:E342))</f>
        <v>1190</v>
      </c>
      <c r="G342" s="40" t="n">
        <f aca="false">IF(OR(F342="",F342=0),"",D342/F342)</f>
        <v>0.515966386554622</v>
      </c>
      <c r="H342" s="40" t="n">
        <f aca="false">IF(OR(F342="",F342=0),"",E342/F342)</f>
        <v>0.484033613445378</v>
      </c>
      <c r="I342" s="32" t="s">
        <v>264</v>
      </c>
      <c r="J342" s="36" t="n">
        <v>1.88552821448838</v>
      </c>
      <c r="K342" s="36" t="n">
        <f aca="false">$K$8</f>
        <v>1.21862888767609</v>
      </c>
      <c r="L342" s="36" t="n">
        <f aca="false">SQRT(J342^2+K342^2)</f>
        <v>2.24505523618249</v>
      </c>
      <c r="M342" s="40" t="n">
        <f aca="false">IF(G342="","",MAX(0,G342-1.96*L342/100))</f>
        <v>0.471963303925445</v>
      </c>
      <c r="N342" s="40" t="n">
        <f aca="false">IF(G342="","",MIN(1,G342+1.96*L342/100))</f>
        <v>0.559969469183799</v>
      </c>
      <c r="O342" s="59" t="n">
        <f aca="false">ROUND(S342*W342,0)</f>
        <v>81</v>
      </c>
      <c r="P342" s="59" t="n">
        <f aca="false">IF(F342="","",ROUND(SQRT((F342*L342/100)^2+(G342*O342)^2),0))</f>
        <v>50</v>
      </c>
      <c r="R342" s="60" t="n">
        <v>0.536462743845657</v>
      </c>
      <c r="S342" s="61" t="n">
        <f aca="false">U342*V342*$F$5</f>
        <v>1190.2119157459</v>
      </c>
      <c r="T342" s="62" t="n">
        <f aca="false">MAX(0,MIN(1,R342/100+$D$5))</f>
        <v>0.51607210634067</v>
      </c>
      <c r="U342" s="62" t="n">
        <v>0.60792399109143</v>
      </c>
      <c r="V342" s="61" t="n">
        <v>1957.83014519475</v>
      </c>
      <c r="W342" s="62" t="n">
        <v>0.0678151016999644</v>
      </c>
      <c r="X342" s="63" t="s">
        <v>201</v>
      </c>
      <c r="Y342" s="63" t="s">
        <v>266</v>
      </c>
    </row>
    <row r="343" customFormat="false" ht="15" hidden="false" customHeight="false" outlineLevel="0" collapsed="false">
      <c r="A343" s="32" t="s">
        <v>418</v>
      </c>
      <c r="B343" s="32" t="s">
        <v>549</v>
      </c>
      <c r="C343" s="32" t="s">
        <v>553</v>
      </c>
      <c r="D343" s="59" t="n">
        <f aca="false">ROUND(S343*T343,0)</f>
        <v>751</v>
      </c>
      <c r="E343" s="59" t="n">
        <f aca="false">ROUND(S343,0)-D343</f>
        <v>652</v>
      </c>
      <c r="F343" s="59" t="n">
        <f aca="false">IF(COUNTA(D343:E343)=0,"",SUM(D343:E343))</f>
        <v>1403</v>
      </c>
      <c r="G343" s="40" t="n">
        <f aca="false">IF(OR(F343="",F343=0),"",D343/F343)</f>
        <v>0.53528153955809</v>
      </c>
      <c r="H343" s="40" t="n">
        <f aca="false">IF(OR(F343="",F343=0),"",E343/F343)</f>
        <v>0.46471846044191</v>
      </c>
      <c r="I343" s="32" t="s">
        <v>161</v>
      </c>
      <c r="J343" s="36" t="n">
        <v>1.88552821448838</v>
      </c>
      <c r="K343" s="36" t="n">
        <f aca="false">$K$8</f>
        <v>1.21862888767609</v>
      </c>
      <c r="L343" s="36" t="n">
        <f aca="false">SQRT(J343^2+K343^2)</f>
        <v>2.24505523618249</v>
      </c>
      <c r="M343" s="40" t="n">
        <f aca="false">IF(G343="","",MAX(0,G343-1.96*L343/100))</f>
        <v>0.491278456928913</v>
      </c>
      <c r="N343" s="40" t="n">
        <f aca="false">IF(G343="","",MIN(1,G343+1.96*L343/100))</f>
        <v>0.579284622187267</v>
      </c>
      <c r="O343" s="59" t="n">
        <f aca="false">ROUND(S343*W343,0)</f>
        <v>95</v>
      </c>
      <c r="P343" s="59" t="n">
        <f aca="false">IF(F343="","",ROUND(SQRT((F343*L343/100)^2+(G343*O343)^2),0))</f>
        <v>60</v>
      </c>
      <c r="R343" s="60" t="n">
        <v>2.48044661463542</v>
      </c>
      <c r="S343" s="61" t="n">
        <f aca="false">U343*V343*$F$5</f>
        <v>1402.88532351394</v>
      </c>
      <c r="T343" s="62" t="n">
        <f aca="false">MAX(0,MIN(1,R343/100+$D$5))</f>
        <v>0.535511945048567</v>
      </c>
      <c r="U343" s="62" t="n">
        <v>0.608627038400842</v>
      </c>
      <c r="V343" s="61" t="n">
        <v>2305</v>
      </c>
      <c r="W343" s="62" t="n">
        <v>0.0678151016999644</v>
      </c>
      <c r="X343" s="63" t="s">
        <v>201</v>
      </c>
      <c r="Y343" s="63" t="s">
        <v>163</v>
      </c>
    </row>
    <row r="344" customFormat="false" ht="15" hidden="false" customHeight="false" outlineLevel="0" collapsed="false">
      <c r="A344" s="32" t="s">
        <v>418</v>
      </c>
      <c r="B344" s="32" t="s">
        <v>549</v>
      </c>
      <c r="C344" s="32" t="s">
        <v>554</v>
      </c>
      <c r="D344" s="59" t="n">
        <f aca="false">ROUND(S344*T344,0)</f>
        <v>630</v>
      </c>
      <c r="E344" s="59" t="n">
        <f aca="false">ROUND(S344,0)-D344</f>
        <v>640</v>
      </c>
      <c r="F344" s="59" t="n">
        <f aca="false">IF(COUNTA(D344:E344)=0,"",SUM(D344:E344))</f>
        <v>1270</v>
      </c>
      <c r="G344" s="40" t="n">
        <f aca="false">IF(OR(F344="",F344=0),"",D344/F344)</f>
        <v>0.496062992125984</v>
      </c>
      <c r="H344" s="40" t="n">
        <f aca="false">IF(OR(F344="",F344=0),"",E344/F344)</f>
        <v>0.503937007874016</v>
      </c>
      <c r="I344" s="32" t="s">
        <v>161</v>
      </c>
      <c r="J344" s="36" t="n">
        <v>1.88552821448838</v>
      </c>
      <c r="K344" s="36" t="n">
        <f aca="false">$K$8</f>
        <v>1.21862888767609</v>
      </c>
      <c r="L344" s="36" t="n">
        <f aca="false">SQRT(J344^2+K344^2)</f>
        <v>2.24505523618249</v>
      </c>
      <c r="M344" s="40" t="n">
        <f aca="false">IF(G344="","",MAX(0,G344-1.96*L344/100))</f>
        <v>0.452059909496807</v>
      </c>
      <c r="N344" s="40" t="n">
        <f aca="false">IF(G344="","",MIN(1,G344+1.96*L344/100))</f>
        <v>0.540066074755161</v>
      </c>
      <c r="O344" s="59" t="n">
        <f aca="false">ROUND(S344*W344,0)</f>
        <v>86</v>
      </c>
      <c r="P344" s="59" t="n">
        <f aca="false">IF(F344="","",ROUND(SQRT((F344*L344/100)^2+(G344*O344)^2),0))</f>
        <v>51</v>
      </c>
      <c r="R344" s="60" t="n">
        <v>-1.49145707800323</v>
      </c>
      <c r="S344" s="61" t="n">
        <f aca="false">U344*V344*$F$5</f>
        <v>1270.0390625</v>
      </c>
      <c r="T344" s="62" t="n">
        <f aca="false">MAX(0,MIN(1,R344/100+$D$5))</f>
        <v>0.495792908122181</v>
      </c>
      <c r="U344" s="62" t="n">
        <v>0.595703125</v>
      </c>
      <c r="V344" s="61" t="n">
        <v>2132</v>
      </c>
      <c r="W344" s="62" t="n">
        <v>0.0678151016999644</v>
      </c>
      <c r="X344" s="63" t="s">
        <v>201</v>
      </c>
      <c r="Y344" s="63" t="s">
        <v>163</v>
      </c>
    </row>
    <row r="345" customFormat="false" ht="15" hidden="false" customHeight="false" outlineLevel="0" collapsed="false">
      <c r="A345" s="32" t="s">
        <v>418</v>
      </c>
      <c r="B345" s="32" t="s">
        <v>549</v>
      </c>
      <c r="C345" s="32" t="s">
        <v>555</v>
      </c>
      <c r="D345" s="59" t="n">
        <f aca="false">ROUND(S345*T345,0)</f>
        <v>628</v>
      </c>
      <c r="E345" s="59" t="n">
        <f aca="false">ROUND(S345,0)-D345</f>
        <v>614</v>
      </c>
      <c r="F345" s="59" t="n">
        <f aca="false">IF(COUNTA(D345:E345)=0,"",SUM(D345:E345))</f>
        <v>1242</v>
      </c>
      <c r="G345" s="40" t="n">
        <f aca="false">IF(OR(F345="",F345=0),"",D345/F345)</f>
        <v>0.505636070853462</v>
      </c>
      <c r="H345" s="40" t="n">
        <f aca="false">IF(OR(F345="",F345=0),"",E345/F345)</f>
        <v>0.494363929146538</v>
      </c>
      <c r="I345" s="32" t="s">
        <v>161</v>
      </c>
      <c r="J345" s="36" t="n">
        <v>1.88552821448838</v>
      </c>
      <c r="K345" s="36" t="n">
        <f aca="false">$K$8</f>
        <v>1.21862888767609</v>
      </c>
      <c r="L345" s="36" t="n">
        <f aca="false">SQRT(J345^2+K345^2)</f>
        <v>2.24505523618249</v>
      </c>
      <c r="M345" s="40" t="n">
        <f aca="false">IF(G345="","",MAX(0,G345-1.96*L345/100))</f>
        <v>0.461632988224285</v>
      </c>
      <c r="N345" s="40" t="n">
        <f aca="false">IF(G345="","",MIN(1,G345+1.96*L345/100))</f>
        <v>0.549639153482639</v>
      </c>
      <c r="O345" s="59" t="n">
        <f aca="false">ROUND(S345*W345,0)</f>
        <v>84</v>
      </c>
      <c r="P345" s="59" t="n">
        <f aca="false">IF(F345="","",ROUND(SQRT((F345*L345/100)^2+(G345*O345)^2),0))</f>
        <v>51</v>
      </c>
      <c r="R345" s="60" t="n">
        <v>-0.507353151609263</v>
      </c>
      <c r="S345" s="61" t="n">
        <f aca="false">U345*V345*$F$5</f>
        <v>1241.83236382866</v>
      </c>
      <c r="T345" s="62" t="n">
        <f aca="false">MAX(0,MIN(1,R345/100+$D$5))</f>
        <v>0.50563394738612</v>
      </c>
      <c r="U345" s="62" t="n">
        <v>0.687995769434162</v>
      </c>
      <c r="V345" s="61" t="n">
        <v>1805</v>
      </c>
      <c r="W345" s="62" t="n">
        <v>0.0678151016999644</v>
      </c>
      <c r="X345" s="63" t="s">
        <v>201</v>
      </c>
      <c r="Y345" s="63" t="s">
        <v>163</v>
      </c>
    </row>
    <row r="346" customFormat="false" ht="15" hidden="false" customHeight="false" outlineLevel="0" collapsed="false">
      <c r="A346" s="32" t="s">
        <v>418</v>
      </c>
      <c r="B346" s="32" t="s">
        <v>549</v>
      </c>
      <c r="C346" s="32" t="s">
        <v>556</v>
      </c>
      <c r="D346" s="59" t="n">
        <f aca="false">ROUND(S346*T346,0)</f>
        <v>563</v>
      </c>
      <c r="E346" s="59" t="n">
        <f aca="false">ROUND(S346,0)-D346</f>
        <v>494</v>
      </c>
      <c r="F346" s="59" t="n">
        <f aca="false">IF(COUNTA(D346:E346)=0,"",SUM(D346:E346))</f>
        <v>1057</v>
      </c>
      <c r="G346" s="40" t="n">
        <f aca="false">IF(OR(F346="",F346=0),"",D346/F346)</f>
        <v>0.532639545884579</v>
      </c>
      <c r="H346" s="40" t="n">
        <f aca="false">IF(OR(F346="",F346=0),"",E346/F346)</f>
        <v>0.467360454115421</v>
      </c>
      <c r="I346" s="32" t="s">
        <v>264</v>
      </c>
      <c r="J346" s="36" t="n">
        <v>1.88552821448838</v>
      </c>
      <c r="K346" s="36" t="n">
        <f aca="false">$K$8</f>
        <v>1.21862888767609</v>
      </c>
      <c r="L346" s="36" t="n">
        <f aca="false">SQRT(J346^2+K346^2)</f>
        <v>2.24505523618249</v>
      </c>
      <c r="M346" s="40" t="n">
        <f aca="false">IF(G346="","",MAX(0,G346-1.96*L346/100))</f>
        <v>0.488636463255402</v>
      </c>
      <c r="N346" s="40" t="n">
        <f aca="false">IF(G346="","",MIN(1,G346+1.96*L346/100))</f>
        <v>0.576642628513756</v>
      </c>
      <c r="O346" s="59" t="n">
        <f aca="false">ROUND(S346*W346,0)</f>
        <v>72</v>
      </c>
      <c r="P346" s="59" t="n">
        <f aca="false">IF(F346="","",ROUND(SQRT((F346*L346/100)^2+(G346*O346)^2),0))</f>
        <v>45</v>
      </c>
      <c r="R346" s="60" t="n">
        <v>2.15956502686177</v>
      </c>
      <c r="S346" s="61" t="n">
        <f aca="false">U346*V346*$F$5</f>
        <v>1057.01374184354</v>
      </c>
      <c r="T346" s="62" t="n">
        <f aca="false">MAX(0,MIN(1,R346/100+$D$5))</f>
        <v>0.532303129170831</v>
      </c>
      <c r="U346" s="62" t="n">
        <v>0.539330078320882</v>
      </c>
      <c r="V346" s="61" t="n">
        <v>1959.86425443651</v>
      </c>
      <c r="W346" s="62" t="n">
        <v>0.0678151016999644</v>
      </c>
      <c r="X346" s="63" t="s">
        <v>201</v>
      </c>
      <c r="Y346" s="63" t="s">
        <v>266</v>
      </c>
    </row>
    <row r="347" customFormat="false" ht="15" hidden="false" customHeight="false" outlineLevel="0" collapsed="false">
      <c r="A347" s="32" t="s">
        <v>418</v>
      </c>
      <c r="B347" s="32" t="s">
        <v>549</v>
      </c>
      <c r="C347" s="32" t="s">
        <v>557</v>
      </c>
      <c r="D347" s="59" t="n">
        <f aca="false">ROUND(S347*T347,0)</f>
        <v>230</v>
      </c>
      <c r="E347" s="59" t="n">
        <f aca="false">ROUND(S347,0)-D347</f>
        <v>215</v>
      </c>
      <c r="F347" s="59" t="n">
        <f aca="false">IF(COUNTA(D347:E347)=0,"",SUM(D347:E347))</f>
        <v>445</v>
      </c>
      <c r="G347" s="40" t="n">
        <f aca="false">IF(OR(F347="",F347=0),"",D347/F347)</f>
        <v>0.51685393258427</v>
      </c>
      <c r="H347" s="40" t="n">
        <f aca="false">IF(OR(F347="",F347=0),"",E347/F347)</f>
        <v>0.48314606741573</v>
      </c>
      <c r="I347" s="32" t="s">
        <v>264</v>
      </c>
      <c r="J347" s="36" t="n">
        <v>3.71043921764034</v>
      </c>
      <c r="K347" s="36" t="n">
        <f aca="false">$K$8</f>
        <v>1.21862888767609</v>
      </c>
      <c r="L347" s="36" t="n">
        <f aca="false">SQRT(J347^2+K347^2)</f>
        <v>3.90543410566382</v>
      </c>
      <c r="M347" s="40" t="n">
        <f aca="false">IF(G347="","",MAX(0,G347-1.96*L347/100))</f>
        <v>0.440307424113259</v>
      </c>
      <c r="N347" s="40" t="n">
        <f aca="false">IF(G347="","",MIN(1,G347+1.96*L347/100))</f>
        <v>0.59340044105528</v>
      </c>
      <c r="O347" s="59" t="n">
        <f aca="false">ROUND(S347*W347,0)</f>
        <v>66</v>
      </c>
      <c r="P347" s="59" t="n">
        <f aca="false">IF(F347="","",ROUND(SQRT((F347*L347/100)^2+(G347*O347)^2),0))</f>
        <v>38</v>
      </c>
      <c r="R347" s="60" t="n">
        <v>0.589326232525907</v>
      </c>
      <c r="S347" s="61" t="n">
        <f aca="false">U347*V347*$F$5</f>
        <v>444.793344999185</v>
      </c>
      <c r="T347" s="62" t="n">
        <f aca="false">MAX(0,MIN(1,R347/100+$D$5))</f>
        <v>0.516600741227472</v>
      </c>
      <c r="U347" s="62" t="n">
        <v>0.252867166002948</v>
      </c>
      <c r="V347" s="61" t="n">
        <v>1759</v>
      </c>
      <c r="W347" s="62" t="n">
        <v>0.147793277096735</v>
      </c>
      <c r="X347" s="63" t="s">
        <v>162</v>
      </c>
      <c r="Y347" s="63" t="s">
        <v>163</v>
      </c>
    </row>
    <row r="348" customFormat="false" ht="15" hidden="false" customHeight="false" outlineLevel="0" collapsed="false">
      <c r="A348" s="32" t="s">
        <v>418</v>
      </c>
      <c r="B348" s="32" t="s">
        <v>549</v>
      </c>
      <c r="C348" s="32" t="s">
        <v>558</v>
      </c>
      <c r="D348" s="59" t="n">
        <f aca="false">ROUND(S348*T348,0)</f>
        <v>543</v>
      </c>
      <c r="E348" s="59" t="n">
        <f aca="false">ROUND(S348,0)-D348</f>
        <v>508</v>
      </c>
      <c r="F348" s="59" t="n">
        <f aca="false">IF(COUNTA(D348:E348)=0,"",SUM(D348:E348))</f>
        <v>1051</v>
      </c>
      <c r="G348" s="40" t="n">
        <f aca="false">IF(OR(F348="",F348=0),"",D348/F348)</f>
        <v>0.516650808753568</v>
      </c>
      <c r="H348" s="40" t="n">
        <f aca="false">IF(OR(F348="",F348=0),"",E348/F348)</f>
        <v>0.483349191246432</v>
      </c>
      <c r="I348" s="32" t="s">
        <v>264</v>
      </c>
      <c r="J348" s="36" t="n">
        <v>1.88552821448838</v>
      </c>
      <c r="K348" s="36" t="n">
        <f aca="false">$K$8</f>
        <v>1.21862888767609</v>
      </c>
      <c r="L348" s="36" t="n">
        <f aca="false">SQRT(J348^2+K348^2)</f>
        <v>2.24505523618249</v>
      </c>
      <c r="M348" s="40" t="n">
        <f aca="false">IF(G348="","",MAX(0,G348-1.96*L348/100))</f>
        <v>0.472647726124391</v>
      </c>
      <c r="N348" s="40" t="n">
        <f aca="false">IF(G348="","",MIN(1,G348+1.96*L348/100))</f>
        <v>0.560653891382745</v>
      </c>
      <c r="O348" s="59" t="n">
        <f aca="false">ROUND(S348*W348,0)</f>
        <v>71</v>
      </c>
      <c r="P348" s="59" t="n">
        <f aca="false">IF(F348="","",ROUND(SQRT((F348*L348/100)^2+(G348*O348)^2),0))</f>
        <v>44</v>
      </c>
      <c r="R348" s="60" t="n">
        <v>0.625057308894579</v>
      </c>
      <c r="S348" s="61" t="n">
        <f aca="false">U348*V348*$F$5</f>
        <v>1051.11310419537</v>
      </c>
      <c r="T348" s="62" t="n">
        <f aca="false">MAX(0,MIN(1,R348/100+$D$5))</f>
        <v>0.516958051991159</v>
      </c>
      <c r="U348" s="62" t="n">
        <v>0.502924930237018</v>
      </c>
      <c r="V348" s="61" t="n">
        <v>2090</v>
      </c>
      <c r="W348" s="62" t="n">
        <v>0.0678151016999644</v>
      </c>
      <c r="X348" s="63" t="s">
        <v>201</v>
      </c>
      <c r="Y348" s="63" t="s">
        <v>163</v>
      </c>
    </row>
    <row r="349" customFormat="false" ht="15" hidden="false" customHeight="false" outlineLevel="0" collapsed="false">
      <c r="A349" s="32" t="s">
        <v>418</v>
      </c>
      <c r="B349" s="32" t="s">
        <v>559</v>
      </c>
      <c r="C349" s="32" t="s">
        <v>560</v>
      </c>
      <c r="D349" s="59" t="n">
        <f aca="false">ROUND(S349*T349,0)</f>
        <v>82</v>
      </c>
      <c r="E349" s="59" t="n">
        <f aca="false">ROUND(S349,0)-D349</f>
        <v>133</v>
      </c>
      <c r="F349" s="59" t="n">
        <f aca="false">IF(COUNTA(D349:E349)=0,"",SUM(D349:E349))</f>
        <v>215</v>
      </c>
      <c r="G349" s="40" t="n">
        <f aca="false">IF(OR(F349="",F349=0),"",D349/F349)</f>
        <v>0.381395348837209</v>
      </c>
      <c r="H349" s="40" t="n">
        <f aca="false">IF(OR(F349="",F349=0),"",E349/F349)</f>
        <v>0.618604651162791</v>
      </c>
      <c r="I349" s="32" t="s">
        <v>161</v>
      </c>
      <c r="J349" s="36" t="n">
        <v>3.71043921764034</v>
      </c>
      <c r="K349" s="36" t="n">
        <f aca="false">$K$8</f>
        <v>1.21862888767609</v>
      </c>
      <c r="L349" s="36" t="n">
        <f aca="false">SQRT(J349^2+K349^2)</f>
        <v>3.90543410566382</v>
      </c>
      <c r="M349" s="40" t="n">
        <f aca="false">IF(G349="","",MAX(0,G349-1.96*L349/100))</f>
        <v>0.304848840366199</v>
      </c>
      <c r="N349" s="40" t="n">
        <f aca="false">IF(G349="","",MIN(1,G349+1.96*L349/100))</f>
        <v>0.45794185730822</v>
      </c>
      <c r="O349" s="59" t="n">
        <f aca="false">ROUND(S349*W349,0)</f>
        <v>32</v>
      </c>
      <c r="P349" s="59" t="n">
        <f aca="false">IF(F349="","",ROUND(SQRT((F349*L349/100)^2+(G349*O349)^2),0))</f>
        <v>15</v>
      </c>
      <c r="R349" s="60" t="n">
        <v>-13.0365036680488</v>
      </c>
      <c r="S349" s="61" t="n">
        <f aca="false">U349*V349*$F$5</f>
        <v>214.558510638298</v>
      </c>
      <c r="T349" s="62" t="n">
        <f aca="false">MAX(0,MIN(1,R349/100+$D$5))</f>
        <v>0.380342442221725</v>
      </c>
      <c r="U349" s="62" t="n">
        <v>0.513297872340426</v>
      </c>
      <c r="V349" s="61" t="n">
        <v>418</v>
      </c>
      <c r="W349" s="62" t="n">
        <v>0.147793277096735</v>
      </c>
      <c r="X349" s="63" t="s">
        <v>162</v>
      </c>
      <c r="Y349" s="63" t="s">
        <v>163</v>
      </c>
    </row>
    <row r="350" customFormat="false" ht="15" hidden="false" customHeight="false" outlineLevel="0" collapsed="false">
      <c r="A350" s="32" t="s">
        <v>418</v>
      </c>
      <c r="B350" s="32" t="s">
        <v>559</v>
      </c>
      <c r="C350" s="32" t="s">
        <v>561</v>
      </c>
      <c r="D350" s="59" t="n">
        <f aca="false">ROUND(S350*T350,0)</f>
        <v>198</v>
      </c>
      <c r="E350" s="59" t="n">
        <f aca="false">ROUND(S350,0)-D350</f>
        <v>365</v>
      </c>
      <c r="F350" s="59" t="n">
        <f aca="false">IF(COUNTA(D350:E350)=0,"",SUM(D350:E350))</f>
        <v>563</v>
      </c>
      <c r="G350" s="40" t="n">
        <f aca="false">IF(OR(F350="",F350=0),"",D350/F350)</f>
        <v>0.351687388987567</v>
      </c>
      <c r="H350" s="40" t="n">
        <f aca="false">IF(OR(F350="",F350=0),"",E350/F350)</f>
        <v>0.648312611012433</v>
      </c>
      <c r="I350" s="32" t="s">
        <v>161</v>
      </c>
      <c r="J350" s="36" t="n">
        <v>3.71043921764034</v>
      </c>
      <c r="K350" s="36" t="n">
        <f aca="false">$K$8</f>
        <v>1.21862888767609</v>
      </c>
      <c r="L350" s="36" t="n">
        <f aca="false">SQRT(J350^2+K350^2)</f>
        <v>3.90543410566382</v>
      </c>
      <c r="M350" s="40" t="n">
        <f aca="false">IF(G350="","",MAX(0,G350-1.96*L350/100))</f>
        <v>0.275140880516556</v>
      </c>
      <c r="N350" s="40" t="n">
        <f aca="false">IF(G350="","",MIN(1,G350+1.96*L350/100))</f>
        <v>0.428233897458577</v>
      </c>
      <c r="O350" s="59" t="n">
        <f aca="false">ROUND(S350*W350,0)</f>
        <v>83</v>
      </c>
      <c r="P350" s="59" t="n">
        <f aca="false">IF(F350="","",ROUND(SQRT((F350*L350/100)^2+(G350*O350)^2),0))</f>
        <v>37</v>
      </c>
      <c r="R350" s="60" t="n">
        <v>-15.8651780370182</v>
      </c>
      <c r="S350" s="61" t="n">
        <f aca="false">U350*V350*$F$5</f>
        <v>562.888888888889</v>
      </c>
      <c r="T350" s="62" t="n">
        <f aca="false">MAX(0,MIN(1,R350/100+$D$5))</f>
        <v>0.352055698532031</v>
      </c>
      <c r="U350" s="62" t="n">
        <v>0.62962962962963</v>
      </c>
      <c r="V350" s="61" t="n">
        <v>894</v>
      </c>
      <c r="W350" s="62" t="n">
        <v>0.147793277096735</v>
      </c>
      <c r="X350" s="63" t="s">
        <v>162</v>
      </c>
      <c r="Y350" s="63" t="s">
        <v>163</v>
      </c>
    </row>
    <row r="351" customFormat="false" ht="15" hidden="false" customHeight="false" outlineLevel="0" collapsed="false">
      <c r="A351" s="32" t="s">
        <v>418</v>
      </c>
      <c r="B351" s="32" t="s">
        <v>559</v>
      </c>
      <c r="C351" s="32" t="s">
        <v>562</v>
      </c>
      <c r="D351" s="59" t="n">
        <f aca="false">ROUND(S351*T351,0)</f>
        <v>145</v>
      </c>
      <c r="E351" s="59" t="n">
        <f aca="false">ROUND(S351,0)-D351</f>
        <v>217</v>
      </c>
      <c r="F351" s="59" t="n">
        <f aca="false">IF(COUNTA(D351:E351)=0,"",SUM(D351:E351))</f>
        <v>362</v>
      </c>
      <c r="G351" s="40" t="n">
        <f aca="false">IF(OR(F351="",F351=0),"",D351/F351)</f>
        <v>0.400552486187845</v>
      </c>
      <c r="H351" s="40" t="n">
        <f aca="false">IF(OR(F351="",F351=0),"",E351/F351)</f>
        <v>0.599447513812155</v>
      </c>
      <c r="I351" s="32" t="s">
        <v>161</v>
      </c>
      <c r="J351" s="36" t="n">
        <v>3.71043921764034</v>
      </c>
      <c r="K351" s="36" t="n">
        <f aca="false">$K$8</f>
        <v>1.21862888767609</v>
      </c>
      <c r="L351" s="36" t="n">
        <f aca="false">SQRT(J351^2+K351^2)</f>
        <v>3.90543410566382</v>
      </c>
      <c r="M351" s="40" t="n">
        <f aca="false">IF(G351="","",MAX(0,G351-1.96*L351/100))</f>
        <v>0.324005977716835</v>
      </c>
      <c r="N351" s="40" t="n">
        <f aca="false">IF(G351="","",MIN(1,G351+1.96*L351/100))</f>
        <v>0.477098994658856</v>
      </c>
      <c r="O351" s="59" t="n">
        <f aca="false">ROUND(S351*W351,0)</f>
        <v>54</v>
      </c>
      <c r="P351" s="59" t="n">
        <f aca="false">IF(F351="","",ROUND(SQRT((F351*L351/100)^2+(G351*O351)^2),0))</f>
        <v>26</v>
      </c>
      <c r="R351" s="60" t="n">
        <v>-11.0364098492363</v>
      </c>
      <c r="S351" s="61" t="n">
        <f aca="false">U351*V351*$F$5</f>
        <v>362.264705882353</v>
      </c>
      <c r="T351" s="62" t="n">
        <f aca="false">MAX(0,MIN(1,R351/100+$D$5))</f>
        <v>0.40034338040985</v>
      </c>
      <c r="U351" s="62" t="n">
        <v>0.553921568627451</v>
      </c>
      <c r="V351" s="61" t="n">
        <v>654</v>
      </c>
      <c r="W351" s="62" t="n">
        <v>0.147793277096735</v>
      </c>
      <c r="X351" s="63" t="s">
        <v>162</v>
      </c>
      <c r="Y351" s="63" t="s">
        <v>163</v>
      </c>
    </row>
    <row r="352" customFormat="false" ht="15" hidden="false" customHeight="false" outlineLevel="0" collapsed="false">
      <c r="A352" s="32" t="s">
        <v>418</v>
      </c>
      <c r="B352" s="32" t="s">
        <v>559</v>
      </c>
      <c r="C352" s="32" t="s">
        <v>563</v>
      </c>
      <c r="D352" s="59" t="n">
        <f aca="false">ROUND(S352*T352,0)</f>
        <v>87</v>
      </c>
      <c r="E352" s="59" t="n">
        <f aca="false">ROUND(S352,0)-D352</f>
        <v>129</v>
      </c>
      <c r="F352" s="59" t="n">
        <f aca="false">IF(COUNTA(D352:E352)=0,"",SUM(D352:E352))</f>
        <v>216</v>
      </c>
      <c r="G352" s="40" t="n">
        <f aca="false">IF(OR(F352="",F352=0),"",D352/F352)</f>
        <v>0.402777777777778</v>
      </c>
      <c r="H352" s="40" t="n">
        <f aca="false">IF(OR(F352="",F352=0),"",E352/F352)</f>
        <v>0.597222222222222</v>
      </c>
      <c r="I352" s="32" t="s">
        <v>161</v>
      </c>
      <c r="J352" s="36" t="n">
        <v>3.71043921764034</v>
      </c>
      <c r="K352" s="36" t="n">
        <f aca="false">$K$8</f>
        <v>1.21862888767609</v>
      </c>
      <c r="L352" s="36" t="n">
        <f aca="false">SQRT(J352^2+K352^2)</f>
        <v>3.90543410566382</v>
      </c>
      <c r="M352" s="40" t="n">
        <f aca="false">IF(G352="","",MAX(0,G352-1.96*L352/100))</f>
        <v>0.326231269306767</v>
      </c>
      <c r="N352" s="40" t="n">
        <f aca="false">IF(G352="","",MIN(1,G352+1.96*L352/100))</f>
        <v>0.479324286248789</v>
      </c>
      <c r="O352" s="59" t="n">
        <f aca="false">ROUND(S352*W352,0)</f>
        <v>32</v>
      </c>
      <c r="P352" s="59" t="n">
        <f aca="false">IF(F352="","",ROUND(SQRT((F352*L352/100)^2+(G352*O352)^2),0))</f>
        <v>15</v>
      </c>
      <c r="R352" s="60" t="n">
        <v>-10.7560524418374</v>
      </c>
      <c r="S352" s="61" t="n">
        <f aca="false">U352*V352*$F$5</f>
        <v>215.962962962963</v>
      </c>
      <c r="T352" s="62" t="n">
        <f aca="false">MAX(0,MIN(1,R352/100+$D$5))</f>
        <v>0.403146954483839</v>
      </c>
      <c r="U352" s="62" t="n">
        <v>0.453703703703704</v>
      </c>
      <c r="V352" s="61" t="n">
        <v>476</v>
      </c>
      <c r="W352" s="62" t="n">
        <v>0.147793277096735</v>
      </c>
      <c r="X352" s="63" t="s">
        <v>162</v>
      </c>
      <c r="Y352" s="63" t="s">
        <v>163</v>
      </c>
    </row>
    <row r="353" customFormat="false" ht="15" hidden="false" customHeight="false" outlineLevel="0" collapsed="false">
      <c r="A353" s="32" t="s">
        <v>418</v>
      </c>
      <c r="B353" s="32" t="s">
        <v>564</v>
      </c>
      <c r="C353" s="32" t="s">
        <v>565</v>
      </c>
      <c r="D353" s="59" t="n">
        <f aca="false">ROUND(S353*T353,0)</f>
        <v>328</v>
      </c>
      <c r="E353" s="59" t="n">
        <f aca="false">ROUND(S353,0)-D353</f>
        <v>623</v>
      </c>
      <c r="F353" s="59" t="n">
        <f aca="false">IF(COUNTA(D353:E353)=0,"",SUM(D353:E353))</f>
        <v>951</v>
      </c>
      <c r="G353" s="40" t="n">
        <f aca="false">IF(OR(F353="",F353=0),"",D353/F353)</f>
        <v>0.344900105152471</v>
      </c>
      <c r="H353" s="40" t="n">
        <f aca="false">IF(OR(F353="",F353=0),"",E353/F353)</f>
        <v>0.655099894847529</v>
      </c>
      <c r="I353" s="32" t="s">
        <v>161</v>
      </c>
      <c r="J353" s="36" t="n">
        <v>1.88552821448838</v>
      </c>
      <c r="K353" s="36" t="n">
        <f aca="false">$K$8</f>
        <v>1.21862888767609</v>
      </c>
      <c r="L353" s="36" t="n">
        <f aca="false">SQRT(J353^2+K353^2)</f>
        <v>2.24505523618249</v>
      </c>
      <c r="M353" s="40" t="n">
        <f aca="false">IF(G353="","",MAX(0,G353-1.96*L353/100))</f>
        <v>0.300897022523294</v>
      </c>
      <c r="N353" s="40" t="n">
        <f aca="false">IF(G353="","",MIN(1,G353+1.96*L353/100))</f>
        <v>0.388903187781648</v>
      </c>
      <c r="O353" s="59" t="n">
        <f aca="false">ROUND(S353*W353,0)</f>
        <v>65</v>
      </c>
      <c r="P353" s="59" t="n">
        <f aca="false">IF(F353="","",ROUND(SQRT((F353*L353/100)^2+(G353*O353)^2),0))</f>
        <v>31</v>
      </c>
      <c r="R353" s="60" t="n">
        <v>-16.5478556748704</v>
      </c>
      <c r="S353" s="61" t="n">
        <f aca="false">U353*V353*$F$5</f>
        <v>951.480446927374</v>
      </c>
      <c r="T353" s="62" t="n">
        <f aca="false">MAX(0,MIN(1,R353/100+$D$5))</f>
        <v>0.345228922153509</v>
      </c>
      <c r="U353" s="62" t="n">
        <v>0.642458100558659</v>
      </c>
      <c r="V353" s="61" t="n">
        <v>1481</v>
      </c>
      <c r="W353" s="62" t="n">
        <v>0.0678151016999644</v>
      </c>
      <c r="X353" s="63" t="s">
        <v>201</v>
      </c>
      <c r="Y353" s="63" t="s">
        <v>163</v>
      </c>
    </row>
    <row r="354" customFormat="false" ht="15" hidden="false" customHeight="false" outlineLevel="0" collapsed="false">
      <c r="A354" s="32" t="s">
        <v>418</v>
      </c>
      <c r="B354" s="32" t="s">
        <v>564</v>
      </c>
      <c r="C354" s="32" t="s">
        <v>566</v>
      </c>
      <c r="D354" s="59" t="n">
        <f aca="false">ROUND(S354*T354,0)</f>
        <v>264</v>
      </c>
      <c r="E354" s="59" t="n">
        <f aca="false">ROUND(S354,0)-D354</f>
        <v>485</v>
      </c>
      <c r="F354" s="59" t="n">
        <f aca="false">IF(COUNTA(D354:E354)=0,"",SUM(D354:E354))</f>
        <v>749</v>
      </c>
      <c r="G354" s="40" t="n">
        <f aca="false">IF(OR(F354="",F354=0),"",D354/F354)</f>
        <v>0.352469959946595</v>
      </c>
      <c r="H354" s="40" t="n">
        <f aca="false">IF(OR(F354="",F354=0),"",E354/F354)</f>
        <v>0.647530040053405</v>
      </c>
      <c r="I354" s="32" t="s">
        <v>161</v>
      </c>
      <c r="J354" s="36" t="n">
        <v>2.37295943726819</v>
      </c>
      <c r="K354" s="36" t="n">
        <f aca="false">$K$8</f>
        <v>1.21862888767609</v>
      </c>
      <c r="L354" s="36" t="n">
        <f aca="false">SQRT(J354^2+K354^2)</f>
        <v>2.66758183694499</v>
      </c>
      <c r="M354" s="40" t="n">
        <f aca="false">IF(G354="","",MAX(0,G354-1.96*L354/100))</f>
        <v>0.300185355942474</v>
      </c>
      <c r="N354" s="40" t="n">
        <f aca="false">IF(G354="","",MIN(1,G354+1.96*L354/100))</f>
        <v>0.404754563950717</v>
      </c>
      <c r="O354" s="59" t="n">
        <f aca="false">ROUND(S354*W354,0)</f>
        <v>66</v>
      </c>
      <c r="P354" s="59" t="n">
        <f aca="false">IF(F354="","",ROUND(SQRT((F354*L354/100)^2+(G354*O354)^2),0))</f>
        <v>31</v>
      </c>
      <c r="R354" s="60" t="n">
        <v>-15.7600326517662</v>
      </c>
      <c r="S354" s="61" t="n">
        <f aca="false">U354*V354*$F$5</f>
        <v>748.801666666667</v>
      </c>
      <c r="T354" s="62" t="n">
        <f aca="false">MAX(0,MIN(1,R354/100+$D$5))</f>
        <v>0.353107152384551</v>
      </c>
      <c r="U354" s="62" t="n">
        <v>0.618333333333333</v>
      </c>
      <c r="V354" s="61" t="n">
        <v>1211</v>
      </c>
      <c r="W354" s="62" t="n">
        <v>0.0882361663506877</v>
      </c>
      <c r="X354" s="63" t="s">
        <v>168</v>
      </c>
      <c r="Y354" s="63" t="s">
        <v>163</v>
      </c>
    </row>
    <row r="355" customFormat="false" ht="15" hidden="false" customHeight="false" outlineLevel="0" collapsed="false">
      <c r="A355" s="32" t="s">
        <v>418</v>
      </c>
      <c r="B355" s="32" t="s">
        <v>564</v>
      </c>
      <c r="C355" s="32" t="s">
        <v>567</v>
      </c>
      <c r="D355" s="59" t="n">
        <f aca="false">ROUND(S355*T355,0)</f>
        <v>231</v>
      </c>
      <c r="E355" s="59" t="n">
        <f aca="false">ROUND(S355,0)-D355</f>
        <v>476</v>
      </c>
      <c r="F355" s="59" t="n">
        <f aca="false">IF(COUNTA(D355:E355)=0,"",SUM(D355:E355))</f>
        <v>707</v>
      </c>
      <c r="G355" s="40" t="n">
        <f aca="false">IF(OR(F355="",F355=0),"",D355/F355)</f>
        <v>0.326732673267327</v>
      </c>
      <c r="H355" s="40" t="n">
        <f aca="false">IF(OR(F355="",F355=0),"",E355/F355)</f>
        <v>0.673267326732673</v>
      </c>
      <c r="I355" s="32" t="s">
        <v>161</v>
      </c>
      <c r="J355" s="36" t="n">
        <v>2.37295943726819</v>
      </c>
      <c r="K355" s="36" t="n">
        <f aca="false">$K$8</f>
        <v>1.21862888767609</v>
      </c>
      <c r="L355" s="36" t="n">
        <f aca="false">SQRT(J355^2+K355^2)</f>
        <v>2.66758183694499</v>
      </c>
      <c r="M355" s="40" t="n">
        <f aca="false">IF(G355="","",MAX(0,G355-1.96*L355/100))</f>
        <v>0.274448069263205</v>
      </c>
      <c r="N355" s="40" t="n">
        <f aca="false">IF(G355="","",MIN(1,G355+1.96*L355/100))</f>
        <v>0.379017277271449</v>
      </c>
      <c r="O355" s="59" t="n">
        <f aca="false">ROUND(S355*W355,0)</f>
        <v>62</v>
      </c>
      <c r="P355" s="59" t="n">
        <f aca="false">IF(F355="","",ROUND(SQRT((F355*L355/100)^2+(G355*O355)^2),0))</f>
        <v>28</v>
      </c>
      <c r="R355" s="60" t="n">
        <v>-18.4368562126565</v>
      </c>
      <c r="S355" s="61" t="n">
        <f aca="false">U355*V355*$F$5</f>
        <v>707.096134786918</v>
      </c>
      <c r="T355" s="62" t="n">
        <f aca="false">MAX(0,MIN(1,R355/100+$D$5))</f>
        <v>0.326338916775648</v>
      </c>
      <c r="U355" s="62" t="n">
        <v>0.698711595639247</v>
      </c>
      <c r="V355" s="61" t="n">
        <v>1012</v>
      </c>
      <c r="W355" s="62" t="n">
        <v>0.0882361663506877</v>
      </c>
      <c r="X355" s="63" t="s">
        <v>168</v>
      </c>
      <c r="Y355" s="63" t="s">
        <v>163</v>
      </c>
    </row>
    <row r="356" customFormat="false" ht="15" hidden="false" customHeight="false" outlineLevel="0" collapsed="false">
      <c r="A356" s="32" t="s">
        <v>418</v>
      </c>
      <c r="B356" s="32" t="s">
        <v>564</v>
      </c>
      <c r="C356" s="32" t="s">
        <v>568</v>
      </c>
      <c r="D356" s="59" t="n">
        <f aca="false">ROUND(S356*T356,0)</f>
        <v>233</v>
      </c>
      <c r="E356" s="59" t="n">
        <f aca="false">ROUND(S356,0)-D356</f>
        <v>480</v>
      </c>
      <c r="F356" s="59" t="n">
        <f aca="false">IF(COUNTA(D356:E356)=0,"",SUM(D356:E356))</f>
        <v>713</v>
      </c>
      <c r="G356" s="40" t="n">
        <f aca="false">IF(OR(F356="",F356=0),"",D356/F356)</f>
        <v>0.326788218793829</v>
      </c>
      <c r="H356" s="40" t="n">
        <f aca="false">IF(OR(F356="",F356=0),"",E356/F356)</f>
        <v>0.673211781206171</v>
      </c>
      <c r="I356" s="32" t="s">
        <v>161</v>
      </c>
      <c r="J356" s="36" t="n">
        <v>2.37295943726819</v>
      </c>
      <c r="K356" s="36" t="n">
        <f aca="false">$K$8</f>
        <v>1.21862888767609</v>
      </c>
      <c r="L356" s="36" t="n">
        <f aca="false">SQRT(J356^2+K356^2)</f>
        <v>2.66758183694499</v>
      </c>
      <c r="M356" s="40" t="n">
        <f aca="false">IF(G356="","",MAX(0,G356-1.96*L356/100))</f>
        <v>0.274503614789707</v>
      </c>
      <c r="N356" s="40" t="n">
        <f aca="false">IF(G356="","",MIN(1,G356+1.96*L356/100))</f>
        <v>0.379072822797951</v>
      </c>
      <c r="O356" s="59" t="n">
        <f aca="false">ROUND(S356*W356,0)</f>
        <v>63</v>
      </c>
      <c r="P356" s="59" t="n">
        <f aca="false">IF(F356="","",ROUND(SQRT((F356*L356/100)^2+(G356*O356)^2),0))</f>
        <v>28</v>
      </c>
      <c r="R356" s="60" t="n">
        <v>-18.3479840020943</v>
      </c>
      <c r="S356" s="61" t="n">
        <f aca="false">U356*V356*$F$5</f>
        <v>713.433121019108</v>
      </c>
      <c r="T356" s="62" t="n">
        <f aca="false">MAX(0,MIN(1,R356/100+$D$5))</f>
        <v>0.32722763888127</v>
      </c>
      <c r="U356" s="62" t="n">
        <v>0.643312101910828</v>
      </c>
      <c r="V356" s="61" t="n">
        <v>1109</v>
      </c>
      <c r="W356" s="62" t="n">
        <v>0.0882361663506877</v>
      </c>
      <c r="X356" s="63" t="s">
        <v>168</v>
      </c>
      <c r="Y356" s="63" t="s">
        <v>163</v>
      </c>
    </row>
    <row r="357" customFormat="false" ht="15" hidden="false" customHeight="false" outlineLevel="0" collapsed="false">
      <c r="A357" s="32" t="s">
        <v>418</v>
      </c>
      <c r="B357" s="32" t="s">
        <v>569</v>
      </c>
      <c r="C357" s="32" t="s">
        <v>570</v>
      </c>
      <c r="D357" s="59" t="n">
        <f aca="false">ROUND(S357*T357,0)</f>
        <v>68</v>
      </c>
      <c r="E357" s="59" t="n">
        <f aca="false">ROUND(S357,0)-D357</f>
        <v>128</v>
      </c>
      <c r="F357" s="59" t="n">
        <f aca="false">IF(COUNTA(D357:E357)=0,"",SUM(D357:E357))</f>
        <v>196</v>
      </c>
      <c r="G357" s="40" t="n">
        <f aca="false">IF(OR(F357="",F357=0),"",D357/F357)</f>
        <v>0.346938775510204</v>
      </c>
      <c r="H357" s="40" t="n">
        <f aca="false">IF(OR(F357="",F357=0),"",E357/F357)</f>
        <v>0.653061224489796</v>
      </c>
      <c r="I357" s="32" t="s">
        <v>161</v>
      </c>
      <c r="J357" s="36" t="n">
        <v>3.71043921764034</v>
      </c>
      <c r="K357" s="36" t="n">
        <f aca="false">$K$8</f>
        <v>1.21862888767609</v>
      </c>
      <c r="L357" s="36" t="n">
        <f aca="false">SQRT(J357^2+K357^2)</f>
        <v>3.90543410566382</v>
      </c>
      <c r="M357" s="40" t="n">
        <f aca="false">IF(G357="","",MAX(0,G357-1.96*L357/100))</f>
        <v>0.270392267039193</v>
      </c>
      <c r="N357" s="40" t="n">
        <f aca="false">IF(G357="","",MIN(1,G357+1.96*L357/100))</f>
        <v>0.423485283981215</v>
      </c>
      <c r="O357" s="59" t="n">
        <f aca="false">ROUND(S357*W357,0)</f>
        <v>29</v>
      </c>
      <c r="P357" s="59" t="n">
        <f aca="false">IF(F357="","",ROUND(SQRT((F357*L357/100)^2+(G357*O357)^2),0))</f>
        <v>13</v>
      </c>
      <c r="R357" s="60" t="n">
        <v>-16.6038222813773</v>
      </c>
      <c r="S357" s="61" t="n">
        <f aca="false">U357*V357*$F$5</f>
        <v>196.10298102981</v>
      </c>
      <c r="T357" s="62" t="n">
        <f aca="false">MAX(0,MIN(1,R357/100+$D$5))</f>
        <v>0.34466925608844</v>
      </c>
      <c r="U357" s="62" t="n">
        <v>0.525745257452575</v>
      </c>
      <c r="V357" s="61" t="n">
        <v>373</v>
      </c>
      <c r="W357" s="62" t="n">
        <v>0.147793277096735</v>
      </c>
      <c r="X357" s="63" t="s">
        <v>162</v>
      </c>
      <c r="Y357" s="63" t="s">
        <v>163</v>
      </c>
    </row>
    <row r="358" customFormat="false" ht="15" hidden="false" customHeight="false" outlineLevel="0" collapsed="false">
      <c r="A358" s="32" t="s">
        <v>418</v>
      </c>
      <c r="B358" s="32" t="s">
        <v>571</v>
      </c>
      <c r="C358" s="32" t="s">
        <v>572</v>
      </c>
      <c r="D358" s="59" t="n">
        <f aca="false">ROUND(S358*T358,0)</f>
        <v>250</v>
      </c>
      <c r="E358" s="59" t="n">
        <f aca="false">ROUND(S358,0)-D358</f>
        <v>434</v>
      </c>
      <c r="F358" s="59" t="n">
        <f aca="false">IF(COUNTA(D358:E358)=0,"",SUM(D358:E358))</f>
        <v>684</v>
      </c>
      <c r="G358" s="40" t="n">
        <f aca="false">IF(OR(F358="",F358=0),"",D358/F358)</f>
        <v>0.365497076023392</v>
      </c>
      <c r="H358" s="40" t="n">
        <f aca="false">IF(OR(F358="",F358=0),"",E358/F358)</f>
        <v>0.634502923976608</v>
      </c>
      <c r="I358" s="32" t="s">
        <v>161</v>
      </c>
      <c r="J358" s="36" t="n">
        <v>2.37295943726819</v>
      </c>
      <c r="K358" s="36" t="n">
        <f aca="false">$K$8</f>
        <v>1.21862888767609</v>
      </c>
      <c r="L358" s="36" t="n">
        <f aca="false">SQRT(J358^2+K358^2)</f>
        <v>2.66758183694499</v>
      </c>
      <c r="M358" s="40" t="n">
        <f aca="false">IF(G358="","",MAX(0,G358-1.96*L358/100))</f>
        <v>0.31321247201927</v>
      </c>
      <c r="N358" s="40" t="n">
        <f aca="false">IF(G358="","",MIN(1,G358+1.96*L358/100))</f>
        <v>0.417781680027514</v>
      </c>
      <c r="O358" s="59" t="n">
        <f aca="false">ROUND(S358*W358,0)</f>
        <v>60</v>
      </c>
      <c r="P358" s="59" t="n">
        <f aca="false">IF(F358="","",ROUND(SQRT((F358*L358/100)^2+(G358*O358)^2),0))</f>
        <v>29</v>
      </c>
      <c r="R358" s="60" t="n">
        <v>-14.5648192897987</v>
      </c>
      <c r="S358" s="61" t="n">
        <f aca="false">U358*V358*$F$5</f>
        <v>683.952941176471</v>
      </c>
      <c r="T358" s="62" t="n">
        <f aca="false">MAX(0,MIN(1,R358/100+$D$5))</f>
        <v>0.365059286004226</v>
      </c>
      <c r="U358" s="62" t="n">
        <v>0.568067226890757</v>
      </c>
      <c r="V358" s="61" t="n">
        <v>1204</v>
      </c>
      <c r="W358" s="62" t="n">
        <v>0.0882361663506877</v>
      </c>
      <c r="X358" s="63" t="s">
        <v>168</v>
      </c>
      <c r="Y358" s="63" t="s">
        <v>163</v>
      </c>
    </row>
    <row r="359" customFormat="false" ht="15" hidden="false" customHeight="false" outlineLevel="0" collapsed="false">
      <c r="A359" s="32" t="s">
        <v>418</v>
      </c>
      <c r="B359" s="32" t="s">
        <v>573</v>
      </c>
      <c r="C359" s="32" t="s">
        <v>574</v>
      </c>
      <c r="D359" s="59" t="n">
        <f aca="false">ROUND(S359*T359,0)</f>
        <v>158</v>
      </c>
      <c r="E359" s="59" t="n">
        <f aca="false">ROUND(S359,0)-D359</f>
        <v>231</v>
      </c>
      <c r="F359" s="59" t="n">
        <f aca="false">IF(COUNTA(D359:E359)=0,"",SUM(D359:E359))</f>
        <v>389</v>
      </c>
      <c r="G359" s="40" t="n">
        <f aca="false">IF(OR(F359="",F359=0),"",D359/F359)</f>
        <v>0.406169665809769</v>
      </c>
      <c r="H359" s="40" t="n">
        <f aca="false">IF(OR(F359="",F359=0),"",E359/F359)</f>
        <v>0.593830334190231</v>
      </c>
      <c r="I359" s="32" t="s">
        <v>161</v>
      </c>
      <c r="J359" s="36" t="n">
        <v>3.71043921764034</v>
      </c>
      <c r="K359" s="36" t="n">
        <f aca="false">$K$8</f>
        <v>1.21862888767609</v>
      </c>
      <c r="L359" s="36" t="n">
        <f aca="false">SQRT(J359^2+K359^2)</f>
        <v>3.90543410566382</v>
      </c>
      <c r="M359" s="40" t="n">
        <f aca="false">IF(G359="","",MAX(0,G359-1.96*L359/100))</f>
        <v>0.329623157338758</v>
      </c>
      <c r="N359" s="40" t="n">
        <f aca="false">IF(G359="","",MIN(1,G359+1.96*L359/100))</f>
        <v>0.482716174280779</v>
      </c>
      <c r="O359" s="59" t="n">
        <f aca="false">ROUND(S359*W359,0)</f>
        <v>57</v>
      </c>
      <c r="P359" s="59" t="n">
        <f aca="false">IF(F359="","",ROUND(SQRT((F359*L359/100)^2+(G359*O359)^2),0))</f>
        <v>28</v>
      </c>
      <c r="R359" s="60" t="n">
        <v>-10.5176503072798</v>
      </c>
      <c r="S359" s="61" t="n">
        <f aca="false">U359*V359*$F$5</f>
        <v>388.819749216301</v>
      </c>
      <c r="T359" s="62" t="n">
        <f aca="false">MAX(0,MIN(1,R359/100+$D$5))</f>
        <v>0.405530975829415</v>
      </c>
      <c r="U359" s="62" t="n">
        <v>0.606583072100314</v>
      </c>
      <c r="V359" s="61" t="n">
        <v>641</v>
      </c>
      <c r="W359" s="62" t="n">
        <v>0.147793277096735</v>
      </c>
      <c r="X359" s="63" t="s">
        <v>162</v>
      </c>
      <c r="Y359" s="63" t="s">
        <v>163</v>
      </c>
    </row>
    <row r="360" customFormat="false" ht="15" hidden="false" customHeight="false" outlineLevel="0" collapsed="false">
      <c r="A360" s="32" t="s">
        <v>418</v>
      </c>
      <c r="B360" s="32" t="s">
        <v>575</v>
      </c>
      <c r="C360" s="32" t="s">
        <v>576</v>
      </c>
      <c r="D360" s="59" t="n">
        <f aca="false">ROUND(S360*T360,0)</f>
        <v>257</v>
      </c>
      <c r="E360" s="59" t="n">
        <f aca="false">ROUND(S360,0)-D360</f>
        <v>345</v>
      </c>
      <c r="F360" s="59" t="n">
        <f aca="false">IF(COUNTA(D360:E360)=0,"",SUM(D360:E360))</f>
        <v>602</v>
      </c>
      <c r="G360" s="40" t="n">
        <f aca="false">IF(OR(F360="",F360=0),"",D360/F360)</f>
        <v>0.426910299003322</v>
      </c>
      <c r="H360" s="40" t="n">
        <f aca="false">IF(OR(F360="",F360=0),"",E360/F360)</f>
        <v>0.573089700996678</v>
      </c>
      <c r="I360" s="32" t="s">
        <v>161</v>
      </c>
      <c r="J360" s="36" t="n">
        <v>2.37295943726819</v>
      </c>
      <c r="K360" s="36" t="n">
        <f aca="false">$K$8</f>
        <v>1.21862888767609</v>
      </c>
      <c r="L360" s="36" t="n">
        <f aca="false">SQRT(J360^2+K360^2)</f>
        <v>2.66758183694499</v>
      </c>
      <c r="M360" s="40" t="n">
        <f aca="false">IF(G360="","",MAX(0,G360-1.96*L360/100))</f>
        <v>0.374625694999201</v>
      </c>
      <c r="N360" s="40" t="n">
        <f aca="false">IF(G360="","",MIN(1,G360+1.96*L360/100))</f>
        <v>0.479194903007444</v>
      </c>
      <c r="O360" s="59" t="n">
        <f aca="false">ROUND(S360*W360,0)</f>
        <v>53</v>
      </c>
      <c r="P360" s="59" t="n">
        <f aca="false">IF(F360="","",ROUND(SQRT((F360*L360/100)^2+(G360*O360)^2),0))</f>
        <v>28</v>
      </c>
      <c r="R360" s="60" t="n">
        <v>-8.36737750269545</v>
      </c>
      <c r="S360" s="61" t="n">
        <f aca="false">U360*V360*$F$5</f>
        <v>602.07868852459</v>
      </c>
      <c r="T360" s="62" t="n">
        <f aca="false">MAX(0,MIN(1,R360/100+$D$5))</f>
        <v>0.427033703875258</v>
      </c>
      <c r="U360" s="62" t="n">
        <v>0.613114754098361</v>
      </c>
      <c r="V360" s="61" t="n">
        <v>982</v>
      </c>
      <c r="W360" s="62" t="n">
        <v>0.0882361663506877</v>
      </c>
      <c r="X360" s="63" t="s">
        <v>168</v>
      </c>
      <c r="Y360" s="63" t="s">
        <v>163</v>
      </c>
    </row>
    <row r="361" customFormat="false" ht="15" hidden="false" customHeight="false" outlineLevel="0" collapsed="false">
      <c r="A361" s="32" t="s">
        <v>418</v>
      </c>
      <c r="B361" s="32" t="s">
        <v>577</v>
      </c>
      <c r="C361" s="32" t="s">
        <v>578</v>
      </c>
      <c r="D361" s="59" t="n">
        <f aca="false">ROUND(S361*T361,0)</f>
        <v>228</v>
      </c>
      <c r="E361" s="59" t="n">
        <f aca="false">ROUND(S361,0)-D361</f>
        <v>586</v>
      </c>
      <c r="F361" s="59" t="n">
        <f aca="false">IF(COUNTA(D361:E361)=0,"",SUM(D361:E361))</f>
        <v>814</v>
      </c>
      <c r="G361" s="40" t="n">
        <f aca="false">IF(OR(F361="",F361=0),"",D361/F361)</f>
        <v>0.28009828009828</v>
      </c>
      <c r="H361" s="40" t="n">
        <f aca="false">IF(OR(F361="",F361=0),"",E361/F361)</f>
        <v>0.71990171990172</v>
      </c>
      <c r="I361" s="32" t="s">
        <v>161</v>
      </c>
      <c r="J361" s="36" t="n">
        <v>2.37295943726819</v>
      </c>
      <c r="K361" s="36" t="n">
        <f aca="false">$K$8</f>
        <v>1.21862888767609</v>
      </c>
      <c r="L361" s="36" t="n">
        <f aca="false">SQRT(J361^2+K361^2)</f>
        <v>2.66758183694499</v>
      </c>
      <c r="M361" s="40" t="n">
        <f aca="false">IF(G361="","",MAX(0,G361-1.96*L361/100))</f>
        <v>0.227813676094158</v>
      </c>
      <c r="N361" s="40" t="n">
        <f aca="false">IF(G361="","",MIN(1,G361+1.96*L361/100))</f>
        <v>0.332382884102402</v>
      </c>
      <c r="O361" s="59" t="n">
        <f aca="false">ROUND(S361*W361,0)</f>
        <v>72</v>
      </c>
      <c r="P361" s="59" t="n">
        <f aca="false">IF(F361="","",ROUND(SQRT((F361*L361/100)^2+(G361*O361)^2),0))</f>
        <v>30</v>
      </c>
      <c r="R361" s="60" t="n">
        <v>-23.0662149363771</v>
      </c>
      <c r="S361" s="61" t="n">
        <f aca="false">U361*V361*$F$5</f>
        <v>814.349042709867</v>
      </c>
      <c r="T361" s="62" t="n">
        <f aca="false">MAX(0,MIN(1,R361/100+$D$5))</f>
        <v>0.280045329538442</v>
      </c>
      <c r="U361" s="62" t="n">
        <v>0.610456553755523</v>
      </c>
      <c r="V361" s="61" t="n">
        <v>1334</v>
      </c>
      <c r="W361" s="62" t="n">
        <v>0.0882361663506877</v>
      </c>
      <c r="X361" s="63" t="s">
        <v>168</v>
      </c>
      <c r="Y361" s="63" t="s">
        <v>163</v>
      </c>
    </row>
    <row r="362" customFormat="false" ht="15" hidden="false" customHeight="false" outlineLevel="0" collapsed="false">
      <c r="A362" s="32" t="s">
        <v>418</v>
      </c>
      <c r="B362" s="32" t="s">
        <v>577</v>
      </c>
      <c r="C362" s="32" t="s">
        <v>579</v>
      </c>
      <c r="D362" s="59" t="n">
        <f aca="false">ROUND(S362*T362,0)</f>
        <v>197</v>
      </c>
      <c r="E362" s="59" t="n">
        <f aca="false">ROUND(S362,0)-D362</f>
        <v>420</v>
      </c>
      <c r="F362" s="59" t="n">
        <f aca="false">IF(COUNTA(D362:E362)=0,"",SUM(D362:E362))</f>
        <v>617</v>
      </c>
      <c r="G362" s="40" t="n">
        <f aca="false">IF(OR(F362="",F362=0),"",D362/F362)</f>
        <v>0.319286871961102</v>
      </c>
      <c r="H362" s="40" t="n">
        <f aca="false">IF(OR(F362="",F362=0),"",E362/F362)</f>
        <v>0.680713128038898</v>
      </c>
      <c r="I362" s="32" t="s">
        <v>161</v>
      </c>
      <c r="J362" s="36" t="n">
        <v>2.37295943726819</v>
      </c>
      <c r="K362" s="36" t="n">
        <f aca="false">$K$8</f>
        <v>1.21862888767609</v>
      </c>
      <c r="L362" s="36" t="n">
        <f aca="false">SQRT(J362^2+K362^2)</f>
        <v>2.66758183694499</v>
      </c>
      <c r="M362" s="40" t="n">
        <f aca="false">IF(G362="","",MAX(0,G362-1.96*L362/100))</f>
        <v>0.26700226795698</v>
      </c>
      <c r="N362" s="40" t="n">
        <f aca="false">IF(G362="","",MIN(1,G362+1.96*L362/100))</f>
        <v>0.371571475965224</v>
      </c>
      <c r="O362" s="59" t="n">
        <f aca="false">ROUND(S362*W362,0)</f>
        <v>54</v>
      </c>
      <c r="P362" s="59" t="n">
        <f aca="false">IF(F362="","",ROUND(SQRT((F362*L362/100)^2+(G362*O362)^2),0))</f>
        <v>24</v>
      </c>
      <c r="R362" s="60" t="n">
        <v>-19.136035986177</v>
      </c>
      <c r="S362" s="61" t="n">
        <f aca="false">U362*V362*$F$5</f>
        <v>617.366628830874</v>
      </c>
      <c r="T362" s="62" t="n">
        <f aca="false">MAX(0,MIN(1,R362/100+$D$5))</f>
        <v>0.319347119040443</v>
      </c>
      <c r="U362" s="62" t="n">
        <v>0.667423382519864</v>
      </c>
      <c r="V362" s="61" t="n">
        <v>925</v>
      </c>
      <c r="W362" s="62" t="n">
        <v>0.0882361663506877</v>
      </c>
      <c r="X362" s="63" t="s">
        <v>168</v>
      </c>
      <c r="Y362" s="63" t="s">
        <v>163</v>
      </c>
    </row>
    <row r="363" customFormat="false" ht="15" hidden="false" customHeight="false" outlineLevel="0" collapsed="false">
      <c r="A363" s="32" t="s">
        <v>418</v>
      </c>
      <c r="B363" s="32" t="s">
        <v>577</v>
      </c>
      <c r="C363" s="32" t="s">
        <v>580</v>
      </c>
      <c r="D363" s="59" t="n">
        <f aca="false">ROUND(S363*T363,0)</f>
        <v>148</v>
      </c>
      <c r="E363" s="59" t="n">
        <f aca="false">ROUND(S363,0)-D363</f>
        <v>380</v>
      </c>
      <c r="F363" s="59" t="n">
        <f aca="false">IF(COUNTA(D363:E363)=0,"",SUM(D363:E363))</f>
        <v>528</v>
      </c>
      <c r="G363" s="40" t="n">
        <f aca="false">IF(OR(F363="",F363=0),"",D363/F363)</f>
        <v>0.28030303030303</v>
      </c>
      <c r="H363" s="40" t="n">
        <f aca="false">IF(OR(F363="",F363=0),"",E363/F363)</f>
        <v>0.71969696969697</v>
      </c>
      <c r="I363" s="32" t="s">
        <v>161</v>
      </c>
      <c r="J363" s="36" t="n">
        <v>3.71043921764034</v>
      </c>
      <c r="K363" s="36" t="n">
        <f aca="false">$K$8</f>
        <v>1.21862888767609</v>
      </c>
      <c r="L363" s="36" t="n">
        <f aca="false">SQRT(J363^2+K363^2)</f>
        <v>3.90543410566382</v>
      </c>
      <c r="M363" s="40" t="n">
        <f aca="false">IF(G363="","",MAX(0,G363-1.96*L363/100))</f>
        <v>0.203756521832019</v>
      </c>
      <c r="N363" s="40" t="n">
        <f aca="false">IF(G363="","",MIN(1,G363+1.96*L363/100))</f>
        <v>0.356849538774041</v>
      </c>
      <c r="O363" s="59" t="n">
        <f aca="false">ROUND(S363*W363,0)</f>
        <v>78</v>
      </c>
      <c r="P363" s="59" t="n">
        <f aca="false">IF(F363="","",ROUND(SQRT((F363*L363/100)^2+(G363*O363)^2),0))</f>
        <v>30</v>
      </c>
      <c r="R363" s="60" t="n">
        <v>-23.0800570948621</v>
      </c>
      <c r="S363" s="61" t="n">
        <f aca="false">U363*V363*$F$5</f>
        <v>528.071059431524</v>
      </c>
      <c r="T363" s="62" t="n">
        <f aca="false">MAX(0,MIN(1,R363/100+$D$5))</f>
        <v>0.279906907953592</v>
      </c>
      <c r="U363" s="62" t="n">
        <v>0.657622739018088</v>
      </c>
      <c r="V363" s="61" t="n">
        <v>803</v>
      </c>
      <c r="W363" s="62" t="n">
        <v>0.147793277096735</v>
      </c>
      <c r="X363" s="63" t="s">
        <v>162</v>
      </c>
      <c r="Y363" s="63" t="s">
        <v>163</v>
      </c>
    </row>
    <row r="364" customFormat="false" ht="15" hidden="false" customHeight="false" outlineLevel="0" collapsed="false">
      <c r="A364" s="32" t="s">
        <v>418</v>
      </c>
      <c r="B364" s="32" t="s">
        <v>577</v>
      </c>
      <c r="C364" s="32" t="s">
        <v>581</v>
      </c>
      <c r="D364" s="59" t="n">
        <f aca="false">ROUND(S364*T364,0)</f>
        <v>134</v>
      </c>
      <c r="E364" s="59" t="n">
        <f aca="false">ROUND(S364,0)-D364</f>
        <v>329</v>
      </c>
      <c r="F364" s="59" t="n">
        <f aca="false">IF(COUNTA(D364:E364)=0,"",SUM(D364:E364))</f>
        <v>463</v>
      </c>
      <c r="G364" s="40" t="n">
        <f aca="false">IF(OR(F364="",F364=0),"",D364/F364)</f>
        <v>0.289416846652268</v>
      </c>
      <c r="H364" s="40" t="n">
        <f aca="false">IF(OR(F364="",F364=0),"",E364/F364)</f>
        <v>0.710583153347732</v>
      </c>
      <c r="I364" s="32" t="s">
        <v>161</v>
      </c>
      <c r="J364" s="36" t="n">
        <v>3.71043921764034</v>
      </c>
      <c r="K364" s="36" t="n">
        <f aca="false">$K$8</f>
        <v>1.21862888767609</v>
      </c>
      <c r="L364" s="36" t="n">
        <f aca="false">SQRT(J364^2+K364^2)</f>
        <v>3.90543410566382</v>
      </c>
      <c r="M364" s="40" t="n">
        <f aca="false">IF(G364="","",MAX(0,G364-1.96*L364/100))</f>
        <v>0.212870338181257</v>
      </c>
      <c r="N364" s="40" t="n">
        <f aca="false">IF(G364="","",MIN(1,G364+1.96*L364/100))</f>
        <v>0.365963355123279</v>
      </c>
      <c r="O364" s="59" t="n">
        <f aca="false">ROUND(S364*W364,0)</f>
        <v>68</v>
      </c>
      <c r="P364" s="59" t="n">
        <f aca="false">IF(F364="","",ROUND(SQRT((F364*L364/100)^2+(G364*O364)^2),0))</f>
        <v>27</v>
      </c>
      <c r="R364" s="60" t="n">
        <v>-22.0660989661387</v>
      </c>
      <c r="S364" s="61" t="n">
        <f aca="false">U364*V364*$F$5</f>
        <v>463.140604467805</v>
      </c>
      <c r="T364" s="62" t="n">
        <f aca="false">MAX(0,MIN(1,R364/100+$D$5))</f>
        <v>0.290046489240826</v>
      </c>
      <c r="U364" s="62" t="n">
        <v>0.624178712220762</v>
      </c>
      <c r="V364" s="61" t="n">
        <v>742</v>
      </c>
      <c r="W364" s="62" t="n">
        <v>0.147793277096735</v>
      </c>
      <c r="X364" s="63" t="s">
        <v>162</v>
      </c>
      <c r="Y364" s="63" t="s">
        <v>163</v>
      </c>
    </row>
    <row r="365" customFormat="false" ht="15" hidden="false" customHeight="false" outlineLevel="0" collapsed="false">
      <c r="A365" s="32" t="s">
        <v>418</v>
      </c>
      <c r="B365" s="32" t="s">
        <v>577</v>
      </c>
      <c r="C365" s="32" t="s">
        <v>582</v>
      </c>
      <c r="D365" s="59" t="n">
        <f aca="false">ROUND(S365*T365,0)</f>
        <v>264</v>
      </c>
      <c r="E365" s="59" t="n">
        <f aca="false">ROUND(S365,0)-D365</f>
        <v>462</v>
      </c>
      <c r="F365" s="59" t="n">
        <f aca="false">IF(COUNTA(D365:E365)=0,"",SUM(D365:E365))</f>
        <v>726</v>
      </c>
      <c r="G365" s="40" t="n">
        <f aca="false">IF(OR(F365="",F365=0),"",D365/F365)</f>
        <v>0.363636363636364</v>
      </c>
      <c r="H365" s="40" t="n">
        <f aca="false">IF(OR(F365="",F365=0),"",E365/F365)</f>
        <v>0.636363636363636</v>
      </c>
      <c r="I365" s="32" t="s">
        <v>161</v>
      </c>
      <c r="J365" s="36" t="n">
        <v>2.37295943726819</v>
      </c>
      <c r="K365" s="36" t="n">
        <f aca="false">$K$8</f>
        <v>1.21862888767609</v>
      </c>
      <c r="L365" s="36" t="n">
        <f aca="false">SQRT(J365^2+K365^2)</f>
        <v>2.66758183694499</v>
      </c>
      <c r="M365" s="40" t="n">
        <f aca="false">IF(G365="","",MAX(0,G365-1.96*L365/100))</f>
        <v>0.311351759632242</v>
      </c>
      <c r="N365" s="40" t="n">
        <f aca="false">IF(G365="","",MIN(1,G365+1.96*L365/100))</f>
        <v>0.415920967640486</v>
      </c>
      <c r="O365" s="59" t="n">
        <f aca="false">ROUND(S365*W365,0)</f>
        <v>64</v>
      </c>
      <c r="P365" s="59" t="n">
        <f aca="false">IF(F365="","",ROUND(SQRT((F365*L365/100)^2+(G365*O365)^2),0))</f>
        <v>30</v>
      </c>
      <c r="R365" s="60" t="n">
        <v>-14.7612815357391</v>
      </c>
      <c r="S365" s="61" t="n">
        <f aca="false">U365*V365*$F$5</f>
        <v>726.367947669665</v>
      </c>
      <c r="T365" s="62" t="n">
        <f aca="false">MAX(0,MIN(1,R365/100+$D$5))</f>
        <v>0.363094663544822</v>
      </c>
      <c r="U365" s="62" t="n">
        <v>0.59198691741619</v>
      </c>
      <c r="V365" s="61" t="n">
        <v>1227</v>
      </c>
      <c r="W365" s="62" t="n">
        <v>0.0882361663506877</v>
      </c>
      <c r="X365" s="63" t="s">
        <v>168</v>
      </c>
      <c r="Y365" s="63" t="s">
        <v>163</v>
      </c>
    </row>
    <row r="366" customFormat="false" ht="15" hidden="false" customHeight="false" outlineLevel="0" collapsed="false">
      <c r="A366" s="32" t="s">
        <v>418</v>
      </c>
      <c r="B366" s="32" t="s">
        <v>583</v>
      </c>
      <c r="C366" s="32" t="s">
        <v>584</v>
      </c>
      <c r="D366" s="59" t="n">
        <f aca="false">ROUND(S366*T366,0)</f>
        <v>622</v>
      </c>
      <c r="E366" s="59" t="n">
        <f aca="false">ROUND(S366,0)-D366</f>
        <v>628</v>
      </c>
      <c r="F366" s="59" t="n">
        <f aca="false">IF(COUNTA(D366:E366)=0,"",SUM(D366:E366))</f>
        <v>1250</v>
      </c>
      <c r="G366" s="40" t="n">
        <f aca="false">IF(OR(F366="",F366=0),"",D366/F366)</f>
        <v>0.4976</v>
      </c>
      <c r="H366" s="40" t="n">
        <f aca="false">IF(OR(F366="",F366=0),"",E366/F366)</f>
        <v>0.5024</v>
      </c>
      <c r="I366" s="32" t="s">
        <v>161</v>
      </c>
      <c r="J366" s="36" t="n">
        <v>1.88552821448838</v>
      </c>
      <c r="K366" s="36" t="n">
        <f aca="false">$K$8</f>
        <v>1.21862888767609</v>
      </c>
      <c r="L366" s="36" t="n">
        <f aca="false">SQRT(J366^2+K366^2)</f>
        <v>2.24505523618249</v>
      </c>
      <c r="M366" s="40" t="n">
        <f aca="false">IF(G366="","",MAX(0,G366-1.96*L366/100))</f>
        <v>0.453596917370823</v>
      </c>
      <c r="N366" s="40" t="n">
        <f aca="false">IF(G366="","",MIN(1,G366+1.96*L366/100))</f>
        <v>0.541603082629177</v>
      </c>
      <c r="O366" s="59" t="n">
        <f aca="false">ROUND(S366*W366,0)</f>
        <v>85</v>
      </c>
      <c r="P366" s="59" t="n">
        <f aca="false">IF(F366="","",ROUND(SQRT((F366*L366/100)^2+(G366*O366)^2),0))</f>
        <v>51</v>
      </c>
      <c r="R366" s="60" t="n">
        <v>-1.29485877667845</v>
      </c>
      <c r="S366" s="61" t="n">
        <f aca="false">U366*V366*$F$5</f>
        <v>1250.41526045488</v>
      </c>
      <c r="T366" s="62" t="n">
        <f aca="false">MAX(0,MIN(1,R366/100+$D$5))</f>
        <v>0.497758891135428</v>
      </c>
      <c r="U366" s="62" t="n">
        <v>0.666177549523111</v>
      </c>
      <c r="V366" s="61" t="n">
        <v>1877</v>
      </c>
      <c r="W366" s="62" t="n">
        <v>0.0678151016999644</v>
      </c>
      <c r="X366" s="63" t="s">
        <v>201</v>
      </c>
      <c r="Y366" s="63" t="s">
        <v>163</v>
      </c>
    </row>
    <row r="367" customFormat="false" ht="15" hidden="false" customHeight="false" outlineLevel="0" collapsed="false">
      <c r="A367" s="32" t="s">
        <v>418</v>
      </c>
      <c r="B367" s="32" t="s">
        <v>583</v>
      </c>
      <c r="C367" s="32" t="s">
        <v>585</v>
      </c>
      <c r="D367" s="59" t="n">
        <f aca="false">ROUND(S367*T367,0)</f>
        <v>289</v>
      </c>
      <c r="E367" s="59" t="n">
        <f aca="false">ROUND(S367,0)-D367</f>
        <v>302</v>
      </c>
      <c r="F367" s="59" t="n">
        <f aca="false">IF(COUNTA(D367:E367)=0,"",SUM(D367:E367))</f>
        <v>591</v>
      </c>
      <c r="G367" s="40" t="n">
        <f aca="false">IF(OR(F367="",F367=0),"",D367/F367)</f>
        <v>0.489001692047377</v>
      </c>
      <c r="H367" s="40" t="n">
        <f aca="false">IF(OR(F367="",F367=0),"",E367/F367)</f>
        <v>0.510998307952623</v>
      </c>
      <c r="I367" s="32" t="s">
        <v>264</v>
      </c>
      <c r="J367" s="36" t="n">
        <v>2.37295943726819</v>
      </c>
      <c r="K367" s="36" t="n">
        <f aca="false">$K$8</f>
        <v>1.21862888767609</v>
      </c>
      <c r="L367" s="36" t="n">
        <f aca="false">SQRT(J367^2+K367^2)</f>
        <v>2.66758183694499</v>
      </c>
      <c r="M367" s="40" t="n">
        <f aca="false">IF(G367="","",MAX(0,G367-1.96*L367/100))</f>
        <v>0.436717088043256</v>
      </c>
      <c r="N367" s="40" t="n">
        <f aca="false">IF(G367="","",MIN(1,G367+1.96*L367/100))</f>
        <v>0.541286296051499</v>
      </c>
      <c r="O367" s="59" t="n">
        <f aca="false">ROUND(S367*W367,0)</f>
        <v>52</v>
      </c>
      <c r="P367" s="59" t="n">
        <f aca="false">IF(F367="","",ROUND(SQRT((F367*L367/100)^2+(G367*O367)^2),0))</f>
        <v>30</v>
      </c>
      <c r="R367" s="60" t="n">
        <v>-2.0726306513322</v>
      </c>
      <c r="S367" s="61" t="n">
        <f aca="false">U367*V367*$F$5</f>
        <v>590.70917107022</v>
      </c>
      <c r="T367" s="62" t="n">
        <f aca="false">MAX(0,MIN(1,R367/100+$D$5))</f>
        <v>0.489981172388891</v>
      </c>
      <c r="U367" s="62" t="n">
        <v>0.64151780942283</v>
      </c>
      <c r="V367" s="61" t="n">
        <v>920.799333071793</v>
      </c>
      <c r="W367" s="62" t="n">
        <v>0.0882361663506877</v>
      </c>
      <c r="X367" s="63" t="s">
        <v>168</v>
      </c>
      <c r="Y367" s="63" t="s">
        <v>266</v>
      </c>
    </row>
    <row r="368" customFormat="false" ht="15" hidden="false" customHeight="false" outlineLevel="0" collapsed="false">
      <c r="A368" s="32" t="s">
        <v>418</v>
      </c>
      <c r="B368" s="32" t="s">
        <v>583</v>
      </c>
      <c r="C368" s="32" t="s">
        <v>586</v>
      </c>
      <c r="D368" s="59" t="n">
        <f aca="false">ROUND(S368*T368,0)</f>
        <v>489</v>
      </c>
      <c r="E368" s="59" t="n">
        <f aca="false">ROUND(S368,0)-D368</f>
        <v>512</v>
      </c>
      <c r="F368" s="59" t="n">
        <f aca="false">IF(COUNTA(D368:E368)=0,"",SUM(D368:E368))</f>
        <v>1001</v>
      </c>
      <c r="G368" s="40" t="n">
        <f aca="false">IF(OR(F368="",F368=0),"",D368/F368)</f>
        <v>0.488511488511489</v>
      </c>
      <c r="H368" s="40" t="n">
        <f aca="false">IF(OR(F368="",F368=0),"",E368/F368)</f>
        <v>0.511488511488512</v>
      </c>
      <c r="I368" s="32" t="s">
        <v>161</v>
      </c>
      <c r="J368" s="36" t="n">
        <v>1.88552821448838</v>
      </c>
      <c r="K368" s="36" t="n">
        <f aca="false">$K$8</f>
        <v>1.21862888767609</v>
      </c>
      <c r="L368" s="36" t="n">
        <f aca="false">SQRT(J368^2+K368^2)</f>
        <v>2.24505523618249</v>
      </c>
      <c r="M368" s="40" t="n">
        <f aca="false">IF(G368="","",MAX(0,G368-1.96*L368/100))</f>
        <v>0.444508405882312</v>
      </c>
      <c r="N368" s="40" t="n">
        <f aca="false">IF(G368="","",MIN(1,G368+1.96*L368/100))</f>
        <v>0.532514571140665</v>
      </c>
      <c r="O368" s="59" t="n">
        <f aca="false">ROUND(S368*W368,0)</f>
        <v>68</v>
      </c>
      <c r="P368" s="59" t="n">
        <f aca="false">IF(F368="","",ROUND(SQRT((F368*L368/100)^2+(G368*O368)^2),0))</f>
        <v>40</v>
      </c>
      <c r="R368" s="60" t="n">
        <v>-2.24254965168483</v>
      </c>
      <c r="S368" s="61" t="n">
        <f aca="false">U368*V368*$F$5</f>
        <v>1000.79736842105</v>
      </c>
      <c r="T368" s="62" t="n">
        <f aca="false">MAX(0,MIN(1,R368/100+$D$5))</f>
        <v>0.488281982385365</v>
      </c>
      <c r="U368" s="62" t="n">
        <v>0.590789473684211</v>
      </c>
      <c r="V368" s="61" t="n">
        <v>1694</v>
      </c>
      <c r="W368" s="62" t="n">
        <v>0.0678151016999644</v>
      </c>
      <c r="X368" s="63" t="s">
        <v>201</v>
      </c>
      <c r="Y368" s="63" t="s">
        <v>163</v>
      </c>
    </row>
    <row r="369" customFormat="false" ht="15" hidden="false" customHeight="false" outlineLevel="0" collapsed="false">
      <c r="A369" s="32" t="s">
        <v>418</v>
      </c>
      <c r="B369" s="32" t="s">
        <v>583</v>
      </c>
      <c r="C369" s="32" t="s">
        <v>587</v>
      </c>
      <c r="D369" s="59" t="n">
        <f aca="false">ROUND(S369*T369,0)</f>
        <v>215</v>
      </c>
      <c r="E369" s="59" t="n">
        <f aca="false">ROUND(S369,0)-D369</f>
        <v>227</v>
      </c>
      <c r="F369" s="59" t="n">
        <f aca="false">IF(COUNTA(D369:E369)=0,"",SUM(D369:E369))</f>
        <v>442</v>
      </c>
      <c r="G369" s="40" t="n">
        <f aca="false">IF(OR(F369="",F369=0),"",D369/F369)</f>
        <v>0.486425339366516</v>
      </c>
      <c r="H369" s="40" t="n">
        <f aca="false">IF(OR(F369="",F369=0),"",E369/F369)</f>
        <v>0.513574660633484</v>
      </c>
      <c r="I369" s="32" t="s">
        <v>264</v>
      </c>
      <c r="J369" s="36" t="n">
        <v>3.71043921764034</v>
      </c>
      <c r="K369" s="36" t="n">
        <f aca="false">$K$8</f>
        <v>1.21862888767609</v>
      </c>
      <c r="L369" s="36" t="n">
        <f aca="false">SQRT(J369^2+K369^2)</f>
        <v>3.90543410566382</v>
      </c>
      <c r="M369" s="40" t="n">
        <f aca="false">IF(G369="","",MAX(0,G369-1.96*L369/100))</f>
        <v>0.409878830895505</v>
      </c>
      <c r="N369" s="40" t="n">
        <f aca="false">IF(G369="","",MIN(1,G369+1.96*L369/100))</f>
        <v>0.562971847837527</v>
      </c>
      <c r="O369" s="59" t="n">
        <f aca="false">ROUND(S369*W369,0)</f>
        <v>65</v>
      </c>
      <c r="P369" s="59" t="n">
        <f aca="false">IF(F369="","",ROUND(SQRT((F369*L369/100)^2+(G369*O369)^2),0))</f>
        <v>36</v>
      </c>
      <c r="R369" s="60" t="n">
        <v>-2.50727144060912</v>
      </c>
      <c r="S369" s="61" t="n">
        <f aca="false">U369*V369*$F$5</f>
        <v>442.424845330775</v>
      </c>
      <c r="T369" s="62" t="n">
        <f aca="false">MAX(0,MIN(1,R369/100+$D$5))</f>
        <v>0.485634764496122</v>
      </c>
      <c r="U369" s="62" t="n">
        <v>0.632025575313589</v>
      </c>
      <c r="V369" s="61" t="n">
        <v>700.010984699882</v>
      </c>
      <c r="W369" s="62" t="n">
        <v>0.147793277096735</v>
      </c>
      <c r="X369" s="63" t="s">
        <v>162</v>
      </c>
      <c r="Y369" s="63" t="s">
        <v>266</v>
      </c>
    </row>
    <row r="370" customFormat="false" ht="15" hidden="false" customHeight="false" outlineLevel="0" collapsed="false">
      <c r="A370" s="32" t="s">
        <v>418</v>
      </c>
      <c r="B370" s="32" t="s">
        <v>588</v>
      </c>
      <c r="C370" s="32" t="s">
        <v>589</v>
      </c>
      <c r="D370" s="59" t="n">
        <f aca="false">ROUND(S370*T370,0)</f>
        <v>308</v>
      </c>
      <c r="E370" s="59" t="n">
        <f aca="false">ROUND(S370,0)-D370</f>
        <v>453</v>
      </c>
      <c r="F370" s="59" t="n">
        <f aca="false">IF(COUNTA(D370:E370)=0,"",SUM(D370:E370))</f>
        <v>761</v>
      </c>
      <c r="G370" s="40" t="n">
        <f aca="false">IF(OR(F370="",F370=0),"",D370/F370)</f>
        <v>0.40473061760841</v>
      </c>
      <c r="H370" s="40" t="n">
        <f aca="false">IF(OR(F370="",F370=0),"",E370/F370)</f>
        <v>0.59526938239159</v>
      </c>
      <c r="I370" s="32" t="s">
        <v>161</v>
      </c>
      <c r="J370" s="36" t="n">
        <v>2.37295943726819</v>
      </c>
      <c r="K370" s="36" t="n">
        <f aca="false">$K$8</f>
        <v>1.21862888767609</v>
      </c>
      <c r="L370" s="36" t="n">
        <f aca="false">SQRT(J370^2+K370^2)</f>
        <v>2.66758183694499</v>
      </c>
      <c r="M370" s="40" t="n">
        <f aca="false">IF(G370="","",MAX(0,G370-1.96*L370/100))</f>
        <v>0.352446013604288</v>
      </c>
      <c r="N370" s="40" t="n">
        <f aca="false">IF(G370="","",MIN(1,G370+1.96*L370/100))</f>
        <v>0.457015221612532</v>
      </c>
      <c r="O370" s="59" t="n">
        <f aca="false">ROUND(S370*W370,0)</f>
        <v>67</v>
      </c>
      <c r="P370" s="59" t="n">
        <f aca="false">IF(F370="","",ROUND(SQRT((F370*L370/100)^2+(G370*O370)^2),0))</f>
        <v>34</v>
      </c>
      <c r="R370" s="60" t="n">
        <v>-10.6700411640027</v>
      </c>
      <c r="S370" s="61" t="n">
        <f aca="false">U370*V370*$F$5</f>
        <v>761.429837518464</v>
      </c>
      <c r="T370" s="62" t="n">
        <f aca="false">MAX(0,MIN(1,R370/100+$D$5))</f>
        <v>0.404007067262186</v>
      </c>
      <c r="U370" s="62" t="n">
        <v>0.534711964549483</v>
      </c>
      <c r="V370" s="61" t="n">
        <v>1424</v>
      </c>
      <c r="W370" s="62" t="n">
        <v>0.0882361663506877</v>
      </c>
      <c r="X370" s="63" t="s">
        <v>168</v>
      </c>
      <c r="Y370" s="63" t="s">
        <v>163</v>
      </c>
    </row>
    <row r="371" customFormat="false" ht="15" hidden="false" customHeight="false" outlineLevel="0" collapsed="false">
      <c r="A371" s="32" t="s">
        <v>418</v>
      </c>
      <c r="B371" s="32" t="s">
        <v>393</v>
      </c>
      <c r="C371" s="32" t="s">
        <v>590</v>
      </c>
      <c r="D371" s="59" t="n">
        <f aca="false">ROUND(S371*T371,0)</f>
        <v>408</v>
      </c>
      <c r="E371" s="59" t="n">
        <f aca="false">ROUND(S371,0)-D371</f>
        <v>842</v>
      </c>
      <c r="F371" s="59" t="n">
        <f aca="false">IF(COUNTA(D371:E371)=0,"",SUM(D371:E371))</f>
        <v>1250</v>
      </c>
      <c r="G371" s="40" t="n">
        <f aca="false">IF(OR(F371="",F371=0),"",D371/F371)</f>
        <v>0.3264</v>
      </c>
      <c r="H371" s="40" t="n">
        <f aca="false">IF(OR(F371="",F371=0),"",E371/F371)</f>
        <v>0.6736</v>
      </c>
      <c r="I371" s="32" t="s">
        <v>161</v>
      </c>
      <c r="J371" s="36" t="n">
        <v>1.88552821448838</v>
      </c>
      <c r="K371" s="36" t="n">
        <f aca="false">$K$8</f>
        <v>1.21862888767609</v>
      </c>
      <c r="L371" s="36" t="n">
        <f aca="false">SQRT(J371^2+K371^2)</f>
        <v>2.24505523618249</v>
      </c>
      <c r="M371" s="40" t="n">
        <f aca="false">IF(G371="","",MAX(0,G371-1.96*L371/100))</f>
        <v>0.282396917370823</v>
      </c>
      <c r="N371" s="40" t="n">
        <f aca="false">IF(G371="","",MIN(1,G371+1.96*L371/100))</f>
        <v>0.370403082629177</v>
      </c>
      <c r="O371" s="59" t="n">
        <f aca="false">ROUND(S371*W371,0)</f>
        <v>85</v>
      </c>
      <c r="P371" s="59" t="n">
        <f aca="false">IF(F371="","",ROUND(SQRT((F371*L371/100)^2+(G371*O371)^2),0))</f>
        <v>39</v>
      </c>
      <c r="R371" s="60" t="n">
        <v>-18.4600518493229</v>
      </c>
      <c r="S371" s="61" t="n">
        <f aca="false">U371*V371*$F$5</f>
        <v>1250.46090534979</v>
      </c>
      <c r="T371" s="62" t="n">
        <f aca="false">MAX(0,MIN(1,R371/100+$D$5))</f>
        <v>0.326106960408984</v>
      </c>
      <c r="U371" s="62" t="n">
        <v>0.616598079561042</v>
      </c>
      <c r="V371" s="61" t="n">
        <v>2028</v>
      </c>
      <c r="W371" s="62" t="n">
        <v>0.0678151016999644</v>
      </c>
      <c r="X371" s="63" t="s">
        <v>201</v>
      </c>
      <c r="Y371" s="63" t="s">
        <v>163</v>
      </c>
    </row>
    <row r="372" customFormat="false" ht="15" hidden="false" customHeight="false" outlineLevel="0" collapsed="false">
      <c r="A372" s="32" t="s">
        <v>418</v>
      </c>
      <c r="B372" s="32" t="s">
        <v>393</v>
      </c>
      <c r="C372" s="32" t="s">
        <v>591</v>
      </c>
      <c r="D372" s="59" t="n">
        <f aca="false">ROUND(S372*T372,0)</f>
        <v>451</v>
      </c>
      <c r="E372" s="59" t="n">
        <f aca="false">ROUND(S372,0)-D372</f>
        <v>932</v>
      </c>
      <c r="F372" s="59" t="n">
        <f aca="false">IF(COUNTA(D372:E372)=0,"",SUM(D372:E372))</f>
        <v>1383</v>
      </c>
      <c r="G372" s="40" t="n">
        <f aca="false">IF(OR(F372="",F372=0),"",D372/F372)</f>
        <v>0.326102675343456</v>
      </c>
      <c r="H372" s="40" t="n">
        <f aca="false">IF(OR(F372="",F372=0),"",E372/F372)</f>
        <v>0.673897324656544</v>
      </c>
      <c r="I372" s="32" t="s">
        <v>592</v>
      </c>
      <c r="J372" s="36" t="n">
        <v>1.88552821448838</v>
      </c>
      <c r="K372" s="36" t="n">
        <f aca="false">$K$8</f>
        <v>1.21862888767609</v>
      </c>
      <c r="L372" s="36" t="n">
        <f aca="false">SQRT(J372^2+K372^2)</f>
        <v>2.24505523618249</v>
      </c>
      <c r="M372" s="40" t="n">
        <f aca="false">IF(G372="","",MAX(0,G372-1.96*L372/100))</f>
        <v>0.28209959271428</v>
      </c>
      <c r="N372" s="40" t="n">
        <f aca="false">IF(G372="","",MIN(1,G372+1.96*L372/100))</f>
        <v>0.370105757972633</v>
      </c>
      <c r="O372" s="59" t="n">
        <f aca="false">ROUND(S372*W372,0)</f>
        <v>94</v>
      </c>
      <c r="P372" s="59" t="n">
        <f aca="false">IF(F372="","",ROUND(SQRT((F372*L372/100)^2+(G372*O372)^2),0))</f>
        <v>44</v>
      </c>
      <c r="R372" s="60" t="n">
        <v>-18.4924509951991</v>
      </c>
      <c r="S372" s="61" t="n">
        <f aca="false">U372*V372*$F$5</f>
        <v>1383.3299660738</v>
      </c>
      <c r="T372" s="62" t="n">
        <f aca="false">MAX(0,MIN(1,R372/100+$D$5))</f>
        <v>0.325782968950222</v>
      </c>
      <c r="U372" s="62" t="n">
        <v>0.764270699488289</v>
      </c>
      <c r="V372" s="61" t="n">
        <v>1810</v>
      </c>
      <c r="W372" s="62" t="n">
        <v>0.0678151016999644</v>
      </c>
      <c r="X372" s="63" t="s">
        <v>201</v>
      </c>
      <c r="Y372" s="63" t="s">
        <v>163</v>
      </c>
    </row>
    <row r="373" customFormat="false" ht="15" hidden="false" customHeight="false" outlineLevel="0" collapsed="false">
      <c r="A373" s="32" t="s">
        <v>418</v>
      </c>
      <c r="B373" s="32" t="s">
        <v>593</v>
      </c>
      <c r="C373" s="32" t="s">
        <v>593</v>
      </c>
      <c r="D373" s="59" t="n">
        <f aca="false">ROUND(S373*T373,0)</f>
        <v>214</v>
      </c>
      <c r="E373" s="59" t="n">
        <f aca="false">ROUND(S373,0)-D373</f>
        <v>224</v>
      </c>
      <c r="F373" s="59" t="n">
        <f aca="false">IF(COUNTA(D373:E373)=0,"",SUM(D373:E373))</f>
        <v>438</v>
      </c>
      <c r="G373" s="40" t="n">
        <f aca="false">IF(OR(F373="",F373=0),"",D373/F373)</f>
        <v>0.488584474885845</v>
      </c>
      <c r="H373" s="40" t="n">
        <f aca="false">IF(OR(F373="",F373=0),"",E373/F373)</f>
        <v>0.511415525114155</v>
      </c>
      <c r="I373" s="32" t="s">
        <v>161</v>
      </c>
      <c r="J373" s="36" t="n">
        <v>3.71043921764034</v>
      </c>
      <c r="K373" s="36" t="n">
        <f aca="false">$K$8</f>
        <v>1.21862888767609</v>
      </c>
      <c r="L373" s="36" t="n">
        <f aca="false">SQRT(J373^2+K373^2)</f>
        <v>3.90543410566382</v>
      </c>
      <c r="M373" s="40" t="n">
        <f aca="false">IF(G373="","",MAX(0,G373-1.96*L373/100))</f>
        <v>0.412037966414834</v>
      </c>
      <c r="N373" s="40" t="n">
        <f aca="false">IF(G373="","",MIN(1,G373+1.96*L373/100))</f>
        <v>0.565130983356856</v>
      </c>
      <c r="O373" s="59" t="n">
        <f aca="false">ROUND(S373*W373,0)</f>
        <v>65</v>
      </c>
      <c r="P373" s="59" t="n">
        <f aca="false">IF(F373="","",ROUND(SQRT((F373*L373/100)^2+(G373*O373)^2),0))</f>
        <v>36</v>
      </c>
      <c r="R373" s="60" t="n">
        <v>-2.3100485178494</v>
      </c>
      <c r="S373" s="61" t="n">
        <f aca="false">U373*V373*$F$5</f>
        <v>438.292134831461</v>
      </c>
      <c r="T373" s="62" t="n">
        <f aca="false">MAX(0,MIN(1,R373/100+$D$5))</f>
        <v>0.487606993723719</v>
      </c>
      <c r="U373" s="62" t="n">
        <v>0.51685393258427</v>
      </c>
      <c r="V373" s="61" t="n">
        <v>848</v>
      </c>
      <c r="W373" s="62" t="n">
        <v>0.147793277096735</v>
      </c>
      <c r="X373" s="63" t="s">
        <v>162</v>
      </c>
      <c r="Y373" s="63" t="s">
        <v>163</v>
      </c>
    </row>
    <row r="374" customFormat="false" ht="15" hidden="false" customHeight="false" outlineLevel="0" collapsed="false">
      <c r="A374" s="32" t="s">
        <v>418</v>
      </c>
      <c r="B374" s="32" t="s">
        <v>594</v>
      </c>
      <c r="C374" s="32" t="s">
        <v>595</v>
      </c>
      <c r="D374" s="59" t="n">
        <f aca="false">ROUND(S374*T374,0)</f>
        <v>409</v>
      </c>
      <c r="E374" s="59" t="n">
        <f aca="false">ROUND(S374,0)-D374</f>
        <v>570</v>
      </c>
      <c r="F374" s="59" t="n">
        <f aca="false">IF(COUNTA(D374:E374)=0,"",SUM(D374:E374))</f>
        <v>979</v>
      </c>
      <c r="G374" s="40" t="n">
        <f aca="false">IF(OR(F374="",F374=0),"",D374/F374)</f>
        <v>0.417773237997957</v>
      </c>
      <c r="H374" s="40" t="n">
        <f aca="false">IF(OR(F374="",F374=0),"",E374/F374)</f>
        <v>0.582226762002043</v>
      </c>
      <c r="I374" s="32" t="s">
        <v>161</v>
      </c>
      <c r="J374" s="36" t="n">
        <v>1.88552821448838</v>
      </c>
      <c r="K374" s="36" t="n">
        <f aca="false">$K$8</f>
        <v>1.21862888767609</v>
      </c>
      <c r="L374" s="36" t="n">
        <f aca="false">SQRT(J374^2+K374^2)</f>
        <v>2.24505523618249</v>
      </c>
      <c r="M374" s="40" t="n">
        <f aca="false">IF(G374="","",MAX(0,G374-1.96*L374/100))</f>
        <v>0.37377015536878</v>
      </c>
      <c r="N374" s="40" t="n">
        <f aca="false">IF(G374="","",MIN(1,G374+1.96*L374/100))</f>
        <v>0.461776320627134</v>
      </c>
      <c r="O374" s="59" t="n">
        <f aca="false">ROUND(S374*W374,0)</f>
        <v>66</v>
      </c>
      <c r="P374" s="59" t="n">
        <f aca="false">IF(F374="","",ROUND(SQRT((F374*L374/100)^2+(G374*O374)^2),0))</f>
        <v>35</v>
      </c>
      <c r="R374" s="60" t="n">
        <v>-9.3070298423829</v>
      </c>
      <c r="S374" s="61" t="n">
        <f aca="false">U374*V374*$F$5</f>
        <v>979.331514324693</v>
      </c>
      <c r="T374" s="62" t="n">
        <f aca="false">MAX(0,MIN(1,R374/100+$D$5))</f>
        <v>0.417637180478384</v>
      </c>
      <c r="U374" s="62" t="n">
        <v>0.668485675306958</v>
      </c>
      <c r="V374" s="61" t="n">
        <v>1465</v>
      </c>
      <c r="W374" s="62" t="n">
        <v>0.0678151016999644</v>
      </c>
      <c r="X374" s="63" t="s">
        <v>201</v>
      </c>
      <c r="Y374" s="63" t="s">
        <v>163</v>
      </c>
    </row>
    <row r="375" customFormat="false" ht="15" hidden="false" customHeight="false" outlineLevel="0" collapsed="false">
      <c r="A375" s="32" t="s">
        <v>418</v>
      </c>
      <c r="B375" s="32" t="s">
        <v>594</v>
      </c>
      <c r="C375" s="32" t="s">
        <v>596</v>
      </c>
      <c r="D375" s="59" t="n">
        <f aca="false">ROUND(S375*T375,0)</f>
        <v>367</v>
      </c>
      <c r="E375" s="59" t="n">
        <f aca="false">ROUND(S375,0)-D375</f>
        <v>561</v>
      </c>
      <c r="F375" s="59" t="n">
        <f aca="false">IF(COUNTA(D375:E375)=0,"",SUM(D375:E375))</f>
        <v>928</v>
      </c>
      <c r="G375" s="40" t="n">
        <f aca="false">IF(OR(F375="",F375=0),"",D375/F375)</f>
        <v>0.395474137931035</v>
      </c>
      <c r="H375" s="40" t="n">
        <f aca="false">IF(OR(F375="",F375=0),"",E375/F375)</f>
        <v>0.604525862068966</v>
      </c>
      <c r="I375" s="32" t="s">
        <v>161</v>
      </c>
      <c r="J375" s="36" t="n">
        <v>2.37295943726819</v>
      </c>
      <c r="K375" s="36" t="n">
        <f aca="false">$K$8</f>
        <v>1.21862888767609</v>
      </c>
      <c r="L375" s="36" t="n">
        <f aca="false">SQRT(J375^2+K375^2)</f>
        <v>2.66758183694499</v>
      </c>
      <c r="M375" s="40" t="n">
        <f aca="false">IF(G375="","",MAX(0,G375-1.96*L375/100))</f>
        <v>0.343189533926913</v>
      </c>
      <c r="N375" s="40" t="n">
        <f aca="false">IF(G375="","",MIN(1,G375+1.96*L375/100))</f>
        <v>0.447758741935156</v>
      </c>
      <c r="O375" s="59" t="n">
        <f aca="false">ROUND(S375*W375,0)</f>
        <v>82</v>
      </c>
      <c r="P375" s="59" t="n">
        <f aca="false">IF(F375="","",ROUND(SQRT((F375*L375/100)^2+(G375*O375)^2),0))</f>
        <v>41</v>
      </c>
      <c r="R375" s="60" t="n">
        <v>-11.5139759127017</v>
      </c>
      <c r="S375" s="61" t="n">
        <f aca="false">U375*V375*$F$5</f>
        <v>927.869774919614</v>
      </c>
      <c r="T375" s="62" t="n">
        <f aca="false">MAX(0,MIN(1,R375/100+$D$5))</f>
        <v>0.395567719775196</v>
      </c>
      <c r="U375" s="62" t="n">
        <v>0.679260450160772</v>
      </c>
      <c r="V375" s="61" t="n">
        <v>1366</v>
      </c>
      <c r="W375" s="62" t="n">
        <v>0.0882361663506877</v>
      </c>
      <c r="X375" s="63" t="s">
        <v>168</v>
      </c>
      <c r="Y375" s="63" t="s">
        <v>163</v>
      </c>
    </row>
    <row r="376" customFormat="false" ht="15" hidden="false" customHeight="false" outlineLevel="0" collapsed="false">
      <c r="A376" s="32" t="s">
        <v>418</v>
      </c>
      <c r="B376" s="32" t="s">
        <v>594</v>
      </c>
      <c r="C376" s="32" t="s">
        <v>597</v>
      </c>
      <c r="D376" s="59" t="n">
        <f aca="false">ROUND(S376*T376,0)</f>
        <v>441</v>
      </c>
      <c r="E376" s="59" t="n">
        <f aca="false">ROUND(S376,0)-D376</f>
        <v>448</v>
      </c>
      <c r="F376" s="59" t="n">
        <f aca="false">IF(COUNTA(D376:E376)=0,"",SUM(D376:E376))</f>
        <v>889</v>
      </c>
      <c r="G376" s="40" t="n">
        <f aca="false">IF(OR(F376="",F376=0),"",D376/F376)</f>
        <v>0.496062992125984</v>
      </c>
      <c r="H376" s="40" t="n">
        <f aca="false">IF(OR(F376="",F376=0),"",E376/F376)</f>
        <v>0.503937007874016</v>
      </c>
      <c r="I376" s="32" t="s">
        <v>161</v>
      </c>
      <c r="J376" s="36" t="n">
        <v>2.37295943726819</v>
      </c>
      <c r="K376" s="36" t="n">
        <f aca="false">$K$8</f>
        <v>1.21862888767609</v>
      </c>
      <c r="L376" s="36" t="n">
        <f aca="false">SQRT(J376^2+K376^2)</f>
        <v>2.66758183694499</v>
      </c>
      <c r="M376" s="40" t="n">
        <f aca="false">IF(G376="","",MAX(0,G376-1.96*L376/100))</f>
        <v>0.443778388121862</v>
      </c>
      <c r="N376" s="40" t="n">
        <f aca="false">IF(G376="","",MIN(1,G376+1.96*L376/100))</f>
        <v>0.548347596130106</v>
      </c>
      <c r="O376" s="59" t="n">
        <f aca="false">ROUND(S376*W376,0)</f>
        <v>78</v>
      </c>
      <c r="P376" s="59" t="n">
        <f aca="false">IF(F376="","",ROUND(SQRT((F376*L376/100)^2+(G376*O376)^2),0))</f>
        <v>45</v>
      </c>
      <c r="R376" s="60" t="n">
        <v>-1.44480148557798</v>
      </c>
      <c r="S376" s="61" t="n">
        <f aca="false">U376*V376*$F$5</f>
        <v>888.564146620848</v>
      </c>
      <c r="T376" s="62" t="n">
        <f aca="false">MAX(0,MIN(1,R376/100+$D$5))</f>
        <v>0.496259464046433</v>
      </c>
      <c r="U376" s="62" t="n">
        <v>0.521764032073311</v>
      </c>
      <c r="V376" s="61" t="n">
        <v>1703</v>
      </c>
      <c r="W376" s="62" t="n">
        <v>0.0882361663506877</v>
      </c>
      <c r="X376" s="63" t="s">
        <v>168</v>
      </c>
      <c r="Y376" s="63" t="s">
        <v>163</v>
      </c>
    </row>
    <row r="377" customFormat="false" ht="15" hidden="false" customHeight="false" outlineLevel="0" collapsed="false">
      <c r="A377" s="32" t="s">
        <v>418</v>
      </c>
      <c r="B377" s="32" t="s">
        <v>594</v>
      </c>
      <c r="C377" s="32" t="s">
        <v>598</v>
      </c>
      <c r="D377" s="59" t="n">
        <f aca="false">ROUND(S377*T377,0)</f>
        <v>241</v>
      </c>
      <c r="E377" s="59" t="n">
        <f aca="false">ROUND(S377,0)-D377</f>
        <v>340</v>
      </c>
      <c r="F377" s="59" t="n">
        <f aca="false">IF(COUNTA(D377:E377)=0,"",SUM(D377:E377))</f>
        <v>581</v>
      </c>
      <c r="G377" s="40" t="n">
        <f aca="false">IF(OR(F377="",F377=0),"",D377/F377)</f>
        <v>0.414802065404475</v>
      </c>
      <c r="H377" s="40" t="n">
        <f aca="false">IF(OR(F377="",F377=0),"",E377/F377)</f>
        <v>0.585197934595525</v>
      </c>
      <c r="I377" s="32" t="s">
        <v>161</v>
      </c>
      <c r="J377" s="36" t="n">
        <v>2.37295943726819</v>
      </c>
      <c r="K377" s="36" t="n">
        <f aca="false">$K$8</f>
        <v>1.21862888767609</v>
      </c>
      <c r="L377" s="36" t="n">
        <f aca="false">SQRT(J377^2+K377^2)</f>
        <v>2.66758183694499</v>
      </c>
      <c r="M377" s="40" t="n">
        <f aca="false">IF(G377="","",MAX(0,G377-1.96*L377/100))</f>
        <v>0.362517461400353</v>
      </c>
      <c r="N377" s="40" t="n">
        <f aca="false">IF(G377="","",MIN(1,G377+1.96*L377/100))</f>
        <v>0.467086669408597</v>
      </c>
      <c r="O377" s="59" t="n">
        <f aca="false">ROUND(S377*W377,0)</f>
        <v>51</v>
      </c>
      <c r="P377" s="59" t="n">
        <f aca="false">IF(F377="","",ROUND(SQRT((F377*L377/100)^2+(G377*O377)^2),0))</f>
        <v>26</v>
      </c>
      <c r="R377" s="60" t="n">
        <v>-9.60391562183175</v>
      </c>
      <c r="S377" s="61" t="n">
        <f aca="false">U377*V377*$F$5</f>
        <v>580.714285714285</v>
      </c>
      <c r="T377" s="62" t="n">
        <f aca="false">MAX(0,MIN(1,R377/100+$D$5))</f>
        <v>0.414668322683895</v>
      </c>
      <c r="U377" s="62" t="n">
        <v>0.714285714285714</v>
      </c>
      <c r="V377" s="61" t="n">
        <v>813</v>
      </c>
      <c r="W377" s="62" t="n">
        <v>0.0882361663506877</v>
      </c>
      <c r="X377" s="63" t="s">
        <v>168</v>
      </c>
      <c r="Y377" s="63" t="s">
        <v>163</v>
      </c>
    </row>
    <row r="378" customFormat="false" ht="15" hidden="false" customHeight="false" outlineLevel="0" collapsed="false">
      <c r="A378" s="32" t="s">
        <v>418</v>
      </c>
      <c r="B378" s="32" t="s">
        <v>599</v>
      </c>
      <c r="C378" s="32" t="s">
        <v>600</v>
      </c>
      <c r="D378" s="59" t="n">
        <f aca="false">ROUND(S378*T378,0)</f>
        <v>460</v>
      </c>
      <c r="E378" s="59" t="n">
        <f aca="false">ROUND(S378,0)-D378</f>
        <v>305</v>
      </c>
      <c r="F378" s="59" t="n">
        <f aca="false">IF(COUNTA(D378:E378)=0,"",SUM(D378:E378))</f>
        <v>765</v>
      </c>
      <c r="G378" s="40" t="n">
        <f aca="false">IF(OR(F378="",F378=0),"",D378/F378)</f>
        <v>0.601307189542484</v>
      </c>
      <c r="H378" s="40" t="n">
        <f aca="false">IF(OR(F378="",F378=0),"",E378/F378)</f>
        <v>0.398692810457516</v>
      </c>
      <c r="I378" s="32" t="s">
        <v>161</v>
      </c>
      <c r="J378" s="36" t="n">
        <v>2.37295943726819</v>
      </c>
      <c r="K378" s="36" t="n">
        <f aca="false">$K$8</f>
        <v>1.21862888767609</v>
      </c>
      <c r="L378" s="36" t="n">
        <f aca="false">SQRT(J378^2+K378^2)</f>
        <v>2.66758183694499</v>
      </c>
      <c r="M378" s="40" t="n">
        <f aca="false">IF(G378="","",MAX(0,G378-1.96*L378/100))</f>
        <v>0.549022585538362</v>
      </c>
      <c r="N378" s="40" t="n">
        <f aca="false">IF(G378="","",MIN(1,G378+1.96*L378/100))</f>
        <v>0.653591793546606</v>
      </c>
      <c r="O378" s="59" t="n">
        <f aca="false">ROUND(S378*W378,0)</f>
        <v>67</v>
      </c>
      <c r="P378" s="59" t="n">
        <f aca="false">IF(F378="","",ROUND(SQRT((F378*L378/100)^2+(G378*O378)^2),0))</f>
        <v>45</v>
      </c>
      <c r="R378" s="60" t="n">
        <v>9.11884206731785</v>
      </c>
      <c r="S378" s="61" t="n">
        <f aca="false">U378*V378*$F$5</f>
        <v>764.667071688942</v>
      </c>
      <c r="T378" s="62" t="n">
        <f aca="false">MAX(0,MIN(1,R378/100+$D$5))</f>
        <v>0.601895899575391</v>
      </c>
      <c r="U378" s="62" t="n">
        <v>0.451397326852977</v>
      </c>
      <c r="V378" s="61" t="n">
        <v>1694</v>
      </c>
      <c r="W378" s="62" t="n">
        <v>0.0882361663506877</v>
      </c>
      <c r="X378" s="63" t="s">
        <v>168</v>
      </c>
      <c r="Y378" s="63" t="s">
        <v>163</v>
      </c>
    </row>
    <row r="379" customFormat="false" ht="15" hidden="false" customHeight="false" outlineLevel="0" collapsed="false">
      <c r="A379" s="32" t="s">
        <v>418</v>
      </c>
      <c r="B379" s="32" t="s">
        <v>599</v>
      </c>
      <c r="C379" s="32" t="s">
        <v>601</v>
      </c>
      <c r="D379" s="59" t="n">
        <f aca="false">ROUND(S379*T379,0)</f>
        <v>355</v>
      </c>
      <c r="E379" s="59" t="n">
        <f aca="false">ROUND(S379,0)-D379</f>
        <v>264</v>
      </c>
      <c r="F379" s="59" t="n">
        <f aca="false">IF(COUNTA(D379:E379)=0,"",SUM(D379:E379))</f>
        <v>619</v>
      </c>
      <c r="G379" s="40" t="n">
        <f aca="false">IF(OR(F379="",F379=0),"",D379/F379)</f>
        <v>0.573505654281099</v>
      </c>
      <c r="H379" s="40" t="n">
        <f aca="false">IF(OR(F379="",F379=0),"",E379/F379)</f>
        <v>0.426494345718901</v>
      </c>
      <c r="I379" s="32" t="s">
        <v>161</v>
      </c>
      <c r="J379" s="36" t="n">
        <v>2.37295943726819</v>
      </c>
      <c r="K379" s="36" t="n">
        <f aca="false">$K$8</f>
        <v>1.21862888767609</v>
      </c>
      <c r="L379" s="36" t="n">
        <f aca="false">SQRT(J379^2+K379^2)</f>
        <v>2.66758183694499</v>
      </c>
      <c r="M379" s="40" t="n">
        <f aca="false">IF(G379="","",MAX(0,G379-1.96*L379/100))</f>
        <v>0.521221050276977</v>
      </c>
      <c r="N379" s="40" t="n">
        <f aca="false">IF(G379="","",MIN(1,G379+1.96*L379/100))</f>
        <v>0.62579025828522</v>
      </c>
      <c r="O379" s="59" t="n">
        <f aca="false">ROUND(S379*W379,0)</f>
        <v>55</v>
      </c>
      <c r="P379" s="59" t="n">
        <f aca="false">IF(F379="","",ROUND(SQRT((F379*L379/100)^2+(G379*O379)^2),0))</f>
        <v>36</v>
      </c>
      <c r="R379" s="60" t="n">
        <v>6.20826090840043</v>
      </c>
      <c r="S379" s="61" t="n">
        <f aca="false">U379*V379*$F$5</f>
        <v>619.017871017871</v>
      </c>
      <c r="T379" s="62" t="n">
        <f aca="false">MAX(0,MIN(1,R379/100+$D$5))</f>
        <v>0.572790087986217</v>
      </c>
      <c r="U379" s="62" t="n">
        <v>0.469308469308469</v>
      </c>
      <c r="V379" s="61" t="n">
        <v>1319</v>
      </c>
      <c r="W379" s="62" t="n">
        <v>0.0882361663506877</v>
      </c>
      <c r="X379" s="63" t="s">
        <v>168</v>
      </c>
      <c r="Y379" s="63" t="s">
        <v>163</v>
      </c>
    </row>
    <row r="380" customFormat="false" ht="15" hidden="false" customHeight="false" outlineLevel="0" collapsed="false">
      <c r="A380" s="32" t="s">
        <v>418</v>
      </c>
      <c r="B380" s="32" t="s">
        <v>599</v>
      </c>
      <c r="C380" s="32" t="s">
        <v>602</v>
      </c>
      <c r="D380" s="59" t="n">
        <f aca="false">ROUND(S380*T380,0)</f>
        <v>536</v>
      </c>
      <c r="E380" s="59" t="n">
        <f aca="false">ROUND(S380,0)-D380</f>
        <v>430</v>
      </c>
      <c r="F380" s="59" t="n">
        <f aca="false">IF(COUNTA(D380:E380)=0,"",SUM(D380:E380))</f>
        <v>966</v>
      </c>
      <c r="G380" s="40" t="n">
        <f aca="false">IF(OR(F380="",F380=0),"",D380/F380)</f>
        <v>0.554865424430642</v>
      </c>
      <c r="H380" s="40" t="n">
        <f aca="false">IF(OR(F380="",F380=0),"",E380/F380)</f>
        <v>0.445134575569358</v>
      </c>
      <c r="I380" s="32" t="s">
        <v>161</v>
      </c>
      <c r="J380" s="36" t="n">
        <v>1.88552821448838</v>
      </c>
      <c r="K380" s="36" t="n">
        <f aca="false">$K$8</f>
        <v>1.21862888767609</v>
      </c>
      <c r="L380" s="36" t="n">
        <f aca="false">SQRT(J380^2+K380^2)</f>
        <v>2.24505523618249</v>
      </c>
      <c r="M380" s="40" t="n">
        <f aca="false">IF(G380="","",MAX(0,G380-1.96*L380/100))</f>
        <v>0.510862341801465</v>
      </c>
      <c r="N380" s="40" t="n">
        <f aca="false">IF(G380="","",MIN(1,G380+1.96*L380/100))</f>
        <v>0.598868507059819</v>
      </c>
      <c r="O380" s="59" t="n">
        <f aca="false">ROUND(S380*W380,0)</f>
        <v>66</v>
      </c>
      <c r="P380" s="59" t="n">
        <f aca="false">IF(F380="","",ROUND(SQRT((F380*L380/100)^2+(G380*O380)^2),0))</f>
        <v>43</v>
      </c>
      <c r="R380" s="60" t="n">
        <v>4.3441957646829</v>
      </c>
      <c r="S380" s="61" t="n">
        <f aca="false">U380*V380*$F$5</f>
        <v>966.474176094441</v>
      </c>
      <c r="T380" s="62" t="n">
        <f aca="false">MAX(0,MIN(1,R380/100+$D$5))</f>
        <v>0.554149436549042</v>
      </c>
      <c r="U380" s="62" t="n">
        <v>0.465322183964584</v>
      </c>
      <c r="V380" s="61" t="n">
        <v>2077</v>
      </c>
      <c r="W380" s="62" t="n">
        <v>0.0678151016999644</v>
      </c>
      <c r="X380" s="63" t="s">
        <v>201</v>
      </c>
      <c r="Y380" s="63" t="s">
        <v>163</v>
      </c>
    </row>
    <row r="381" customFormat="false" ht="15" hidden="false" customHeight="false" outlineLevel="0" collapsed="false">
      <c r="A381" s="32" t="s">
        <v>418</v>
      </c>
      <c r="B381" s="32" t="s">
        <v>603</v>
      </c>
      <c r="C381" s="32" t="s">
        <v>603</v>
      </c>
      <c r="D381" s="59" t="n">
        <f aca="false">ROUND(S381*T381,0)</f>
        <v>490</v>
      </c>
      <c r="E381" s="59" t="n">
        <f aca="false">ROUND(S381,0)-D381</f>
        <v>655</v>
      </c>
      <c r="F381" s="59" t="n">
        <f aca="false">IF(COUNTA(D381:E381)=0,"",SUM(D381:E381))</f>
        <v>1145</v>
      </c>
      <c r="G381" s="40" t="n">
        <f aca="false">IF(OR(F381="",F381=0),"",D381/F381)</f>
        <v>0.427947598253275</v>
      </c>
      <c r="H381" s="40" t="n">
        <f aca="false">IF(OR(F381="",F381=0),"",E381/F381)</f>
        <v>0.572052401746725</v>
      </c>
      <c r="I381" s="32" t="s">
        <v>161</v>
      </c>
      <c r="J381" s="36" t="n">
        <v>1.88552821448838</v>
      </c>
      <c r="K381" s="36" t="n">
        <f aca="false">$K$8</f>
        <v>1.21862888767609</v>
      </c>
      <c r="L381" s="36" t="n">
        <f aca="false">SQRT(J381^2+K381^2)</f>
        <v>2.24505523618249</v>
      </c>
      <c r="M381" s="40" t="n">
        <f aca="false">IF(G381="","",MAX(0,G381-1.96*L381/100))</f>
        <v>0.383944515624098</v>
      </c>
      <c r="N381" s="40" t="n">
        <f aca="false">IF(G381="","",MIN(1,G381+1.96*L381/100))</f>
        <v>0.471950680882452</v>
      </c>
      <c r="O381" s="59" t="n">
        <f aca="false">ROUND(S381*W381,0)</f>
        <v>78</v>
      </c>
      <c r="P381" s="59" t="n">
        <f aca="false">IF(F381="","",ROUND(SQRT((F381*L381/100)^2+(G381*O381)^2),0))</f>
        <v>42</v>
      </c>
      <c r="R381" s="60" t="n">
        <v>-8.31790974492961</v>
      </c>
      <c r="S381" s="61" t="n">
        <f aca="false">U381*V381*$F$5</f>
        <v>1145.48062775871</v>
      </c>
      <c r="T381" s="62" t="n">
        <f aca="false">MAX(0,MIN(1,R381/100+$D$5))</f>
        <v>0.427528381452917</v>
      </c>
      <c r="U381" s="62" t="n">
        <v>0.537027954879843</v>
      </c>
      <c r="V381" s="61" t="n">
        <v>2133</v>
      </c>
      <c r="W381" s="62" t="n">
        <v>0.0678151016999644</v>
      </c>
      <c r="X381" s="63" t="s">
        <v>201</v>
      </c>
      <c r="Y381" s="63" t="s">
        <v>163</v>
      </c>
    </row>
  </sheetData>
  <mergeCells count="4">
    <mergeCell ref="A3:I3"/>
    <mergeCell ref="A6:P6"/>
    <mergeCell ref="A9:P9"/>
    <mergeCell ref="A10:P10"/>
  </mergeCells>
  <conditionalFormatting sqref="G12:G381">
    <cfRule type="colorScale" priority="2">
      <colorScale>
        <cfvo type="num" val="0.25"/>
        <cfvo type="num" val="0.5"/>
        <cfvo type="num" val="0.75"/>
        <color rgb="FFF4B6B6"/>
        <color rgb="FFFFFFFF"/>
        <color rgb="FFB4C7E7"/>
      </colorScale>
    </cfRule>
  </conditionalFormatting>
  <conditionalFormatting sqref="A12:C381">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608</v>
      </c>
    </row>
    <row r="3" customFormat="false" ht="15" hidden="false" customHeight="false" outlineLevel="0" collapsed="false">
      <c r="A3" s="5" t="s">
        <v>609</v>
      </c>
    </row>
    <row r="4" customFormat="false" ht="33.75" hidden="false" customHeight="true" outlineLevel="0" collapsed="false">
      <c r="A4" s="39" t="s">
        <v>610</v>
      </c>
      <c r="B4" s="39"/>
      <c r="C4" s="39"/>
      <c r="D4" s="39"/>
      <c r="E4" s="39"/>
      <c r="F4" s="39"/>
      <c r="G4" s="39"/>
      <c r="H4" s="39"/>
    </row>
    <row r="5" customFormat="false" ht="15" hidden="false" customHeight="false" outlineLevel="0" collapsed="false">
      <c r="A5" s="5" t="s">
        <v>611</v>
      </c>
    </row>
    <row r="6" customFormat="false" ht="33.75" hidden="false" customHeight="true" outlineLevel="0" collapsed="false">
      <c r="A6" s="39" t="s">
        <v>612</v>
      </c>
      <c r="B6" s="39"/>
      <c r="C6" s="39"/>
      <c r="D6" s="39"/>
      <c r="E6" s="39"/>
      <c r="F6" s="39"/>
      <c r="G6" s="39"/>
      <c r="H6" s="39"/>
    </row>
    <row r="7" customFormat="false" ht="15" hidden="false" customHeight="false" outlineLevel="0" collapsed="false">
      <c r="A7" s="5" t="s">
        <v>613</v>
      </c>
    </row>
    <row r="8" customFormat="false" ht="33.75" hidden="false" customHeight="true" outlineLevel="0" collapsed="false">
      <c r="A8" s="39" t="s">
        <v>614</v>
      </c>
      <c r="B8" s="39"/>
      <c r="C8" s="39"/>
      <c r="D8" s="39"/>
      <c r="E8" s="39"/>
      <c r="F8" s="39"/>
      <c r="G8" s="39"/>
      <c r="H8" s="39"/>
    </row>
    <row r="9" customFormat="false" ht="15" hidden="false" customHeight="false" outlineLevel="0" collapsed="false">
      <c r="A9" s="5" t="s">
        <v>615</v>
      </c>
    </row>
    <row r="10" customFormat="false" ht="33.75" hidden="false" customHeight="true" outlineLevel="0" collapsed="false">
      <c r="A10" s="39" t="s">
        <v>616</v>
      </c>
      <c r="B10" s="39"/>
      <c r="C10" s="39"/>
      <c r="D10" s="39"/>
      <c r="E10" s="39"/>
      <c r="F10" s="39"/>
      <c r="G10" s="39"/>
      <c r="H10" s="39"/>
    </row>
    <row r="11" customFormat="false" ht="15" hidden="false" customHeight="false" outlineLevel="0" collapsed="false">
      <c r="A11" s="5" t="s">
        <v>617</v>
      </c>
    </row>
    <row r="12" customFormat="false" ht="33.75" hidden="false" customHeight="true" outlineLevel="0" collapsed="false">
      <c r="A12" s="39" t="s">
        <v>618</v>
      </c>
      <c r="B12" s="39"/>
      <c r="C12" s="39"/>
      <c r="D12" s="39"/>
      <c r="E12" s="39"/>
      <c r="F12" s="39"/>
      <c r="G12" s="39"/>
      <c r="H12" s="39"/>
    </row>
    <row r="14" customFormat="false" ht="15" hidden="false" customHeight="false" outlineLevel="0" collapsed="false">
      <c r="A14" s="4" t="s">
        <v>619</v>
      </c>
      <c r="B14" s="4"/>
      <c r="C14" s="4"/>
      <c r="D14" s="4"/>
      <c r="E14" s="4"/>
      <c r="F14" s="4"/>
      <c r="G14" s="4"/>
      <c r="H14" s="4"/>
    </row>
    <row r="15" customFormat="false" ht="31.5" hidden="false" customHeight="true" outlineLevel="0" collapsed="false">
      <c r="A15" s="8" t="s">
        <v>620</v>
      </c>
      <c r="B15" s="8" t="s">
        <v>44</v>
      </c>
      <c r="C15" s="8" t="s">
        <v>46</v>
      </c>
      <c r="D15" s="8" t="s">
        <v>48</v>
      </c>
      <c r="E15" s="8" t="s">
        <v>621</v>
      </c>
    </row>
    <row r="16" customFormat="false" ht="15" hidden="false" customHeight="false" outlineLevel="0" collapsed="false">
      <c r="A16" s="42" t="s">
        <v>622</v>
      </c>
      <c r="B16" s="10" t="n">
        <v>0.00129536019021464</v>
      </c>
      <c r="C16" s="10" t="n">
        <v>0</v>
      </c>
      <c r="D16" s="10" t="n">
        <v>0.001238973716722</v>
      </c>
      <c r="E16" s="46" t="n">
        <v>1</v>
      </c>
    </row>
    <row r="17" customFormat="false" ht="15" hidden="false" customHeight="false" outlineLevel="0" collapsed="false">
      <c r="A17" s="42" t="s">
        <v>623</v>
      </c>
      <c r="B17" s="10" t="n">
        <v>0.0307770135255711</v>
      </c>
      <c r="C17" s="10" t="n">
        <v>0</v>
      </c>
      <c r="D17" s="10" t="n">
        <v>0.0294373033272402</v>
      </c>
      <c r="E17" s="46" t="n">
        <v>1</v>
      </c>
    </row>
    <row r="18" customFormat="false" ht="15" hidden="false" customHeight="false" outlineLevel="0" collapsed="false">
      <c r="A18" s="42" t="s">
        <v>624</v>
      </c>
      <c r="B18" s="10" t="n">
        <v>0.730438951200562</v>
      </c>
      <c r="C18" s="10" t="n">
        <v>0.702048836733141</v>
      </c>
      <c r="D18" s="10" t="n">
        <v>0.817149389806479</v>
      </c>
      <c r="E18" s="46" t="n">
        <v>1.16962324002175</v>
      </c>
    </row>
    <row r="19" customFormat="false" ht="15" hidden="false" customHeight="false" outlineLevel="0" collapsed="false">
      <c r="A19" s="42" t="s">
        <v>625</v>
      </c>
      <c r="B19" s="10" t="n">
        <v>0.237488675083652</v>
      </c>
      <c r="C19" s="10" t="n">
        <v>0.297951163266859</v>
      </c>
      <c r="D19" s="10" t="n">
        <v>0.152174333149559</v>
      </c>
      <c r="E19" s="46" t="n">
        <v>0.669926188073436</v>
      </c>
    </row>
    <row r="20" customFormat="false" ht="15" hidden="false" customHeight="false" outlineLevel="0" collapsed="false">
      <c r="A20" s="3" t="s">
        <v>626</v>
      </c>
    </row>
    <row r="22" customFormat="false" ht="15" hidden="false" customHeight="false" outlineLevel="0" collapsed="false">
      <c r="A22" s="4" t="s">
        <v>627</v>
      </c>
      <c r="B22" s="4"/>
      <c r="C22" s="4"/>
      <c r="D22" s="4"/>
      <c r="E22" s="4"/>
      <c r="F22" s="4"/>
      <c r="G22" s="4"/>
      <c r="H22" s="4"/>
    </row>
    <row r="23" customFormat="false" ht="31.5" hidden="false" customHeight="true" outlineLevel="0" collapsed="false">
      <c r="A23" s="8" t="s">
        <v>628</v>
      </c>
      <c r="B23" s="8" t="s">
        <v>44</v>
      </c>
      <c r="C23" s="8" t="s">
        <v>629</v>
      </c>
      <c r="D23" s="8" t="s">
        <v>46</v>
      </c>
      <c r="E23" s="8" t="s">
        <v>629</v>
      </c>
      <c r="F23" s="8" t="s">
        <v>48</v>
      </c>
      <c r="G23" s="8" t="s">
        <v>629</v>
      </c>
    </row>
    <row r="24" customFormat="false" ht="15" hidden="false" customHeight="false" outlineLevel="0" collapsed="false">
      <c r="A24" s="9" t="n">
        <v>1</v>
      </c>
      <c r="B24" s="9" t="s">
        <v>630</v>
      </c>
      <c r="C24" s="10" t="n">
        <v>0.323395127379431</v>
      </c>
      <c r="D24" s="9" t="s">
        <v>630</v>
      </c>
      <c r="E24" s="10" t="n">
        <v>0.211054135343332</v>
      </c>
      <c r="F24" s="9" t="s">
        <v>630</v>
      </c>
      <c r="G24" s="10" t="n">
        <v>0.361785376546726</v>
      </c>
    </row>
    <row r="25" customFormat="false" ht="15" hidden="false" customHeight="false" outlineLevel="0" collapsed="false">
      <c r="A25" s="9" t="n">
        <v>2</v>
      </c>
      <c r="B25" s="9" t="s">
        <v>631</v>
      </c>
      <c r="C25" s="10" t="n">
        <v>0.193959672003171</v>
      </c>
      <c r="D25" s="9" t="s">
        <v>632</v>
      </c>
      <c r="E25" s="10" t="n">
        <v>0.18802891332355</v>
      </c>
      <c r="F25" s="9" t="s">
        <v>631</v>
      </c>
      <c r="G25" s="10" t="n">
        <v>0.216984632821062</v>
      </c>
    </row>
    <row r="26" customFormat="false" ht="15" hidden="false" customHeight="false" outlineLevel="0" collapsed="false">
      <c r="A26" s="9" t="n">
        <v>3</v>
      </c>
      <c r="B26" s="9" t="s">
        <v>632</v>
      </c>
      <c r="C26" s="10" t="n">
        <v>0.15495315726552</v>
      </c>
      <c r="D26" s="9" t="s">
        <v>631</v>
      </c>
      <c r="E26" s="10" t="n">
        <v>0.168727640627378</v>
      </c>
      <c r="F26" s="9" t="s">
        <v>632</v>
      </c>
      <c r="G26" s="10" t="n">
        <v>0.173347653079005</v>
      </c>
    </row>
    <row r="27" customFormat="false" ht="15" hidden="false" customHeight="false" outlineLevel="0" collapsed="false">
      <c r="A27" s="9" t="n">
        <v>4</v>
      </c>
      <c r="B27" s="9" t="s">
        <v>633</v>
      </c>
      <c r="C27" s="10" t="n">
        <v>0.107100370057474</v>
      </c>
      <c r="D27" s="9" t="s">
        <v>633</v>
      </c>
      <c r="E27" s="10" t="n">
        <v>0.157953578800258</v>
      </c>
      <c r="F27" s="9" t="s">
        <v>633</v>
      </c>
      <c r="G27" s="10" t="n">
        <v>0.0686261245418393</v>
      </c>
    </row>
    <row r="28" customFormat="false" ht="15" hidden="false" customHeight="false" outlineLevel="0" collapsed="false">
      <c r="A28" s="9" t="n">
        <v>5</v>
      </c>
      <c r="B28" s="9" t="s">
        <v>634</v>
      </c>
      <c r="C28" s="10" t="n">
        <v>0.0696961162517108</v>
      </c>
      <c r="D28" s="9" t="s">
        <v>634</v>
      </c>
      <c r="E28" s="10" t="n">
        <v>0.139997584466601</v>
      </c>
      <c r="F28" s="9" t="s">
        <v>635</v>
      </c>
      <c r="G28" s="10" t="n">
        <v>0.0513344041187378</v>
      </c>
    </row>
    <row r="29" customFormat="false" ht="15" hidden="false" customHeight="false" outlineLevel="0" collapsed="false">
      <c r="A29" s="9" t="n">
        <v>6</v>
      </c>
      <c r="B29" s="9" t="s">
        <v>635</v>
      </c>
      <c r="C29" s="10" t="n">
        <v>0.0458871398213695</v>
      </c>
      <c r="D29" s="9" t="s">
        <v>635</v>
      </c>
      <c r="E29" s="10" t="n">
        <v>0.134238147438881</v>
      </c>
      <c r="F29" s="9" t="s">
        <v>634</v>
      </c>
      <c r="G29" s="10" t="n">
        <v>0.0446588032460176</v>
      </c>
    </row>
    <row r="30" customFormat="false" ht="15" hidden="false" customHeight="false" outlineLevel="0" collapsed="false">
      <c r="A30" s="9" t="n">
        <v>7</v>
      </c>
      <c r="B30" s="9" t="s">
        <v>636</v>
      </c>
      <c r="C30" s="10" t="n">
        <v>0.0230304234432547</v>
      </c>
      <c r="D30" s="9"/>
      <c r="E30" s="9"/>
      <c r="F30" s="9" t="s">
        <v>636</v>
      </c>
      <c r="G30" s="10" t="n">
        <v>0.0147570797992569</v>
      </c>
    </row>
    <row r="31" customFormat="false" ht="15" hidden="false" customHeight="false" outlineLevel="0" collapsed="false">
      <c r="A31" s="9" t="n">
        <v>8</v>
      </c>
      <c r="B31" s="9" t="s">
        <v>637</v>
      </c>
      <c r="C31" s="10" t="n">
        <v>0.0139752939115389</v>
      </c>
      <c r="D31" s="9"/>
      <c r="E31" s="9"/>
      <c r="F31" s="9" t="s">
        <v>637</v>
      </c>
      <c r="G31" s="10" t="n">
        <v>0.0133669553616531</v>
      </c>
    </row>
    <row r="32" customFormat="false" ht="15" hidden="false" customHeight="false" outlineLevel="0" collapsed="false">
      <c r="A32" s="9" t="n">
        <v>9</v>
      </c>
      <c r="B32" s="9" t="s">
        <v>638</v>
      </c>
      <c r="C32" s="10" t="n">
        <v>0.0123675951656721</v>
      </c>
      <c r="D32" s="9"/>
      <c r="E32" s="9"/>
      <c r="F32" s="9" t="s">
        <v>638</v>
      </c>
      <c r="G32" s="10" t="n">
        <v>0.0118292390526428</v>
      </c>
    </row>
    <row r="33" customFormat="false" ht="15" hidden="false" customHeight="false" outlineLevel="0" collapsed="false">
      <c r="A33" s="9" t="n">
        <v>10</v>
      </c>
      <c r="B33" s="9" t="s">
        <v>639</v>
      </c>
      <c r="C33" s="10" t="n">
        <v>0.0117332798054156</v>
      </c>
      <c r="D33" s="9"/>
      <c r="E33" s="9"/>
      <c r="F33" s="9" t="s">
        <v>639</v>
      </c>
      <c r="G33" s="10" t="n">
        <v>0.00751827020558935</v>
      </c>
    </row>
    <row r="35" customFormat="false" ht="15" hidden="false" customHeight="false" outlineLevel="0" collapsed="false">
      <c r="A35" s="4" t="s">
        <v>640</v>
      </c>
      <c r="B35" s="4"/>
      <c r="C35" s="4"/>
      <c r="D35" s="4"/>
      <c r="E35" s="4"/>
      <c r="F35" s="4"/>
      <c r="G35" s="4"/>
      <c r="H35" s="4"/>
    </row>
    <row r="36" customFormat="false" ht="31.5" hidden="false" customHeight="true" outlineLevel="0" collapsed="false">
      <c r="A36" s="8" t="s">
        <v>641</v>
      </c>
      <c r="B36" s="8" t="s">
        <v>642</v>
      </c>
      <c r="C36" s="8" t="s">
        <v>643</v>
      </c>
      <c r="D36" s="8" t="s">
        <v>644</v>
      </c>
    </row>
    <row r="37" customFormat="false" ht="15" hidden="false" customHeight="false" outlineLevel="0" collapsed="false">
      <c r="A37" s="32" t="s">
        <v>630</v>
      </c>
      <c r="B37" s="32" t="n">
        <v>20</v>
      </c>
      <c r="C37" s="40" t="n">
        <v>0.332569941830582</v>
      </c>
      <c r="D37" s="32" t="s">
        <v>645</v>
      </c>
    </row>
    <row r="38" customFormat="false" ht="15" hidden="false" customHeight="false" outlineLevel="0" collapsed="false">
      <c r="A38" s="32" t="s">
        <v>631</v>
      </c>
      <c r="B38" s="32" t="n">
        <v>20</v>
      </c>
      <c r="C38" s="40" t="n">
        <v>0.195815684108449</v>
      </c>
      <c r="D38" s="32" t="s">
        <v>645</v>
      </c>
    </row>
    <row r="39" customFormat="false" ht="15" hidden="false" customHeight="false" outlineLevel="0" collapsed="false">
      <c r="A39" s="32" t="s">
        <v>632</v>
      </c>
      <c r="B39" s="32" t="n">
        <v>20</v>
      </c>
      <c r="C39" s="40" t="n">
        <v>0.153793934741661</v>
      </c>
      <c r="D39" s="32" t="s">
        <v>645</v>
      </c>
    </row>
    <row r="40" customFormat="false" ht="15" hidden="false" customHeight="false" outlineLevel="0" collapsed="false">
      <c r="A40" s="32" t="s">
        <v>633</v>
      </c>
      <c r="B40" s="32" t="n">
        <v>20</v>
      </c>
      <c r="C40" s="40" t="n">
        <v>0.106182555278531</v>
      </c>
      <c r="D40" s="32" t="s">
        <v>645</v>
      </c>
    </row>
    <row r="41" customFormat="false" ht="15" hidden="false" customHeight="false" outlineLevel="0" collapsed="false">
      <c r="A41" s="32" t="s">
        <v>634</v>
      </c>
      <c r="B41" s="32" t="n">
        <v>20</v>
      </c>
      <c r="C41" s="40" t="n">
        <v>0.0663517539149117</v>
      </c>
      <c r="D41" s="32" t="s">
        <v>645</v>
      </c>
    </row>
    <row r="42" customFormat="false" ht="15" hidden="false" customHeight="false" outlineLevel="0" collapsed="false">
      <c r="A42" s="32" t="s">
        <v>635</v>
      </c>
      <c r="B42" s="32" t="n">
        <v>20</v>
      </c>
      <c r="C42" s="40" t="n">
        <v>0.0450282110961825</v>
      </c>
      <c r="D42" s="32" t="s">
        <v>645</v>
      </c>
    </row>
    <row r="43" customFormat="false" ht="15" hidden="false" customHeight="false" outlineLevel="0" collapsed="false">
      <c r="A43" s="32" t="s">
        <v>636</v>
      </c>
      <c r="B43" s="32" t="n">
        <v>20</v>
      </c>
      <c r="C43" s="40" t="n">
        <v>0.0197728567857164</v>
      </c>
      <c r="D43" s="32" t="s">
        <v>646</v>
      </c>
    </row>
    <row r="44" customFormat="false" ht="15" hidden="false" customHeight="false" outlineLevel="0" collapsed="false">
      <c r="A44" s="32" t="s">
        <v>637</v>
      </c>
      <c r="B44" s="32" t="n">
        <v>20</v>
      </c>
      <c r="C44" s="40" t="n">
        <v>0.0136902269911516</v>
      </c>
      <c r="D44" s="32" t="s">
        <v>646</v>
      </c>
    </row>
    <row r="45" customFormat="false" ht="15" hidden="false" customHeight="false" outlineLevel="0" collapsed="false">
      <c r="A45" s="32" t="s">
        <v>638</v>
      </c>
      <c r="B45" s="32" t="n">
        <v>20</v>
      </c>
      <c r="C45" s="40" t="n">
        <v>0.012237239881594</v>
      </c>
      <c r="D45" s="32" t="s">
        <v>646</v>
      </c>
    </row>
    <row r="46" customFormat="false" ht="15" hidden="false" customHeight="false" outlineLevel="0" collapsed="false">
      <c r="A46" s="32" t="s">
        <v>639</v>
      </c>
      <c r="B46" s="32" t="n">
        <v>20</v>
      </c>
      <c r="C46" s="40" t="n">
        <v>0.0105249896657752</v>
      </c>
      <c r="D46" s="32" t="s">
        <v>646</v>
      </c>
    </row>
    <row r="47" customFormat="false" ht="15" hidden="false" customHeight="false" outlineLevel="0" collapsed="false">
      <c r="A47" s="32" t="s">
        <v>647</v>
      </c>
      <c r="B47" s="32" t="n">
        <v>20</v>
      </c>
      <c r="C47" s="40" t="n">
        <v>0.00670862852255371</v>
      </c>
      <c r="D47" s="32" t="s">
        <v>646</v>
      </c>
    </row>
    <row r="48" customFormat="false" ht="15" hidden="false" customHeight="false" outlineLevel="0" collapsed="false">
      <c r="A48" s="32" t="s">
        <v>648</v>
      </c>
      <c r="B48" s="32" t="n">
        <v>20</v>
      </c>
      <c r="C48" s="40" t="n">
        <v>0.00610867525948565</v>
      </c>
      <c r="D48" s="32" t="s">
        <v>646</v>
      </c>
    </row>
    <row r="49" customFormat="false" ht="15" hidden="false" customHeight="false" outlineLevel="0" collapsed="false">
      <c r="A49" s="32" t="s">
        <v>649</v>
      </c>
      <c r="B49" s="32" t="n">
        <v>20</v>
      </c>
      <c r="C49" s="40" t="n">
        <v>0.00567455526944487</v>
      </c>
      <c r="D49" s="32" t="s">
        <v>646</v>
      </c>
    </row>
    <row r="50" customFormat="false" ht="15" hidden="false" customHeight="false" outlineLevel="0" collapsed="false">
      <c r="A50" s="32" t="s">
        <v>650</v>
      </c>
      <c r="B50" s="32" t="n">
        <v>20</v>
      </c>
      <c r="C50" s="40" t="n">
        <v>0.00389347089512028</v>
      </c>
      <c r="D50" s="32" t="s">
        <v>646</v>
      </c>
    </row>
    <row r="51" customFormat="false" ht="15" hidden="false" customHeight="false" outlineLevel="0" collapsed="false">
      <c r="A51" s="32" t="s">
        <v>651</v>
      </c>
      <c r="B51" s="32" t="n">
        <v>18</v>
      </c>
      <c r="C51" s="40" t="n">
        <v>0.00372659407857566</v>
      </c>
      <c r="D51" s="32" t="s">
        <v>646</v>
      </c>
    </row>
    <row r="52" customFormat="false" ht="15" hidden="false" customHeight="false" outlineLevel="0" collapsed="false">
      <c r="A52" s="32" t="s">
        <v>652</v>
      </c>
      <c r="B52" s="32" t="n">
        <v>15</v>
      </c>
      <c r="C52" s="40" t="n">
        <v>0.00358224207414819</v>
      </c>
      <c r="D52" s="32" t="s">
        <v>646</v>
      </c>
    </row>
    <row r="53" customFormat="false" ht="15" hidden="false" customHeight="false" outlineLevel="0" collapsed="false">
      <c r="A53" s="32" t="s">
        <v>653</v>
      </c>
      <c r="B53" s="32" t="n">
        <v>11</v>
      </c>
      <c r="C53" s="40" t="n">
        <v>0.00266541689573877</v>
      </c>
      <c r="D53" s="32" t="s">
        <v>646</v>
      </c>
    </row>
    <row r="54" customFormat="false" ht="15" hidden="false" customHeight="false" outlineLevel="0" collapsed="false">
      <c r="A54" s="32" t="s">
        <v>654</v>
      </c>
      <c r="B54" s="32" t="n">
        <v>5</v>
      </c>
      <c r="C54" s="40" t="n">
        <v>0.0025810413846289</v>
      </c>
      <c r="D54" s="32" t="s">
        <v>646</v>
      </c>
    </row>
    <row r="55" customFormat="false" ht="15" hidden="false" customHeight="false" outlineLevel="0" collapsed="false">
      <c r="A55" s="32" t="s">
        <v>655</v>
      </c>
      <c r="B55" s="32" t="n">
        <v>3</v>
      </c>
      <c r="C55" s="40" t="n">
        <v>0.00236874237317059</v>
      </c>
      <c r="D55" s="32" t="s">
        <v>646</v>
      </c>
    </row>
    <row r="56" customFormat="false" ht="15" hidden="false" customHeight="false" outlineLevel="0" collapsed="false">
      <c r="A56" s="32" t="s">
        <v>656</v>
      </c>
      <c r="B56" s="32" t="n">
        <v>6</v>
      </c>
      <c r="C56" s="40" t="n">
        <v>0.00199903620694603</v>
      </c>
      <c r="D56" s="32" t="s">
        <v>646</v>
      </c>
    </row>
    <row r="57" customFormat="false" ht="15" hidden="false" customHeight="false" outlineLevel="0" collapsed="false">
      <c r="A57" s="32" t="s">
        <v>657</v>
      </c>
      <c r="B57" s="32" t="n">
        <v>0</v>
      </c>
      <c r="C57" s="40" t="n">
        <v>0.00190393399672506</v>
      </c>
      <c r="D57" s="32" t="s">
        <v>646</v>
      </c>
    </row>
    <row r="58" customFormat="false" ht="15" hidden="false" customHeight="false" outlineLevel="0" collapsed="false">
      <c r="A58" s="32" t="s">
        <v>658</v>
      </c>
      <c r="B58" s="32" t="n">
        <v>3</v>
      </c>
      <c r="C58" s="40" t="n">
        <v>0.0017062128402032</v>
      </c>
      <c r="D58" s="32" t="s">
        <v>646</v>
      </c>
    </row>
    <row r="59" customFormat="false" ht="15" hidden="false" customHeight="false" outlineLevel="0" collapsed="false">
      <c r="A59" s="32" t="s">
        <v>659</v>
      </c>
      <c r="B59" s="32" t="n">
        <v>0</v>
      </c>
      <c r="C59" s="40" t="n">
        <v>0.00111405590870486</v>
      </c>
      <c r="D59" s="32" t="s">
        <v>646</v>
      </c>
    </row>
  </sheetData>
  <mergeCells count="8">
    <mergeCell ref="A4:H4"/>
    <mergeCell ref="A6:H6"/>
    <mergeCell ref="A8:H8"/>
    <mergeCell ref="A10:H10"/>
    <mergeCell ref="A12:H12"/>
    <mergeCell ref="A14:H14"/>
    <mergeCell ref="A22:H22"/>
    <mergeCell ref="A35:H35"/>
  </mergeCells>
  <conditionalFormatting sqref="B16:D19">
    <cfRule type="dataBar" priority="2">
      <dataBar showValue="1" minLength="10" maxLength="90">
        <cfvo type="num" val="0"/>
        <cfvo type="num" val="1"/>
        <color rgb="FF5B9BD5"/>
      </dataBar>
      <extLst>
        <ext xmlns:x14="http://schemas.microsoft.com/office/spreadsheetml/2009/9/main" uri="{B025F937-C7B1-47D3-B67F-A62EFF666E3E}">
          <x14:id>{BB8EA287-1F64-4691-9E7E-8BE2703E9ACB}</x14:id>
        </ext>
      </extLst>
    </cfRule>
  </conditionalFormatting>
  <conditionalFormatting sqref="D37:D59">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BB8EA287-1F64-4691-9E7E-8BE2703E9ACB}">
            <x14:dataBar minLength="10" maxLength="90" axisPosition="none" gradient="true">
              <x14:cfvo type="num">
                <xm:f>0</xm:f>
              </x14:cfvo>
              <x14:cfvo type="num">
                <xm:f>1</xm:f>
              </x14:cfvo>
              <x14:negativeFillColor rgb="FF5B9BD5"/>
              <x14:axisColor rgb="FF000000"/>
            </x14:dataBar>
          </x14:cfRule>
          <xm:sqref>B16:D19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660</v>
      </c>
      <c r="B1" s="8" t="s">
        <v>661</v>
      </c>
      <c r="C1" s="8" t="s">
        <v>620</v>
      </c>
      <c r="D1" s="8" t="s">
        <v>662</v>
      </c>
      <c r="E1" s="8" t="s">
        <v>663</v>
      </c>
      <c r="F1" s="8" t="s">
        <v>664</v>
      </c>
      <c r="G1" s="8" t="s">
        <v>665</v>
      </c>
      <c r="H1" s="8" t="s">
        <v>666</v>
      </c>
      <c r="I1" s="8" t="s">
        <v>667</v>
      </c>
      <c r="J1" s="8" t="s">
        <v>668</v>
      </c>
    </row>
    <row r="2" customFormat="false" ht="28.35" hidden="false" customHeight="false" outlineLevel="0" collapsed="false">
      <c r="A2" s="32" t="n">
        <v>1</v>
      </c>
      <c r="B2" s="64" t="s">
        <v>669</v>
      </c>
      <c r="C2" s="32" t="s">
        <v>624</v>
      </c>
      <c r="D2" s="40" t="n">
        <v>0.323395127379431</v>
      </c>
      <c r="E2" s="40" t="n">
        <v>0.442740802428312</v>
      </c>
      <c r="F2" s="59" t="n">
        <v>58.9695946171825</v>
      </c>
      <c r="G2" s="32" t="s">
        <v>670</v>
      </c>
      <c r="H2" s="64" t="s">
        <v>671</v>
      </c>
      <c r="I2" s="32" t="s">
        <v>630</v>
      </c>
      <c r="J2" s="32" t="s">
        <v>672</v>
      </c>
    </row>
    <row r="3" customFormat="false" ht="15" hidden="false" customHeight="false" outlineLevel="0" collapsed="false">
      <c r="A3" s="32" t="n">
        <v>2</v>
      </c>
      <c r="B3" s="64" t="s">
        <v>673</v>
      </c>
      <c r="C3" s="32" t="s">
        <v>624</v>
      </c>
      <c r="D3" s="40" t="n">
        <v>0.193959672003171</v>
      </c>
      <c r="E3" s="40" t="n">
        <v>0.265538511718708</v>
      </c>
      <c r="F3" s="59" t="n">
        <v>35.3676424341703</v>
      </c>
      <c r="G3" s="32" t="s">
        <v>670</v>
      </c>
      <c r="H3" s="64" t="s">
        <v>671</v>
      </c>
      <c r="I3" s="32" t="s">
        <v>631</v>
      </c>
      <c r="J3" s="32" t="s">
        <v>672</v>
      </c>
    </row>
    <row r="4" customFormat="false" ht="28.35" hidden="false" customHeight="false" outlineLevel="0" collapsed="false">
      <c r="A4" s="32" t="n">
        <v>3</v>
      </c>
      <c r="B4" s="64" t="s">
        <v>674</v>
      </c>
      <c r="C4" s="32" t="s">
        <v>624</v>
      </c>
      <c r="D4" s="40" t="n">
        <v>0.15495315726552</v>
      </c>
      <c r="E4" s="40" t="n">
        <v>0.212137040352019</v>
      </c>
      <c r="F4" s="59" t="n">
        <v>28.2549862227189</v>
      </c>
      <c r="G4" s="32" t="s">
        <v>670</v>
      </c>
      <c r="H4" s="64" t="s">
        <v>671</v>
      </c>
      <c r="I4" s="32" t="s">
        <v>632</v>
      </c>
      <c r="J4" s="32" t="s">
        <v>672</v>
      </c>
    </row>
    <row r="5" customFormat="false" ht="15" hidden="false" customHeight="false" outlineLevel="0" collapsed="false">
      <c r="A5" s="32" t="n">
        <v>4</v>
      </c>
      <c r="B5" s="64" t="s">
        <v>675</v>
      </c>
      <c r="C5" s="32" t="s">
        <v>625</v>
      </c>
      <c r="D5" s="40" t="n">
        <v>0.107100370057474</v>
      </c>
      <c r="E5" s="40" t="n">
        <v>0.450970430567897</v>
      </c>
      <c r="F5" s="59" t="n">
        <v>19.5292534455211</v>
      </c>
      <c r="G5" s="32" t="s">
        <v>670</v>
      </c>
      <c r="H5" s="64" t="s">
        <v>671</v>
      </c>
      <c r="I5" s="32" t="s">
        <v>633</v>
      </c>
      <c r="J5" s="32" t="s">
        <v>672</v>
      </c>
    </row>
    <row r="6" customFormat="false" ht="15" hidden="false" customHeight="false" outlineLevel="0" collapsed="false">
      <c r="A6" s="32" t="n">
        <v>5</v>
      </c>
      <c r="B6" s="64" t="s">
        <v>676</v>
      </c>
      <c r="C6" s="32" t="s">
        <v>625</v>
      </c>
      <c r="D6" s="40" t="n">
        <v>0.0696961162517108</v>
      </c>
      <c r="E6" s="40" t="n">
        <v>0.29347132543125</v>
      </c>
      <c r="F6" s="59" t="n">
        <v>12.7087620492603</v>
      </c>
      <c r="G6" s="32" t="s">
        <v>670</v>
      </c>
      <c r="H6" s="64" t="s">
        <v>671</v>
      </c>
      <c r="I6" s="32" t="s">
        <v>634</v>
      </c>
      <c r="J6" s="32" t="s">
        <v>672</v>
      </c>
    </row>
    <row r="7" customFormat="false" ht="28.35" hidden="false" customHeight="false" outlineLevel="0" collapsed="false">
      <c r="A7" s="32" t="n">
        <v>6</v>
      </c>
      <c r="B7" s="64" t="s">
        <v>677</v>
      </c>
      <c r="C7" s="32" t="s">
        <v>624</v>
      </c>
      <c r="D7" s="40" t="n">
        <v>0.0458871398213695</v>
      </c>
      <c r="E7" s="40" t="n">
        <v>0.0628213209960238</v>
      </c>
      <c r="F7" s="59" t="n">
        <v>8.36730613517659</v>
      </c>
      <c r="G7" s="32" t="s">
        <v>670</v>
      </c>
      <c r="H7" s="64" t="s">
        <v>671</v>
      </c>
      <c r="I7" s="32" t="s">
        <v>635</v>
      </c>
      <c r="J7" s="32" t="s">
        <v>672</v>
      </c>
    </row>
    <row r="8" customFormat="false" ht="28.35" hidden="false" customHeight="false" outlineLevel="0" collapsed="false">
      <c r="A8" s="32" t="n">
        <v>7</v>
      </c>
      <c r="B8" s="64" t="s">
        <v>678</v>
      </c>
      <c r="C8" s="32" t="s">
        <v>625</v>
      </c>
      <c r="D8" s="40" t="n">
        <v>0.0230304234432547</v>
      </c>
      <c r="E8" s="40" t="n">
        <v>0.0969748281055615</v>
      </c>
      <c r="F8" s="59" t="n">
        <v>4.19949040455817</v>
      </c>
      <c r="G8" s="32" t="s">
        <v>670</v>
      </c>
      <c r="H8" s="64" t="s">
        <v>671</v>
      </c>
      <c r="I8" s="32" t="s">
        <v>636</v>
      </c>
      <c r="J8" s="32" t="s">
        <v>679</v>
      </c>
    </row>
    <row r="9" customFormat="false" ht="15" hidden="false" customHeight="false" outlineLevel="0" collapsed="false">
      <c r="A9" s="32" t="n">
        <v>8</v>
      </c>
      <c r="B9" s="64" t="s">
        <v>680</v>
      </c>
      <c r="C9" s="32" t="s">
        <v>623</v>
      </c>
      <c r="D9" s="40" t="n">
        <v>0.0139752939115389</v>
      </c>
      <c r="E9" s="40" t="n">
        <v>0.454082196764396</v>
      </c>
      <c r="F9" s="59" t="n">
        <v>2.54832972684993</v>
      </c>
      <c r="G9" s="32" t="s">
        <v>670</v>
      </c>
      <c r="H9" s="64" t="s">
        <v>671</v>
      </c>
      <c r="I9" s="32" t="s">
        <v>637</v>
      </c>
      <c r="J9" s="32" t="s">
        <v>679</v>
      </c>
    </row>
    <row r="10" customFormat="false" ht="15" hidden="false" customHeight="false" outlineLevel="0" collapsed="false">
      <c r="A10" s="32" t="n">
        <v>9</v>
      </c>
      <c r="B10" s="64" t="s">
        <v>681</v>
      </c>
      <c r="C10" s="32" t="s">
        <v>623</v>
      </c>
      <c r="D10" s="40" t="n">
        <v>0.0123675951656721</v>
      </c>
      <c r="E10" s="40" t="n">
        <v>0.401845200327722</v>
      </c>
      <c r="F10" s="59" t="n">
        <v>2.25517335161772</v>
      </c>
      <c r="G10" s="32" t="s">
        <v>670</v>
      </c>
      <c r="H10" s="64" t="s">
        <v>671</v>
      </c>
      <c r="I10" s="32" t="s">
        <v>638</v>
      </c>
      <c r="J10" s="32" t="s">
        <v>679</v>
      </c>
    </row>
    <row r="11" customFormat="false" ht="28.35" hidden="false" customHeight="false" outlineLevel="0" collapsed="false">
      <c r="A11" s="32" t="n">
        <v>10</v>
      </c>
      <c r="B11" s="64" t="s">
        <v>682</v>
      </c>
      <c r="C11" s="32" t="s">
        <v>625</v>
      </c>
      <c r="D11" s="40" t="n">
        <v>0.0117332798054156</v>
      </c>
      <c r="E11" s="40" t="n">
        <v>0.0494056392427249</v>
      </c>
      <c r="F11" s="59" t="n">
        <v>2.13950890126906</v>
      </c>
      <c r="G11" s="32" t="s">
        <v>670</v>
      </c>
      <c r="H11" s="64" t="s">
        <v>671</v>
      </c>
      <c r="I11" s="32" t="s">
        <v>639</v>
      </c>
      <c r="J11" s="32" t="s">
        <v>679</v>
      </c>
    </row>
    <row r="12" customFormat="false" ht="15" hidden="false" customHeight="false" outlineLevel="0" collapsed="false">
      <c r="A12" s="32" t="n">
        <v>11</v>
      </c>
      <c r="B12" s="64" t="s">
        <v>683</v>
      </c>
      <c r="C12" s="32" t="s">
        <v>625</v>
      </c>
      <c r="D12" s="40" t="n">
        <v>0.0069734462202206</v>
      </c>
      <c r="E12" s="40" t="n">
        <v>0.0293632789764156</v>
      </c>
      <c r="F12" s="59" t="n">
        <v>1.271575425466</v>
      </c>
      <c r="G12" s="32" t="s">
        <v>670</v>
      </c>
      <c r="H12" s="64" t="s">
        <v>671</v>
      </c>
      <c r="I12" s="32" t="s">
        <v>648</v>
      </c>
      <c r="J12" s="32" t="s">
        <v>679</v>
      </c>
    </row>
    <row r="13" customFormat="false" ht="15" hidden="false" customHeight="false" outlineLevel="0" collapsed="false">
      <c r="A13" s="32" t="n">
        <v>12</v>
      </c>
      <c r="B13" s="64" t="s">
        <v>684</v>
      </c>
      <c r="C13" s="32" t="s">
        <v>625</v>
      </c>
      <c r="D13" s="40" t="n">
        <v>0.0062749133243081</v>
      </c>
      <c r="E13" s="40" t="n">
        <v>0.0264219475817019</v>
      </c>
      <c r="F13" s="59" t="n">
        <v>1.14420120671225</v>
      </c>
      <c r="G13" s="32" t="s">
        <v>670</v>
      </c>
      <c r="H13" s="64" t="s">
        <v>671</v>
      </c>
      <c r="I13" s="32" t="s">
        <v>647</v>
      </c>
      <c r="J13" s="32" t="s">
        <v>679</v>
      </c>
    </row>
    <row r="14" customFormat="false" ht="15" hidden="false" customHeight="false" outlineLevel="0" collapsed="false">
      <c r="A14" s="32" t="n">
        <v>13</v>
      </c>
      <c r="B14" s="64" t="s">
        <v>685</v>
      </c>
      <c r="C14" s="32" t="s">
        <v>625</v>
      </c>
      <c r="D14" s="40" t="n">
        <v>0.00513262688725589</v>
      </c>
      <c r="E14" s="40" t="n">
        <v>0.0216120911258105</v>
      </c>
      <c r="F14" s="59" t="n">
        <v>0.93591059740247</v>
      </c>
      <c r="G14" s="32" t="s">
        <v>670</v>
      </c>
      <c r="H14" s="64" t="s">
        <v>671</v>
      </c>
      <c r="I14" s="32" t="s">
        <v>649</v>
      </c>
      <c r="J14" s="32" t="s">
        <v>679</v>
      </c>
    </row>
    <row r="15" customFormat="false" ht="28.35" hidden="false" customHeight="false" outlineLevel="0" collapsed="false">
      <c r="A15" s="32" t="n">
        <v>14</v>
      </c>
      <c r="B15" s="64" t="s">
        <v>686</v>
      </c>
      <c r="C15" s="32" t="s">
        <v>625</v>
      </c>
      <c r="D15" s="40" t="n">
        <v>0.00386247695540723</v>
      </c>
      <c r="E15" s="40" t="n">
        <v>0.0162638363873424</v>
      </c>
      <c r="F15" s="59" t="n">
        <v>0.704304675596855</v>
      </c>
      <c r="G15" s="32" t="s">
        <v>670</v>
      </c>
      <c r="H15" s="64" t="s">
        <v>671</v>
      </c>
      <c r="I15" s="32" t="s">
        <v>650</v>
      </c>
      <c r="J15" s="32" t="s">
        <v>679</v>
      </c>
    </row>
    <row r="16" customFormat="false" ht="15" hidden="false" customHeight="false" outlineLevel="0" collapsed="false">
      <c r="A16" s="32" t="n">
        <v>15</v>
      </c>
      <c r="B16" s="64" t="s">
        <v>687</v>
      </c>
      <c r="C16" s="32" t="s">
        <v>625</v>
      </c>
      <c r="D16" s="40" t="n">
        <v>0.00368502213860526</v>
      </c>
      <c r="E16" s="40" t="n">
        <v>0.0155166225812968</v>
      </c>
      <c r="F16" s="59" t="n">
        <v>0.671946616604206</v>
      </c>
      <c r="G16" s="32" t="s">
        <v>670</v>
      </c>
      <c r="H16" s="64" t="s">
        <v>688</v>
      </c>
      <c r="I16" s="32" t="s">
        <v>652</v>
      </c>
      <c r="J16" s="32" t="s">
        <v>679</v>
      </c>
    </row>
    <row r="17" customFormat="false" ht="15" hidden="false" customHeight="false" outlineLevel="0" collapsed="false">
      <c r="A17" s="32" t="n">
        <v>16</v>
      </c>
      <c r="B17" s="64" t="s">
        <v>689</v>
      </c>
      <c r="C17" s="32" t="s">
        <v>624</v>
      </c>
      <c r="D17" s="40" t="n">
        <v>0.00321623011244377</v>
      </c>
      <c r="E17" s="40" t="n">
        <v>0.0044031470489868</v>
      </c>
      <c r="F17" s="59" t="n">
        <v>0.586464574971352</v>
      </c>
      <c r="G17" s="32" t="s">
        <v>670</v>
      </c>
      <c r="H17" s="64" t="s">
        <v>690</v>
      </c>
      <c r="I17" s="32" t="s">
        <v>651</v>
      </c>
      <c r="J17" s="32" t="s">
        <v>679</v>
      </c>
    </row>
    <row r="18" customFormat="false" ht="15" hidden="false" customHeight="false" outlineLevel="0" collapsed="false">
      <c r="A18" s="32" t="n">
        <v>17</v>
      </c>
      <c r="B18" s="64" t="s">
        <v>691</v>
      </c>
      <c r="C18" s="32" t="s">
        <v>624</v>
      </c>
      <c r="D18" s="40" t="n">
        <v>0.00279027636568148</v>
      </c>
      <c r="E18" s="40" t="n">
        <v>0.00381999941418148</v>
      </c>
      <c r="F18" s="59" t="n">
        <v>0.508793893981866</v>
      </c>
      <c r="G18" s="32" t="s">
        <v>670</v>
      </c>
      <c r="H18" s="64" t="s">
        <v>692</v>
      </c>
      <c r="I18" s="32" t="s">
        <v>653</v>
      </c>
      <c r="J18" s="32" t="s">
        <v>679</v>
      </c>
    </row>
    <row r="19" customFormat="false" ht="15" hidden="false" customHeight="false" outlineLevel="0" collapsed="false">
      <c r="A19" s="32" t="n">
        <v>18</v>
      </c>
      <c r="B19" s="64" t="s">
        <v>693</v>
      </c>
      <c r="C19" s="32" t="s">
        <v>623</v>
      </c>
      <c r="D19" s="40" t="n">
        <v>0.00239017480699257</v>
      </c>
      <c r="E19" s="40" t="n">
        <v>0.0776610376769238</v>
      </c>
      <c r="F19" s="59" t="n">
        <v>0.43583723902922</v>
      </c>
      <c r="G19" s="32" t="s">
        <v>670</v>
      </c>
      <c r="H19" s="64" t="s">
        <v>694</v>
      </c>
      <c r="I19" s="32" t="s">
        <v>655</v>
      </c>
      <c r="J19" s="32" t="s">
        <v>679</v>
      </c>
    </row>
    <row r="20" customFormat="false" ht="15" hidden="false" customHeight="false" outlineLevel="0" collapsed="false">
      <c r="A20" s="32" t="n">
        <v>19</v>
      </c>
      <c r="B20" s="64" t="s">
        <v>695</v>
      </c>
      <c r="C20" s="32" t="s">
        <v>624</v>
      </c>
      <c r="D20" s="40" t="n">
        <v>0.0023236628347289</v>
      </c>
      <c r="E20" s="40" t="n">
        <v>0.00318118691631887</v>
      </c>
      <c r="F20" s="59" t="n">
        <v>0.423709090799653</v>
      </c>
      <c r="G20" s="32" t="s">
        <v>670</v>
      </c>
      <c r="H20" s="64" t="s">
        <v>696</v>
      </c>
      <c r="I20" s="32" t="s">
        <v>654</v>
      </c>
      <c r="J20" s="32" t="s">
        <v>679</v>
      </c>
    </row>
    <row r="21" customFormat="false" ht="15" hidden="false" customHeight="false" outlineLevel="0" collapsed="false">
      <c r="A21" s="32" t="n">
        <v>20</v>
      </c>
      <c r="B21" s="64" t="s">
        <v>697</v>
      </c>
      <c r="C21" s="32" t="s">
        <v>624</v>
      </c>
      <c r="D21" s="40" t="n">
        <v>0.00210746698446108</v>
      </c>
      <c r="E21" s="40" t="n">
        <v>0.00288520619142395</v>
      </c>
      <c r="F21" s="59" t="n">
        <v>0.384286784868454</v>
      </c>
      <c r="G21" s="32" t="s">
        <v>670</v>
      </c>
      <c r="H21" s="64" t="s">
        <v>698</v>
      </c>
      <c r="I21" s="32" t="s">
        <v>657</v>
      </c>
      <c r="J21" s="32" t="s">
        <v>679</v>
      </c>
    </row>
    <row r="22" customFormat="false" ht="15" hidden="false" customHeight="false" outlineLevel="0" collapsed="false">
      <c r="A22" s="32" t="n">
        <v>21</v>
      </c>
      <c r="B22" s="64" t="s">
        <v>699</v>
      </c>
      <c r="C22" s="32" t="s">
        <v>623</v>
      </c>
      <c r="D22" s="40" t="n">
        <v>0.00204394964136753</v>
      </c>
      <c r="E22" s="40" t="n">
        <v>0.0664115652309577</v>
      </c>
      <c r="F22" s="59" t="n">
        <v>0.372704693314575</v>
      </c>
      <c r="G22" s="32" t="s">
        <v>670</v>
      </c>
      <c r="H22" s="64" t="s">
        <v>694</v>
      </c>
      <c r="I22" s="32" t="s">
        <v>658</v>
      </c>
      <c r="J22" s="32" t="s">
        <v>679</v>
      </c>
    </row>
    <row r="23" customFormat="false" ht="15" hidden="false" customHeight="false" outlineLevel="0" collapsed="false">
      <c r="A23" s="32" t="n">
        <v>22</v>
      </c>
      <c r="B23" s="64" t="s">
        <v>700</v>
      </c>
      <c r="C23" s="32" t="s">
        <v>624</v>
      </c>
      <c r="D23" s="40" t="n">
        <v>0.00180621843375509</v>
      </c>
      <c r="E23" s="40" t="n">
        <v>0.00247278493402681</v>
      </c>
      <c r="F23" s="59" t="n">
        <v>0.329355515315641</v>
      </c>
      <c r="G23" s="32" t="s">
        <v>670</v>
      </c>
      <c r="H23" s="64" t="s">
        <v>701</v>
      </c>
      <c r="I23" s="32" t="s">
        <v>656</v>
      </c>
      <c r="J23" s="32" t="s">
        <v>679</v>
      </c>
    </row>
    <row r="24" customFormat="false" ht="15" hidden="false" customHeight="false" outlineLevel="0" collapsed="false">
      <c r="A24" s="32" t="n">
        <v>23</v>
      </c>
      <c r="B24" s="64" t="s">
        <v>702</v>
      </c>
      <c r="C24" s="32" t="s">
        <v>622</v>
      </c>
      <c r="D24" s="40" t="n">
        <v>0.00129536019021464</v>
      </c>
      <c r="E24" s="40" t="n">
        <v>1</v>
      </c>
      <c r="F24" s="59" t="n">
        <v>0.236202894951385</v>
      </c>
      <c r="G24" s="32" t="s">
        <v>670</v>
      </c>
      <c r="H24" s="64" t="s">
        <v>698</v>
      </c>
      <c r="I24" s="32" t="s">
        <v>659</v>
      </c>
      <c r="J24" s="32" t="s">
        <v>679</v>
      </c>
    </row>
    <row r="26" customFormat="false" ht="15" hidden="false" customHeight="false" outlineLevel="0" collapsed="false">
      <c r="B26" s="5" t="s">
        <v>703</v>
      </c>
      <c r="C26" s="49" t="s">
        <v>624</v>
      </c>
      <c r="D26" s="65" t="n">
        <f aca="false">SUMIF(C2:C24,"Historical voter data",D2:D24)</f>
        <v>0.730438951200562</v>
      </c>
      <c r="F26" s="66" t="n">
        <f aca="false">SUMIF(C2:C24,"Historical voter data",F2:F24)</f>
        <v>133.192139269185</v>
      </c>
    </row>
    <row r="27" customFormat="false" ht="15" hidden="false" customHeight="false" outlineLevel="0" collapsed="false">
      <c r="B27" s="5" t="s">
        <v>704</v>
      </c>
      <c r="C27" s="49" t="s">
        <v>625</v>
      </c>
      <c r="D27" s="65" t="n">
        <f aca="false">SUMIF(C2:C24,"Voter registration data",D2:D24)</f>
        <v>0.237488675083652</v>
      </c>
      <c r="F27" s="66" t="n">
        <f aca="false">SUMIF(C2:C24,"Voter registration data",F2:F24)</f>
        <v>43.3049533223904</v>
      </c>
    </row>
    <row r="28" customFormat="false" ht="15" hidden="false" customHeight="false" outlineLevel="0" collapsed="false">
      <c r="B28" s="5" t="s">
        <v>705</v>
      </c>
      <c r="C28" s="49" t="s">
        <v>623</v>
      </c>
      <c r="D28" s="65" t="n">
        <f aca="false">SUMIF(C2:C24,"Geography &amp; municipal context",D2:D24)</f>
        <v>0.0307770135255711</v>
      </c>
      <c r="F28" s="66" t="n">
        <f aca="false">SUMIF(C2:C24,"Geography &amp; municipal context",F2:F24)</f>
        <v>5.61204501081145</v>
      </c>
    </row>
    <row r="29" customFormat="false" ht="15" hidden="false" customHeight="false" outlineLevel="0" collapsed="false">
      <c r="B29" s="5" t="s">
        <v>706</v>
      </c>
      <c r="C29" s="49" t="s">
        <v>622</v>
      </c>
      <c r="D29" s="65" t="n">
        <f aca="false">SUMIF(C2:C24,"Election type",D2:D24)</f>
        <v>0.00129536019021464</v>
      </c>
      <c r="F29" s="66" t="n">
        <f aca="false">SUMIF(C2:C24,"Election type",F2:F24)</f>
        <v>0.236202894951385</v>
      </c>
    </row>
    <row r="30" customFormat="false" ht="15" hidden="false" customHeight="false" outlineLevel="0" collapsed="false">
      <c r="B30" s="5" t="s">
        <v>707</v>
      </c>
      <c r="D30" s="65" t="n">
        <f aca="false">SUM(D2:D24)</f>
        <v>1</v>
      </c>
      <c r="F30" s="66" t="n">
        <f aca="false">SUM(F2:F24)</f>
        <v>182.345340497338</v>
      </c>
    </row>
    <row r="32" customFormat="false" ht="15" hidden="false" customHeight="false" outlineLevel="0" collapsed="false">
      <c r="B32" s="5" t="s">
        <v>136</v>
      </c>
    </row>
    <row r="33" customFormat="false" ht="30" hidden="false" customHeight="true" outlineLevel="0" collapsed="false">
      <c r="B33" s="67" t="s">
        <v>708</v>
      </c>
    </row>
    <row r="34" customFormat="false" ht="45" hidden="false" customHeight="true" outlineLevel="0" collapsed="false">
      <c r="B34" s="67" t="s">
        <v>709</v>
      </c>
    </row>
    <row r="35" customFormat="false" ht="45" hidden="false" customHeight="true" outlineLevel="0" collapsed="false">
      <c r="B35" s="67" t="s">
        <v>710</v>
      </c>
    </row>
    <row r="36" customFormat="false" ht="30" hidden="false" customHeight="true" outlineLevel="0" collapsed="false">
      <c r="B36" s="67" t="s">
        <v>711</v>
      </c>
    </row>
    <row r="37" customFormat="false" ht="75" hidden="false" customHeight="true" outlineLevel="0" collapsed="false">
      <c r="B37" s="67" t="s">
        <v>712</v>
      </c>
    </row>
    <row r="38" customFormat="false" ht="30" hidden="false" customHeight="true" outlineLevel="0" collapsed="false">
      <c r="B38" s="67" t="s">
        <v>713</v>
      </c>
    </row>
    <row r="39" customFormat="false" ht="45" hidden="false" customHeight="true" outlineLevel="0" collapsed="false">
      <c r="B39" s="67" t="s">
        <v>714</v>
      </c>
    </row>
    <row r="40" customFormat="false" ht="30" hidden="false" customHeight="true" outlineLevel="0" collapsed="false">
      <c r="B40" s="67" t="s">
        <v>715</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{5027692A-CB3E-4A9A-B8C0-8E7EBB1E50F5}</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5027692A-CB3E-4A9A-B8C0-8E7EBB1E50F5}">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660</v>
      </c>
      <c r="B1" s="8" t="s">
        <v>661</v>
      </c>
      <c r="C1" s="8" t="s">
        <v>620</v>
      </c>
      <c r="D1" s="8" t="s">
        <v>662</v>
      </c>
      <c r="E1" s="8" t="s">
        <v>663</v>
      </c>
      <c r="F1" s="8" t="s">
        <v>664</v>
      </c>
      <c r="G1" s="8" t="s">
        <v>665</v>
      </c>
      <c r="H1" s="8" t="s">
        <v>666</v>
      </c>
      <c r="I1" s="8" t="s">
        <v>667</v>
      </c>
      <c r="J1" s="8" t="s">
        <v>668</v>
      </c>
    </row>
    <row r="2" customFormat="false" ht="28.35" hidden="false" customHeight="false" outlineLevel="0" collapsed="false">
      <c r="A2" s="32" t="n">
        <v>1</v>
      </c>
      <c r="B2" s="64" t="s">
        <v>669</v>
      </c>
      <c r="C2" s="32" t="s">
        <v>624</v>
      </c>
      <c r="D2" s="40" t="n">
        <v>0.211054135343332</v>
      </c>
      <c r="E2" s="40" t="n">
        <v>0.300626002494976</v>
      </c>
      <c r="F2" s="59" t="n">
        <v>34.2409098714898</v>
      </c>
      <c r="G2" s="32" t="s">
        <v>670</v>
      </c>
      <c r="H2" s="64" t="s">
        <v>671</v>
      </c>
      <c r="I2" s="32" t="s">
        <v>630</v>
      </c>
      <c r="J2" s="32" t="s">
        <v>672</v>
      </c>
    </row>
    <row r="3" customFormat="false" ht="28.35" hidden="false" customHeight="false" outlineLevel="0" collapsed="false">
      <c r="A3" s="32" t="n">
        <v>2</v>
      </c>
      <c r="B3" s="64" t="s">
        <v>674</v>
      </c>
      <c r="C3" s="32" t="s">
        <v>624</v>
      </c>
      <c r="D3" s="40" t="n">
        <v>0.18802891332355</v>
      </c>
      <c r="E3" s="40" t="n">
        <v>0.267828822562415</v>
      </c>
      <c r="F3" s="59" t="n">
        <v>30.5053538224796</v>
      </c>
      <c r="G3" s="32" t="s">
        <v>670</v>
      </c>
      <c r="H3" s="64" t="s">
        <v>671</v>
      </c>
      <c r="I3" s="32" t="s">
        <v>632</v>
      </c>
      <c r="J3" s="32" t="s">
        <v>672</v>
      </c>
    </row>
    <row r="4" customFormat="false" ht="15" hidden="false" customHeight="false" outlineLevel="0" collapsed="false">
      <c r="A4" s="32" t="n">
        <v>3</v>
      </c>
      <c r="B4" s="64" t="s">
        <v>673</v>
      </c>
      <c r="C4" s="32" t="s">
        <v>624</v>
      </c>
      <c r="D4" s="40" t="n">
        <v>0.168727640627378</v>
      </c>
      <c r="E4" s="40" t="n">
        <v>0.240336044729483</v>
      </c>
      <c r="F4" s="59" t="n">
        <v>27.3739622592697</v>
      </c>
      <c r="G4" s="32" t="s">
        <v>670</v>
      </c>
      <c r="H4" s="64" t="s">
        <v>671</v>
      </c>
      <c r="I4" s="32" t="s">
        <v>631</v>
      </c>
      <c r="J4" s="32" t="s">
        <v>672</v>
      </c>
    </row>
    <row r="5" customFormat="false" ht="15" hidden="false" customHeight="false" outlineLevel="0" collapsed="false">
      <c r="A5" s="32" t="n">
        <v>4</v>
      </c>
      <c r="B5" s="64" t="s">
        <v>675</v>
      </c>
      <c r="C5" s="32" t="s">
        <v>625</v>
      </c>
      <c r="D5" s="40" t="n">
        <v>0.157953578800258</v>
      </c>
      <c r="E5" s="40" t="n">
        <v>0.530132445426258</v>
      </c>
      <c r="F5" s="59" t="n">
        <v>25.6260046588553</v>
      </c>
      <c r="G5" s="32" t="s">
        <v>670</v>
      </c>
      <c r="H5" s="64" t="s">
        <v>671</v>
      </c>
      <c r="I5" s="32" t="s">
        <v>633</v>
      </c>
      <c r="J5" s="32" t="s">
        <v>672</v>
      </c>
    </row>
    <row r="6" customFormat="false" ht="15" hidden="false" customHeight="false" outlineLevel="0" collapsed="false">
      <c r="A6" s="32" t="n">
        <v>5</v>
      </c>
      <c r="B6" s="64" t="s">
        <v>676</v>
      </c>
      <c r="C6" s="32" t="s">
        <v>625</v>
      </c>
      <c r="D6" s="40" t="n">
        <v>0.139997584466601</v>
      </c>
      <c r="E6" s="40" t="n">
        <v>0.469867554573742</v>
      </c>
      <c r="F6" s="59" t="n">
        <v>22.7128677869737</v>
      </c>
      <c r="G6" s="32" t="s">
        <v>670</v>
      </c>
      <c r="H6" s="64" t="s">
        <v>671</v>
      </c>
      <c r="I6" s="32" t="s">
        <v>634</v>
      </c>
      <c r="J6" s="32" t="s">
        <v>672</v>
      </c>
    </row>
    <row r="7" customFormat="false" ht="28.35" hidden="false" customHeight="false" outlineLevel="0" collapsed="false">
      <c r="A7" s="32" t="n">
        <v>6</v>
      </c>
      <c r="B7" s="64" t="s">
        <v>677</v>
      </c>
      <c r="C7" s="32" t="s">
        <v>624</v>
      </c>
      <c r="D7" s="40" t="n">
        <v>0.134238147438881</v>
      </c>
      <c r="E7" s="40" t="n">
        <v>0.191209130213126</v>
      </c>
      <c r="F7" s="59" t="n">
        <v>21.7784707240786</v>
      </c>
      <c r="G7" s="32" t="s">
        <v>670</v>
      </c>
      <c r="H7" s="64" t="s">
        <v>671</v>
      </c>
      <c r="I7" s="32" t="s">
        <v>635</v>
      </c>
      <c r="J7" s="32" t="s">
        <v>672</v>
      </c>
    </row>
    <row r="9" customFormat="false" ht="15" hidden="false" customHeight="false" outlineLevel="0" collapsed="false">
      <c r="B9" s="5" t="s">
        <v>703</v>
      </c>
      <c r="C9" s="49" t="s">
        <v>624</v>
      </c>
      <c r="D9" s="65" t="n">
        <f aca="false">SUMIF(C2:C7,"Historical voter data",D2:D7)</f>
        <v>0.702048836733141</v>
      </c>
      <c r="F9" s="66" t="n">
        <f aca="false">SUMIF(C2:C7,"Historical voter data",F2:F7)</f>
        <v>113.898696677318</v>
      </c>
    </row>
    <row r="10" customFormat="false" ht="15" hidden="false" customHeight="false" outlineLevel="0" collapsed="false">
      <c r="B10" s="5" t="s">
        <v>704</v>
      </c>
      <c r="C10" s="49" t="s">
        <v>625</v>
      </c>
      <c r="D10" s="65" t="n">
        <f aca="false">SUMIF(C2:C7,"Voter registration data",D2:D7)</f>
        <v>0.297951163266859</v>
      </c>
      <c r="F10" s="66" t="n">
        <f aca="false">SUMIF(C2:C7,"Voter registration data",F2:F7)</f>
        <v>48.3388724458289</v>
      </c>
    </row>
    <row r="11" customFormat="false" ht="15" hidden="false" customHeight="false" outlineLevel="0" collapsed="false">
      <c r="B11" s="5" t="s">
        <v>707</v>
      </c>
      <c r="D11" s="65" t="n">
        <f aca="false">SUM(D2:D7)</f>
        <v>1</v>
      </c>
      <c r="F11" s="66" t="n">
        <f aca="false">SUM(F2:F7)</f>
        <v>162.237569123147</v>
      </c>
    </row>
    <row r="13" customFormat="false" ht="15" hidden="false" customHeight="false" outlineLevel="0" collapsed="false">
      <c r="B13" s="5" t="s">
        <v>136</v>
      </c>
    </row>
    <row r="14" customFormat="false" ht="30" hidden="false" customHeight="true" outlineLevel="0" collapsed="false">
      <c r="B14" s="67" t="s">
        <v>708</v>
      </c>
    </row>
    <row r="15" customFormat="false" ht="45" hidden="false" customHeight="true" outlineLevel="0" collapsed="false">
      <c r="B15" s="67" t="s">
        <v>709</v>
      </c>
    </row>
    <row r="16" customFormat="false" ht="45" hidden="false" customHeight="true" outlineLevel="0" collapsed="false">
      <c r="B16" s="67" t="s">
        <v>710</v>
      </c>
    </row>
    <row r="17" customFormat="false" ht="30" hidden="false" customHeight="true" outlineLevel="0" collapsed="false">
      <c r="B17" s="67" t="s">
        <v>711</v>
      </c>
    </row>
    <row r="18" customFormat="false" ht="75" hidden="false" customHeight="true" outlineLevel="0" collapsed="false">
      <c r="B18" s="67" t="s">
        <v>712</v>
      </c>
    </row>
    <row r="19" customFormat="false" ht="45" hidden="false" customHeight="true" outlineLevel="0" collapsed="false">
      <c r="B19" s="67" t="s">
        <v>716</v>
      </c>
    </row>
    <row r="20" customFormat="false" ht="45" hidden="false" customHeight="true" outlineLevel="0" collapsed="false">
      <c r="B20" s="67" t="s">
        <v>714</v>
      </c>
    </row>
    <row r="21" customFormat="false" ht="30" hidden="false" customHeight="true" outlineLevel="0" collapsed="false">
      <c r="B21" s="67" t="s">
        <v>715</v>
      </c>
    </row>
  </sheetData>
  <conditionalFormatting sqref="D2:D7">
    <cfRule type="dataBar" priority="2">
      <dataBar showValue="1" minLength="10" maxLength="90">
        <cfvo type="num" val="0"/>
        <cfvo type="max" val="0"/>
        <color rgb="FF5B9BD5"/>
      </dataBar>
      <extLst>
        <ext xmlns:x14="http://schemas.microsoft.com/office/spreadsheetml/2009/9/main" uri="{B025F937-C7B1-47D3-B67F-A62EFF666E3E}">
          <x14:id>{97B44819-4E5F-4130-B923-34332882BD82}</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97B44819-4E5F-4130-B923-34332882BD82}">
            <x14:dataBar minLength="10" maxLength="90" axisPosition="none" gradient="true">
              <x14:cfvo type="num">
                <xm:f>0</xm:f>
              </x14:cfvo>
              <x14:cfvo type="max"/>
              <x14:negativeFillColor rgb="FF5B9BD5"/>
              <x14:axisColor rgb="FF000000"/>
            </x14:dataBar>
          </x14:cfRule>
          <xm:sqref>D2:D7</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660</v>
      </c>
      <c r="B1" s="8" t="s">
        <v>661</v>
      </c>
      <c r="C1" s="8" t="s">
        <v>620</v>
      </c>
      <c r="D1" s="8" t="s">
        <v>662</v>
      </c>
      <c r="E1" s="8" t="s">
        <v>663</v>
      </c>
      <c r="F1" s="8" t="s">
        <v>664</v>
      </c>
      <c r="G1" s="8" t="s">
        <v>665</v>
      </c>
      <c r="H1" s="8" t="s">
        <v>666</v>
      </c>
      <c r="I1" s="8" t="s">
        <v>667</v>
      </c>
      <c r="J1" s="8" t="s">
        <v>668</v>
      </c>
    </row>
    <row r="2" customFormat="false" ht="28.35" hidden="false" customHeight="false" outlineLevel="0" collapsed="false">
      <c r="A2" s="32" t="n">
        <v>1</v>
      </c>
      <c r="B2" s="64" t="s">
        <v>669</v>
      </c>
      <c r="C2" s="32" t="s">
        <v>624</v>
      </c>
      <c r="D2" s="40" t="n">
        <v>0.361785376546726</v>
      </c>
      <c r="E2" s="40" t="n">
        <v>0.442740802428312</v>
      </c>
      <c r="F2" s="59" t="n">
        <v>68.972208318918</v>
      </c>
      <c r="G2" s="32" t="s">
        <v>670</v>
      </c>
      <c r="H2" s="64" t="s">
        <v>671</v>
      </c>
      <c r="I2" s="32" t="s">
        <v>630</v>
      </c>
      <c r="J2" s="32" t="s">
        <v>672</v>
      </c>
    </row>
    <row r="3" customFormat="false" ht="15" hidden="false" customHeight="false" outlineLevel="0" collapsed="false">
      <c r="A3" s="32" t="n">
        <v>2</v>
      </c>
      <c r="B3" s="64" t="s">
        <v>673</v>
      </c>
      <c r="C3" s="32" t="s">
        <v>624</v>
      </c>
      <c r="D3" s="40" t="n">
        <v>0.216984632821062</v>
      </c>
      <c r="E3" s="40" t="n">
        <v>0.265538511718708</v>
      </c>
      <c r="F3" s="59" t="n">
        <v>41.3668165357849</v>
      </c>
      <c r="G3" s="32" t="s">
        <v>670</v>
      </c>
      <c r="H3" s="64" t="s">
        <v>671</v>
      </c>
      <c r="I3" s="32" t="s">
        <v>631</v>
      </c>
      <c r="J3" s="32" t="s">
        <v>672</v>
      </c>
    </row>
    <row r="4" customFormat="false" ht="28.35" hidden="false" customHeight="false" outlineLevel="0" collapsed="false">
      <c r="A4" s="32" t="n">
        <v>3</v>
      </c>
      <c r="B4" s="64" t="s">
        <v>674</v>
      </c>
      <c r="C4" s="32" t="s">
        <v>624</v>
      </c>
      <c r="D4" s="40" t="n">
        <v>0.173347653079005</v>
      </c>
      <c r="E4" s="40" t="n">
        <v>0.212137040352019</v>
      </c>
      <c r="F4" s="59" t="n">
        <v>33.0476885325863</v>
      </c>
      <c r="G4" s="32" t="s">
        <v>670</v>
      </c>
      <c r="H4" s="64" t="s">
        <v>671</v>
      </c>
      <c r="I4" s="32" t="s">
        <v>632</v>
      </c>
      <c r="J4" s="32" t="s">
        <v>672</v>
      </c>
    </row>
    <row r="5" customFormat="false" ht="15" hidden="false" customHeight="false" outlineLevel="0" collapsed="false">
      <c r="A5" s="32" t="n">
        <v>4</v>
      </c>
      <c r="B5" s="64" t="s">
        <v>675</v>
      </c>
      <c r="C5" s="32" t="s">
        <v>625</v>
      </c>
      <c r="D5" s="40" t="n">
        <v>0.0686261245418393</v>
      </c>
      <c r="E5" s="40" t="n">
        <v>0.450970430567897</v>
      </c>
      <c r="F5" s="59" t="n">
        <v>13.0831583166779</v>
      </c>
      <c r="G5" s="32" t="s">
        <v>670</v>
      </c>
      <c r="H5" s="64" t="s">
        <v>671</v>
      </c>
      <c r="I5" s="32" t="s">
        <v>633</v>
      </c>
      <c r="J5" s="32" t="s">
        <v>672</v>
      </c>
    </row>
    <row r="6" customFormat="false" ht="28.35" hidden="false" customHeight="false" outlineLevel="0" collapsed="false">
      <c r="A6" s="32" t="n">
        <v>5</v>
      </c>
      <c r="B6" s="64" t="s">
        <v>677</v>
      </c>
      <c r="C6" s="32" t="s">
        <v>624</v>
      </c>
      <c r="D6" s="40" t="n">
        <v>0.0513344041187378</v>
      </c>
      <c r="E6" s="40" t="n">
        <v>0.0628213209960238</v>
      </c>
      <c r="F6" s="59" t="n">
        <v>9.78659571207909</v>
      </c>
      <c r="G6" s="32" t="s">
        <v>670</v>
      </c>
      <c r="H6" s="64" t="s">
        <v>671</v>
      </c>
      <c r="I6" s="32" t="s">
        <v>635</v>
      </c>
      <c r="J6" s="32" t="s">
        <v>672</v>
      </c>
    </row>
    <row r="7" customFormat="false" ht="15" hidden="false" customHeight="false" outlineLevel="0" collapsed="false">
      <c r="A7" s="32" t="n">
        <v>6</v>
      </c>
      <c r="B7" s="64" t="s">
        <v>676</v>
      </c>
      <c r="C7" s="32" t="s">
        <v>625</v>
      </c>
      <c r="D7" s="40" t="n">
        <v>0.0446588032460176</v>
      </c>
      <c r="E7" s="40" t="n">
        <v>0.293471325431249</v>
      </c>
      <c r="F7" s="59" t="n">
        <v>8.51393251479328</v>
      </c>
      <c r="G7" s="32" t="s">
        <v>670</v>
      </c>
      <c r="H7" s="64" t="s">
        <v>671</v>
      </c>
      <c r="I7" s="32" t="s">
        <v>634</v>
      </c>
      <c r="J7" s="32" t="s">
        <v>672</v>
      </c>
    </row>
    <row r="8" customFormat="false" ht="28.35" hidden="false" customHeight="false" outlineLevel="0" collapsed="false">
      <c r="A8" s="32" t="n">
        <v>7</v>
      </c>
      <c r="B8" s="64" t="s">
        <v>678</v>
      </c>
      <c r="C8" s="32" t="s">
        <v>625</v>
      </c>
      <c r="D8" s="40" t="n">
        <v>0.0147570797992569</v>
      </c>
      <c r="E8" s="40" t="n">
        <v>0.0969748281055615</v>
      </c>
      <c r="F8" s="59" t="n">
        <v>2.81334859857662</v>
      </c>
      <c r="G8" s="32" t="s">
        <v>670</v>
      </c>
      <c r="H8" s="64" t="s">
        <v>671</v>
      </c>
      <c r="I8" s="32" t="s">
        <v>636</v>
      </c>
      <c r="J8" s="32" t="s">
        <v>679</v>
      </c>
    </row>
    <row r="9" customFormat="false" ht="15" hidden="false" customHeight="false" outlineLevel="0" collapsed="false">
      <c r="A9" s="32" t="n">
        <v>8</v>
      </c>
      <c r="B9" s="64" t="s">
        <v>680</v>
      </c>
      <c r="C9" s="32" t="s">
        <v>623</v>
      </c>
      <c r="D9" s="40" t="n">
        <v>0.0133669553616531</v>
      </c>
      <c r="E9" s="40" t="n">
        <v>0.454082196764396</v>
      </c>
      <c r="F9" s="59" t="n">
        <v>2.54832972684993</v>
      </c>
      <c r="G9" s="32" t="s">
        <v>670</v>
      </c>
      <c r="H9" s="64" t="s">
        <v>671</v>
      </c>
      <c r="I9" s="32" t="s">
        <v>637</v>
      </c>
      <c r="J9" s="32" t="s">
        <v>679</v>
      </c>
    </row>
    <row r="10" customFormat="false" ht="15" hidden="false" customHeight="false" outlineLevel="0" collapsed="false">
      <c r="A10" s="32" t="n">
        <v>9</v>
      </c>
      <c r="B10" s="64" t="s">
        <v>681</v>
      </c>
      <c r="C10" s="32" t="s">
        <v>623</v>
      </c>
      <c r="D10" s="40" t="n">
        <v>0.0118292390526428</v>
      </c>
      <c r="E10" s="40" t="n">
        <v>0.401845200327722</v>
      </c>
      <c r="F10" s="59" t="n">
        <v>2.25517335161772</v>
      </c>
      <c r="G10" s="32" t="s">
        <v>670</v>
      </c>
      <c r="H10" s="64" t="s">
        <v>671</v>
      </c>
      <c r="I10" s="32" t="s">
        <v>638</v>
      </c>
      <c r="J10" s="32" t="s">
        <v>679</v>
      </c>
    </row>
    <row r="11" customFormat="false" ht="28.35" hidden="false" customHeight="false" outlineLevel="0" collapsed="false">
      <c r="A11" s="32" t="n">
        <v>10</v>
      </c>
      <c r="B11" s="64" t="s">
        <v>682</v>
      </c>
      <c r="C11" s="32" t="s">
        <v>625</v>
      </c>
      <c r="D11" s="40" t="n">
        <v>0.00751827020558935</v>
      </c>
      <c r="E11" s="40" t="n">
        <v>0.0494056392427249</v>
      </c>
      <c r="F11" s="59" t="n">
        <v>1.43331304257637</v>
      </c>
      <c r="G11" s="32" t="s">
        <v>670</v>
      </c>
      <c r="H11" s="64" t="s">
        <v>671</v>
      </c>
      <c r="I11" s="32" t="s">
        <v>639</v>
      </c>
      <c r="J11" s="32" t="s">
        <v>679</v>
      </c>
    </row>
    <row r="12" customFormat="false" ht="15" hidden="false" customHeight="false" outlineLevel="0" collapsed="false">
      <c r="A12" s="32" t="n">
        <v>11</v>
      </c>
      <c r="B12" s="64" t="s">
        <v>683</v>
      </c>
      <c r="C12" s="32" t="s">
        <v>625</v>
      </c>
      <c r="D12" s="40" t="n">
        <v>0.00446833739732052</v>
      </c>
      <c r="E12" s="40" t="n">
        <v>0.0293632789764156</v>
      </c>
      <c r="F12" s="59" t="n">
        <v>0.851861677630298</v>
      </c>
      <c r="G12" s="32" t="s">
        <v>670</v>
      </c>
      <c r="H12" s="64" t="s">
        <v>671</v>
      </c>
      <c r="I12" s="32" t="s">
        <v>648</v>
      </c>
      <c r="J12" s="32" t="s">
        <v>679</v>
      </c>
    </row>
    <row r="13" customFormat="false" ht="15" hidden="false" customHeight="false" outlineLevel="0" collapsed="false">
      <c r="A13" s="32" t="n">
        <v>12</v>
      </c>
      <c r="B13" s="64" t="s">
        <v>684</v>
      </c>
      <c r="C13" s="32" t="s">
        <v>625</v>
      </c>
      <c r="D13" s="40" t="n">
        <v>0.0040207422537581</v>
      </c>
      <c r="E13" s="40" t="n">
        <v>0.026421947581702</v>
      </c>
      <c r="F13" s="59" t="n">
        <v>0.766530352801761</v>
      </c>
      <c r="G13" s="32" t="s">
        <v>670</v>
      </c>
      <c r="H13" s="64" t="s">
        <v>671</v>
      </c>
      <c r="I13" s="32" t="s">
        <v>647</v>
      </c>
      <c r="J13" s="32" t="s">
        <v>679</v>
      </c>
    </row>
    <row r="14" customFormat="false" ht="15" hidden="false" customHeight="false" outlineLevel="0" collapsed="false">
      <c r="A14" s="32" t="n">
        <v>13</v>
      </c>
      <c r="B14" s="64" t="s">
        <v>689</v>
      </c>
      <c r="C14" s="32" t="s">
        <v>624</v>
      </c>
      <c r="D14" s="40" t="n">
        <v>0.00359802892430776</v>
      </c>
      <c r="E14" s="40" t="n">
        <v>0.0044031470489868</v>
      </c>
      <c r="F14" s="59" t="n">
        <v>0.685942596335969</v>
      </c>
      <c r="G14" s="32" t="s">
        <v>670</v>
      </c>
      <c r="H14" s="64" t="s">
        <v>690</v>
      </c>
      <c r="I14" s="32" t="s">
        <v>651</v>
      </c>
      <c r="J14" s="32" t="s">
        <v>679</v>
      </c>
    </row>
    <row r="15" customFormat="false" ht="15" hidden="false" customHeight="false" outlineLevel="0" collapsed="false">
      <c r="A15" s="32" t="n">
        <v>14</v>
      </c>
      <c r="B15" s="64" t="s">
        <v>685</v>
      </c>
      <c r="C15" s="32" t="s">
        <v>625</v>
      </c>
      <c r="D15" s="40" t="n">
        <v>0.00328880555503772</v>
      </c>
      <c r="E15" s="40" t="n">
        <v>0.0216120911258105</v>
      </c>
      <c r="F15" s="59" t="n">
        <v>0.626991018895369</v>
      </c>
      <c r="G15" s="32" t="s">
        <v>670</v>
      </c>
      <c r="H15" s="64" t="s">
        <v>671</v>
      </c>
      <c r="I15" s="32" t="s">
        <v>649</v>
      </c>
      <c r="J15" s="32" t="s">
        <v>679</v>
      </c>
    </row>
    <row r="16" customFormat="false" ht="15" hidden="false" customHeight="false" outlineLevel="0" collapsed="false">
      <c r="A16" s="32" t="n">
        <v>15</v>
      </c>
      <c r="B16" s="64" t="s">
        <v>691</v>
      </c>
      <c r="C16" s="32" t="s">
        <v>624</v>
      </c>
      <c r="D16" s="40" t="n">
        <v>0.0031215101903595</v>
      </c>
      <c r="E16" s="40" t="n">
        <v>0.00381999941418148</v>
      </c>
      <c r="F16" s="59" t="n">
        <v>0.595097162782351</v>
      </c>
      <c r="G16" s="32" t="s">
        <v>670</v>
      </c>
      <c r="H16" s="64" t="s">
        <v>692</v>
      </c>
      <c r="I16" s="32" t="s">
        <v>653</v>
      </c>
      <c r="J16" s="32" t="s">
        <v>679</v>
      </c>
    </row>
    <row r="17" customFormat="false" ht="15" hidden="false" customHeight="false" outlineLevel="0" collapsed="false">
      <c r="A17" s="32" t="n">
        <v>16</v>
      </c>
      <c r="B17" s="64" t="s">
        <v>695</v>
      </c>
      <c r="C17" s="32" t="s">
        <v>624</v>
      </c>
      <c r="D17" s="40" t="n">
        <v>0.00259950494753032</v>
      </c>
      <c r="E17" s="40" t="n">
        <v>0.00318118691631887</v>
      </c>
      <c r="F17" s="59" t="n">
        <v>0.495579999607759</v>
      </c>
      <c r="G17" s="32" t="s">
        <v>670</v>
      </c>
      <c r="H17" s="64" t="s">
        <v>696</v>
      </c>
      <c r="I17" s="32" t="s">
        <v>654</v>
      </c>
      <c r="J17" s="32" t="s">
        <v>679</v>
      </c>
    </row>
    <row r="18" customFormat="false" ht="28.35" hidden="false" customHeight="false" outlineLevel="0" collapsed="false">
      <c r="A18" s="32" t="n">
        <v>17</v>
      </c>
      <c r="B18" s="64" t="s">
        <v>686</v>
      </c>
      <c r="C18" s="32" t="s">
        <v>625</v>
      </c>
      <c r="D18" s="40" t="n">
        <v>0.00247493845669736</v>
      </c>
      <c r="E18" s="40" t="n">
        <v>0.0162638363873424</v>
      </c>
      <c r="F18" s="59" t="n">
        <v>0.471832146564899</v>
      </c>
      <c r="G18" s="32" t="s">
        <v>670</v>
      </c>
      <c r="H18" s="64" t="s">
        <v>671</v>
      </c>
      <c r="I18" s="32" t="s">
        <v>650</v>
      </c>
      <c r="J18" s="32" t="s">
        <v>679</v>
      </c>
    </row>
    <row r="19" customFormat="false" ht="15" hidden="false" customHeight="false" outlineLevel="0" collapsed="false">
      <c r="A19" s="32" t="n">
        <v>18</v>
      </c>
      <c r="B19" s="64" t="s">
        <v>687</v>
      </c>
      <c r="C19" s="32" t="s">
        <v>625</v>
      </c>
      <c r="D19" s="40" t="n">
        <v>0.00236123169404223</v>
      </c>
      <c r="E19" s="40" t="n">
        <v>0.0155166225812968</v>
      </c>
      <c r="F19" s="59" t="n">
        <v>0.450154635450498</v>
      </c>
      <c r="G19" s="32" t="s">
        <v>670</v>
      </c>
      <c r="H19" s="64" t="s">
        <v>688</v>
      </c>
      <c r="I19" s="32" t="s">
        <v>652</v>
      </c>
      <c r="J19" s="32" t="s">
        <v>679</v>
      </c>
    </row>
    <row r="20" customFormat="false" ht="15" hidden="false" customHeight="false" outlineLevel="0" collapsed="false">
      <c r="A20" s="32" t="n">
        <v>19</v>
      </c>
      <c r="B20" s="64" t="s">
        <v>697</v>
      </c>
      <c r="C20" s="32" t="s">
        <v>624</v>
      </c>
      <c r="D20" s="40" t="n">
        <v>0.00235764447878795</v>
      </c>
      <c r="E20" s="40" t="n">
        <v>0.00288520619142395</v>
      </c>
      <c r="F20" s="59" t="n">
        <v>0.449470754415381</v>
      </c>
      <c r="G20" s="32" t="s">
        <v>670</v>
      </c>
      <c r="H20" s="64" t="s">
        <v>698</v>
      </c>
      <c r="I20" s="32" t="s">
        <v>657</v>
      </c>
      <c r="J20" s="32" t="s">
        <v>679</v>
      </c>
    </row>
    <row r="21" customFormat="false" ht="15" hidden="false" customHeight="false" outlineLevel="0" collapsed="false">
      <c r="A21" s="32" t="n">
        <v>20</v>
      </c>
      <c r="B21" s="64" t="s">
        <v>693</v>
      </c>
      <c r="C21" s="32" t="s">
        <v>623</v>
      </c>
      <c r="D21" s="40" t="n">
        <v>0.00228613152280384</v>
      </c>
      <c r="E21" s="40" t="n">
        <v>0.0776610376769238</v>
      </c>
      <c r="F21" s="59" t="n">
        <v>0.43583723902922</v>
      </c>
      <c r="G21" s="32" t="s">
        <v>670</v>
      </c>
      <c r="H21" s="64" t="s">
        <v>694</v>
      </c>
      <c r="I21" s="32" t="s">
        <v>655</v>
      </c>
      <c r="J21" s="32" t="s">
        <v>679</v>
      </c>
    </row>
    <row r="22" customFormat="false" ht="15" hidden="false" customHeight="false" outlineLevel="0" collapsed="false">
      <c r="A22" s="32" t="n">
        <v>21</v>
      </c>
      <c r="B22" s="64" t="s">
        <v>700</v>
      </c>
      <c r="C22" s="32" t="s">
        <v>624</v>
      </c>
      <c r="D22" s="40" t="n">
        <v>0.00202063469996266</v>
      </c>
      <c r="E22" s="40" t="n">
        <v>0.00247278493402681</v>
      </c>
      <c r="F22" s="59" t="n">
        <v>0.385221864942513</v>
      </c>
      <c r="G22" s="32" t="s">
        <v>670</v>
      </c>
      <c r="H22" s="64" t="s">
        <v>701</v>
      </c>
      <c r="I22" s="32" t="s">
        <v>656</v>
      </c>
      <c r="J22" s="32" t="s">
        <v>679</v>
      </c>
    </row>
    <row r="23" customFormat="false" ht="15" hidden="false" customHeight="false" outlineLevel="0" collapsed="false">
      <c r="A23" s="32" t="n">
        <v>22</v>
      </c>
      <c r="B23" s="64" t="s">
        <v>699</v>
      </c>
      <c r="C23" s="32" t="s">
        <v>623</v>
      </c>
      <c r="D23" s="40" t="n">
        <v>0.0019549773901405</v>
      </c>
      <c r="E23" s="40" t="n">
        <v>0.0664115652309577</v>
      </c>
      <c r="F23" s="59" t="n">
        <v>0.372704693314575</v>
      </c>
      <c r="G23" s="32" t="s">
        <v>670</v>
      </c>
      <c r="H23" s="64" t="s">
        <v>694</v>
      </c>
      <c r="I23" s="32" t="s">
        <v>658</v>
      </c>
      <c r="J23" s="32" t="s">
        <v>679</v>
      </c>
    </row>
    <row r="24" customFormat="false" ht="15" hidden="false" customHeight="false" outlineLevel="0" collapsed="false">
      <c r="A24" s="32" t="n">
        <v>23</v>
      </c>
      <c r="B24" s="64" t="s">
        <v>702</v>
      </c>
      <c r="C24" s="32" t="s">
        <v>622</v>
      </c>
      <c r="D24" s="40" t="n">
        <v>0.001238973716722</v>
      </c>
      <c r="E24" s="40" t="n">
        <v>1</v>
      </c>
      <c r="F24" s="59" t="n">
        <v>0.236202894951385</v>
      </c>
      <c r="G24" s="32" t="s">
        <v>670</v>
      </c>
      <c r="H24" s="64" t="s">
        <v>698</v>
      </c>
      <c r="I24" s="32" t="s">
        <v>659</v>
      </c>
      <c r="J24" s="32" t="s">
        <v>679</v>
      </c>
    </row>
    <row r="26" customFormat="false" ht="15" hidden="false" customHeight="false" outlineLevel="0" collapsed="false">
      <c r="B26" s="5" t="s">
        <v>703</v>
      </c>
      <c r="C26" s="49" t="s">
        <v>624</v>
      </c>
      <c r="D26" s="65" t="n">
        <f aca="false">SUMIF(C2:C24,"Historical voter data",D2:D24)</f>
        <v>0.817149389806479</v>
      </c>
      <c r="F26" s="66" t="n">
        <f aca="false">SUMIF(C2:C24,"Historical voter data",F2:F24)</f>
        <v>155.784621477452</v>
      </c>
    </row>
    <row r="27" customFormat="false" ht="15" hidden="false" customHeight="false" outlineLevel="0" collapsed="false">
      <c r="B27" s="5" t="s">
        <v>704</v>
      </c>
      <c r="C27" s="49" t="s">
        <v>625</v>
      </c>
      <c r="D27" s="65" t="n">
        <f aca="false">SUMIF(C2:C24,"Voter registration data",D2:D24)</f>
        <v>0.152174333149559</v>
      </c>
      <c r="F27" s="66" t="n">
        <f aca="false">SUMIF(C2:C24,"Voter registration data",F2:F24)</f>
        <v>29.011122303967</v>
      </c>
    </row>
    <row r="28" customFormat="false" ht="15" hidden="false" customHeight="false" outlineLevel="0" collapsed="false">
      <c r="B28" s="5" t="s">
        <v>705</v>
      </c>
      <c r="C28" s="49" t="s">
        <v>623</v>
      </c>
      <c r="D28" s="65" t="n">
        <f aca="false">SUMIF(C2:C24,"Geography &amp; municipal context",D2:D24)</f>
        <v>0.0294373033272402</v>
      </c>
      <c r="F28" s="66" t="n">
        <f aca="false">SUMIF(C2:C24,"Geography &amp; municipal context",F2:F24)</f>
        <v>5.61204501081145</v>
      </c>
    </row>
    <row r="29" customFormat="false" ht="15" hidden="false" customHeight="false" outlineLevel="0" collapsed="false">
      <c r="B29" s="5" t="s">
        <v>706</v>
      </c>
      <c r="C29" s="49" t="s">
        <v>622</v>
      </c>
      <c r="D29" s="65" t="n">
        <f aca="false">SUMIF(C2:C24,"Election type",D2:D24)</f>
        <v>0.001238973716722</v>
      </c>
      <c r="F29" s="66" t="n">
        <f aca="false">SUMIF(C2:C24,"Election type",F2:F24)</f>
        <v>0.236202894951385</v>
      </c>
    </row>
    <row r="30" customFormat="false" ht="15" hidden="false" customHeight="false" outlineLevel="0" collapsed="false">
      <c r="B30" s="5" t="s">
        <v>707</v>
      </c>
      <c r="D30" s="65" t="n">
        <f aca="false">SUM(D2:D24)</f>
        <v>1</v>
      </c>
      <c r="F30" s="66" t="n">
        <f aca="false">SUM(F2:F24)</f>
        <v>190.643991687182</v>
      </c>
    </row>
    <row r="32" customFormat="false" ht="15" hidden="false" customHeight="false" outlineLevel="0" collapsed="false">
      <c r="B32" s="5" t="s">
        <v>136</v>
      </c>
    </row>
    <row r="33" customFormat="false" ht="30" hidden="false" customHeight="true" outlineLevel="0" collapsed="false">
      <c r="B33" s="67" t="s">
        <v>708</v>
      </c>
    </row>
    <row r="34" customFormat="false" ht="45" hidden="false" customHeight="true" outlineLevel="0" collapsed="false">
      <c r="B34" s="67" t="s">
        <v>709</v>
      </c>
    </row>
    <row r="35" customFormat="false" ht="45" hidden="false" customHeight="true" outlineLevel="0" collapsed="false">
      <c r="B35" s="67" t="s">
        <v>710</v>
      </c>
    </row>
    <row r="36" customFormat="false" ht="30" hidden="false" customHeight="true" outlineLevel="0" collapsed="false">
      <c r="B36" s="67" t="s">
        <v>711</v>
      </c>
    </row>
    <row r="37" customFormat="false" ht="75" hidden="false" customHeight="true" outlineLevel="0" collapsed="false">
      <c r="B37" s="67" t="s">
        <v>712</v>
      </c>
    </row>
    <row r="38" customFormat="false" ht="75" hidden="false" customHeight="true" outlineLevel="0" collapsed="false">
      <c r="B38" s="67" t="s">
        <v>717</v>
      </c>
    </row>
    <row r="39" customFormat="false" ht="45" hidden="false" customHeight="true" outlineLevel="0" collapsed="false">
      <c r="B39" s="67" t="s">
        <v>714</v>
      </c>
    </row>
    <row r="40" customFormat="false" ht="30" hidden="false" customHeight="true" outlineLevel="0" collapsed="false">
      <c r="B40" s="67" t="s">
        <v>715</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{A0B53569-E199-4749-8898-6D6374FB3F9E}</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0B53569-E199-4749-8898-6D6374FB3F9E}">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721</v>
      </c>
      <c r="H1" s="8" t="s">
        <v>722</v>
      </c>
      <c r="I1" s="8" t="s">
        <v>723</v>
      </c>
      <c r="J1" s="8" t="s">
        <v>724</v>
      </c>
      <c r="K1" s="8" t="s">
        <v>725</v>
      </c>
      <c r="L1" s="8" t="s">
        <v>726</v>
      </c>
      <c r="M1" s="8" t="s">
        <v>727</v>
      </c>
      <c r="N1" s="8" t="s">
        <v>728</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149</v>
      </c>
      <c r="E2" s="59" t="n">
        <v>181</v>
      </c>
      <c r="F2" s="68" t="n">
        <f aca="false">IF(E2="","",D2-E2)</f>
        <v>-32</v>
      </c>
      <c r="G2" s="59" t="n">
        <v>289</v>
      </c>
      <c r="H2" s="59" t="n">
        <v>284</v>
      </c>
      <c r="I2" s="68" t="n">
        <f aca="false">IF(H2="","",G2-H2)</f>
        <v>5</v>
      </c>
      <c r="J2" s="40" t="n">
        <f aca="false">IF(OR(D2="",D2+G2=0),"",D2/(D2+G2))</f>
        <v>0.340182648401827</v>
      </c>
      <c r="K2" s="40" t="n">
        <f aca="false">IF(E2="","",E2/(E2+H2))</f>
        <v>0.389247311827957</v>
      </c>
      <c r="L2" s="69" t="n">
        <f aca="false">IF(OR(K2="",J2=""),"",(J2-K2)*100)</f>
        <v>-4.90646634261305</v>
      </c>
      <c r="M2" s="36" t="n">
        <v>4.08747524320642</v>
      </c>
      <c r="N2" s="36" t="n">
        <v>1.28313635590461</v>
      </c>
      <c r="O2" s="36" t="n">
        <f aca="false">SQRT(M2^2+N2^2)</f>
        <v>4.28414434533543</v>
      </c>
      <c r="P2" s="40" t="n">
        <f aca="false">IF(J2="","",MAX(0,J2-1.96*O2/100))</f>
        <v>0.256213419233252</v>
      </c>
      <c r="Q2" s="40" t="n">
        <f aca="false">IF(J2="","",MIN(1,J2+1.96*O2/100))</f>
        <v>0.424151877570401</v>
      </c>
      <c r="R2" s="32" t="str">
        <f aca="false">IF(L2="","",IF(ABS(L2)&lt;=O2,"Yes","No"))</f>
        <v>No</v>
      </c>
      <c r="S2" s="32" t="str">
        <f aca="false">IF(L2="","",IF(ABS(L2)&lt;=1.96*O2,"Yes","No"))</f>
        <v>Yes</v>
      </c>
      <c r="T2" s="59" t="n">
        <f aca="false">IF(D2="","",ROUND(SQRT(((D2+G2)*O2/100)^2+(J2*(D2+G2)*0.15542)^2),0))</f>
        <v>30</v>
      </c>
      <c r="U2" s="32"/>
    </row>
    <row r="3" customFormat="false" ht="15" hidden="false" customHeight="false" outlineLevel="0" collapsed="false">
      <c r="A3" s="32" t="s">
        <v>159</v>
      </c>
      <c r="B3" s="32" t="s">
        <v>164</v>
      </c>
      <c r="C3" s="32" t="s">
        <v>164</v>
      </c>
      <c r="D3" s="59" t="n">
        <v>102</v>
      </c>
      <c r="E3" s="59" t="n">
        <v>118</v>
      </c>
      <c r="F3" s="68" t="n">
        <f aca="false">IF(E3="","",D3-E3)</f>
        <v>-16</v>
      </c>
      <c r="G3" s="59" t="n">
        <v>302</v>
      </c>
      <c r="H3" s="59" t="n">
        <v>298</v>
      </c>
      <c r="I3" s="68" t="n">
        <f aca="false">IF(H3="","",G3-H3)</f>
        <v>4</v>
      </c>
      <c r="J3" s="40" t="n">
        <f aca="false">IF(OR(D3="",D3+G3=0),"",D3/(D3+G3))</f>
        <v>0.252475247524753</v>
      </c>
      <c r="K3" s="40" t="n">
        <f aca="false">IF(E3="","",E3/(E3+H3))</f>
        <v>0.283653846153846</v>
      </c>
      <c r="L3" s="69" t="n">
        <f aca="false">IF(OR(K3="",J3=""),"",(J3-K3)*100)</f>
        <v>-3.11785986290937</v>
      </c>
      <c r="M3" s="36" t="n">
        <v>4.08747524320642</v>
      </c>
      <c r="N3" s="36" t="n">
        <v>1.28313635590461</v>
      </c>
      <c r="O3" s="36" t="n">
        <f aca="false">SQRT(M3^2+N3^2)</f>
        <v>4.28414434533543</v>
      </c>
      <c r="P3" s="40" t="n">
        <f aca="false">IF(J3="","",MAX(0,J3-1.96*O3/100))</f>
        <v>0.168506018356178</v>
      </c>
      <c r="Q3" s="40" t="n">
        <f aca="false">IF(J3="","",MIN(1,J3+1.96*O3/100))</f>
        <v>0.336444476693327</v>
      </c>
      <c r="R3" s="32" t="str">
        <f aca="false">IF(L3="","",IF(ABS(L3)&lt;=O3,"Yes","No"))</f>
        <v>Yes</v>
      </c>
      <c r="S3" s="32" t="str">
        <f aca="false">IF(L3="","",IF(ABS(L3)&lt;=1.96*O3,"Yes","No"))</f>
        <v>Yes</v>
      </c>
      <c r="T3" s="59" t="n">
        <f aca="false">IF(D3="","",ROUND(SQRT(((D3+G3)*O3/100)^2+(J3*(D3+G3)*0.15542)^2),0))</f>
        <v>23</v>
      </c>
      <c r="U3" s="32"/>
    </row>
    <row r="4" customFormat="false" ht="15" hidden="false" customHeight="false" outlineLevel="0" collapsed="false">
      <c r="A4" s="32" t="s">
        <v>159</v>
      </c>
      <c r="B4" s="32" t="s">
        <v>165</v>
      </c>
      <c r="C4" s="32" t="s">
        <v>165</v>
      </c>
      <c r="D4" s="59" t="n">
        <v>125</v>
      </c>
      <c r="E4" s="59" t="n">
        <v>143</v>
      </c>
      <c r="F4" s="68" t="n">
        <f aca="false">IF(E4="","",D4-E4)</f>
        <v>-18</v>
      </c>
      <c r="G4" s="59" t="n">
        <v>278</v>
      </c>
      <c r="H4" s="59" t="n">
        <v>309</v>
      </c>
      <c r="I4" s="68" t="n">
        <f aca="false">IF(H4="","",G4-H4)</f>
        <v>-31</v>
      </c>
      <c r="J4" s="40" t="n">
        <f aca="false">IF(OR(D4="",D4+G4=0),"",D4/(D4+G4))</f>
        <v>0.310173697270471</v>
      </c>
      <c r="K4" s="40" t="n">
        <f aca="false">IF(E4="","",E4/(E4+H4))</f>
        <v>0.316371681415929</v>
      </c>
      <c r="L4" s="69" t="n">
        <f aca="false">IF(OR(K4="",J4=""),"",(J4-K4)*100)</f>
        <v>-0.619798414545775</v>
      </c>
      <c r="M4" s="36" t="n">
        <v>4.08747524320642</v>
      </c>
      <c r="N4" s="36" t="n">
        <v>1.28313635590461</v>
      </c>
      <c r="O4" s="36" t="n">
        <f aca="false">SQRT(M4^2+N4^2)</f>
        <v>4.28414434533543</v>
      </c>
      <c r="P4" s="40" t="n">
        <f aca="false">IF(J4="","",MAX(0,J4-1.96*O4/100))</f>
        <v>0.226204468101897</v>
      </c>
      <c r="Q4" s="40" t="n">
        <f aca="false">IF(J4="","",MIN(1,J4+1.96*O4/100))</f>
        <v>0.394142926439046</v>
      </c>
      <c r="R4" s="32" t="str">
        <f aca="false">IF(L4="","",IF(ABS(L4)&lt;=O4,"Yes","No"))</f>
        <v>Yes</v>
      </c>
      <c r="S4" s="32" t="str">
        <f aca="false">IF(L4="","",IF(ABS(L4)&lt;=1.96*O4,"Yes","No"))</f>
        <v>Yes</v>
      </c>
      <c r="T4" s="59" t="n">
        <f aca="false">IF(D4="","",ROUND(SQRT(((D4+G4)*O4/100)^2+(J4*(D4+G4)*0.15542)^2),0))</f>
        <v>26</v>
      </c>
      <c r="U4" s="32"/>
    </row>
    <row r="5" customFormat="false" ht="15" hidden="false" customHeight="false" outlineLevel="0" collapsed="false">
      <c r="A5" s="32" t="s">
        <v>159</v>
      </c>
      <c r="B5" s="32" t="s">
        <v>166</v>
      </c>
      <c r="C5" s="32" t="s">
        <v>167</v>
      </c>
      <c r="D5" s="59" t="n">
        <v>197</v>
      </c>
      <c r="E5" s="59" t="n">
        <v>202</v>
      </c>
      <c r="F5" s="68" t="n">
        <f aca="false">IF(E5="","",D5-E5)</f>
        <v>-5</v>
      </c>
      <c r="G5" s="59" t="n">
        <v>595</v>
      </c>
      <c r="H5" s="59" t="n">
        <v>640</v>
      </c>
      <c r="I5" s="68" t="n">
        <f aca="false">IF(H5="","",G5-H5)</f>
        <v>-45</v>
      </c>
      <c r="J5" s="40" t="n">
        <f aca="false">IF(OR(D5="",D5+G5=0),"",D5/(D5+G5))</f>
        <v>0.248737373737374</v>
      </c>
      <c r="K5" s="40" t="n">
        <f aca="false">IF(E5="","",E5/(E5+H5))</f>
        <v>0.239904988123515</v>
      </c>
      <c r="L5" s="69" t="n">
        <f aca="false">IF(OR(K5="",J5=""),"",(J5-K5)*100)</f>
        <v>0.88323856138583</v>
      </c>
      <c r="M5" s="36" t="n">
        <v>2.8128053798891</v>
      </c>
      <c r="N5" s="36" t="n">
        <v>1.28313635590461</v>
      </c>
      <c r="O5" s="36" t="n">
        <f aca="false">SQRT(M5^2+N5^2)</f>
        <v>3.09165214941416</v>
      </c>
      <c r="P5" s="40" t="n">
        <f aca="false">IF(J5="","",MAX(0,J5-1.96*O5/100))</f>
        <v>0.188140991608856</v>
      </c>
      <c r="Q5" s="40" t="n">
        <f aca="false">IF(J5="","",MIN(1,J5+1.96*O5/100))</f>
        <v>0.309333755865891</v>
      </c>
      <c r="R5" s="32" t="str">
        <f aca="false">IF(L5="","",IF(ABS(L5)&lt;=O5,"Yes","No"))</f>
        <v>Yes</v>
      </c>
      <c r="S5" s="32" t="str">
        <f aca="false">IF(L5="","",IF(ABS(L5)&lt;=1.96*O5,"Yes","No"))</f>
        <v>Yes</v>
      </c>
      <c r="T5" s="59" t="n">
        <f aca="false">IF(D5="","",ROUND(SQRT(((D5+G5)*O5/100)^2+(J5*(D5+G5)*0.09439)^2),0))</f>
        <v>31</v>
      </c>
      <c r="U5" s="32"/>
    </row>
    <row r="6" customFormat="false" ht="15" hidden="false" customHeight="false" outlineLevel="0" collapsed="false">
      <c r="A6" s="32" t="s">
        <v>159</v>
      </c>
      <c r="B6" s="32" t="s">
        <v>166</v>
      </c>
      <c r="C6" s="32" t="s">
        <v>169</v>
      </c>
      <c r="D6" s="59" t="n">
        <v>200</v>
      </c>
      <c r="E6" s="59" t="n">
        <v>232</v>
      </c>
      <c r="F6" s="68" t="n">
        <f aca="false">IF(E6="","",D6-E6)</f>
        <v>-32</v>
      </c>
      <c r="G6" s="59" t="n">
        <v>583</v>
      </c>
      <c r="H6" s="59" t="n">
        <v>603</v>
      </c>
      <c r="I6" s="68" t="n">
        <f aca="false">IF(H6="","",G6-H6)</f>
        <v>-20</v>
      </c>
      <c r="J6" s="40" t="n">
        <f aca="false">IF(OR(D6="",D6+G6=0),"",D6/(D6+G6))</f>
        <v>0.255427841634738</v>
      </c>
      <c r="K6" s="40" t="n">
        <f aca="false">IF(E6="","",E6/(E6+H6))</f>
        <v>0.277844311377246</v>
      </c>
      <c r="L6" s="69" t="n">
        <f aca="false">IF(OR(K6="",J6=""),"",(J6-K6)*100)</f>
        <v>-2.24164697425073</v>
      </c>
      <c r="M6" s="36" t="n">
        <v>2.8128053798891</v>
      </c>
      <c r="N6" s="36" t="n">
        <v>1.28313635590461</v>
      </c>
      <c r="O6" s="36" t="n">
        <f aca="false">SQRT(M6^2+N6^2)</f>
        <v>3.09165214941416</v>
      </c>
      <c r="P6" s="40" t="n">
        <f aca="false">IF(J6="","",MAX(0,J6-1.96*O6/100))</f>
        <v>0.194831459506221</v>
      </c>
      <c r="Q6" s="40" t="n">
        <f aca="false">IF(J6="","",MIN(1,J6+1.96*O6/100))</f>
        <v>0.316024223763256</v>
      </c>
      <c r="R6" s="32" t="str">
        <f aca="false">IF(L6="","",IF(ABS(L6)&lt;=O6,"Yes","No"))</f>
        <v>Yes</v>
      </c>
      <c r="S6" s="32" t="str">
        <f aca="false">IF(L6="","",IF(ABS(L6)&lt;=1.96*O6,"Yes","No"))</f>
        <v>Yes</v>
      </c>
      <c r="T6" s="59" t="n">
        <f aca="false">IF(D6="","",ROUND(SQRT(((D6+G6)*O6/100)^2+(J6*(D6+G6)*0.09439)^2),0))</f>
        <v>31</v>
      </c>
      <c r="U6" s="32"/>
    </row>
    <row r="7" customFormat="false" ht="15" hidden="false" customHeight="false" outlineLevel="0" collapsed="false">
      <c r="A7" s="32" t="s">
        <v>159</v>
      </c>
      <c r="B7" s="32" t="s">
        <v>170</v>
      </c>
      <c r="C7" s="32" t="s">
        <v>170</v>
      </c>
      <c r="D7" s="59" t="n">
        <v>37</v>
      </c>
      <c r="E7" s="59" t="n">
        <v>38</v>
      </c>
      <c r="F7" s="68" t="n">
        <f aca="false">IF(E7="","",D7-E7)</f>
        <v>-1</v>
      </c>
      <c r="G7" s="59" t="n">
        <v>75</v>
      </c>
      <c r="H7" s="59" t="n">
        <v>78</v>
      </c>
      <c r="I7" s="68" t="n">
        <f aca="false">IF(H7="","",G7-H7)</f>
        <v>-3</v>
      </c>
      <c r="J7" s="40" t="n">
        <f aca="false">IF(OR(D7="",D7+G7=0),"",D7/(D7+G7))</f>
        <v>0.330357142857143</v>
      </c>
      <c r="K7" s="40" t="n">
        <f aca="false">IF(E7="","",E7/(E7+H7))</f>
        <v>0.327586206896552</v>
      </c>
      <c r="L7" s="69" t="n">
        <f aca="false">IF(OR(K7="",J7=""),"",(J7-K7)*100)</f>
        <v>0.277093596059114</v>
      </c>
      <c r="M7" s="36" t="n">
        <v>4.08747524320642</v>
      </c>
      <c r="N7" s="36" t="n">
        <v>1.28313635590461</v>
      </c>
      <c r="O7" s="36" t="n">
        <f aca="false">SQRT(M7^2+N7^2)</f>
        <v>4.28414434533543</v>
      </c>
      <c r="P7" s="40" t="n">
        <f aca="false">IF(J7="","",MAX(0,J7-1.96*O7/100))</f>
        <v>0.246387913688568</v>
      </c>
      <c r="Q7" s="40" t="n">
        <f aca="false">IF(J7="","",MIN(1,J7+1.96*O7/100))</f>
        <v>0.414326372025717</v>
      </c>
      <c r="R7" s="32" t="str">
        <f aca="false">IF(L7="","",IF(ABS(L7)&lt;=O7,"Yes","No"))</f>
        <v>Yes</v>
      </c>
      <c r="S7" s="32" t="str">
        <f aca="false">IF(L7="","",IF(ABS(L7)&lt;=1.96*O7,"Yes","No"))</f>
        <v>Yes</v>
      </c>
      <c r="T7" s="59" t="n">
        <f aca="false">IF(D7="","",ROUND(SQRT(((D7+G7)*O7/100)^2+(J7*(D7+G7)*0.15542)^2),0))</f>
        <v>7</v>
      </c>
      <c r="U7" s="32"/>
    </row>
    <row r="8" customFormat="false" ht="15" hidden="false" customHeight="false" outlineLevel="0" collapsed="false">
      <c r="A8" s="32" t="s">
        <v>159</v>
      </c>
      <c r="B8" s="32" t="s">
        <v>171</v>
      </c>
      <c r="C8" s="32" t="s">
        <v>172</v>
      </c>
      <c r="D8" s="59" t="n">
        <v>263</v>
      </c>
      <c r="E8" s="59" t="n">
        <v>301</v>
      </c>
      <c r="F8" s="68" t="n">
        <f aca="false">IF(E8="","",D8-E8)</f>
        <v>-38</v>
      </c>
      <c r="G8" s="59" t="n">
        <v>746</v>
      </c>
      <c r="H8" s="59" t="n">
        <v>760</v>
      </c>
      <c r="I8" s="68" t="n">
        <f aca="false">IF(H8="","",G8-H8)</f>
        <v>-14</v>
      </c>
      <c r="J8" s="40" t="n">
        <f aca="false">IF(OR(D8="",D8+G8=0),"",D8/(D8+G8))</f>
        <v>0.260654112983152</v>
      </c>
      <c r="K8" s="40" t="n">
        <f aca="false">IF(E8="","",E8/(E8+H8))</f>
        <v>0.283694627709708</v>
      </c>
      <c r="L8" s="69" t="n">
        <f aca="false">IF(OR(K8="",J8=""),"",(J8-K8)*100)</f>
        <v>-2.30405147265562</v>
      </c>
      <c r="M8" s="36" t="n">
        <v>2.8128053798891</v>
      </c>
      <c r="N8" s="36" t="n">
        <v>1.28313635590461</v>
      </c>
      <c r="O8" s="36" t="n">
        <f aca="false">SQRT(M8^2+N8^2)</f>
        <v>3.09165214941416</v>
      </c>
      <c r="P8" s="40" t="n">
        <f aca="false">IF(J8="","",MAX(0,J8-1.96*O8/100))</f>
        <v>0.200057730854634</v>
      </c>
      <c r="Q8" s="40" t="n">
        <f aca="false">IF(J8="","",MIN(1,J8+1.96*O8/100))</f>
        <v>0.321250495111669</v>
      </c>
      <c r="R8" s="32" t="str">
        <f aca="false">IF(L8="","",IF(ABS(L8)&lt;=O8,"Yes","No"))</f>
        <v>Yes</v>
      </c>
      <c r="S8" s="32" t="str">
        <f aca="false">IF(L8="","",IF(ABS(L8)&lt;=1.96*O8,"Yes","No"))</f>
        <v>Yes</v>
      </c>
      <c r="T8" s="59" t="n">
        <f aca="false">IF(D8="","",ROUND(SQRT(((D8+G8)*O8/100)^2+(J8*(D8+G8)*0.09439)^2),0))</f>
        <v>40</v>
      </c>
      <c r="U8" s="32"/>
    </row>
    <row r="9" customFormat="false" ht="15" hidden="false" customHeight="false" outlineLevel="0" collapsed="false">
      <c r="A9" s="32" t="s">
        <v>159</v>
      </c>
      <c r="B9" s="32" t="s">
        <v>171</v>
      </c>
      <c r="C9" s="32" t="s">
        <v>173</v>
      </c>
      <c r="D9" s="59" t="n">
        <v>152</v>
      </c>
      <c r="E9" s="59" t="n">
        <v>164</v>
      </c>
      <c r="F9" s="68" t="n">
        <f aca="false">IF(E9="","",D9-E9)</f>
        <v>-12</v>
      </c>
      <c r="G9" s="59" t="n">
        <v>436</v>
      </c>
      <c r="H9" s="59" t="n">
        <v>450</v>
      </c>
      <c r="I9" s="68" t="n">
        <f aca="false">IF(H9="","",G9-H9)</f>
        <v>-14</v>
      </c>
      <c r="J9" s="40" t="n">
        <f aca="false">IF(OR(D9="",D9+G9=0),"",D9/(D9+G9))</f>
        <v>0.258503401360544</v>
      </c>
      <c r="K9" s="40" t="n">
        <f aca="false">IF(E9="","",E9/(E9+H9))</f>
        <v>0.267100977198697</v>
      </c>
      <c r="L9" s="69" t="n">
        <f aca="false">IF(OR(K9="",J9=""),"",(J9-K9)*100)</f>
        <v>-0.859757583815285</v>
      </c>
      <c r="M9" s="36" t="n">
        <v>4.08747524320642</v>
      </c>
      <c r="N9" s="36" t="n">
        <v>1.28313635590461</v>
      </c>
      <c r="O9" s="36" t="n">
        <f aca="false">SQRT(M9^2+N9^2)</f>
        <v>4.28414434533543</v>
      </c>
      <c r="P9" s="40" t="n">
        <f aca="false">IF(J9="","",MAX(0,J9-1.96*O9/100))</f>
        <v>0.17453417219197</v>
      </c>
      <c r="Q9" s="40" t="n">
        <f aca="false">IF(J9="","",MIN(1,J9+1.96*O9/100))</f>
        <v>0.342472630529119</v>
      </c>
      <c r="R9" s="32" t="str">
        <f aca="false">IF(L9="","",IF(ABS(L9)&lt;=O9,"Yes","No"))</f>
        <v>Yes</v>
      </c>
      <c r="S9" s="32" t="str">
        <f aca="false">IF(L9="","",IF(ABS(L9)&lt;=1.96*O9,"Yes","No"))</f>
        <v>Yes</v>
      </c>
      <c r="T9" s="59" t="n">
        <f aca="false">IF(D9="","",ROUND(SQRT(((D9+G9)*O9/100)^2+(J9*(D9+G9)*0.15542)^2),0))</f>
        <v>35</v>
      </c>
      <c r="U9" s="32"/>
    </row>
    <row r="10" customFormat="false" ht="15" hidden="false" customHeight="false" outlineLevel="0" collapsed="false">
      <c r="A10" s="32" t="s">
        <v>159</v>
      </c>
      <c r="B10" s="32" t="s">
        <v>171</v>
      </c>
      <c r="C10" s="32" t="s">
        <v>174</v>
      </c>
      <c r="D10" s="59" t="n">
        <v>208</v>
      </c>
      <c r="E10" s="59" t="n">
        <v>235</v>
      </c>
      <c r="F10" s="68" t="n">
        <f aca="false">IF(E10="","",D10-E10)</f>
        <v>-27</v>
      </c>
      <c r="G10" s="59" t="n">
        <v>630</v>
      </c>
      <c r="H10" s="59" t="n">
        <v>626</v>
      </c>
      <c r="I10" s="68" t="n">
        <f aca="false">IF(H10="","",G10-H10)</f>
        <v>4</v>
      </c>
      <c r="J10" s="40" t="n">
        <f aca="false">IF(OR(D10="",D10+G10=0),"",D10/(D10+G10))</f>
        <v>0.248210023866348</v>
      </c>
      <c r="K10" s="40" t="n">
        <f aca="false">IF(E10="","",E10/(E10+H10))</f>
        <v>0.272938443670151</v>
      </c>
      <c r="L10" s="69" t="n">
        <f aca="false">IF(OR(K10="",J10=""),"",(J10-K10)*100)</f>
        <v>-2.47284198038025</v>
      </c>
      <c r="M10" s="36" t="n">
        <v>2.8128053798891</v>
      </c>
      <c r="N10" s="36" t="n">
        <v>1.28313635590461</v>
      </c>
      <c r="O10" s="36" t="n">
        <f aca="false">SQRT(M10^2+N10^2)</f>
        <v>3.09165214941416</v>
      </c>
      <c r="P10" s="40" t="n">
        <f aca="false">IF(J10="","",MAX(0,J10-1.96*O10/100))</f>
        <v>0.187613641737831</v>
      </c>
      <c r="Q10" s="40" t="n">
        <f aca="false">IF(J10="","",MIN(1,J10+1.96*O10/100))</f>
        <v>0.308806405994866</v>
      </c>
      <c r="R10" s="32" t="str">
        <f aca="false">IF(L10="","",IF(ABS(L10)&lt;=O10,"Yes","No"))</f>
        <v>Yes</v>
      </c>
      <c r="S10" s="32" t="str">
        <f aca="false">IF(L10="","",IF(ABS(L10)&lt;=1.96*O10,"Yes","No"))</f>
        <v>Yes</v>
      </c>
      <c r="T10" s="59" t="n">
        <f aca="false">IF(D10="","",ROUND(SQRT(((D10+G10)*O10/100)^2+(J10*(D10+G10)*0.09439)^2),0))</f>
        <v>33</v>
      </c>
      <c r="U10" s="32"/>
    </row>
    <row r="11" customFormat="false" ht="15" hidden="false" customHeight="false" outlineLevel="0" collapsed="false">
      <c r="A11" s="32" t="s">
        <v>159</v>
      </c>
      <c r="B11" s="32" t="s">
        <v>175</v>
      </c>
      <c r="C11" s="32" t="s">
        <v>176</v>
      </c>
      <c r="D11" s="59" t="n">
        <v>214</v>
      </c>
      <c r="E11" s="59" t="n">
        <v>229</v>
      </c>
      <c r="F11" s="68" t="n">
        <f aca="false">IF(E11="","",D11-E11)</f>
        <v>-15</v>
      </c>
      <c r="G11" s="59" t="n">
        <v>281</v>
      </c>
      <c r="H11" s="59" t="n">
        <v>297</v>
      </c>
      <c r="I11" s="68" t="n">
        <f aca="false">IF(H11="","",G11-H11)</f>
        <v>-16</v>
      </c>
      <c r="J11" s="40" t="n">
        <f aca="false">IF(OR(D11="",D11+G11=0),"",D11/(D11+G11))</f>
        <v>0.432323232323232</v>
      </c>
      <c r="K11" s="40" t="n">
        <f aca="false">IF(E11="","",E11/(E11+H11))</f>
        <v>0.435361216730038</v>
      </c>
      <c r="L11" s="69" t="n">
        <f aca="false">IF(OR(K11="",J11=""),"",(J11-K11)*100)</f>
        <v>-0.303798440680569</v>
      </c>
      <c r="M11" s="36" t="n">
        <v>4.08747524320642</v>
      </c>
      <c r="N11" s="36" t="n">
        <v>1.28313635590461</v>
      </c>
      <c r="O11" s="36" t="n">
        <f aca="false">SQRT(M11^2+N11^2)</f>
        <v>4.28414434533543</v>
      </c>
      <c r="P11" s="40" t="n">
        <f aca="false">IF(J11="","",MAX(0,J11-1.96*O11/100))</f>
        <v>0.348354003154658</v>
      </c>
      <c r="Q11" s="40" t="n">
        <f aca="false">IF(J11="","",MIN(1,J11+1.96*O11/100))</f>
        <v>0.516292461491807</v>
      </c>
      <c r="R11" s="32" t="str">
        <f aca="false">IF(L11="","",IF(ABS(L11)&lt;=O11,"Yes","No"))</f>
        <v>Yes</v>
      </c>
      <c r="S11" s="32" t="str">
        <f aca="false">IF(L11="","",IF(ABS(L11)&lt;=1.96*O11,"Yes","No"))</f>
        <v>Yes</v>
      </c>
      <c r="T11" s="59" t="n">
        <f aca="false">IF(D11="","",ROUND(SQRT(((D11+G11)*O11/100)^2+(J11*(D11+G11)*0.15542)^2),0))</f>
        <v>39</v>
      </c>
      <c r="U11" s="32"/>
    </row>
    <row r="12" customFormat="false" ht="15" hidden="false" customHeight="false" outlineLevel="0" collapsed="false">
      <c r="A12" s="32" t="s">
        <v>159</v>
      </c>
      <c r="B12" s="32" t="s">
        <v>175</v>
      </c>
      <c r="C12" s="32" t="s">
        <v>177</v>
      </c>
      <c r="D12" s="59" t="n">
        <v>155</v>
      </c>
      <c r="E12" s="59" t="n">
        <v>163</v>
      </c>
      <c r="F12" s="68" t="n">
        <f aca="false">IF(E12="","",D12-E12)</f>
        <v>-8</v>
      </c>
      <c r="G12" s="59" t="n">
        <v>215</v>
      </c>
      <c r="H12" s="59" t="n">
        <v>226</v>
      </c>
      <c r="I12" s="68" t="n">
        <f aca="false">IF(H12="","",G12-H12)</f>
        <v>-11</v>
      </c>
      <c r="J12" s="40" t="n">
        <f aca="false">IF(OR(D12="",D12+G12=0),"",D12/(D12+G12))</f>
        <v>0.418918918918919</v>
      </c>
      <c r="K12" s="40" t="n">
        <f aca="false">IF(E12="","",E12/(E12+H12))</f>
        <v>0.419023136246787</v>
      </c>
      <c r="L12" s="69" t="n">
        <f aca="false">IF(OR(K12="",J12=""),"",(J12-K12)*100)</f>
        <v>-0.0104217327867695</v>
      </c>
      <c r="M12" s="36" t="n">
        <v>4.08747524320642</v>
      </c>
      <c r="N12" s="36" t="n">
        <v>1.28313635590461</v>
      </c>
      <c r="O12" s="36" t="n">
        <f aca="false">SQRT(M12^2+N12^2)</f>
        <v>4.28414434533543</v>
      </c>
      <c r="P12" s="40" t="n">
        <f aca="false">IF(J12="","",MAX(0,J12-1.96*O12/100))</f>
        <v>0.334949689750345</v>
      </c>
      <c r="Q12" s="40" t="n">
        <f aca="false">IF(J12="","",MIN(1,J12+1.96*O12/100))</f>
        <v>0.502888148087493</v>
      </c>
      <c r="R12" s="32" t="str">
        <f aca="false">IF(L12="","",IF(ABS(L12)&lt;=O12,"Yes","No"))</f>
        <v>Yes</v>
      </c>
      <c r="S12" s="32" t="str">
        <f aca="false">IF(L12="","",IF(ABS(L12)&lt;=1.96*O12,"Yes","No"))</f>
        <v>Yes</v>
      </c>
      <c r="T12" s="59" t="n">
        <f aca="false">IF(D12="","",ROUND(SQRT(((D12+G12)*O12/100)^2+(J12*(D12+G12)*0.15542)^2),0))</f>
        <v>29</v>
      </c>
      <c r="U12" s="32"/>
    </row>
    <row r="13" customFormat="false" ht="15" hidden="false" customHeight="false" outlineLevel="0" collapsed="false">
      <c r="A13" s="32" t="s">
        <v>159</v>
      </c>
      <c r="B13" s="32" t="s">
        <v>175</v>
      </c>
      <c r="C13" s="32" t="s">
        <v>178</v>
      </c>
      <c r="D13" s="59" t="n">
        <v>267</v>
      </c>
      <c r="E13" s="59" t="n">
        <v>286</v>
      </c>
      <c r="F13" s="68" t="n">
        <f aca="false">IF(E13="","",D13-E13)</f>
        <v>-19</v>
      </c>
      <c r="G13" s="59" t="n">
        <v>458</v>
      </c>
      <c r="H13" s="59" t="n">
        <v>464</v>
      </c>
      <c r="I13" s="68" t="n">
        <f aca="false">IF(H13="","",G13-H13)</f>
        <v>-6</v>
      </c>
      <c r="J13" s="40" t="n">
        <f aca="false">IF(OR(D13="",D13+G13=0),"",D13/(D13+G13))</f>
        <v>0.368275862068966</v>
      </c>
      <c r="K13" s="40" t="n">
        <f aca="false">IF(E13="","",E13/(E13+H13))</f>
        <v>0.381333333333333</v>
      </c>
      <c r="L13" s="69" t="n">
        <f aca="false">IF(OR(K13="",J13=""),"",(J13-K13)*100)</f>
        <v>-1.30574712643678</v>
      </c>
      <c r="M13" s="36" t="n">
        <v>4.08747524320642</v>
      </c>
      <c r="N13" s="36" t="n">
        <v>1.28313635590461</v>
      </c>
      <c r="O13" s="36" t="n">
        <f aca="false">SQRT(M13^2+N13^2)</f>
        <v>4.28414434533543</v>
      </c>
      <c r="P13" s="40" t="n">
        <f aca="false">IF(J13="","",MAX(0,J13-1.96*O13/100))</f>
        <v>0.284306632900391</v>
      </c>
      <c r="Q13" s="40" t="n">
        <f aca="false">IF(J13="","",MIN(1,J13+1.96*O13/100))</f>
        <v>0.45224509123754</v>
      </c>
      <c r="R13" s="32" t="str">
        <f aca="false">IF(L13="","",IF(ABS(L13)&lt;=O13,"Yes","No"))</f>
        <v>Yes</v>
      </c>
      <c r="S13" s="32" t="str">
        <f aca="false">IF(L13="","",IF(ABS(L13)&lt;=1.96*O13,"Yes","No"))</f>
        <v>Yes</v>
      </c>
      <c r="T13" s="59" t="n">
        <f aca="false">IF(D13="","",ROUND(SQRT(((D13+G13)*O13/100)^2+(J13*(D13+G13)*0.15542)^2),0))</f>
        <v>52</v>
      </c>
      <c r="U13" s="32"/>
    </row>
    <row r="14" customFormat="false" ht="15" hidden="false" customHeight="false" outlineLevel="0" collapsed="false">
      <c r="A14" s="32" t="s">
        <v>159</v>
      </c>
      <c r="B14" s="32" t="s">
        <v>175</v>
      </c>
      <c r="C14" s="32" t="s">
        <v>179</v>
      </c>
      <c r="D14" s="59" t="n">
        <v>126</v>
      </c>
      <c r="E14" s="59" t="n">
        <v>138</v>
      </c>
      <c r="F14" s="68" t="n">
        <f aca="false">IF(E14="","",D14-E14)</f>
        <v>-12</v>
      </c>
      <c r="G14" s="59" t="n">
        <v>123</v>
      </c>
      <c r="H14" s="59" t="n">
        <v>134</v>
      </c>
      <c r="I14" s="68" t="n">
        <f aca="false">IF(H14="","",G14-H14)</f>
        <v>-11</v>
      </c>
      <c r="J14" s="40" t="n">
        <f aca="false">IF(OR(D14="",D14+G14=0),"",D14/(D14+G14))</f>
        <v>0.506024096385542</v>
      </c>
      <c r="K14" s="40" t="n">
        <f aca="false">IF(E14="","",E14/(E14+H14))</f>
        <v>0.507352941176471</v>
      </c>
      <c r="L14" s="69" t="n">
        <f aca="false">IF(OR(K14="",J14=""),"",(J14-K14)*100)</f>
        <v>-0.132884479092843</v>
      </c>
      <c r="M14" s="36" t="n">
        <v>4.08747524320642</v>
      </c>
      <c r="N14" s="36" t="n">
        <v>1.28313635590461</v>
      </c>
      <c r="O14" s="36" t="n">
        <f aca="false">SQRT(M14^2+N14^2)</f>
        <v>4.28414434533543</v>
      </c>
      <c r="P14" s="40" t="n">
        <f aca="false">IF(J14="","",MAX(0,J14-1.96*O14/100))</f>
        <v>0.422054867216968</v>
      </c>
      <c r="Q14" s="40" t="n">
        <f aca="false">IF(J14="","",MIN(1,J14+1.96*O14/100))</f>
        <v>0.589993325554117</v>
      </c>
      <c r="R14" s="32" t="str">
        <f aca="false">IF(L14="","",IF(ABS(L14)&lt;=O14,"Yes","No"))</f>
        <v>Yes</v>
      </c>
      <c r="S14" s="32" t="str">
        <f aca="false">IF(L14="","",IF(ABS(L14)&lt;=1.96*O14,"Yes","No"))</f>
        <v>Yes</v>
      </c>
      <c r="T14" s="59" t="n">
        <f aca="false">IF(D14="","",ROUND(SQRT(((D14+G14)*O14/100)^2+(J14*(D14+G14)*0.15542)^2),0))</f>
        <v>22</v>
      </c>
      <c r="U14" s="32"/>
    </row>
    <row r="15" customFormat="false" ht="15" hidden="false" customHeight="false" outlineLevel="0" collapsed="false">
      <c r="A15" s="32" t="s">
        <v>159</v>
      </c>
      <c r="B15" s="32" t="s">
        <v>175</v>
      </c>
      <c r="C15" s="32" t="s">
        <v>180</v>
      </c>
      <c r="D15" s="59" t="n">
        <v>262</v>
      </c>
      <c r="E15" s="59" t="n">
        <v>275</v>
      </c>
      <c r="F15" s="68" t="n">
        <f aca="false">IF(E15="","",D15-E15)</f>
        <v>-13</v>
      </c>
      <c r="G15" s="59" t="n">
        <v>330</v>
      </c>
      <c r="H15" s="59" t="n">
        <v>352</v>
      </c>
      <c r="I15" s="68" t="n">
        <f aca="false">IF(H15="","",G15-H15)</f>
        <v>-22</v>
      </c>
      <c r="J15" s="40" t="n">
        <f aca="false">IF(OR(D15="",D15+G15=0),"",D15/(D15+G15))</f>
        <v>0.442567567567568</v>
      </c>
      <c r="K15" s="40" t="n">
        <f aca="false">IF(E15="","",E15/(E15+H15))</f>
        <v>0.43859649122807</v>
      </c>
      <c r="L15" s="69" t="n">
        <f aca="false">IF(OR(K15="",J15=""),"",(J15-K15)*100)</f>
        <v>0.397107633949739</v>
      </c>
      <c r="M15" s="36" t="n">
        <v>4.08747524320642</v>
      </c>
      <c r="N15" s="36" t="n">
        <v>1.28313635590461</v>
      </c>
      <c r="O15" s="36" t="n">
        <f aca="false">SQRT(M15^2+N15^2)</f>
        <v>4.28414434533543</v>
      </c>
      <c r="P15" s="40" t="n">
        <f aca="false">IF(J15="","",MAX(0,J15-1.96*O15/100))</f>
        <v>0.358598338398993</v>
      </c>
      <c r="Q15" s="40" t="n">
        <f aca="false">IF(J15="","",MIN(1,J15+1.96*O15/100))</f>
        <v>0.526536796736142</v>
      </c>
      <c r="R15" s="32" t="str">
        <f aca="false">IF(L15="","",IF(ABS(L15)&lt;=O15,"Yes","No"))</f>
        <v>Yes</v>
      </c>
      <c r="S15" s="32" t="str">
        <f aca="false">IF(L15="","",IF(ABS(L15)&lt;=1.96*O15,"Yes","No"))</f>
        <v>Yes</v>
      </c>
      <c r="T15" s="59" t="n">
        <f aca="false">IF(D15="","",ROUND(SQRT(((D15+G15)*O15/100)^2+(J15*(D15+G15)*0.15542)^2),0))</f>
        <v>48</v>
      </c>
      <c r="U15" s="32"/>
    </row>
    <row r="16" customFormat="false" ht="15" hidden="false" customHeight="false" outlineLevel="0" collapsed="false">
      <c r="A16" s="32" t="s">
        <v>159</v>
      </c>
      <c r="B16" s="32" t="s">
        <v>181</v>
      </c>
      <c r="C16" s="32" t="s">
        <v>182</v>
      </c>
      <c r="D16" s="59" t="n">
        <v>104</v>
      </c>
      <c r="E16" s="59" t="n">
        <v>120</v>
      </c>
      <c r="F16" s="68" t="n">
        <f aca="false">IF(E16="","",D16-E16)</f>
        <v>-16</v>
      </c>
      <c r="G16" s="59" t="n">
        <v>222</v>
      </c>
      <c r="H16" s="59" t="n">
        <v>202</v>
      </c>
      <c r="I16" s="68" t="n">
        <f aca="false">IF(H16="","",G16-H16)</f>
        <v>20</v>
      </c>
      <c r="J16" s="40" t="n">
        <f aca="false">IF(OR(D16="",D16+G16=0),"",D16/(D16+G16))</f>
        <v>0.319018404907975</v>
      </c>
      <c r="K16" s="40" t="n">
        <f aca="false">IF(E16="","",E16/(E16+H16))</f>
        <v>0.372670807453416</v>
      </c>
      <c r="L16" s="69" t="n">
        <f aca="false">IF(OR(K16="",J16=""),"",(J16-K16)*100)</f>
        <v>-5.36524025454407</v>
      </c>
      <c r="M16" s="36" t="n">
        <v>4.08747524320642</v>
      </c>
      <c r="N16" s="36" t="n">
        <v>1.28313635590461</v>
      </c>
      <c r="O16" s="36" t="n">
        <f aca="false">SQRT(M16^2+N16^2)</f>
        <v>4.28414434533543</v>
      </c>
      <c r="P16" s="40" t="n">
        <f aca="false">IF(J16="","",MAX(0,J16-1.96*O16/100))</f>
        <v>0.235049175739401</v>
      </c>
      <c r="Q16" s="40" t="n">
        <f aca="false">IF(J16="","",MIN(1,J16+1.96*O16/100))</f>
        <v>0.40298763407655</v>
      </c>
      <c r="R16" s="32" t="str">
        <f aca="false">IF(L16="","",IF(ABS(L16)&lt;=O16,"Yes","No"))</f>
        <v>No</v>
      </c>
      <c r="S16" s="32" t="str">
        <f aca="false">IF(L16="","",IF(ABS(L16)&lt;=1.96*O16,"Yes","No"))</f>
        <v>Yes</v>
      </c>
      <c r="T16" s="59" t="n">
        <f aca="false">IF(D16="","",ROUND(SQRT(((D16+G16)*O16/100)^2+(J16*(D16+G16)*0.15542)^2),0))</f>
        <v>21</v>
      </c>
      <c r="U16" s="32"/>
    </row>
    <row r="17" customFormat="false" ht="15" hidden="false" customHeight="false" outlineLevel="0" collapsed="false">
      <c r="A17" s="32" t="s">
        <v>159</v>
      </c>
      <c r="B17" s="32" t="s">
        <v>181</v>
      </c>
      <c r="C17" s="32" t="s">
        <v>183</v>
      </c>
      <c r="D17" s="59" t="n">
        <v>208</v>
      </c>
      <c r="E17" s="59" t="n">
        <v>227</v>
      </c>
      <c r="F17" s="68" t="n">
        <f aca="false">IF(E17="","",D17-E17)</f>
        <v>-19</v>
      </c>
      <c r="G17" s="59" t="n">
        <v>508</v>
      </c>
      <c r="H17" s="59" t="n">
        <v>484</v>
      </c>
      <c r="I17" s="68" t="n">
        <f aca="false">IF(H17="","",G17-H17)</f>
        <v>24</v>
      </c>
      <c r="J17" s="40" t="n">
        <f aca="false">IF(OR(D17="",D17+G17=0),"",D17/(D17+G17))</f>
        <v>0.290502793296089</v>
      </c>
      <c r="K17" s="40" t="n">
        <f aca="false">IF(E17="","",E17/(E17+H17))</f>
        <v>0.319268635724332</v>
      </c>
      <c r="L17" s="69" t="n">
        <f aca="false">IF(OR(K17="",J17=""),"",(J17-K17)*100)</f>
        <v>-2.87658424282425</v>
      </c>
      <c r="M17" s="36" t="n">
        <v>4.08747524320642</v>
      </c>
      <c r="N17" s="36" t="n">
        <v>1.28313635590461</v>
      </c>
      <c r="O17" s="36" t="n">
        <f aca="false">SQRT(M17^2+N17^2)</f>
        <v>4.28414434533543</v>
      </c>
      <c r="P17" s="40" t="n">
        <f aca="false">IF(J17="","",MAX(0,J17-1.96*O17/100))</f>
        <v>0.206533564127515</v>
      </c>
      <c r="Q17" s="40" t="n">
        <f aca="false">IF(J17="","",MIN(1,J17+1.96*O17/100))</f>
        <v>0.374472022464664</v>
      </c>
      <c r="R17" s="32" t="str">
        <f aca="false">IF(L17="","",IF(ABS(L17)&lt;=O17,"Yes","No"))</f>
        <v>Yes</v>
      </c>
      <c r="S17" s="32" t="str">
        <f aca="false">IF(L17="","",IF(ABS(L17)&lt;=1.96*O17,"Yes","No"))</f>
        <v>Yes</v>
      </c>
      <c r="T17" s="59" t="n">
        <f aca="false">IF(D17="","",ROUND(SQRT(((D17+G17)*O17/100)^2+(J17*(D17+G17)*0.15542)^2),0))</f>
        <v>45</v>
      </c>
      <c r="U17" s="32"/>
    </row>
    <row r="18" customFormat="false" ht="15" hidden="false" customHeight="false" outlineLevel="0" collapsed="false">
      <c r="A18" s="32" t="s">
        <v>159</v>
      </c>
      <c r="B18" s="32" t="s">
        <v>184</v>
      </c>
      <c r="C18" s="32" t="s">
        <v>185</v>
      </c>
      <c r="D18" s="59" t="n">
        <v>255</v>
      </c>
      <c r="E18" s="59" t="n">
        <v>249</v>
      </c>
      <c r="F18" s="68" t="n">
        <f aca="false">IF(E18="","",D18-E18)</f>
        <v>6</v>
      </c>
      <c r="G18" s="59" t="n">
        <v>398</v>
      </c>
      <c r="H18" s="59" t="n">
        <v>392</v>
      </c>
      <c r="I18" s="68" t="n">
        <f aca="false">IF(H18="","",G18-H18)</f>
        <v>6</v>
      </c>
      <c r="J18" s="40" t="n">
        <f aca="false">IF(OR(D18="",D18+G18=0),"",D18/(D18+G18))</f>
        <v>0.390505359877489</v>
      </c>
      <c r="K18" s="40" t="n">
        <f aca="false">IF(E18="","",E18/(E18+H18))</f>
        <v>0.388455538221529</v>
      </c>
      <c r="L18" s="69" t="n">
        <f aca="false">IF(OR(K18="",J18=""),"",(J18-K18)*100)</f>
        <v>0.204982165595968</v>
      </c>
      <c r="M18" s="36" t="n">
        <v>4.08747524320642</v>
      </c>
      <c r="N18" s="36" t="n">
        <v>1.28313635590461</v>
      </c>
      <c r="O18" s="36" t="n">
        <f aca="false">SQRT(M18^2+N18^2)</f>
        <v>4.28414434533543</v>
      </c>
      <c r="P18" s="40" t="n">
        <f aca="false">IF(J18="","",MAX(0,J18-1.96*O18/100))</f>
        <v>0.306536130708914</v>
      </c>
      <c r="Q18" s="40" t="n">
        <f aca="false">IF(J18="","",MIN(1,J18+1.96*O18/100))</f>
        <v>0.474474589046063</v>
      </c>
      <c r="R18" s="32" t="str">
        <f aca="false">IF(L18="","",IF(ABS(L18)&lt;=O18,"Yes","No"))</f>
        <v>Yes</v>
      </c>
      <c r="S18" s="32" t="str">
        <f aca="false">IF(L18="","",IF(ABS(L18)&lt;=1.96*O18,"Yes","No"))</f>
        <v>Yes</v>
      </c>
      <c r="T18" s="59" t="n">
        <f aca="false">IF(D18="","",ROUND(SQRT(((D18+G18)*O18/100)^2+(J18*(D18+G18)*0.15542)^2),0))</f>
        <v>49</v>
      </c>
      <c r="U18" s="32"/>
    </row>
    <row r="19" customFormat="false" ht="15" hidden="false" customHeight="false" outlineLevel="0" collapsed="false">
      <c r="A19" s="32" t="s">
        <v>159</v>
      </c>
      <c r="B19" s="32" t="s">
        <v>184</v>
      </c>
      <c r="C19" s="32" t="s">
        <v>186</v>
      </c>
      <c r="D19" s="59" t="n">
        <v>163</v>
      </c>
      <c r="E19" s="59" t="n">
        <v>152</v>
      </c>
      <c r="F19" s="68" t="n">
        <f aca="false">IF(E19="","",D19-E19)</f>
        <v>11</v>
      </c>
      <c r="G19" s="59" t="n">
        <v>246</v>
      </c>
      <c r="H19" s="59" t="n">
        <v>246</v>
      </c>
      <c r="I19" s="68" t="n">
        <f aca="false">IF(H19="","",G19-H19)</f>
        <v>0</v>
      </c>
      <c r="J19" s="40" t="n">
        <f aca="false">IF(OR(D19="",D19+G19=0),"",D19/(D19+G19))</f>
        <v>0.398533007334963</v>
      </c>
      <c r="K19" s="40" t="n">
        <f aca="false">IF(E19="","",E19/(E19+H19))</f>
        <v>0.381909547738693</v>
      </c>
      <c r="L19" s="69" t="n">
        <f aca="false">IF(OR(K19="",J19=""),"",(J19-K19)*100)</f>
        <v>1.66234595962699</v>
      </c>
      <c r="M19" s="36" t="n">
        <v>4.08747524320642</v>
      </c>
      <c r="N19" s="36" t="n">
        <v>1.28313635590461</v>
      </c>
      <c r="O19" s="36" t="n">
        <f aca="false">SQRT(M19^2+N19^2)</f>
        <v>4.28414434533543</v>
      </c>
      <c r="P19" s="40" t="n">
        <f aca="false">IF(J19="","",MAX(0,J19-1.96*O19/100))</f>
        <v>0.314563778166389</v>
      </c>
      <c r="Q19" s="40" t="n">
        <f aca="false">IF(J19="","",MIN(1,J19+1.96*O19/100))</f>
        <v>0.482502236503538</v>
      </c>
      <c r="R19" s="32" t="str">
        <f aca="false">IF(L19="","",IF(ABS(L19)&lt;=O19,"Yes","No"))</f>
        <v>Yes</v>
      </c>
      <c r="S19" s="32" t="str">
        <f aca="false">IF(L19="","",IF(ABS(L19)&lt;=1.96*O19,"Yes","No"))</f>
        <v>Yes</v>
      </c>
      <c r="T19" s="59" t="n">
        <f aca="false">IF(D19="","",ROUND(SQRT(((D19+G19)*O19/100)^2+(J19*(D19+G19)*0.15542)^2),0))</f>
        <v>31</v>
      </c>
      <c r="U19" s="32"/>
    </row>
    <row r="20" customFormat="false" ht="15" hidden="false" customHeight="false" outlineLevel="0" collapsed="false">
      <c r="A20" s="32" t="s">
        <v>159</v>
      </c>
      <c r="B20" s="32" t="s">
        <v>184</v>
      </c>
      <c r="C20" s="32" t="s">
        <v>187</v>
      </c>
      <c r="D20" s="59" t="n">
        <v>144</v>
      </c>
      <c r="E20" s="59" t="n">
        <v>165</v>
      </c>
      <c r="F20" s="68" t="n">
        <f aca="false">IF(E20="","",D20-E20)</f>
        <v>-21</v>
      </c>
      <c r="G20" s="59" t="n">
        <v>203</v>
      </c>
      <c r="H20" s="59" t="n">
        <v>237</v>
      </c>
      <c r="I20" s="68" t="n">
        <f aca="false">IF(H20="","",G20-H20)</f>
        <v>-34</v>
      </c>
      <c r="J20" s="40" t="n">
        <f aca="false">IF(OR(D20="",D20+G20=0),"",D20/(D20+G20))</f>
        <v>0.414985590778098</v>
      </c>
      <c r="K20" s="40" t="n">
        <f aca="false">IF(E20="","",E20/(E20+H20))</f>
        <v>0.41044776119403</v>
      </c>
      <c r="L20" s="69" t="n">
        <f aca="false">IF(OR(K20="",J20=""),"",(J20-K20)*100)</f>
        <v>0.453782958406812</v>
      </c>
      <c r="M20" s="36" t="n">
        <v>4.08747524320642</v>
      </c>
      <c r="N20" s="36" t="n">
        <v>1.28313635590461</v>
      </c>
      <c r="O20" s="36" t="n">
        <f aca="false">SQRT(M20^2+N20^2)</f>
        <v>4.28414434533543</v>
      </c>
      <c r="P20" s="40" t="n">
        <f aca="false">IF(J20="","",MAX(0,J20-1.96*O20/100))</f>
        <v>0.331016361609524</v>
      </c>
      <c r="Q20" s="40" t="n">
        <f aca="false">IF(J20="","",MIN(1,J20+1.96*O20/100))</f>
        <v>0.498954819946672</v>
      </c>
      <c r="R20" s="32" t="str">
        <f aca="false">IF(L20="","",IF(ABS(L20)&lt;=O20,"Yes","No"))</f>
        <v>Yes</v>
      </c>
      <c r="S20" s="32" t="str">
        <f aca="false">IF(L20="","",IF(ABS(L20)&lt;=1.96*O20,"Yes","No"))</f>
        <v>Yes</v>
      </c>
      <c r="T20" s="59" t="n">
        <f aca="false">IF(D20="","",ROUND(SQRT(((D20+G20)*O20/100)^2+(J20*(D20+G20)*0.15542)^2),0))</f>
        <v>27</v>
      </c>
      <c r="U20" s="32"/>
    </row>
    <row r="21" customFormat="false" ht="15" hidden="false" customHeight="false" outlineLevel="0" collapsed="false">
      <c r="A21" s="32" t="s">
        <v>159</v>
      </c>
      <c r="B21" s="32" t="s">
        <v>188</v>
      </c>
      <c r="C21" s="32" t="s">
        <v>188</v>
      </c>
      <c r="D21" s="59" t="n">
        <v>38</v>
      </c>
      <c r="E21" s="59" t="n">
        <v>38</v>
      </c>
      <c r="F21" s="68" t="n">
        <f aca="false">IF(E21="","",D21-E21)</f>
        <v>0</v>
      </c>
      <c r="G21" s="59" t="n">
        <v>101</v>
      </c>
      <c r="H21" s="59" t="n">
        <v>106</v>
      </c>
      <c r="I21" s="68" t="n">
        <f aca="false">IF(H21="","",G21-H21)</f>
        <v>-5</v>
      </c>
      <c r="J21" s="40" t="n">
        <f aca="false">IF(OR(D21="",D21+G21=0),"",D21/(D21+G21))</f>
        <v>0.273381294964029</v>
      </c>
      <c r="K21" s="40" t="n">
        <f aca="false">IF(E21="","",E21/(E21+H21))</f>
        <v>0.263888888888889</v>
      </c>
      <c r="L21" s="69" t="n">
        <f aca="false">IF(OR(K21="",J21=""),"",(J21-K21)*100)</f>
        <v>0.94924060751399</v>
      </c>
      <c r="M21" s="36" t="n">
        <v>4.08747524320642</v>
      </c>
      <c r="N21" s="36" t="n">
        <v>1.28313635590461</v>
      </c>
      <c r="O21" s="36" t="n">
        <f aca="false">SQRT(M21^2+N21^2)</f>
        <v>4.28414434533543</v>
      </c>
      <c r="P21" s="40" t="n">
        <f aca="false">IF(J21="","",MAX(0,J21-1.96*O21/100))</f>
        <v>0.189412065795454</v>
      </c>
      <c r="Q21" s="40" t="n">
        <f aca="false">IF(J21="","",MIN(1,J21+1.96*O21/100))</f>
        <v>0.357350524132603</v>
      </c>
      <c r="R21" s="32" t="str">
        <f aca="false">IF(L21="","",IF(ABS(L21)&lt;=O21,"Yes","No"))</f>
        <v>Yes</v>
      </c>
      <c r="S21" s="32" t="str">
        <f aca="false">IF(L21="","",IF(ABS(L21)&lt;=1.96*O21,"Yes","No"))</f>
        <v>Yes</v>
      </c>
      <c r="T21" s="59" t="n">
        <f aca="false">IF(D21="","",ROUND(SQRT(((D21+G21)*O21/100)^2+(J21*(D21+G21)*0.15542)^2),0))</f>
        <v>8</v>
      </c>
      <c r="U21" s="32"/>
    </row>
    <row r="22" customFormat="false" ht="15" hidden="false" customHeight="false" outlineLevel="0" collapsed="false">
      <c r="A22" s="32" t="s">
        <v>159</v>
      </c>
      <c r="B22" s="32" t="s">
        <v>189</v>
      </c>
      <c r="C22" s="32" t="s">
        <v>189</v>
      </c>
      <c r="D22" s="59" t="n">
        <v>47</v>
      </c>
      <c r="E22" s="59" t="n">
        <v>58</v>
      </c>
      <c r="F22" s="68" t="n">
        <f aca="false">IF(E22="","",D22-E22)</f>
        <v>-11</v>
      </c>
      <c r="G22" s="59" t="n">
        <v>217</v>
      </c>
      <c r="H22" s="59" t="n">
        <v>214</v>
      </c>
      <c r="I22" s="68" t="n">
        <f aca="false">IF(H22="","",G22-H22)</f>
        <v>3</v>
      </c>
      <c r="J22" s="40" t="n">
        <f aca="false">IF(OR(D22="",D22+G22=0),"",D22/(D22+G22))</f>
        <v>0.178030303030303</v>
      </c>
      <c r="K22" s="40" t="n">
        <f aca="false">IF(E22="","",E22/(E22+H22))</f>
        <v>0.213235294117647</v>
      </c>
      <c r="L22" s="69" t="n">
        <f aca="false">IF(OR(K22="",J22=""),"",(J22-K22)*100)</f>
        <v>-3.5204991087344</v>
      </c>
      <c r="M22" s="36" t="n">
        <v>4.08747524320642</v>
      </c>
      <c r="N22" s="36" t="n">
        <v>1.28313635590461</v>
      </c>
      <c r="O22" s="36" t="n">
        <f aca="false">SQRT(M22^2+N22^2)</f>
        <v>4.28414434533543</v>
      </c>
      <c r="P22" s="40" t="n">
        <f aca="false">IF(J22="","",MAX(0,J22-1.96*O22/100))</f>
        <v>0.0940610738617287</v>
      </c>
      <c r="Q22" s="40" t="n">
        <f aca="false">IF(J22="","",MIN(1,J22+1.96*O22/100))</f>
        <v>0.261999532198877</v>
      </c>
      <c r="R22" s="32" t="str">
        <f aca="false">IF(L22="","",IF(ABS(L22)&lt;=O22,"Yes","No"))</f>
        <v>Yes</v>
      </c>
      <c r="S22" s="32" t="str">
        <f aca="false">IF(L22="","",IF(ABS(L22)&lt;=1.96*O22,"Yes","No"))</f>
        <v>Yes</v>
      </c>
      <c r="T22" s="59" t="n">
        <f aca="false">IF(D22="","",ROUND(SQRT(((D22+G22)*O22/100)^2+(J22*(D22+G22)*0.15542)^2),0))</f>
        <v>13</v>
      </c>
      <c r="U22" s="32"/>
    </row>
    <row r="23" customFormat="false" ht="15" hidden="false" customHeight="false" outlineLevel="0" collapsed="false">
      <c r="A23" s="32" t="s">
        <v>159</v>
      </c>
      <c r="B23" s="32" t="s">
        <v>190</v>
      </c>
      <c r="C23" s="32" t="s">
        <v>191</v>
      </c>
      <c r="D23" s="59" t="n">
        <v>299</v>
      </c>
      <c r="E23" s="59" t="n">
        <v>321</v>
      </c>
      <c r="F23" s="68" t="n">
        <f aca="false">IF(E23="","",D23-E23)</f>
        <v>-22</v>
      </c>
      <c r="G23" s="59" t="n">
        <v>486</v>
      </c>
      <c r="H23" s="59" t="n">
        <v>498</v>
      </c>
      <c r="I23" s="68" t="n">
        <f aca="false">IF(H23="","",G23-H23)</f>
        <v>-12</v>
      </c>
      <c r="J23" s="40" t="n">
        <f aca="false">IF(OR(D23="",D23+G23=0),"",D23/(D23+G23))</f>
        <v>0.380891719745223</v>
      </c>
      <c r="K23" s="40" t="n">
        <f aca="false">IF(E23="","",E23/(E23+H23))</f>
        <v>0.391941391941392</v>
      </c>
      <c r="L23" s="69" t="n">
        <f aca="false">IF(OR(K23="",J23=""),"",(J23-K23)*100)</f>
        <v>-1.1049672196169</v>
      </c>
      <c r="M23" s="36" t="n">
        <v>2.8128053798891</v>
      </c>
      <c r="N23" s="36" t="n">
        <v>1.28313635590461</v>
      </c>
      <c r="O23" s="36" t="n">
        <f aca="false">SQRT(M23^2+N23^2)</f>
        <v>3.09165214941416</v>
      </c>
      <c r="P23" s="40" t="n">
        <f aca="false">IF(J23="","",MAX(0,J23-1.96*O23/100))</f>
        <v>0.320295337616705</v>
      </c>
      <c r="Q23" s="40" t="n">
        <f aca="false">IF(J23="","",MIN(1,J23+1.96*O23/100))</f>
        <v>0.441488101873741</v>
      </c>
      <c r="R23" s="32" t="str">
        <f aca="false">IF(L23="","",IF(ABS(L23)&lt;=O23,"Yes","No"))</f>
        <v>Yes</v>
      </c>
      <c r="S23" s="32" t="str">
        <f aca="false">IF(L23="","",IF(ABS(L23)&lt;=1.96*O23,"Yes","No"))</f>
        <v>Yes</v>
      </c>
      <c r="T23" s="59" t="n">
        <f aca="false">IF(D23="","",ROUND(SQRT(((D23+G23)*O23/100)^2+(J23*(D23+G23)*0.09439)^2),0))</f>
        <v>37</v>
      </c>
      <c r="U23" s="32"/>
    </row>
    <row r="24" customFormat="false" ht="15" hidden="false" customHeight="false" outlineLevel="0" collapsed="false">
      <c r="A24" s="32" t="s">
        <v>159</v>
      </c>
      <c r="B24" s="32" t="s">
        <v>190</v>
      </c>
      <c r="C24" s="32" t="s">
        <v>192</v>
      </c>
      <c r="D24" s="59" t="n">
        <v>281</v>
      </c>
      <c r="E24" s="59" t="n">
        <v>288</v>
      </c>
      <c r="F24" s="68" t="n">
        <f aca="false">IF(E24="","",D24-E24)</f>
        <v>-7</v>
      </c>
      <c r="G24" s="59" t="n">
        <v>423</v>
      </c>
      <c r="H24" s="59" t="n">
        <v>448</v>
      </c>
      <c r="I24" s="68" t="n">
        <f aca="false">IF(H24="","",G24-H24)</f>
        <v>-25</v>
      </c>
      <c r="J24" s="40" t="n">
        <f aca="false">IF(OR(D24="",D24+G24=0),"",D24/(D24+G24))</f>
        <v>0.399147727272727</v>
      </c>
      <c r="K24" s="40" t="n">
        <f aca="false">IF(E24="","",E24/(E24+H24))</f>
        <v>0.391304347826087</v>
      </c>
      <c r="L24" s="69" t="n">
        <f aca="false">IF(OR(K24="",J24=""),"",(J24-K24)*100)</f>
        <v>0.784337944664032</v>
      </c>
      <c r="M24" s="36" t="n">
        <v>4.08747524320642</v>
      </c>
      <c r="N24" s="36" t="n">
        <v>1.28313635590461</v>
      </c>
      <c r="O24" s="36" t="n">
        <f aca="false">SQRT(M24^2+N24^2)</f>
        <v>4.28414434533543</v>
      </c>
      <c r="P24" s="40" t="n">
        <f aca="false">IF(J24="","",MAX(0,J24-1.96*O24/100))</f>
        <v>0.315178498104153</v>
      </c>
      <c r="Q24" s="40" t="n">
        <f aca="false">IF(J24="","",MIN(1,J24+1.96*O24/100))</f>
        <v>0.483116956441302</v>
      </c>
      <c r="R24" s="32" t="str">
        <f aca="false">IF(L24="","",IF(ABS(L24)&lt;=O24,"Yes","No"))</f>
        <v>Yes</v>
      </c>
      <c r="S24" s="32" t="str">
        <f aca="false">IF(L24="","",IF(ABS(L24)&lt;=1.96*O24,"Yes","No"))</f>
        <v>Yes</v>
      </c>
      <c r="T24" s="59" t="n">
        <f aca="false">IF(D24="","",ROUND(SQRT(((D24+G24)*O24/100)^2+(J24*(D24+G24)*0.15542)^2),0))</f>
        <v>53</v>
      </c>
      <c r="U24" s="32"/>
    </row>
    <row r="25" customFormat="false" ht="15" hidden="false" customHeight="false" outlineLevel="0" collapsed="false">
      <c r="A25" s="32" t="s">
        <v>159</v>
      </c>
      <c r="B25" s="32" t="s">
        <v>190</v>
      </c>
      <c r="C25" s="32" t="s">
        <v>193</v>
      </c>
      <c r="D25" s="59" t="n">
        <v>293</v>
      </c>
      <c r="E25" s="59" t="n">
        <v>317</v>
      </c>
      <c r="F25" s="68" t="n">
        <f aca="false">IF(E25="","",D25-E25)</f>
        <v>-24</v>
      </c>
      <c r="G25" s="59" t="n">
        <v>482</v>
      </c>
      <c r="H25" s="59" t="n">
        <v>527</v>
      </c>
      <c r="I25" s="68" t="n">
        <f aca="false">IF(H25="","",G25-H25)</f>
        <v>-45</v>
      </c>
      <c r="J25" s="40" t="n">
        <f aca="false">IF(OR(D25="",D25+G25=0),"",D25/(D25+G25))</f>
        <v>0.378064516129032</v>
      </c>
      <c r="K25" s="40" t="n">
        <f aca="false">IF(E25="","",E25/(E25+H25))</f>
        <v>0.375592417061611</v>
      </c>
      <c r="L25" s="69" t="n">
        <f aca="false">IF(OR(K25="",J25=""),"",(J25-K25)*100)</f>
        <v>0.247209906742085</v>
      </c>
      <c r="M25" s="36" t="n">
        <v>2.8128053798891</v>
      </c>
      <c r="N25" s="36" t="n">
        <v>1.28313635590461</v>
      </c>
      <c r="O25" s="36" t="n">
        <f aca="false">SQRT(M25^2+N25^2)</f>
        <v>3.09165214941416</v>
      </c>
      <c r="P25" s="40" t="n">
        <f aca="false">IF(J25="","",MAX(0,J25-1.96*O25/100))</f>
        <v>0.317468134000515</v>
      </c>
      <c r="Q25" s="40" t="n">
        <f aca="false">IF(J25="","",MIN(1,J25+1.96*O25/100))</f>
        <v>0.43866089825755</v>
      </c>
      <c r="R25" s="32" t="str">
        <f aca="false">IF(L25="","",IF(ABS(L25)&lt;=O25,"Yes","No"))</f>
        <v>Yes</v>
      </c>
      <c r="S25" s="32" t="str">
        <f aca="false">IF(L25="","",IF(ABS(L25)&lt;=1.96*O25,"Yes","No"))</f>
        <v>Yes</v>
      </c>
      <c r="T25" s="59" t="n">
        <f aca="false">IF(D25="","",ROUND(SQRT(((D25+G25)*O25/100)^2+(J25*(D25+G25)*0.09439)^2),0))</f>
        <v>37</v>
      </c>
      <c r="U25" s="32"/>
    </row>
    <row r="26" customFormat="false" ht="15" hidden="false" customHeight="false" outlineLevel="0" collapsed="false">
      <c r="A26" s="32" t="s">
        <v>159</v>
      </c>
      <c r="B26" s="32" t="s">
        <v>194</v>
      </c>
      <c r="C26" s="32" t="s">
        <v>195</v>
      </c>
      <c r="D26" s="59" t="n">
        <v>278</v>
      </c>
      <c r="E26" s="59" t="n">
        <v>285</v>
      </c>
      <c r="F26" s="68" t="n">
        <f aca="false">IF(E26="","",D26-E26)</f>
        <v>-7</v>
      </c>
      <c r="G26" s="59" t="n">
        <v>727</v>
      </c>
      <c r="H26" s="59" t="n">
        <v>760</v>
      </c>
      <c r="I26" s="68" t="n">
        <f aca="false">IF(H26="","",G26-H26)</f>
        <v>-33</v>
      </c>
      <c r="J26" s="40" t="n">
        <f aca="false">IF(OR(D26="",D26+G26=0),"",D26/(D26+G26))</f>
        <v>0.276616915422886</v>
      </c>
      <c r="K26" s="40" t="n">
        <f aca="false">IF(E26="","",E26/(E26+H26))</f>
        <v>0.272727272727273</v>
      </c>
      <c r="L26" s="69" t="n">
        <f aca="false">IF(OR(K26="",J26=""),"",(J26-K26)*100)</f>
        <v>0.388964269561287</v>
      </c>
      <c r="M26" s="36" t="n">
        <v>2.8128053798891</v>
      </c>
      <c r="N26" s="36" t="n">
        <v>1.28313635590461</v>
      </c>
      <c r="O26" s="36" t="n">
        <f aca="false">SQRT(M26^2+N26^2)</f>
        <v>3.09165214941416</v>
      </c>
      <c r="P26" s="40" t="n">
        <f aca="false">IF(J26="","",MAX(0,J26-1.96*O26/100))</f>
        <v>0.216020533294368</v>
      </c>
      <c r="Q26" s="40" t="n">
        <f aca="false">IF(J26="","",MIN(1,J26+1.96*O26/100))</f>
        <v>0.337213297551403</v>
      </c>
      <c r="R26" s="32" t="str">
        <f aca="false">IF(L26="","",IF(ABS(L26)&lt;=O26,"Yes","No"))</f>
        <v>Yes</v>
      </c>
      <c r="S26" s="32" t="str">
        <f aca="false">IF(L26="","",IF(ABS(L26)&lt;=1.96*O26,"Yes","No"))</f>
        <v>Yes</v>
      </c>
      <c r="T26" s="59" t="n">
        <f aca="false">IF(D26="","",ROUND(SQRT(((D26+G26)*O26/100)^2+(J26*(D26+G26)*0.09439)^2),0))</f>
        <v>41</v>
      </c>
      <c r="U26" s="32"/>
    </row>
    <row r="27" customFormat="false" ht="15" hidden="false" customHeight="false" outlineLevel="0" collapsed="false">
      <c r="A27" s="32" t="s">
        <v>159</v>
      </c>
      <c r="B27" s="32" t="s">
        <v>194</v>
      </c>
      <c r="C27" s="32" t="s">
        <v>196</v>
      </c>
      <c r="D27" s="59" t="n">
        <v>197</v>
      </c>
      <c r="E27" s="59" t="n">
        <v>228</v>
      </c>
      <c r="F27" s="68" t="n">
        <f aca="false">IF(E27="","",D27-E27)</f>
        <v>-31</v>
      </c>
      <c r="G27" s="59" t="n">
        <v>478</v>
      </c>
      <c r="H27" s="59" t="n">
        <v>522</v>
      </c>
      <c r="I27" s="68" t="n">
        <f aca="false">IF(H27="","",G27-H27)</f>
        <v>-44</v>
      </c>
      <c r="J27" s="40" t="n">
        <f aca="false">IF(OR(D27="",D27+G27=0),"",D27/(D27+G27))</f>
        <v>0.291851851851852</v>
      </c>
      <c r="K27" s="40" t="n">
        <f aca="false">IF(E27="","",E27/(E27+H27))</f>
        <v>0.304</v>
      </c>
      <c r="L27" s="69" t="n">
        <f aca="false">IF(OR(K27="",J27=""),"",(J27-K27)*100)</f>
        <v>-1.21481481481481</v>
      </c>
      <c r="M27" s="36" t="n">
        <v>4.08747524320642</v>
      </c>
      <c r="N27" s="36" t="n">
        <v>1.28313635590461</v>
      </c>
      <c r="O27" s="36" t="n">
        <f aca="false">SQRT(M27^2+N27^2)</f>
        <v>4.28414434533543</v>
      </c>
      <c r="P27" s="40" t="n">
        <f aca="false">IF(J27="","",MAX(0,J27-1.96*O27/100))</f>
        <v>0.207882622683277</v>
      </c>
      <c r="Q27" s="40" t="n">
        <f aca="false">IF(J27="","",MIN(1,J27+1.96*O27/100))</f>
        <v>0.375821081020426</v>
      </c>
      <c r="R27" s="32" t="str">
        <f aca="false">IF(L27="","",IF(ABS(L27)&lt;=O27,"Yes","No"))</f>
        <v>Yes</v>
      </c>
      <c r="S27" s="32" t="str">
        <f aca="false">IF(L27="","",IF(ABS(L27)&lt;=1.96*O27,"Yes","No"))</f>
        <v>Yes</v>
      </c>
      <c r="T27" s="59" t="n">
        <f aca="false">IF(D27="","",ROUND(SQRT(((D27+G27)*O27/100)^2+(J27*(D27+G27)*0.15542)^2),0))</f>
        <v>42</v>
      </c>
      <c r="U27" s="32"/>
    </row>
    <row r="28" customFormat="false" ht="15" hidden="false" customHeight="false" outlineLevel="0" collapsed="false">
      <c r="A28" s="32" t="s">
        <v>159</v>
      </c>
      <c r="B28" s="32" t="s">
        <v>197</v>
      </c>
      <c r="C28" s="32" t="s">
        <v>198</v>
      </c>
      <c r="D28" s="59" t="n">
        <v>126</v>
      </c>
      <c r="E28" s="59" t="n">
        <v>135</v>
      </c>
      <c r="F28" s="68" t="n">
        <f aca="false">IF(E28="","",D28-E28)</f>
        <v>-9</v>
      </c>
      <c r="G28" s="59" t="n">
        <v>391</v>
      </c>
      <c r="H28" s="59" t="n">
        <v>395</v>
      </c>
      <c r="I28" s="68" t="n">
        <f aca="false">IF(H28="","",G28-H28)</f>
        <v>-4</v>
      </c>
      <c r="J28" s="40" t="n">
        <f aca="false">IF(OR(D28="",D28+G28=0),"",D28/(D28+G28))</f>
        <v>0.243713733075435</v>
      </c>
      <c r="K28" s="40" t="n">
        <f aca="false">IF(E28="","",E28/(E28+H28))</f>
        <v>0.254716981132075</v>
      </c>
      <c r="L28" s="69" t="n">
        <f aca="false">IF(OR(K28="",J28=""),"",(J28-K28)*100)</f>
        <v>-1.10032480566403</v>
      </c>
      <c r="M28" s="36" t="n">
        <v>4.08747524320642</v>
      </c>
      <c r="N28" s="36" t="n">
        <v>1.28313635590461</v>
      </c>
      <c r="O28" s="36" t="n">
        <f aca="false">SQRT(M28^2+N28^2)</f>
        <v>4.28414434533543</v>
      </c>
      <c r="P28" s="40" t="n">
        <f aca="false">IF(J28="","",MAX(0,J28-1.96*O28/100))</f>
        <v>0.159744503906861</v>
      </c>
      <c r="Q28" s="40" t="n">
        <f aca="false">IF(J28="","",MIN(1,J28+1.96*O28/100))</f>
        <v>0.32768296224401</v>
      </c>
      <c r="R28" s="32" t="str">
        <f aca="false">IF(L28="","",IF(ABS(L28)&lt;=O28,"Yes","No"))</f>
        <v>Yes</v>
      </c>
      <c r="S28" s="32" t="str">
        <f aca="false">IF(L28="","",IF(ABS(L28)&lt;=1.96*O28,"Yes","No"))</f>
        <v>Yes</v>
      </c>
      <c r="T28" s="59" t="n">
        <f aca="false">IF(D28="","",ROUND(SQRT(((D28+G28)*O28/100)^2+(J28*(D28+G28)*0.15542)^2),0))</f>
        <v>30</v>
      </c>
      <c r="U28" s="32"/>
    </row>
    <row r="29" customFormat="false" ht="15" hidden="false" customHeight="false" outlineLevel="0" collapsed="false">
      <c r="A29" s="32" t="s">
        <v>159</v>
      </c>
      <c r="B29" s="32" t="s">
        <v>197</v>
      </c>
      <c r="C29" s="32" t="s">
        <v>199</v>
      </c>
      <c r="D29" s="59" t="n">
        <v>108</v>
      </c>
      <c r="E29" s="59" t="n">
        <v>124</v>
      </c>
      <c r="F29" s="68" t="n">
        <f aca="false">IF(E29="","",D29-E29)</f>
        <v>-16</v>
      </c>
      <c r="G29" s="59" t="n">
        <v>287</v>
      </c>
      <c r="H29" s="59" t="n">
        <v>298</v>
      </c>
      <c r="I29" s="68" t="n">
        <f aca="false">IF(H29="","",G29-H29)</f>
        <v>-11</v>
      </c>
      <c r="J29" s="40" t="n">
        <f aca="false">IF(OR(D29="",D29+G29=0),"",D29/(D29+G29))</f>
        <v>0.273417721518987</v>
      </c>
      <c r="K29" s="40" t="n">
        <f aca="false">IF(E29="","",E29/(E29+H29))</f>
        <v>0.293838862559242</v>
      </c>
      <c r="L29" s="69" t="n">
        <f aca="false">IF(OR(K29="",J29=""),"",(J29-K29)*100)</f>
        <v>-2.04211410402543</v>
      </c>
      <c r="M29" s="36" t="n">
        <v>4.08747524320642</v>
      </c>
      <c r="N29" s="36" t="n">
        <v>1.28313635590461</v>
      </c>
      <c r="O29" s="36" t="n">
        <f aca="false">SQRT(M29^2+N29^2)</f>
        <v>4.28414434533543</v>
      </c>
      <c r="P29" s="40" t="n">
        <f aca="false">IF(J29="","",MAX(0,J29-1.96*O29/100))</f>
        <v>0.189448492350413</v>
      </c>
      <c r="Q29" s="40" t="n">
        <f aca="false">IF(J29="","",MIN(1,J29+1.96*O29/100))</f>
        <v>0.357386950687562</v>
      </c>
      <c r="R29" s="32" t="str">
        <f aca="false">IF(L29="","",IF(ABS(L29)&lt;=O29,"Yes","No"))</f>
        <v>Yes</v>
      </c>
      <c r="S29" s="32" t="str">
        <f aca="false">IF(L29="","",IF(ABS(L29)&lt;=1.96*O29,"Yes","No"))</f>
        <v>Yes</v>
      </c>
      <c r="T29" s="59" t="n">
        <f aca="false">IF(D29="","",ROUND(SQRT(((D29+G29)*O29/100)^2+(J29*(D29+G29)*0.15542)^2),0))</f>
        <v>24</v>
      </c>
      <c r="U29" s="32"/>
    </row>
    <row r="30" customFormat="false" ht="15" hidden="false" customHeight="false" outlineLevel="0" collapsed="false">
      <c r="A30" s="32" t="s">
        <v>159</v>
      </c>
      <c r="B30" s="32" t="s">
        <v>197</v>
      </c>
      <c r="C30" s="32" t="s">
        <v>200</v>
      </c>
      <c r="D30" s="59" t="n">
        <v>341</v>
      </c>
      <c r="E30" s="59" t="n">
        <v>424</v>
      </c>
      <c r="F30" s="68" t="n">
        <f aca="false">IF(E30="","",D30-E30)</f>
        <v>-83</v>
      </c>
      <c r="G30" s="59" t="n">
        <v>936</v>
      </c>
      <c r="H30" s="59" t="n">
        <v>988</v>
      </c>
      <c r="I30" s="68" t="n">
        <f aca="false">IF(H30="","",G30-H30)</f>
        <v>-52</v>
      </c>
      <c r="J30" s="40" t="n">
        <f aca="false">IF(OR(D30="",D30+G30=0),"",D30/(D30+G30))</f>
        <v>0.267032106499608</v>
      </c>
      <c r="K30" s="40" t="n">
        <f aca="false">IF(E30="","",E30/(E30+H30))</f>
        <v>0.30028328611898</v>
      </c>
      <c r="L30" s="69" t="n">
        <f aca="false">IF(OR(K30="",J30=""),"",(J30-K30)*100)</f>
        <v>-3.32511796193717</v>
      </c>
      <c r="M30" s="36" t="n">
        <v>2.56134382502704</v>
      </c>
      <c r="N30" s="36" t="n">
        <v>1.28313635590461</v>
      </c>
      <c r="O30" s="36" t="n">
        <f aca="false">SQRT(M30^2+N30^2)</f>
        <v>2.86477243386771</v>
      </c>
      <c r="P30" s="40" t="n">
        <f aca="false">IF(J30="","",MAX(0,J30-1.96*O30/100))</f>
        <v>0.210882566795801</v>
      </c>
      <c r="Q30" s="40" t="n">
        <f aca="false">IF(J30="","",MIN(1,J30+1.96*O30/100))</f>
        <v>0.323181646203416</v>
      </c>
      <c r="R30" s="32" t="str">
        <f aca="false">IF(L30="","",IF(ABS(L30)&lt;=O30,"Yes","No"))</f>
        <v>No</v>
      </c>
      <c r="S30" s="32" t="str">
        <f aca="false">IF(L30="","",IF(ABS(L30)&lt;=1.96*O30,"Yes","No"))</f>
        <v>Yes</v>
      </c>
      <c r="T30" s="59" t="n">
        <f aca="false">IF(D30="","",ROUND(SQRT(((D30+G30)*O30/100)^2+(J30*(D30+G30)*0.09179)^2),0))</f>
        <v>48</v>
      </c>
      <c r="U30" s="32"/>
    </row>
    <row r="31" customFormat="false" ht="15" hidden="false" customHeight="false" outlineLevel="0" collapsed="false">
      <c r="A31" s="32" t="s">
        <v>159</v>
      </c>
      <c r="B31" s="32" t="s">
        <v>202</v>
      </c>
      <c r="C31" s="32" t="s">
        <v>203</v>
      </c>
      <c r="D31" s="59" t="n">
        <v>281</v>
      </c>
      <c r="E31" s="59" t="n">
        <v>279</v>
      </c>
      <c r="F31" s="68" t="n">
        <f aca="false">IF(E31="","",D31-E31)</f>
        <v>2</v>
      </c>
      <c r="G31" s="59" t="n">
        <v>423</v>
      </c>
      <c r="H31" s="59" t="n">
        <v>445</v>
      </c>
      <c r="I31" s="68" t="n">
        <f aca="false">IF(H31="","",G31-H31)</f>
        <v>-22</v>
      </c>
      <c r="J31" s="40" t="n">
        <f aca="false">IF(OR(D31="",D31+G31=0),"",D31/(D31+G31))</f>
        <v>0.399147727272727</v>
      </c>
      <c r="K31" s="40" t="n">
        <f aca="false">IF(E31="","",E31/(E31+H31))</f>
        <v>0.385359116022099</v>
      </c>
      <c r="L31" s="69" t="n">
        <f aca="false">IF(OR(K31="",J31=""),"",(J31-K31)*100)</f>
        <v>1.37886112506279</v>
      </c>
      <c r="M31" s="36" t="n">
        <v>4.08747524320642</v>
      </c>
      <c r="N31" s="36" t="n">
        <v>1.28313635590461</v>
      </c>
      <c r="O31" s="36" t="n">
        <f aca="false">SQRT(M31^2+N31^2)</f>
        <v>4.28414434533543</v>
      </c>
      <c r="P31" s="40" t="n">
        <f aca="false">IF(J31="","",MAX(0,J31-1.96*O31/100))</f>
        <v>0.315178498104153</v>
      </c>
      <c r="Q31" s="40" t="n">
        <f aca="false">IF(J31="","",MIN(1,J31+1.96*O31/100))</f>
        <v>0.483116956441302</v>
      </c>
      <c r="R31" s="32" t="str">
        <f aca="false">IF(L31="","",IF(ABS(L31)&lt;=O31,"Yes","No"))</f>
        <v>Yes</v>
      </c>
      <c r="S31" s="32" t="str">
        <f aca="false">IF(L31="","",IF(ABS(L31)&lt;=1.96*O31,"Yes","No"))</f>
        <v>Yes</v>
      </c>
      <c r="T31" s="59" t="n">
        <f aca="false">IF(D31="","",ROUND(SQRT(((D31+G31)*O31/100)^2+(J31*(D31+G31)*0.15542)^2),0))</f>
        <v>53</v>
      </c>
      <c r="U31" s="32"/>
    </row>
    <row r="32" customFormat="false" ht="15" hidden="false" customHeight="false" outlineLevel="0" collapsed="false">
      <c r="A32" s="32" t="s">
        <v>159</v>
      </c>
      <c r="B32" s="32" t="s">
        <v>202</v>
      </c>
      <c r="C32" s="32" t="s">
        <v>204</v>
      </c>
      <c r="D32" s="59" t="n">
        <v>282</v>
      </c>
      <c r="E32" s="59" t="n">
        <v>309</v>
      </c>
      <c r="F32" s="68" t="n">
        <f aca="false">IF(E32="","",D32-E32)</f>
        <v>-27</v>
      </c>
      <c r="G32" s="59" t="n">
        <v>471</v>
      </c>
      <c r="H32" s="59" t="n">
        <v>488</v>
      </c>
      <c r="I32" s="68" t="n">
        <f aca="false">IF(H32="","",G32-H32)</f>
        <v>-17</v>
      </c>
      <c r="J32" s="40" t="n">
        <f aca="false">IF(OR(D32="",D32+G32=0),"",D32/(D32+G32))</f>
        <v>0.374501992031873</v>
      </c>
      <c r="K32" s="40" t="n">
        <f aca="false">IF(E32="","",E32/(E32+H32))</f>
        <v>0.387703889585947</v>
      </c>
      <c r="L32" s="69" t="n">
        <f aca="false">IF(OR(K32="",J32=""),"",(J32-K32)*100)</f>
        <v>-1.32018975540748</v>
      </c>
      <c r="M32" s="36" t="n">
        <v>4.08747524320642</v>
      </c>
      <c r="N32" s="36" t="n">
        <v>1.28313635590461</v>
      </c>
      <c r="O32" s="36" t="n">
        <f aca="false">SQRT(M32^2+N32^2)</f>
        <v>4.28414434533543</v>
      </c>
      <c r="P32" s="40" t="n">
        <f aca="false">IF(J32="","",MAX(0,J32-1.96*O32/100))</f>
        <v>0.290532762863298</v>
      </c>
      <c r="Q32" s="40" t="n">
        <f aca="false">IF(J32="","",MIN(1,J32+1.96*O32/100))</f>
        <v>0.458471221200447</v>
      </c>
      <c r="R32" s="32" t="str">
        <f aca="false">IF(L32="","",IF(ABS(L32)&lt;=O32,"Yes","No"))</f>
        <v>Yes</v>
      </c>
      <c r="S32" s="32" t="str">
        <f aca="false">IF(L32="","",IF(ABS(L32)&lt;=1.96*O32,"Yes","No"))</f>
        <v>Yes</v>
      </c>
      <c r="T32" s="59" t="n">
        <f aca="false">IF(D32="","",ROUND(SQRT(((D32+G32)*O32/100)^2+(J32*(D32+G32)*0.15542)^2),0))</f>
        <v>54</v>
      </c>
      <c r="U32" s="32"/>
    </row>
    <row r="33" customFormat="false" ht="15" hidden="false" customHeight="false" outlineLevel="0" collapsed="false">
      <c r="A33" s="32" t="s">
        <v>159</v>
      </c>
      <c r="B33" s="32" t="s">
        <v>205</v>
      </c>
      <c r="C33" s="32" t="s">
        <v>205</v>
      </c>
      <c r="D33" s="59" t="n">
        <v>107</v>
      </c>
      <c r="E33" s="59" t="n">
        <v>134</v>
      </c>
      <c r="F33" s="68" t="n">
        <f aca="false">IF(E33="","",D33-E33)</f>
        <v>-27</v>
      </c>
      <c r="G33" s="59" t="n">
        <v>488</v>
      </c>
      <c r="H33" s="59" t="n">
        <v>503</v>
      </c>
      <c r="I33" s="68" t="n">
        <f aca="false">IF(H33="","",G33-H33)</f>
        <v>-15</v>
      </c>
      <c r="J33" s="40" t="n">
        <f aca="false">IF(OR(D33="",D33+G33=0),"",D33/(D33+G33))</f>
        <v>0.179831932773109</v>
      </c>
      <c r="K33" s="40" t="n">
        <f aca="false">IF(E33="","",E33/(E33+H33))</f>
        <v>0.210361067503925</v>
      </c>
      <c r="L33" s="69" t="n">
        <f aca="false">IF(OR(K33="",J33=""),"",(J33-K33)*100)</f>
        <v>-3.05291347308154</v>
      </c>
      <c r="M33" s="36" t="n">
        <v>4.08747524320642</v>
      </c>
      <c r="N33" s="36" t="n">
        <v>1.28313635590461</v>
      </c>
      <c r="O33" s="36" t="n">
        <f aca="false">SQRT(M33^2+N33^2)</f>
        <v>4.28414434533543</v>
      </c>
      <c r="P33" s="40" t="n">
        <f aca="false">IF(J33="","",MAX(0,J33-1.96*O33/100))</f>
        <v>0.0958627036045349</v>
      </c>
      <c r="Q33" s="40" t="n">
        <f aca="false">IF(J33="","",MIN(1,J33+1.96*O33/100))</f>
        <v>0.263801161941684</v>
      </c>
      <c r="R33" s="32" t="str">
        <f aca="false">IF(L33="","",IF(ABS(L33)&lt;=O33,"Yes","No"))</f>
        <v>Yes</v>
      </c>
      <c r="S33" s="32" t="str">
        <f aca="false">IF(L33="","",IF(ABS(L33)&lt;=1.96*O33,"Yes","No"))</f>
        <v>Yes</v>
      </c>
      <c r="T33" s="59" t="n">
        <f aca="false">IF(D33="","",ROUND(SQRT(((D33+G33)*O33/100)^2+(J33*(D33+G33)*0.15542)^2),0))</f>
        <v>30</v>
      </c>
      <c r="U33" s="32"/>
    </row>
    <row r="34" customFormat="false" ht="15" hidden="false" customHeight="false" outlineLevel="0" collapsed="false">
      <c r="A34" s="32" t="s">
        <v>159</v>
      </c>
      <c r="B34" s="32" t="s">
        <v>206</v>
      </c>
      <c r="C34" s="32" t="s">
        <v>207</v>
      </c>
      <c r="D34" s="59" t="n">
        <v>278</v>
      </c>
      <c r="E34" s="59" t="n">
        <v>281</v>
      </c>
      <c r="F34" s="68" t="n">
        <f aca="false">IF(E34="","",D34-E34)</f>
        <v>-3</v>
      </c>
      <c r="G34" s="59" t="n">
        <v>591</v>
      </c>
      <c r="H34" s="59" t="n">
        <v>592</v>
      </c>
      <c r="I34" s="68" t="n">
        <f aca="false">IF(H34="","",G34-H34)</f>
        <v>-1</v>
      </c>
      <c r="J34" s="40" t="n">
        <f aca="false">IF(OR(D34="",D34+G34=0),"",D34/(D34+G34))</f>
        <v>0.319907940161105</v>
      </c>
      <c r="K34" s="40" t="n">
        <f aca="false">IF(E34="","",E34/(E34+H34))</f>
        <v>0.321878579610538</v>
      </c>
      <c r="L34" s="69" t="n">
        <f aca="false">IF(OR(K34="",J34=""),"",(J34-K34)*100)</f>
        <v>-0.197063944943365</v>
      </c>
      <c r="M34" s="36" t="n">
        <v>2.8128053798891</v>
      </c>
      <c r="N34" s="36" t="n">
        <v>1.28313635590461</v>
      </c>
      <c r="O34" s="36" t="n">
        <f aca="false">SQRT(M34^2+N34^2)</f>
        <v>3.09165214941416</v>
      </c>
      <c r="P34" s="40" t="n">
        <f aca="false">IF(J34="","",MAX(0,J34-1.96*O34/100))</f>
        <v>0.259311558032587</v>
      </c>
      <c r="Q34" s="40" t="n">
        <f aca="false">IF(J34="","",MIN(1,J34+1.96*O34/100))</f>
        <v>0.380504322289622</v>
      </c>
      <c r="R34" s="32" t="str">
        <f aca="false">IF(L34="","",IF(ABS(L34)&lt;=O34,"Yes","No"))</f>
        <v>Yes</v>
      </c>
      <c r="S34" s="32" t="str">
        <f aca="false">IF(L34="","",IF(ABS(L34)&lt;=1.96*O34,"Yes","No"))</f>
        <v>Yes</v>
      </c>
      <c r="T34" s="59" t="n">
        <f aca="false">IF(D34="","",ROUND(SQRT(((D34+G34)*O34/100)^2+(J34*(D34+G34)*0.09439)^2),0))</f>
        <v>38</v>
      </c>
      <c r="U34" s="32"/>
    </row>
    <row r="35" customFormat="false" ht="15" hidden="false" customHeight="false" outlineLevel="0" collapsed="false">
      <c r="A35" s="32" t="s">
        <v>159</v>
      </c>
      <c r="B35" s="32" t="s">
        <v>206</v>
      </c>
      <c r="C35" s="32" t="s">
        <v>208</v>
      </c>
      <c r="D35" s="59" t="n">
        <v>484</v>
      </c>
      <c r="E35" s="59" t="n">
        <v>467</v>
      </c>
      <c r="F35" s="68" t="n">
        <f aca="false">IF(E35="","",D35-E35)</f>
        <v>17</v>
      </c>
      <c r="G35" s="59" t="n">
        <v>792</v>
      </c>
      <c r="H35" s="59" t="n">
        <v>782</v>
      </c>
      <c r="I35" s="68" t="n">
        <f aca="false">IF(H35="","",G35-H35)</f>
        <v>10</v>
      </c>
      <c r="J35" s="40" t="n">
        <f aca="false">IF(OR(D35="",D35+G35=0),"",D35/(D35+G35))</f>
        <v>0.379310344827586</v>
      </c>
      <c r="K35" s="40" t="n">
        <f aca="false">IF(E35="","",E35/(E35+H35))</f>
        <v>0.373899119295436</v>
      </c>
      <c r="L35" s="69" t="n">
        <f aca="false">IF(OR(K35="",J35=""),"",(J35-K35)*100)</f>
        <v>0.541122553214984</v>
      </c>
      <c r="M35" s="36" t="n">
        <v>2.56134382502704</v>
      </c>
      <c r="N35" s="36" t="n">
        <v>1.28313635590461</v>
      </c>
      <c r="O35" s="36" t="n">
        <f aca="false">SQRT(M35^2+N35^2)</f>
        <v>2.86477243386771</v>
      </c>
      <c r="P35" s="40" t="n">
        <f aca="false">IF(J35="","",MAX(0,J35-1.96*O35/100))</f>
        <v>0.323160805123779</v>
      </c>
      <c r="Q35" s="40" t="n">
        <f aca="false">IF(J35="","",MIN(1,J35+1.96*O35/100))</f>
        <v>0.435459884531393</v>
      </c>
      <c r="R35" s="32" t="str">
        <f aca="false">IF(L35="","",IF(ABS(L35)&lt;=O35,"Yes","No"))</f>
        <v>Yes</v>
      </c>
      <c r="S35" s="32" t="str">
        <f aca="false">IF(L35="","",IF(ABS(L35)&lt;=1.96*O35,"Yes","No"))</f>
        <v>Yes</v>
      </c>
      <c r="T35" s="59" t="n">
        <f aca="false">IF(D35="","",ROUND(SQRT(((D35+G35)*O35/100)^2+(J35*(D35+G35)*0.09179)^2),0))</f>
        <v>58</v>
      </c>
      <c r="U35" s="32"/>
    </row>
    <row r="36" customFormat="false" ht="15" hidden="false" customHeight="false" outlineLevel="0" collapsed="false">
      <c r="A36" s="32" t="s">
        <v>159</v>
      </c>
      <c r="B36" s="32" t="s">
        <v>206</v>
      </c>
      <c r="C36" s="32" t="s">
        <v>209</v>
      </c>
      <c r="D36" s="59" t="n">
        <v>143</v>
      </c>
      <c r="E36" s="59" t="n">
        <v>136</v>
      </c>
      <c r="F36" s="68" t="n">
        <f aca="false">IF(E36="","",D36-E36)</f>
        <v>7</v>
      </c>
      <c r="G36" s="59" t="n">
        <v>272</v>
      </c>
      <c r="H36" s="59" t="n">
        <v>278</v>
      </c>
      <c r="I36" s="68" t="n">
        <f aca="false">IF(H36="","",G36-H36)</f>
        <v>-6</v>
      </c>
      <c r="J36" s="40" t="n">
        <f aca="false">IF(OR(D36="",D36+G36=0),"",D36/(D36+G36))</f>
        <v>0.344578313253012</v>
      </c>
      <c r="K36" s="40" t="n">
        <f aca="false">IF(E36="","",E36/(E36+H36))</f>
        <v>0.328502415458937</v>
      </c>
      <c r="L36" s="69" t="n">
        <f aca="false">IF(OR(K36="",J36=""),"",(J36-K36)*100)</f>
        <v>1.60758977940748</v>
      </c>
      <c r="M36" s="36" t="n">
        <v>4.08747524320642</v>
      </c>
      <c r="N36" s="36" t="n">
        <v>1.28313635590461</v>
      </c>
      <c r="O36" s="36" t="n">
        <f aca="false">SQRT(M36^2+N36^2)</f>
        <v>4.28414434533543</v>
      </c>
      <c r="P36" s="40" t="n">
        <f aca="false">IF(J36="","",MAX(0,J36-1.96*O36/100))</f>
        <v>0.260609084084438</v>
      </c>
      <c r="Q36" s="40" t="n">
        <f aca="false">IF(J36="","",MIN(1,J36+1.96*O36/100))</f>
        <v>0.428547542421586</v>
      </c>
      <c r="R36" s="32" t="str">
        <f aca="false">IF(L36="","",IF(ABS(L36)&lt;=O36,"Yes","No"))</f>
        <v>Yes</v>
      </c>
      <c r="S36" s="32" t="str">
        <f aca="false">IF(L36="","",IF(ABS(L36)&lt;=1.96*O36,"Yes","No"))</f>
        <v>Yes</v>
      </c>
      <c r="T36" s="59" t="n">
        <f aca="false">IF(D36="","",ROUND(SQRT(((D36+G36)*O36/100)^2+(J36*(D36+G36)*0.15542)^2),0))</f>
        <v>28</v>
      </c>
      <c r="U36" s="32"/>
    </row>
    <row r="37" customFormat="false" ht="15" hidden="false" customHeight="false" outlineLevel="0" collapsed="false">
      <c r="A37" s="32" t="s">
        <v>159</v>
      </c>
      <c r="B37" s="32" t="s">
        <v>210</v>
      </c>
      <c r="C37" s="32" t="s">
        <v>210</v>
      </c>
      <c r="D37" s="59" t="n">
        <v>56</v>
      </c>
      <c r="E37" s="59" t="n">
        <v>68</v>
      </c>
      <c r="F37" s="68" t="n">
        <f aca="false">IF(E37="","",D37-E37)</f>
        <v>-12</v>
      </c>
      <c r="G37" s="59" t="n">
        <v>159</v>
      </c>
      <c r="H37" s="59" t="n">
        <v>153</v>
      </c>
      <c r="I37" s="68" t="n">
        <f aca="false">IF(H37="","",G37-H37)</f>
        <v>6</v>
      </c>
      <c r="J37" s="40" t="n">
        <f aca="false">IF(OR(D37="",D37+G37=0),"",D37/(D37+G37))</f>
        <v>0.26046511627907</v>
      </c>
      <c r="K37" s="40" t="n">
        <f aca="false">IF(E37="","",E37/(E37+H37))</f>
        <v>0.307692307692308</v>
      </c>
      <c r="L37" s="69" t="n">
        <f aca="false">IF(OR(K37="",J37=""),"",(J37-K37)*100)</f>
        <v>-4.7227191413238</v>
      </c>
      <c r="M37" s="36" t="n">
        <v>4.08747524320642</v>
      </c>
      <c r="N37" s="36" t="n">
        <v>1.28313635590461</v>
      </c>
      <c r="O37" s="36" t="n">
        <f aca="false">SQRT(M37^2+N37^2)</f>
        <v>4.28414434533543</v>
      </c>
      <c r="P37" s="40" t="n">
        <f aca="false">IF(J37="","",MAX(0,J37-1.96*O37/100))</f>
        <v>0.176495887110495</v>
      </c>
      <c r="Q37" s="40" t="n">
        <f aca="false">IF(J37="","",MIN(1,J37+1.96*O37/100))</f>
        <v>0.344434345447644</v>
      </c>
      <c r="R37" s="32" t="str">
        <f aca="false">IF(L37="","",IF(ABS(L37)&lt;=O37,"Yes","No"))</f>
        <v>No</v>
      </c>
      <c r="S37" s="32" t="str">
        <f aca="false">IF(L37="","",IF(ABS(L37)&lt;=1.96*O37,"Yes","No"))</f>
        <v>Yes</v>
      </c>
      <c r="T37" s="59" t="n">
        <f aca="false">IF(D37="","",ROUND(SQRT(((D37+G37)*O37/100)^2+(J37*(D37+G37)*0.15542)^2),0))</f>
        <v>13</v>
      </c>
      <c r="U37" s="32"/>
    </row>
    <row r="38" customFormat="false" ht="15" hidden="false" customHeight="false" outlineLevel="0" collapsed="false">
      <c r="A38" s="32" t="s">
        <v>159</v>
      </c>
      <c r="B38" s="32" t="s">
        <v>211</v>
      </c>
      <c r="C38" s="32" t="s">
        <v>212</v>
      </c>
      <c r="D38" s="59" t="n">
        <v>373</v>
      </c>
      <c r="E38" s="59" t="n">
        <v>432</v>
      </c>
      <c r="F38" s="68" t="n">
        <f aca="false">IF(E38="","",D38-E38)</f>
        <v>-59</v>
      </c>
      <c r="G38" s="59" t="n">
        <v>663</v>
      </c>
      <c r="H38" s="59" t="n">
        <v>705</v>
      </c>
      <c r="I38" s="68" t="n">
        <f aca="false">IF(H38="","",G38-H38)</f>
        <v>-42</v>
      </c>
      <c r="J38" s="40" t="n">
        <f aca="false">IF(OR(D38="",D38+G38=0),"",D38/(D38+G38))</f>
        <v>0.36003861003861</v>
      </c>
      <c r="K38" s="40" t="n">
        <f aca="false">IF(E38="","",E38/(E38+H38))</f>
        <v>0.379947229551451</v>
      </c>
      <c r="L38" s="69" t="n">
        <f aca="false">IF(OR(K38="",J38=""),"",(J38-K38)*100)</f>
        <v>-1.99086195128411</v>
      </c>
      <c r="M38" s="36" t="n">
        <v>2.8128053798891</v>
      </c>
      <c r="N38" s="36" t="n">
        <v>1.28313635590461</v>
      </c>
      <c r="O38" s="36" t="n">
        <f aca="false">SQRT(M38^2+N38^2)</f>
        <v>3.09165214941416</v>
      </c>
      <c r="P38" s="40" t="n">
        <f aca="false">IF(J38="","",MAX(0,J38-1.96*O38/100))</f>
        <v>0.299442227910092</v>
      </c>
      <c r="Q38" s="40" t="n">
        <f aca="false">IF(J38="","",MIN(1,J38+1.96*O38/100))</f>
        <v>0.420634992167128</v>
      </c>
      <c r="R38" s="32" t="str">
        <f aca="false">IF(L38="","",IF(ABS(L38)&lt;=O38,"Yes","No"))</f>
        <v>Yes</v>
      </c>
      <c r="S38" s="32" t="str">
        <f aca="false">IF(L38="","",IF(ABS(L38)&lt;=1.96*O38,"Yes","No"))</f>
        <v>Yes</v>
      </c>
      <c r="T38" s="59" t="n">
        <f aca="false">IF(D38="","",ROUND(SQRT(((D38+G38)*O38/100)^2+(J38*(D38+G38)*0.09439)^2),0))</f>
        <v>48</v>
      </c>
      <c r="U38" s="32"/>
    </row>
    <row r="39" customFormat="false" ht="15" hidden="false" customHeight="false" outlineLevel="0" collapsed="false">
      <c r="A39" s="32" t="s">
        <v>159</v>
      </c>
      <c r="B39" s="32" t="s">
        <v>211</v>
      </c>
      <c r="C39" s="32" t="s">
        <v>213</v>
      </c>
      <c r="D39" s="59" t="n">
        <v>277</v>
      </c>
      <c r="E39" s="59" t="n">
        <v>296</v>
      </c>
      <c r="F39" s="68" t="n">
        <f aca="false">IF(E39="","",D39-E39)</f>
        <v>-19</v>
      </c>
      <c r="G39" s="59" t="n">
        <v>528</v>
      </c>
      <c r="H39" s="59" t="n">
        <v>529</v>
      </c>
      <c r="I39" s="68" t="n">
        <f aca="false">IF(H39="","",G39-H39)</f>
        <v>-1</v>
      </c>
      <c r="J39" s="40" t="n">
        <f aca="false">IF(OR(D39="",D39+G39=0),"",D39/(D39+G39))</f>
        <v>0.344099378881988</v>
      </c>
      <c r="K39" s="40" t="n">
        <f aca="false">IF(E39="","",E39/(E39+H39))</f>
        <v>0.358787878787879</v>
      </c>
      <c r="L39" s="69" t="n">
        <f aca="false">IF(OR(K39="",J39=""),"",(J39-K39)*100)</f>
        <v>-1.46884999058912</v>
      </c>
      <c r="M39" s="36" t="n">
        <v>2.8128053798891</v>
      </c>
      <c r="N39" s="36" t="n">
        <v>1.28313635590461</v>
      </c>
      <c r="O39" s="36" t="n">
        <f aca="false">SQRT(M39^2+N39^2)</f>
        <v>3.09165214941416</v>
      </c>
      <c r="P39" s="40" t="n">
        <f aca="false">IF(J39="","",MAX(0,J39-1.96*O39/100))</f>
        <v>0.28350299675347</v>
      </c>
      <c r="Q39" s="40" t="n">
        <f aca="false">IF(J39="","",MIN(1,J39+1.96*O39/100))</f>
        <v>0.404695761010505</v>
      </c>
      <c r="R39" s="32" t="str">
        <f aca="false">IF(L39="","",IF(ABS(L39)&lt;=O39,"Yes","No"))</f>
        <v>Yes</v>
      </c>
      <c r="S39" s="32" t="str">
        <f aca="false">IF(L39="","",IF(ABS(L39)&lt;=1.96*O39,"Yes","No"))</f>
        <v>Yes</v>
      </c>
      <c r="T39" s="59" t="n">
        <f aca="false">IF(D39="","",ROUND(SQRT(((D39+G39)*O39/100)^2+(J39*(D39+G39)*0.09439)^2),0))</f>
        <v>36</v>
      </c>
      <c r="U39" s="32"/>
    </row>
    <row r="40" customFormat="false" ht="15" hidden="false" customHeight="false" outlineLevel="0" collapsed="false">
      <c r="A40" s="32" t="s">
        <v>159</v>
      </c>
      <c r="B40" s="32" t="s">
        <v>211</v>
      </c>
      <c r="C40" s="32" t="s">
        <v>214</v>
      </c>
      <c r="D40" s="59" t="n">
        <v>410</v>
      </c>
      <c r="E40" s="59" t="n">
        <v>460</v>
      </c>
      <c r="F40" s="68" t="n">
        <f aca="false">IF(E40="","",D40-E40)</f>
        <v>-50</v>
      </c>
      <c r="G40" s="59" t="n">
        <v>750</v>
      </c>
      <c r="H40" s="59" t="n">
        <v>791</v>
      </c>
      <c r="I40" s="68" t="n">
        <f aca="false">IF(H40="","",G40-H40)</f>
        <v>-41</v>
      </c>
      <c r="J40" s="40" t="n">
        <f aca="false">IF(OR(D40="",D40+G40=0),"",D40/(D40+G40))</f>
        <v>0.353448275862069</v>
      </c>
      <c r="K40" s="40" t="n">
        <f aca="false">IF(E40="","",E40/(E40+H40))</f>
        <v>0.367705835331735</v>
      </c>
      <c r="L40" s="69" t="n">
        <f aca="false">IF(OR(K40="",J40=""),"",(J40-K40)*100)</f>
        <v>-1.42575594696657</v>
      </c>
      <c r="M40" s="36" t="n">
        <v>2.8128053798891</v>
      </c>
      <c r="N40" s="36" t="n">
        <v>1.28313635590461</v>
      </c>
      <c r="O40" s="36" t="n">
        <f aca="false">SQRT(M40^2+N40^2)</f>
        <v>3.09165214941416</v>
      </c>
      <c r="P40" s="40" t="n">
        <f aca="false">IF(J40="","",MAX(0,J40-1.96*O40/100))</f>
        <v>0.292851893733551</v>
      </c>
      <c r="Q40" s="40" t="n">
        <f aca="false">IF(J40="","",MIN(1,J40+1.96*O40/100))</f>
        <v>0.414044657990587</v>
      </c>
      <c r="R40" s="32" t="str">
        <f aca="false">IF(L40="","",IF(ABS(L40)&lt;=O40,"Yes","No"))</f>
        <v>Yes</v>
      </c>
      <c r="S40" s="32" t="str">
        <f aca="false">IF(L40="","",IF(ABS(L40)&lt;=1.96*O40,"Yes","No"))</f>
        <v>Yes</v>
      </c>
      <c r="T40" s="59" t="n">
        <f aca="false">IF(D40="","",ROUND(SQRT(((D40+G40)*O40/100)^2+(J40*(D40+G40)*0.09439)^2),0))</f>
        <v>53</v>
      </c>
      <c r="U40" s="32"/>
    </row>
    <row r="41" customFormat="false" ht="15" hidden="false" customHeight="false" outlineLevel="0" collapsed="false">
      <c r="A41" s="32" t="s">
        <v>159</v>
      </c>
      <c r="B41" s="32" t="s">
        <v>211</v>
      </c>
      <c r="C41" s="32" t="s">
        <v>215</v>
      </c>
      <c r="D41" s="59" t="n">
        <v>349</v>
      </c>
      <c r="E41" s="59" t="n">
        <v>425</v>
      </c>
      <c r="F41" s="68" t="n">
        <f aca="false">IF(E41="","",D41-E41)</f>
        <v>-76</v>
      </c>
      <c r="G41" s="59" t="n">
        <v>846</v>
      </c>
      <c r="H41" s="59" t="n">
        <v>920</v>
      </c>
      <c r="I41" s="68" t="n">
        <f aca="false">IF(H41="","",G41-H41)</f>
        <v>-74</v>
      </c>
      <c r="J41" s="40" t="n">
        <f aca="false">IF(OR(D41="",D41+G41=0),"",D41/(D41+G41))</f>
        <v>0.292050209205021</v>
      </c>
      <c r="K41" s="40" t="n">
        <f aca="false">IF(E41="","",E41/(E41+H41))</f>
        <v>0.315985130111524</v>
      </c>
      <c r="L41" s="69" t="n">
        <f aca="false">IF(OR(K41="",J41=""),"",(J41-K41)*100)</f>
        <v>-2.39349209065033</v>
      </c>
      <c r="M41" s="36" t="n">
        <v>2.56134382502704</v>
      </c>
      <c r="N41" s="36" t="n">
        <v>1.28313635590461</v>
      </c>
      <c r="O41" s="36" t="n">
        <f aca="false">SQRT(M41^2+N41^2)</f>
        <v>2.86477243386771</v>
      </c>
      <c r="P41" s="40" t="n">
        <f aca="false">IF(J41="","",MAX(0,J41-1.96*O41/100))</f>
        <v>0.235900669501214</v>
      </c>
      <c r="Q41" s="40" t="n">
        <f aca="false">IF(J41="","",MIN(1,J41+1.96*O41/100))</f>
        <v>0.348199748908828</v>
      </c>
      <c r="R41" s="32" t="str">
        <f aca="false">IF(L41="","",IF(ABS(L41)&lt;=O41,"Yes","No"))</f>
        <v>Yes</v>
      </c>
      <c r="S41" s="32" t="str">
        <f aca="false">IF(L41="","",IF(ABS(L41)&lt;=1.96*O41,"Yes","No"))</f>
        <v>Yes</v>
      </c>
      <c r="T41" s="59" t="n">
        <f aca="false">IF(D41="","",ROUND(SQRT(((D41+G41)*O41/100)^2+(J41*(D41+G41)*0.09179)^2),0))</f>
        <v>47</v>
      </c>
      <c r="U41" s="32"/>
    </row>
    <row r="42" customFormat="false" ht="15" hidden="false" customHeight="false" outlineLevel="0" collapsed="false">
      <c r="A42" s="32" t="s">
        <v>159</v>
      </c>
      <c r="B42" s="32" t="s">
        <v>211</v>
      </c>
      <c r="C42" s="32" t="s">
        <v>216</v>
      </c>
      <c r="D42" s="59" t="n">
        <v>338</v>
      </c>
      <c r="E42" s="59" t="n">
        <v>397</v>
      </c>
      <c r="F42" s="68" t="n">
        <f aca="false">IF(E42="","",D42-E42)</f>
        <v>-59</v>
      </c>
      <c r="G42" s="59" t="n">
        <v>711</v>
      </c>
      <c r="H42" s="59" t="n">
        <v>692</v>
      </c>
      <c r="I42" s="68" t="n">
        <f aca="false">IF(H42="","",G42-H42)</f>
        <v>19</v>
      </c>
      <c r="J42" s="40" t="n">
        <f aca="false">IF(OR(D42="",D42+G42=0),"",D42/(D42+G42))</f>
        <v>0.322211630123928</v>
      </c>
      <c r="K42" s="40" t="n">
        <f aca="false">IF(E42="","",E42/(E42+H42))</f>
        <v>0.36455463728191</v>
      </c>
      <c r="L42" s="69" t="n">
        <f aca="false">IF(OR(K42="",J42=""),"",(J42-K42)*100)</f>
        <v>-4.23430071579825</v>
      </c>
      <c r="M42" s="36" t="n">
        <v>2.8128053798891</v>
      </c>
      <c r="N42" s="36" t="n">
        <v>1.28313635590461</v>
      </c>
      <c r="O42" s="36" t="n">
        <f aca="false">SQRT(M42^2+N42^2)</f>
        <v>3.09165214941416</v>
      </c>
      <c r="P42" s="40" t="n">
        <f aca="false">IF(J42="","",MAX(0,J42-1.96*O42/100))</f>
        <v>0.26161524799541</v>
      </c>
      <c r="Q42" s="40" t="n">
        <f aca="false">IF(J42="","",MIN(1,J42+1.96*O42/100))</f>
        <v>0.382808012252445</v>
      </c>
      <c r="R42" s="32" t="str">
        <f aca="false">IF(L42="","",IF(ABS(L42)&lt;=O42,"Yes","No"))</f>
        <v>No</v>
      </c>
      <c r="S42" s="32" t="str">
        <f aca="false">IF(L42="","",IF(ABS(L42)&lt;=1.96*O42,"Yes","No"))</f>
        <v>Yes</v>
      </c>
      <c r="T42" s="59" t="n">
        <f aca="false">IF(D42="","",ROUND(SQRT(((D42+G42)*O42/100)^2+(J42*(D42+G42)*0.09439)^2),0))</f>
        <v>45</v>
      </c>
      <c r="U42" s="32"/>
    </row>
    <row r="43" customFormat="false" ht="15" hidden="false" customHeight="false" outlineLevel="0" collapsed="false">
      <c r="A43" s="32" t="s">
        <v>159</v>
      </c>
      <c r="B43" s="32" t="s">
        <v>217</v>
      </c>
      <c r="C43" s="32" t="s">
        <v>218</v>
      </c>
      <c r="D43" s="59" t="n">
        <v>174</v>
      </c>
      <c r="E43" s="59" t="n">
        <v>175</v>
      </c>
      <c r="F43" s="68" t="n">
        <f aca="false">IF(E43="","",D43-E43)</f>
        <v>-1</v>
      </c>
      <c r="G43" s="59" t="n">
        <v>206</v>
      </c>
      <c r="H43" s="59" t="n">
        <v>212</v>
      </c>
      <c r="I43" s="68" t="n">
        <f aca="false">IF(H43="","",G43-H43)</f>
        <v>-6</v>
      </c>
      <c r="J43" s="40" t="n">
        <f aca="false">IF(OR(D43="",D43+G43=0),"",D43/(D43+G43))</f>
        <v>0.457894736842105</v>
      </c>
      <c r="K43" s="40" t="n">
        <f aca="false">IF(E43="","",E43/(E43+H43))</f>
        <v>0.452196382428941</v>
      </c>
      <c r="L43" s="69" t="n">
        <f aca="false">IF(OR(K43="",J43=""),"",(J43-K43)*100)</f>
        <v>0.569835441316469</v>
      </c>
      <c r="M43" s="36" t="n">
        <v>4.08747524320642</v>
      </c>
      <c r="N43" s="36" t="n">
        <v>1.28313635590461</v>
      </c>
      <c r="O43" s="36" t="n">
        <f aca="false">SQRT(M43^2+N43^2)</f>
        <v>4.28414434533543</v>
      </c>
      <c r="P43" s="40" t="n">
        <f aca="false">IF(J43="","",MAX(0,J43-1.96*O43/100))</f>
        <v>0.373925507673531</v>
      </c>
      <c r="Q43" s="40" t="n">
        <f aca="false">IF(J43="","",MIN(1,J43+1.96*O43/100))</f>
        <v>0.54186396601068</v>
      </c>
      <c r="R43" s="32" t="str">
        <f aca="false">IF(L43="","",IF(ABS(L43)&lt;=O43,"Yes","No"))</f>
        <v>Yes</v>
      </c>
      <c r="S43" s="32" t="str">
        <f aca="false">IF(L43="","",IF(ABS(L43)&lt;=1.96*O43,"Yes","No"))</f>
        <v>Yes</v>
      </c>
      <c r="T43" s="59" t="n">
        <f aca="false">IF(D43="","",ROUND(SQRT(((D43+G43)*O43/100)^2+(J43*(D43+G43)*0.15542)^2),0))</f>
        <v>32</v>
      </c>
      <c r="U43" s="32"/>
    </row>
    <row r="44" customFormat="false" ht="15" hidden="false" customHeight="false" outlineLevel="0" collapsed="false">
      <c r="A44" s="32" t="s">
        <v>159</v>
      </c>
      <c r="B44" s="32" t="s">
        <v>217</v>
      </c>
      <c r="C44" s="32" t="s">
        <v>219</v>
      </c>
      <c r="D44" s="59" t="n">
        <v>178</v>
      </c>
      <c r="E44" s="59" t="n">
        <v>184</v>
      </c>
      <c r="F44" s="68" t="n">
        <f aca="false">IF(E44="","",D44-E44)</f>
        <v>-6</v>
      </c>
      <c r="G44" s="59" t="n">
        <v>213</v>
      </c>
      <c r="H44" s="59" t="n">
        <v>208</v>
      </c>
      <c r="I44" s="68" t="n">
        <f aca="false">IF(H44="","",G44-H44)</f>
        <v>5</v>
      </c>
      <c r="J44" s="40" t="n">
        <f aca="false">IF(OR(D44="",D44+G44=0),"",D44/(D44+G44))</f>
        <v>0.455242966751918</v>
      </c>
      <c r="K44" s="40" t="n">
        <f aca="false">IF(E44="","",E44/(E44+H44))</f>
        <v>0.469387755102041</v>
      </c>
      <c r="L44" s="69" t="n">
        <f aca="false">IF(OR(K44="",J44=""),"",(J44-K44)*100)</f>
        <v>-1.41447883501227</v>
      </c>
      <c r="M44" s="36" t="n">
        <v>4.08747524320642</v>
      </c>
      <c r="N44" s="36" t="n">
        <v>1.28313635590461</v>
      </c>
      <c r="O44" s="36" t="n">
        <f aca="false">SQRT(M44^2+N44^2)</f>
        <v>4.28414434533543</v>
      </c>
      <c r="P44" s="40" t="n">
        <f aca="false">IF(J44="","",MAX(0,J44-1.96*O44/100))</f>
        <v>0.371273737583344</v>
      </c>
      <c r="Q44" s="40" t="n">
        <f aca="false">IF(J44="","",MIN(1,J44+1.96*O44/100))</f>
        <v>0.539212195920493</v>
      </c>
      <c r="R44" s="32" t="str">
        <f aca="false">IF(L44="","",IF(ABS(L44)&lt;=O44,"Yes","No"))</f>
        <v>Yes</v>
      </c>
      <c r="S44" s="32" t="str">
        <f aca="false">IF(L44="","",IF(ABS(L44)&lt;=1.96*O44,"Yes","No"))</f>
        <v>Yes</v>
      </c>
      <c r="T44" s="59" t="n">
        <f aca="false">IF(D44="","",ROUND(SQRT(((D44+G44)*O44/100)^2+(J44*(D44+G44)*0.15542)^2),0))</f>
        <v>32</v>
      </c>
      <c r="U44" s="32"/>
    </row>
    <row r="45" customFormat="false" ht="15" hidden="false" customHeight="false" outlineLevel="0" collapsed="false">
      <c r="A45" s="32" t="s">
        <v>159</v>
      </c>
      <c r="B45" s="32" t="s">
        <v>217</v>
      </c>
      <c r="C45" s="32" t="s">
        <v>220</v>
      </c>
      <c r="D45" s="59" t="n">
        <v>116</v>
      </c>
      <c r="E45" s="59" t="n">
        <v>102</v>
      </c>
      <c r="F45" s="68" t="n">
        <f aca="false">IF(E45="","",D45-E45)</f>
        <v>14</v>
      </c>
      <c r="G45" s="59" t="n">
        <v>189</v>
      </c>
      <c r="H45" s="59" t="n">
        <v>192</v>
      </c>
      <c r="I45" s="68" t="n">
        <f aca="false">IF(H45="","",G45-H45)</f>
        <v>-3</v>
      </c>
      <c r="J45" s="40" t="n">
        <f aca="false">IF(OR(D45="",D45+G45=0),"",D45/(D45+G45))</f>
        <v>0.380327868852459</v>
      </c>
      <c r="K45" s="40" t="n">
        <f aca="false">IF(E45="","",E45/(E45+H45))</f>
        <v>0.346938775510204</v>
      </c>
      <c r="L45" s="69" t="n">
        <f aca="false">IF(OR(K45="",J45=""),"",(J45-K45)*100)</f>
        <v>3.33890933422549</v>
      </c>
      <c r="M45" s="36" t="n">
        <v>4.08747524320642</v>
      </c>
      <c r="N45" s="36" t="n">
        <v>1.28313635590461</v>
      </c>
      <c r="O45" s="36" t="n">
        <f aca="false">SQRT(M45^2+N45^2)</f>
        <v>4.28414434533543</v>
      </c>
      <c r="P45" s="40" t="n">
        <f aca="false">IF(J45="","",MAX(0,J45-1.96*O45/100))</f>
        <v>0.296358639683885</v>
      </c>
      <c r="Q45" s="40" t="n">
        <f aca="false">IF(J45="","",MIN(1,J45+1.96*O45/100))</f>
        <v>0.464297098021033</v>
      </c>
      <c r="R45" s="32" t="str">
        <f aca="false">IF(L45="","",IF(ABS(L45)&lt;=O45,"Yes","No"))</f>
        <v>Yes</v>
      </c>
      <c r="S45" s="32" t="str">
        <f aca="false">IF(L45="","",IF(ABS(L45)&lt;=1.96*O45,"Yes","No"))</f>
        <v>Yes</v>
      </c>
      <c r="T45" s="59" t="n">
        <f aca="false">IF(D45="","",ROUND(SQRT(((D45+G45)*O45/100)^2+(J45*(D45+G45)*0.15542)^2),0))</f>
        <v>22</v>
      </c>
      <c r="U45" s="32"/>
    </row>
    <row r="46" customFormat="false" ht="15" hidden="false" customHeight="false" outlineLevel="0" collapsed="false">
      <c r="A46" s="32" t="s">
        <v>159</v>
      </c>
      <c r="B46" s="32" t="s">
        <v>217</v>
      </c>
      <c r="C46" s="32" t="s">
        <v>221</v>
      </c>
      <c r="D46" s="59" t="n">
        <v>183</v>
      </c>
      <c r="E46" s="59" t="n">
        <v>194</v>
      </c>
      <c r="F46" s="68" t="n">
        <f aca="false">IF(E46="","",D46-E46)</f>
        <v>-11</v>
      </c>
      <c r="G46" s="59" t="n">
        <v>280</v>
      </c>
      <c r="H46" s="59" t="n">
        <v>296</v>
      </c>
      <c r="I46" s="68" t="n">
        <f aca="false">IF(H46="","",G46-H46)</f>
        <v>-16</v>
      </c>
      <c r="J46" s="40" t="n">
        <f aca="false">IF(OR(D46="",D46+G46=0),"",D46/(D46+G46))</f>
        <v>0.39524838012959</v>
      </c>
      <c r="K46" s="40" t="n">
        <f aca="false">IF(E46="","",E46/(E46+H46))</f>
        <v>0.395918367346939</v>
      </c>
      <c r="L46" s="69" t="n">
        <f aca="false">IF(OR(K46="",J46=""),"",(J46-K46)*100)</f>
        <v>-0.0669987217349122</v>
      </c>
      <c r="M46" s="36" t="n">
        <v>4.08747524320642</v>
      </c>
      <c r="N46" s="36" t="n">
        <v>1.28313635590461</v>
      </c>
      <c r="O46" s="36" t="n">
        <f aca="false">SQRT(M46^2+N46^2)</f>
        <v>4.28414434533543</v>
      </c>
      <c r="P46" s="40" t="n">
        <f aca="false">IF(J46="","",MAX(0,J46-1.96*O46/100))</f>
        <v>0.311279150961015</v>
      </c>
      <c r="Q46" s="40" t="n">
        <f aca="false">IF(J46="","",MIN(1,J46+1.96*O46/100))</f>
        <v>0.479217609298164</v>
      </c>
      <c r="R46" s="32" t="str">
        <f aca="false">IF(L46="","",IF(ABS(L46)&lt;=O46,"Yes","No"))</f>
        <v>Yes</v>
      </c>
      <c r="S46" s="32" t="str">
        <f aca="false">IF(L46="","",IF(ABS(L46)&lt;=1.96*O46,"Yes","No"))</f>
        <v>Yes</v>
      </c>
      <c r="T46" s="59" t="n">
        <f aca="false">IF(D46="","",ROUND(SQRT(((D46+G46)*O46/100)^2+(J46*(D46+G46)*0.15542)^2),0))</f>
        <v>35</v>
      </c>
      <c r="U46" s="32"/>
    </row>
    <row r="47" customFormat="false" ht="15" hidden="false" customHeight="false" outlineLevel="0" collapsed="false">
      <c r="A47" s="32" t="s">
        <v>159</v>
      </c>
      <c r="B47" s="32" t="s">
        <v>222</v>
      </c>
      <c r="C47" s="32" t="s">
        <v>223</v>
      </c>
      <c r="D47" s="59" t="n">
        <v>248</v>
      </c>
      <c r="E47" s="59" t="n">
        <v>298</v>
      </c>
      <c r="F47" s="68" t="n">
        <f aca="false">IF(E47="","",D47-E47)</f>
        <v>-50</v>
      </c>
      <c r="G47" s="59" t="n">
        <v>676</v>
      </c>
      <c r="H47" s="59" t="n">
        <v>649</v>
      </c>
      <c r="I47" s="68" t="n">
        <f aca="false">IF(H47="","",G47-H47)</f>
        <v>27</v>
      </c>
      <c r="J47" s="40" t="n">
        <f aca="false">IF(OR(D47="",D47+G47=0),"",D47/(D47+G47))</f>
        <v>0.268398268398268</v>
      </c>
      <c r="K47" s="40" t="n">
        <f aca="false">IF(E47="","",E47/(E47+H47))</f>
        <v>0.31467793030623</v>
      </c>
      <c r="L47" s="69" t="n">
        <f aca="false">IF(OR(K47="",J47=""),"",(J47-K47)*100)</f>
        <v>-4.62796619079618</v>
      </c>
      <c r="M47" s="36" t="n">
        <v>2.8128053798891</v>
      </c>
      <c r="N47" s="36" t="n">
        <v>1.28313635590461</v>
      </c>
      <c r="O47" s="36" t="n">
        <f aca="false">SQRT(M47^2+N47^2)</f>
        <v>3.09165214941416</v>
      </c>
      <c r="P47" s="40" t="n">
        <f aca="false">IF(J47="","",MAX(0,J47-1.96*O47/100))</f>
        <v>0.207801886269751</v>
      </c>
      <c r="Q47" s="40" t="n">
        <f aca="false">IF(J47="","",MIN(1,J47+1.96*O47/100))</f>
        <v>0.328994650526786</v>
      </c>
      <c r="R47" s="32" t="str">
        <f aca="false">IF(L47="","",IF(ABS(L47)&lt;=O47,"Yes","No"))</f>
        <v>No</v>
      </c>
      <c r="S47" s="32" t="str">
        <f aca="false">IF(L47="","",IF(ABS(L47)&lt;=1.96*O47,"Yes","No"))</f>
        <v>Yes</v>
      </c>
      <c r="T47" s="59" t="n">
        <f aca="false">IF(D47="","",ROUND(SQRT(((D47+G47)*O47/100)^2+(J47*(D47+G47)*0.09439)^2),0))</f>
        <v>37</v>
      </c>
      <c r="U47" s="32"/>
    </row>
    <row r="48" customFormat="false" ht="15" hidden="false" customHeight="false" outlineLevel="0" collapsed="false">
      <c r="A48" s="32" t="s">
        <v>159</v>
      </c>
      <c r="B48" s="32" t="s">
        <v>222</v>
      </c>
      <c r="C48" s="32" t="s">
        <v>224</v>
      </c>
      <c r="D48" s="59" t="n">
        <v>231</v>
      </c>
      <c r="E48" s="59" t="n">
        <v>253</v>
      </c>
      <c r="F48" s="68" t="n">
        <f aca="false">IF(E48="","",D48-E48)</f>
        <v>-22</v>
      </c>
      <c r="G48" s="59" t="n">
        <v>670</v>
      </c>
      <c r="H48" s="59" t="n">
        <v>710</v>
      </c>
      <c r="I48" s="68" t="n">
        <f aca="false">IF(H48="","",G48-H48)</f>
        <v>-40</v>
      </c>
      <c r="J48" s="40" t="n">
        <f aca="false">IF(OR(D48="",D48+G48=0),"",D48/(D48+G48))</f>
        <v>0.25638179800222</v>
      </c>
      <c r="K48" s="40" t="n">
        <f aca="false">IF(E48="","",E48/(E48+H48))</f>
        <v>0.262720664589823</v>
      </c>
      <c r="L48" s="69" t="n">
        <f aca="false">IF(OR(K48="",J48=""),"",(J48-K48)*100)</f>
        <v>-0.633886658760369</v>
      </c>
      <c r="M48" s="36" t="n">
        <v>2.8128053798891</v>
      </c>
      <c r="N48" s="36" t="n">
        <v>1.28313635590461</v>
      </c>
      <c r="O48" s="36" t="n">
        <f aca="false">SQRT(M48^2+N48^2)</f>
        <v>3.09165214941416</v>
      </c>
      <c r="P48" s="40" t="n">
        <f aca="false">IF(J48="","",MAX(0,J48-1.96*O48/100))</f>
        <v>0.195785415873702</v>
      </c>
      <c r="Q48" s="40" t="n">
        <f aca="false">IF(J48="","",MIN(1,J48+1.96*O48/100))</f>
        <v>0.316978180130737</v>
      </c>
      <c r="R48" s="32" t="str">
        <f aca="false">IF(L48="","",IF(ABS(L48)&lt;=O48,"Yes","No"))</f>
        <v>Yes</v>
      </c>
      <c r="S48" s="32" t="str">
        <f aca="false">IF(L48="","",IF(ABS(L48)&lt;=1.96*O48,"Yes","No"))</f>
        <v>Yes</v>
      </c>
      <c r="T48" s="59" t="n">
        <f aca="false">IF(D48="","",ROUND(SQRT(((D48+G48)*O48/100)^2+(J48*(D48+G48)*0.09439)^2),0))</f>
        <v>35</v>
      </c>
      <c r="U48" s="32"/>
    </row>
    <row r="49" customFormat="false" ht="15" hidden="false" customHeight="false" outlineLevel="0" collapsed="false">
      <c r="A49" s="32" t="s">
        <v>159</v>
      </c>
      <c r="B49" s="32" t="s">
        <v>222</v>
      </c>
      <c r="C49" s="32" t="s">
        <v>225</v>
      </c>
      <c r="D49" s="59" t="n">
        <v>213</v>
      </c>
      <c r="E49" s="59" t="n">
        <v>238</v>
      </c>
      <c r="F49" s="68" t="n">
        <f aca="false">IF(E49="","",D49-E49)</f>
        <v>-25</v>
      </c>
      <c r="G49" s="59" t="n">
        <v>605</v>
      </c>
      <c r="H49" s="59" t="n">
        <v>586</v>
      </c>
      <c r="I49" s="68" t="n">
        <f aca="false">IF(H49="","",G49-H49)</f>
        <v>19</v>
      </c>
      <c r="J49" s="40" t="n">
        <f aca="false">IF(OR(D49="",D49+G49=0),"",D49/(D49+G49))</f>
        <v>0.26039119804401</v>
      </c>
      <c r="K49" s="40" t="n">
        <f aca="false">IF(E49="","",E49/(E49+H49))</f>
        <v>0.288834951456311</v>
      </c>
      <c r="L49" s="69" t="n">
        <f aca="false">IF(OR(K49="",J49=""),"",(J49-K49)*100)</f>
        <v>-2.84437534123009</v>
      </c>
      <c r="M49" s="36" t="n">
        <v>2.8128053798891</v>
      </c>
      <c r="N49" s="36" t="n">
        <v>1.28313635590461</v>
      </c>
      <c r="O49" s="36" t="n">
        <f aca="false">SQRT(M49^2+N49^2)</f>
        <v>3.09165214941416</v>
      </c>
      <c r="P49" s="40" t="n">
        <f aca="false">IF(J49="","",MAX(0,J49-1.96*O49/100))</f>
        <v>0.199794815915492</v>
      </c>
      <c r="Q49" s="40" t="n">
        <f aca="false">IF(J49="","",MIN(1,J49+1.96*O49/100))</f>
        <v>0.320987580172527</v>
      </c>
      <c r="R49" s="32" t="str">
        <f aca="false">IF(L49="","",IF(ABS(L49)&lt;=O49,"Yes","No"))</f>
        <v>Yes</v>
      </c>
      <c r="S49" s="32" t="str">
        <f aca="false">IF(L49="","",IF(ABS(L49)&lt;=1.96*O49,"Yes","No"))</f>
        <v>Yes</v>
      </c>
      <c r="T49" s="59" t="n">
        <f aca="false">IF(D49="","",ROUND(SQRT(((D49+G49)*O49/100)^2+(J49*(D49+G49)*0.09439)^2),0))</f>
        <v>32</v>
      </c>
      <c r="U49" s="32"/>
    </row>
    <row r="50" customFormat="false" ht="15" hidden="false" customHeight="false" outlineLevel="0" collapsed="false">
      <c r="A50" s="32" t="s">
        <v>159</v>
      </c>
      <c r="B50" s="32" t="s">
        <v>226</v>
      </c>
      <c r="C50" s="32" t="s">
        <v>227</v>
      </c>
      <c r="D50" s="59" t="n">
        <v>202</v>
      </c>
      <c r="E50" s="59" t="n">
        <v>238</v>
      </c>
      <c r="F50" s="68" t="n">
        <f aca="false">IF(E50="","",D50-E50)</f>
        <v>-36</v>
      </c>
      <c r="G50" s="59" t="n">
        <v>591</v>
      </c>
      <c r="H50" s="59" t="n">
        <v>541</v>
      </c>
      <c r="I50" s="68" t="n">
        <f aca="false">IF(H50="","",G50-H50)</f>
        <v>50</v>
      </c>
      <c r="J50" s="40" t="n">
        <f aca="false">IF(OR(D50="",D50+G50=0),"",D50/(D50+G50))</f>
        <v>0.254728877679697</v>
      </c>
      <c r="K50" s="40" t="n">
        <f aca="false">IF(E50="","",E50/(E50+H50))</f>
        <v>0.305519897304236</v>
      </c>
      <c r="L50" s="69" t="n">
        <f aca="false">IF(OR(K50="",J50=""),"",(J50-K50)*100)</f>
        <v>-5.07910196245388</v>
      </c>
      <c r="M50" s="36" t="n">
        <v>2.8128053798891</v>
      </c>
      <c r="N50" s="36" t="n">
        <v>1.28313635590461</v>
      </c>
      <c r="O50" s="36" t="n">
        <f aca="false">SQRT(M50^2+N50^2)</f>
        <v>3.09165214941416</v>
      </c>
      <c r="P50" s="40" t="n">
        <f aca="false">IF(J50="","",MAX(0,J50-1.96*O50/100))</f>
        <v>0.19413249555118</v>
      </c>
      <c r="Q50" s="40" t="n">
        <f aca="false">IF(J50="","",MIN(1,J50+1.96*O50/100))</f>
        <v>0.315325259808215</v>
      </c>
      <c r="R50" s="32" t="str">
        <f aca="false">IF(L50="","",IF(ABS(L50)&lt;=O50,"Yes","No"))</f>
        <v>No</v>
      </c>
      <c r="S50" s="32" t="str">
        <f aca="false">IF(L50="","",IF(ABS(L50)&lt;=1.96*O50,"Yes","No"))</f>
        <v>Yes</v>
      </c>
      <c r="T50" s="59" t="n">
        <f aca="false">IF(D50="","",ROUND(SQRT(((D50+G50)*O50/100)^2+(J50*(D50+G50)*0.09439)^2),0))</f>
        <v>31</v>
      </c>
      <c r="U50" s="32"/>
    </row>
    <row r="51" customFormat="false" ht="15" hidden="false" customHeight="false" outlineLevel="0" collapsed="false">
      <c r="A51" s="32" t="s">
        <v>159</v>
      </c>
      <c r="B51" s="32" t="s">
        <v>226</v>
      </c>
      <c r="C51" s="32" t="s">
        <v>228</v>
      </c>
      <c r="D51" s="59" t="n">
        <v>101</v>
      </c>
      <c r="E51" s="59" t="n">
        <v>103</v>
      </c>
      <c r="F51" s="68" t="n">
        <f aca="false">IF(E51="","",D51-E51)</f>
        <v>-2</v>
      </c>
      <c r="G51" s="59" t="n">
        <v>295</v>
      </c>
      <c r="H51" s="59" t="n">
        <v>292</v>
      </c>
      <c r="I51" s="68" t="n">
        <f aca="false">IF(H51="","",G51-H51)</f>
        <v>3</v>
      </c>
      <c r="J51" s="40" t="n">
        <f aca="false">IF(OR(D51="",D51+G51=0),"",D51/(D51+G51))</f>
        <v>0.255050505050505</v>
      </c>
      <c r="K51" s="40" t="n">
        <f aca="false">IF(E51="","",E51/(E51+H51))</f>
        <v>0.260759493670886</v>
      </c>
      <c r="L51" s="69" t="n">
        <f aca="false">IF(OR(K51="",J51=""),"",(J51-K51)*100)</f>
        <v>-0.570898862038105</v>
      </c>
      <c r="M51" s="36" t="n">
        <v>4.08747524320642</v>
      </c>
      <c r="N51" s="36" t="n">
        <v>1.28313635590461</v>
      </c>
      <c r="O51" s="36" t="n">
        <f aca="false">SQRT(M51^2+N51^2)</f>
        <v>4.28414434533543</v>
      </c>
      <c r="P51" s="40" t="n">
        <f aca="false">IF(J51="","",MAX(0,J51-1.96*O51/100))</f>
        <v>0.171081275881931</v>
      </c>
      <c r="Q51" s="40" t="n">
        <f aca="false">IF(J51="","",MIN(1,J51+1.96*O51/100))</f>
        <v>0.339019734219079</v>
      </c>
      <c r="R51" s="32" t="str">
        <f aca="false">IF(L51="","",IF(ABS(L51)&lt;=O51,"Yes","No"))</f>
        <v>Yes</v>
      </c>
      <c r="S51" s="32" t="str">
        <f aca="false">IF(L51="","",IF(ABS(L51)&lt;=1.96*O51,"Yes","No"))</f>
        <v>Yes</v>
      </c>
      <c r="T51" s="59" t="n">
        <f aca="false">IF(D51="","",ROUND(SQRT(((D51+G51)*O51/100)^2+(J51*(D51+G51)*0.15542)^2),0))</f>
        <v>23</v>
      </c>
      <c r="U51" s="32"/>
    </row>
    <row r="52" customFormat="false" ht="15" hidden="false" customHeight="false" outlineLevel="0" collapsed="false">
      <c r="A52" s="32" t="s">
        <v>159</v>
      </c>
      <c r="B52" s="32" t="s">
        <v>229</v>
      </c>
      <c r="C52" s="32" t="s">
        <v>229</v>
      </c>
      <c r="D52" s="59" t="n">
        <v>55</v>
      </c>
      <c r="E52" s="59" t="n">
        <v>53</v>
      </c>
      <c r="F52" s="68" t="n">
        <f aca="false">IF(E52="","",D52-E52)</f>
        <v>2</v>
      </c>
      <c r="G52" s="59" t="n">
        <v>88</v>
      </c>
      <c r="H52" s="59" t="n">
        <v>99</v>
      </c>
      <c r="I52" s="68" t="n">
        <f aca="false">IF(H52="","",G52-H52)</f>
        <v>-11</v>
      </c>
      <c r="J52" s="40" t="n">
        <f aca="false">IF(OR(D52="",D52+G52=0),"",D52/(D52+G52))</f>
        <v>0.384615384615385</v>
      </c>
      <c r="K52" s="40" t="n">
        <f aca="false">IF(E52="","",E52/(E52+H52))</f>
        <v>0.348684210526316</v>
      </c>
      <c r="L52" s="69" t="n">
        <f aca="false">IF(OR(K52="",J52=""),"",(J52-K52)*100)</f>
        <v>3.59311740890689</v>
      </c>
      <c r="M52" s="36" t="n">
        <v>4.08747524320642</v>
      </c>
      <c r="N52" s="36" t="n">
        <v>1.28313635590461</v>
      </c>
      <c r="O52" s="36" t="n">
        <f aca="false">SQRT(M52^2+N52^2)</f>
        <v>4.28414434533543</v>
      </c>
      <c r="P52" s="40" t="n">
        <f aca="false">IF(J52="","",MAX(0,J52-1.96*O52/100))</f>
        <v>0.30064615544681</v>
      </c>
      <c r="Q52" s="40" t="n">
        <f aca="false">IF(J52="","",MIN(1,J52+1.96*O52/100))</f>
        <v>0.468584613783959</v>
      </c>
      <c r="R52" s="32" t="str">
        <f aca="false">IF(L52="","",IF(ABS(L52)&lt;=O52,"Yes","No"))</f>
        <v>Yes</v>
      </c>
      <c r="S52" s="32" t="str">
        <f aca="false">IF(L52="","",IF(ABS(L52)&lt;=1.96*O52,"Yes","No"))</f>
        <v>Yes</v>
      </c>
      <c r="T52" s="59" t="n">
        <f aca="false">IF(D52="","",ROUND(SQRT(((D52+G52)*O52/100)^2+(J52*(D52+G52)*0.15542)^2),0))</f>
        <v>11</v>
      </c>
      <c r="U52" s="32"/>
    </row>
    <row r="53" customFormat="false" ht="15" hidden="false" customHeight="false" outlineLevel="0" collapsed="false">
      <c r="A53" s="32" t="s">
        <v>230</v>
      </c>
      <c r="B53" s="32" t="s">
        <v>231</v>
      </c>
      <c r="C53" s="32" t="s">
        <v>231</v>
      </c>
      <c r="D53" s="59" t="n">
        <v>655</v>
      </c>
      <c r="E53" s="59" t="n">
        <v>601</v>
      </c>
      <c r="F53" s="68" t="n">
        <f aca="false">IF(E53="","",D53-E53)</f>
        <v>54</v>
      </c>
      <c r="G53" s="59" t="n">
        <v>764</v>
      </c>
      <c r="H53" s="59" t="n">
        <v>766</v>
      </c>
      <c r="I53" s="68" t="n">
        <f aca="false">IF(H53="","",G53-H53)</f>
        <v>-2</v>
      </c>
      <c r="J53" s="40" t="n">
        <f aca="false">IF(OR(D53="",D53+G53=0),"",D53/(D53+G53))</f>
        <v>0.461592670894997</v>
      </c>
      <c r="K53" s="40" t="n">
        <f aca="false">IF(E53="","",E53/(E53+H53))</f>
        <v>0.439648866130212</v>
      </c>
      <c r="L53" s="69" t="n">
        <f aca="false">IF(OR(K53="",J53=""),"",(J53-K53)*100)</f>
        <v>2.19438047647844</v>
      </c>
      <c r="M53" s="36" t="n">
        <v>2.56134382502704</v>
      </c>
      <c r="N53" s="36" t="n">
        <v>1.28313635590461</v>
      </c>
      <c r="O53" s="36" t="n">
        <f aca="false">SQRT(M53^2+N53^2)</f>
        <v>2.86477243386771</v>
      </c>
      <c r="P53" s="40" t="n">
        <f aca="false">IF(J53="","",MAX(0,J53-1.96*O53/100))</f>
        <v>0.405443131191189</v>
      </c>
      <c r="Q53" s="40" t="n">
        <f aca="false">IF(J53="","",MIN(1,J53+1.96*O53/100))</f>
        <v>0.517742210598804</v>
      </c>
      <c r="R53" s="32" t="str">
        <f aca="false">IF(L53="","",IF(ABS(L53)&lt;=O53,"Yes","No"))</f>
        <v>Yes</v>
      </c>
      <c r="S53" s="32" t="str">
        <f aca="false">IF(L53="","",IF(ABS(L53)&lt;=1.96*O53,"Yes","No"))</f>
        <v>Yes</v>
      </c>
      <c r="T53" s="59" t="n">
        <f aca="false">IF(D53="","",ROUND(SQRT(((D53+G53)*O53/100)^2+(J53*(D53+G53)*0.09179)^2),0))</f>
        <v>73</v>
      </c>
      <c r="U53" s="32"/>
    </row>
    <row r="54" customFormat="false" ht="15" hidden="false" customHeight="false" outlineLevel="0" collapsed="false">
      <c r="A54" s="32" t="s">
        <v>230</v>
      </c>
      <c r="B54" s="32" t="s">
        <v>232</v>
      </c>
      <c r="C54" s="32" t="s">
        <v>233</v>
      </c>
      <c r="D54" s="59" t="n">
        <v>538</v>
      </c>
      <c r="E54" s="59" t="n">
        <v>437</v>
      </c>
      <c r="F54" s="68" t="n">
        <f aca="false">IF(E54="","",D54-E54)</f>
        <v>101</v>
      </c>
      <c r="G54" s="59" t="n">
        <v>176</v>
      </c>
      <c r="H54" s="59" t="n">
        <v>173</v>
      </c>
      <c r="I54" s="68" t="n">
        <f aca="false">IF(H54="","",G54-H54)</f>
        <v>3</v>
      </c>
      <c r="J54" s="40" t="n">
        <f aca="false">IF(OR(D54="",D54+G54=0),"",D54/(D54+G54))</f>
        <v>0.753501400560224</v>
      </c>
      <c r="K54" s="40" t="n">
        <f aca="false">IF(E54="","",E54/(E54+H54))</f>
        <v>0.716393442622951</v>
      </c>
      <c r="L54" s="69" t="n">
        <f aca="false">IF(OR(K54="",J54=""),"",(J54-K54)*100)</f>
        <v>3.71079579372733</v>
      </c>
      <c r="M54" s="36" t="n">
        <v>4.08747524320642</v>
      </c>
      <c r="N54" s="36" t="n">
        <v>1.28313635590461</v>
      </c>
      <c r="O54" s="36" t="n">
        <f aca="false">SQRT(M54^2+N54^2)</f>
        <v>4.28414434533543</v>
      </c>
      <c r="P54" s="40" t="n">
        <f aca="false">IF(J54="","",MAX(0,J54-1.96*O54/100))</f>
        <v>0.66953217139165</v>
      </c>
      <c r="Q54" s="40" t="n">
        <f aca="false">IF(J54="","",MIN(1,J54+1.96*O54/100))</f>
        <v>0.837470629728799</v>
      </c>
      <c r="R54" s="32" t="str">
        <f aca="false">IF(L54="","",IF(ABS(L54)&lt;=O54,"Yes","No"))</f>
        <v>Yes</v>
      </c>
      <c r="S54" s="32" t="str">
        <f aca="false">IF(L54="","",IF(ABS(L54)&lt;=1.96*O54,"Yes","No"))</f>
        <v>Yes</v>
      </c>
      <c r="T54" s="59" t="n">
        <f aca="false">IF(D54="","",ROUND(SQRT(((D54+G54)*O54/100)^2+(J54*(D54+G54)*0.15542)^2),0))</f>
        <v>89</v>
      </c>
      <c r="U54" s="32"/>
    </row>
    <row r="55" customFormat="false" ht="15" hidden="false" customHeight="false" outlineLevel="0" collapsed="false">
      <c r="A55" s="32" t="s">
        <v>230</v>
      </c>
      <c r="B55" s="32" t="s">
        <v>232</v>
      </c>
      <c r="C55" s="32" t="s">
        <v>234</v>
      </c>
      <c r="D55" s="59" t="n">
        <v>345</v>
      </c>
      <c r="E55" s="59" t="n">
        <v>328</v>
      </c>
      <c r="F55" s="68" t="n">
        <f aca="false">IF(E55="","",D55-E55)</f>
        <v>17</v>
      </c>
      <c r="G55" s="59" t="n">
        <v>131</v>
      </c>
      <c r="H55" s="59" t="n">
        <v>173</v>
      </c>
      <c r="I55" s="68" t="n">
        <f aca="false">IF(H55="","",G55-H55)</f>
        <v>-42</v>
      </c>
      <c r="J55" s="40" t="n">
        <f aca="false">IF(OR(D55="",D55+G55=0),"",D55/(D55+G55))</f>
        <v>0.724789915966387</v>
      </c>
      <c r="K55" s="40" t="n">
        <f aca="false">IF(E55="","",E55/(E55+H55))</f>
        <v>0.654690618762475</v>
      </c>
      <c r="L55" s="69" t="n">
        <f aca="false">IF(OR(K55="",J55=""),"",(J55-K55)*100)</f>
        <v>7.00992972039115</v>
      </c>
      <c r="M55" s="36" t="n">
        <v>4.08747524320642</v>
      </c>
      <c r="N55" s="36" t="n">
        <v>1.28313635590461</v>
      </c>
      <c r="O55" s="36" t="n">
        <f aca="false">SQRT(M55^2+N55^2)</f>
        <v>4.28414434533543</v>
      </c>
      <c r="P55" s="40" t="n">
        <f aca="false">IF(J55="","",MAX(0,J55-1.96*O55/100))</f>
        <v>0.640820686797812</v>
      </c>
      <c r="Q55" s="40" t="n">
        <f aca="false">IF(J55="","",MIN(1,J55+1.96*O55/100))</f>
        <v>0.808759145134961</v>
      </c>
      <c r="R55" s="32" t="str">
        <f aca="false">IF(L55="","",IF(ABS(L55)&lt;=O55,"Yes","No"))</f>
        <v>No</v>
      </c>
      <c r="S55" s="32" t="str">
        <f aca="false">IF(L55="","",IF(ABS(L55)&lt;=1.96*O55,"Yes","No"))</f>
        <v>Yes</v>
      </c>
      <c r="T55" s="59" t="n">
        <f aca="false">IF(D55="","",ROUND(SQRT(((D55+G55)*O55/100)^2+(J55*(D55+G55)*0.15542)^2),0))</f>
        <v>57</v>
      </c>
      <c r="U55" s="32"/>
    </row>
    <row r="56" customFormat="false" ht="15" hidden="false" customHeight="false" outlineLevel="0" collapsed="false">
      <c r="A56" s="32" t="s">
        <v>230</v>
      </c>
      <c r="B56" s="32" t="s">
        <v>232</v>
      </c>
      <c r="C56" s="32" t="s">
        <v>235</v>
      </c>
      <c r="D56" s="59" t="n">
        <v>387</v>
      </c>
      <c r="E56" s="59" t="n">
        <v>347</v>
      </c>
      <c r="F56" s="68" t="n">
        <f aca="false">IF(E56="","",D56-E56)</f>
        <v>40</v>
      </c>
      <c r="G56" s="59" t="n">
        <v>126</v>
      </c>
      <c r="H56" s="59" t="n">
        <v>147</v>
      </c>
      <c r="I56" s="68" t="n">
        <f aca="false">IF(H56="","",G56-H56)</f>
        <v>-21</v>
      </c>
      <c r="J56" s="40" t="n">
        <f aca="false">IF(OR(D56="",D56+G56=0),"",D56/(D56+G56))</f>
        <v>0.754385964912281</v>
      </c>
      <c r="K56" s="40" t="n">
        <f aca="false">IF(E56="","",E56/(E56+H56))</f>
        <v>0.702429149797571</v>
      </c>
      <c r="L56" s="69" t="n">
        <f aca="false">IF(OR(K56="",J56=""),"",(J56-K56)*100)</f>
        <v>5.19568151147098</v>
      </c>
      <c r="M56" s="36" t="n">
        <v>4.08747524320642</v>
      </c>
      <c r="N56" s="36" t="n">
        <v>1.28313635590461</v>
      </c>
      <c r="O56" s="36" t="n">
        <f aca="false">SQRT(M56^2+N56^2)</f>
        <v>4.28414434533543</v>
      </c>
      <c r="P56" s="40" t="n">
        <f aca="false">IF(J56="","",MAX(0,J56-1.96*O56/100))</f>
        <v>0.670416735743706</v>
      </c>
      <c r="Q56" s="40" t="n">
        <f aca="false">IF(J56="","",MIN(1,J56+1.96*O56/100))</f>
        <v>0.838355194080855</v>
      </c>
      <c r="R56" s="32" t="str">
        <f aca="false">IF(L56="","",IF(ABS(L56)&lt;=O56,"Yes","No"))</f>
        <v>No</v>
      </c>
      <c r="S56" s="32" t="str">
        <f aca="false">IF(L56="","",IF(ABS(L56)&lt;=1.96*O56,"Yes","No"))</f>
        <v>Yes</v>
      </c>
      <c r="T56" s="59" t="n">
        <f aca="false">IF(D56="","",ROUND(SQRT(((D56+G56)*O56/100)^2+(J56*(D56+G56)*0.15542)^2),0))</f>
        <v>64</v>
      </c>
      <c r="U56" s="32"/>
    </row>
    <row r="57" customFormat="false" ht="15" hidden="false" customHeight="false" outlineLevel="0" collapsed="false">
      <c r="A57" s="32" t="s">
        <v>230</v>
      </c>
      <c r="B57" s="32" t="s">
        <v>232</v>
      </c>
      <c r="C57" s="32" t="s">
        <v>236</v>
      </c>
      <c r="D57" s="59" t="n">
        <v>343</v>
      </c>
      <c r="E57" s="59" t="n">
        <v>314</v>
      </c>
      <c r="F57" s="68" t="n">
        <f aca="false">IF(E57="","",D57-E57)</f>
        <v>29</v>
      </c>
      <c r="G57" s="59" t="n">
        <v>131</v>
      </c>
      <c r="H57" s="59" t="n">
        <v>149</v>
      </c>
      <c r="I57" s="68" t="n">
        <f aca="false">IF(H57="","",G57-H57)</f>
        <v>-18</v>
      </c>
      <c r="J57" s="40" t="n">
        <f aca="false">IF(OR(D57="",D57+G57=0),"",D57/(D57+G57))</f>
        <v>0.723628691983122</v>
      </c>
      <c r="K57" s="40" t="n">
        <f aca="false">IF(E57="","",E57/(E57+H57))</f>
        <v>0.678185745140389</v>
      </c>
      <c r="L57" s="69" t="n">
        <f aca="false">IF(OR(K57="",J57=""),"",(J57-K57)*100)</f>
        <v>4.54429468427336</v>
      </c>
      <c r="M57" s="36" t="n">
        <v>4.08747524320642</v>
      </c>
      <c r="N57" s="36" t="n">
        <v>1.28313635590461</v>
      </c>
      <c r="O57" s="36" t="n">
        <f aca="false">SQRT(M57^2+N57^2)</f>
        <v>4.28414434533543</v>
      </c>
      <c r="P57" s="40" t="n">
        <f aca="false">IF(J57="","",MAX(0,J57-1.96*O57/100))</f>
        <v>0.639659462814548</v>
      </c>
      <c r="Q57" s="40" t="n">
        <f aca="false">IF(J57="","",MIN(1,J57+1.96*O57/100))</f>
        <v>0.807597921151697</v>
      </c>
      <c r="R57" s="32" t="str">
        <f aca="false">IF(L57="","",IF(ABS(L57)&lt;=O57,"Yes","No"))</f>
        <v>No</v>
      </c>
      <c r="S57" s="32" t="str">
        <f aca="false">IF(L57="","",IF(ABS(L57)&lt;=1.96*O57,"Yes","No"))</f>
        <v>Yes</v>
      </c>
      <c r="T57" s="59" t="n">
        <f aca="false">IF(D57="","",ROUND(SQRT(((D57+G57)*O57/100)^2+(J57*(D57+G57)*0.15542)^2),0))</f>
        <v>57</v>
      </c>
      <c r="U57" s="32"/>
    </row>
    <row r="58" customFormat="false" ht="15" hidden="false" customHeight="false" outlineLevel="0" collapsed="false">
      <c r="A58" s="32" t="s">
        <v>230</v>
      </c>
      <c r="B58" s="32" t="s">
        <v>232</v>
      </c>
      <c r="C58" s="32" t="s">
        <v>237</v>
      </c>
      <c r="D58" s="59" t="n">
        <v>390</v>
      </c>
      <c r="E58" s="59" t="n">
        <v>364</v>
      </c>
      <c r="F58" s="68" t="n">
        <f aca="false">IF(E58="","",D58-E58)</f>
        <v>26</v>
      </c>
      <c r="G58" s="59" t="n">
        <v>130</v>
      </c>
      <c r="H58" s="59" t="n">
        <v>137</v>
      </c>
      <c r="I58" s="68" t="n">
        <f aca="false">IF(H58="","",G58-H58)</f>
        <v>-7</v>
      </c>
      <c r="J58" s="40" t="n">
        <f aca="false">IF(OR(D58="",D58+G58=0),"",D58/(D58+G58))</f>
        <v>0.75</v>
      </c>
      <c r="K58" s="40" t="n">
        <f aca="false">IF(E58="","",E58/(E58+H58))</f>
        <v>0.726546906187625</v>
      </c>
      <c r="L58" s="69" t="n">
        <f aca="false">IF(OR(K58="",J58=""),"",(J58-K58)*100)</f>
        <v>2.34530938123753</v>
      </c>
      <c r="M58" s="36" t="n">
        <v>4.08747524320642</v>
      </c>
      <c r="N58" s="36" t="n">
        <v>1.28313635590461</v>
      </c>
      <c r="O58" s="36" t="n">
        <f aca="false">SQRT(M58^2+N58^2)</f>
        <v>4.28414434533543</v>
      </c>
      <c r="P58" s="40" t="n">
        <f aca="false">IF(J58="","",MAX(0,J58-1.96*O58/100))</f>
        <v>0.666030770831426</v>
      </c>
      <c r="Q58" s="40" t="n">
        <f aca="false">IF(J58="","",MIN(1,J58+1.96*O58/100))</f>
        <v>0.833969229168574</v>
      </c>
      <c r="R58" s="32" t="str">
        <f aca="false">IF(L58="","",IF(ABS(L58)&lt;=O58,"Yes","No"))</f>
        <v>Yes</v>
      </c>
      <c r="S58" s="32" t="str">
        <f aca="false">IF(L58="","",IF(ABS(L58)&lt;=1.96*O58,"Yes","No"))</f>
        <v>Yes</v>
      </c>
      <c r="T58" s="59" t="n">
        <f aca="false">IF(D58="","",ROUND(SQRT(((D58+G58)*O58/100)^2+(J58*(D58+G58)*0.15542)^2),0))</f>
        <v>65</v>
      </c>
      <c r="U58" s="32"/>
    </row>
    <row r="59" customFormat="false" ht="15" hidden="false" customHeight="false" outlineLevel="0" collapsed="false">
      <c r="A59" s="32" t="s">
        <v>230</v>
      </c>
      <c r="B59" s="32" t="s">
        <v>232</v>
      </c>
      <c r="C59" s="32" t="s">
        <v>238</v>
      </c>
      <c r="D59" s="59" t="n">
        <v>448</v>
      </c>
      <c r="E59" s="59" t="n">
        <v>399</v>
      </c>
      <c r="F59" s="68" t="n">
        <f aca="false">IF(E59="","",D59-E59)</f>
        <v>49</v>
      </c>
      <c r="G59" s="59" t="n">
        <v>189</v>
      </c>
      <c r="H59" s="59" t="n">
        <v>171</v>
      </c>
      <c r="I59" s="68" t="n">
        <f aca="false">IF(H59="","",G59-H59)</f>
        <v>18</v>
      </c>
      <c r="J59" s="40" t="n">
        <f aca="false">IF(OR(D59="",D59+G59=0),"",D59/(D59+G59))</f>
        <v>0.703296703296703</v>
      </c>
      <c r="K59" s="40" t="n">
        <f aca="false">IF(E59="","",E59/(E59+H59))</f>
        <v>0.7</v>
      </c>
      <c r="L59" s="69" t="n">
        <f aca="false">IF(OR(K59="",J59=""),"",(J59-K59)*100)</f>
        <v>0.32967032967034</v>
      </c>
      <c r="M59" s="36" t="n">
        <v>4.08747524320642</v>
      </c>
      <c r="N59" s="36" t="n">
        <v>1.28313635590461</v>
      </c>
      <c r="O59" s="36" t="n">
        <f aca="false">SQRT(M59^2+N59^2)</f>
        <v>4.28414434533543</v>
      </c>
      <c r="P59" s="40" t="n">
        <f aca="false">IF(J59="","",MAX(0,J59-1.96*O59/100))</f>
        <v>0.619327474128129</v>
      </c>
      <c r="Q59" s="40" t="n">
        <f aca="false">IF(J59="","",MIN(1,J59+1.96*O59/100))</f>
        <v>0.787265932465278</v>
      </c>
      <c r="R59" s="32" t="str">
        <f aca="false">IF(L59="","",IF(ABS(L59)&lt;=O59,"Yes","No"))</f>
        <v>Yes</v>
      </c>
      <c r="S59" s="32" t="str">
        <f aca="false">IF(L59="","",IF(ABS(L59)&lt;=1.96*O59,"Yes","No"))</f>
        <v>Yes</v>
      </c>
      <c r="T59" s="59" t="n">
        <f aca="false">IF(D59="","",ROUND(SQRT(((D59+G59)*O59/100)^2+(J59*(D59+G59)*0.15542)^2),0))</f>
        <v>75</v>
      </c>
      <c r="U59" s="32"/>
    </row>
    <row r="60" customFormat="false" ht="15" hidden="false" customHeight="false" outlineLevel="0" collapsed="false">
      <c r="A60" s="32" t="s">
        <v>230</v>
      </c>
      <c r="B60" s="32" t="s">
        <v>232</v>
      </c>
      <c r="C60" s="32" t="s">
        <v>239</v>
      </c>
      <c r="D60" s="59" t="n">
        <v>979</v>
      </c>
      <c r="E60" s="59" t="n">
        <v>1034</v>
      </c>
      <c r="F60" s="68" t="n">
        <f aca="false">IF(E60="","",D60-E60)</f>
        <v>-55</v>
      </c>
      <c r="G60" s="59" t="n">
        <v>294</v>
      </c>
      <c r="H60" s="59" t="n">
        <v>285</v>
      </c>
      <c r="I60" s="68" t="n">
        <f aca="false">IF(H60="","",G60-H60)</f>
        <v>9</v>
      </c>
      <c r="J60" s="40" t="n">
        <f aca="false">IF(OR(D60="",D60+G60=0),"",D60/(D60+G60))</f>
        <v>0.76904948939513</v>
      </c>
      <c r="K60" s="40" t="n">
        <f aca="false">IF(E60="","",E60/(E60+H60))</f>
        <v>0.783927217589083</v>
      </c>
      <c r="L60" s="69" t="n">
        <f aca="false">IF(OR(K60="",J60=""),"",(J60-K60)*100)</f>
        <v>-1.48777281939531</v>
      </c>
      <c r="M60" s="36" t="n">
        <v>2.56134382502704</v>
      </c>
      <c r="N60" s="36" t="n">
        <v>1.28313635590461</v>
      </c>
      <c r="O60" s="36" t="n">
        <f aca="false">SQRT(M60^2+N60^2)</f>
        <v>2.86477243386771</v>
      </c>
      <c r="P60" s="40" t="n">
        <f aca="false">IF(J60="","",MAX(0,J60-1.96*O60/100))</f>
        <v>0.712899949691323</v>
      </c>
      <c r="Q60" s="40" t="n">
        <f aca="false">IF(J60="","",MIN(1,J60+1.96*O60/100))</f>
        <v>0.825199029098937</v>
      </c>
      <c r="R60" s="32" t="str">
        <f aca="false">IF(L60="","",IF(ABS(L60)&lt;=O60,"Yes","No"))</f>
        <v>Yes</v>
      </c>
      <c r="S60" s="32" t="str">
        <f aca="false">IF(L60="","",IF(ABS(L60)&lt;=1.96*O60,"Yes","No"))</f>
        <v>Yes</v>
      </c>
      <c r="T60" s="59" t="n">
        <f aca="false">IF(D60="","",ROUND(SQRT(((D60+G60)*O60/100)^2+(J60*(D60+G60)*0.09179)^2),0))</f>
        <v>97</v>
      </c>
      <c r="U60" s="32"/>
    </row>
    <row r="61" customFormat="false" ht="15" hidden="false" customHeight="false" outlineLevel="0" collapsed="false">
      <c r="A61" s="32" t="s">
        <v>230</v>
      </c>
      <c r="B61" s="32" t="s">
        <v>232</v>
      </c>
      <c r="C61" s="32" t="s">
        <v>240</v>
      </c>
      <c r="D61" s="59" t="n">
        <v>386</v>
      </c>
      <c r="E61" s="59" t="n">
        <v>377</v>
      </c>
      <c r="F61" s="68" t="n">
        <f aca="false">IF(E61="","",D61-E61)</f>
        <v>9</v>
      </c>
      <c r="G61" s="59" t="n">
        <v>219</v>
      </c>
      <c r="H61" s="59" t="n">
        <v>190</v>
      </c>
      <c r="I61" s="68" t="n">
        <f aca="false">IF(H61="","",G61-H61)</f>
        <v>29</v>
      </c>
      <c r="J61" s="40" t="n">
        <f aca="false">IF(OR(D61="",D61+G61=0),"",D61/(D61+G61))</f>
        <v>0.63801652892562</v>
      </c>
      <c r="K61" s="40" t="n">
        <f aca="false">IF(E61="","",E61/(E61+H61))</f>
        <v>0.664902998236332</v>
      </c>
      <c r="L61" s="69" t="n">
        <f aca="false">IF(OR(K61="",J61=""),"",(J61-K61)*100)</f>
        <v>-2.68864693107117</v>
      </c>
      <c r="M61" s="36" t="n">
        <v>4.08747524320642</v>
      </c>
      <c r="N61" s="36" t="n">
        <v>1.28313635590461</v>
      </c>
      <c r="O61" s="36" t="n">
        <f aca="false">SQRT(M61^2+N61^2)</f>
        <v>4.28414434533543</v>
      </c>
      <c r="P61" s="40" t="n">
        <f aca="false">IF(J61="","",MAX(0,J61-1.96*O61/100))</f>
        <v>0.554047299757046</v>
      </c>
      <c r="Q61" s="40" t="n">
        <f aca="false">IF(J61="","",MIN(1,J61+1.96*O61/100))</f>
        <v>0.721985758094194</v>
      </c>
      <c r="R61" s="32" t="str">
        <f aca="false">IF(L61="","",IF(ABS(L61)&lt;=O61,"Yes","No"))</f>
        <v>Yes</v>
      </c>
      <c r="S61" s="32" t="str">
        <f aca="false">IF(L61="","",IF(ABS(L61)&lt;=1.96*O61,"Yes","No"))</f>
        <v>Yes</v>
      </c>
      <c r="T61" s="59" t="n">
        <f aca="false">IF(D61="","",ROUND(SQRT(((D61+G61)*O61/100)^2+(J61*(D61+G61)*0.15542)^2),0))</f>
        <v>65</v>
      </c>
      <c r="U61" s="32"/>
    </row>
    <row r="62" customFormat="false" ht="15" hidden="false" customHeight="false" outlineLevel="0" collapsed="false">
      <c r="A62" s="32" t="s">
        <v>230</v>
      </c>
      <c r="B62" s="32" t="s">
        <v>232</v>
      </c>
      <c r="C62" s="32" t="s">
        <v>241</v>
      </c>
      <c r="D62" s="59" t="n">
        <v>588</v>
      </c>
      <c r="E62" s="59" t="n">
        <v>619</v>
      </c>
      <c r="F62" s="68" t="n">
        <f aca="false">IF(E62="","",D62-E62)</f>
        <v>-31</v>
      </c>
      <c r="G62" s="59" t="n">
        <v>410</v>
      </c>
      <c r="H62" s="59" t="n">
        <v>400</v>
      </c>
      <c r="I62" s="68" t="n">
        <f aca="false">IF(H62="","",G62-H62)</f>
        <v>10</v>
      </c>
      <c r="J62" s="40" t="n">
        <f aca="false">IF(OR(D62="",D62+G62=0),"",D62/(D62+G62))</f>
        <v>0.589178356713427</v>
      </c>
      <c r="K62" s="40" t="n">
        <f aca="false">IF(E62="","",E62/(E62+H62))</f>
        <v>0.607458292443572</v>
      </c>
      <c r="L62" s="69" t="n">
        <f aca="false">IF(OR(K62="",J62=""),"",(J62-K62)*100)</f>
        <v>-1.82799357301452</v>
      </c>
      <c r="M62" s="36" t="n">
        <v>2.8128053798891</v>
      </c>
      <c r="N62" s="36" t="n">
        <v>1.28313635590461</v>
      </c>
      <c r="O62" s="36" t="n">
        <f aca="false">SQRT(M62^2+N62^2)</f>
        <v>3.09165214941416</v>
      </c>
      <c r="P62" s="40" t="n">
        <f aca="false">IF(J62="","",MAX(0,J62-1.96*O62/100))</f>
        <v>0.528581974584909</v>
      </c>
      <c r="Q62" s="40" t="n">
        <f aca="false">IF(J62="","",MIN(1,J62+1.96*O62/100))</f>
        <v>0.649774738841945</v>
      </c>
      <c r="R62" s="32" t="str">
        <f aca="false">IF(L62="","",IF(ABS(L62)&lt;=O62,"Yes","No"))</f>
        <v>Yes</v>
      </c>
      <c r="S62" s="32" t="str">
        <f aca="false">IF(L62="","",IF(ABS(L62)&lt;=1.96*O62,"Yes","No"))</f>
        <v>Yes</v>
      </c>
      <c r="T62" s="59" t="n">
        <f aca="false">IF(D62="","",ROUND(SQRT(((D62+G62)*O62/100)^2+(J62*(D62+G62)*0.09439)^2),0))</f>
        <v>64</v>
      </c>
      <c r="U62" s="32"/>
    </row>
    <row r="63" customFormat="false" ht="15" hidden="false" customHeight="false" outlineLevel="0" collapsed="false">
      <c r="A63" s="32" t="s">
        <v>230</v>
      </c>
      <c r="B63" s="32" t="s">
        <v>232</v>
      </c>
      <c r="C63" s="32" t="s">
        <v>242</v>
      </c>
      <c r="D63" s="59" t="n">
        <v>424</v>
      </c>
      <c r="E63" s="59" t="n">
        <v>438</v>
      </c>
      <c r="F63" s="68" t="n">
        <f aca="false">IF(E63="","",D63-E63)</f>
        <v>-14</v>
      </c>
      <c r="G63" s="59" t="n">
        <v>292</v>
      </c>
      <c r="H63" s="59" t="n">
        <v>259</v>
      </c>
      <c r="I63" s="68" t="n">
        <f aca="false">IF(H63="","",G63-H63)</f>
        <v>33</v>
      </c>
      <c r="J63" s="40" t="n">
        <f aca="false">IF(OR(D63="",D63+G63=0),"",D63/(D63+G63))</f>
        <v>0.592178770949721</v>
      </c>
      <c r="K63" s="40" t="n">
        <f aca="false">IF(E63="","",E63/(E63+H63))</f>
        <v>0.628407460545194</v>
      </c>
      <c r="L63" s="69" t="n">
        <f aca="false">IF(OR(K63="",J63=""),"",(J63-K63)*100)</f>
        <v>-3.6228689595473</v>
      </c>
      <c r="M63" s="36" t="n">
        <v>4.08747524320642</v>
      </c>
      <c r="N63" s="36" t="n">
        <v>1.28313635590461</v>
      </c>
      <c r="O63" s="36" t="n">
        <f aca="false">SQRT(M63^2+N63^2)</f>
        <v>4.28414434533543</v>
      </c>
      <c r="P63" s="40" t="n">
        <f aca="false">IF(J63="","",MAX(0,J63-1.96*O63/100))</f>
        <v>0.508209541781146</v>
      </c>
      <c r="Q63" s="40" t="n">
        <f aca="false">IF(J63="","",MIN(1,J63+1.96*O63/100))</f>
        <v>0.676148000118295</v>
      </c>
      <c r="R63" s="32" t="str">
        <f aca="false">IF(L63="","",IF(ABS(L63)&lt;=O63,"Yes","No"))</f>
        <v>Yes</v>
      </c>
      <c r="S63" s="32" t="str">
        <f aca="false">IF(L63="","",IF(ABS(L63)&lt;=1.96*O63,"Yes","No"))</f>
        <v>Yes</v>
      </c>
      <c r="T63" s="59" t="n">
        <f aca="false">IF(D63="","",ROUND(SQRT(((D63+G63)*O63/100)^2+(J63*(D63+G63)*0.15542)^2),0))</f>
        <v>73</v>
      </c>
      <c r="U63" s="32"/>
    </row>
    <row r="64" customFormat="false" ht="15" hidden="false" customHeight="false" outlineLevel="0" collapsed="false">
      <c r="A64" s="32" t="s">
        <v>230</v>
      </c>
      <c r="B64" s="32" t="s">
        <v>232</v>
      </c>
      <c r="C64" s="32" t="s">
        <v>243</v>
      </c>
      <c r="D64" s="59" t="n">
        <v>466</v>
      </c>
      <c r="E64" s="59" t="n">
        <v>428</v>
      </c>
      <c r="F64" s="68" t="n">
        <f aca="false">IF(E64="","",D64-E64)</f>
        <v>38</v>
      </c>
      <c r="G64" s="59" t="n">
        <v>194</v>
      </c>
      <c r="H64" s="59" t="n">
        <v>195</v>
      </c>
      <c r="I64" s="68" t="n">
        <f aca="false">IF(H64="","",G64-H64)</f>
        <v>-1</v>
      </c>
      <c r="J64" s="40" t="n">
        <f aca="false">IF(OR(D64="",D64+G64=0),"",D64/(D64+G64))</f>
        <v>0.706060606060606</v>
      </c>
      <c r="K64" s="40" t="n">
        <f aca="false">IF(E64="","",E64/(E64+H64))</f>
        <v>0.686998394863563</v>
      </c>
      <c r="L64" s="69" t="n">
        <f aca="false">IF(OR(K64="",J64=""),"",(J64-K64)*100)</f>
        <v>1.90622111970427</v>
      </c>
      <c r="M64" s="36" t="n">
        <v>4.08747524320642</v>
      </c>
      <c r="N64" s="36" t="n">
        <v>1.28313635590461</v>
      </c>
      <c r="O64" s="36" t="n">
        <f aca="false">SQRT(M64^2+N64^2)</f>
        <v>4.28414434533543</v>
      </c>
      <c r="P64" s="40" t="n">
        <f aca="false">IF(J64="","",MAX(0,J64-1.96*O64/100))</f>
        <v>0.622091376892032</v>
      </c>
      <c r="Q64" s="40" t="n">
        <f aca="false">IF(J64="","",MIN(1,J64+1.96*O64/100))</f>
        <v>0.790029835229181</v>
      </c>
      <c r="R64" s="32" t="str">
        <f aca="false">IF(L64="","",IF(ABS(L64)&lt;=O64,"Yes","No"))</f>
        <v>Yes</v>
      </c>
      <c r="S64" s="32" t="str">
        <f aca="false">IF(L64="","",IF(ABS(L64)&lt;=1.96*O64,"Yes","No"))</f>
        <v>Yes</v>
      </c>
      <c r="T64" s="59" t="n">
        <f aca="false">IF(D64="","",ROUND(SQRT(((D64+G64)*O64/100)^2+(J64*(D64+G64)*0.15542)^2),0))</f>
        <v>78</v>
      </c>
      <c r="U64" s="32"/>
    </row>
    <row r="65" customFormat="false" ht="15" hidden="false" customHeight="false" outlineLevel="0" collapsed="false">
      <c r="A65" s="32" t="s">
        <v>230</v>
      </c>
      <c r="B65" s="32" t="s">
        <v>232</v>
      </c>
      <c r="C65" s="32" t="s">
        <v>244</v>
      </c>
      <c r="D65" s="59" t="n">
        <v>532</v>
      </c>
      <c r="E65" s="59" t="n">
        <v>563</v>
      </c>
      <c r="F65" s="68" t="n">
        <f aca="false">IF(E65="","",D65-E65)</f>
        <v>-31</v>
      </c>
      <c r="G65" s="59" t="n">
        <v>315</v>
      </c>
      <c r="H65" s="59" t="n">
        <v>322</v>
      </c>
      <c r="I65" s="68" t="n">
        <f aca="false">IF(H65="","",G65-H65)</f>
        <v>-7</v>
      </c>
      <c r="J65" s="40" t="n">
        <f aca="false">IF(OR(D65="",D65+G65=0),"",D65/(D65+G65))</f>
        <v>0.628099173553719</v>
      </c>
      <c r="K65" s="40" t="n">
        <f aca="false">IF(E65="","",E65/(E65+H65))</f>
        <v>0.636158192090396</v>
      </c>
      <c r="L65" s="69" t="n">
        <f aca="false">IF(OR(K65="",J65=""),"",(J65-K65)*100)</f>
        <v>-0.805901853667645</v>
      </c>
      <c r="M65" s="36" t="n">
        <v>2.8128053798891</v>
      </c>
      <c r="N65" s="36" t="n">
        <v>1.28313635590461</v>
      </c>
      <c r="O65" s="36" t="n">
        <f aca="false">SQRT(M65^2+N65^2)</f>
        <v>3.09165214941416</v>
      </c>
      <c r="P65" s="40" t="n">
        <f aca="false">IF(J65="","",MAX(0,J65-1.96*O65/100))</f>
        <v>0.567502791425201</v>
      </c>
      <c r="Q65" s="40" t="n">
        <f aca="false">IF(J65="","",MIN(1,J65+1.96*O65/100))</f>
        <v>0.688695555682237</v>
      </c>
      <c r="R65" s="32" t="str">
        <f aca="false">IF(L65="","",IF(ABS(L65)&lt;=O65,"Yes","No"))</f>
        <v>Yes</v>
      </c>
      <c r="S65" s="32" t="str">
        <f aca="false">IF(L65="","",IF(ABS(L65)&lt;=1.96*O65,"Yes","No"))</f>
        <v>Yes</v>
      </c>
      <c r="T65" s="59" t="n">
        <f aca="false">IF(D65="","",ROUND(SQRT(((D65+G65)*O65/100)^2+(J65*(D65+G65)*0.09439)^2),0))</f>
        <v>57</v>
      </c>
      <c r="U65" s="32"/>
    </row>
    <row r="66" customFormat="false" ht="15" hidden="false" customHeight="false" outlineLevel="0" collapsed="false">
      <c r="A66" s="32" t="s">
        <v>230</v>
      </c>
      <c r="B66" s="32" t="s">
        <v>232</v>
      </c>
      <c r="C66" s="32" t="s">
        <v>245</v>
      </c>
      <c r="D66" s="59" t="n">
        <v>458</v>
      </c>
      <c r="E66" s="59" t="n">
        <v>472</v>
      </c>
      <c r="F66" s="68" t="n">
        <f aca="false">IF(E66="","",D66-E66)</f>
        <v>-14</v>
      </c>
      <c r="G66" s="59" t="n">
        <v>310</v>
      </c>
      <c r="H66" s="59" t="n">
        <v>273</v>
      </c>
      <c r="I66" s="68" t="n">
        <f aca="false">IF(H66="","",G66-H66)</f>
        <v>37</v>
      </c>
      <c r="J66" s="40" t="n">
        <f aca="false">IF(OR(D66="",D66+G66=0),"",D66/(D66+G66))</f>
        <v>0.596354166666667</v>
      </c>
      <c r="K66" s="40" t="n">
        <f aca="false">IF(E66="","",E66/(E66+H66))</f>
        <v>0.633557046979866</v>
      </c>
      <c r="L66" s="69" t="n">
        <f aca="false">IF(OR(K66="",J66=""),"",(J66-K66)*100)</f>
        <v>-3.72028803131992</v>
      </c>
      <c r="M66" s="36" t="n">
        <v>2.8128053798891</v>
      </c>
      <c r="N66" s="36" t="n">
        <v>1.28313635590461</v>
      </c>
      <c r="O66" s="36" t="n">
        <f aca="false">SQRT(M66^2+N66^2)</f>
        <v>3.09165214941416</v>
      </c>
      <c r="P66" s="40" t="n">
        <f aca="false">IF(J66="","",MAX(0,J66-1.96*O66/100))</f>
        <v>0.535757784538149</v>
      </c>
      <c r="Q66" s="40" t="n">
        <f aca="false">IF(J66="","",MIN(1,J66+1.96*O66/100))</f>
        <v>0.656950548795184</v>
      </c>
      <c r="R66" s="32" t="str">
        <f aca="false">IF(L66="","",IF(ABS(L66)&lt;=O66,"Yes","No"))</f>
        <v>No</v>
      </c>
      <c r="S66" s="32" t="str">
        <f aca="false">IF(L66="","",IF(ABS(L66)&lt;=1.96*O66,"Yes","No"))</f>
        <v>Yes</v>
      </c>
      <c r="T66" s="59" t="n">
        <f aca="false">IF(D66="","",ROUND(SQRT(((D66+G66)*O66/100)^2+(J66*(D66+G66)*0.09439)^2),0))</f>
        <v>49</v>
      </c>
      <c r="U66" s="32"/>
    </row>
    <row r="67" customFormat="false" ht="15" hidden="false" customHeight="false" outlineLevel="0" collapsed="false">
      <c r="A67" s="32" t="s">
        <v>230</v>
      </c>
      <c r="B67" s="32" t="s">
        <v>232</v>
      </c>
      <c r="C67" s="32" t="s">
        <v>246</v>
      </c>
      <c r="D67" s="59" t="n">
        <v>418</v>
      </c>
      <c r="E67" s="59" t="n">
        <v>426</v>
      </c>
      <c r="F67" s="68" t="n">
        <f aca="false">IF(E67="","",D67-E67)</f>
        <v>-8</v>
      </c>
      <c r="G67" s="59" t="n">
        <v>340</v>
      </c>
      <c r="H67" s="59" t="n">
        <v>331</v>
      </c>
      <c r="I67" s="68" t="n">
        <f aca="false">IF(H67="","",G67-H67)</f>
        <v>9</v>
      </c>
      <c r="J67" s="40" t="n">
        <f aca="false">IF(OR(D67="",D67+G67=0),"",D67/(D67+G67))</f>
        <v>0.551451187335092</v>
      </c>
      <c r="K67" s="40" t="n">
        <f aca="false">IF(E67="","",E67/(E67+H67))</f>
        <v>0.562747688243065</v>
      </c>
      <c r="L67" s="69" t="n">
        <f aca="false">IF(OR(K67="",J67=""),"",(J67-K67)*100)</f>
        <v>-1.12965009079724</v>
      </c>
      <c r="M67" s="36" t="n">
        <v>2.8128053798891</v>
      </c>
      <c r="N67" s="36" t="n">
        <v>1.28313635590461</v>
      </c>
      <c r="O67" s="36" t="n">
        <f aca="false">SQRT(M67^2+N67^2)</f>
        <v>3.09165214941416</v>
      </c>
      <c r="P67" s="40" t="n">
        <f aca="false">IF(J67="","",MAX(0,J67-1.96*O67/100))</f>
        <v>0.490854805206575</v>
      </c>
      <c r="Q67" s="40" t="n">
        <f aca="false">IF(J67="","",MIN(1,J67+1.96*O67/100))</f>
        <v>0.61204756946361</v>
      </c>
      <c r="R67" s="32" t="str">
        <f aca="false">IF(L67="","",IF(ABS(L67)&lt;=O67,"Yes","No"))</f>
        <v>Yes</v>
      </c>
      <c r="S67" s="32" t="str">
        <f aca="false">IF(L67="","",IF(ABS(L67)&lt;=1.96*O67,"Yes","No"))</f>
        <v>Yes</v>
      </c>
      <c r="T67" s="59" t="n">
        <f aca="false">IF(D67="","",ROUND(SQRT(((D67+G67)*O67/100)^2+(J67*(D67+G67)*0.09439)^2),0))</f>
        <v>46</v>
      </c>
      <c r="U67" s="32"/>
    </row>
    <row r="68" customFormat="false" ht="15" hidden="false" customHeight="false" outlineLevel="0" collapsed="false">
      <c r="A68" s="32" t="s">
        <v>230</v>
      </c>
      <c r="B68" s="32" t="s">
        <v>232</v>
      </c>
      <c r="C68" s="32" t="s">
        <v>247</v>
      </c>
      <c r="D68" s="59" t="n">
        <v>438</v>
      </c>
      <c r="E68" s="59" t="n">
        <v>418</v>
      </c>
      <c r="F68" s="68" t="n">
        <f aca="false">IF(E68="","",D68-E68)</f>
        <v>20</v>
      </c>
      <c r="G68" s="59" t="n">
        <v>279</v>
      </c>
      <c r="H68" s="59" t="n">
        <v>278</v>
      </c>
      <c r="I68" s="68" t="n">
        <f aca="false">IF(H68="","",G68-H68)</f>
        <v>1</v>
      </c>
      <c r="J68" s="40" t="n">
        <f aca="false">IF(OR(D68="",D68+G68=0),"",D68/(D68+G68))</f>
        <v>0.610878661087866</v>
      </c>
      <c r="K68" s="40" t="n">
        <f aca="false">IF(E68="","",E68/(E68+H68))</f>
        <v>0.600574712643678</v>
      </c>
      <c r="L68" s="69" t="n">
        <f aca="false">IF(OR(K68="",J68=""),"",(J68-K68)*100)</f>
        <v>1.0303948444188</v>
      </c>
      <c r="M68" s="36" t="n">
        <v>4.08747524320642</v>
      </c>
      <c r="N68" s="36" t="n">
        <v>1.28313635590461</v>
      </c>
      <c r="O68" s="36" t="n">
        <f aca="false">SQRT(M68^2+N68^2)</f>
        <v>4.28414434533543</v>
      </c>
      <c r="P68" s="40" t="n">
        <f aca="false">IF(J68="","",MAX(0,J68-1.96*O68/100))</f>
        <v>0.526909431919292</v>
      </c>
      <c r="Q68" s="40" t="n">
        <f aca="false">IF(J68="","",MIN(1,J68+1.96*O68/100))</f>
        <v>0.694847890256441</v>
      </c>
      <c r="R68" s="32" t="str">
        <f aca="false">IF(L68="","",IF(ABS(L68)&lt;=O68,"Yes","No"))</f>
        <v>Yes</v>
      </c>
      <c r="S68" s="32" t="str">
        <f aca="false">IF(L68="","",IF(ABS(L68)&lt;=1.96*O68,"Yes","No"))</f>
        <v>Yes</v>
      </c>
      <c r="T68" s="59" t="n">
        <f aca="false">IF(D68="","",ROUND(SQRT(((D68+G68)*O68/100)^2+(J68*(D68+G68)*0.15542)^2),0))</f>
        <v>75</v>
      </c>
      <c r="U68" s="32"/>
    </row>
    <row r="69" customFormat="false" ht="15" hidden="false" customHeight="false" outlineLevel="0" collapsed="false">
      <c r="A69" s="32" t="s">
        <v>230</v>
      </c>
      <c r="B69" s="32" t="s">
        <v>232</v>
      </c>
      <c r="C69" s="32" t="s">
        <v>248</v>
      </c>
      <c r="D69" s="59" t="n">
        <v>462</v>
      </c>
      <c r="E69" s="59" t="n">
        <v>424</v>
      </c>
      <c r="F69" s="68" t="n">
        <f aca="false">IF(E69="","",D69-E69)</f>
        <v>38</v>
      </c>
      <c r="G69" s="59" t="n">
        <v>166</v>
      </c>
      <c r="H69" s="59" t="n">
        <v>188</v>
      </c>
      <c r="I69" s="68" t="n">
        <f aca="false">IF(H69="","",G69-H69)</f>
        <v>-22</v>
      </c>
      <c r="J69" s="40" t="n">
        <f aca="false">IF(OR(D69="",D69+G69=0),"",D69/(D69+G69))</f>
        <v>0.735668789808917</v>
      </c>
      <c r="K69" s="40" t="n">
        <f aca="false">IF(E69="","",E69/(E69+H69))</f>
        <v>0.69281045751634</v>
      </c>
      <c r="L69" s="69" t="n">
        <f aca="false">IF(OR(K69="",J69=""),"",(J69-K69)*100)</f>
        <v>4.28583322925773</v>
      </c>
      <c r="M69" s="36" t="n">
        <v>4.08747524320642</v>
      </c>
      <c r="N69" s="36" t="n">
        <v>1.28313635590461</v>
      </c>
      <c r="O69" s="36" t="n">
        <f aca="false">SQRT(M69^2+N69^2)</f>
        <v>4.28414434533543</v>
      </c>
      <c r="P69" s="40" t="n">
        <f aca="false">IF(J69="","",MAX(0,J69-1.96*O69/100))</f>
        <v>0.651699560640343</v>
      </c>
      <c r="Q69" s="40" t="n">
        <f aca="false">IF(J69="","",MIN(1,J69+1.96*O69/100))</f>
        <v>0.819638018977492</v>
      </c>
      <c r="R69" s="32" t="str">
        <f aca="false">IF(L69="","",IF(ABS(L69)&lt;=O69,"Yes","No"))</f>
        <v>No</v>
      </c>
      <c r="S69" s="32" t="str">
        <f aca="false">IF(L69="","",IF(ABS(L69)&lt;=1.96*O69,"Yes","No"))</f>
        <v>Yes</v>
      </c>
      <c r="T69" s="59" t="n">
        <f aca="false">IF(D69="","",ROUND(SQRT(((D69+G69)*O69/100)^2+(J69*(D69+G69)*0.15542)^2),0))</f>
        <v>77</v>
      </c>
      <c r="U69" s="32"/>
    </row>
    <row r="70" customFormat="false" ht="15" hidden="false" customHeight="false" outlineLevel="0" collapsed="false">
      <c r="A70" s="32" t="s">
        <v>230</v>
      </c>
      <c r="B70" s="32" t="s">
        <v>232</v>
      </c>
      <c r="C70" s="32" t="s">
        <v>249</v>
      </c>
      <c r="D70" s="59" t="n">
        <v>375</v>
      </c>
      <c r="E70" s="59" t="n">
        <v>330</v>
      </c>
      <c r="F70" s="68" t="n">
        <f aca="false">IF(E70="","",D70-E70)</f>
        <v>45</v>
      </c>
      <c r="G70" s="59" t="n">
        <v>168</v>
      </c>
      <c r="H70" s="59" t="n">
        <v>195</v>
      </c>
      <c r="I70" s="68" t="n">
        <f aca="false">IF(H70="","",G70-H70)</f>
        <v>-27</v>
      </c>
      <c r="J70" s="40" t="n">
        <f aca="false">IF(OR(D70="",D70+G70=0),"",D70/(D70+G70))</f>
        <v>0.69060773480663</v>
      </c>
      <c r="K70" s="40" t="n">
        <f aca="false">IF(E70="","",E70/(E70+H70))</f>
        <v>0.628571428571429</v>
      </c>
      <c r="L70" s="69" t="n">
        <f aca="false">IF(OR(K70="",J70=""),"",(J70-K70)*100)</f>
        <v>6.20363062352013</v>
      </c>
      <c r="M70" s="36" t="n">
        <v>4.08747524320642</v>
      </c>
      <c r="N70" s="36" t="n">
        <v>1.28313635590461</v>
      </c>
      <c r="O70" s="36" t="n">
        <f aca="false">SQRT(M70^2+N70^2)</f>
        <v>4.28414434533543</v>
      </c>
      <c r="P70" s="40" t="n">
        <f aca="false">IF(J70="","",MAX(0,J70-1.96*O70/100))</f>
        <v>0.606638505638055</v>
      </c>
      <c r="Q70" s="40" t="n">
        <f aca="false">IF(J70="","",MIN(1,J70+1.96*O70/100))</f>
        <v>0.774576963975204</v>
      </c>
      <c r="R70" s="32" t="str">
        <f aca="false">IF(L70="","",IF(ABS(L70)&lt;=O70,"Yes","No"))</f>
        <v>No</v>
      </c>
      <c r="S70" s="32" t="str">
        <f aca="false">IF(L70="","",IF(ABS(L70)&lt;=1.96*O70,"Yes","No"))</f>
        <v>Yes</v>
      </c>
      <c r="T70" s="59" t="n">
        <f aca="false">IF(D70="","",ROUND(SQRT(((D70+G70)*O70/100)^2+(J70*(D70+G70)*0.15542)^2),0))</f>
        <v>63</v>
      </c>
      <c r="U70" s="32"/>
    </row>
    <row r="71" customFormat="false" ht="15" hidden="false" customHeight="false" outlineLevel="0" collapsed="false">
      <c r="A71" s="32" t="s">
        <v>230</v>
      </c>
      <c r="B71" s="32" t="s">
        <v>232</v>
      </c>
      <c r="C71" s="32" t="s">
        <v>250</v>
      </c>
      <c r="D71" s="59" t="n">
        <v>440</v>
      </c>
      <c r="E71" s="59" t="n">
        <v>441</v>
      </c>
      <c r="F71" s="68" t="n">
        <f aca="false">IF(E71="","",D71-E71)</f>
        <v>-1</v>
      </c>
      <c r="G71" s="59" t="n">
        <v>250</v>
      </c>
      <c r="H71" s="59" t="n">
        <v>232</v>
      </c>
      <c r="I71" s="68" t="n">
        <f aca="false">IF(H71="","",G71-H71)</f>
        <v>18</v>
      </c>
      <c r="J71" s="40" t="n">
        <f aca="false">IF(OR(D71="",D71+G71=0),"",D71/(D71+G71))</f>
        <v>0.63768115942029</v>
      </c>
      <c r="K71" s="40" t="n">
        <f aca="false">IF(E71="","",E71/(E71+H71))</f>
        <v>0.655274888558692</v>
      </c>
      <c r="L71" s="69" t="n">
        <f aca="false">IF(OR(K71="",J71=""),"",(J71-K71)*100)</f>
        <v>-1.75937291384026</v>
      </c>
      <c r="M71" s="36" t="n">
        <v>4.08747524320642</v>
      </c>
      <c r="N71" s="36" t="n">
        <v>1.28313635590461</v>
      </c>
      <c r="O71" s="36" t="n">
        <f aca="false">SQRT(M71^2+N71^2)</f>
        <v>4.28414434533543</v>
      </c>
      <c r="P71" s="40" t="n">
        <f aca="false">IF(J71="","",MAX(0,J71-1.96*O71/100))</f>
        <v>0.553711930251715</v>
      </c>
      <c r="Q71" s="40" t="n">
        <f aca="false">IF(J71="","",MIN(1,J71+1.96*O71/100))</f>
        <v>0.721650388588864</v>
      </c>
      <c r="R71" s="32" t="str">
        <f aca="false">IF(L71="","",IF(ABS(L71)&lt;=O71,"Yes","No"))</f>
        <v>Yes</v>
      </c>
      <c r="S71" s="32" t="str">
        <f aca="false">IF(L71="","",IF(ABS(L71)&lt;=1.96*O71,"Yes","No"))</f>
        <v>Yes</v>
      </c>
      <c r="T71" s="59" t="n">
        <f aca="false">IF(D71="","",ROUND(SQRT(((D71+G71)*O71/100)^2+(J71*(D71+G71)*0.15542)^2),0))</f>
        <v>75</v>
      </c>
      <c r="U71" s="32"/>
    </row>
    <row r="72" customFormat="false" ht="15" hidden="false" customHeight="false" outlineLevel="0" collapsed="false">
      <c r="A72" s="32" t="s">
        <v>230</v>
      </c>
      <c r="B72" s="32" t="s">
        <v>232</v>
      </c>
      <c r="C72" s="32" t="s">
        <v>251</v>
      </c>
      <c r="D72" s="59" t="n">
        <v>315</v>
      </c>
      <c r="E72" s="59" t="n">
        <v>313</v>
      </c>
      <c r="F72" s="68" t="n">
        <f aca="false">IF(E72="","",D72-E72)</f>
        <v>2</v>
      </c>
      <c r="G72" s="59" t="n">
        <v>143</v>
      </c>
      <c r="H72" s="59" t="n">
        <v>155</v>
      </c>
      <c r="I72" s="68" t="n">
        <f aca="false">IF(H72="","",G72-H72)</f>
        <v>-12</v>
      </c>
      <c r="J72" s="40" t="n">
        <f aca="false">IF(OR(D72="",D72+G72=0),"",D72/(D72+G72))</f>
        <v>0.687772925764192</v>
      </c>
      <c r="K72" s="40" t="n">
        <f aca="false">IF(E72="","",E72/(E72+H72))</f>
        <v>0.668803418803419</v>
      </c>
      <c r="L72" s="69" t="n">
        <f aca="false">IF(OR(K72="",J72=""),"",(J72-K72)*100)</f>
        <v>1.89695069607734</v>
      </c>
      <c r="M72" s="36" t="n">
        <v>4.08747524320642</v>
      </c>
      <c r="N72" s="36" t="n">
        <v>1.28313635590461</v>
      </c>
      <c r="O72" s="36" t="n">
        <f aca="false">SQRT(M72^2+N72^2)</f>
        <v>4.28414434533543</v>
      </c>
      <c r="P72" s="40" t="n">
        <f aca="false">IF(J72="","",MAX(0,J72-1.96*O72/100))</f>
        <v>0.603803696595618</v>
      </c>
      <c r="Q72" s="40" t="n">
        <f aca="false">IF(J72="","",MIN(1,J72+1.96*O72/100))</f>
        <v>0.771742154932767</v>
      </c>
      <c r="R72" s="32" t="str">
        <f aca="false">IF(L72="","",IF(ABS(L72)&lt;=O72,"Yes","No"))</f>
        <v>Yes</v>
      </c>
      <c r="S72" s="32" t="str">
        <f aca="false">IF(L72="","",IF(ABS(L72)&lt;=1.96*O72,"Yes","No"))</f>
        <v>Yes</v>
      </c>
      <c r="T72" s="59" t="n">
        <f aca="false">IF(D72="","",ROUND(SQRT(((D72+G72)*O72/100)^2+(J72*(D72+G72)*0.15542)^2),0))</f>
        <v>53</v>
      </c>
      <c r="U72" s="32"/>
    </row>
    <row r="73" customFormat="false" ht="15" hidden="false" customHeight="false" outlineLevel="0" collapsed="false">
      <c r="A73" s="32" t="s">
        <v>230</v>
      </c>
      <c r="B73" s="32" t="s">
        <v>232</v>
      </c>
      <c r="C73" s="32" t="s">
        <v>252</v>
      </c>
      <c r="D73" s="59" t="n">
        <v>672</v>
      </c>
      <c r="E73" s="59" t="n">
        <v>658</v>
      </c>
      <c r="F73" s="68" t="n">
        <f aca="false">IF(E73="","",D73-E73)</f>
        <v>14</v>
      </c>
      <c r="G73" s="59" t="n">
        <v>398</v>
      </c>
      <c r="H73" s="59" t="n">
        <v>375</v>
      </c>
      <c r="I73" s="68" t="n">
        <f aca="false">IF(H73="","",G73-H73)</f>
        <v>23</v>
      </c>
      <c r="J73" s="40" t="n">
        <f aca="false">IF(OR(D73="",D73+G73=0),"",D73/(D73+G73))</f>
        <v>0.62803738317757</v>
      </c>
      <c r="K73" s="40" t="n">
        <f aca="false">IF(E73="","",E73/(E73+H73))</f>
        <v>0.636979670861568</v>
      </c>
      <c r="L73" s="69" t="n">
        <f aca="false">IF(OR(K73="",J73=""),"",(J73-K73)*100)</f>
        <v>-0.894228768399819</v>
      </c>
      <c r="M73" s="36" t="n">
        <v>2.8128053798891</v>
      </c>
      <c r="N73" s="36" t="n">
        <v>1.28313635590461</v>
      </c>
      <c r="O73" s="36" t="n">
        <f aca="false">SQRT(M73^2+N73^2)</f>
        <v>3.09165214941416</v>
      </c>
      <c r="P73" s="40" t="n">
        <f aca="false">IF(J73="","",MAX(0,J73-1.96*O73/100))</f>
        <v>0.567441001049053</v>
      </c>
      <c r="Q73" s="40" t="n">
        <f aca="false">IF(J73="","",MIN(1,J73+1.96*O73/100))</f>
        <v>0.688633765306088</v>
      </c>
      <c r="R73" s="32" t="str">
        <f aca="false">IF(L73="","",IF(ABS(L73)&lt;=O73,"Yes","No"))</f>
        <v>Yes</v>
      </c>
      <c r="S73" s="32" t="str">
        <f aca="false">IF(L73="","",IF(ABS(L73)&lt;=1.96*O73,"Yes","No"))</f>
        <v>Yes</v>
      </c>
      <c r="T73" s="59" t="n">
        <f aca="false">IF(D73="","",ROUND(SQRT(((D73+G73)*O73/100)^2+(J73*(D73+G73)*0.09439)^2),0))</f>
        <v>72</v>
      </c>
      <c r="U73" s="32"/>
    </row>
    <row r="74" customFormat="false" ht="15" hidden="false" customHeight="false" outlineLevel="0" collapsed="false">
      <c r="A74" s="32" t="s">
        <v>230</v>
      </c>
      <c r="B74" s="32" t="s">
        <v>232</v>
      </c>
      <c r="C74" s="32" t="s">
        <v>253</v>
      </c>
      <c r="D74" s="59" t="n">
        <v>753</v>
      </c>
      <c r="E74" s="59" t="n">
        <v>693</v>
      </c>
      <c r="F74" s="68" t="n">
        <f aca="false">IF(E74="","",D74-E74)</f>
        <v>60</v>
      </c>
      <c r="G74" s="59" t="n">
        <v>397</v>
      </c>
      <c r="H74" s="59" t="n">
        <v>389</v>
      </c>
      <c r="I74" s="68" t="n">
        <f aca="false">IF(H74="","",G74-H74)</f>
        <v>8</v>
      </c>
      <c r="J74" s="40" t="n">
        <f aca="false">IF(OR(D74="",D74+G74=0),"",D74/(D74+G74))</f>
        <v>0.654782608695652</v>
      </c>
      <c r="K74" s="40" t="n">
        <f aca="false">IF(E74="","",E74/(E74+H74))</f>
        <v>0.640480591497227</v>
      </c>
      <c r="L74" s="69" t="n">
        <f aca="false">IF(OR(K74="",J74=""),"",(J74-K74)*100)</f>
        <v>1.43020171984248</v>
      </c>
      <c r="M74" s="36" t="n">
        <v>2.8128053798891</v>
      </c>
      <c r="N74" s="36" t="n">
        <v>1.28313635590461</v>
      </c>
      <c r="O74" s="36" t="n">
        <f aca="false">SQRT(M74^2+N74^2)</f>
        <v>3.09165214941416</v>
      </c>
      <c r="P74" s="40" t="n">
        <f aca="false">IF(J74="","",MAX(0,J74-1.96*O74/100))</f>
        <v>0.594186226567135</v>
      </c>
      <c r="Q74" s="40" t="n">
        <f aca="false">IF(J74="","",MIN(1,J74+1.96*O74/100))</f>
        <v>0.71537899082417</v>
      </c>
      <c r="R74" s="32" t="str">
        <f aca="false">IF(L74="","",IF(ABS(L74)&lt;=O74,"Yes","No"))</f>
        <v>Yes</v>
      </c>
      <c r="S74" s="32" t="str">
        <f aca="false">IF(L74="","",IF(ABS(L74)&lt;=1.96*O74,"Yes","No"))</f>
        <v>Yes</v>
      </c>
      <c r="T74" s="59" t="n">
        <f aca="false">IF(D74="","",ROUND(SQRT(((D74+G74)*O74/100)^2+(J74*(D74+G74)*0.09439)^2),0))</f>
        <v>79</v>
      </c>
      <c r="U74" s="32"/>
    </row>
    <row r="75" customFormat="false" ht="15" hidden="false" customHeight="false" outlineLevel="0" collapsed="false">
      <c r="A75" s="32" t="s">
        <v>230</v>
      </c>
      <c r="B75" s="32" t="s">
        <v>232</v>
      </c>
      <c r="C75" s="32" t="s">
        <v>254</v>
      </c>
      <c r="D75" s="59" t="n">
        <v>483</v>
      </c>
      <c r="E75" s="59" t="n">
        <v>446</v>
      </c>
      <c r="F75" s="68" t="n">
        <f aca="false">IF(E75="","",D75-E75)</f>
        <v>37</v>
      </c>
      <c r="G75" s="59" t="n">
        <v>350</v>
      </c>
      <c r="H75" s="59" t="n">
        <v>382</v>
      </c>
      <c r="I75" s="68" t="n">
        <f aca="false">IF(H75="","",G75-H75)</f>
        <v>-32</v>
      </c>
      <c r="J75" s="40" t="n">
        <f aca="false">IF(OR(D75="",D75+G75=0),"",D75/(D75+G75))</f>
        <v>0.579831932773109</v>
      </c>
      <c r="K75" s="40" t="n">
        <f aca="false">IF(E75="","",E75/(E75+H75))</f>
        <v>0.538647342995169</v>
      </c>
      <c r="L75" s="69" t="n">
        <f aca="false">IF(OR(K75="",J75=""),"",(J75-K75)*100)</f>
        <v>4.11845897779403</v>
      </c>
      <c r="M75" s="36" t="n">
        <v>2.8128053798891</v>
      </c>
      <c r="N75" s="36" t="n">
        <v>1.28313635590461</v>
      </c>
      <c r="O75" s="36" t="n">
        <f aca="false">SQRT(M75^2+N75^2)</f>
        <v>3.09165214941416</v>
      </c>
      <c r="P75" s="40" t="n">
        <f aca="false">IF(J75="","",MAX(0,J75-1.96*O75/100))</f>
        <v>0.519235550644592</v>
      </c>
      <c r="Q75" s="40" t="n">
        <f aca="false">IF(J75="","",MIN(1,J75+1.96*O75/100))</f>
        <v>0.640428314901627</v>
      </c>
      <c r="R75" s="32" t="str">
        <f aca="false">IF(L75="","",IF(ABS(L75)&lt;=O75,"Yes","No"))</f>
        <v>No</v>
      </c>
      <c r="S75" s="32" t="str">
        <f aca="false">IF(L75="","",IF(ABS(L75)&lt;=1.96*O75,"Yes","No"))</f>
        <v>Yes</v>
      </c>
      <c r="T75" s="59" t="n">
        <f aca="false">IF(D75="","",ROUND(SQRT(((D75+G75)*O75/100)^2+(J75*(D75+G75)*0.09439)^2),0))</f>
        <v>52</v>
      </c>
      <c r="U75" s="32"/>
    </row>
    <row r="76" customFormat="false" ht="15" hidden="false" customHeight="false" outlineLevel="0" collapsed="false">
      <c r="A76" s="32" t="s">
        <v>230</v>
      </c>
      <c r="B76" s="32" t="s">
        <v>232</v>
      </c>
      <c r="C76" s="32" t="s">
        <v>255</v>
      </c>
      <c r="D76" s="59" t="n">
        <v>610</v>
      </c>
      <c r="E76" s="59" t="n">
        <v>627</v>
      </c>
      <c r="F76" s="68" t="n">
        <f aca="false">IF(E76="","",D76-E76)</f>
        <v>-17</v>
      </c>
      <c r="G76" s="59" t="n">
        <v>400</v>
      </c>
      <c r="H76" s="59" t="n">
        <v>389</v>
      </c>
      <c r="I76" s="68" t="n">
        <f aca="false">IF(H76="","",G76-H76)</f>
        <v>11</v>
      </c>
      <c r="J76" s="40" t="n">
        <f aca="false">IF(OR(D76="",D76+G76=0),"",D76/(D76+G76))</f>
        <v>0.603960396039604</v>
      </c>
      <c r="K76" s="40" t="n">
        <f aca="false">IF(E76="","",E76/(E76+H76))</f>
        <v>0.617125984251969</v>
      </c>
      <c r="L76" s="69" t="n">
        <f aca="false">IF(OR(K76="",J76=""),"",(J76-K76)*100)</f>
        <v>-1.31655882123646</v>
      </c>
      <c r="M76" s="36" t="n">
        <v>2.8128053798891</v>
      </c>
      <c r="N76" s="36" t="n">
        <v>1.28313635590461</v>
      </c>
      <c r="O76" s="36" t="n">
        <f aca="false">SQRT(M76^2+N76^2)</f>
        <v>3.09165214941416</v>
      </c>
      <c r="P76" s="40" t="n">
        <f aca="false">IF(J76="","",MAX(0,J76-1.96*O76/100))</f>
        <v>0.543364013911086</v>
      </c>
      <c r="Q76" s="40" t="n">
        <f aca="false">IF(J76="","",MIN(1,J76+1.96*O76/100))</f>
        <v>0.664556778168122</v>
      </c>
      <c r="R76" s="32" t="str">
        <f aca="false">IF(L76="","",IF(ABS(L76)&lt;=O76,"Yes","No"))</f>
        <v>Yes</v>
      </c>
      <c r="S76" s="32" t="str">
        <f aca="false">IF(L76="","",IF(ABS(L76)&lt;=1.96*O76,"Yes","No"))</f>
        <v>Yes</v>
      </c>
      <c r="T76" s="59" t="n">
        <f aca="false">IF(D76="","",ROUND(SQRT(((D76+G76)*O76/100)^2+(J76*(D76+G76)*0.09439)^2),0))</f>
        <v>66</v>
      </c>
      <c r="U76" s="32"/>
    </row>
    <row r="77" customFormat="false" ht="15" hidden="false" customHeight="false" outlineLevel="0" collapsed="false">
      <c r="A77" s="32" t="s">
        <v>230</v>
      </c>
      <c r="B77" s="32" t="s">
        <v>232</v>
      </c>
      <c r="C77" s="32" t="s">
        <v>256</v>
      </c>
      <c r="D77" s="59" t="n">
        <v>629</v>
      </c>
      <c r="E77" s="59" t="n">
        <v>645</v>
      </c>
      <c r="F77" s="68" t="n">
        <f aca="false">IF(E77="","",D77-E77)</f>
        <v>-16</v>
      </c>
      <c r="G77" s="59" t="n">
        <v>402</v>
      </c>
      <c r="H77" s="59" t="n">
        <v>418</v>
      </c>
      <c r="I77" s="68" t="n">
        <f aca="false">IF(H77="","",G77-H77)</f>
        <v>-16</v>
      </c>
      <c r="J77" s="40" t="n">
        <f aca="false">IF(OR(D77="",D77+G77=0),"",D77/(D77+G77))</f>
        <v>0.610087293889428</v>
      </c>
      <c r="K77" s="40" t="n">
        <f aca="false">IF(E77="","",E77/(E77+H77))</f>
        <v>0.606773283160865</v>
      </c>
      <c r="L77" s="69" t="n">
        <f aca="false">IF(OR(K77="",J77=""),"",(J77-K77)*100)</f>
        <v>0.33140107285623</v>
      </c>
      <c r="M77" s="36" t="n">
        <v>2.8128053798891</v>
      </c>
      <c r="N77" s="36" t="n">
        <v>1.28313635590461</v>
      </c>
      <c r="O77" s="36" t="n">
        <f aca="false">SQRT(M77^2+N77^2)</f>
        <v>3.09165214941416</v>
      </c>
      <c r="P77" s="40" t="n">
        <f aca="false">IF(J77="","",MAX(0,J77-1.96*O77/100))</f>
        <v>0.54949091176091</v>
      </c>
      <c r="Q77" s="40" t="n">
        <f aca="false">IF(J77="","",MIN(1,J77+1.96*O77/100))</f>
        <v>0.670683676017945</v>
      </c>
      <c r="R77" s="32" t="str">
        <f aca="false">IF(L77="","",IF(ABS(L77)&lt;=O77,"Yes","No"))</f>
        <v>Yes</v>
      </c>
      <c r="S77" s="32" t="str">
        <f aca="false">IF(L77="","",IF(ABS(L77)&lt;=1.96*O77,"Yes","No"))</f>
        <v>Yes</v>
      </c>
      <c r="T77" s="59" t="n">
        <f aca="false">IF(D77="","",ROUND(SQRT(((D77+G77)*O77/100)^2+(J77*(D77+G77)*0.09439)^2),0))</f>
        <v>67</v>
      </c>
      <c r="U77" s="32"/>
    </row>
    <row r="78" customFormat="false" ht="15" hidden="false" customHeight="false" outlineLevel="0" collapsed="false">
      <c r="A78" s="32" t="s">
        <v>230</v>
      </c>
      <c r="B78" s="32" t="s">
        <v>232</v>
      </c>
      <c r="C78" s="32" t="s">
        <v>257</v>
      </c>
      <c r="D78" s="59" t="n">
        <v>489</v>
      </c>
      <c r="E78" s="59" t="n">
        <v>452</v>
      </c>
      <c r="F78" s="68" t="n">
        <f aca="false">IF(E78="","",D78-E78)</f>
        <v>37</v>
      </c>
      <c r="G78" s="59" t="n">
        <v>321</v>
      </c>
      <c r="H78" s="59" t="n">
        <v>341</v>
      </c>
      <c r="I78" s="68" t="n">
        <f aca="false">IF(H78="","",G78-H78)</f>
        <v>-20</v>
      </c>
      <c r="J78" s="40" t="n">
        <f aca="false">IF(OR(D78="",D78+G78=0),"",D78/(D78+G78))</f>
        <v>0.603703703703704</v>
      </c>
      <c r="K78" s="40" t="n">
        <f aca="false">IF(E78="","",E78/(E78+H78))</f>
        <v>0.569987389659521</v>
      </c>
      <c r="L78" s="69" t="n">
        <f aca="false">IF(OR(K78="",J78=""),"",(J78-K78)*100)</f>
        <v>3.3716314044183</v>
      </c>
      <c r="M78" s="36" t="n">
        <v>2.8128053798891</v>
      </c>
      <c r="N78" s="36" t="n">
        <v>1.28313635590461</v>
      </c>
      <c r="O78" s="36" t="n">
        <f aca="false">SQRT(M78^2+N78^2)</f>
        <v>3.09165214941416</v>
      </c>
      <c r="P78" s="40" t="n">
        <f aca="false">IF(J78="","",MAX(0,J78-1.96*O78/100))</f>
        <v>0.543107321575186</v>
      </c>
      <c r="Q78" s="40" t="n">
        <f aca="false">IF(J78="","",MIN(1,J78+1.96*O78/100))</f>
        <v>0.664300085832221</v>
      </c>
      <c r="R78" s="32" t="str">
        <f aca="false">IF(L78="","",IF(ABS(L78)&lt;=O78,"Yes","No"))</f>
        <v>No</v>
      </c>
      <c r="S78" s="32" t="str">
        <f aca="false">IF(L78="","",IF(ABS(L78)&lt;=1.96*O78,"Yes","No"))</f>
        <v>Yes</v>
      </c>
      <c r="T78" s="59" t="n">
        <f aca="false">IF(D78="","",ROUND(SQRT(((D78+G78)*O78/100)^2+(J78*(D78+G78)*0.09439)^2),0))</f>
        <v>53</v>
      </c>
      <c r="U78" s="32"/>
    </row>
    <row r="79" customFormat="false" ht="15" hidden="false" customHeight="false" outlineLevel="0" collapsed="false">
      <c r="A79" s="32" t="s">
        <v>230</v>
      </c>
      <c r="B79" s="32" t="s">
        <v>232</v>
      </c>
      <c r="C79" s="32" t="s">
        <v>258</v>
      </c>
      <c r="D79" s="59" t="n">
        <v>554</v>
      </c>
      <c r="E79" s="59" t="n">
        <v>541</v>
      </c>
      <c r="F79" s="68" t="n">
        <f aca="false">IF(E79="","",D79-E79)</f>
        <v>13</v>
      </c>
      <c r="G79" s="59" t="n">
        <v>355</v>
      </c>
      <c r="H79" s="59" t="n">
        <v>325</v>
      </c>
      <c r="I79" s="68" t="n">
        <f aca="false">IF(H79="","",G79-H79)</f>
        <v>30</v>
      </c>
      <c r="J79" s="40" t="n">
        <f aca="false">IF(OR(D79="",D79+G79=0),"",D79/(D79+G79))</f>
        <v>0.609460946094609</v>
      </c>
      <c r="K79" s="40" t="n">
        <f aca="false">IF(E79="","",E79/(E79+H79))</f>
        <v>0.624711316397229</v>
      </c>
      <c r="L79" s="69" t="n">
        <f aca="false">IF(OR(K79="",J79=""),"",(J79-K79)*100)</f>
        <v>-1.52503703026192</v>
      </c>
      <c r="M79" s="36" t="n">
        <v>2.8128053798891</v>
      </c>
      <c r="N79" s="36" t="n">
        <v>1.28313635590461</v>
      </c>
      <c r="O79" s="36" t="n">
        <f aca="false">SQRT(M79^2+N79^2)</f>
        <v>3.09165214941416</v>
      </c>
      <c r="P79" s="40" t="n">
        <f aca="false">IF(J79="","",MAX(0,J79-1.96*O79/100))</f>
        <v>0.548864563966092</v>
      </c>
      <c r="Q79" s="40" t="n">
        <f aca="false">IF(J79="","",MIN(1,J79+1.96*O79/100))</f>
        <v>0.670057328223127</v>
      </c>
      <c r="R79" s="32" t="str">
        <f aca="false">IF(L79="","",IF(ABS(L79)&lt;=O79,"Yes","No"))</f>
        <v>Yes</v>
      </c>
      <c r="S79" s="32" t="str">
        <f aca="false">IF(L79="","",IF(ABS(L79)&lt;=1.96*O79,"Yes","No"))</f>
        <v>Yes</v>
      </c>
      <c r="T79" s="59" t="n">
        <f aca="false">IF(D79="","",ROUND(SQRT(((D79+G79)*O79/100)^2+(J79*(D79+G79)*0.09439)^2),0))</f>
        <v>59</v>
      </c>
      <c r="U79" s="32"/>
    </row>
    <row r="80" customFormat="false" ht="15" hidden="false" customHeight="false" outlineLevel="0" collapsed="false">
      <c r="A80" s="32" t="s">
        <v>230</v>
      </c>
      <c r="B80" s="32" t="s">
        <v>232</v>
      </c>
      <c r="C80" s="32" t="s">
        <v>259</v>
      </c>
      <c r="D80" s="59" t="n">
        <v>789</v>
      </c>
      <c r="E80" s="59" t="n">
        <v>783</v>
      </c>
      <c r="F80" s="68" t="n">
        <f aca="false">IF(E80="","",D80-E80)</f>
        <v>6</v>
      </c>
      <c r="G80" s="59" t="n">
        <v>544</v>
      </c>
      <c r="H80" s="59" t="n">
        <v>562</v>
      </c>
      <c r="I80" s="68" t="n">
        <f aca="false">IF(H80="","",G80-H80)</f>
        <v>-18</v>
      </c>
      <c r="J80" s="40" t="n">
        <f aca="false">IF(OR(D80="",D80+G80=0),"",D80/(D80+G80))</f>
        <v>0.591897974493623</v>
      </c>
      <c r="K80" s="40" t="n">
        <f aca="false">IF(E80="","",E80/(E80+H80))</f>
        <v>0.582156133828996</v>
      </c>
      <c r="L80" s="69" t="n">
        <f aca="false">IF(OR(K80="",J80=""),"",(J80-K80)*100)</f>
        <v>0.974184066462702</v>
      </c>
      <c r="M80" s="36" t="n">
        <v>2.56134382502704</v>
      </c>
      <c r="N80" s="36" t="n">
        <v>1.28313635590461</v>
      </c>
      <c r="O80" s="36" t="n">
        <f aca="false">SQRT(M80^2+N80^2)</f>
        <v>2.86477243386771</v>
      </c>
      <c r="P80" s="40" t="n">
        <f aca="false">IF(J80="","",MAX(0,J80-1.96*O80/100))</f>
        <v>0.535748434789816</v>
      </c>
      <c r="Q80" s="40" t="n">
        <f aca="false">IF(J80="","",MIN(1,J80+1.96*O80/100))</f>
        <v>0.648047514197431</v>
      </c>
      <c r="R80" s="32" t="str">
        <f aca="false">IF(L80="","",IF(ABS(L80)&lt;=O80,"Yes","No"))</f>
        <v>Yes</v>
      </c>
      <c r="S80" s="32" t="str">
        <f aca="false">IF(L80="","",IF(ABS(L80)&lt;=1.96*O80,"Yes","No"))</f>
        <v>Yes</v>
      </c>
      <c r="T80" s="59" t="n">
        <f aca="false">IF(D80="","",ROUND(SQRT(((D80+G80)*O80/100)^2+(J80*(D80+G80)*0.09179)^2),0))</f>
        <v>82</v>
      </c>
      <c r="U80" s="32"/>
    </row>
    <row r="81" customFormat="false" ht="15" hidden="false" customHeight="false" outlineLevel="0" collapsed="false">
      <c r="A81" s="32" t="s">
        <v>230</v>
      </c>
      <c r="B81" s="32" t="s">
        <v>232</v>
      </c>
      <c r="C81" s="32" t="s">
        <v>260</v>
      </c>
      <c r="D81" s="59" t="n">
        <v>458</v>
      </c>
      <c r="E81" s="59" t="n">
        <v>454</v>
      </c>
      <c r="F81" s="68" t="n">
        <f aca="false">IF(E81="","",D81-E81)</f>
        <v>4</v>
      </c>
      <c r="G81" s="59" t="n">
        <v>241</v>
      </c>
      <c r="H81" s="59" t="n">
        <v>218</v>
      </c>
      <c r="I81" s="68" t="n">
        <f aca="false">IF(H81="","",G81-H81)</f>
        <v>23</v>
      </c>
      <c r="J81" s="40" t="n">
        <f aca="false">IF(OR(D81="",D81+G81=0),"",D81/(D81+G81))</f>
        <v>0.655221745350501</v>
      </c>
      <c r="K81" s="40" t="n">
        <f aca="false">IF(E81="","",E81/(E81+H81))</f>
        <v>0.675595238095238</v>
      </c>
      <c r="L81" s="69" t="n">
        <f aca="false">IF(OR(K81="",J81=""),"",(J81-K81)*100)</f>
        <v>-2.03734927447374</v>
      </c>
      <c r="M81" s="36" t="n">
        <v>4.08747524320642</v>
      </c>
      <c r="N81" s="36" t="n">
        <v>1.28313635590461</v>
      </c>
      <c r="O81" s="36" t="n">
        <f aca="false">SQRT(M81^2+N81^2)</f>
        <v>4.28414434533543</v>
      </c>
      <c r="P81" s="40" t="n">
        <f aca="false">IF(J81="","",MAX(0,J81-1.96*O81/100))</f>
        <v>0.571252516181926</v>
      </c>
      <c r="Q81" s="40" t="n">
        <f aca="false">IF(J81="","",MIN(1,J81+1.96*O81/100))</f>
        <v>0.739190974519075</v>
      </c>
      <c r="R81" s="32" t="str">
        <f aca="false">IF(L81="","",IF(ABS(L81)&lt;=O81,"Yes","No"))</f>
        <v>Yes</v>
      </c>
      <c r="S81" s="32" t="str">
        <f aca="false">IF(L81="","",IF(ABS(L81)&lt;=1.96*O81,"Yes","No"))</f>
        <v>Yes</v>
      </c>
      <c r="T81" s="59" t="n">
        <f aca="false">IF(D81="","",ROUND(SQRT(((D81+G81)*O81/100)^2+(J81*(D81+G81)*0.15542)^2),0))</f>
        <v>77</v>
      </c>
      <c r="U81" s="32"/>
    </row>
    <row r="82" customFormat="false" ht="15" hidden="false" customHeight="false" outlineLevel="0" collapsed="false">
      <c r="A82" s="32" t="s">
        <v>230</v>
      </c>
      <c r="B82" s="32" t="s">
        <v>232</v>
      </c>
      <c r="C82" s="32" t="s">
        <v>261</v>
      </c>
      <c r="D82" s="59" t="n">
        <v>470</v>
      </c>
      <c r="E82" s="59" t="n">
        <v>502</v>
      </c>
      <c r="F82" s="68" t="n">
        <f aca="false">IF(E82="","",D82-E82)</f>
        <v>-32</v>
      </c>
      <c r="G82" s="59" t="n">
        <v>301</v>
      </c>
      <c r="H82" s="59" t="n">
        <v>274</v>
      </c>
      <c r="I82" s="68" t="n">
        <f aca="false">IF(H82="","",G82-H82)</f>
        <v>27</v>
      </c>
      <c r="J82" s="40" t="n">
        <f aca="false">IF(OR(D82="",D82+G82=0),"",D82/(D82+G82))</f>
        <v>0.609597924773022</v>
      </c>
      <c r="K82" s="40" t="n">
        <f aca="false">IF(E82="","",E82/(E82+H82))</f>
        <v>0.646907216494845</v>
      </c>
      <c r="L82" s="69" t="n">
        <f aca="false">IF(OR(K82="",J82=""),"",(J82-K82)*100)</f>
        <v>-3.73092917218233</v>
      </c>
      <c r="M82" s="36" t="n">
        <v>2.8128053798891</v>
      </c>
      <c r="N82" s="36" t="n">
        <v>1.28313635590461</v>
      </c>
      <c r="O82" s="36" t="n">
        <f aca="false">SQRT(M82^2+N82^2)</f>
        <v>3.09165214941416</v>
      </c>
      <c r="P82" s="40" t="n">
        <f aca="false">IF(J82="","",MAX(0,J82-1.96*O82/100))</f>
        <v>0.549001542644505</v>
      </c>
      <c r="Q82" s="40" t="n">
        <f aca="false">IF(J82="","",MIN(1,J82+1.96*O82/100))</f>
        <v>0.67019430690154</v>
      </c>
      <c r="R82" s="32" t="str">
        <f aca="false">IF(L82="","",IF(ABS(L82)&lt;=O82,"Yes","No"))</f>
        <v>No</v>
      </c>
      <c r="S82" s="32" t="str">
        <f aca="false">IF(L82="","",IF(ABS(L82)&lt;=1.96*O82,"Yes","No"))</f>
        <v>Yes</v>
      </c>
      <c r="T82" s="59" t="n">
        <f aca="false">IF(D82="","",ROUND(SQRT(((D82+G82)*O82/100)^2+(J82*(D82+G82)*0.09439)^2),0))</f>
        <v>50</v>
      </c>
      <c r="U82" s="32"/>
    </row>
    <row r="83" customFormat="false" ht="15" hidden="false" customHeight="false" outlineLevel="0" collapsed="false">
      <c r="A83" s="32" t="s">
        <v>230</v>
      </c>
      <c r="B83" s="32" t="s">
        <v>232</v>
      </c>
      <c r="C83" s="32" t="s">
        <v>262</v>
      </c>
      <c r="D83" s="59" t="n">
        <v>479</v>
      </c>
      <c r="E83" s="59" t="n">
        <v>502</v>
      </c>
      <c r="F83" s="68" t="n">
        <f aca="false">IF(E83="","",D83-E83)</f>
        <v>-23</v>
      </c>
      <c r="G83" s="59" t="n">
        <v>324</v>
      </c>
      <c r="H83" s="59" t="n">
        <v>283</v>
      </c>
      <c r="I83" s="68" t="n">
        <f aca="false">IF(H83="","",G83-H83)</f>
        <v>41</v>
      </c>
      <c r="J83" s="40" t="n">
        <f aca="false">IF(OR(D83="",D83+G83=0),"",D83/(D83+G83))</f>
        <v>0.596513075965131</v>
      </c>
      <c r="K83" s="40" t="n">
        <f aca="false">IF(E83="","",E83/(E83+H83))</f>
        <v>0.639490445859873</v>
      </c>
      <c r="L83" s="69" t="n">
        <f aca="false">IF(OR(K83="",J83=""),"",(J83-K83)*100)</f>
        <v>-4.29773698947418</v>
      </c>
      <c r="M83" s="36" t="n">
        <v>2.8128053798891</v>
      </c>
      <c r="N83" s="36" t="n">
        <v>1.28313635590461</v>
      </c>
      <c r="O83" s="36" t="n">
        <f aca="false">SQRT(M83^2+N83^2)</f>
        <v>3.09165214941416</v>
      </c>
      <c r="P83" s="40" t="n">
        <f aca="false">IF(J83="","",MAX(0,J83-1.96*O83/100))</f>
        <v>0.535916693836613</v>
      </c>
      <c r="Q83" s="40" t="n">
        <f aca="false">IF(J83="","",MIN(1,J83+1.96*O83/100))</f>
        <v>0.657109458093648</v>
      </c>
      <c r="R83" s="32" t="str">
        <f aca="false">IF(L83="","",IF(ABS(L83)&lt;=O83,"Yes","No"))</f>
        <v>No</v>
      </c>
      <c r="S83" s="32" t="str">
        <f aca="false">IF(L83="","",IF(ABS(L83)&lt;=1.96*O83,"Yes","No"))</f>
        <v>Yes</v>
      </c>
      <c r="T83" s="59" t="n">
        <f aca="false">IF(D83="","",ROUND(SQRT(((D83+G83)*O83/100)^2+(J83*(D83+G83)*0.09439)^2),0))</f>
        <v>52</v>
      </c>
      <c r="U83" s="32"/>
    </row>
    <row r="84" customFormat="false" ht="15" hidden="false" customHeight="false" outlineLevel="0" collapsed="false">
      <c r="A84" s="32" t="s">
        <v>230</v>
      </c>
      <c r="B84" s="32" t="s">
        <v>232</v>
      </c>
      <c r="C84" s="32" t="s">
        <v>263</v>
      </c>
      <c r="D84" s="59" t="n">
        <v>366</v>
      </c>
      <c r="E84" s="59"/>
      <c r="F84" s="68" t="str">
        <f aca="false">IF(E84="","",D84-E84)</f>
        <v/>
      </c>
      <c r="G84" s="59" t="n">
        <v>237</v>
      </c>
      <c r="H84" s="59"/>
      <c r="I84" s="68" t="str">
        <f aca="false">IF(H84="","",G84-H84)</f>
        <v/>
      </c>
      <c r="J84" s="40" t="n">
        <f aca="false">IF(OR(D84="",D84+G84=0),"",D84/(D84+G84))</f>
        <v>0.606965174129353</v>
      </c>
      <c r="K84" s="40" t="str">
        <f aca="false">IF(E84="","",E84/(E84+H84))</f>
        <v/>
      </c>
      <c r="L84" s="69" t="str">
        <f aca="false">IF(OR(K84="",J84=""),"",(J84-K84)*100)</f>
        <v/>
      </c>
      <c r="M84" s="36" t="n">
        <v>4.08747524320642</v>
      </c>
      <c r="N84" s="36" t="n">
        <v>1.28313635590461</v>
      </c>
      <c r="O84" s="36" t="n">
        <f aca="false">SQRT(M84^2+N84^2)</f>
        <v>4.28414434533543</v>
      </c>
      <c r="P84" s="40" t="n">
        <f aca="false">IF(J84="","",MAX(0,J84-1.96*O84/100))</f>
        <v>0.522995944960779</v>
      </c>
      <c r="Q84" s="40" t="n">
        <f aca="false">IF(J84="","",MIN(1,J84+1.96*O84/100))</f>
        <v>0.690934403297928</v>
      </c>
      <c r="R84" s="32" t="str">
        <f aca="false">IF(L84="","",IF(ABS(L84)&lt;=O84,"Yes","No"))</f>
        <v/>
      </c>
      <c r="S84" s="32" t="str">
        <f aca="false">IF(L84="","",IF(ABS(L84)&lt;=1.96*O84,"Yes","No"))</f>
        <v/>
      </c>
      <c r="T84" s="59" t="n">
        <f aca="false">IF(D84="","",ROUND(SQRT(((D84+G84)*O84/100)^2+(J84*(D84+G84)*0.15542)^2),0))</f>
        <v>62</v>
      </c>
      <c r="U84" s="32" t="s">
        <v>735</v>
      </c>
    </row>
    <row r="85" customFormat="false" ht="15" hidden="false" customHeight="false" outlineLevel="0" collapsed="false">
      <c r="A85" s="32" t="s">
        <v>230</v>
      </c>
      <c r="B85" s="32" t="s">
        <v>232</v>
      </c>
      <c r="C85" s="32" t="s">
        <v>265</v>
      </c>
      <c r="D85" s="59" t="n">
        <v>921</v>
      </c>
      <c r="E85" s="59"/>
      <c r="F85" s="68" t="str">
        <f aca="false">IF(E85="","",D85-E85)</f>
        <v/>
      </c>
      <c r="G85" s="59" t="n">
        <v>616</v>
      </c>
      <c r="H85" s="59"/>
      <c r="I85" s="68" t="str">
        <f aca="false">IF(H85="","",G85-H85)</f>
        <v/>
      </c>
      <c r="J85" s="40" t="n">
        <f aca="false">IF(OR(D85="",D85+G85=0),"",D85/(D85+G85))</f>
        <v>0.599219258295381</v>
      </c>
      <c r="K85" s="40" t="str">
        <f aca="false">IF(E85="","",E85/(E85+H85))</f>
        <v/>
      </c>
      <c r="L85" s="69" t="str">
        <f aca="false">IF(OR(K85="",J85=""),"",(J85-K85)*100)</f>
        <v/>
      </c>
      <c r="M85" s="36" t="n">
        <v>2.56134382502704</v>
      </c>
      <c r="N85" s="36" t="n">
        <v>1.28313635590461</v>
      </c>
      <c r="O85" s="36" t="n">
        <f aca="false">SQRT(M85^2+N85^2)</f>
        <v>2.86477243386771</v>
      </c>
      <c r="P85" s="40" t="n">
        <f aca="false">IF(J85="","",MAX(0,J85-1.96*O85/100))</f>
        <v>0.543069718591574</v>
      </c>
      <c r="Q85" s="40" t="n">
        <f aca="false">IF(J85="","",MIN(1,J85+1.96*O85/100))</f>
        <v>0.655368797999188</v>
      </c>
      <c r="R85" s="32" t="str">
        <f aca="false">IF(L85="","",IF(ABS(L85)&lt;=O85,"Yes","No"))</f>
        <v/>
      </c>
      <c r="S85" s="32" t="str">
        <f aca="false">IF(L85="","",IF(ABS(L85)&lt;=1.96*O85,"Yes","No"))</f>
        <v/>
      </c>
      <c r="T85" s="59" t="n">
        <f aca="false">IF(D85="","",ROUND(SQRT(((D85+G85)*O85/100)^2+(J85*(D85+G85)*0.09179)^2),0))</f>
        <v>95</v>
      </c>
      <c r="U85" s="32" t="s">
        <v>735</v>
      </c>
    </row>
    <row r="86" customFormat="false" ht="15" hidden="false" customHeight="false" outlineLevel="0" collapsed="false">
      <c r="A86" s="32" t="s">
        <v>230</v>
      </c>
      <c r="B86" s="32" t="s">
        <v>232</v>
      </c>
      <c r="C86" s="32" t="s">
        <v>267</v>
      </c>
      <c r="D86" s="59" t="n">
        <v>488</v>
      </c>
      <c r="E86" s="59" t="n">
        <v>488</v>
      </c>
      <c r="F86" s="68" t="n">
        <f aca="false">IF(E86="","",D86-E86)</f>
        <v>0</v>
      </c>
      <c r="G86" s="59" t="n">
        <v>262</v>
      </c>
      <c r="H86" s="59" t="n">
        <v>252</v>
      </c>
      <c r="I86" s="68" t="n">
        <f aca="false">IF(H86="","",G86-H86)</f>
        <v>10</v>
      </c>
      <c r="J86" s="40" t="n">
        <f aca="false">IF(OR(D86="",D86+G86=0),"",D86/(D86+G86))</f>
        <v>0.650666666666667</v>
      </c>
      <c r="K86" s="40" t="n">
        <f aca="false">IF(E86="","",E86/(E86+H86))</f>
        <v>0.65945945945946</v>
      </c>
      <c r="L86" s="69" t="n">
        <f aca="false">IF(OR(K86="",J86=""),"",(J86-K86)*100)</f>
        <v>-0.879279279279288</v>
      </c>
      <c r="M86" s="36" t="n">
        <v>4.08747524320642</v>
      </c>
      <c r="N86" s="36" t="n">
        <v>1.28313635590461</v>
      </c>
      <c r="O86" s="36" t="n">
        <f aca="false">SQRT(M86^2+N86^2)</f>
        <v>4.28414434533543</v>
      </c>
      <c r="P86" s="40" t="n">
        <f aca="false">IF(J86="","",MAX(0,J86-1.96*O86/100))</f>
        <v>0.566697437498092</v>
      </c>
      <c r="Q86" s="40" t="n">
        <f aca="false">IF(J86="","",MIN(1,J86+1.96*O86/100))</f>
        <v>0.734635895835241</v>
      </c>
      <c r="R86" s="32" t="str">
        <f aca="false">IF(L86="","",IF(ABS(L86)&lt;=O86,"Yes","No"))</f>
        <v>Yes</v>
      </c>
      <c r="S86" s="32" t="str">
        <f aca="false">IF(L86="","",IF(ABS(L86)&lt;=1.96*O86,"Yes","No"))</f>
        <v>Yes</v>
      </c>
      <c r="T86" s="59" t="n">
        <f aca="false">IF(D86="","",ROUND(SQRT(((D86+G86)*O86/100)^2+(J86*(D86+G86)*0.15542)^2),0))</f>
        <v>82</v>
      </c>
      <c r="U86" s="32"/>
    </row>
    <row r="87" customFormat="false" ht="15" hidden="false" customHeight="false" outlineLevel="0" collapsed="false">
      <c r="A87" s="32" t="s">
        <v>230</v>
      </c>
      <c r="B87" s="32" t="s">
        <v>232</v>
      </c>
      <c r="C87" s="32" t="s">
        <v>268</v>
      </c>
      <c r="D87" s="59" t="n">
        <v>613</v>
      </c>
      <c r="E87" s="59" t="n">
        <v>601</v>
      </c>
      <c r="F87" s="68" t="n">
        <f aca="false">IF(E87="","",D87-E87)</f>
        <v>12</v>
      </c>
      <c r="G87" s="59" t="n">
        <v>417</v>
      </c>
      <c r="H87" s="59" t="n">
        <v>394</v>
      </c>
      <c r="I87" s="68" t="n">
        <f aca="false">IF(H87="","",G87-H87)</f>
        <v>23</v>
      </c>
      <c r="J87" s="40" t="n">
        <f aca="false">IF(OR(D87="",D87+G87=0),"",D87/(D87+G87))</f>
        <v>0.595145631067961</v>
      </c>
      <c r="K87" s="40" t="n">
        <f aca="false">IF(E87="","",E87/(E87+H87))</f>
        <v>0.604020100502513</v>
      </c>
      <c r="L87" s="69" t="n">
        <f aca="false">IF(OR(K87="",J87=""),"",(J87-K87)*100)</f>
        <v>-0.887446943455139</v>
      </c>
      <c r="M87" s="36" t="n">
        <v>2.8128053798891</v>
      </c>
      <c r="N87" s="36" t="n">
        <v>1.28313635590461</v>
      </c>
      <c r="O87" s="36" t="n">
        <f aca="false">SQRT(M87^2+N87^2)</f>
        <v>3.09165214941416</v>
      </c>
      <c r="P87" s="40" t="n">
        <f aca="false">IF(J87="","",MAX(0,J87-1.96*O87/100))</f>
        <v>0.534549248939444</v>
      </c>
      <c r="Q87" s="40" t="n">
        <f aca="false">IF(J87="","",MIN(1,J87+1.96*O87/100))</f>
        <v>0.655742013196479</v>
      </c>
      <c r="R87" s="32" t="str">
        <f aca="false">IF(L87="","",IF(ABS(L87)&lt;=O87,"Yes","No"))</f>
        <v>Yes</v>
      </c>
      <c r="S87" s="32" t="str">
        <f aca="false">IF(L87="","",IF(ABS(L87)&lt;=1.96*O87,"Yes","No"))</f>
        <v>Yes</v>
      </c>
      <c r="T87" s="59" t="n">
        <f aca="false">IF(D87="","",ROUND(SQRT(((D87+G87)*O87/100)^2+(J87*(D87+G87)*0.09439)^2),0))</f>
        <v>66</v>
      </c>
      <c r="U87" s="32"/>
    </row>
    <row r="88" customFormat="false" ht="15" hidden="false" customHeight="false" outlineLevel="0" collapsed="false">
      <c r="A88" s="32" t="s">
        <v>230</v>
      </c>
      <c r="B88" s="32" t="s">
        <v>232</v>
      </c>
      <c r="C88" s="32" t="s">
        <v>269</v>
      </c>
      <c r="D88" s="59" t="n">
        <v>17</v>
      </c>
      <c r="E88" s="59"/>
      <c r="F88" s="68" t="str">
        <f aca="false">IF(E88="","",D88-E88)</f>
        <v/>
      </c>
      <c r="G88" s="59" t="n">
        <v>12</v>
      </c>
      <c r="H88" s="59"/>
      <c r="I88" s="68" t="str">
        <f aca="false">IF(H88="","",G88-H88)</f>
        <v/>
      </c>
      <c r="J88" s="40" t="n">
        <f aca="false">IF(OR(D88="",D88+G88=0),"",D88/(D88+G88))</f>
        <v>0.586206896551724</v>
      </c>
      <c r="K88" s="40" t="str">
        <f aca="false">IF(E88="","",E88/(E88+H88))</f>
        <v/>
      </c>
      <c r="L88" s="69" t="str">
        <f aca="false">IF(OR(K88="",J88=""),"",(J88-K88)*100)</f>
        <v/>
      </c>
      <c r="M88" s="36" t="n">
        <v>4.08747524320642</v>
      </c>
      <c r="N88" s="36" t="n">
        <v>1.28313635590461</v>
      </c>
      <c r="O88" s="36" t="n">
        <f aca="false">SQRT(M88^2+N88^2)</f>
        <v>4.28414434533543</v>
      </c>
      <c r="P88" s="40" t="n">
        <f aca="false">IF(J88="","",MAX(0,J88-1.96*O88/100))</f>
        <v>0.50223766738315</v>
      </c>
      <c r="Q88" s="40" t="n">
        <f aca="false">IF(J88="","",MIN(1,J88+1.96*O88/100))</f>
        <v>0.670176125720299</v>
      </c>
      <c r="R88" s="32" t="str">
        <f aca="false">IF(L88="","",IF(ABS(L88)&lt;=O88,"Yes","No"))</f>
        <v/>
      </c>
      <c r="S88" s="32" t="str">
        <f aca="false">IF(L88="","",IF(ABS(L88)&lt;=1.96*O88,"Yes","No"))</f>
        <v/>
      </c>
      <c r="T88" s="59" t="n">
        <f aca="false">IF(D88="","",ROUND(SQRT(((D88+G88)*O88/100)^2+(J88*(D88+G88)*0.15542)^2),0))</f>
        <v>3</v>
      </c>
      <c r="U88" s="32" t="s">
        <v>735</v>
      </c>
    </row>
    <row r="89" customFormat="false" ht="15" hidden="false" customHeight="false" outlineLevel="0" collapsed="false">
      <c r="A89" s="32" t="s">
        <v>230</v>
      </c>
      <c r="B89" s="32" t="s">
        <v>232</v>
      </c>
      <c r="C89" s="32" t="s">
        <v>270</v>
      </c>
      <c r="D89" s="59" t="n">
        <v>340</v>
      </c>
      <c r="E89" s="59" t="n">
        <v>330</v>
      </c>
      <c r="F89" s="68" t="n">
        <f aca="false">IF(E89="","",D89-E89)</f>
        <v>10</v>
      </c>
      <c r="G89" s="59" t="n">
        <v>263</v>
      </c>
      <c r="H89" s="59" t="n">
        <v>270</v>
      </c>
      <c r="I89" s="68" t="n">
        <f aca="false">IF(H89="","",G89-H89)</f>
        <v>-7</v>
      </c>
      <c r="J89" s="40" t="n">
        <f aca="false">IF(OR(D89="",D89+G89=0),"",D89/(D89+G89))</f>
        <v>0.563847429519071</v>
      </c>
      <c r="K89" s="40" t="n">
        <f aca="false">IF(E89="","",E89/(E89+H89))</f>
        <v>0.55</v>
      </c>
      <c r="L89" s="69" t="n">
        <f aca="false">IF(OR(K89="",J89=""),"",(J89-K89)*100)</f>
        <v>1.38474295190713</v>
      </c>
      <c r="M89" s="36" t="n">
        <v>4.08747524320642</v>
      </c>
      <c r="N89" s="36" t="n">
        <v>1.28313635590461</v>
      </c>
      <c r="O89" s="36" t="n">
        <f aca="false">SQRT(M89^2+N89^2)</f>
        <v>4.28414434533543</v>
      </c>
      <c r="P89" s="40" t="n">
        <f aca="false">IF(J89="","",MAX(0,J89-1.96*O89/100))</f>
        <v>0.479878200350497</v>
      </c>
      <c r="Q89" s="40" t="n">
        <f aca="false">IF(J89="","",MIN(1,J89+1.96*O89/100))</f>
        <v>0.647816658687646</v>
      </c>
      <c r="R89" s="32" t="str">
        <f aca="false">IF(L89="","",IF(ABS(L89)&lt;=O89,"Yes","No"))</f>
        <v>Yes</v>
      </c>
      <c r="S89" s="32" t="str">
        <f aca="false">IF(L89="","",IF(ABS(L89)&lt;=1.96*O89,"Yes","No"))</f>
        <v>Yes</v>
      </c>
      <c r="T89" s="59" t="n">
        <f aca="false">IF(D89="","",ROUND(SQRT(((D89+G89)*O89/100)^2+(J89*(D89+G89)*0.15542)^2),0))</f>
        <v>59</v>
      </c>
      <c r="U89" s="32"/>
    </row>
    <row r="90" customFormat="false" ht="15" hidden="false" customHeight="false" outlineLevel="0" collapsed="false">
      <c r="A90" s="32" t="s">
        <v>230</v>
      </c>
      <c r="B90" s="32" t="s">
        <v>232</v>
      </c>
      <c r="C90" s="32" t="s">
        <v>271</v>
      </c>
      <c r="D90" s="59" t="n">
        <v>612</v>
      </c>
      <c r="E90" s="59" t="n">
        <v>591</v>
      </c>
      <c r="F90" s="68" t="n">
        <f aca="false">IF(E90="","",D90-E90)</f>
        <v>21</v>
      </c>
      <c r="G90" s="59" t="n">
        <v>319</v>
      </c>
      <c r="H90" s="59" t="n">
        <v>333</v>
      </c>
      <c r="I90" s="68" t="n">
        <f aca="false">IF(H90="","",G90-H90)</f>
        <v>-14</v>
      </c>
      <c r="J90" s="40" t="n">
        <f aca="false">IF(OR(D90="",D90+G90=0),"",D90/(D90+G90))</f>
        <v>0.657357679914071</v>
      </c>
      <c r="K90" s="40" t="n">
        <f aca="false">IF(E90="","",E90/(E90+H90))</f>
        <v>0.63961038961039</v>
      </c>
      <c r="L90" s="69" t="n">
        <f aca="false">IF(OR(K90="",J90=""),"",(J90-K90)*100)</f>
        <v>1.77472903036813</v>
      </c>
      <c r="M90" s="36" t="n">
        <v>2.8128053798891</v>
      </c>
      <c r="N90" s="36" t="n">
        <v>1.28313635590461</v>
      </c>
      <c r="O90" s="36" t="n">
        <f aca="false">SQRT(M90^2+N90^2)</f>
        <v>3.09165214941416</v>
      </c>
      <c r="P90" s="40" t="n">
        <f aca="false">IF(J90="","",MAX(0,J90-1.96*O90/100))</f>
        <v>0.596761297785553</v>
      </c>
      <c r="Q90" s="40" t="n">
        <f aca="false">IF(J90="","",MIN(1,J90+1.96*O90/100))</f>
        <v>0.717954062042589</v>
      </c>
      <c r="R90" s="32" t="str">
        <f aca="false">IF(L90="","",IF(ABS(L90)&lt;=O90,"Yes","No"))</f>
        <v>Yes</v>
      </c>
      <c r="S90" s="32" t="str">
        <f aca="false">IF(L90="","",IF(ABS(L90)&lt;=1.96*O90,"Yes","No"))</f>
        <v>Yes</v>
      </c>
      <c r="T90" s="59" t="n">
        <f aca="false">IF(D90="","",ROUND(SQRT(((D90+G90)*O90/100)^2+(J90*(D90+G90)*0.09439)^2),0))</f>
        <v>65</v>
      </c>
      <c r="U90" s="32"/>
    </row>
    <row r="91" customFormat="false" ht="15" hidden="false" customHeight="false" outlineLevel="0" collapsed="false">
      <c r="A91" s="32" t="s">
        <v>230</v>
      </c>
      <c r="B91" s="32" t="s">
        <v>232</v>
      </c>
      <c r="C91" s="32" t="s">
        <v>272</v>
      </c>
      <c r="D91" s="59" t="n">
        <v>336</v>
      </c>
      <c r="E91" s="59" t="n">
        <v>347</v>
      </c>
      <c r="F91" s="68" t="n">
        <f aca="false">IF(E91="","",D91-E91)</f>
        <v>-11</v>
      </c>
      <c r="G91" s="59" t="n">
        <v>256</v>
      </c>
      <c r="H91" s="59" t="n">
        <v>243</v>
      </c>
      <c r="I91" s="68" t="n">
        <f aca="false">IF(H91="","",G91-H91)</f>
        <v>13</v>
      </c>
      <c r="J91" s="40" t="n">
        <f aca="false">IF(OR(D91="",D91+G91=0),"",D91/(D91+G91))</f>
        <v>0.567567567567568</v>
      </c>
      <c r="K91" s="40" t="n">
        <f aca="false">IF(E91="","",E91/(E91+H91))</f>
        <v>0.588135593220339</v>
      </c>
      <c r="L91" s="69" t="n">
        <f aca="false">IF(OR(K91="",J91=""),"",(J91-K91)*100)</f>
        <v>-2.05680256527715</v>
      </c>
      <c r="M91" s="36" t="n">
        <v>4.08747524320642</v>
      </c>
      <c r="N91" s="36" t="n">
        <v>1.28313635590461</v>
      </c>
      <c r="O91" s="36" t="n">
        <f aca="false">SQRT(M91^2+N91^2)</f>
        <v>4.28414434533543</v>
      </c>
      <c r="P91" s="40" t="n">
        <f aca="false">IF(J91="","",MAX(0,J91-1.96*O91/100))</f>
        <v>0.483598338398993</v>
      </c>
      <c r="Q91" s="40" t="n">
        <f aca="false">IF(J91="","",MIN(1,J91+1.96*O91/100))</f>
        <v>0.651536796736142</v>
      </c>
      <c r="R91" s="32" t="str">
        <f aca="false">IF(L91="","",IF(ABS(L91)&lt;=O91,"Yes","No"))</f>
        <v>Yes</v>
      </c>
      <c r="S91" s="32" t="str">
        <f aca="false">IF(L91="","",IF(ABS(L91)&lt;=1.96*O91,"Yes","No"))</f>
        <v>Yes</v>
      </c>
      <c r="T91" s="59" t="n">
        <f aca="false">IF(D91="","",ROUND(SQRT(((D91+G91)*O91/100)^2+(J91*(D91+G91)*0.15542)^2),0))</f>
        <v>58</v>
      </c>
      <c r="U91" s="32"/>
    </row>
    <row r="92" customFormat="false" ht="15" hidden="false" customHeight="false" outlineLevel="0" collapsed="false">
      <c r="A92" s="32" t="s">
        <v>230</v>
      </c>
      <c r="B92" s="32" t="s">
        <v>232</v>
      </c>
      <c r="C92" s="32" t="s">
        <v>273</v>
      </c>
      <c r="D92" s="59" t="n">
        <v>460</v>
      </c>
      <c r="E92" s="59" t="n">
        <v>440</v>
      </c>
      <c r="F92" s="68" t="n">
        <f aca="false">IF(E92="","",D92-E92)</f>
        <v>20</v>
      </c>
      <c r="G92" s="59" t="n">
        <v>256</v>
      </c>
      <c r="H92" s="59" t="n">
        <v>259</v>
      </c>
      <c r="I92" s="68" t="n">
        <f aca="false">IF(H92="","",G92-H92)</f>
        <v>-3</v>
      </c>
      <c r="J92" s="40" t="n">
        <f aca="false">IF(OR(D92="",D92+G92=0),"",D92/(D92+G92))</f>
        <v>0.642458100558659</v>
      </c>
      <c r="K92" s="40" t="n">
        <f aca="false">IF(E92="","",E92/(E92+H92))</f>
        <v>0.629470672389127</v>
      </c>
      <c r="L92" s="69" t="n">
        <f aca="false">IF(OR(K92="",J92=""),"",(J92-K92)*100)</f>
        <v>1.29874281695319</v>
      </c>
      <c r="M92" s="36" t="n">
        <v>4.08747524320642</v>
      </c>
      <c r="N92" s="36" t="n">
        <v>1.28313635590461</v>
      </c>
      <c r="O92" s="36" t="n">
        <f aca="false">SQRT(M92^2+N92^2)</f>
        <v>4.28414434533543</v>
      </c>
      <c r="P92" s="40" t="n">
        <f aca="false">IF(J92="","",MAX(0,J92-1.96*O92/100))</f>
        <v>0.558488871390085</v>
      </c>
      <c r="Q92" s="40" t="n">
        <f aca="false">IF(J92="","",MIN(1,J92+1.96*O92/100))</f>
        <v>0.726427329727234</v>
      </c>
      <c r="R92" s="32" t="str">
        <f aca="false">IF(L92="","",IF(ABS(L92)&lt;=O92,"Yes","No"))</f>
        <v>Yes</v>
      </c>
      <c r="S92" s="32" t="str">
        <f aca="false">IF(L92="","",IF(ABS(L92)&lt;=1.96*O92,"Yes","No"))</f>
        <v>Yes</v>
      </c>
      <c r="T92" s="59" t="n">
        <f aca="false">IF(D92="","",ROUND(SQRT(((D92+G92)*O92/100)^2+(J92*(D92+G92)*0.15542)^2),0))</f>
        <v>78</v>
      </c>
      <c r="U92" s="32"/>
    </row>
    <row r="93" customFormat="false" ht="15" hidden="false" customHeight="false" outlineLevel="0" collapsed="false">
      <c r="A93" s="32" t="s">
        <v>230</v>
      </c>
      <c r="B93" s="32" t="s">
        <v>232</v>
      </c>
      <c r="C93" s="32" t="s">
        <v>274</v>
      </c>
      <c r="D93" s="59" t="n">
        <v>555</v>
      </c>
      <c r="E93" s="59" t="n">
        <v>553</v>
      </c>
      <c r="F93" s="68" t="n">
        <f aca="false">IF(E93="","",D93-E93)</f>
        <v>2</v>
      </c>
      <c r="G93" s="59" t="n">
        <v>418</v>
      </c>
      <c r="H93" s="59" t="n">
        <v>367</v>
      </c>
      <c r="I93" s="68" t="n">
        <f aca="false">IF(H93="","",G93-H93)</f>
        <v>51</v>
      </c>
      <c r="J93" s="40" t="n">
        <f aca="false">IF(OR(D93="",D93+G93=0),"",D93/(D93+G93))</f>
        <v>0.570400822199383</v>
      </c>
      <c r="K93" s="40" t="n">
        <f aca="false">IF(E93="","",E93/(E93+H93))</f>
        <v>0.601086956521739</v>
      </c>
      <c r="L93" s="69" t="n">
        <f aca="false">IF(OR(K93="",J93=""),"",(J93-K93)*100)</f>
        <v>-3.06861343223558</v>
      </c>
      <c r="M93" s="36" t="n">
        <v>2.8128053798891</v>
      </c>
      <c r="N93" s="36" t="n">
        <v>1.28313635590461</v>
      </c>
      <c r="O93" s="36" t="n">
        <f aca="false">SQRT(M93^2+N93^2)</f>
        <v>3.09165214941416</v>
      </c>
      <c r="P93" s="40" t="n">
        <f aca="false">IF(J93="","",MAX(0,J93-1.96*O93/100))</f>
        <v>0.509804440070866</v>
      </c>
      <c r="Q93" s="40" t="n">
        <f aca="false">IF(J93="","",MIN(1,J93+1.96*O93/100))</f>
        <v>0.630997204327901</v>
      </c>
      <c r="R93" s="32" t="str">
        <f aca="false">IF(L93="","",IF(ABS(L93)&lt;=O93,"Yes","No"))</f>
        <v>Yes</v>
      </c>
      <c r="S93" s="32" t="str">
        <f aca="false">IF(L93="","",IF(ABS(L93)&lt;=1.96*O93,"Yes","No"))</f>
        <v>Yes</v>
      </c>
      <c r="T93" s="59" t="n">
        <f aca="false">IF(D93="","",ROUND(SQRT(((D93+G93)*O93/100)^2+(J93*(D93+G93)*0.09439)^2),0))</f>
        <v>60</v>
      </c>
      <c r="U93" s="32"/>
    </row>
    <row r="94" customFormat="false" ht="15" hidden="false" customHeight="false" outlineLevel="0" collapsed="false">
      <c r="A94" s="32" t="s">
        <v>230</v>
      </c>
      <c r="B94" s="32" t="s">
        <v>232</v>
      </c>
      <c r="C94" s="32" t="s">
        <v>275</v>
      </c>
      <c r="D94" s="59" t="n">
        <v>1</v>
      </c>
      <c r="E94" s="59"/>
      <c r="F94" s="68" t="str">
        <f aca="false">IF(E94="","",D94-E94)</f>
        <v/>
      </c>
      <c r="G94" s="59" t="n">
        <v>1</v>
      </c>
      <c r="H94" s="59"/>
      <c r="I94" s="68" t="str">
        <f aca="false">IF(H94="","",G94-H94)</f>
        <v/>
      </c>
      <c r="J94" s="40" t="n">
        <f aca="false">IF(OR(D94="",D94+G94=0),"",D94/(D94+G94))</f>
        <v>0.5</v>
      </c>
      <c r="K94" s="40" t="str">
        <f aca="false">IF(E94="","",E94/(E94+H94))</f>
        <v/>
      </c>
      <c r="L94" s="69" t="str">
        <f aca="false">IF(OR(K94="",J94=""),"",(J94-K94)*100)</f>
        <v/>
      </c>
      <c r="M94" s="36" t="n">
        <v>4.08747524320642</v>
      </c>
      <c r="N94" s="36" t="n">
        <v>1.28313635590461</v>
      </c>
      <c r="O94" s="36" t="n">
        <f aca="false">SQRT(M94^2+N94^2)</f>
        <v>4.28414434533543</v>
      </c>
      <c r="P94" s="40" t="n">
        <f aca="false">IF(J94="","",MAX(0,J94-1.96*O94/100))</f>
        <v>0.416030770831426</v>
      </c>
      <c r="Q94" s="40" t="n">
        <f aca="false">IF(J94="","",MIN(1,J94+1.96*O94/100))</f>
        <v>0.583969229168574</v>
      </c>
      <c r="R94" s="32" t="str">
        <f aca="false">IF(L94="","",IF(ABS(L94)&lt;=O94,"Yes","No"))</f>
        <v/>
      </c>
      <c r="S94" s="32" t="str">
        <f aca="false">IF(L94="","",IF(ABS(L94)&lt;=1.96*O94,"Yes","No"))</f>
        <v/>
      </c>
      <c r="T94" s="59" t="n">
        <f aca="false">IF(D94="","",ROUND(SQRT(((D94+G94)*O94/100)^2+(J94*(D94+G94)*0.15542)^2),0))</f>
        <v>0</v>
      </c>
      <c r="U94" s="32" t="s">
        <v>735</v>
      </c>
    </row>
    <row r="95" customFormat="false" ht="15" hidden="false" customHeight="false" outlineLevel="0" collapsed="false">
      <c r="A95" s="32" t="s">
        <v>230</v>
      </c>
      <c r="B95" s="32" t="s">
        <v>232</v>
      </c>
      <c r="C95" s="32" t="s">
        <v>276</v>
      </c>
      <c r="D95" s="59" t="n">
        <v>843</v>
      </c>
      <c r="E95" s="59" t="n">
        <v>821</v>
      </c>
      <c r="F95" s="68" t="n">
        <f aca="false">IF(E95="","",D95-E95)</f>
        <v>22</v>
      </c>
      <c r="G95" s="59" t="n">
        <v>535</v>
      </c>
      <c r="H95" s="59" t="n">
        <v>504</v>
      </c>
      <c r="I95" s="68" t="n">
        <f aca="false">IF(H95="","",G95-H95)</f>
        <v>31</v>
      </c>
      <c r="J95" s="40" t="n">
        <f aca="false">IF(OR(D95="",D95+G95=0),"",D95/(D95+G95))</f>
        <v>0.611756168359942</v>
      </c>
      <c r="K95" s="40" t="n">
        <f aca="false">IF(E95="","",E95/(E95+H95))</f>
        <v>0.619622641509434</v>
      </c>
      <c r="L95" s="69" t="n">
        <f aca="false">IF(OR(K95="",J95=""),"",(J95-K95)*100)</f>
        <v>-0.786647314949196</v>
      </c>
      <c r="M95" s="36" t="n">
        <v>2.56134382502704</v>
      </c>
      <c r="N95" s="36" t="n">
        <v>1.28313635590461</v>
      </c>
      <c r="O95" s="36" t="n">
        <f aca="false">SQRT(M95^2+N95^2)</f>
        <v>2.86477243386771</v>
      </c>
      <c r="P95" s="40" t="n">
        <f aca="false">IF(J95="","",MAX(0,J95-1.96*O95/100))</f>
        <v>0.555606628656135</v>
      </c>
      <c r="Q95" s="40" t="n">
        <f aca="false">IF(J95="","",MIN(1,J95+1.96*O95/100))</f>
        <v>0.667905708063749</v>
      </c>
      <c r="R95" s="32" t="str">
        <f aca="false">IF(L95="","",IF(ABS(L95)&lt;=O95,"Yes","No"))</f>
        <v>Yes</v>
      </c>
      <c r="S95" s="32" t="str">
        <f aca="false">IF(L95="","",IF(ABS(L95)&lt;=1.96*O95,"Yes","No"))</f>
        <v>Yes</v>
      </c>
      <c r="T95" s="59" t="n">
        <f aca="false">IF(D95="","",ROUND(SQRT(((D95+G95)*O95/100)^2+(J95*(D95+G95)*0.09179)^2),0))</f>
        <v>87</v>
      </c>
      <c r="U95" s="32"/>
    </row>
    <row r="96" customFormat="false" ht="15" hidden="false" customHeight="false" outlineLevel="0" collapsed="false">
      <c r="A96" s="32" t="s">
        <v>230</v>
      </c>
      <c r="B96" s="32" t="s">
        <v>232</v>
      </c>
      <c r="C96" s="32" t="s">
        <v>277</v>
      </c>
      <c r="D96" s="59" t="n">
        <v>510</v>
      </c>
      <c r="E96" s="59" t="n">
        <v>487</v>
      </c>
      <c r="F96" s="68" t="n">
        <f aca="false">IF(E96="","",D96-E96)</f>
        <v>23</v>
      </c>
      <c r="G96" s="59" t="n">
        <v>160</v>
      </c>
      <c r="H96" s="59" t="n">
        <v>191</v>
      </c>
      <c r="I96" s="68" t="n">
        <f aca="false">IF(H96="","",G96-H96)</f>
        <v>-31</v>
      </c>
      <c r="J96" s="40" t="n">
        <f aca="false">IF(OR(D96="",D96+G96=0),"",D96/(D96+G96))</f>
        <v>0.761194029850746</v>
      </c>
      <c r="K96" s="40" t="n">
        <f aca="false">IF(E96="","",E96/(E96+H96))</f>
        <v>0.718289085545723</v>
      </c>
      <c r="L96" s="69" t="n">
        <f aca="false">IF(OR(K96="",J96=""),"",(J96-K96)*100)</f>
        <v>4.29049443050236</v>
      </c>
      <c r="M96" s="36" t="n">
        <v>4.08747524320642</v>
      </c>
      <c r="N96" s="36" t="n">
        <v>1.28313635590461</v>
      </c>
      <c r="O96" s="36" t="n">
        <f aca="false">SQRT(M96^2+N96^2)</f>
        <v>4.28414434533543</v>
      </c>
      <c r="P96" s="40" t="n">
        <f aca="false">IF(J96="","",MAX(0,J96-1.96*O96/100))</f>
        <v>0.677224800682172</v>
      </c>
      <c r="Q96" s="40" t="n">
        <f aca="false">IF(J96="","",MIN(1,J96+1.96*O96/100))</f>
        <v>0.845163259019321</v>
      </c>
      <c r="R96" s="32" t="str">
        <f aca="false">IF(L96="","",IF(ABS(L96)&lt;=O96,"Yes","No"))</f>
        <v>No</v>
      </c>
      <c r="S96" s="32" t="str">
        <f aca="false">IF(L96="","",IF(ABS(L96)&lt;=1.96*O96,"Yes","No"))</f>
        <v>Yes</v>
      </c>
      <c r="T96" s="59" t="n">
        <f aca="false">IF(D96="","",ROUND(SQRT(((D96+G96)*O96/100)^2+(J96*(D96+G96)*0.15542)^2),0))</f>
        <v>84</v>
      </c>
      <c r="U96" s="32"/>
    </row>
    <row r="97" customFormat="false" ht="15" hidden="false" customHeight="false" outlineLevel="0" collapsed="false">
      <c r="A97" s="32" t="s">
        <v>230</v>
      </c>
      <c r="B97" s="32" t="s">
        <v>232</v>
      </c>
      <c r="C97" s="32" t="s">
        <v>278</v>
      </c>
      <c r="D97" s="59" t="n">
        <v>470</v>
      </c>
      <c r="E97" s="59" t="n">
        <v>418</v>
      </c>
      <c r="F97" s="68" t="n">
        <f aca="false">IF(E97="","",D97-E97)</f>
        <v>52</v>
      </c>
      <c r="G97" s="59" t="n">
        <v>162</v>
      </c>
      <c r="H97" s="59" t="n">
        <v>181</v>
      </c>
      <c r="I97" s="68" t="n">
        <f aca="false">IF(H97="","",G97-H97)</f>
        <v>-19</v>
      </c>
      <c r="J97" s="40" t="n">
        <f aca="false">IF(OR(D97="",D97+G97=0),"",D97/(D97+G97))</f>
        <v>0.743670886075949</v>
      </c>
      <c r="K97" s="40" t="n">
        <f aca="false">IF(E97="","",E97/(E97+H97))</f>
        <v>0.697829716193656</v>
      </c>
      <c r="L97" s="69" t="n">
        <f aca="false">IF(OR(K97="",J97=""),"",(J97-K97)*100)</f>
        <v>4.58411698822933</v>
      </c>
      <c r="M97" s="36" t="n">
        <v>4.08747524320642</v>
      </c>
      <c r="N97" s="36" t="n">
        <v>1.28313635590461</v>
      </c>
      <c r="O97" s="36" t="n">
        <f aca="false">SQRT(M97^2+N97^2)</f>
        <v>4.28414434533543</v>
      </c>
      <c r="P97" s="40" t="n">
        <f aca="false">IF(J97="","",MAX(0,J97-1.96*O97/100))</f>
        <v>0.659701656907375</v>
      </c>
      <c r="Q97" s="40" t="n">
        <f aca="false">IF(J97="","",MIN(1,J97+1.96*O97/100))</f>
        <v>0.827640115244524</v>
      </c>
      <c r="R97" s="32" t="str">
        <f aca="false">IF(L97="","",IF(ABS(L97)&lt;=O97,"Yes","No"))</f>
        <v>No</v>
      </c>
      <c r="S97" s="32" t="str">
        <f aca="false">IF(L97="","",IF(ABS(L97)&lt;=1.96*O97,"Yes","No"))</f>
        <v>Yes</v>
      </c>
      <c r="T97" s="59" t="n">
        <f aca="false">IF(D97="","",ROUND(SQRT(((D97+G97)*O97/100)^2+(J97*(D97+G97)*0.15542)^2),0))</f>
        <v>78</v>
      </c>
      <c r="U97" s="32"/>
    </row>
    <row r="98" customFormat="false" ht="15" hidden="false" customHeight="false" outlineLevel="0" collapsed="false">
      <c r="A98" s="32" t="s">
        <v>230</v>
      </c>
      <c r="B98" s="32" t="s">
        <v>232</v>
      </c>
      <c r="C98" s="32" t="s">
        <v>279</v>
      </c>
      <c r="D98" s="59" t="n">
        <v>661</v>
      </c>
      <c r="E98" s="59" t="n">
        <v>677</v>
      </c>
      <c r="F98" s="68" t="n">
        <f aca="false">IF(E98="","",D98-E98)</f>
        <v>-16</v>
      </c>
      <c r="G98" s="59" t="n">
        <v>205</v>
      </c>
      <c r="H98" s="59" t="n">
        <v>264</v>
      </c>
      <c r="I98" s="68" t="n">
        <f aca="false">IF(H98="","",G98-H98)</f>
        <v>-59</v>
      </c>
      <c r="J98" s="40" t="n">
        <f aca="false">IF(OR(D98="",D98+G98=0),"",D98/(D98+G98))</f>
        <v>0.763279445727483</v>
      </c>
      <c r="K98" s="40" t="n">
        <f aca="false">IF(E98="","",E98/(E98+H98))</f>
        <v>0.719447396386823</v>
      </c>
      <c r="L98" s="69" t="n">
        <f aca="false">IF(OR(K98="",J98=""),"",(J98-K98)*100)</f>
        <v>4.38320493406601</v>
      </c>
      <c r="M98" s="36" t="n">
        <v>2.8128053798891</v>
      </c>
      <c r="N98" s="36" t="n">
        <v>1.28313635590461</v>
      </c>
      <c r="O98" s="36" t="n">
        <f aca="false">SQRT(M98^2+N98^2)</f>
        <v>3.09165214941416</v>
      </c>
      <c r="P98" s="40" t="n">
        <f aca="false">IF(J98="","",MAX(0,J98-1.96*O98/100))</f>
        <v>0.702683063598965</v>
      </c>
      <c r="Q98" s="40" t="n">
        <f aca="false">IF(J98="","",MIN(1,J98+1.96*O98/100))</f>
        <v>0.823875827856</v>
      </c>
      <c r="R98" s="32" t="str">
        <f aca="false">IF(L98="","",IF(ABS(L98)&lt;=O98,"Yes","No"))</f>
        <v>No</v>
      </c>
      <c r="S98" s="32" t="str">
        <f aca="false">IF(L98="","",IF(ABS(L98)&lt;=1.96*O98,"Yes","No"))</f>
        <v>Yes</v>
      </c>
      <c r="T98" s="59" t="n">
        <f aca="false">IF(D98="","",ROUND(SQRT(((D98+G98)*O98/100)^2+(J98*(D98+G98)*0.09439)^2),0))</f>
        <v>68</v>
      </c>
      <c r="U98" s="32"/>
    </row>
    <row r="99" customFormat="false" ht="15" hidden="false" customHeight="false" outlineLevel="0" collapsed="false">
      <c r="A99" s="32" t="s">
        <v>230</v>
      </c>
      <c r="B99" s="32" t="s">
        <v>232</v>
      </c>
      <c r="C99" s="32" t="s">
        <v>280</v>
      </c>
      <c r="D99" s="59" t="n">
        <v>299</v>
      </c>
      <c r="E99" s="59" t="n">
        <v>283</v>
      </c>
      <c r="F99" s="68" t="n">
        <f aca="false">IF(E99="","",D99-E99)</f>
        <v>16</v>
      </c>
      <c r="G99" s="59" t="n">
        <v>113</v>
      </c>
      <c r="H99" s="59" t="n">
        <v>138</v>
      </c>
      <c r="I99" s="68" t="n">
        <f aca="false">IF(H99="","",G99-H99)</f>
        <v>-25</v>
      </c>
      <c r="J99" s="40" t="n">
        <f aca="false">IF(OR(D99="",D99+G99=0),"",D99/(D99+G99))</f>
        <v>0.725728155339806</v>
      </c>
      <c r="K99" s="40" t="n">
        <f aca="false">IF(E99="","",E99/(E99+H99))</f>
        <v>0.672209026128266</v>
      </c>
      <c r="L99" s="69" t="n">
        <f aca="false">IF(OR(K99="",J99=""),"",(J99-K99)*100)</f>
        <v>5.35191292115398</v>
      </c>
      <c r="M99" s="36" t="n">
        <v>4.08747524320642</v>
      </c>
      <c r="N99" s="36" t="n">
        <v>1.28313635590461</v>
      </c>
      <c r="O99" s="36" t="n">
        <f aca="false">SQRT(M99^2+N99^2)</f>
        <v>4.28414434533543</v>
      </c>
      <c r="P99" s="40" t="n">
        <f aca="false">IF(J99="","",MAX(0,J99-1.96*O99/100))</f>
        <v>0.641758926171231</v>
      </c>
      <c r="Q99" s="40" t="n">
        <f aca="false">IF(J99="","",MIN(1,J99+1.96*O99/100))</f>
        <v>0.80969738450838</v>
      </c>
      <c r="R99" s="32" t="str">
        <f aca="false">IF(L99="","",IF(ABS(L99)&lt;=O99,"Yes","No"))</f>
        <v>No</v>
      </c>
      <c r="S99" s="32" t="str">
        <f aca="false">IF(L99="","",IF(ABS(L99)&lt;=1.96*O99,"Yes","No"))</f>
        <v>Yes</v>
      </c>
      <c r="T99" s="59" t="n">
        <f aca="false">IF(D99="","",ROUND(SQRT(((D99+G99)*O99/100)^2+(J99*(D99+G99)*0.15542)^2),0))</f>
        <v>50</v>
      </c>
      <c r="U99" s="32"/>
    </row>
    <row r="100" customFormat="false" ht="15" hidden="false" customHeight="false" outlineLevel="0" collapsed="false">
      <c r="A100" s="32" t="s">
        <v>230</v>
      </c>
      <c r="B100" s="32" t="s">
        <v>232</v>
      </c>
      <c r="C100" s="32" t="s">
        <v>281</v>
      </c>
      <c r="D100" s="59" t="n">
        <v>464</v>
      </c>
      <c r="E100" s="59" t="n">
        <v>447</v>
      </c>
      <c r="F100" s="68" t="n">
        <f aca="false">IF(E100="","",D100-E100)</f>
        <v>17</v>
      </c>
      <c r="G100" s="59" t="n">
        <v>146</v>
      </c>
      <c r="H100" s="59" t="n">
        <v>152</v>
      </c>
      <c r="I100" s="68" t="n">
        <f aca="false">IF(H100="","",G100-H100)</f>
        <v>-6</v>
      </c>
      <c r="J100" s="40" t="n">
        <f aca="false">IF(OR(D100="",D100+G100=0),"",D100/(D100+G100))</f>
        <v>0.760655737704918</v>
      </c>
      <c r="K100" s="40" t="n">
        <f aca="false">IF(E100="","",E100/(E100+H100))</f>
        <v>0.746243739565943</v>
      </c>
      <c r="L100" s="69" t="n">
        <f aca="false">IF(OR(K100="",J100=""),"",(J100-K100)*100)</f>
        <v>1.44119981389748</v>
      </c>
      <c r="M100" s="36" t="n">
        <v>4.08747524320642</v>
      </c>
      <c r="N100" s="36" t="n">
        <v>1.28313635590461</v>
      </c>
      <c r="O100" s="36" t="n">
        <f aca="false">SQRT(M100^2+N100^2)</f>
        <v>4.28414434533543</v>
      </c>
      <c r="P100" s="40" t="n">
        <f aca="false">IF(J100="","",MAX(0,J100-1.96*O100/100))</f>
        <v>0.676686508536344</v>
      </c>
      <c r="Q100" s="40" t="n">
        <f aca="false">IF(J100="","",MIN(1,J100+1.96*O100/100))</f>
        <v>0.844624966873492</v>
      </c>
      <c r="R100" s="32" t="str">
        <f aca="false">IF(L100="","",IF(ABS(L100)&lt;=O100,"Yes","No"))</f>
        <v>Yes</v>
      </c>
      <c r="S100" s="32" t="str">
        <f aca="false">IF(L100="","",IF(ABS(L100)&lt;=1.96*O100,"Yes","No"))</f>
        <v>Yes</v>
      </c>
      <c r="T100" s="59" t="n">
        <f aca="false">IF(D100="","",ROUND(SQRT(((D100+G100)*O100/100)^2+(J100*(D100+G100)*0.15542)^2),0))</f>
        <v>77</v>
      </c>
      <c r="U100" s="32"/>
    </row>
    <row r="101" customFormat="false" ht="15" hidden="false" customHeight="false" outlineLevel="0" collapsed="false">
      <c r="A101" s="32" t="s">
        <v>230</v>
      </c>
      <c r="B101" s="32" t="s">
        <v>232</v>
      </c>
      <c r="C101" s="32" t="s">
        <v>282</v>
      </c>
      <c r="D101" s="59" t="n">
        <v>239</v>
      </c>
      <c r="E101" s="59" t="n">
        <v>179</v>
      </c>
      <c r="F101" s="68" t="n">
        <f aca="false">IF(E101="","",D101-E101)</f>
        <v>60</v>
      </c>
      <c r="G101" s="59" t="n">
        <v>86</v>
      </c>
      <c r="H101" s="59" t="n">
        <v>112</v>
      </c>
      <c r="I101" s="68" t="n">
        <f aca="false">IF(H101="","",G101-H101)</f>
        <v>-26</v>
      </c>
      <c r="J101" s="40" t="n">
        <f aca="false">IF(OR(D101="",D101+G101=0),"",D101/(D101+G101))</f>
        <v>0.735384615384615</v>
      </c>
      <c r="K101" s="40" t="n">
        <f aca="false">IF(E101="","",E101/(E101+H101))</f>
        <v>0.615120274914089</v>
      </c>
      <c r="L101" s="69" t="n">
        <f aca="false">IF(OR(K101="",J101=""),"",(J101-K101)*100)</f>
        <v>12.0264340470526</v>
      </c>
      <c r="M101" s="36" t="n">
        <v>4.08747524320642</v>
      </c>
      <c r="N101" s="36" t="n">
        <v>1.28313635590461</v>
      </c>
      <c r="O101" s="36" t="n">
        <f aca="false">SQRT(M101^2+N101^2)</f>
        <v>4.28414434533543</v>
      </c>
      <c r="P101" s="40" t="n">
        <f aca="false">IF(J101="","",MAX(0,J101-1.96*O101/100))</f>
        <v>0.651415386216041</v>
      </c>
      <c r="Q101" s="40" t="n">
        <f aca="false">IF(J101="","",MIN(1,J101+1.96*O101/100))</f>
        <v>0.81935384455319</v>
      </c>
      <c r="R101" s="32" t="str">
        <f aca="false">IF(L101="","",IF(ABS(L101)&lt;=O101,"Yes","No"))</f>
        <v>No</v>
      </c>
      <c r="S101" s="32" t="str">
        <f aca="false">IF(L101="","",IF(ABS(L101)&lt;=1.96*O101,"Yes","No"))</f>
        <v>No</v>
      </c>
      <c r="T101" s="59" t="n">
        <f aca="false">IF(D101="","",ROUND(SQRT(((D101+G101)*O101/100)^2+(J101*(D101+G101)*0.15542)^2),0))</f>
        <v>40</v>
      </c>
      <c r="U101" s="32"/>
    </row>
    <row r="102" customFormat="false" ht="15" hidden="false" customHeight="false" outlineLevel="0" collapsed="false">
      <c r="A102" s="32" t="s">
        <v>230</v>
      </c>
      <c r="B102" s="32" t="s">
        <v>232</v>
      </c>
      <c r="C102" s="32" t="s">
        <v>283</v>
      </c>
      <c r="D102" s="59" t="n">
        <v>379</v>
      </c>
      <c r="E102" s="59" t="n">
        <v>357</v>
      </c>
      <c r="F102" s="68" t="n">
        <f aca="false">IF(E102="","",D102-E102)</f>
        <v>22</v>
      </c>
      <c r="G102" s="59" t="n">
        <v>189</v>
      </c>
      <c r="H102" s="59" t="n">
        <v>225</v>
      </c>
      <c r="I102" s="68" t="n">
        <f aca="false">IF(H102="","",G102-H102)</f>
        <v>-36</v>
      </c>
      <c r="J102" s="40" t="n">
        <f aca="false">IF(OR(D102="",D102+G102=0),"",D102/(D102+G102))</f>
        <v>0.667253521126761</v>
      </c>
      <c r="K102" s="40" t="n">
        <f aca="false">IF(E102="","",E102/(E102+H102))</f>
        <v>0.61340206185567</v>
      </c>
      <c r="L102" s="69" t="n">
        <f aca="false">IF(OR(K102="",J102=""),"",(J102-K102)*100)</f>
        <v>5.38514592710905</v>
      </c>
      <c r="M102" s="36" t="n">
        <v>4.08747524320642</v>
      </c>
      <c r="N102" s="36" t="n">
        <v>1.28313635590461</v>
      </c>
      <c r="O102" s="36" t="n">
        <f aca="false">SQRT(M102^2+N102^2)</f>
        <v>4.28414434533543</v>
      </c>
      <c r="P102" s="40" t="n">
        <f aca="false">IF(J102="","",MAX(0,J102-1.96*O102/100))</f>
        <v>0.583284291958186</v>
      </c>
      <c r="Q102" s="40" t="n">
        <f aca="false">IF(J102="","",MIN(1,J102+1.96*O102/100))</f>
        <v>0.751222750295335</v>
      </c>
      <c r="R102" s="32" t="str">
        <f aca="false">IF(L102="","",IF(ABS(L102)&lt;=O102,"Yes","No"))</f>
        <v>No</v>
      </c>
      <c r="S102" s="32" t="str">
        <f aca="false">IF(L102="","",IF(ABS(L102)&lt;=1.96*O102,"Yes","No"))</f>
        <v>Yes</v>
      </c>
      <c r="T102" s="59" t="n">
        <f aca="false">IF(D102="","",ROUND(SQRT(((D102+G102)*O102/100)^2+(J102*(D102+G102)*0.15542)^2),0))</f>
        <v>64</v>
      </c>
      <c r="U102" s="32"/>
    </row>
    <row r="103" customFormat="false" ht="15" hidden="false" customHeight="false" outlineLevel="0" collapsed="false">
      <c r="A103" s="32" t="s">
        <v>230</v>
      </c>
      <c r="B103" s="32" t="s">
        <v>232</v>
      </c>
      <c r="C103" s="32" t="s">
        <v>284</v>
      </c>
      <c r="D103" s="59" t="n">
        <v>583</v>
      </c>
      <c r="E103" s="59" t="n">
        <v>520</v>
      </c>
      <c r="F103" s="68" t="n">
        <f aca="false">IF(E103="","",D103-E103)</f>
        <v>63</v>
      </c>
      <c r="G103" s="59" t="n">
        <v>200</v>
      </c>
      <c r="H103" s="59" t="n">
        <v>193</v>
      </c>
      <c r="I103" s="68" t="n">
        <f aca="false">IF(H103="","",G103-H103)</f>
        <v>7</v>
      </c>
      <c r="J103" s="40" t="n">
        <f aca="false">IF(OR(D103="",D103+G103=0),"",D103/(D103+G103))</f>
        <v>0.744572158365262</v>
      </c>
      <c r="K103" s="40" t="n">
        <f aca="false">IF(E103="","",E103/(E103+H103))</f>
        <v>0.729312762973352</v>
      </c>
      <c r="L103" s="69" t="n">
        <f aca="false">IF(OR(K103="",J103=""),"",(J103-K103)*100)</f>
        <v>1.52593953919098</v>
      </c>
      <c r="M103" s="36" t="n">
        <v>2.8128053798891</v>
      </c>
      <c r="N103" s="36" t="n">
        <v>1.28313635590461</v>
      </c>
      <c r="O103" s="36" t="n">
        <f aca="false">SQRT(M103^2+N103^2)</f>
        <v>3.09165214941416</v>
      </c>
      <c r="P103" s="40" t="n">
        <f aca="false">IF(J103="","",MAX(0,J103-1.96*O103/100))</f>
        <v>0.683975776236744</v>
      </c>
      <c r="Q103" s="40" t="n">
        <f aca="false">IF(J103="","",MIN(1,J103+1.96*O103/100))</f>
        <v>0.805168540493779</v>
      </c>
      <c r="R103" s="32" t="str">
        <f aca="false">IF(L103="","",IF(ABS(L103)&lt;=O103,"Yes","No"))</f>
        <v>Yes</v>
      </c>
      <c r="S103" s="32" t="str">
        <f aca="false">IF(L103="","",IF(ABS(L103)&lt;=1.96*O103,"Yes","No"))</f>
        <v>Yes</v>
      </c>
      <c r="T103" s="59" t="n">
        <f aca="false">IF(D103="","",ROUND(SQRT(((D103+G103)*O103/100)^2+(J103*(D103+G103)*0.09439)^2),0))</f>
        <v>60</v>
      </c>
      <c r="U103" s="32"/>
    </row>
    <row r="104" customFormat="false" ht="15" hidden="false" customHeight="false" outlineLevel="0" collapsed="false">
      <c r="A104" s="32" t="s">
        <v>230</v>
      </c>
      <c r="B104" s="32" t="s">
        <v>232</v>
      </c>
      <c r="C104" s="32" t="s">
        <v>285</v>
      </c>
      <c r="D104" s="59" t="n">
        <v>230</v>
      </c>
      <c r="E104" s="59" t="n">
        <v>218</v>
      </c>
      <c r="F104" s="68" t="n">
        <f aca="false">IF(E104="","",D104-E104)</f>
        <v>12</v>
      </c>
      <c r="G104" s="59" t="n">
        <v>76</v>
      </c>
      <c r="H104" s="59" t="n">
        <v>86</v>
      </c>
      <c r="I104" s="68" t="n">
        <f aca="false">IF(H104="","",G104-H104)</f>
        <v>-10</v>
      </c>
      <c r="J104" s="40" t="n">
        <f aca="false">IF(OR(D104="",D104+G104=0),"",D104/(D104+G104))</f>
        <v>0.751633986928105</v>
      </c>
      <c r="K104" s="40" t="n">
        <f aca="false">IF(E104="","",E104/(E104+H104))</f>
        <v>0.717105263157895</v>
      </c>
      <c r="L104" s="69" t="n">
        <f aca="false">IF(OR(K104="",J104=""),"",(J104-K104)*100)</f>
        <v>3.45287237702099</v>
      </c>
      <c r="M104" s="36" t="n">
        <v>4.08747524320642</v>
      </c>
      <c r="N104" s="36" t="n">
        <v>1.28313635590461</v>
      </c>
      <c r="O104" s="36" t="n">
        <f aca="false">SQRT(M104^2+N104^2)</f>
        <v>4.28414434533543</v>
      </c>
      <c r="P104" s="40" t="n">
        <f aca="false">IF(J104="","",MAX(0,J104-1.96*O104/100))</f>
        <v>0.66766475775953</v>
      </c>
      <c r="Q104" s="40" t="n">
        <f aca="false">IF(J104="","",MIN(1,J104+1.96*O104/100))</f>
        <v>0.835603216096679</v>
      </c>
      <c r="R104" s="32" t="str">
        <f aca="false">IF(L104="","",IF(ABS(L104)&lt;=O104,"Yes","No"))</f>
        <v>Yes</v>
      </c>
      <c r="S104" s="32" t="str">
        <f aca="false">IF(L104="","",IF(ABS(L104)&lt;=1.96*O104,"Yes","No"))</f>
        <v>Yes</v>
      </c>
      <c r="T104" s="59" t="n">
        <f aca="false">IF(D104="","",ROUND(SQRT(((D104+G104)*O104/100)^2+(J104*(D104+G104)*0.15542)^2),0))</f>
        <v>38</v>
      </c>
      <c r="U104" s="32"/>
    </row>
    <row r="105" customFormat="false" ht="15" hidden="false" customHeight="false" outlineLevel="0" collapsed="false">
      <c r="A105" s="32" t="s">
        <v>230</v>
      </c>
      <c r="B105" s="32" t="s">
        <v>232</v>
      </c>
      <c r="C105" s="32" t="s">
        <v>286</v>
      </c>
      <c r="D105" s="59" t="n">
        <v>261</v>
      </c>
      <c r="E105" s="59" t="n">
        <v>262</v>
      </c>
      <c r="F105" s="68" t="n">
        <f aca="false">IF(E105="","",D105-E105)</f>
        <v>-1</v>
      </c>
      <c r="G105" s="59" t="n">
        <v>79</v>
      </c>
      <c r="H105" s="59" t="n">
        <v>109</v>
      </c>
      <c r="I105" s="68" t="n">
        <f aca="false">IF(H105="","",G105-H105)</f>
        <v>-30</v>
      </c>
      <c r="J105" s="40" t="n">
        <f aca="false">IF(OR(D105="",D105+G105=0),"",D105/(D105+G105))</f>
        <v>0.76764705882353</v>
      </c>
      <c r="K105" s="40" t="n">
        <f aca="false">IF(E105="","",E105/(E105+H105))</f>
        <v>0.706199460916442</v>
      </c>
      <c r="L105" s="69" t="n">
        <f aca="false">IF(OR(K105="",J105=""),"",(J105-K105)*100)</f>
        <v>6.14475979070874</v>
      </c>
      <c r="M105" s="36" t="n">
        <v>4.08747524320642</v>
      </c>
      <c r="N105" s="36" t="n">
        <v>1.28313635590461</v>
      </c>
      <c r="O105" s="36" t="n">
        <f aca="false">SQRT(M105^2+N105^2)</f>
        <v>4.28414434533543</v>
      </c>
      <c r="P105" s="40" t="n">
        <f aca="false">IF(J105="","",MAX(0,J105-1.96*O105/100))</f>
        <v>0.683677829654955</v>
      </c>
      <c r="Q105" s="40" t="n">
        <f aca="false">IF(J105="","",MIN(1,J105+1.96*O105/100))</f>
        <v>0.851616287992104</v>
      </c>
      <c r="R105" s="32" t="str">
        <f aca="false">IF(L105="","",IF(ABS(L105)&lt;=O105,"Yes","No"))</f>
        <v>No</v>
      </c>
      <c r="S105" s="32" t="str">
        <f aca="false">IF(L105="","",IF(ABS(L105)&lt;=1.96*O105,"Yes","No"))</f>
        <v>Yes</v>
      </c>
      <c r="T105" s="59" t="n">
        <f aca="false">IF(D105="","",ROUND(SQRT(((D105+G105)*O105/100)^2+(J105*(D105+G105)*0.15542)^2),0))</f>
        <v>43</v>
      </c>
      <c r="U105" s="32"/>
    </row>
    <row r="106" customFormat="false" ht="15" hidden="false" customHeight="false" outlineLevel="0" collapsed="false">
      <c r="A106" s="32" t="s">
        <v>230</v>
      </c>
      <c r="B106" s="32" t="s">
        <v>232</v>
      </c>
      <c r="C106" s="32" t="s">
        <v>287</v>
      </c>
      <c r="D106" s="59" t="n">
        <v>443</v>
      </c>
      <c r="E106" s="59" t="n">
        <v>424</v>
      </c>
      <c r="F106" s="68" t="n">
        <f aca="false">IF(E106="","",D106-E106)</f>
        <v>19</v>
      </c>
      <c r="G106" s="59" t="n">
        <v>142</v>
      </c>
      <c r="H106" s="59" t="n">
        <v>151</v>
      </c>
      <c r="I106" s="68" t="n">
        <f aca="false">IF(H106="","",G106-H106)</f>
        <v>-9</v>
      </c>
      <c r="J106" s="40" t="n">
        <f aca="false">IF(OR(D106="",D106+G106=0),"",D106/(D106+G106))</f>
        <v>0.757264957264957</v>
      </c>
      <c r="K106" s="40" t="n">
        <f aca="false">IF(E106="","",E106/(E106+H106))</f>
        <v>0.737391304347826</v>
      </c>
      <c r="L106" s="69" t="n">
        <f aca="false">IF(OR(K106="",J106=""),"",(J106-K106)*100)</f>
        <v>1.98736529171312</v>
      </c>
      <c r="M106" s="36" t="n">
        <v>4.08747524320642</v>
      </c>
      <c r="N106" s="36" t="n">
        <v>1.28313635590461</v>
      </c>
      <c r="O106" s="36" t="n">
        <f aca="false">SQRT(M106^2+N106^2)</f>
        <v>4.28414434533543</v>
      </c>
      <c r="P106" s="40" t="n">
        <f aca="false">IF(J106="","",MAX(0,J106-1.96*O106/100))</f>
        <v>0.673295728096383</v>
      </c>
      <c r="Q106" s="40" t="n">
        <f aca="false">IF(J106="","",MIN(1,J106+1.96*O106/100))</f>
        <v>0.841234186433532</v>
      </c>
      <c r="R106" s="32" t="str">
        <f aca="false">IF(L106="","",IF(ABS(L106)&lt;=O106,"Yes","No"))</f>
        <v>Yes</v>
      </c>
      <c r="S106" s="32" t="str">
        <f aca="false">IF(L106="","",IF(ABS(L106)&lt;=1.96*O106,"Yes","No"))</f>
        <v>Yes</v>
      </c>
      <c r="T106" s="59" t="n">
        <f aca="false">IF(D106="","",ROUND(SQRT(((D106+G106)*O106/100)^2+(J106*(D106+G106)*0.15542)^2),0))</f>
        <v>73</v>
      </c>
      <c r="U106" s="32"/>
    </row>
    <row r="107" customFormat="false" ht="15" hidden="false" customHeight="false" outlineLevel="0" collapsed="false">
      <c r="A107" s="32" t="s">
        <v>230</v>
      </c>
      <c r="B107" s="32" t="s">
        <v>232</v>
      </c>
      <c r="C107" s="32" t="s">
        <v>288</v>
      </c>
      <c r="D107" s="59" t="n">
        <v>529</v>
      </c>
      <c r="E107" s="59" t="n">
        <v>565</v>
      </c>
      <c r="F107" s="68" t="n">
        <f aca="false">IF(E107="","",D107-E107)</f>
        <v>-36</v>
      </c>
      <c r="G107" s="59" t="n">
        <v>277</v>
      </c>
      <c r="H107" s="59" t="n">
        <v>277</v>
      </c>
      <c r="I107" s="68" t="n">
        <f aca="false">IF(H107="","",G107-H107)</f>
        <v>0</v>
      </c>
      <c r="J107" s="40" t="n">
        <f aca="false">IF(OR(D107="",D107+G107=0),"",D107/(D107+G107))</f>
        <v>0.656327543424318</v>
      </c>
      <c r="K107" s="40" t="n">
        <f aca="false">IF(E107="","",E107/(E107+H107))</f>
        <v>0.671021377672209</v>
      </c>
      <c r="L107" s="69" t="n">
        <f aca="false">IF(OR(K107="",J107=""),"",(J107-K107)*100)</f>
        <v>-1.46938342478914</v>
      </c>
      <c r="M107" s="36" t="n">
        <v>2.8128053798891</v>
      </c>
      <c r="N107" s="36" t="n">
        <v>1.28313635590461</v>
      </c>
      <c r="O107" s="36" t="n">
        <f aca="false">SQRT(M107^2+N107^2)</f>
        <v>3.09165214941416</v>
      </c>
      <c r="P107" s="40" t="n">
        <f aca="false">IF(J107="","",MAX(0,J107-1.96*O107/100))</f>
        <v>0.5957311612958</v>
      </c>
      <c r="Q107" s="40" t="n">
        <f aca="false">IF(J107="","",MIN(1,J107+1.96*O107/100))</f>
        <v>0.716923925552835</v>
      </c>
      <c r="R107" s="32" t="str">
        <f aca="false">IF(L107="","",IF(ABS(L107)&lt;=O107,"Yes","No"))</f>
        <v>Yes</v>
      </c>
      <c r="S107" s="32" t="str">
        <f aca="false">IF(L107="","",IF(ABS(L107)&lt;=1.96*O107,"Yes","No"))</f>
        <v>Yes</v>
      </c>
      <c r="T107" s="59" t="n">
        <f aca="false">IF(D107="","",ROUND(SQRT(((D107+G107)*O107/100)^2+(J107*(D107+G107)*0.09439)^2),0))</f>
        <v>56</v>
      </c>
      <c r="U107" s="32"/>
    </row>
    <row r="108" customFormat="false" ht="15" hidden="false" customHeight="false" outlineLevel="0" collapsed="false">
      <c r="A108" s="32" t="s">
        <v>230</v>
      </c>
      <c r="B108" s="32" t="s">
        <v>232</v>
      </c>
      <c r="C108" s="32" t="s">
        <v>289</v>
      </c>
      <c r="D108" s="59" t="n">
        <v>248</v>
      </c>
      <c r="E108" s="59" t="n">
        <v>260</v>
      </c>
      <c r="F108" s="68" t="n">
        <f aca="false">IF(E108="","",D108-E108)</f>
        <v>-12</v>
      </c>
      <c r="G108" s="59" t="n">
        <v>112</v>
      </c>
      <c r="H108" s="59" t="n">
        <v>121</v>
      </c>
      <c r="I108" s="68" t="n">
        <f aca="false">IF(H108="","",G108-H108)</f>
        <v>-9</v>
      </c>
      <c r="J108" s="40" t="n">
        <f aca="false">IF(OR(D108="",D108+G108=0),"",D108/(D108+G108))</f>
        <v>0.688888888888889</v>
      </c>
      <c r="K108" s="40" t="n">
        <f aca="false">IF(E108="","",E108/(E108+H108))</f>
        <v>0.68241469816273</v>
      </c>
      <c r="L108" s="69" t="n">
        <f aca="false">IF(OR(K108="",J108=""),"",(J108-K108)*100)</f>
        <v>0.647419072615918</v>
      </c>
      <c r="M108" s="36" t="n">
        <v>4.08747524320642</v>
      </c>
      <c r="N108" s="36" t="n">
        <v>1.28313635590461</v>
      </c>
      <c r="O108" s="36" t="n">
        <f aca="false">SQRT(M108^2+N108^2)</f>
        <v>4.28414434533543</v>
      </c>
      <c r="P108" s="40" t="n">
        <f aca="false">IF(J108="","",MAX(0,J108-1.96*O108/100))</f>
        <v>0.604919659720315</v>
      </c>
      <c r="Q108" s="40" t="n">
        <f aca="false">IF(J108="","",MIN(1,J108+1.96*O108/100))</f>
        <v>0.772858118057463</v>
      </c>
      <c r="R108" s="32" t="str">
        <f aca="false">IF(L108="","",IF(ABS(L108)&lt;=O108,"Yes","No"))</f>
        <v>Yes</v>
      </c>
      <c r="S108" s="32" t="str">
        <f aca="false">IF(L108="","",IF(ABS(L108)&lt;=1.96*O108,"Yes","No"))</f>
        <v>Yes</v>
      </c>
      <c r="T108" s="59" t="n">
        <f aca="false">IF(D108="","",ROUND(SQRT(((D108+G108)*O108/100)^2+(J108*(D108+G108)*0.15542)^2),0))</f>
        <v>42</v>
      </c>
      <c r="U108" s="32"/>
    </row>
    <row r="109" customFormat="false" ht="15" hidden="false" customHeight="false" outlineLevel="0" collapsed="false">
      <c r="A109" s="32" t="s">
        <v>230</v>
      </c>
      <c r="B109" s="32" t="s">
        <v>232</v>
      </c>
      <c r="C109" s="32" t="s">
        <v>290</v>
      </c>
      <c r="D109" s="59" t="n">
        <v>351</v>
      </c>
      <c r="E109" s="59" t="n">
        <v>317</v>
      </c>
      <c r="F109" s="68" t="n">
        <f aca="false">IF(E109="","",D109-E109)</f>
        <v>34</v>
      </c>
      <c r="G109" s="59" t="n">
        <v>125</v>
      </c>
      <c r="H109" s="59" t="n">
        <v>152</v>
      </c>
      <c r="I109" s="68" t="n">
        <f aca="false">IF(H109="","",G109-H109)</f>
        <v>-27</v>
      </c>
      <c r="J109" s="40" t="n">
        <f aca="false">IF(OR(D109="",D109+G109=0),"",D109/(D109+G109))</f>
        <v>0.737394957983193</v>
      </c>
      <c r="K109" s="40" t="n">
        <f aca="false">IF(E109="","",E109/(E109+H109))</f>
        <v>0.67590618336887</v>
      </c>
      <c r="L109" s="69" t="n">
        <f aca="false">IF(OR(K109="",J109=""),"",(J109-K109)*100)</f>
        <v>6.14887746143233</v>
      </c>
      <c r="M109" s="36" t="n">
        <v>4.08747524320642</v>
      </c>
      <c r="N109" s="36" t="n">
        <v>1.28313635590461</v>
      </c>
      <c r="O109" s="36" t="n">
        <f aca="false">SQRT(M109^2+N109^2)</f>
        <v>4.28414434533543</v>
      </c>
      <c r="P109" s="40" t="n">
        <f aca="false">IF(J109="","",MAX(0,J109-1.96*O109/100))</f>
        <v>0.653425728814619</v>
      </c>
      <c r="Q109" s="40" t="n">
        <f aca="false">IF(J109="","",MIN(1,J109+1.96*O109/100))</f>
        <v>0.821364187151768</v>
      </c>
      <c r="R109" s="32" t="str">
        <f aca="false">IF(L109="","",IF(ABS(L109)&lt;=O109,"Yes","No"))</f>
        <v>No</v>
      </c>
      <c r="S109" s="32" t="str">
        <f aca="false">IF(L109="","",IF(ABS(L109)&lt;=1.96*O109,"Yes","No"))</f>
        <v>Yes</v>
      </c>
      <c r="T109" s="59" t="n">
        <f aca="false">IF(D109="","",ROUND(SQRT(((D109+G109)*O109/100)^2+(J109*(D109+G109)*0.15542)^2),0))</f>
        <v>58</v>
      </c>
      <c r="U109" s="32"/>
    </row>
    <row r="110" customFormat="false" ht="15" hidden="false" customHeight="false" outlineLevel="0" collapsed="false">
      <c r="A110" s="32" t="s">
        <v>230</v>
      </c>
      <c r="B110" s="32" t="s">
        <v>232</v>
      </c>
      <c r="C110" s="32" t="s">
        <v>291</v>
      </c>
      <c r="D110" s="59" t="n">
        <v>413</v>
      </c>
      <c r="E110" s="59" t="n">
        <v>424</v>
      </c>
      <c r="F110" s="68" t="n">
        <f aca="false">IF(E110="","",D110-E110)</f>
        <v>-11</v>
      </c>
      <c r="G110" s="59" t="n">
        <v>273</v>
      </c>
      <c r="H110" s="59" t="n">
        <v>264</v>
      </c>
      <c r="I110" s="68" t="n">
        <f aca="false">IF(H110="","",G110-H110)</f>
        <v>9</v>
      </c>
      <c r="J110" s="40" t="n">
        <f aca="false">IF(OR(D110="",D110+G110=0),"",D110/(D110+G110))</f>
        <v>0.602040816326531</v>
      </c>
      <c r="K110" s="40" t="n">
        <f aca="false">IF(E110="","",E110/(E110+H110))</f>
        <v>0.616279069767442</v>
      </c>
      <c r="L110" s="69" t="n">
        <f aca="false">IF(OR(K110="",J110=""),"",(J110-K110)*100)</f>
        <v>-1.42382534409112</v>
      </c>
      <c r="M110" s="36" t="n">
        <v>4.08747524320642</v>
      </c>
      <c r="N110" s="36" t="n">
        <v>1.28313635590461</v>
      </c>
      <c r="O110" s="36" t="n">
        <f aca="false">SQRT(M110^2+N110^2)</f>
        <v>4.28414434533543</v>
      </c>
      <c r="P110" s="40" t="n">
        <f aca="false">IF(J110="","",MAX(0,J110-1.96*O110/100))</f>
        <v>0.518071587157956</v>
      </c>
      <c r="Q110" s="40" t="n">
        <f aca="false">IF(J110="","",MIN(1,J110+1.96*O110/100))</f>
        <v>0.686010045495105</v>
      </c>
      <c r="R110" s="32" t="str">
        <f aca="false">IF(L110="","",IF(ABS(L110)&lt;=O110,"Yes","No"))</f>
        <v>Yes</v>
      </c>
      <c r="S110" s="32" t="str">
        <f aca="false">IF(L110="","",IF(ABS(L110)&lt;=1.96*O110,"Yes","No"))</f>
        <v>Yes</v>
      </c>
      <c r="T110" s="59" t="n">
        <f aca="false">IF(D110="","",ROUND(SQRT(((D110+G110)*O110/100)^2+(J110*(D110+G110)*0.15542)^2),0))</f>
        <v>71</v>
      </c>
      <c r="U110" s="32"/>
    </row>
    <row r="111" customFormat="false" ht="15" hidden="false" customHeight="false" outlineLevel="0" collapsed="false">
      <c r="A111" s="32" t="s">
        <v>230</v>
      </c>
      <c r="B111" s="32" t="s">
        <v>232</v>
      </c>
      <c r="C111" s="32" t="s">
        <v>292</v>
      </c>
      <c r="D111" s="59" t="n">
        <v>488</v>
      </c>
      <c r="E111" s="59" t="n">
        <v>469</v>
      </c>
      <c r="F111" s="68" t="n">
        <f aca="false">IF(E111="","",D111-E111)</f>
        <v>19</v>
      </c>
      <c r="G111" s="59" t="n">
        <v>159</v>
      </c>
      <c r="H111" s="59" t="n">
        <v>215</v>
      </c>
      <c r="I111" s="68" t="n">
        <f aca="false">IF(H111="","",G111-H111)</f>
        <v>-56</v>
      </c>
      <c r="J111" s="40" t="n">
        <f aca="false">IF(OR(D111="",D111+G111=0),"",D111/(D111+G111))</f>
        <v>0.754250386398764</v>
      </c>
      <c r="K111" s="40" t="n">
        <f aca="false">IF(E111="","",E111/(E111+H111))</f>
        <v>0.685672514619883</v>
      </c>
      <c r="L111" s="69" t="n">
        <f aca="false">IF(OR(K111="",J111=""),"",(J111-K111)*100)</f>
        <v>6.85778717788805</v>
      </c>
      <c r="M111" s="36" t="n">
        <v>4.08747524320642</v>
      </c>
      <c r="N111" s="36" t="n">
        <v>1.28313635590461</v>
      </c>
      <c r="O111" s="36" t="n">
        <f aca="false">SQRT(M111^2+N111^2)</f>
        <v>4.28414434533543</v>
      </c>
      <c r="P111" s="40" t="n">
        <f aca="false">IF(J111="","",MAX(0,J111-1.96*O111/100))</f>
        <v>0.670281157230189</v>
      </c>
      <c r="Q111" s="40" t="n">
        <f aca="false">IF(J111="","",MIN(1,J111+1.96*O111/100))</f>
        <v>0.838219615567338</v>
      </c>
      <c r="R111" s="32" t="str">
        <f aca="false">IF(L111="","",IF(ABS(L111)&lt;=O111,"Yes","No"))</f>
        <v>No</v>
      </c>
      <c r="S111" s="32" t="str">
        <f aca="false">IF(L111="","",IF(ABS(L111)&lt;=1.96*O111,"Yes","No"))</f>
        <v>Yes</v>
      </c>
      <c r="T111" s="59" t="n">
        <f aca="false">IF(D111="","",ROUND(SQRT(((D111+G111)*O111/100)^2+(J111*(D111+G111)*0.15542)^2),0))</f>
        <v>81</v>
      </c>
      <c r="U111" s="32"/>
    </row>
    <row r="112" customFormat="false" ht="15" hidden="false" customHeight="false" outlineLevel="0" collapsed="false">
      <c r="A112" s="32" t="s">
        <v>230</v>
      </c>
      <c r="B112" s="32" t="s">
        <v>293</v>
      </c>
      <c r="C112" s="32" t="s">
        <v>294</v>
      </c>
      <c r="D112" s="59" t="n">
        <v>621</v>
      </c>
      <c r="E112" s="59" t="n">
        <v>598</v>
      </c>
      <c r="F112" s="68" t="n">
        <f aca="false">IF(E112="","",D112-E112)</f>
        <v>23</v>
      </c>
      <c r="G112" s="59" t="n">
        <v>258</v>
      </c>
      <c r="H112" s="59" t="n">
        <v>253</v>
      </c>
      <c r="I112" s="68" t="n">
        <f aca="false">IF(H112="","",G112-H112)</f>
        <v>5</v>
      </c>
      <c r="J112" s="40" t="n">
        <f aca="false">IF(OR(D112="",D112+G112=0),"",D112/(D112+G112))</f>
        <v>0.706484641638225</v>
      </c>
      <c r="K112" s="40" t="n">
        <f aca="false">IF(E112="","",E112/(E112+H112))</f>
        <v>0.702702702702703</v>
      </c>
      <c r="L112" s="69" t="n">
        <f aca="false">IF(OR(K112="",J112=""),"",(J112-K112)*100)</f>
        <v>0.378193893552248</v>
      </c>
      <c r="M112" s="36" t="n">
        <v>2.8128053798891</v>
      </c>
      <c r="N112" s="36" t="n">
        <v>1.28313635590461</v>
      </c>
      <c r="O112" s="36" t="n">
        <f aca="false">SQRT(M112^2+N112^2)</f>
        <v>3.09165214941416</v>
      </c>
      <c r="P112" s="40" t="n">
        <f aca="false">IF(J112="","",MAX(0,J112-1.96*O112/100))</f>
        <v>0.645888259509708</v>
      </c>
      <c r="Q112" s="40" t="n">
        <f aca="false">IF(J112="","",MIN(1,J112+1.96*O112/100))</f>
        <v>0.767081023766743</v>
      </c>
      <c r="R112" s="32" t="str">
        <f aca="false">IF(L112="","",IF(ABS(L112)&lt;=O112,"Yes","No"))</f>
        <v>Yes</v>
      </c>
      <c r="S112" s="32" t="str">
        <f aca="false">IF(L112="","",IF(ABS(L112)&lt;=1.96*O112,"Yes","No"))</f>
        <v>Yes</v>
      </c>
      <c r="T112" s="59" t="n">
        <f aca="false">IF(D112="","",ROUND(SQRT(((D112+G112)*O112/100)^2+(J112*(D112+G112)*0.09439)^2),0))</f>
        <v>65</v>
      </c>
      <c r="U112" s="32"/>
    </row>
    <row r="113" customFormat="false" ht="15" hidden="false" customHeight="false" outlineLevel="0" collapsed="false">
      <c r="A113" s="32" t="s">
        <v>230</v>
      </c>
      <c r="B113" s="32" t="s">
        <v>293</v>
      </c>
      <c r="C113" s="32" t="s">
        <v>295</v>
      </c>
      <c r="D113" s="59" t="n">
        <v>422</v>
      </c>
      <c r="E113" s="59" t="n">
        <v>420</v>
      </c>
      <c r="F113" s="68" t="n">
        <f aca="false">IF(E113="","",D113-E113)</f>
        <v>2</v>
      </c>
      <c r="G113" s="59" t="n">
        <v>228</v>
      </c>
      <c r="H113" s="59" t="n">
        <v>214</v>
      </c>
      <c r="I113" s="68" t="n">
        <f aca="false">IF(H113="","",G113-H113)</f>
        <v>14</v>
      </c>
      <c r="J113" s="40" t="n">
        <f aca="false">IF(OR(D113="",D113+G113=0),"",D113/(D113+G113))</f>
        <v>0.649230769230769</v>
      </c>
      <c r="K113" s="40" t="n">
        <f aca="false">IF(E113="","",E113/(E113+H113))</f>
        <v>0.662460567823344</v>
      </c>
      <c r="L113" s="69" t="n">
        <f aca="false">IF(OR(K113="",J113=""),"",(J113-K113)*100)</f>
        <v>-1.32297985925746</v>
      </c>
      <c r="M113" s="36" t="n">
        <v>4.08747524320642</v>
      </c>
      <c r="N113" s="36" t="n">
        <v>1.28313635590461</v>
      </c>
      <c r="O113" s="36" t="n">
        <f aca="false">SQRT(M113^2+N113^2)</f>
        <v>4.28414434533543</v>
      </c>
      <c r="P113" s="40" t="n">
        <f aca="false">IF(J113="","",MAX(0,J113-1.96*O113/100))</f>
        <v>0.565261540062195</v>
      </c>
      <c r="Q113" s="40" t="n">
        <f aca="false">IF(J113="","",MIN(1,J113+1.96*O113/100))</f>
        <v>0.733199998399344</v>
      </c>
      <c r="R113" s="32" t="str">
        <f aca="false">IF(L113="","",IF(ABS(L113)&lt;=O113,"Yes","No"))</f>
        <v>Yes</v>
      </c>
      <c r="S113" s="32" t="str">
        <f aca="false">IF(L113="","",IF(ABS(L113)&lt;=1.96*O113,"Yes","No"))</f>
        <v>Yes</v>
      </c>
      <c r="T113" s="59" t="n">
        <f aca="false">IF(D113="","",ROUND(SQRT(((D113+G113)*O113/100)^2+(J113*(D113+G113)*0.15542)^2),0))</f>
        <v>71</v>
      </c>
      <c r="U113" s="32"/>
    </row>
    <row r="114" customFormat="false" ht="15" hidden="false" customHeight="false" outlineLevel="0" collapsed="false">
      <c r="A114" s="32" t="s">
        <v>230</v>
      </c>
      <c r="B114" s="32" t="s">
        <v>293</v>
      </c>
      <c r="C114" s="32" t="s">
        <v>296</v>
      </c>
      <c r="D114" s="59" t="n">
        <v>452</v>
      </c>
      <c r="E114" s="59" t="n">
        <v>438</v>
      </c>
      <c r="F114" s="68" t="n">
        <f aca="false">IF(E114="","",D114-E114)</f>
        <v>14</v>
      </c>
      <c r="G114" s="59" t="n">
        <v>181</v>
      </c>
      <c r="H114" s="59" t="n">
        <v>176</v>
      </c>
      <c r="I114" s="68" t="n">
        <f aca="false">IF(H114="","",G114-H114)</f>
        <v>5</v>
      </c>
      <c r="J114" s="40" t="n">
        <f aca="false">IF(OR(D114="",D114+G114=0),"",D114/(D114+G114))</f>
        <v>0.714060031595577</v>
      </c>
      <c r="K114" s="40" t="n">
        <f aca="false">IF(E114="","",E114/(E114+H114))</f>
        <v>0.713355048859935</v>
      </c>
      <c r="L114" s="69" t="n">
        <f aca="false">IF(OR(K114="",J114=""),"",(J114-K114)*100)</f>
        <v>0.070498273564179</v>
      </c>
      <c r="M114" s="36" t="n">
        <v>4.08747524320642</v>
      </c>
      <c r="N114" s="36" t="n">
        <v>1.28313635590461</v>
      </c>
      <c r="O114" s="36" t="n">
        <f aca="false">SQRT(M114^2+N114^2)</f>
        <v>4.28414434533543</v>
      </c>
      <c r="P114" s="40" t="n">
        <f aca="false">IF(J114="","",MAX(0,J114-1.96*O114/100))</f>
        <v>0.630090802427002</v>
      </c>
      <c r="Q114" s="40" t="n">
        <f aca="false">IF(J114="","",MIN(1,J114+1.96*O114/100))</f>
        <v>0.798029260764151</v>
      </c>
      <c r="R114" s="32" t="str">
        <f aca="false">IF(L114="","",IF(ABS(L114)&lt;=O114,"Yes","No"))</f>
        <v>Yes</v>
      </c>
      <c r="S114" s="32" t="str">
        <f aca="false">IF(L114="","",IF(ABS(L114)&lt;=1.96*O114,"Yes","No"))</f>
        <v>Yes</v>
      </c>
      <c r="T114" s="59" t="n">
        <f aca="false">IF(D114="","",ROUND(SQRT(((D114+G114)*O114/100)^2+(J114*(D114+G114)*0.15542)^2),0))</f>
        <v>75</v>
      </c>
      <c r="U114" s="32"/>
    </row>
    <row r="115" customFormat="false" ht="15" hidden="false" customHeight="false" outlineLevel="0" collapsed="false">
      <c r="A115" s="32" t="s">
        <v>230</v>
      </c>
      <c r="B115" s="32" t="s">
        <v>293</v>
      </c>
      <c r="C115" s="32" t="s">
        <v>297</v>
      </c>
      <c r="D115" s="59" t="n">
        <v>464</v>
      </c>
      <c r="E115" s="59" t="n">
        <v>463</v>
      </c>
      <c r="F115" s="68" t="n">
        <f aca="false">IF(E115="","",D115-E115)</f>
        <v>1</v>
      </c>
      <c r="G115" s="59" t="n">
        <v>224</v>
      </c>
      <c r="H115" s="59" t="n">
        <v>219</v>
      </c>
      <c r="I115" s="68" t="n">
        <f aca="false">IF(H115="","",G115-H115)</f>
        <v>5</v>
      </c>
      <c r="J115" s="40" t="n">
        <f aca="false">IF(OR(D115="",D115+G115=0),"",D115/(D115+G115))</f>
        <v>0.674418604651163</v>
      </c>
      <c r="K115" s="40" t="n">
        <f aca="false">IF(E115="","",E115/(E115+H115))</f>
        <v>0.678885630498534</v>
      </c>
      <c r="L115" s="69" t="n">
        <f aca="false">IF(OR(K115="",J115=""),"",(J115-K115)*100)</f>
        <v>-0.446702584737091</v>
      </c>
      <c r="M115" s="36" t="n">
        <v>4.08747524320642</v>
      </c>
      <c r="N115" s="36" t="n">
        <v>1.28313635590461</v>
      </c>
      <c r="O115" s="36" t="n">
        <f aca="false">SQRT(M115^2+N115^2)</f>
        <v>4.28414434533543</v>
      </c>
      <c r="P115" s="40" t="n">
        <f aca="false">IF(J115="","",MAX(0,J115-1.96*O115/100))</f>
        <v>0.590449375482588</v>
      </c>
      <c r="Q115" s="40" t="n">
        <f aca="false">IF(J115="","",MIN(1,J115+1.96*O115/100))</f>
        <v>0.758387833819737</v>
      </c>
      <c r="R115" s="32" t="str">
        <f aca="false">IF(L115="","",IF(ABS(L115)&lt;=O115,"Yes","No"))</f>
        <v>Yes</v>
      </c>
      <c r="S115" s="32" t="str">
        <f aca="false">IF(L115="","",IF(ABS(L115)&lt;=1.96*O115,"Yes","No"))</f>
        <v>Yes</v>
      </c>
      <c r="T115" s="59" t="n">
        <f aca="false">IF(D115="","",ROUND(SQRT(((D115+G115)*O115/100)^2+(J115*(D115+G115)*0.15542)^2),0))</f>
        <v>78</v>
      </c>
      <c r="U115" s="32"/>
    </row>
    <row r="116" customFormat="false" ht="15" hidden="false" customHeight="false" outlineLevel="0" collapsed="false">
      <c r="A116" s="32" t="s">
        <v>230</v>
      </c>
      <c r="B116" s="32" t="s">
        <v>293</v>
      </c>
      <c r="C116" s="32" t="s">
        <v>298</v>
      </c>
      <c r="D116" s="59" t="n">
        <v>779</v>
      </c>
      <c r="E116" s="59" t="n">
        <v>782</v>
      </c>
      <c r="F116" s="68" t="n">
        <f aca="false">IF(E116="","",D116-E116)</f>
        <v>-3</v>
      </c>
      <c r="G116" s="59" t="n">
        <v>484</v>
      </c>
      <c r="H116" s="59" t="n">
        <v>404</v>
      </c>
      <c r="I116" s="68" t="n">
        <f aca="false">IF(H116="","",G116-H116)</f>
        <v>80</v>
      </c>
      <c r="J116" s="40" t="n">
        <f aca="false">IF(OR(D116="",D116+G116=0),"",D116/(D116+G116))</f>
        <v>0.616785431512272</v>
      </c>
      <c r="K116" s="40" t="n">
        <f aca="false">IF(E116="","",E116/(E116+H116))</f>
        <v>0.659359190556492</v>
      </c>
      <c r="L116" s="69" t="n">
        <f aca="false">IF(OR(K116="",J116=""),"",(J116-K116)*100)</f>
        <v>-4.257375904422</v>
      </c>
      <c r="M116" s="36" t="n">
        <v>2.56134382502704</v>
      </c>
      <c r="N116" s="36" t="n">
        <v>1.28313635590461</v>
      </c>
      <c r="O116" s="36" t="n">
        <f aca="false">SQRT(M116^2+N116^2)</f>
        <v>2.86477243386771</v>
      </c>
      <c r="P116" s="40" t="n">
        <f aca="false">IF(J116="","",MAX(0,J116-1.96*O116/100))</f>
        <v>0.560635891808465</v>
      </c>
      <c r="Q116" s="40" t="n">
        <f aca="false">IF(J116="","",MIN(1,J116+1.96*O116/100))</f>
        <v>0.67293497121608</v>
      </c>
      <c r="R116" s="32" t="str">
        <f aca="false">IF(L116="","",IF(ABS(L116)&lt;=O116,"Yes","No"))</f>
        <v>No</v>
      </c>
      <c r="S116" s="32" t="str">
        <f aca="false">IF(L116="","",IF(ABS(L116)&lt;=1.96*O116,"Yes","No"))</f>
        <v>Yes</v>
      </c>
      <c r="T116" s="59" t="n">
        <f aca="false">IF(D116="","",ROUND(SQRT(((D116+G116)*O116/100)^2+(J116*(D116+G116)*0.09179)^2),0))</f>
        <v>80</v>
      </c>
      <c r="U116" s="32"/>
    </row>
    <row r="117" customFormat="false" ht="15" hidden="false" customHeight="false" outlineLevel="0" collapsed="false">
      <c r="A117" s="32" t="s">
        <v>230</v>
      </c>
      <c r="B117" s="32" t="s">
        <v>293</v>
      </c>
      <c r="C117" s="32" t="s">
        <v>299</v>
      </c>
      <c r="D117" s="59" t="n">
        <v>510</v>
      </c>
      <c r="E117" s="59" t="n">
        <v>503</v>
      </c>
      <c r="F117" s="68" t="n">
        <f aca="false">IF(E117="","",D117-E117)</f>
        <v>7</v>
      </c>
      <c r="G117" s="59" t="n">
        <v>333</v>
      </c>
      <c r="H117" s="59" t="n">
        <v>318</v>
      </c>
      <c r="I117" s="68" t="n">
        <f aca="false">IF(H117="","",G117-H117)</f>
        <v>15</v>
      </c>
      <c r="J117" s="40" t="n">
        <f aca="false">IF(OR(D117="",D117+G117=0),"",D117/(D117+G117))</f>
        <v>0.604982206405694</v>
      </c>
      <c r="K117" s="40" t="n">
        <f aca="false">IF(E117="","",E117/(E117+H117))</f>
        <v>0.612667478684531</v>
      </c>
      <c r="L117" s="69" t="n">
        <f aca="false">IF(OR(K117="",J117=""),"",(J117-K117)*100)</f>
        <v>-0.768527227883709</v>
      </c>
      <c r="M117" s="36" t="n">
        <v>2.8128053798891</v>
      </c>
      <c r="N117" s="36" t="n">
        <v>1.28313635590461</v>
      </c>
      <c r="O117" s="36" t="n">
        <f aca="false">SQRT(M117^2+N117^2)</f>
        <v>3.09165214941416</v>
      </c>
      <c r="P117" s="40" t="n">
        <f aca="false">IF(J117="","",MAX(0,J117-1.96*O117/100))</f>
        <v>0.544385824277176</v>
      </c>
      <c r="Q117" s="40" t="n">
        <f aca="false">IF(J117="","",MIN(1,J117+1.96*O117/100))</f>
        <v>0.665578588534212</v>
      </c>
      <c r="R117" s="32" t="str">
        <f aca="false">IF(L117="","",IF(ABS(L117)&lt;=O117,"Yes","No"))</f>
        <v>Yes</v>
      </c>
      <c r="S117" s="32" t="str">
        <f aca="false">IF(L117="","",IF(ABS(L117)&lt;=1.96*O117,"Yes","No"))</f>
        <v>Yes</v>
      </c>
      <c r="T117" s="59" t="n">
        <f aca="false">IF(D117="","",ROUND(SQRT(((D117+G117)*O117/100)^2+(J117*(D117+G117)*0.09439)^2),0))</f>
        <v>55</v>
      </c>
      <c r="U117" s="32"/>
    </row>
    <row r="118" customFormat="false" ht="15" hidden="false" customHeight="false" outlineLevel="0" collapsed="false">
      <c r="A118" s="32" t="s">
        <v>230</v>
      </c>
      <c r="B118" s="32" t="s">
        <v>293</v>
      </c>
      <c r="C118" s="32" t="s">
        <v>300</v>
      </c>
      <c r="D118" s="59" t="n">
        <v>589</v>
      </c>
      <c r="E118" s="59" t="n">
        <v>597</v>
      </c>
      <c r="F118" s="68" t="n">
        <f aca="false">IF(E118="","",D118-E118)</f>
        <v>-8</v>
      </c>
      <c r="G118" s="59" t="n">
        <v>444</v>
      </c>
      <c r="H118" s="59" t="n">
        <v>396</v>
      </c>
      <c r="I118" s="68" t="n">
        <f aca="false">IF(H118="","",G118-H118)</f>
        <v>48</v>
      </c>
      <c r="J118" s="40" t="n">
        <f aca="false">IF(OR(D118="",D118+G118=0),"",D118/(D118+G118))</f>
        <v>0.570183930300097</v>
      </c>
      <c r="K118" s="40" t="n">
        <f aca="false">IF(E118="","",E118/(E118+H118))</f>
        <v>0.601208459214502</v>
      </c>
      <c r="L118" s="69" t="n">
        <f aca="false">IF(OR(K118="",J118=""),"",(J118-K118)*100)</f>
        <v>-3.10245289144047</v>
      </c>
      <c r="M118" s="36" t="n">
        <v>2.8128053798891</v>
      </c>
      <c r="N118" s="36" t="n">
        <v>1.28313635590461</v>
      </c>
      <c r="O118" s="36" t="n">
        <f aca="false">SQRT(M118^2+N118^2)</f>
        <v>3.09165214941416</v>
      </c>
      <c r="P118" s="40" t="n">
        <f aca="false">IF(J118="","",MAX(0,J118-1.96*O118/100))</f>
        <v>0.509587548171579</v>
      </c>
      <c r="Q118" s="40" t="n">
        <f aca="false">IF(J118="","",MIN(1,J118+1.96*O118/100))</f>
        <v>0.630780312428614</v>
      </c>
      <c r="R118" s="32" t="str">
        <f aca="false">IF(L118="","",IF(ABS(L118)&lt;=O118,"Yes","No"))</f>
        <v>No</v>
      </c>
      <c r="S118" s="32" t="str">
        <f aca="false">IF(L118="","",IF(ABS(L118)&lt;=1.96*O118,"Yes","No"))</f>
        <v>Yes</v>
      </c>
      <c r="T118" s="59" t="n">
        <f aca="false">IF(D118="","",ROUND(SQRT(((D118+G118)*O118/100)^2+(J118*(D118+G118)*0.09439)^2),0))</f>
        <v>64</v>
      </c>
      <c r="U118" s="32"/>
    </row>
    <row r="119" customFormat="false" ht="15" hidden="false" customHeight="false" outlineLevel="0" collapsed="false">
      <c r="A119" s="32" t="s">
        <v>230</v>
      </c>
      <c r="B119" s="32" t="s">
        <v>293</v>
      </c>
      <c r="C119" s="32" t="s">
        <v>301</v>
      </c>
      <c r="D119" s="59" t="n">
        <v>656</v>
      </c>
      <c r="E119" s="59" t="n">
        <v>678</v>
      </c>
      <c r="F119" s="68" t="n">
        <f aca="false">IF(E119="","",D119-E119)</f>
        <v>-22</v>
      </c>
      <c r="G119" s="59" t="n">
        <v>451</v>
      </c>
      <c r="H119" s="59" t="n">
        <v>451</v>
      </c>
      <c r="I119" s="68" t="n">
        <f aca="false">IF(H119="","",G119-H119)</f>
        <v>0</v>
      </c>
      <c r="J119" s="40" t="n">
        <f aca="false">IF(OR(D119="",D119+G119=0),"",D119/(D119+G119))</f>
        <v>0.592592592592593</v>
      </c>
      <c r="K119" s="40" t="n">
        <f aca="false">IF(E119="","",E119/(E119+H119))</f>
        <v>0.600531443755536</v>
      </c>
      <c r="L119" s="69" t="n">
        <f aca="false">IF(OR(K119="",J119=""),"",(J119-K119)*100)</f>
        <v>-0.793885116294335</v>
      </c>
      <c r="M119" s="36" t="n">
        <v>2.8128053798891</v>
      </c>
      <c r="N119" s="36" t="n">
        <v>1.28313635590461</v>
      </c>
      <c r="O119" s="36" t="n">
        <f aca="false">SQRT(M119^2+N119^2)</f>
        <v>3.09165214941416</v>
      </c>
      <c r="P119" s="40" t="n">
        <f aca="false">IF(J119="","",MAX(0,J119-1.96*O119/100))</f>
        <v>0.531996210464075</v>
      </c>
      <c r="Q119" s="40" t="n">
        <f aca="false">IF(J119="","",MIN(1,J119+1.96*O119/100))</f>
        <v>0.65318897472111</v>
      </c>
      <c r="R119" s="32" t="str">
        <f aca="false">IF(L119="","",IF(ABS(L119)&lt;=O119,"Yes","No"))</f>
        <v>Yes</v>
      </c>
      <c r="S119" s="32" t="str">
        <f aca="false">IF(L119="","",IF(ABS(L119)&lt;=1.96*O119,"Yes","No"))</f>
        <v>Yes</v>
      </c>
      <c r="T119" s="59" t="n">
        <f aca="false">IF(D119="","",ROUND(SQRT(((D119+G119)*O119/100)^2+(J119*(D119+G119)*0.09439)^2),0))</f>
        <v>71</v>
      </c>
      <c r="U119" s="32"/>
    </row>
    <row r="120" customFormat="false" ht="15" hidden="false" customHeight="false" outlineLevel="0" collapsed="false">
      <c r="A120" s="32" t="s">
        <v>230</v>
      </c>
      <c r="B120" s="32" t="s">
        <v>293</v>
      </c>
      <c r="C120" s="32" t="s">
        <v>302</v>
      </c>
      <c r="D120" s="59" t="n">
        <v>513</v>
      </c>
      <c r="E120" s="59" t="n">
        <v>524</v>
      </c>
      <c r="F120" s="68" t="n">
        <f aca="false">IF(E120="","",D120-E120)</f>
        <v>-11</v>
      </c>
      <c r="G120" s="59" t="n">
        <v>352</v>
      </c>
      <c r="H120" s="59" t="n">
        <v>327</v>
      </c>
      <c r="I120" s="68" t="n">
        <f aca="false">IF(H120="","",G120-H120)</f>
        <v>25</v>
      </c>
      <c r="J120" s="40" t="n">
        <f aca="false">IF(OR(D120="",D120+G120=0),"",D120/(D120+G120))</f>
        <v>0.593063583815029</v>
      </c>
      <c r="K120" s="40" t="n">
        <f aca="false">IF(E120="","",E120/(E120+H120))</f>
        <v>0.615746180963572</v>
      </c>
      <c r="L120" s="69" t="n">
        <f aca="false">IF(OR(K120="",J120=""),"",(J120-K120)*100)</f>
        <v>-2.26825971485434</v>
      </c>
      <c r="M120" s="36" t="n">
        <v>2.8128053798891</v>
      </c>
      <c r="N120" s="36" t="n">
        <v>1.28313635590461</v>
      </c>
      <c r="O120" s="36" t="n">
        <f aca="false">SQRT(M120^2+N120^2)</f>
        <v>3.09165214941416</v>
      </c>
      <c r="P120" s="40" t="n">
        <f aca="false">IF(J120="","",MAX(0,J120-1.96*O120/100))</f>
        <v>0.532467201686511</v>
      </c>
      <c r="Q120" s="40" t="n">
        <f aca="false">IF(J120="","",MIN(1,J120+1.96*O120/100))</f>
        <v>0.653659965943547</v>
      </c>
      <c r="R120" s="32" t="str">
        <f aca="false">IF(L120="","",IF(ABS(L120)&lt;=O120,"Yes","No"))</f>
        <v>Yes</v>
      </c>
      <c r="S120" s="32" t="str">
        <f aca="false">IF(L120="","",IF(ABS(L120)&lt;=1.96*O120,"Yes","No"))</f>
        <v>Yes</v>
      </c>
      <c r="T120" s="59" t="n">
        <f aca="false">IF(D120="","",ROUND(SQRT(((D120+G120)*O120/100)^2+(J120*(D120+G120)*0.09439)^2),0))</f>
        <v>55</v>
      </c>
      <c r="U120" s="32"/>
    </row>
    <row r="121" customFormat="false" ht="15" hidden="false" customHeight="false" outlineLevel="0" collapsed="false">
      <c r="A121" s="32" t="s">
        <v>230</v>
      </c>
      <c r="B121" s="32" t="s">
        <v>293</v>
      </c>
      <c r="C121" s="32" t="s">
        <v>303</v>
      </c>
      <c r="D121" s="59" t="n">
        <v>402</v>
      </c>
      <c r="E121" s="59" t="n">
        <v>437</v>
      </c>
      <c r="F121" s="68" t="n">
        <f aca="false">IF(E121="","",D121-E121)</f>
        <v>-35</v>
      </c>
      <c r="G121" s="59" t="n">
        <v>343</v>
      </c>
      <c r="H121" s="59" t="n">
        <v>344</v>
      </c>
      <c r="I121" s="68" t="n">
        <f aca="false">IF(H121="","",G121-H121)</f>
        <v>-1</v>
      </c>
      <c r="J121" s="40" t="n">
        <f aca="false">IF(OR(D121="",D121+G121=0),"",D121/(D121+G121))</f>
        <v>0.539597315436242</v>
      </c>
      <c r="K121" s="40" t="n">
        <f aca="false">IF(E121="","",E121/(E121+H121))</f>
        <v>0.559539052496799</v>
      </c>
      <c r="L121" s="69" t="n">
        <f aca="false">IF(OR(K121="",J121=""),"",(J121-K121)*100)</f>
        <v>-1.99417370605575</v>
      </c>
      <c r="M121" s="36" t="n">
        <v>4.08747524320642</v>
      </c>
      <c r="N121" s="36" t="n">
        <v>1.28313635590461</v>
      </c>
      <c r="O121" s="36" t="n">
        <f aca="false">SQRT(M121^2+N121^2)</f>
        <v>4.28414434533543</v>
      </c>
      <c r="P121" s="40" t="n">
        <f aca="false">IF(J121="","",MAX(0,J121-1.96*O121/100))</f>
        <v>0.455628086267667</v>
      </c>
      <c r="Q121" s="40" t="n">
        <f aca="false">IF(J121="","",MIN(1,J121+1.96*O121/100))</f>
        <v>0.623566544604816</v>
      </c>
      <c r="R121" s="32" t="str">
        <f aca="false">IF(L121="","",IF(ABS(L121)&lt;=O121,"Yes","No"))</f>
        <v>Yes</v>
      </c>
      <c r="S121" s="32" t="str">
        <f aca="false">IF(L121="","",IF(ABS(L121)&lt;=1.96*O121,"Yes","No"))</f>
        <v>Yes</v>
      </c>
      <c r="T121" s="59" t="n">
        <f aca="false">IF(D121="","",ROUND(SQRT(((D121+G121)*O121/100)^2+(J121*(D121+G121)*0.15542)^2),0))</f>
        <v>70</v>
      </c>
      <c r="U121" s="32"/>
    </row>
    <row r="122" customFormat="false" ht="15" hidden="false" customHeight="false" outlineLevel="0" collapsed="false">
      <c r="A122" s="32" t="s">
        <v>230</v>
      </c>
      <c r="B122" s="32" t="s">
        <v>293</v>
      </c>
      <c r="C122" s="32" t="s">
        <v>304</v>
      </c>
      <c r="D122" s="59" t="n">
        <v>565</v>
      </c>
      <c r="E122" s="59" t="n">
        <v>581</v>
      </c>
      <c r="F122" s="68" t="n">
        <f aca="false">IF(E122="","",D122-E122)</f>
        <v>-16</v>
      </c>
      <c r="G122" s="59" t="n">
        <v>369</v>
      </c>
      <c r="H122" s="59" t="n">
        <v>342</v>
      </c>
      <c r="I122" s="68" t="n">
        <f aca="false">IF(H122="","",G122-H122)</f>
        <v>27</v>
      </c>
      <c r="J122" s="40" t="n">
        <f aca="false">IF(OR(D122="",D122+G122=0),"",D122/(D122+G122))</f>
        <v>0.604925053533191</v>
      </c>
      <c r="K122" s="40" t="n">
        <f aca="false">IF(E122="","",E122/(E122+H122))</f>
        <v>0.629469122426869</v>
      </c>
      <c r="L122" s="69" t="n">
        <f aca="false">IF(OR(K122="",J122=""),"",(J122-K122)*100)</f>
        <v>-2.45440688936783</v>
      </c>
      <c r="M122" s="36" t="n">
        <v>2.8128053798891</v>
      </c>
      <c r="N122" s="36" t="n">
        <v>1.28313635590461</v>
      </c>
      <c r="O122" s="36" t="n">
        <f aca="false">SQRT(M122^2+N122^2)</f>
        <v>3.09165214941416</v>
      </c>
      <c r="P122" s="40" t="n">
        <f aca="false">IF(J122="","",MAX(0,J122-1.96*O122/100))</f>
        <v>0.544328671404673</v>
      </c>
      <c r="Q122" s="40" t="n">
        <f aca="false">IF(J122="","",MIN(1,J122+1.96*O122/100))</f>
        <v>0.665521435661708</v>
      </c>
      <c r="R122" s="32" t="str">
        <f aca="false">IF(L122="","",IF(ABS(L122)&lt;=O122,"Yes","No"))</f>
        <v>Yes</v>
      </c>
      <c r="S122" s="32" t="str">
        <f aca="false">IF(L122="","",IF(ABS(L122)&lt;=1.96*O122,"Yes","No"))</f>
        <v>Yes</v>
      </c>
      <c r="T122" s="59" t="n">
        <f aca="false">IF(D122="","",ROUND(SQRT(((D122+G122)*O122/100)^2+(J122*(D122+G122)*0.09439)^2),0))</f>
        <v>61</v>
      </c>
      <c r="U122" s="32"/>
    </row>
    <row r="123" customFormat="false" ht="15" hidden="false" customHeight="false" outlineLevel="0" collapsed="false">
      <c r="A123" s="32" t="s">
        <v>230</v>
      </c>
      <c r="B123" s="32" t="s">
        <v>293</v>
      </c>
      <c r="C123" s="32" t="s">
        <v>305</v>
      </c>
      <c r="D123" s="59" t="n">
        <v>590</v>
      </c>
      <c r="E123" s="59" t="n">
        <v>591</v>
      </c>
      <c r="F123" s="68" t="n">
        <f aca="false">IF(E123="","",D123-E123)</f>
        <v>-1</v>
      </c>
      <c r="G123" s="59" t="n">
        <v>419</v>
      </c>
      <c r="H123" s="59" t="n">
        <v>390</v>
      </c>
      <c r="I123" s="68" t="n">
        <f aca="false">IF(H123="","",G123-H123)</f>
        <v>29</v>
      </c>
      <c r="J123" s="40" t="n">
        <f aca="false">IF(OR(D123="",D123+G123=0),"",D123/(D123+G123))</f>
        <v>0.584737363726462</v>
      </c>
      <c r="K123" s="40" t="n">
        <f aca="false">IF(E123="","",E123/(E123+H123))</f>
        <v>0.602446483180428</v>
      </c>
      <c r="L123" s="69" t="n">
        <f aca="false">IF(OR(K123="",J123=""),"",(J123-K123)*100)</f>
        <v>-1.77091194539664</v>
      </c>
      <c r="M123" s="36" t="n">
        <v>2.8128053798891</v>
      </c>
      <c r="N123" s="36" t="n">
        <v>1.28313635590461</v>
      </c>
      <c r="O123" s="36" t="n">
        <f aca="false">SQRT(M123^2+N123^2)</f>
        <v>3.09165214941416</v>
      </c>
      <c r="P123" s="40" t="n">
        <f aca="false">IF(J123="","",MAX(0,J123-1.96*O123/100))</f>
        <v>0.524140981597944</v>
      </c>
      <c r="Q123" s="40" t="n">
        <f aca="false">IF(J123="","",MIN(1,J123+1.96*O123/100))</f>
        <v>0.645333745854979</v>
      </c>
      <c r="R123" s="32" t="str">
        <f aca="false">IF(L123="","",IF(ABS(L123)&lt;=O123,"Yes","No"))</f>
        <v>Yes</v>
      </c>
      <c r="S123" s="32" t="str">
        <f aca="false">IF(L123="","",IF(ABS(L123)&lt;=1.96*O123,"Yes","No"))</f>
        <v>Yes</v>
      </c>
      <c r="T123" s="59" t="n">
        <f aca="false">IF(D123="","",ROUND(SQRT(((D123+G123)*O123/100)^2+(J123*(D123+G123)*0.09439)^2),0))</f>
        <v>64</v>
      </c>
      <c r="U123" s="32"/>
    </row>
    <row r="124" customFormat="false" ht="15" hidden="false" customHeight="false" outlineLevel="0" collapsed="false">
      <c r="A124" s="32" t="s">
        <v>230</v>
      </c>
      <c r="B124" s="32" t="s">
        <v>306</v>
      </c>
      <c r="C124" s="32" t="s">
        <v>307</v>
      </c>
      <c r="D124" s="59" t="n">
        <v>527</v>
      </c>
      <c r="E124" s="59" t="n">
        <v>557</v>
      </c>
      <c r="F124" s="68" t="n">
        <f aca="false">IF(E124="","",D124-E124)</f>
        <v>-30</v>
      </c>
      <c r="G124" s="59" t="n">
        <v>434</v>
      </c>
      <c r="H124" s="59" t="n">
        <v>454</v>
      </c>
      <c r="I124" s="68" t="n">
        <f aca="false">IF(H124="","",G124-H124)</f>
        <v>-20</v>
      </c>
      <c r="J124" s="40" t="n">
        <f aca="false">IF(OR(D124="",D124+G124=0),"",D124/(D124+G124))</f>
        <v>0.548387096774194</v>
      </c>
      <c r="K124" s="40" t="n">
        <f aca="false">IF(E124="","",E124/(E124+H124))</f>
        <v>0.550939663699308</v>
      </c>
      <c r="L124" s="69" t="n">
        <f aca="false">IF(OR(K124="",J124=""),"",(J124-K124)*100)</f>
        <v>-0.255256692511408</v>
      </c>
      <c r="M124" s="36" t="n">
        <v>2.8128053798891</v>
      </c>
      <c r="N124" s="36" t="n">
        <v>1.28313635590461</v>
      </c>
      <c r="O124" s="36" t="n">
        <f aca="false">SQRT(M124^2+N124^2)</f>
        <v>3.09165214941416</v>
      </c>
      <c r="P124" s="40" t="n">
        <f aca="false">IF(J124="","",MAX(0,J124-1.96*O124/100))</f>
        <v>0.487790714645676</v>
      </c>
      <c r="Q124" s="40" t="n">
        <f aca="false">IF(J124="","",MIN(1,J124+1.96*O124/100))</f>
        <v>0.608983478902711</v>
      </c>
      <c r="R124" s="32" t="str">
        <f aca="false">IF(L124="","",IF(ABS(L124)&lt;=O124,"Yes","No"))</f>
        <v>Yes</v>
      </c>
      <c r="S124" s="32" t="str">
        <f aca="false">IF(L124="","",IF(ABS(L124)&lt;=1.96*O124,"Yes","No"))</f>
        <v>Yes</v>
      </c>
      <c r="T124" s="59" t="n">
        <f aca="false">IF(D124="","",ROUND(SQRT(((D124+G124)*O124/100)^2+(J124*(D124+G124)*0.09439)^2),0))</f>
        <v>58</v>
      </c>
      <c r="U124" s="32"/>
    </row>
    <row r="125" customFormat="false" ht="15" hidden="false" customHeight="false" outlineLevel="0" collapsed="false">
      <c r="A125" s="32" t="s">
        <v>230</v>
      </c>
      <c r="B125" s="32" t="s">
        <v>306</v>
      </c>
      <c r="C125" s="32" t="s">
        <v>308</v>
      </c>
      <c r="D125" s="59" t="n">
        <v>496</v>
      </c>
      <c r="E125" s="59" t="n">
        <v>467</v>
      </c>
      <c r="F125" s="68" t="n">
        <f aca="false">IF(E125="","",D125-E125)</f>
        <v>29</v>
      </c>
      <c r="G125" s="59" t="n">
        <v>555</v>
      </c>
      <c r="H125" s="59" t="n">
        <v>513</v>
      </c>
      <c r="I125" s="68" t="n">
        <f aca="false">IF(H125="","",G125-H125)</f>
        <v>42</v>
      </c>
      <c r="J125" s="40" t="n">
        <f aca="false">IF(OR(D125="",D125+G125=0),"",D125/(D125+G125))</f>
        <v>0.471931493815414</v>
      </c>
      <c r="K125" s="40" t="n">
        <f aca="false">IF(E125="","",E125/(E125+H125))</f>
        <v>0.476530612244898</v>
      </c>
      <c r="L125" s="69" t="n">
        <f aca="false">IF(OR(K125="",J125=""),"",(J125-K125)*100)</f>
        <v>-0.459911842948407</v>
      </c>
      <c r="M125" s="36" t="n">
        <v>2.8128053798891</v>
      </c>
      <c r="N125" s="36" t="n">
        <v>1.28313635590461</v>
      </c>
      <c r="O125" s="36" t="n">
        <f aca="false">SQRT(M125^2+N125^2)</f>
        <v>3.09165214941416</v>
      </c>
      <c r="P125" s="40" t="n">
        <f aca="false">IF(J125="","",MAX(0,J125-1.96*O125/100))</f>
        <v>0.411335111686896</v>
      </c>
      <c r="Q125" s="40" t="n">
        <f aca="false">IF(J125="","",MIN(1,J125+1.96*O125/100))</f>
        <v>0.532527875943932</v>
      </c>
      <c r="R125" s="32" t="str">
        <f aca="false">IF(L125="","",IF(ABS(L125)&lt;=O125,"Yes","No"))</f>
        <v>Yes</v>
      </c>
      <c r="S125" s="32" t="str">
        <f aca="false">IF(L125="","",IF(ABS(L125)&lt;=1.96*O125,"Yes","No"))</f>
        <v>Yes</v>
      </c>
      <c r="T125" s="59" t="n">
        <f aca="false">IF(D125="","",ROUND(SQRT(((D125+G125)*O125/100)^2+(J125*(D125+G125)*0.09439)^2),0))</f>
        <v>57</v>
      </c>
      <c r="U125" s="32"/>
    </row>
    <row r="126" customFormat="false" ht="15" hidden="false" customHeight="false" outlineLevel="0" collapsed="false">
      <c r="A126" s="32" t="s">
        <v>230</v>
      </c>
      <c r="B126" s="32" t="s">
        <v>306</v>
      </c>
      <c r="C126" s="32" t="s">
        <v>309</v>
      </c>
      <c r="D126" s="59" t="n">
        <v>536</v>
      </c>
      <c r="E126" s="59" t="n">
        <v>536</v>
      </c>
      <c r="F126" s="68" t="n">
        <f aca="false">IF(E126="","",D126-E126)</f>
        <v>0</v>
      </c>
      <c r="G126" s="59" t="n">
        <v>543</v>
      </c>
      <c r="H126" s="59" t="n">
        <v>524</v>
      </c>
      <c r="I126" s="68" t="n">
        <f aca="false">IF(H126="","",G126-H126)</f>
        <v>19</v>
      </c>
      <c r="J126" s="40" t="n">
        <f aca="false">IF(OR(D126="",D126+G126=0),"",D126/(D126+G126))</f>
        <v>0.4967562557924</v>
      </c>
      <c r="K126" s="40" t="n">
        <f aca="false">IF(E126="","",E126/(E126+H126))</f>
        <v>0.505660377358491</v>
      </c>
      <c r="L126" s="69" t="n">
        <f aca="false">IF(OR(K126="",J126=""),"",(J126-K126)*100)</f>
        <v>-0.890412156609022</v>
      </c>
      <c r="M126" s="36" t="n">
        <v>2.8128053798891</v>
      </c>
      <c r="N126" s="36" t="n">
        <v>1.28313635590461</v>
      </c>
      <c r="O126" s="36" t="n">
        <f aca="false">SQRT(M126^2+N126^2)</f>
        <v>3.09165214941416</v>
      </c>
      <c r="P126" s="40" t="n">
        <f aca="false">IF(J126="","",MAX(0,J126-1.96*O126/100))</f>
        <v>0.436159873663883</v>
      </c>
      <c r="Q126" s="40" t="n">
        <f aca="false">IF(J126="","",MIN(1,J126+1.96*O126/100))</f>
        <v>0.557352637920918</v>
      </c>
      <c r="R126" s="32" t="str">
        <f aca="false">IF(L126="","",IF(ABS(L126)&lt;=O126,"Yes","No"))</f>
        <v>Yes</v>
      </c>
      <c r="S126" s="32" t="str">
        <f aca="false">IF(L126="","",IF(ABS(L126)&lt;=1.96*O126,"Yes","No"))</f>
        <v>Yes</v>
      </c>
      <c r="T126" s="59" t="n">
        <f aca="false">IF(D126="","",ROUND(SQRT(((D126+G126)*O126/100)^2+(J126*(D126+G126)*0.09439)^2),0))</f>
        <v>61</v>
      </c>
      <c r="U126" s="32"/>
    </row>
    <row r="127" customFormat="false" ht="15" hidden="false" customHeight="false" outlineLevel="0" collapsed="false">
      <c r="A127" s="32" t="s">
        <v>230</v>
      </c>
      <c r="B127" s="32" t="s">
        <v>310</v>
      </c>
      <c r="C127" s="32" t="s">
        <v>310</v>
      </c>
      <c r="D127" s="59" t="n">
        <v>747</v>
      </c>
      <c r="E127" s="59" t="n">
        <v>735</v>
      </c>
      <c r="F127" s="68" t="n">
        <f aca="false">IF(E127="","",D127-E127)</f>
        <v>12</v>
      </c>
      <c r="G127" s="59" t="n">
        <v>825</v>
      </c>
      <c r="H127" s="59" t="n">
        <v>804</v>
      </c>
      <c r="I127" s="68" t="n">
        <f aca="false">IF(H127="","",G127-H127)</f>
        <v>21</v>
      </c>
      <c r="J127" s="40" t="n">
        <f aca="false">IF(OR(D127="",D127+G127=0),"",D127/(D127+G127))</f>
        <v>0.475190839694657</v>
      </c>
      <c r="K127" s="40" t="n">
        <f aca="false">IF(E127="","",E127/(E127+H127))</f>
        <v>0.477582846003899</v>
      </c>
      <c r="L127" s="69" t="n">
        <f aca="false">IF(OR(K127="",J127=""),"",(J127-K127)*100)</f>
        <v>-0.239200630924213</v>
      </c>
      <c r="M127" s="36" t="n">
        <v>2.56134382502704</v>
      </c>
      <c r="N127" s="36" t="n">
        <v>1.28313635590461</v>
      </c>
      <c r="O127" s="36" t="n">
        <f aca="false">SQRT(M127^2+N127^2)</f>
        <v>2.86477243386771</v>
      </c>
      <c r="P127" s="40" t="n">
        <f aca="false">IF(J127="","",MAX(0,J127-1.96*O127/100))</f>
        <v>0.419041299990849</v>
      </c>
      <c r="Q127" s="40" t="n">
        <f aca="false">IF(J127="","",MIN(1,J127+1.96*O127/100))</f>
        <v>0.531340379398464</v>
      </c>
      <c r="R127" s="32" t="str">
        <f aca="false">IF(L127="","",IF(ABS(L127)&lt;=O127,"Yes","No"))</f>
        <v>Yes</v>
      </c>
      <c r="S127" s="32" t="str">
        <f aca="false">IF(L127="","",IF(ABS(L127)&lt;=1.96*O127,"Yes","No"))</f>
        <v>Yes</v>
      </c>
      <c r="T127" s="59" t="n">
        <f aca="false">IF(D127="","",ROUND(SQRT(((D127+G127)*O127/100)^2+(J127*(D127+G127)*0.09179)^2),0))</f>
        <v>82</v>
      </c>
      <c r="U127" s="32"/>
    </row>
    <row r="128" customFormat="false" ht="15" hidden="false" customHeight="false" outlineLevel="0" collapsed="false">
      <c r="A128" s="32" t="s">
        <v>230</v>
      </c>
      <c r="B128" s="32" t="s">
        <v>311</v>
      </c>
      <c r="C128" s="32" t="s">
        <v>312</v>
      </c>
      <c r="D128" s="59" t="n">
        <v>391</v>
      </c>
      <c r="E128" s="59" t="n">
        <v>372</v>
      </c>
      <c r="F128" s="68" t="n">
        <f aca="false">IF(E128="","",D128-E128)</f>
        <v>19</v>
      </c>
      <c r="G128" s="59" t="n">
        <v>416</v>
      </c>
      <c r="H128" s="59" t="n">
        <v>383</v>
      </c>
      <c r="I128" s="68" t="n">
        <f aca="false">IF(H128="","",G128-H128)</f>
        <v>33</v>
      </c>
      <c r="J128" s="40" t="n">
        <f aca="false">IF(OR(D128="",D128+G128=0),"",D128/(D128+G128))</f>
        <v>0.48451053283767</v>
      </c>
      <c r="K128" s="40" t="n">
        <f aca="false">IF(E128="","",E128/(E128+H128))</f>
        <v>0.492715231788079</v>
      </c>
      <c r="L128" s="69" t="n">
        <f aca="false">IF(OR(K128="",J128=""),"",(J128-K128)*100)</f>
        <v>-0.82046989504091</v>
      </c>
      <c r="M128" s="36" t="n">
        <v>2.8128053798891</v>
      </c>
      <c r="N128" s="36" t="n">
        <v>1.28313635590461</v>
      </c>
      <c r="O128" s="36" t="n">
        <f aca="false">SQRT(M128^2+N128^2)</f>
        <v>3.09165214941416</v>
      </c>
      <c r="P128" s="40" t="n">
        <f aca="false">IF(J128="","",MAX(0,J128-1.96*O128/100))</f>
        <v>0.423914150709153</v>
      </c>
      <c r="Q128" s="40" t="n">
        <f aca="false">IF(J128="","",MIN(1,J128+1.96*O128/100))</f>
        <v>0.545106914966188</v>
      </c>
      <c r="R128" s="32" t="str">
        <f aca="false">IF(L128="","",IF(ABS(L128)&lt;=O128,"Yes","No"))</f>
        <v>Yes</v>
      </c>
      <c r="S128" s="32" t="str">
        <f aca="false">IF(L128="","",IF(ABS(L128)&lt;=1.96*O128,"Yes","No"))</f>
        <v>Yes</v>
      </c>
      <c r="T128" s="59" t="n">
        <f aca="false">IF(D128="","",ROUND(SQRT(((D128+G128)*O128/100)^2+(J128*(D128+G128)*0.09439)^2),0))</f>
        <v>45</v>
      </c>
      <c r="U128" s="32"/>
    </row>
    <row r="129" customFormat="false" ht="15" hidden="false" customHeight="false" outlineLevel="0" collapsed="false">
      <c r="A129" s="32" t="s">
        <v>230</v>
      </c>
      <c r="B129" s="32" t="s">
        <v>311</v>
      </c>
      <c r="C129" s="32" t="s">
        <v>313</v>
      </c>
      <c r="D129" s="59" t="n">
        <v>528</v>
      </c>
      <c r="E129" s="59" t="n">
        <v>527</v>
      </c>
      <c r="F129" s="68" t="n">
        <f aca="false">IF(E129="","",D129-E129)</f>
        <v>1</v>
      </c>
      <c r="G129" s="59" t="n">
        <v>503</v>
      </c>
      <c r="H129" s="59" t="n">
        <v>515</v>
      </c>
      <c r="I129" s="68" t="n">
        <f aca="false">IF(H129="","",G129-H129)</f>
        <v>-12</v>
      </c>
      <c r="J129" s="40" t="n">
        <f aca="false">IF(OR(D129="",D129+G129=0),"",D129/(D129+G129))</f>
        <v>0.512124151309408</v>
      </c>
      <c r="K129" s="40" t="n">
        <f aca="false">IF(E129="","",E129/(E129+H129))</f>
        <v>0.505758157389635</v>
      </c>
      <c r="L129" s="69" t="n">
        <f aca="false">IF(OR(K129="",J129=""),"",(J129-K129)*100)</f>
        <v>0.636599391977299</v>
      </c>
      <c r="M129" s="36" t="n">
        <v>2.8128053798891</v>
      </c>
      <c r="N129" s="36" t="n">
        <v>1.28313635590461</v>
      </c>
      <c r="O129" s="36" t="n">
        <f aca="false">SQRT(M129^2+N129^2)</f>
        <v>3.09165214941416</v>
      </c>
      <c r="P129" s="40" t="n">
        <f aca="false">IF(J129="","",MAX(0,J129-1.96*O129/100))</f>
        <v>0.451527769180891</v>
      </c>
      <c r="Q129" s="40" t="n">
        <f aca="false">IF(J129="","",MIN(1,J129+1.96*O129/100))</f>
        <v>0.572720533437926</v>
      </c>
      <c r="R129" s="32" t="str">
        <f aca="false">IF(L129="","",IF(ABS(L129)&lt;=O129,"Yes","No"))</f>
        <v>Yes</v>
      </c>
      <c r="S129" s="32" t="str">
        <f aca="false">IF(L129="","",IF(ABS(L129)&lt;=1.96*O129,"Yes","No"))</f>
        <v>Yes</v>
      </c>
      <c r="T129" s="59" t="n">
        <f aca="false">IF(D129="","",ROUND(SQRT(((D129+G129)*O129/100)^2+(J129*(D129+G129)*0.09439)^2),0))</f>
        <v>59</v>
      </c>
      <c r="U129" s="32"/>
    </row>
    <row r="130" customFormat="false" ht="15" hidden="false" customHeight="false" outlineLevel="0" collapsed="false">
      <c r="A130" s="32" t="s">
        <v>230</v>
      </c>
      <c r="B130" s="32" t="s">
        <v>314</v>
      </c>
      <c r="C130" s="32" t="s">
        <v>315</v>
      </c>
      <c r="D130" s="59" t="n">
        <v>550</v>
      </c>
      <c r="E130" s="59" t="n">
        <v>562</v>
      </c>
      <c r="F130" s="68" t="n">
        <f aca="false">IF(E130="","",D130-E130)</f>
        <v>-12</v>
      </c>
      <c r="G130" s="59" t="n">
        <v>500</v>
      </c>
      <c r="H130" s="59" t="n">
        <v>497</v>
      </c>
      <c r="I130" s="68" t="n">
        <f aca="false">IF(H130="","",G130-H130)</f>
        <v>3</v>
      </c>
      <c r="J130" s="40" t="n">
        <f aca="false">IF(OR(D130="",D130+G130=0),"",D130/(D130+G130))</f>
        <v>0.523809523809524</v>
      </c>
      <c r="K130" s="40" t="n">
        <f aca="false">IF(E130="","",E130/(E130+H130))</f>
        <v>0.530689329556185</v>
      </c>
      <c r="L130" s="69" t="n">
        <f aca="false">IF(OR(K130="",J130=""),"",(J130-K130)*100)</f>
        <v>-0.687980574666125</v>
      </c>
      <c r="M130" s="36" t="n">
        <v>2.8128053798891</v>
      </c>
      <c r="N130" s="36" t="n">
        <v>1.28313635590461</v>
      </c>
      <c r="O130" s="36" t="n">
        <f aca="false">SQRT(M130^2+N130^2)</f>
        <v>3.09165214941416</v>
      </c>
      <c r="P130" s="40" t="n">
        <f aca="false">IF(J130="","",MAX(0,J130-1.96*O130/100))</f>
        <v>0.463213141681006</v>
      </c>
      <c r="Q130" s="40" t="n">
        <f aca="false">IF(J130="","",MIN(1,J130+1.96*O130/100))</f>
        <v>0.584405905938041</v>
      </c>
      <c r="R130" s="32" t="str">
        <f aca="false">IF(L130="","",IF(ABS(L130)&lt;=O130,"Yes","No"))</f>
        <v>Yes</v>
      </c>
      <c r="S130" s="32" t="str">
        <f aca="false">IF(L130="","",IF(ABS(L130)&lt;=1.96*O130,"Yes","No"))</f>
        <v>Yes</v>
      </c>
      <c r="T130" s="59" t="n">
        <f aca="false">IF(D130="","",ROUND(SQRT(((D130+G130)*O130/100)^2+(J130*(D130+G130)*0.09439)^2),0))</f>
        <v>61</v>
      </c>
      <c r="U130" s="32"/>
    </row>
    <row r="131" customFormat="false" ht="15" hidden="false" customHeight="false" outlineLevel="0" collapsed="false">
      <c r="A131" s="32" t="s">
        <v>230</v>
      </c>
      <c r="B131" s="32" t="s">
        <v>314</v>
      </c>
      <c r="C131" s="32" t="s">
        <v>316</v>
      </c>
      <c r="D131" s="59" t="n">
        <v>556</v>
      </c>
      <c r="E131" s="59" t="n">
        <v>566</v>
      </c>
      <c r="F131" s="68" t="n">
        <f aca="false">IF(E131="","",D131-E131)</f>
        <v>-10</v>
      </c>
      <c r="G131" s="59" t="n">
        <v>523</v>
      </c>
      <c r="H131" s="59" t="n">
        <v>509</v>
      </c>
      <c r="I131" s="68" t="n">
        <f aca="false">IF(H131="","",G131-H131)</f>
        <v>14</v>
      </c>
      <c r="J131" s="40" t="n">
        <f aca="false">IF(OR(D131="",D131+G131=0),"",D131/(D131+G131))</f>
        <v>0.515291936978684</v>
      </c>
      <c r="K131" s="40" t="n">
        <f aca="false">IF(E131="","",E131/(E131+H131))</f>
        <v>0.526511627906977</v>
      </c>
      <c r="L131" s="69" t="n">
        <f aca="false">IF(OR(K131="",J131=""),"",(J131-K131)*100)</f>
        <v>-1.12196909282928</v>
      </c>
      <c r="M131" s="36" t="n">
        <v>2.8128053798891</v>
      </c>
      <c r="N131" s="36" t="n">
        <v>1.28313635590461</v>
      </c>
      <c r="O131" s="36" t="n">
        <f aca="false">SQRT(M131^2+N131^2)</f>
        <v>3.09165214941416</v>
      </c>
      <c r="P131" s="40" t="n">
        <f aca="false">IF(J131="","",MAX(0,J131-1.96*O131/100))</f>
        <v>0.454695554850166</v>
      </c>
      <c r="Q131" s="40" t="n">
        <f aca="false">IF(J131="","",MIN(1,J131+1.96*O131/100))</f>
        <v>0.575888319107202</v>
      </c>
      <c r="R131" s="32" t="str">
        <f aca="false">IF(L131="","",IF(ABS(L131)&lt;=O131,"Yes","No"))</f>
        <v>Yes</v>
      </c>
      <c r="S131" s="32" t="str">
        <f aca="false">IF(L131="","",IF(ABS(L131)&lt;=1.96*O131,"Yes","No"))</f>
        <v>Yes</v>
      </c>
      <c r="T131" s="59" t="n">
        <f aca="false">IF(D131="","",ROUND(SQRT(((D131+G131)*O131/100)^2+(J131*(D131+G131)*0.09439)^2),0))</f>
        <v>62</v>
      </c>
      <c r="U131" s="32"/>
    </row>
    <row r="132" customFormat="false" ht="15" hidden="false" customHeight="false" outlineLevel="0" collapsed="false">
      <c r="A132" s="32" t="s">
        <v>230</v>
      </c>
      <c r="B132" s="32" t="s">
        <v>314</v>
      </c>
      <c r="C132" s="32" t="s">
        <v>317</v>
      </c>
      <c r="D132" s="59" t="n">
        <v>788</v>
      </c>
      <c r="E132" s="59" t="n">
        <v>826</v>
      </c>
      <c r="F132" s="68" t="n">
        <f aca="false">IF(E132="","",D132-E132)</f>
        <v>-38</v>
      </c>
      <c r="G132" s="59" t="n">
        <v>810</v>
      </c>
      <c r="H132" s="59" t="n">
        <v>801</v>
      </c>
      <c r="I132" s="68" t="n">
        <f aca="false">IF(H132="","",G132-H132)</f>
        <v>9</v>
      </c>
      <c r="J132" s="40" t="n">
        <f aca="false">IF(OR(D132="",D132+G132=0),"",D132/(D132+G132))</f>
        <v>0.493116395494368</v>
      </c>
      <c r="K132" s="40" t="n">
        <f aca="false">IF(E132="","",E132/(E132+H132))</f>
        <v>0.507682851874616</v>
      </c>
      <c r="L132" s="69" t="n">
        <f aca="false">IF(OR(K132="",J132=""),"",(J132-K132)*100)</f>
        <v>-1.45664563802478</v>
      </c>
      <c r="M132" s="36" t="n">
        <v>2.56134382502704</v>
      </c>
      <c r="N132" s="36" t="n">
        <v>1.28313635590461</v>
      </c>
      <c r="O132" s="36" t="n">
        <f aca="false">SQRT(M132^2+N132^2)</f>
        <v>2.86477243386771</v>
      </c>
      <c r="P132" s="40" t="n">
        <f aca="false">IF(J132="","",MAX(0,J132-1.96*O132/100))</f>
        <v>0.436966855790561</v>
      </c>
      <c r="Q132" s="40" t="n">
        <f aca="false">IF(J132="","",MIN(1,J132+1.96*O132/100))</f>
        <v>0.549265935198175</v>
      </c>
      <c r="R132" s="32" t="str">
        <f aca="false">IF(L132="","",IF(ABS(L132)&lt;=O132,"Yes","No"))</f>
        <v>Yes</v>
      </c>
      <c r="S132" s="32" t="str">
        <f aca="false">IF(L132="","",IF(ABS(L132)&lt;=1.96*O132,"Yes","No"))</f>
        <v>Yes</v>
      </c>
      <c r="T132" s="59" t="n">
        <f aca="false">IF(D132="","",ROUND(SQRT(((D132+G132)*O132/100)^2+(J132*(D132+G132)*0.09179)^2),0))</f>
        <v>86</v>
      </c>
      <c r="U132" s="32"/>
    </row>
    <row r="133" customFormat="false" ht="15" hidden="false" customHeight="false" outlineLevel="0" collapsed="false">
      <c r="A133" s="32" t="s">
        <v>230</v>
      </c>
      <c r="B133" s="32" t="s">
        <v>314</v>
      </c>
      <c r="C133" s="32" t="s">
        <v>318</v>
      </c>
      <c r="D133" s="59" t="n">
        <v>680</v>
      </c>
      <c r="E133" s="59" t="n">
        <v>686</v>
      </c>
      <c r="F133" s="68" t="n">
        <f aca="false">IF(E133="","",D133-E133)</f>
        <v>-6</v>
      </c>
      <c r="G133" s="59" t="n">
        <v>576</v>
      </c>
      <c r="H133" s="59" t="n">
        <v>580</v>
      </c>
      <c r="I133" s="68" t="n">
        <f aca="false">IF(H133="","",G133-H133)</f>
        <v>-4</v>
      </c>
      <c r="J133" s="40" t="n">
        <f aca="false">IF(OR(D133="",D133+G133=0),"",D133/(D133+G133))</f>
        <v>0.54140127388535</v>
      </c>
      <c r="K133" s="40" t="n">
        <f aca="false">IF(E133="","",E133/(E133+H133))</f>
        <v>0.541864139020537</v>
      </c>
      <c r="L133" s="69" t="n">
        <f aca="false">IF(OR(K133="",J133=""),"",(J133-K133)*100)</f>
        <v>-0.0462865135186785</v>
      </c>
      <c r="M133" s="36" t="n">
        <v>2.56134382502704</v>
      </c>
      <c r="N133" s="36" t="n">
        <v>1.28313635590461</v>
      </c>
      <c r="O133" s="36" t="n">
        <f aca="false">SQRT(M133^2+N133^2)</f>
        <v>2.86477243386771</v>
      </c>
      <c r="P133" s="40" t="n">
        <f aca="false">IF(J133="","",MAX(0,J133-1.96*O133/100))</f>
        <v>0.485251734181543</v>
      </c>
      <c r="Q133" s="40" t="n">
        <f aca="false">IF(J133="","",MIN(1,J133+1.96*O133/100))</f>
        <v>0.597550813589157</v>
      </c>
      <c r="R133" s="32" t="str">
        <f aca="false">IF(L133="","",IF(ABS(L133)&lt;=O133,"Yes","No"))</f>
        <v>Yes</v>
      </c>
      <c r="S133" s="32" t="str">
        <f aca="false">IF(L133="","",IF(ABS(L133)&lt;=1.96*O133,"Yes","No"))</f>
        <v>Yes</v>
      </c>
      <c r="T133" s="59" t="n">
        <f aca="false">IF(D133="","",ROUND(SQRT(((D133+G133)*O133/100)^2+(J133*(D133+G133)*0.09179)^2),0))</f>
        <v>72</v>
      </c>
      <c r="U133" s="32"/>
    </row>
    <row r="134" customFormat="false" ht="15" hidden="false" customHeight="false" outlineLevel="0" collapsed="false">
      <c r="A134" s="32" t="s">
        <v>230</v>
      </c>
      <c r="B134" s="32" t="s">
        <v>314</v>
      </c>
      <c r="C134" s="32" t="s">
        <v>319</v>
      </c>
      <c r="D134" s="59" t="n">
        <v>333</v>
      </c>
      <c r="E134" s="59" t="n">
        <v>332</v>
      </c>
      <c r="F134" s="68" t="n">
        <f aca="false">IF(E134="","",D134-E134)</f>
        <v>1</v>
      </c>
      <c r="G134" s="59" t="n">
        <v>347</v>
      </c>
      <c r="H134" s="59" t="n">
        <v>340</v>
      </c>
      <c r="I134" s="68" t="n">
        <f aca="false">IF(H134="","",G134-H134)</f>
        <v>7</v>
      </c>
      <c r="J134" s="40" t="n">
        <f aca="false">IF(OR(D134="",D134+G134=0),"",D134/(D134+G134))</f>
        <v>0.489705882352941</v>
      </c>
      <c r="K134" s="40" t="n">
        <f aca="false">IF(E134="","",E134/(E134+H134))</f>
        <v>0.494047619047619</v>
      </c>
      <c r="L134" s="69" t="n">
        <f aca="false">IF(OR(K134="",J134=""),"",(J134-K134)*100)</f>
        <v>-0.434173669467791</v>
      </c>
      <c r="M134" s="36" t="n">
        <v>4.08747524320642</v>
      </c>
      <c r="N134" s="36" t="n">
        <v>1.28313635590461</v>
      </c>
      <c r="O134" s="36" t="n">
        <f aca="false">SQRT(M134^2+N134^2)</f>
        <v>4.28414434533543</v>
      </c>
      <c r="P134" s="40" t="n">
        <f aca="false">IF(J134="","",MAX(0,J134-1.96*O134/100))</f>
        <v>0.405736653184367</v>
      </c>
      <c r="Q134" s="40" t="n">
        <f aca="false">IF(J134="","",MIN(1,J134+1.96*O134/100))</f>
        <v>0.573675111521516</v>
      </c>
      <c r="R134" s="32" t="str">
        <f aca="false">IF(L134="","",IF(ABS(L134)&lt;=O134,"Yes","No"))</f>
        <v>Yes</v>
      </c>
      <c r="S134" s="32" t="str">
        <f aca="false">IF(L134="","",IF(ABS(L134)&lt;=1.96*O134,"Yes","No"))</f>
        <v>Yes</v>
      </c>
      <c r="T134" s="59" t="n">
        <f aca="false">IF(D134="","",ROUND(SQRT(((D134+G134)*O134/100)^2+(J134*(D134+G134)*0.15542)^2),0))</f>
        <v>59</v>
      </c>
      <c r="U134" s="32"/>
    </row>
    <row r="135" customFormat="false" ht="15" hidden="false" customHeight="false" outlineLevel="0" collapsed="false">
      <c r="A135" s="32" t="s">
        <v>230</v>
      </c>
      <c r="B135" s="32" t="s">
        <v>314</v>
      </c>
      <c r="C135" s="32" t="s">
        <v>320</v>
      </c>
      <c r="D135" s="59" t="n">
        <v>657</v>
      </c>
      <c r="E135" s="59" t="n">
        <v>691</v>
      </c>
      <c r="F135" s="68" t="n">
        <f aca="false">IF(E135="","",D135-E135)</f>
        <v>-34</v>
      </c>
      <c r="G135" s="59" t="n">
        <v>542</v>
      </c>
      <c r="H135" s="59" t="n">
        <v>509</v>
      </c>
      <c r="I135" s="68" t="n">
        <f aca="false">IF(H135="","",G135-H135)</f>
        <v>33</v>
      </c>
      <c r="J135" s="40" t="n">
        <f aca="false">IF(OR(D135="",D135+G135=0),"",D135/(D135+G135))</f>
        <v>0.547956630525438</v>
      </c>
      <c r="K135" s="40" t="n">
        <f aca="false">IF(E135="","",E135/(E135+H135))</f>
        <v>0.575833333333333</v>
      </c>
      <c r="L135" s="69" t="n">
        <f aca="false">IF(OR(K135="",J135=""),"",(J135-K135)*100)</f>
        <v>-2.78767028078955</v>
      </c>
      <c r="M135" s="36" t="n">
        <v>2.56134382502704</v>
      </c>
      <c r="N135" s="36" t="n">
        <v>1.28313635590461</v>
      </c>
      <c r="O135" s="36" t="n">
        <f aca="false">SQRT(M135^2+N135^2)</f>
        <v>2.86477243386771</v>
      </c>
      <c r="P135" s="40" t="n">
        <f aca="false">IF(J135="","",MAX(0,J135-1.96*O135/100))</f>
        <v>0.491807090821631</v>
      </c>
      <c r="Q135" s="40" t="n">
        <f aca="false">IF(J135="","",MIN(1,J135+1.96*O135/100))</f>
        <v>0.604106170229245</v>
      </c>
      <c r="R135" s="32" t="str">
        <f aca="false">IF(L135="","",IF(ABS(L135)&lt;=O135,"Yes","No"))</f>
        <v>Yes</v>
      </c>
      <c r="S135" s="32" t="str">
        <f aca="false">IF(L135="","",IF(ABS(L135)&lt;=1.96*O135,"Yes","No"))</f>
        <v>Yes</v>
      </c>
      <c r="T135" s="59" t="n">
        <f aca="false">IF(D135="","",ROUND(SQRT(((D135+G135)*O135/100)^2+(J135*(D135+G135)*0.09179)^2),0))</f>
        <v>69</v>
      </c>
      <c r="U135" s="32"/>
    </row>
    <row r="136" customFormat="false" ht="15" hidden="false" customHeight="false" outlineLevel="0" collapsed="false">
      <c r="A136" s="32" t="s">
        <v>230</v>
      </c>
      <c r="B136" s="32" t="s">
        <v>321</v>
      </c>
      <c r="C136" s="32" t="s">
        <v>322</v>
      </c>
      <c r="D136" s="59" t="n">
        <v>637</v>
      </c>
      <c r="E136" s="59" t="n">
        <v>579</v>
      </c>
      <c r="F136" s="68" t="n">
        <f aca="false">IF(E136="","",D136-E136)</f>
        <v>58</v>
      </c>
      <c r="G136" s="59" t="n">
        <v>305</v>
      </c>
      <c r="H136" s="59" t="n">
        <v>292</v>
      </c>
      <c r="I136" s="68" t="n">
        <f aca="false">IF(H136="","",G136-H136)</f>
        <v>13</v>
      </c>
      <c r="J136" s="40" t="n">
        <f aca="false">IF(OR(D136="",D136+G136=0),"",D136/(D136+G136))</f>
        <v>0.676220806794055</v>
      </c>
      <c r="K136" s="40" t="n">
        <f aca="false">IF(E136="","",E136/(E136+H136))</f>
        <v>0.664753157290471</v>
      </c>
      <c r="L136" s="69" t="n">
        <f aca="false">IF(OR(K136="",J136=""),"",(J136-K136)*100)</f>
        <v>1.14676495035845</v>
      </c>
      <c r="M136" s="36" t="n">
        <v>2.8128053798891</v>
      </c>
      <c r="N136" s="36" t="n">
        <v>1.28313635590461</v>
      </c>
      <c r="O136" s="36" t="n">
        <f aca="false">SQRT(M136^2+N136^2)</f>
        <v>3.09165214941416</v>
      </c>
      <c r="P136" s="40" t="n">
        <f aca="false">IF(J136="","",MAX(0,J136-1.96*O136/100))</f>
        <v>0.615624424665538</v>
      </c>
      <c r="Q136" s="40" t="n">
        <f aca="false">IF(J136="","",MIN(1,J136+1.96*O136/100))</f>
        <v>0.736817188922573</v>
      </c>
      <c r="R136" s="32" t="str">
        <f aca="false">IF(L136="","",IF(ABS(L136)&lt;=O136,"Yes","No"))</f>
        <v>Yes</v>
      </c>
      <c r="S136" s="32" t="str">
        <f aca="false">IF(L136="","",IF(ABS(L136)&lt;=1.96*O136,"Yes","No"))</f>
        <v>Yes</v>
      </c>
      <c r="T136" s="59" t="n">
        <f aca="false">IF(D136="","",ROUND(SQRT(((D136+G136)*O136/100)^2+(J136*(D136+G136)*0.09439)^2),0))</f>
        <v>67</v>
      </c>
      <c r="U136" s="32"/>
    </row>
    <row r="137" customFormat="false" ht="15" hidden="false" customHeight="false" outlineLevel="0" collapsed="false">
      <c r="A137" s="32" t="s">
        <v>230</v>
      </c>
      <c r="B137" s="32" t="s">
        <v>321</v>
      </c>
      <c r="C137" s="32" t="s">
        <v>323</v>
      </c>
      <c r="D137" s="59" t="n">
        <v>441</v>
      </c>
      <c r="E137" s="59" t="n">
        <v>440</v>
      </c>
      <c r="F137" s="68" t="n">
        <f aca="false">IF(E137="","",D137-E137)</f>
        <v>1</v>
      </c>
      <c r="G137" s="59" t="n">
        <v>276</v>
      </c>
      <c r="H137" s="59" t="n">
        <v>262</v>
      </c>
      <c r="I137" s="68" t="n">
        <f aca="false">IF(H137="","",G137-H137)</f>
        <v>14</v>
      </c>
      <c r="J137" s="40" t="n">
        <f aca="false">IF(OR(D137="",D137+G137=0),"",D137/(D137+G137))</f>
        <v>0.615062761506276</v>
      </c>
      <c r="K137" s="40" t="n">
        <f aca="false">IF(E137="","",E137/(E137+H137))</f>
        <v>0.626780626780627</v>
      </c>
      <c r="L137" s="69" t="n">
        <f aca="false">IF(OR(K137="",J137=""),"",(J137-K137)*100)</f>
        <v>-1.17178652743506</v>
      </c>
      <c r="M137" s="36" t="n">
        <v>4.08747524320642</v>
      </c>
      <c r="N137" s="36" t="n">
        <v>1.28313635590461</v>
      </c>
      <c r="O137" s="36" t="n">
        <f aca="false">SQRT(M137^2+N137^2)</f>
        <v>4.28414434533543</v>
      </c>
      <c r="P137" s="40" t="n">
        <f aca="false">IF(J137="","",MAX(0,J137-1.96*O137/100))</f>
        <v>0.531093532337702</v>
      </c>
      <c r="Q137" s="40" t="n">
        <f aca="false">IF(J137="","",MIN(1,J137+1.96*O137/100))</f>
        <v>0.699031990674851</v>
      </c>
      <c r="R137" s="32" t="str">
        <f aca="false">IF(L137="","",IF(ABS(L137)&lt;=O137,"Yes","No"))</f>
        <v>Yes</v>
      </c>
      <c r="S137" s="32" t="str">
        <f aca="false">IF(L137="","",IF(ABS(L137)&lt;=1.96*O137,"Yes","No"))</f>
        <v>Yes</v>
      </c>
      <c r="T137" s="59" t="n">
        <f aca="false">IF(D137="","",ROUND(SQRT(((D137+G137)*O137/100)^2+(J137*(D137+G137)*0.15542)^2),0))</f>
        <v>75</v>
      </c>
      <c r="U137" s="32"/>
    </row>
    <row r="138" customFormat="false" ht="15" hidden="false" customHeight="false" outlineLevel="0" collapsed="false">
      <c r="A138" s="32" t="s">
        <v>230</v>
      </c>
      <c r="B138" s="32" t="s">
        <v>321</v>
      </c>
      <c r="C138" s="32" t="s">
        <v>324</v>
      </c>
      <c r="D138" s="59" t="n">
        <v>436</v>
      </c>
      <c r="E138" s="59" t="n">
        <v>414</v>
      </c>
      <c r="F138" s="68" t="n">
        <f aca="false">IF(E138="","",D138-E138)</f>
        <v>22</v>
      </c>
      <c r="G138" s="59" t="n">
        <v>245</v>
      </c>
      <c r="H138" s="59" t="n">
        <v>239</v>
      </c>
      <c r="I138" s="68" t="n">
        <f aca="false">IF(H138="","",G138-H138)</f>
        <v>6</v>
      </c>
      <c r="J138" s="40" t="n">
        <f aca="false">IF(OR(D138="",D138+G138=0),"",D138/(D138+G138))</f>
        <v>0.640234948604993</v>
      </c>
      <c r="K138" s="40" t="n">
        <f aca="false">IF(E138="","",E138/(E138+H138))</f>
        <v>0.633996937212864</v>
      </c>
      <c r="L138" s="69" t="n">
        <f aca="false">IF(OR(K138="",J138=""),"",(J138-K138)*100)</f>
        <v>0.623801139212898</v>
      </c>
      <c r="M138" s="36" t="n">
        <v>4.08747524320642</v>
      </c>
      <c r="N138" s="36" t="n">
        <v>1.28313635590461</v>
      </c>
      <c r="O138" s="36" t="n">
        <f aca="false">SQRT(M138^2+N138^2)</f>
        <v>4.28414434533543</v>
      </c>
      <c r="P138" s="40" t="n">
        <f aca="false">IF(J138="","",MAX(0,J138-1.96*O138/100))</f>
        <v>0.556265719436418</v>
      </c>
      <c r="Q138" s="40" t="n">
        <f aca="false">IF(J138="","",MIN(1,J138+1.96*O138/100))</f>
        <v>0.724204177773567</v>
      </c>
      <c r="R138" s="32" t="str">
        <f aca="false">IF(L138="","",IF(ABS(L138)&lt;=O138,"Yes","No"))</f>
        <v>Yes</v>
      </c>
      <c r="S138" s="32" t="str">
        <f aca="false">IF(L138="","",IF(ABS(L138)&lt;=1.96*O138,"Yes","No"))</f>
        <v>Yes</v>
      </c>
      <c r="T138" s="59" t="n">
        <f aca="false">IF(D138="","",ROUND(SQRT(((D138+G138)*O138/100)^2+(J138*(D138+G138)*0.15542)^2),0))</f>
        <v>74</v>
      </c>
      <c r="U138" s="32"/>
    </row>
    <row r="139" customFormat="false" ht="15" hidden="false" customHeight="false" outlineLevel="0" collapsed="false">
      <c r="A139" s="32" t="s">
        <v>230</v>
      </c>
      <c r="B139" s="32" t="s">
        <v>325</v>
      </c>
      <c r="C139" s="32" t="s">
        <v>325</v>
      </c>
      <c r="D139" s="59" t="n">
        <v>389</v>
      </c>
      <c r="E139" s="59" t="n">
        <v>379</v>
      </c>
      <c r="F139" s="68" t="n">
        <f aca="false">IF(E139="","",D139-E139)</f>
        <v>10</v>
      </c>
      <c r="G139" s="59" t="n">
        <v>352</v>
      </c>
      <c r="H139" s="59" t="n">
        <v>330</v>
      </c>
      <c r="I139" s="68" t="n">
        <f aca="false">IF(H139="","",G139-H139)</f>
        <v>22</v>
      </c>
      <c r="J139" s="40" t="n">
        <f aca="false">IF(OR(D139="",D139+G139=0),"",D139/(D139+G139))</f>
        <v>0.524966261808367</v>
      </c>
      <c r="K139" s="40" t="n">
        <f aca="false">IF(E139="","",E139/(E139+H139))</f>
        <v>0.534555712270804</v>
      </c>
      <c r="L139" s="69" t="n">
        <f aca="false">IF(OR(K139="",J139=""),"",(J139-K139)*100)</f>
        <v>-0.958945046243687</v>
      </c>
      <c r="M139" s="36" t="n">
        <v>4.08747524320642</v>
      </c>
      <c r="N139" s="36" t="n">
        <v>1.28313635590461</v>
      </c>
      <c r="O139" s="36" t="n">
        <f aca="false">SQRT(M139^2+N139^2)</f>
        <v>4.28414434533543</v>
      </c>
      <c r="P139" s="40" t="n">
        <f aca="false">IF(J139="","",MAX(0,J139-1.96*O139/100))</f>
        <v>0.440997032639793</v>
      </c>
      <c r="Q139" s="40" t="n">
        <f aca="false">IF(J139="","",MIN(1,J139+1.96*O139/100))</f>
        <v>0.608935490976941</v>
      </c>
      <c r="R139" s="32" t="str">
        <f aca="false">IF(L139="","",IF(ABS(L139)&lt;=O139,"Yes","No"))</f>
        <v>Yes</v>
      </c>
      <c r="S139" s="32" t="str">
        <f aca="false">IF(L139="","",IF(ABS(L139)&lt;=1.96*O139,"Yes","No"))</f>
        <v>Yes</v>
      </c>
      <c r="T139" s="59" t="n">
        <f aca="false">IF(D139="","",ROUND(SQRT(((D139+G139)*O139/100)^2+(J139*(D139+G139)*0.15542)^2),0))</f>
        <v>68</v>
      </c>
      <c r="U139" s="32"/>
    </row>
    <row r="140" customFormat="false" ht="15" hidden="false" customHeight="false" outlineLevel="0" collapsed="false">
      <c r="A140" s="32" t="s">
        <v>230</v>
      </c>
      <c r="B140" s="32" t="s">
        <v>326</v>
      </c>
      <c r="C140" s="32" t="s">
        <v>326</v>
      </c>
      <c r="D140" s="59" t="n">
        <v>614</v>
      </c>
      <c r="E140" s="59" t="n">
        <v>654</v>
      </c>
      <c r="F140" s="68" t="n">
        <f aca="false">IF(E140="","",D140-E140)</f>
        <v>-40</v>
      </c>
      <c r="G140" s="59" t="n">
        <v>1444</v>
      </c>
      <c r="H140" s="59" t="n">
        <v>1439</v>
      </c>
      <c r="I140" s="68" t="n">
        <f aca="false">IF(H140="","",G140-H140)</f>
        <v>5</v>
      </c>
      <c r="J140" s="40" t="n">
        <f aca="false">IF(OR(D140="",D140+G140=0),"",D140/(D140+G140))</f>
        <v>0.298347910592809</v>
      </c>
      <c r="K140" s="40" t="n">
        <f aca="false">IF(E140="","",E140/(E140+H140))</f>
        <v>0.312470138557095</v>
      </c>
      <c r="L140" s="69" t="n">
        <f aca="false">IF(OR(K140="",J140=""),"",(J140-K140)*100)</f>
        <v>-1.41222279642865</v>
      </c>
      <c r="M140" s="36" t="n">
        <v>2.56134382502704</v>
      </c>
      <c r="N140" s="36" t="n">
        <v>1.28313635590461</v>
      </c>
      <c r="O140" s="36" t="n">
        <f aca="false">SQRT(M140^2+N140^2)</f>
        <v>2.86477243386771</v>
      </c>
      <c r="P140" s="40" t="n">
        <f aca="false">IF(J140="","",MAX(0,J140-1.96*O140/100))</f>
        <v>0.242198370889001</v>
      </c>
      <c r="Q140" s="40" t="n">
        <f aca="false">IF(J140="","",MIN(1,J140+1.96*O140/100))</f>
        <v>0.354497450296616</v>
      </c>
      <c r="R140" s="32" t="str">
        <f aca="false">IF(L140="","",IF(ABS(L140)&lt;=O140,"Yes","No"))</f>
        <v>Yes</v>
      </c>
      <c r="S140" s="32" t="str">
        <f aca="false">IF(L140="","",IF(ABS(L140)&lt;=1.96*O140,"Yes","No"))</f>
        <v>Yes</v>
      </c>
      <c r="T140" s="59" t="n">
        <f aca="false">IF(D140="","",ROUND(SQRT(((D140+G140)*O140/100)^2+(J140*(D140+G140)*0.09179)^2),0))</f>
        <v>82</v>
      </c>
      <c r="U140" s="32"/>
    </row>
    <row r="141" customFormat="false" ht="15" hidden="false" customHeight="false" outlineLevel="0" collapsed="false">
      <c r="A141" s="32" t="s">
        <v>230</v>
      </c>
      <c r="B141" s="32" t="s">
        <v>327</v>
      </c>
      <c r="C141" s="32" t="s">
        <v>328</v>
      </c>
      <c r="D141" s="59" t="n">
        <v>920</v>
      </c>
      <c r="E141" s="59" t="n">
        <v>928</v>
      </c>
      <c r="F141" s="68" t="n">
        <f aca="false">IF(E141="","",D141-E141)</f>
        <v>-8</v>
      </c>
      <c r="G141" s="59" t="n">
        <v>1016</v>
      </c>
      <c r="H141" s="59" t="n">
        <v>988</v>
      </c>
      <c r="I141" s="68" t="n">
        <f aca="false">IF(H141="","",G141-H141)</f>
        <v>28</v>
      </c>
      <c r="J141" s="40" t="n">
        <f aca="false">IF(OR(D141="",D141+G141=0),"",D141/(D141+G141))</f>
        <v>0.475206611570248</v>
      </c>
      <c r="K141" s="40" t="n">
        <f aca="false">IF(E141="","",E141/(E141+H141))</f>
        <v>0.484342379958246</v>
      </c>
      <c r="L141" s="69" t="n">
        <f aca="false">IF(OR(K141="",J141=""),"",(J141-K141)*100)</f>
        <v>-0.91357683879984</v>
      </c>
      <c r="M141" s="36" t="n">
        <v>2.56134382502704</v>
      </c>
      <c r="N141" s="36" t="n">
        <v>1.28313635590461</v>
      </c>
      <c r="O141" s="36" t="n">
        <f aca="false">SQRT(M141^2+N141^2)</f>
        <v>2.86477243386771</v>
      </c>
      <c r="P141" s="40" t="n">
        <f aca="false">IF(J141="","",MAX(0,J141-1.96*O141/100))</f>
        <v>0.419057071866441</v>
      </c>
      <c r="Q141" s="40" t="n">
        <f aca="false">IF(J141="","",MIN(1,J141+1.96*O141/100))</f>
        <v>0.531356151274055</v>
      </c>
      <c r="R141" s="32" t="str">
        <f aca="false">IF(L141="","",IF(ABS(L141)&lt;=O141,"Yes","No"))</f>
        <v>Yes</v>
      </c>
      <c r="S141" s="32" t="str">
        <f aca="false">IF(L141="","",IF(ABS(L141)&lt;=1.96*O141,"Yes","No"))</f>
        <v>Yes</v>
      </c>
      <c r="T141" s="59" t="n">
        <f aca="false">IF(D141="","",ROUND(SQRT(((D141+G141)*O141/100)^2+(J141*(D141+G141)*0.09179)^2),0))</f>
        <v>101</v>
      </c>
      <c r="U141" s="32"/>
    </row>
    <row r="142" customFormat="false" ht="15" hidden="false" customHeight="false" outlineLevel="0" collapsed="false">
      <c r="A142" s="32" t="s">
        <v>230</v>
      </c>
      <c r="B142" s="32" t="s">
        <v>327</v>
      </c>
      <c r="C142" s="32" t="s">
        <v>329</v>
      </c>
      <c r="D142" s="59" t="n">
        <v>1107</v>
      </c>
      <c r="E142" s="59" t="n">
        <v>1082</v>
      </c>
      <c r="F142" s="68" t="n">
        <f aca="false">IF(E142="","",D142-E142)</f>
        <v>25</v>
      </c>
      <c r="G142" s="59" t="n">
        <v>1148</v>
      </c>
      <c r="H142" s="59" t="n">
        <v>1101</v>
      </c>
      <c r="I142" s="68" t="n">
        <f aca="false">IF(H142="","",G142-H142)</f>
        <v>47</v>
      </c>
      <c r="J142" s="40" t="n">
        <f aca="false">IF(OR(D142="",D142+G142=0),"",D142/(D142+G142))</f>
        <v>0.490909090909091</v>
      </c>
      <c r="K142" s="40" t="n">
        <f aca="false">IF(E142="","",E142/(E142+H142))</f>
        <v>0.495648190563445</v>
      </c>
      <c r="L142" s="69" t="n">
        <f aca="false">IF(OR(K142="",J142=""),"",(J142-K142)*100)</f>
        <v>-0.473909965435387</v>
      </c>
      <c r="M142" s="36" t="n">
        <v>2.56134382502704</v>
      </c>
      <c r="N142" s="36" t="n">
        <v>1.28313635590461</v>
      </c>
      <c r="O142" s="36" t="n">
        <f aca="false">SQRT(M142^2+N142^2)</f>
        <v>2.86477243386771</v>
      </c>
      <c r="P142" s="40" t="n">
        <f aca="false">IF(J142="","",MAX(0,J142-1.96*O142/100))</f>
        <v>0.434759551205284</v>
      </c>
      <c r="Q142" s="40" t="n">
        <f aca="false">IF(J142="","",MIN(1,J142+1.96*O142/100))</f>
        <v>0.547058630612898</v>
      </c>
      <c r="R142" s="32" t="str">
        <f aca="false">IF(L142="","",IF(ABS(L142)&lt;=O142,"Yes","No"))</f>
        <v>Yes</v>
      </c>
      <c r="S142" s="32" t="str">
        <f aca="false">IF(L142="","",IF(ABS(L142)&lt;=1.96*O142,"Yes","No"))</f>
        <v>Yes</v>
      </c>
      <c r="T142" s="59" t="n">
        <f aca="false">IF(D142="","",ROUND(SQRT(((D142+G142)*O142/100)^2+(J142*(D142+G142)*0.09179)^2),0))</f>
        <v>120</v>
      </c>
      <c r="U142" s="32"/>
    </row>
    <row r="143" customFormat="false" ht="15" hidden="false" customHeight="false" outlineLevel="0" collapsed="false">
      <c r="A143" s="32" t="s">
        <v>230</v>
      </c>
      <c r="B143" s="32" t="s">
        <v>327</v>
      </c>
      <c r="C143" s="32" t="s">
        <v>330</v>
      </c>
      <c r="D143" s="59" t="n">
        <v>1808</v>
      </c>
      <c r="E143" s="59" t="n">
        <v>1799</v>
      </c>
      <c r="F143" s="68" t="n">
        <f aca="false">IF(E143="","",D143-E143)</f>
        <v>9</v>
      </c>
      <c r="G143" s="59" t="n">
        <v>1907</v>
      </c>
      <c r="H143" s="59" t="n">
        <v>1810</v>
      </c>
      <c r="I143" s="68" t="n">
        <f aca="false">IF(H143="","",G143-H143)</f>
        <v>97</v>
      </c>
      <c r="J143" s="40" t="n">
        <f aca="false">IF(OR(D143="",D143+G143=0),"",D143/(D143+G143))</f>
        <v>0.486675639300135</v>
      </c>
      <c r="K143" s="40" t="n">
        <f aca="false">IF(E143="","",E143/(E143+H143))</f>
        <v>0.498476032141868</v>
      </c>
      <c r="L143" s="69" t="n">
        <f aca="false">IF(OR(K143="",J143=""),"",(J143-K143)*100)</f>
        <v>-1.1800392841733</v>
      </c>
      <c r="M143" s="36" t="n">
        <v>2.56134382502704</v>
      </c>
      <c r="N143" s="36" t="n">
        <v>1.28313635590461</v>
      </c>
      <c r="O143" s="36" t="n">
        <f aca="false">SQRT(M143^2+N143^2)</f>
        <v>2.86477243386771</v>
      </c>
      <c r="P143" s="40" t="n">
        <f aca="false">IF(J143="","",MAX(0,J143-1.96*O143/100))</f>
        <v>0.430526099596328</v>
      </c>
      <c r="Q143" s="40" t="n">
        <f aca="false">IF(J143="","",MIN(1,J143+1.96*O143/100))</f>
        <v>0.542825179003942</v>
      </c>
      <c r="R143" s="32" t="str">
        <f aca="false">IF(L143="","",IF(ABS(L143)&lt;=O143,"Yes","No"))</f>
        <v>Yes</v>
      </c>
      <c r="S143" s="32" t="str">
        <f aca="false">IF(L143="","",IF(ABS(L143)&lt;=1.96*O143,"Yes","No"))</f>
        <v>Yes</v>
      </c>
      <c r="T143" s="59" t="n">
        <f aca="false">IF(D143="","",ROUND(SQRT(((D143+G143)*O143/100)^2+(J143*(D143+G143)*0.09179)^2),0))</f>
        <v>197</v>
      </c>
      <c r="U143" s="32"/>
    </row>
    <row r="144" customFormat="false" ht="15" hidden="false" customHeight="false" outlineLevel="0" collapsed="false">
      <c r="A144" s="32" t="s">
        <v>230</v>
      </c>
      <c r="B144" s="32" t="s">
        <v>327</v>
      </c>
      <c r="C144" s="32" t="s">
        <v>331</v>
      </c>
      <c r="D144" s="59" t="n">
        <v>909</v>
      </c>
      <c r="E144" s="59" t="n">
        <v>906</v>
      </c>
      <c r="F144" s="68" t="n">
        <f aca="false">IF(E144="","",D144-E144)</f>
        <v>3</v>
      </c>
      <c r="G144" s="59" t="n">
        <v>981</v>
      </c>
      <c r="H144" s="59" t="n">
        <v>980</v>
      </c>
      <c r="I144" s="68" t="n">
        <f aca="false">IF(H144="","",G144-H144)</f>
        <v>1</v>
      </c>
      <c r="J144" s="40" t="n">
        <f aca="false">IF(OR(D144="",D144+G144=0),"",D144/(D144+G144))</f>
        <v>0.480952380952381</v>
      </c>
      <c r="K144" s="40" t="n">
        <f aca="false">IF(E144="","",E144/(E144+H144))</f>
        <v>0.480381760339343</v>
      </c>
      <c r="L144" s="69" t="n">
        <f aca="false">IF(OR(K144="",J144=""),"",(J144-K144)*100)</f>
        <v>0.057062061303842</v>
      </c>
      <c r="M144" s="36" t="n">
        <v>2.56134382502704</v>
      </c>
      <c r="N144" s="36" t="n">
        <v>1.28313635590461</v>
      </c>
      <c r="O144" s="36" t="n">
        <f aca="false">SQRT(M144^2+N144^2)</f>
        <v>2.86477243386771</v>
      </c>
      <c r="P144" s="40" t="n">
        <f aca="false">IF(J144="","",MAX(0,J144-1.96*O144/100))</f>
        <v>0.424802841248574</v>
      </c>
      <c r="Q144" s="40" t="n">
        <f aca="false">IF(J144="","",MIN(1,J144+1.96*O144/100))</f>
        <v>0.537101920656188</v>
      </c>
      <c r="R144" s="32" t="str">
        <f aca="false">IF(L144="","",IF(ABS(L144)&lt;=O144,"Yes","No"))</f>
        <v>Yes</v>
      </c>
      <c r="S144" s="32" t="str">
        <f aca="false">IF(L144="","",IF(ABS(L144)&lt;=1.96*O144,"Yes","No"))</f>
        <v>Yes</v>
      </c>
      <c r="T144" s="59" t="n">
        <f aca="false">IF(D144="","",ROUND(SQRT(((D144+G144)*O144/100)^2+(J144*(D144+G144)*0.09179)^2),0))</f>
        <v>99</v>
      </c>
      <c r="U144" s="32"/>
    </row>
    <row r="145" customFormat="false" ht="15" hidden="false" customHeight="false" outlineLevel="0" collapsed="false">
      <c r="A145" s="32" t="s">
        <v>230</v>
      </c>
      <c r="B145" s="32" t="s">
        <v>327</v>
      </c>
      <c r="C145" s="32" t="s">
        <v>332</v>
      </c>
      <c r="D145" s="59" t="n">
        <v>837</v>
      </c>
      <c r="E145" s="59" t="n">
        <v>852</v>
      </c>
      <c r="F145" s="68" t="n">
        <f aca="false">IF(E145="","",D145-E145)</f>
        <v>-15</v>
      </c>
      <c r="G145" s="59" t="n">
        <v>919</v>
      </c>
      <c r="H145" s="59" t="n">
        <v>912</v>
      </c>
      <c r="I145" s="68" t="n">
        <f aca="false">IF(H145="","",G145-H145)</f>
        <v>7</v>
      </c>
      <c r="J145" s="40" t="n">
        <f aca="false">IF(OR(D145="",D145+G145=0),"",D145/(D145+G145))</f>
        <v>0.476651480637813</v>
      </c>
      <c r="K145" s="40" t="n">
        <f aca="false">IF(E145="","",E145/(E145+H145))</f>
        <v>0.482993197278912</v>
      </c>
      <c r="L145" s="69" t="n">
        <f aca="false">IF(OR(K145="",J145=""),"",(J145-K145)*100)</f>
        <v>-0.634171664109834</v>
      </c>
      <c r="M145" s="36" t="n">
        <v>2.56134382502704</v>
      </c>
      <c r="N145" s="36" t="n">
        <v>1.28313635590461</v>
      </c>
      <c r="O145" s="36" t="n">
        <f aca="false">SQRT(M145^2+N145^2)</f>
        <v>2.86477243386771</v>
      </c>
      <c r="P145" s="40" t="n">
        <f aca="false">IF(J145="","",MAX(0,J145-1.96*O145/100))</f>
        <v>0.420501940934006</v>
      </c>
      <c r="Q145" s="40" t="n">
        <f aca="false">IF(J145="","",MIN(1,J145+1.96*O145/100))</f>
        <v>0.53280102034162</v>
      </c>
      <c r="R145" s="32" t="str">
        <f aca="false">IF(L145="","",IF(ABS(L145)&lt;=O145,"Yes","No"))</f>
        <v>Yes</v>
      </c>
      <c r="S145" s="32" t="str">
        <f aca="false">IF(L145="","",IF(ABS(L145)&lt;=1.96*O145,"Yes","No"))</f>
        <v>Yes</v>
      </c>
      <c r="T145" s="59" t="n">
        <f aca="false">IF(D145="","",ROUND(SQRT(((D145+G145)*O145/100)^2+(J145*(D145+G145)*0.09179)^2),0))</f>
        <v>92</v>
      </c>
      <c r="U145" s="32"/>
    </row>
    <row r="146" customFormat="false" ht="15" hidden="false" customHeight="false" outlineLevel="0" collapsed="false">
      <c r="A146" s="32" t="s">
        <v>230</v>
      </c>
      <c r="B146" s="32" t="s">
        <v>327</v>
      </c>
      <c r="C146" s="32" t="s">
        <v>333</v>
      </c>
      <c r="D146" s="59" t="n">
        <v>677</v>
      </c>
      <c r="E146" s="59" t="n">
        <v>715</v>
      </c>
      <c r="F146" s="68" t="n">
        <f aca="false">IF(E146="","",D146-E146)</f>
        <v>-38</v>
      </c>
      <c r="G146" s="59" t="n">
        <v>712</v>
      </c>
      <c r="H146" s="59" t="n">
        <v>677</v>
      </c>
      <c r="I146" s="68" t="n">
        <f aca="false">IF(H146="","",G146-H146)</f>
        <v>35</v>
      </c>
      <c r="J146" s="40" t="n">
        <f aca="false">IF(OR(D146="",D146+G146=0),"",D146/(D146+G146))</f>
        <v>0.487401007919366</v>
      </c>
      <c r="K146" s="40" t="n">
        <f aca="false">IF(E146="","",E146/(E146+H146))</f>
        <v>0.513649425287356</v>
      </c>
      <c r="L146" s="69" t="n">
        <f aca="false">IF(OR(K146="",J146=""),"",(J146-K146)*100)</f>
        <v>-2.62484173679899</v>
      </c>
      <c r="M146" s="36" t="n">
        <v>2.56134382502704</v>
      </c>
      <c r="N146" s="36" t="n">
        <v>1.28313635590461</v>
      </c>
      <c r="O146" s="36" t="n">
        <f aca="false">SQRT(M146^2+N146^2)</f>
        <v>2.86477243386771</v>
      </c>
      <c r="P146" s="40" t="n">
        <f aca="false">IF(J146="","",MAX(0,J146-1.96*O146/100))</f>
        <v>0.431251468215559</v>
      </c>
      <c r="Q146" s="40" t="n">
        <f aca="false">IF(J146="","",MIN(1,J146+1.96*O146/100))</f>
        <v>0.543550547623174</v>
      </c>
      <c r="R146" s="32" t="str">
        <f aca="false">IF(L146="","",IF(ABS(L146)&lt;=O146,"Yes","No"))</f>
        <v>Yes</v>
      </c>
      <c r="S146" s="32" t="str">
        <f aca="false">IF(L146="","",IF(ABS(L146)&lt;=1.96*O146,"Yes","No"))</f>
        <v>Yes</v>
      </c>
      <c r="T146" s="59" t="n">
        <f aca="false">IF(D146="","",ROUND(SQRT(((D146+G146)*O146/100)^2+(J146*(D146+G146)*0.09179)^2),0))</f>
        <v>74</v>
      </c>
      <c r="U146" s="32"/>
    </row>
    <row r="147" customFormat="false" ht="15" hidden="false" customHeight="false" outlineLevel="0" collapsed="false">
      <c r="A147" s="32" t="s">
        <v>230</v>
      </c>
      <c r="B147" s="32" t="s">
        <v>327</v>
      </c>
      <c r="C147" s="32" t="s">
        <v>334</v>
      </c>
      <c r="D147" s="59" t="n">
        <v>1562</v>
      </c>
      <c r="E147" s="59" t="n">
        <v>1480</v>
      </c>
      <c r="F147" s="68" t="n">
        <f aca="false">IF(E147="","",D147-E147)</f>
        <v>82</v>
      </c>
      <c r="G147" s="59" t="n">
        <v>1587</v>
      </c>
      <c r="H147" s="59" t="n">
        <v>1588</v>
      </c>
      <c r="I147" s="68" t="n">
        <f aca="false">IF(H147="","",G147-H147)</f>
        <v>-1</v>
      </c>
      <c r="J147" s="40" t="n">
        <f aca="false">IF(OR(D147="",D147+G147=0),"",D147/(D147+G147))</f>
        <v>0.49603048586853</v>
      </c>
      <c r="K147" s="40" t="n">
        <f aca="false">IF(E147="","",E147/(E147+H147))</f>
        <v>0.482398956975228</v>
      </c>
      <c r="L147" s="69" t="n">
        <f aca="false">IF(OR(K147="",J147=""),"",(J147-K147)*100)</f>
        <v>1.36315288933015</v>
      </c>
      <c r="M147" s="36" t="n">
        <v>2.56134382502704</v>
      </c>
      <c r="N147" s="36" t="n">
        <v>1.28313635590461</v>
      </c>
      <c r="O147" s="36" t="n">
        <f aca="false">SQRT(M147^2+N147^2)</f>
        <v>2.86477243386771</v>
      </c>
      <c r="P147" s="40" t="n">
        <f aca="false">IF(J147="","",MAX(0,J147-1.96*O147/100))</f>
        <v>0.439880946164723</v>
      </c>
      <c r="Q147" s="40" t="n">
        <f aca="false">IF(J147="","",MIN(1,J147+1.96*O147/100))</f>
        <v>0.552180025572337</v>
      </c>
      <c r="R147" s="32" t="str">
        <f aca="false">IF(L147="","",IF(ABS(L147)&lt;=O147,"Yes","No"))</f>
        <v>Yes</v>
      </c>
      <c r="S147" s="32" t="str">
        <f aca="false">IF(L147="","",IF(ABS(L147)&lt;=1.96*O147,"Yes","No"))</f>
        <v>Yes</v>
      </c>
      <c r="T147" s="59" t="n">
        <f aca="false">IF(D147="","",ROUND(SQRT(((D147+G147)*O147/100)^2+(J147*(D147+G147)*0.09179)^2),0))</f>
        <v>169</v>
      </c>
      <c r="U147" s="32"/>
    </row>
    <row r="148" customFormat="false" ht="15" hidden="false" customHeight="false" outlineLevel="0" collapsed="false">
      <c r="A148" s="32" t="s">
        <v>230</v>
      </c>
      <c r="B148" s="32" t="s">
        <v>327</v>
      </c>
      <c r="C148" s="32" t="s">
        <v>335</v>
      </c>
      <c r="D148" s="59" t="n">
        <v>872</v>
      </c>
      <c r="E148" s="59" t="n">
        <v>890</v>
      </c>
      <c r="F148" s="68" t="n">
        <f aca="false">IF(E148="","",D148-E148)</f>
        <v>-18</v>
      </c>
      <c r="G148" s="59" t="n">
        <v>817</v>
      </c>
      <c r="H148" s="59" t="n">
        <v>789</v>
      </c>
      <c r="I148" s="68" t="n">
        <f aca="false">IF(H148="","",G148-H148)</f>
        <v>28</v>
      </c>
      <c r="J148" s="40" t="n">
        <f aca="false">IF(OR(D148="",D148+G148=0),"",D148/(D148+G148))</f>
        <v>0.516281823564239</v>
      </c>
      <c r="K148" s="40" t="n">
        <f aca="false">IF(E148="","",E148/(E148+H148))</f>
        <v>0.530077427039905</v>
      </c>
      <c r="L148" s="69" t="n">
        <f aca="false">IF(OR(K148="",J148=""),"",(J148-K148)*100)</f>
        <v>-1.37956034756654</v>
      </c>
      <c r="M148" s="36" t="n">
        <v>2.56134382502704</v>
      </c>
      <c r="N148" s="36" t="n">
        <v>1.28313635590461</v>
      </c>
      <c r="O148" s="36" t="n">
        <f aca="false">SQRT(M148^2+N148^2)</f>
        <v>2.86477243386771</v>
      </c>
      <c r="P148" s="40" t="n">
        <f aca="false">IF(J148="","",MAX(0,J148-1.96*O148/100))</f>
        <v>0.460132283860432</v>
      </c>
      <c r="Q148" s="40" t="n">
        <f aca="false">IF(J148="","",MIN(1,J148+1.96*O148/100))</f>
        <v>0.572431363268046</v>
      </c>
      <c r="R148" s="32" t="str">
        <f aca="false">IF(L148="","",IF(ABS(L148)&lt;=O148,"Yes","No"))</f>
        <v>Yes</v>
      </c>
      <c r="S148" s="32" t="str">
        <f aca="false">IF(L148="","",IF(ABS(L148)&lt;=1.96*O148,"Yes","No"))</f>
        <v>Yes</v>
      </c>
      <c r="T148" s="59" t="n">
        <f aca="false">IF(D148="","",ROUND(SQRT(((D148+G148)*O148/100)^2+(J148*(D148+G148)*0.09179)^2),0))</f>
        <v>94</v>
      </c>
      <c r="U148" s="32"/>
    </row>
    <row r="149" customFormat="false" ht="15" hidden="false" customHeight="false" outlineLevel="0" collapsed="false">
      <c r="A149" s="32" t="s">
        <v>230</v>
      </c>
      <c r="B149" s="32" t="s">
        <v>327</v>
      </c>
      <c r="C149" s="32" t="s">
        <v>336</v>
      </c>
      <c r="D149" s="59" t="n">
        <v>793</v>
      </c>
      <c r="E149" s="59" t="n">
        <v>817</v>
      </c>
      <c r="F149" s="68" t="n">
        <f aca="false">IF(E149="","",D149-E149)</f>
        <v>-24</v>
      </c>
      <c r="G149" s="59" t="n">
        <v>790</v>
      </c>
      <c r="H149" s="59" t="n">
        <v>798</v>
      </c>
      <c r="I149" s="68" t="n">
        <f aca="false">IF(H149="","",G149-H149)</f>
        <v>-8</v>
      </c>
      <c r="J149" s="40" t="n">
        <f aca="false">IF(OR(D149="",D149+G149=0),"",D149/(D149+G149))</f>
        <v>0.500947567909034</v>
      </c>
      <c r="K149" s="40" t="n">
        <f aca="false">IF(E149="","",E149/(E149+H149))</f>
        <v>0.505882352941176</v>
      </c>
      <c r="L149" s="69" t="n">
        <f aca="false">IF(OR(K149="",J149=""),"",(J149-K149)*100)</f>
        <v>-0.493478503214295</v>
      </c>
      <c r="M149" s="36" t="n">
        <v>2.56134382502704</v>
      </c>
      <c r="N149" s="36" t="n">
        <v>1.28313635590461</v>
      </c>
      <c r="O149" s="36" t="n">
        <f aca="false">SQRT(M149^2+N149^2)</f>
        <v>2.86477243386771</v>
      </c>
      <c r="P149" s="40" t="n">
        <f aca="false">IF(J149="","",MAX(0,J149-1.96*O149/100))</f>
        <v>0.444798028205226</v>
      </c>
      <c r="Q149" s="40" t="n">
        <f aca="false">IF(J149="","",MIN(1,J149+1.96*O149/100))</f>
        <v>0.557097107612841</v>
      </c>
      <c r="R149" s="32" t="str">
        <f aca="false">IF(L149="","",IF(ABS(L149)&lt;=O149,"Yes","No"))</f>
        <v>Yes</v>
      </c>
      <c r="S149" s="32" t="str">
        <f aca="false">IF(L149="","",IF(ABS(L149)&lt;=1.96*O149,"Yes","No"))</f>
        <v>Yes</v>
      </c>
      <c r="T149" s="59" t="n">
        <f aca="false">IF(D149="","",ROUND(SQRT(((D149+G149)*O149/100)^2+(J149*(D149+G149)*0.09179)^2),0))</f>
        <v>86</v>
      </c>
      <c r="U149" s="32"/>
    </row>
    <row r="150" customFormat="false" ht="15" hidden="false" customHeight="false" outlineLevel="0" collapsed="false">
      <c r="A150" s="32" t="s">
        <v>230</v>
      </c>
      <c r="B150" s="32" t="s">
        <v>327</v>
      </c>
      <c r="C150" s="32" t="s">
        <v>337</v>
      </c>
      <c r="D150" s="59" t="n">
        <v>566</v>
      </c>
      <c r="E150" s="59" t="n">
        <v>552</v>
      </c>
      <c r="F150" s="68" t="n">
        <f aca="false">IF(E150="","",D150-E150)</f>
        <v>14</v>
      </c>
      <c r="G150" s="59" t="n">
        <v>546</v>
      </c>
      <c r="H150" s="59" t="n">
        <v>556</v>
      </c>
      <c r="I150" s="68" t="n">
        <f aca="false">IF(H150="","",G150-H150)</f>
        <v>-10</v>
      </c>
      <c r="J150" s="40" t="n">
        <f aca="false">IF(OR(D150="",D150+G150=0),"",D150/(D150+G150))</f>
        <v>0.508992805755396</v>
      </c>
      <c r="K150" s="40" t="n">
        <f aca="false">IF(E150="","",E150/(E150+H150))</f>
        <v>0.498194945848375</v>
      </c>
      <c r="L150" s="69" t="n">
        <f aca="false">IF(OR(K150="",J150=""),"",(J150-K150)*100)</f>
        <v>1.07978599070203</v>
      </c>
      <c r="M150" s="36" t="n">
        <v>2.8128053798891</v>
      </c>
      <c r="N150" s="36" t="n">
        <v>1.28313635590461</v>
      </c>
      <c r="O150" s="36" t="n">
        <f aca="false">SQRT(M150^2+N150^2)</f>
        <v>3.09165214941416</v>
      </c>
      <c r="P150" s="40" t="n">
        <f aca="false">IF(J150="","",MAX(0,J150-1.96*O150/100))</f>
        <v>0.448396423626878</v>
      </c>
      <c r="Q150" s="40" t="n">
        <f aca="false">IF(J150="","",MIN(1,J150+1.96*O150/100))</f>
        <v>0.569589187883913</v>
      </c>
      <c r="R150" s="32" t="str">
        <f aca="false">IF(L150="","",IF(ABS(L150)&lt;=O150,"Yes","No"))</f>
        <v>Yes</v>
      </c>
      <c r="S150" s="32" t="str">
        <f aca="false">IF(L150="","",IF(ABS(L150)&lt;=1.96*O150,"Yes","No"))</f>
        <v>Yes</v>
      </c>
      <c r="T150" s="59" t="n">
        <f aca="false">IF(D150="","",ROUND(SQRT(((D150+G150)*O150/100)^2+(J150*(D150+G150)*0.09439)^2),0))</f>
        <v>64</v>
      </c>
      <c r="U150" s="32"/>
    </row>
    <row r="151" customFormat="false" ht="15" hidden="false" customHeight="false" outlineLevel="0" collapsed="false">
      <c r="A151" s="32" t="s">
        <v>230</v>
      </c>
      <c r="B151" s="32" t="s">
        <v>338</v>
      </c>
      <c r="C151" s="32" t="s">
        <v>338</v>
      </c>
      <c r="D151" s="59" t="n">
        <v>927</v>
      </c>
      <c r="E151" s="59" t="n">
        <v>985</v>
      </c>
      <c r="F151" s="68" t="n">
        <f aca="false">IF(E151="","",D151-E151)</f>
        <v>-58</v>
      </c>
      <c r="G151" s="59" t="n">
        <v>1679</v>
      </c>
      <c r="H151" s="59" t="n">
        <v>1586</v>
      </c>
      <c r="I151" s="68" t="n">
        <f aca="false">IF(H151="","",G151-H151)</f>
        <v>93</v>
      </c>
      <c r="J151" s="40" t="n">
        <f aca="false">IF(OR(D151="",D151+G151=0),"",D151/(D151+G151))</f>
        <v>0.355717574827322</v>
      </c>
      <c r="K151" s="40" t="n">
        <f aca="false">IF(E151="","",E151/(E151+H151))</f>
        <v>0.383119408790354</v>
      </c>
      <c r="L151" s="69" t="n">
        <f aca="false">IF(OR(K151="",J151=""),"",(J151-K151)*100)</f>
        <v>-2.74018339630324</v>
      </c>
      <c r="M151" s="36" t="n">
        <v>2.56134382502704</v>
      </c>
      <c r="N151" s="36" t="n">
        <v>1.28313635590461</v>
      </c>
      <c r="O151" s="36" t="n">
        <f aca="false">SQRT(M151^2+N151^2)</f>
        <v>2.86477243386771</v>
      </c>
      <c r="P151" s="40" t="n">
        <f aca="false">IF(J151="","",MAX(0,J151-1.96*O151/100))</f>
        <v>0.299568035123515</v>
      </c>
      <c r="Q151" s="40" t="n">
        <f aca="false">IF(J151="","",MIN(1,J151+1.96*O151/100))</f>
        <v>0.411867114531129</v>
      </c>
      <c r="R151" s="32" t="str">
        <f aca="false">IF(L151="","",IF(ABS(L151)&lt;=O151,"Yes","No"))</f>
        <v>Yes</v>
      </c>
      <c r="S151" s="32" t="str">
        <f aca="false">IF(L151="","",IF(ABS(L151)&lt;=1.96*O151,"Yes","No"))</f>
        <v>Yes</v>
      </c>
      <c r="T151" s="59" t="n">
        <f aca="false">IF(D151="","",ROUND(SQRT(((D151+G151)*O151/100)^2+(J151*(D151+G151)*0.09179)^2),0))</f>
        <v>113</v>
      </c>
      <c r="U151" s="32"/>
    </row>
    <row r="152" customFormat="false" ht="15" hidden="false" customHeight="false" outlineLevel="0" collapsed="false">
      <c r="A152" s="32" t="s">
        <v>230</v>
      </c>
      <c r="B152" s="32" t="s">
        <v>339</v>
      </c>
      <c r="C152" s="32" t="s">
        <v>339</v>
      </c>
      <c r="D152" s="59" t="n">
        <v>522</v>
      </c>
      <c r="E152" s="59" t="n">
        <v>543</v>
      </c>
      <c r="F152" s="68" t="n">
        <f aca="false">IF(E152="","",D152-E152)</f>
        <v>-21</v>
      </c>
      <c r="G152" s="59" t="n">
        <v>1042</v>
      </c>
      <c r="H152" s="59" t="n">
        <v>990</v>
      </c>
      <c r="I152" s="68" t="n">
        <f aca="false">IF(H152="","",G152-H152)</f>
        <v>52</v>
      </c>
      <c r="J152" s="40" t="n">
        <f aca="false">IF(OR(D152="",D152+G152=0),"",D152/(D152+G152))</f>
        <v>0.333759590792839</v>
      </c>
      <c r="K152" s="40" t="n">
        <f aca="false">IF(E152="","",E152/(E152+H152))</f>
        <v>0.354207436399217</v>
      </c>
      <c r="L152" s="69" t="n">
        <f aca="false">IF(OR(K152="",J152=""),"",(J152-K152)*100)</f>
        <v>-2.04478456063783</v>
      </c>
      <c r="M152" s="36" t="n">
        <v>2.56134382502704</v>
      </c>
      <c r="N152" s="36" t="n">
        <v>1.28313635590461</v>
      </c>
      <c r="O152" s="36" t="n">
        <f aca="false">SQRT(M152^2+N152^2)</f>
        <v>2.86477243386771</v>
      </c>
      <c r="P152" s="40" t="n">
        <f aca="false">IF(J152="","",MAX(0,J152-1.96*O152/100))</f>
        <v>0.277610051089032</v>
      </c>
      <c r="Q152" s="40" t="n">
        <f aca="false">IF(J152="","",MIN(1,J152+1.96*O152/100))</f>
        <v>0.389909130496646</v>
      </c>
      <c r="R152" s="32" t="str">
        <f aca="false">IF(L152="","",IF(ABS(L152)&lt;=O152,"Yes","No"))</f>
        <v>Yes</v>
      </c>
      <c r="S152" s="32" t="str">
        <f aca="false">IF(L152="","",IF(ABS(L152)&lt;=1.96*O152,"Yes","No"))</f>
        <v>Yes</v>
      </c>
      <c r="T152" s="59" t="n">
        <f aca="false">IF(D152="","",ROUND(SQRT(((D152+G152)*O152/100)^2+(J152*(D152+G152)*0.09179)^2),0))</f>
        <v>66</v>
      </c>
      <c r="U152" s="32"/>
    </row>
    <row r="153" customFormat="false" ht="15" hidden="false" customHeight="false" outlineLevel="0" collapsed="false">
      <c r="A153" s="32" t="s">
        <v>230</v>
      </c>
      <c r="B153" s="32" t="s">
        <v>340</v>
      </c>
      <c r="C153" s="32" t="s">
        <v>341</v>
      </c>
      <c r="D153" s="59" t="n">
        <v>180</v>
      </c>
      <c r="E153" s="59" t="n">
        <v>181</v>
      </c>
      <c r="F153" s="68" t="n">
        <f aca="false">IF(E153="","",D153-E153)</f>
        <v>-1</v>
      </c>
      <c r="G153" s="59" t="n">
        <v>499</v>
      </c>
      <c r="H153" s="59" t="n">
        <v>482</v>
      </c>
      <c r="I153" s="68" t="n">
        <f aca="false">IF(H153="","",G153-H153)</f>
        <v>17</v>
      </c>
      <c r="J153" s="40" t="n">
        <f aca="false">IF(OR(D153="",D153+G153=0),"",D153/(D153+G153))</f>
        <v>0.265095729013255</v>
      </c>
      <c r="K153" s="40" t="n">
        <f aca="false">IF(E153="","",E153/(E153+H153))</f>
        <v>0.273001508295626</v>
      </c>
      <c r="L153" s="69" t="n">
        <f aca="false">IF(OR(K153="",J153=""),"",(J153-K153)*100)</f>
        <v>-0.790577928237113</v>
      </c>
      <c r="M153" s="36" t="n">
        <v>4.08747524320642</v>
      </c>
      <c r="N153" s="36" t="n">
        <v>1.28313635590461</v>
      </c>
      <c r="O153" s="36" t="n">
        <f aca="false">SQRT(M153^2+N153^2)</f>
        <v>4.28414434533543</v>
      </c>
      <c r="P153" s="40" t="n">
        <f aca="false">IF(J153="","",MAX(0,J153-1.96*O153/100))</f>
        <v>0.18112649984468</v>
      </c>
      <c r="Q153" s="40" t="n">
        <f aca="false">IF(J153="","",MIN(1,J153+1.96*O153/100))</f>
        <v>0.349064958181829</v>
      </c>
      <c r="R153" s="32" t="str">
        <f aca="false">IF(L153="","",IF(ABS(L153)&lt;=O153,"Yes","No"))</f>
        <v>Yes</v>
      </c>
      <c r="S153" s="32" t="str">
        <f aca="false">IF(L153="","",IF(ABS(L153)&lt;=1.96*O153,"Yes","No"))</f>
        <v>Yes</v>
      </c>
      <c r="T153" s="59" t="n">
        <f aca="false">IF(D153="","",ROUND(SQRT(((D153+G153)*O153/100)^2+(J153*(D153+G153)*0.15542)^2),0))</f>
        <v>40</v>
      </c>
      <c r="U153" s="32"/>
    </row>
    <row r="154" customFormat="false" ht="15" hidden="false" customHeight="false" outlineLevel="0" collapsed="false">
      <c r="A154" s="32" t="s">
        <v>230</v>
      </c>
      <c r="B154" s="32" t="s">
        <v>340</v>
      </c>
      <c r="C154" s="32" t="s">
        <v>342</v>
      </c>
      <c r="D154" s="59" t="n">
        <v>138</v>
      </c>
      <c r="E154" s="59" t="n">
        <v>147</v>
      </c>
      <c r="F154" s="68" t="n">
        <f aca="false">IF(E154="","",D154-E154)</f>
        <v>-9</v>
      </c>
      <c r="G154" s="59" t="n">
        <v>323</v>
      </c>
      <c r="H154" s="59" t="n">
        <v>314</v>
      </c>
      <c r="I154" s="68" t="n">
        <f aca="false">IF(H154="","",G154-H154)</f>
        <v>9</v>
      </c>
      <c r="J154" s="40" t="n">
        <f aca="false">IF(OR(D154="",D154+G154=0),"",D154/(D154+G154))</f>
        <v>0.299349240780911</v>
      </c>
      <c r="K154" s="40" t="n">
        <f aca="false">IF(E154="","",E154/(E154+H154))</f>
        <v>0.318872017353579</v>
      </c>
      <c r="L154" s="69" t="n">
        <f aca="false">IF(OR(K154="",J154=""),"",(J154-K154)*100)</f>
        <v>-1.95227765726681</v>
      </c>
      <c r="M154" s="36" t="n">
        <v>4.08747524320642</v>
      </c>
      <c r="N154" s="36" t="n">
        <v>1.28313635590461</v>
      </c>
      <c r="O154" s="36" t="n">
        <f aca="false">SQRT(M154^2+N154^2)</f>
        <v>4.28414434533543</v>
      </c>
      <c r="P154" s="40" t="n">
        <f aca="false">IF(J154="","",MAX(0,J154-1.96*O154/100))</f>
        <v>0.215380011612337</v>
      </c>
      <c r="Q154" s="40" t="n">
        <f aca="false">IF(J154="","",MIN(1,J154+1.96*O154/100))</f>
        <v>0.383318469949486</v>
      </c>
      <c r="R154" s="32" t="str">
        <f aca="false">IF(L154="","",IF(ABS(L154)&lt;=O154,"Yes","No"))</f>
        <v>Yes</v>
      </c>
      <c r="S154" s="32" t="str">
        <f aca="false">IF(L154="","",IF(ABS(L154)&lt;=1.96*O154,"Yes","No"))</f>
        <v>Yes</v>
      </c>
      <c r="T154" s="59" t="n">
        <f aca="false">IF(D154="","",ROUND(SQRT(((D154+G154)*O154/100)^2+(J154*(D154+G154)*0.15542)^2),0))</f>
        <v>29</v>
      </c>
      <c r="U154" s="32"/>
    </row>
    <row r="155" customFormat="false" ht="15" hidden="false" customHeight="false" outlineLevel="0" collapsed="false">
      <c r="A155" s="32" t="s">
        <v>230</v>
      </c>
      <c r="B155" s="32" t="s">
        <v>340</v>
      </c>
      <c r="C155" s="32" t="s">
        <v>343</v>
      </c>
      <c r="D155" s="59" t="n">
        <v>491</v>
      </c>
      <c r="E155" s="59" t="n">
        <v>522</v>
      </c>
      <c r="F155" s="68" t="n">
        <f aca="false">IF(E155="","",D155-E155)</f>
        <v>-31</v>
      </c>
      <c r="G155" s="59" t="n">
        <v>1074</v>
      </c>
      <c r="H155" s="59" t="n">
        <v>1060</v>
      </c>
      <c r="I155" s="68" t="n">
        <f aca="false">IF(H155="","",G155-H155)</f>
        <v>14</v>
      </c>
      <c r="J155" s="40" t="n">
        <f aca="false">IF(OR(D155="",D155+G155=0),"",D155/(D155+G155))</f>
        <v>0.313738019169329</v>
      </c>
      <c r="K155" s="40" t="n">
        <f aca="false">IF(E155="","",E155/(E155+H155))</f>
        <v>0.329962073324905</v>
      </c>
      <c r="L155" s="69" t="n">
        <f aca="false">IF(OR(K155="",J155=""),"",(J155-K155)*100)</f>
        <v>-1.62240541555761</v>
      </c>
      <c r="M155" s="36" t="n">
        <v>2.56134382502704</v>
      </c>
      <c r="N155" s="36" t="n">
        <v>1.28313635590461</v>
      </c>
      <c r="O155" s="36" t="n">
        <f aca="false">SQRT(M155^2+N155^2)</f>
        <v>2.86477243386771</v>
      </c>
      <c r="P155" s="40" t="n">
        <f aca="false">IF(J155="","",MAX(0,J155-1.96*O155/100))</f>
        <v>0.257588479465522</v>
      </c>
      <c r="Q155" s="40" t="n">
        <f aca="false">IF(J155="","",MIN(1,J155+1.96*O155/100))</f>
        <v>0.369887558873136</v>
      </c>
      <c r="R155" s="32" t="str">
        <f aca="false">IF(L155="","",IF(ABS(L155)&lt;=O155,"Yes","No"))</f>
        <v>Yes</v>
      </c>
      <c r="S155" s="32" t="str">
        <f aca="false">IF(L155="","",IF(ABS(L155)&lt;=1.96*O155,"Yes","No"))</f>
        <v>Yes</v>
      </c>
      <c r="T155" s="59" t="n">
        <f aca="false">IF(D155="","",ROUND(SQRT(((D155+G155)*O155/100)^2+(J155*(D155+G155)*0.09179)^2),0))</f>
        <v>64</v>
      </c>
      <c r="U155" s="32"/>
    </row>
    <row r="156" customFormat="false" ht="15" hidden="false" customHeight="false" outlineLevel="0" collapsed="false">
      <c r="A156" s="32" t="s">
        <v>230</v>
      </c>
      <c r="B156" s="32" t="s">
        <v>344</v>
      </c>
      <c r="C156" s="32" t="s">
        <v>344</v>
      </c>
      <c r="D156" s="59" t="n">
        <v>985</v>
      </c>
      <c r="E156" s="59" t="n">
        <v>980</v>
      </c>
      <c r="F156" s="68" t="n">
        <f aca="false">IF(E156="","",D156-E156)</f>
        <v>5</v>
      </c>
      <c r="G156" s="59" t="n">
        <v>915</v>
      </c>
      <c r="H156" s="59" t="n">
        <v>872</v>
      </c>
      <c r="I156" s="68" t="n">
        <f aca="false">IF(H156="","",G156-H156)</f>
        <v>43</v>
      </c>
      <c r="J156" s="40" t="n">
        <f aca="false">IF(OR(D156="",D156+G156=0),"",D156/(D156+G156))</f>
        <v>0.518421052631579</v>
      </c>
      <c r="K156" s="40" t="n">
        <f aca="false">IF(E156="","",E156/(E156+H156))</f>
        <v>0.529157667386609</v>
      </c>
      <c r="L156" s="69" t="n">
        <f aca="false">IF(OR(K156="",J156=""),"",(J156-K156)*100)</f>
        <v>-1.07366147550302</v>
      </c>
      <c r="M156" s="36" t="n">
        <v>2.56134382502704</v>
      </c>
      <c r="N156" s="36" t="n">
        <v>1.28313635590461</v>
      </c>
      <c r="O156" s="36" t="n">
        <f aca="false">SQRT(M156^2+N156^2)</f>
        <v>2.86477243386771</v>
      </c>
      <c r="P156" s="40" t="n">
        <f aca="false">IF(J156="","",MAX(0,J156-1.96*O156/100))</f>
        <v>0.462271512927772</v>
      </c>
      <c r="Q156" s="40" t="n">
        <f aca="false">IF(J156="","",MIN(1,J156+1.96*O156/100))</f>
        <v>0.574570592335386</v>
      </c>
      <c r="R156" s="32" t="str">
        <f aca="false">IF(L156="","",IF(ABS(L156)&lt;=O156,"Yes","No"))</f>
        <v>Yes</v>
      </c>
      <c r="S156" s="32" t="str">
        <f aca="false">IF(L156="","",IF(ABS(L156)&lt;=1.96*O156,"Yes","No"))</f>
        <v>Yes</v>
      </c>
      <c r="T156" s="59" t="n">
        <f aca="false">IF(D156="","",ROUND(SQRT(((D156+G156)*O156/100)^2+(J156*(D156+G156)*0.09179)^2),0))</f>
        <v>106</v>
      </c>
      <c r="U156" s="32"/>
    </row>
    <row r="157" customFormat="false" ht="15" hidden="false" customHeight="false" outlineLevel="0" collapsed="false">
      <c r="A157" s="32" t="s">
        <v>230</v>
      </c>
      <c r="B157" s="32" t="s">
        <v>345</v>
      </c>
      <c r="C157" s="32" t="s">
        <v>346</v>
      </c>
      <c r="D157" s="59" t="n">
        <v>945</v>
      </c>
      <c r="E157" s="59" t="n">
        <v>1010</v>
      </c>
      <c r="F157" s="68" t="n">
        <f aca="false">IF(E157="","",D157-E157)</f>
        <v>-65</v>
      </c>
      <c r="G157" s="59" t="n">
        <v>1416</v>
      </c>
      <c r="H157" s="59" t="n">
        <v>1334</v>
      </c>
      <c r="I157" s="68" t="n">
        <f aca="false">IF(H157="","",G157-H157)</f>
        <v>82</v>
      </c>
      <c r="J157" s="40" t="n">
        <f aca="false">IF(OR(D157="",D157+G157=0),"",D157/(D157+G157))</f>
        <v>0.400254129606099</v>
      </c>
      <c r="K157" s="40" t="n">
        <f aca="false">IF(E157="","",E157/(E157+H157))</f>
        <v>0.430887372013652</v>
      </c>
      <c r="L157" s="69" t="n">
        <f aca="false">IF(OR(K157="",J157=""),"",(J157-K157)*100)</f>
        <v>-3.06332424075528</v>
      </c>
      <c r="M157" s="36" t="n">
        <v>2.56134382502704</v>
      </c>
      <c r="N157" s="36" t="n">
        <v>1.28313635590461</v>
      </c>
      <c r="O157" s="36" t="n">
        <f aca="false">SQRT(M157^2+N157^2)</f>
        <v>2.86477243386771</v>
      </c>
      <c r="P157" s="40" t="n">
        <f aca="false">IF(J157="","",MAX(0,J157-1.96*O157/100))</f>
        <v>0.344104589902292</v>
      </c>
      <c r="Q157" s="40" t="n">
        <f aca="false">IF(J157="","",MIN(1,J157+1.96*O157/100))</f>
        <v>0.456403669309906</v>
      </c>
      <c r="R157" s="32" t="str">
        <f aca="false">IF(L157="","",IF(ABS(L157)&lt;=O157,"Yes","No"))</f>
        <v>No</v>
      </c>
      <c r="S157" s="32" t="str">
        <f aca="false">IF(L157="","",IF(ABS(L157)&lt;=1.96*O157,"Yes","No"))</f>
        <v>Yes</v>
      </c>
      <c r="T157" s="59" t="n">
        <f aca="false">IF(D157="","",ROUND(SQRT(((D157+G157)*O157/100)^2+(J157*(D157+G157)*0.09179)^2),0))</f>
        <v>110</v>
      </c>
      <c r="U157" s="32"/>
    </row>
    <row r="158" customFormat="false" ht="15" hidden="false" customHeight="false" outlineLevel="0" collapsed="false">
      <c r="A158" s="32" t="s">
        <v>230</v>
      </c>
      <c r="B158" s="32" t="s">
        <v>345</v>
      </c>
      <c r="C158" s="32" t="s">
        <v>347</v>
      </c>
      <c r="D158" s="59" t="n">
        <v>848</v>
      </c>
      <c r="E158" s="59" t="n">
        <v>860</v>
      </c>
      <c r="F158" s="68" t="n">
        <f aca="false">IF(E158="","",D158-E158)</f>
        <v>-12</v>
      </c>
      <c r="G158" s="59" t="n">
        <v>1374</v>
      </c>
      <c r="H158" s="59" t="n">
        <v>1332</v>
      </c>
      <c r="I158" s="68" t="n">
        <f aca="false">IF(H158="","",G158-H158)</f>
        <v>42</v>
      </c>
      <c r="J158" s="40" t="n">
        <f aca="false">IF(OR(D158="",D158+G158=0),"",D158/(D158+G158))</f>
        <v>0.381638163816382</v>
      </c>
      <c r="K158" s="40" t="n">
        <f aca="false">IF(E158="","",E158/(E158+H158))</f>
        <v>0.392335766423358</v>
      </c>
      <c r="L158" s="69" t="n">
        <f aca="false">IF(OR(K158="",J158=""),"",(J158-K158)*100)</f>
        <v>-1.0697602606976</v>
      </c>
      <c r="M158" s="36" t="n">
        <v>2.56134382502704</v>
      </c>
      <c r="N158" s="36" t="n">
        <v>1.28313635590461</v>
      </c>
      <c r="O158" s="36" t="n">
        <f aca="false">SQRT(M158^2+N158^2)</f>
        <v>2.86477243386771</v>
      </c>
      <c r="P158" s="40" t="n">
        <f aca="false">IF(J158="","",MAX(0,J158-1.96*O158/100))</f>
        <v>0.325488624112575</v>
      </c>
      <c r="Q158" s="40" t="n">
        <f aca="false">IF(J158="","",MIN(1,J158+1.96*O158/100))</f>
        <v>0.437787703520189</v>
      </c>
      <c r="R158" s="32" t="str">
        <f aca="false">IF(L158="","",IF(ABS(L158)&lt;=O158,"Yes","No"))</f>
        <v>Yes</v>
      </c>
      <c r="S158" s="32" t="str">
        <f aca="false">IF(L158="","",IF(ABS(L158)&lt;=1.96*O158,"Yes","No"))</f>
        <v>Yes</v>
      </c>
      <c r="T158" s="59" t="n">
        <f aca="false">IF(D158="","",ROUND(SQRT(((D158+G158)*O158/100)^2+(J158*(D158+G158)*0.09179)^2),0))</f>
        <v>101</v>
      </c>
      <c r="U158" s="32"/>
    </row>
    <row r="159" customFormat="false" ht="15" hidden="false" customHeight="false" outlineLevel="0" collapsed="false">
      <c r="A159" s="32" t="s">
        <v>230</v>
      </c>
      <c r="B159" s="32" t="s">
        <v>345</v>
      </c>
      <c r="C159" s="32" t="s">
        <v>348</v>
      </c>
      <c r="D159" s="59" t="n">
        <v>437</v>
      </c>
      <c r="E159" s="59" t="n">
        <v>449</v>
      </c>
      <c r="F159" s="68" t="n">
        <f aca="false">IF(E159="","",D159-E159)</f>
        <v>-12</v>
      </c>
      <c r="G159" s="59" t="n">
        <v>706</v>
      </c>
      <c r="H159" s="59" t="n">
        <v>705</v>
      </c>
      <c r="I159" s="68" t="n">
        <f aca="false">IF(H159="","",G159-H159)</f>
        <v>1</v>
      </c>
      <c r="J159" s="40" t="n">
        <f aca="false">IF(OR(D159="",D159+G159=0),"",D159/(D159+G159))</f>
        <v>0.382327209098863</v>
      </c>
      <c r="K159" s="40" t="n">
        <f aca="false">IF(E159="","",E159/(E159+H159))</f>
        <v>0.389081455805893</v>
      </c>
      <c r="L159" s="69" t="n">
        <f aca="false">IF(OR(K159="",J159=""),"",(J159-K159)*100)</f>
        <v>-0.67542467070299</v>
      </c>
      <c r="M159" s="36" t="n">
        <v>2.8128053798891</v>
      </c>
      <c r="N159" s="36" t="n">
        <v>1.28313635590461</v>
      </c>
      <c r="O159" s="36" t="n">
        <f aca="false">SQRT(M159^2+N159^2)</f>
        <v>3.09165214941416</v>
      </c>
      <c r="P159" s="40" t="n">
        <f aca="false">IF(J159="","",MAX(0,J159-1.96*O159/100))</f>
        <v>0.321730826970345</v>
      </c>
      <c r="Q159" s="40" t="n">
        <f aca="false">IF(J159="","",MIN(1,J159+1.96*O159/100))</f>
        <v>0.44292359122738</v>
      </c>
      <c r="R159" s="32" t="str">
        <f aca="false">IF(L159="","",IF(ABS(L159)&lt;=O159,"Yes","No"))</f>
        <v>Yes</v>
      </c>
      <c r="S159" s="32" t="str">
        <f aca="false">IF(L159="","",IF(ABS(L159)&lt;=1.96*O159,"Yes","No"))</f>
        <v>Yes</v>
      </c>
      <c r="T159" s="59" t="n">
        <f aca="false">IF(D159="","",ROUND(SQRT(((D159+G159)*O159/100)^2+(J159*(D159+G159)*0.09439)^2),0))</f>
        <v>54</v>
      </c>
      <c r="U159" s="32"/>
    </row>
    <row r="160" customFormat="false" ht="15" hidden="false" customHeight="false" outlineLevel="0" collapsed="false">
      <c r="A160" s="32" t="s">
        <v>230</v>
      </c>
      <c r="B160" s="32" t="s">
        <v>345</v>
      </c>
      <c r="C160" s="32" t="s">
        <v>349</v>
      </c>
      <c r="D160" s="59" t="n">
        <v>635</v>
      </c>
      <c r="E160" s="59" t="n">
        <v>654</v>
      </c>
      <c r="F160" s="68" t="n">
        <f aca="false">IF(E160="","",D160-E160)</f>
        <v>-19</v>
      </c>
      <c r="G160" s="59" t="n">
        <v>1014</v>
      </c>
      <c r="H160" s="59" t="n">
        <v>979</v>
      </c>
      <c r="I160" s="68" t="n">
        <f aca="false">IF(H160="","",G160-H160)</f>
        <v>35</v>
      </c>
      <c r="J160" s="40" t="n">
        <f aca="false">IF(OR(D160="",D160+G160=0),"",D160/(D160+G160))</f>
        <v>0.385081867798666</v>
      </c>
      <c r="K160" s="40" t="n">
        <f aca="false">IF(E160="","",E160/(E160+H160))</f>
        <v>0.400489895897122</v>
      </c>
      <c r="L160" s="69" t="n">
        <f aca="false">IF(OR(K160="",J160=""),"",(J160-K160)*100)</f>
        <v>-1.5408028098456</v>
      </c>
      <c r="M160" s="36" t="n">
        <v>2.56134382502704</v>
      </c>
      <c r="N160" s="36" t="n">
        <v>1.28313635590461</v>
      </c>
      <c r="O160" s="36" t="n">
        <f aca="false">SQRT(M160^2+N160^2)</f>
        <v>2.86477243386771</v>
      </c>
      <c r="P160" s="40" t="n">
        <f aca="false">IF(J160="","",MAX(0,J160-1.96*O160/100))</f>
        <v>0.328932328094859</v>
      </c>
      <c r="Q160" s="40" t="n">
        <f aca="false">IF(J160="","",MIN(1,J160+1.96*O160/100))</f>
        <v>0.441231407502473</v>
      </c>
      <c r="R160" s="32" t="str">
        <f aca="false">IF(L160="","",IF(ABS(L160)&lt;=O160,"Yes","No"))</f>
        <v>Yes</v>
      </c>
      <c r="S160" s="32" t="str">
        <f aca="false">IF(L160="","",IF(ABS(L160)&lt;=1.96*O160,"Yes","No"))</f>
        <v>Yes</v>
      </c>
      <c r="T160" s="59" t="n">
        <f aca="false">IF(D160="","",ROUND(SQRT(((D160+G160)*O160/100)^2+(J160*(D160+G160)*0.09179)^2),0))</f>
        <v>75</v>
      </c>
      <c r="U160" s="32"/>
    </row>
    <row r="161" customFormat="false" ht="15" hidden="false" customHeight="false" outlineLevel="0" collapsed="false">
      <c r="A161" s="32" t="s">
        <v>230</v>
      </c>
      <c r="B161" s="32" t="s">
        <v>345</v>
      </c>
      <c r="C161" s="32" t="s">
        <v>350</v>
      </c>
      <c r="D161" s="59" t="n">
        <v>542</v>
      </c>
      <c r="E161" s="59" t="n">
        <v>557</v>
      </c>
      <c r="F161" s="68" t="n">
        <f aca="false">IF(E161="","",D161-E161)</f>
        <v>-15</v>
      </c>
      <c r="G161" s="59" t="n">
        <v>931</v>
      </c>
      <c r="H161" s="59" t="n">
        <v>890</v>
      </c>
      <c r="I161" s="68" t="n">
        <f aca="false">IF(H161="","",G161-H161)</f>
        <v>41</v>
      </c>
      <c r="J161" s="40" t="n">
        <f aca="false">IF(OR(D161="",D161+G161=0),"",D161/(D161+G161))</f>
        <v>0.36795655125594</v>
      </c>
      <c r="K161" s="40" t="n">
        <f aca="false">IF(E161="","",E161/(E161+H161))</f>
        <v>0.384934346924672</v>
      </c>
      <c r="L161" s="69" t="n">
        <f aca="false">IF(OR(K161="",J161=""),"",(J161-K161)*100)</f>
        <v>-1.69777956687315</v>
      </c>
      <c r="M161" s="36" t="n">
        <v>2.56134382502704</v>
      </c>
      <c r="N161" s="36" t="n">
        <v>1.28313635590461</v>
      </c>
      <c r="O161" s="36" t="n">
        <f aca="false">SQRT(M161^2+N161^2)</f>
        <v>2.86477243386771</v>
      </c>
      <c r="P161" s="40" t="n">
        <f aca="false">IF(J161="","",MAX(0,J161-1.96*O161/100))</f>
        <v>0.311807011552133</v>
      </c>
      <c r="Q161" s="40" t="n">
        <f aca="false">IF(J161="","",MIN(1,J161+1.96*O161/100))</f>
        <v>0.424106090959747</v>
      </c>
      <c r="R161" s="32" t="str">
        <f aca="false">IF(L161="","",IF(ABS(L161)&lt;=O161,"Yes","No"))</f>
        <v>Yes</v>
      </c>
      <c r="S161" s="32" t="str">
        <f aca="false">IF(L161="","",IF(ABS(L161)&lt;=1.96*O161,"Yes","No"))</f>
        <v>Yes</v>
      </c>
      <c r="T161" s="59" t="n">
        <f aca="false">IF(D161="","",ROUND(SQRT(((D161+G161)*O161/100)^2+(J161*(D161+G161)*0.09179)^2),0))</f>
        <v>65</v>
      </c>
      <c r="U161" s="32"/>
    </row>
    <row r="162" customFormat="false" ht="15" hidden="false" customHeight="false" outlineLevel="0" collapsed="false">
      <c r="A162" s="32" t="s">
        <v>230</v>
      </c>
      <c r="B162" s="32" t="s">
        <v>345</v>
      </c>
      <c r="C162" s="32" t="s">
        <v>351</v>
      </c>
      <c r="D162" s="59" t="n">
        <v>498</v>
      </c>
      <c r="E162" s="59" t="n">
        <v>492</v>
      </c>
      <c r="F162" s="68" t="n">
        <f aca="false">IF(E162="","",D162-E162)</f>
        <v>6</v>
      </c>
      <c r="G162" s="59" t="n">
        <v>701</v>
      </c>
      <c r="H162" s="59" t="n">
        <v>675</v>
      </c>
      <c r="I162" s="68" t="n">
        <f aca="false">IF(H162="","",G162-H162)</f>
        <v>26</v>
      </c>
      <c r="J162" s="40" t="n">
        <f aca="false">IF(OR(D162="",D162+G162=0),"",D162/(D162+G162))</f>
        <v>0.41534612176814</v>
      </c>
      <c r="K162" s="40" t="n">
        <f aca="false">IF(E162="","",E162/(E162+H162))</f>
        <v>0.42159383033419</v>
      </c>
      <c r="L162" s="69" t="n">
        <f aca="false">IF(OR(K162="",J162=""),"",(J162-K162)*100)</f>
        <v>-0.624770856605011</v>
      </c>
      <c r="M162" s="36" t="n">
        <v>2.56134382502704</v>
      </c>
      <c r="N162" s="36" t="n">
        <v>1.28313635590461</v>
      </c>
      <c r="O162" s="36" t="n">
        <f aca="false">SQRT(M162^2+N162^2)</f>
        <v>2.86477243386771</v>
      </c>
      <c r="P162" s="40" t="n">
        <f aca="false">IF(J162="","",MAX(0,J162-1.96*O162/100))</f>
        <v>0.359196582064333</v>
      </c>
      <c r="Q162" s="40" t="n">
        <f aca="false">IF(J162="","",MIN(1,J162+1.96*O162/100))</f>
        <v>0.471495661471947</v>
      </c>
      <c r="R162" s="32" t="str">
        <f aca="false">IF(L162="","",IF(ABS(L162)&lt;=O162,"Yes","No"))</f>
        <v>Yes</v>
      </c>
      <c r="S162" s="32" t="str">
        <f aca="false">IF(L162="","",IF(ABS(L162)&lt;=1.96*O162,"Yes","No"))</f>
        <v>Yes</v>
      </c>
      <c r="T162" s="59" t="n">
        <f aca="false">IF(D162="","",ROUND(SQRT(((D162+G162)*O162/100)^2+(J162*(D162+G162)*0.09179)^2),0))</f>
        <v>57</v>
      </c>
      <c r="U162" s="32"/>
    </row>
    <row r="163" customFormat="false" ht="15" hidden="false" customHeight="false" outlineLevel="0" collapsed="false">
      <c r="A163" s="32" t="s">
        <v>230</v>
      </c>
      <c r="B163" s="32" t="s">
        <v>352</v>
      </c>
      <c r="C163" s="32" t="s">
        <v>353</v>
      </c>
      <c r="D163" s="59" t="n">
        <v>662</v>
      </c>
      <c r="E163" s="59" t="n">
        <v>668</v>
      </c>
      <c r="F163" s="68" t="n">
        <f aca="false">IF(E163="","",D163-E163)</f>
        <v>-6</v>
      </c>
      <c r="G163" s="59" t="n">
        <v>727</v>
      </c>
      <c r="H163" s="59" t="n">
        <v>693</v>
      </c>
      <c r="I163" s="68" t="n">
        <f aca="false">IF(H163="","",G163-H163)</f>
        <v>34</v>
      </c>
      <c r="J163" s="40" t="n">
        <f aca="false">IF(OR(D163="",D163+G163=0),"",D163/(D163+G163))</f>
        <v>0.476601871850252</v>
      </c>
      <c r="K163" s="40" t="n">
        <f aca="false">IF(E163="","",E163/(E163+H163))</f>
        <v>0.490815576781778</v>
      </c>
      <c r="L163" s="69" t="n">
        <f aca="false">IF(OR(K163="",J163=""),"",(J163-K163)*100)</f>
        <v>-1.42137049315261</v>
      </c>
      <c r="M163" s="36" t="n">
        <v>2.56134382502704</v>
      </c>
      <c r="N163" s="36" t="n">
        <v>1.28313635590461</v>
      </c>
      <c r="O163" s="36" t="n">
        <f aca="false">SQRT(M163^2+N163^2)</f>
        <v>2.86477243386771</v>
      </c>
      <c r="P163" s="40" t="n">
        <f aca="false">IF(J163="","",MAX(0,J163-1.96*O163/100))</f>
        <v>0.420452332146445</v>
      </c>
      <c r="Q163" s="40" t="n">
        <f aca="false">IF(J163="","",MIN(1,J163+1.96*O163/100))</f>
        <v>0.532751411554059</v>
      </c>
      <c r="R163" s="32" t="str">
        <f aca="false">IF(L163="","",IF(ABS(L163)&lt;=O163,"Yes","No"))</f>
        <v>Yes</v>
      </c>
      <c r="S163" s="32" t="str">
        <f aca="false">IF(L163="","",IF(ABS(L163)&lt;=1.96*O163,"Yes","No"))</f>
        <v>Yes</v>
      </c>
      <c r="T163" s="59" t="n">
        <f aca="false">IF(D163="","",ROUND(SQRT(((D163+G163)*O163/100)^2+(J163*(D163+G163)*0.09179)^2),0))</f>
        <v>73</v>
      </c>
      <c r="U163" s="32"/>
    </row>
    <row r="164" customFormat="false" ht="15" hidden="false" customHeight="false" outlineLevel="0" collapsed="false">
      <c r="A164" s="32" t="s">
        <v>230</v>
      </c>
      <c r="B164" s="32" t="s">
        <v>352</v>
      </c>
      <c r="C164" s="32" t="s">
        <v>354</v>
      </c>
      <c r="D164" s="59" t="n">
        <v>790</v>
      </c>
      <c r="E164" s="59" t="n">
        <v>803</v>
      </c>
      <c r="F164" s="68" t="n">
        <f aca="false">IF(E164="","",D164-E164)</f>
        <v>-13</v>
      </c>
      <c r="G164" s="59" t="n">
        <v>832</v>
      </c>
      <c r="H164" s="59" t="n">
        <v>818</v>
      </c>
      <c r="I164" s="68" t="n">
        <f aca="false">IF(H164="","",G164-H164)</f>
        <v>14</v>
      </c>
      <c r="J164" s="40" t="n">
        <f aca="false">IF(OR(D164="",D164+G164=0),"",D164/(D164+G164))</f>
        <v>0.487053020961776</v>
      </c>
      <c r="K164" s="40" t="n">
        <f aca="false">IF(E164="","",E164/(E164+H164))</f>
        <v>0.495373226403455</v>
      </c>
      <c r="L164" s="69" t="n">
        <f aca="false">IF(OR(K164="",J164=""),"",(J164-K164)*100)</f>
        <v>-0.832020544167905</v>
      </c>
      <c r="M164" s="36" t="n">
        <v>2.56134382502704</v>
      </c>
      <c r="N164" s="36" t="n">
        <v>1.28313635590461</v>
      </c>
      <c r="O164" s="36" t="n">
        <f aca="false">SQRT(M164^2+N164^2)</f>
        <v>2.86477243386771</v>
      </c>
      <c r="P164" s="40" t="n">
        <f aca="false">IF(J164="","",MAX(0,J164-1.96*O164/100))</f>
        <v>0.430903481257969</v>
      </c>
      <c r="Q164" s="40" t="n">
        <f aca="false">IF(J164="","",MIN(1,J164+1.96*O164/100))</f>
        <v>0.543202560665583</v>
      </c>
      <c r="R164" s="32" t="str">
        <f aca="false">IF(L164="","",IF(ABS(L164)&lt;=O164,"Yes","No"))</f>
        <v>Yes</v>
      </c>
      <c r="S164" s="32" t="str">
        <f aca="false">IF(L164="","",IF(ABS(L164)&lt;=1.96*O164,"Yes","No"))</f>
        <v>Yes</v>
      </c>
      <c r="T164" s="59" t="n">
        <f aca="false">IF(D164="","",ROUND(SQRT(((D164+G164)*O164/100)^2+(J164*(D164+G164)*0.09179)^2),0))</f>
        <v>86</v>
      </c>
      <c r="U164" s="32"/>
    </row>
    <row r="165" customFormat="false" ht="15" hidden="false" customHeight="false" outlineLevel="0" collapsed="false">
      <c r="A165" s="32" t="s">
        <v>230</v>
      </c>
      <c r="B165" s="32" t="s">
        <v>352</v>
      </c>
      <c r="C165" s="32" t="s">
        <v>355</v>
      </c>
      <c r="D165" s="59" t="n">
        <v>341</v>
      </c>
      <c r="E165" s="59" t="n">
        <v>342</v>
      </c>
      <c r="F165" s="68" t="n">
        <f aca="false">IF(E165="","",D165-E165)</f>
        <v>-1</v>
      </c>
      <c r="G165" s="59" t="n">
        <v>353</v>
      </c>
      <c r="H165" s="59" t="n">
        <v>358</v>
      </c>
      <c r="I165" s="68" t="n">
        <f aca="false">IF(H165="","",G165-H165)</f>
        <v>-5</v>
      </c>
      <c r="J165" s="40" t="n">
        <f aca="false">IF(OR(D165="",D165+G165=0),"",D165/(D165+G165))</f>
        <v>0.49135446685879</v>
      </c>
      <c r="K165" s="40" t="n">
        <f aca="false">IF(E165="","",E165/(E165+H165))</f>
        <v>0.488571428571429</v>
      </c>
      <c r="L165" s="69" t="n">
        <f aca="false">IF(OR(K165="",J165=""),"",(J165-K165)*100)</f>
        <v>0.27830382873611</v>
      </c>
      <c r="M165" s="36" t="n">
        <v>4.08747524320642</v>
      </c>
      <c r="N165" s="36" t="n">
        <v>1.28313635590461</v>
      </c>
      <c r="O165" s="36" t="n">
        <f aca="false">SQRT(M165^2+N165^2)</f>
        <v>4.28414434533543</v>
      </c>
      <c r="P165" s="40" t="n">
        <f aca="false">IF(J165="","",MAX(0,J165-1.96*O165/100))</f>
        <v>0.407385237690215</v>
      </c>
      <c r="Q165" s="40" t="n">
        <f aca="false">IF(J165="","",MIN(1,J165+1.96*O165/100))</f>
        <v>0.575323696027364</v>
      </c>
      <c r="R165" s="32" t="str">
        <f aca="false">IF(L165="","",IF(ABS(L165)&lt;=O165,"Yes","No"))</f>
        <v>Yes</v>
      </c>
      <c r="S165" s="32" t="str">
        <f aca="false">IF(L165="","",IF(ABS(L165)&lt;=1.96*O165,"Yes","No"))</f>
        <v>Yes</v>
      </c>
      <c r="T165" s="59" t="n">
        <f aca="false">IF(D165="","",ROUND(SQRT(((D165+G165)*O165/100)^2+(J165*(D165+G165)*0.15542)^2),0))</f>
        <v>61</v>
      </c>
      <c r="U165" s="32"/>
    </row>
    <row r="166" customFormat="false" ht="15" hidden="false" customHeight="false" outlineLevel="0" collapsed="false">
      <c r="A166" s="32" t="s">
        <v>230</v>
      </c>
      <c r="B166" s="32" t="s">
        <v>352</v>
      </c>
      <c r="C166" s="32" t="s">
        <v>356</v>
      </c>
      <c r="D166" s="59" t="n">
        <v>408</v>
      </c>
      <c r="E166" s="59" t="n">
        <v>411</v>
      </c>
      <c r="F166" s="68" t="n">
        <f aca="false">IF(E166="","",D166-E166)</f>
        <v>-3</v>
      </c>
      <c r="G166" s="59" t="n">
        <v>419</v>
      </c>
      <c r="H166" s="59" t="n">
        <v>417</v>
      </c>
      <c r="I166" s="68" t="n">
        <f aca="false">IF(H166="","",G166-H166)</f>
        <v>2</v>
      </c>
      <c r="J166" s="40" t="n">
        <f aca="false">IF(OR(D166="",D166+G166=0),"",D166/(D166+G166))</f>
        <v>0.493349455864571</v>
      </c>
      <c r="K166" s="40" t="n">
        <f aca="false">IF(E166="","",E166/(E166+H166))</f>
        <v>0.496376811594203</v>
      </c>
      <c r="L166" s="69" t="n">
        <f aca="false">IF(OR(K166="",J166=""),"",(J166-K166)*100)</f>
        <v>-0.302735572963214</v>
      </c>
      <c r="M166" s="36" t="n">
        <v>2.8128053798891</v>
      </c>
      <c r="N166" s="36" t="n">
        <v>1.28313635590461</v>
      </c>
      <c r="O166" s="36" t="n">
        <f aca="false">SQRT(M166^2+N166^2)</f>
        <v>3.09165214941416</v>
      </c>
      <c r="P166" s="40" t="n">
        <f aca="false">IF(J166="","",MAX(0,J166-1.96*O166/100))</f>
        <v>0.432753073736053</v>
      </c>
      <c r="Q166" s="40" t="n">
        <f aca="false">IF(J166="","",MIN(1,J166+1.96*O166/100))</f>
        <v>0.553945837993088</v>
      </c>
      <c r="R166" s="32" t="str">
        <f aca="false">IF(L166="","",IF(ABS(L166)&lt;=O166,"Yes","No"))</f>
        <v>Yes</v>
      </c>
      <c r="S166" s="32" t="str">
        <f aca="false">IF(L166="","",IF(ABS(L166)&lt;=1.96*O166,"Yes","No"))</f>
        <v>Yes</v>
      </c>
      <c r="T166" s="59" t="n">
        <f aca="false">IF(D166="","",ROUND(SQRT(((D166+G166)*O166/100)^2+(J166*(D166+G166)*0.09439)^2),0))</f>
        <v>46</v>
      </c>
      <c r="U166" s="32"/>
    </row>
    <row r="167" customFormat="false" ht="15" hidden="false" customHeight="false" outlineLevel="0" collapsed="false">
      <c r="A167" s="32" t="s">
        <v>230</v>
      </c>
      <c r="B167" s="32" t="s">
        <v>352</v>
      </c>
      <c r="C167" s="32" t="s">
        <v>357</v>
      </c>
      <c r="D167" s="59" t="n">
        <v>503</v>
      </c>
      <c r="E167" s="59" t="n">
        <v>525</v>
      </c>
      <c r="F167" s="68" t="n">
        <f aca="false">IF(E167="","",D167-E167)</f>
        <v>-22</v>
      </c>
      <c r="G167" s="59" t="n">
        <v>583</v>
      </c>
      <c r="H167" s="59" t="n">
        <v>552</v>
      </c>
      <c r="I167" s="68" t="n">
        <f aca="false">IF(H167="","",G167-H167)</f>
        <v>31</v>
      </c>
      <c r="J167" s="40" t="n">
        <f aca="false">IF(OR(D167="",D167+G167=0),"",D167/(D167+G167))</f>
        <v>0.46316758747698</v>
      </c>
      <c r="K167" s="40" t="n">
        <f aca="false">IF(E167="","",E167/(E167+H167))</f>
        <v>0.487465181058496</v>
      </c>
      <c r="L167" s="69" t="n">
        <f aca="false">IF(OR(K167="",J167=""),"",(J167-K167)*100)</f>
        <v>-2.42975935815161</v>
      </c>
      <c r="M167" s="36" t="n">
        <v>2.8128053798891</v>
      </c>
      <c r="N167" s="36" t="n">
        <v>1.28313635590461</v>
      </c>
      <c r="O167" s="36" t="n">
        <f aca="false">SQRT(M167^2+N167^2)</f>
        <v>3.09165214941416</v>
      </c>
      <c r="P167" s="40" t="n">
        <f aca="false">IF(J167="","",MAX(0,J167-1.96*O167/100))</f>
        <v>0.402571205348462</v>
      </c>
      <c r="Q167" s="40" t="n">
        <f aca="false">IF(J167="","",MIN(1,J167+1.96*O167/100))</f>
        <v>0.523763969605497</v>
      </c>
      <c r="R167" s="32" t="str">
        <f aca="false">IF(L167="","",IF(ABS(L167)&lt;=O167,"Yes","No"))</f>
        <v>Yes</v>
      </c>
      <c r="S167" s="32" t="str">
        <f aca="false">IF(L167="","",IF(ABS(L167)&lt;=1.96*O167,"Yes","No"))</f>
        <v>Yes</v>
      </c>
      <c r="T167" s="59" t="n">
        <f aca="false">IF(D167="","",ROUND(SQRT(((D167+G167)*O167/100)^2+(J167*(D167+G167)*0.09439)^2),0))</f>
        <v>58</v>
      </c>
      <c r="U167" s="32"/>
    </row>
    <row r="168" customFormat="false" ht="15" hidden="false" customHeight="false" outlineLevel="0" collapsed="false">
      <c r="A168" s="32" t="s">
        <v>230</v>
      </c>
      <c r="B168" s="32" t="s">
        <v>352</v>
      </c>
      <c r="C168" s="32" t="s">
        <v>358</v>
      </c>
      <c r="D168" s="59" t="n">
        <v>333</v>
      </c>
      <c r="E168" s="59" t="n">
        <v>313</v>
      </c>
      <c r="F168" s="68" t="n">
        <f aca="false">IF(E168="","",D168-E168)</f>
        <v>20</v>
      </c>
      <c r="G168" s="59" t="n">
        <v>378</v>
      </c>
      <c r="H168" s="59" t="n">
        <v>360</v>
      </c>
      <c r="I168" s="68" t="n">
        <f aca="false">IF(H168="","",G168-H168)</f>
        <v>18</v>
      </c>
      <c r="J168" s="40" t="n">
        <f aca="false">IF(OR(D168="",D168+G168=0),"",D168/(D168+G168))</f>
        <v>0.468354430379747</v>
      </c>
      <c r="K168" s="40" t="n">
        <f aca="false">IF(E168="","",E168/(E168+H168))</f>
        <v>0.465081723625557</v>
      </c>
      <c r="L168" s="69" t="n">
        <f aca="false">IF(OR(K168="",J168=""),"",(J168-K168)*100)</f>
        <v>0.327270675418961</v>
      </c>
      <c r="M168" s="36" t="n">
        <v>4.08747524320642</v>
      </c>
      <c r="N168" s="36" t="n">
        <v>1.28313635590461</v>
      </c>
      <c r="O168" s="36" t="n">
        <f aca="false">SQRT(M168^2+N168^2)</f>
        <v>4.28414434533543</v>
      </c>
      <c r="P168" s="40" t="n">
        <f aca="false">IF(J168="","",MAX(0,J168-1.96*O168/100))</f>
        <v>0.384385201211173</v>
      </c>
      <c r="Q168" s="40" t="n">
        <f aca="false">IF(J168="","",MIN(1,J168+1.96*O168/100))</f>
        <v>0.552323659548321</v>
      </c>
      <c r="R168" s="32" t="str">
        <f aca="false">IF(L168="","",IF(ABS(L168)&lt;=O168,"Yes","No"))</f>
        <v>Yes</v>
      </c>
      <c r="S168" s="32" t="str">
        <f aca="false">IF(L168="","",IF(ABS(L168)&lt;=1.96*O168,"Yes","No"))</f>
        <v>Yes</v>
      </c>
      <c r="T168" s="59" t="n">
        <f aca="false">IF(D168="","",ROUND(SQRT(((D168+G168)*O168/100)^2+(J168*(D168+G168)*0.15542)^2),0))</f>
        <v>60</v>
      </c>
      <c r="U168" s="32"/>
    </row>
    <row r="169" customFormat="false" ht="15" hidden="false" customHeight="false" outlineLevel="0" collapsed="false">
      <c r="A169" s="32" t="s">
        <v>230</v>
      </c>
      <c r="B169" s="32" t="s">
        <v>352</v>
      </c>
      <c r="C169" s="32" t="s">
        <v>359</v>
      </c>
      <c r="D169" s="59" t="n">
        <v>393</v>
      </c>
      <c r="E169" s="59" t="n">
        <v>415</v>
      </c>
      <c r="F169" s="68" t="n">
        <f aca="false">IF(E169="","",D169-E169)</f>
        <v>-22</v>
      </c>
      <c r="G169" s="59" t="n">
        <v>383</v>
      </c>
      <c r="H169" s="59" t="n">
        <v>371</v>
      </c>
      <c r="I169" s="68" t="n">
        <f aca="false">IF(H169="","",G169-H169)</f>
        <v>12</v>
      </c>
      <c r="J169" s="40" t="n">
        <f aca="false">IF(OR(D169="",D169+G169=0),"",D169/(D169+G169))</f>
        <v>0.506443298969072</v>
      </c>
      <c r="K169" s="40" t="n">
        <f aca="false">IF(E169="","",E169/(E169+H169))</f>
        <v>0.527989821882952</v>
      </c>
      <c r="L169" s="69" t="n">
        <f aca="false">IF(OR(K169="",J169=""),"",(J169-K169)*100)</f>
        <v>-2.15465229138795</v>
      </c>
      <c r="M169" s="36" t="n">
        <v>2.8128053798891</v>
      </c>
      <c r="N169" s="36" t="n">
        <v>1.28313635590461</v>
      </c>
      <c r="O169" s="36" t="n">
        <f aca="false">SQRT(M169^2+N169^2)</f>
        <v>3.09165214941416</v>
      </c>
      <c r="P169" s="40" t="n">
        <f aca="false">IF(J169="","",MAX(0,J169-1.96*O169/100))</f>
        <v>0.445846916840555</v>
      </c>
      <c r="Q169" s="40" t="n">
        <f aca="false">IF(J169="","",MIN(1,J169+1.96*O169/100))</f>
        <v>0.56703968109759</v>
      </c>
      <c r="R169" s="32" t="str">
        <f aca="false">IF(L169="","",IF(ABS(L169)&lt;=O169,"Yes","No"))</f>
        <v>Yes</v>
      </c>
      <c r="S169" s="32" t="str">
        <f aca="false">IF(L169="","",IF(ABS(L169)&lt;=1.96*O169,"Yes","No"))</f>
        <v>Yes</v>
      </c>
      <c r="T169" s="59" t="n">
        <f aca="false">IF(D169="","",ROUND(SQRT(((D169+G169)*O169/100)^2+(J169*(D169+G169)*0.09439)^2),0))</f>
        <v>44</v>
      </c>
      <c r="U169" s="32"/>
    </row>
    <row r="170" customFormat="false" ht="15" hidden="false" customHeight="false" outlineLevel="0" collapsed="false">
      <c r="A170" s="32" t="s">
        <v>230</v>
      </c>
      <c r="B170" s="32" t="s">
        <v>352</v>
      </c>
      <c r="C170" s="32" t="s">
        <v>360</v>
      </c>
      <c r="D170" s="59" t="n">
        <v>519</v>
      </c>
      <c r="E170" s="59" t="n">
        <v>533</v>
      </c>
      <c r="F170" s="68" t="n">
        <f aca="false">IF(E170="","",D170-E170)</f>
        <v>-14</v>
      </c>
      <c r="G170" s="59" t="n">
        <v>551</v>
      </c>
      <c r="H170" s="59" t="n">
        <v>535</v>
      </c>
      <c r="I170" s="68" t="n">
        <f aca="false">IF(H170="","",G170-H170)</f>
        <v>16</v>
      </c>
      <c r="J170" s="40" t="n">
        <f aca="false">IF(OR(D170="",D170+G170=0),"",D170/(D170+G170))</f>
        <v>0.485046728971963</v>
      </c>
      <c r="K170" s="40" t="n">
        <f aca="false">IF(E170="","",E170/(E170+H170))</f>
        <v>0.499063670411985</v>
      </c>
      <c r="L170" s="69" t="n">
        <f aca="false">IF(OR(K170="",J170=""),"",(J170-K170)*100)</f>
        <v>-1.40169414400224</v>
      </c>
      <c r="M170" s="36" t="n">
        <v>2.8128053798891</v>
      </c>
      <c r="N170" s="36" t="n">
        <v>1.28313635590461</v>
      </c>
      <c r="O170" s="36" t="n">
        <f aca="false">SQRT(M170^2+N170^2)</f>
        <v>3.09165214941416</v>
      </c>
      <c r="P170" s="40" t="n">
        <f aca="false">IF(J170="","",MAX(0,J170-1.96*O170/100))</f>
        <v>0.424450346843445</v>
      </c>
      <c r="Q170" s="40" t="n">
        <f aca="false">IF(J170="","",MIN(1,J170+1.96*O170/100))</f>
        <v>0.54564311110048</v>
      </c>
      <c r="R170" s="32" t="str">
        <f aca="false">IF(L170="","",IF(ABS(L170)&lt;=O170,"Yes","No"))</f>
        <v>Yes</v>
      </c>
      <c r="S170" s="32" t="str">
        <f aca="false">IF(L170="","",IF(ABS(L170)&lt;=1.96*O170,"Yes","No"))</f>
        <v>Yes</v>
      </c>
      <c r="T170" s="59" t="n">
        <f aca="false">IF(D170="","",ROUND(SQRT(((D170+G170)*O170/100)^2+(J170*(D170+G170)*0.09439)^2),0))</f>
        <v>59</v>
      </c>
      <c r="U170" s="32"/>
    </row>
    <row r="171" customFormat="false" ht="15" hidden="false" customHeight="false" outlineLevel="0" collapsed="false">
      <c r="A171" s="32" t="s">
        <v>230</v>
      </c>
      <c r="B171" s="32" t="s">
        <v>361</v>
      </c>
      <c r="C171" s="32" t="s">
        <v>362</v>
      </c>
      <c r="D171" s="59" t="n">
        <v>251</v>
      </c>
      <c r="E171" s="59" t="n">
        <v>242</v>
      </c>
      <c r="F171" s="68" t="n">
        <f aca="false">IF(E171="","",D171-E171)</f>
        <v>9</v>
      </c>
      <c r="G171" s="59" t="n">
        <v>334</v>
      </c>
      <c r="H171" s="59" t="n">
        <v>337</v>
      </c>
      <c r="I171" s="68" t="n">
        <f aca="false">IF(H171="","",G171-H171)</f>
        <v>-3</v>
      </c>
      <c r="J171" s="40" t="n">
        <f aca="false">IF(OR(D171="",D171+G171=0),"",D171/(D171+G171))</f>
        <v>0.429059829059829</v>
      </c>
      <c r="K171" s="40" t="n">
        <f aca="false">IF(E171="","",E171/(E171+H171))</f>
        <v>0.417962003454231</v>
      </c>
      <c r="L171" s="69" t="n">
        <f aca="false">IF(OR(K171="",J171=""),"",(J171-K171)*100)</f>
        <v>1.10978256055976</v>
      </c>
      <c r="M171" s="36" t="n">
        <v>4.08747524320642</v>
      </c>
      <c r="N171" s="36" t="n">
        <v>1.28313635590461</v>
      </c>
      <c r="O171" s="36" t="n">
        <f aca="false">SQRT(M171^2+N171^2)</f>
        <v>4.28414434533543</v>
      </c>
      <c r="P171" s="40" t="n">
        <f aca="false">IF(J171="","",MAX(0,J171-1.96*O171/100))</f>
        <v>0.345090599891255</v>
      </c>
      <c r="Q171" s="40" t="n">
        <f aca="false">IF(J171="","",MIN(1,J171+1.96*O171/100))</f>
        <v>0.513029058228403</v>
      </c>
      <c r="R171" s="32" t="str">
        <f aca="false">IF(L171="","",IF(ABS(L171)&lt;=O171,"Yes","No"))</f>
        <v>Yes</v>
      </c>
      <c r="S171" s="32" t="str">
        <f aca="false">IF(L171="","",IF(ABS(L171)&lt;=1.96*O171,"Yes","No"))</f>
        <v>Yes</v>
      </c>
      <c r="T171" s="59" t="n">
        <f aca="false">IF(D171="","",ROUND(SQRT(((D171+G171)*O171/100)^2+(J171*(D171+G171)*0.15542)^2),0))</f>
        <v>46</v>
      </c>
      <c r="U171" s="32"/>
    </row>
    <row r="172" customFormat="false" ht="15" hidden="false" customHeight="false" outlineLevel="0" collapsed="false">
      <c r="A172" s="32" t="s">
        <v>230</v>
      </c>
      <c r="B172" s="32" t="s">
        <v>361</v>
      </c>
      <c r="C172" s="32" t="s">
        <v>363</v>
      </c>
      <c r="D172" s="59" t="n">
        <v>197</v>
      </c>
      <c r="E172" s="59" t="n">
        <v>187</v>
      </c>
      <c r="F172" s="68" t="n">
        <f aca="false">IF(E172="","",D172-E172)</f>
        <v>10</v>
      </c>
      <c r="G172" s="59" t="n">
        <v>293</v>
      </c>
      <c r="H172" s="59" t="n">
        <v>292</v>
      </c>
      <c r="I172" s="68" t="n">
        <f aca="false">IF(H172="","",G172-H172)</f>
        <v>1</v>
      </c>
      <c r="J172" s="40" t="n">
        <f aca="false">IF(OR(D172="",D172+G172=0),"",D172/(D172+G172))</f>
        <v>0.402040816326531</v>
      </c>
      <c r="K172" s="40" t="n">
        <f aca="false">IF(E172="","",E172/(E172+H172))</f>
        <v>0.390396659707724</v>
      </c>
      <c r="L172" s="69" t="n">
        <f aca="false">IF(OR(K172="",J172=""),"",(J172-K172)*100)</f>
        <v>1.16441566188062</v>
      </c>
      <c r="M172" s="36" t="n">
        <v>4.08747524320642</v>
      </c>
      <c r="N172" s="36" t="n">
        <v>1.28313635590461</v>
      </c>
      <c r="O172" s="36" t="n">
        <f aca="false">SQRT(M172^2+N172^2)</f>
        <v>4.28414434533543</v>
      </c>
      <c r="P172" s="40" t="n">
        <f aca="false">IF(J172="","",MAX(0,J172-1.96*O172/100))</f>
        <v>0.318071587157956</v>
      </c>
      <c r="Q172" s="40" t="n">
        <f aca="false">IF(J172="","",MIN(1,J172+1.96*O172/100))</f>
        <v>0.486010045495105</v>
      </c>
      <c r="R172" s="32" t="str">
        <f aca="false">IF(L172="","",IF(ABS(L172)&lt;=O172,"Yes","No"))</f>
        <v>Yes</v>
      </c>
      <c r="S172" s="32" t="str">
        <f aca="false">IF(L172="","",IF(ABS(L172)&lt;=1.96*O172,"Yes","No"))</f>
        <v>Yes</v>
      </c>
      <c r="T172" s="59" t="n">
        <f aca="false">IF(D172="","",ROUND(SQRT(((D172+G172)*O172/100)^2+(J172*(D172+G172)*0.15542)^2),0))</f>
        <v>37</v>
      </c>
      <c r="U172" s="32"/>
    </row>
    <row r="173" customFormat="false" ht="15" hidden="false" customHeight="false" outlineLevel="0" collapsed="false">
      <c r="A173" s="32" t="s">
        <v>230</v>
      </c>
      <c r="B173" s="32" t="s">
        <v>361</v>
      </c>
      <c r="C173" s="32" t="s">
        <v>364</v>
      </c>
      <c r="D173" s="59" t="n">
        <v>373</v>
      </c>
      <c r="E173" s="59" t="n">
        <v>371</v>
      </c>
      <c r="F173" s="68" t="n">
        <f aca="false">IF(E173="","",D173-E173)</f>
        <v>2</v>
      </c>
      <c r="G173" s="59" t="n">
        <v>551</v>
      </c>
      <c r="H173" s="59" t="n">
        <v>527</v>
      </c>
      <c r="I173" s="68" t="n">
        <f aca="false">IF(H173="","",G173-H173)</f>
        <v>24</v>
      </c>
      <c r="J173" s="40" t="n">
        <f aca="false">IF(OR(D173="",D173+G173=0),"",D173/(D173+G173))</f>
        <v>0.403679653679654</v>
      </c>
      <c r="K173" s="40" t="n">
        <f aca="false">IF(E173="","",E173/(E173+H173))</f>
        <v>0.413140311804009</v>
      </c>
      <c r="L173" s="69" t="n">
        <f aca="false">IF(OR(K173="",J173=""),"",(J173-K173)*100)</f>
        <v>-0.94606581243552</v>
      </c>
      <c r="M173" s="36" t="n">
        <v>2.8128053798891</v>
      </c>
      <c r="N173" s="36" t="n">
        <v>1.28313635590461</v>
      </c>
      <c r="O173" s="36" t="n">
        <f aca="false">SQRT(M173^2+N173^2)</f>
        <v>3.09165214941416</v>
      </c>
      <c r="P173" s="40" t="n">
        <f aca="false">IF(J173="","",MAX(0,J173-1.96*O173/100))</f>
        <v>0.343083271551136</v>
      </c>
      <c r="Q173" s="40" t="n">
        <f aca="false">IF(J173="","",MIN(1,J173+1.96*O173/100))</f>
        <v>0.464276035808171</v>
      </c>
      <c r="R173" s="32" t="str">
        <f aca="false">IF(L173="","",IF(ABS(L173)&lt;=O173,"Yes","No"))</f>
        <v>Yes</v>
      </c>
      <c r="S173" s="32" t="str">
        <f aca="false">IF(L173="","",IF(ABS(L173)&lt;=1.96*O173,"Yes","No"))</f>
        <v>Yes</v>
      </c>
      <c r="T173" s="59" t="n">
        <f aca="false">IF(D173="","",ROUND(SQRT(((D173+G173)*O173/100)^2+(J173*(D173+G173)*0.09439)^2),0))</f>
        <v>45</v>
      </c>
      <c r="U173" s="32"/>
    </row>
    <row r="174" customFormat="false" ht="15" hidden="false" customHeight="false" outlineLevel="0" collapsed="false">
      <c r="A174" s="32" t="s">
        <v>230</v>
      </c>
      <c r="B174" s="32" t="s">
        <v>365</v>
      </c>
      <c r="C174" s="32" t="s">
        <v>366</v>
      </c>
      <c r="D174" s="59" t="n">
        <v>914</v>
      </c>
      <c r="E174" s="59" t="n">
        <v>912</v>
      </c>
      <c r="F174" s="68" t="n">
        <f aca="false">IF(E174="","",D174-E174)</f>
        <v>2</v>
      </c>
      <c r="G174" s="59" t="n">
        <v>950</v>
      </c>
      <c r="H174" s="59" t="n">
        <v>964</v>
      </c>
      <c r="I174" s="68" t="n">
        <f aca="false">IF(H174="","",G174-H174)</f>
        <v>-14</v>
      </c>
      <c r="J174" s="40" t="n">
        <f aca="false">IF(OR(D174="",D174+G174=0),"",D174/(D174+G174))</f>
        <v>0.490343347639485</v>
      </c>
      <c r="K174" s="40" t="n">
        <f aca="false">IF(E174="","",E174/(E174+H174))</f>
        <v>0.486140724946695</v>
      </c>
      <c r="L174" s="69" t="n">
        <f aca="false">IF(OR(K174="",J174=""),"",(J174-K174)*100)</f>
        <v>0.420262269278993</v>
      </c>
      <c r="M174" s="36" t="n">
        <v>2.56134382502704</v>
      </c>
      <c r="N174" s="36" t="n">
        <v>1.28313635590461</v>
      </c>
      <c r="O174" s="36" t="n">
        <f aca="false">SQRT(M174^2+N174^2)</f>
        <v>2.86477243386771</v>
      </c>
      <c r="P174" s="40" t="n">
        <f aca="false">IF(J174="","",MAX(0,J174-1.96*O174/100))</f>
        <v>0.434193807935678</v>
      </c>
      <c r="Q174" s="40" t="n">
        <f aca="false">IF(J174="","",MIN(1,J174+1.96*O174/100))</f>
        <v>0.546492887343292</v>
      </c>
      <c r="R174" s="32" t="str">
        <f aca="false">IF(L174="","",IF(ABS(L174)&lt;=O174,"Yes","No"))</f>
        <v>Yes</v>
      </c>
      <c r="S174" s="32" t="str">
        <f aca="false">IF(L174="","",IF(ABS(L174)&lt;=1.96*O174,"Yes","No"))</f>
        <v>Yes</v>
      </c>
      <c r="T174" s="59" t="n">
        <f aca="false">IF(D174="","",ROUND(SQRT(((D174+G174)*O174/100)^2+(J174*(D174+G174)*0.09179)^2),0))</f>
        <v>99</v>
      </c>
      <c r="U174" s="32"/>
    </row>
    <row r="175" customFormat="false" ht="15" hidden="false" customHeight="false" outlineLevel="0" collapsed="false">
      <c r="A175" s="32" t="s">
        <v>230</v>
      </c>
      <c r="B175" s="32" t="s">
        <v>365</v>
      </c>
      <c r="C175" s="32" t="s">
        <v>367</v>
      </c>
      <c r="D175" s="59" t="n">
        <v>460</v>
      </c>
      <c r="E175" s="59" t="n">
        <v>449</v>
      </c>
      <c r="F175" s="68" t="n">
        <f aca="false">IF(E175="","",D175-E175)</f>
        <v>11</v>
      </c>
      <c r="G175" s="59" t="n">
        <v>475</v>
      </c>
      <c r="H175" s="59" t="n">
        <v>448</v>
      </c>
      <c r="I175" s="68" t="n">
        <f aca="false">IF(H175="","",G175-H175)</f>
        <v>27</v>
      </c>
      <c r="J175" s="40" t="n">
        <f aca="false">IF(OR(D175="",D175+G175=0),"",D175/(D175+G175))</f>
        <v>0.491978609625669</v>
      </c>
      <c r="K175" s="40" t="n">
        <f aca="false">IF(E175="","",E175/(E175+H175))</f>
        <v>0.500557413600892</v>
      </c>
      <c r="L175" s="69" t="n">
        <f aca="false">IF(OR(K175="",J175=""),"",(J175-K175)*100)</f>
        <v>-0.857880397522343</v>
      </c>
      <c r="M175" s="36" t="n">
        <v>2.8128053798891</v>
      </c>
      <c r="N175" s="36" t="n">
        <v>1.28313635590461</v>
      </c>
      <c r="O175" s="36" t="n">
        <f aca="false">SQRT(M175^2+N175^2)</f>
        <v>3.09165214941416</v>
      </c>
      <c r="P175" s="40" t="n">
        <f aca="false">IF(J175="","",MAX(0,J175-1.96*O175/100))</f>
        <v>0.431382227497151</v>
      </c>
      <c r="Q175" s="40" t="n">
        <f aca="false">IF(J175="","",MIN(1,J175+1.96*O175/100))</f>
        <v>0.552574991754186</v>
      </c>
      <c r="R175" s="32" t="str">
        <f aca="false">IF(L175="","",IF(ABS(L175)&lt;=O175,"Yes","No"))</f>
        <v>Yes</v>
      </c>
      <c r="S175" s="32" t="str">
        <f aca="false">IF(L175="","",IF(ABS(L175)&lt;=1.96*O175,"Yes","No"))</f>
        <v>Yes</v>
      </c>
      <c r="T175" s="59" t="n">
        <f aca="false">IF(D175="","",ROUND(SQRT(((D175+G175)*O175/100)^2+(J175*(D175+G175)*0.09439)^2),0))</f>
        <v>52</v>
      </c>
      <c r="U175" s="32"/>
    </row>
    <row r="176" customFormat="false" ht="15" hidden="false" customHeight="false" outlineLevel="0" collapsed="false">
      <c r="A176" s="32" t="s">
        <v>230</v>
      </c>
      <c r="B176" s="32" t="s">
        <v>365</v>
      </c>
      <c r="C176" s="32" t="s">
        <v>368</v>
      </c>
      <c r="D176" s="59" t="n">
        <v>1192</v>
      </c>
      <c r="E176" s="59" t="n">
        <v>1161</v>
      </c>
      <c r="F176" s="68" t="n">
        <f aca="false">IF(E176="","",D176-E176)</f>
        <v>31</v>
      </c>
      <c r="G176" s="59" t="n">
        <v>989</v>
      </c>
      <c r="H176" s="59" t="n">
        <v>915</v>
      </c>
      <c r="I176" s="68" t="n">
        <f aca="false">IF(H176="","",G176-H176)</f>
        <v>74</v>
      </c>
      <c r="J176" s="40" t="n">
        <f aca="false">IF(OR(D176="",D176+G176=0),"",D176/(D176+G176))</f>
        <v>0.54653828519028</v>
      </c>
      <c r="K176" s="40" t="n">
        <f aca="false">IF(E176="","",E176/(E176+H176))</f>
        <v>0.559248554913295</v>
      </c>
      <c r="L176" s="69" t="n">
        <f aca="false">IF(OR(K176="",J176=""),"",(J176-K176)*100)</f>
        <v>-1.27102697230151</v>
      </c>
      <c r="M176" s="36" t="n">
        <v>2.56134382502704</v>
      </c>
      <c r="N176" s="36" t="n">
        <v>1.28313635590461</v>
      </c>
      <c r="O176" s="36" t="n">
        <f aca="false">SQRT(M176^2+N176^2)</f>
        <v>2.86477243386771</v>
      </c>
      <c r="P176" s="40" t="n">
        <f aca="false">IF(J176="","",MAX(0,J176-1.96*O176/100))</f>
        <v>0.490388745486473</v>
      </c>
      <c r="Q176" s="40" t="n">
        <f aca="false">IF(J176="","",MIN(1,J176+1.96*O176/100))</f>
        <v>0.602687824894087</v>
      </c>
      <c r="R176" s="32" t="str">
        <f aca="false">IF(L176="","",IF(ABS(L176)&lt;=O176,"Yes","No"))</f>
        <v>Yes</v>
      </c>
      <c r="S176" s="32" t="str">
        <f aca="false">IF(L176="","",IF(ABS(L176)&lt;=1.96*O176,"Yes","No"))</f>
        <v>Yes</v>
      </c>
      <c r="T176" s="59" t="n">
        <f aca="false">IF(D176="","",ROUND(SQRT(((D176+G176)*O176/100)^2+(J176*(D176+G176)*0.09179)^2),0))</f>
        <v>126</v>
      </c>
      <c r="U176" s="32"/>
    </row>
    <row r="177" customFormat="false" ht="15" hidden="false" customHeight="false" outlineLevel="0" collapsed="false">
      <c r="A177" s="32" t="s">
        <v>230</v>
      </c>
      <c r="B177" s="32" t="s">
        <v>365</v>
      </c>
      <c r="C177" s="32" t="s">
        <v>369</v>
      </c>
      <c r="D177" s="59" t="n">
        <v>520</v>
      </c>
      <c r="E177" s="59" t="n">
        <v>534</v>
      </c>
      <c r="F177" s="68" t="n">
        <f aca="false">IF(E177="","",D177-E177)</f>
        <v>-14</v>
      </c>
      <c r="G177" s="59" t="n">
        <v>583</v>
      </c>
      <c r="H177" s="59" t="n">
        <v>577</v>
      </c>
      <c r="I177" s="68" t="n">
        <f aca="false">IF(H177="","",G177-H177)</f>
        <v>6</v>
      </c>
      <c r="J177" s="40" t="n">
        <f aca="false">IF(OR(D177="",D177+G177=0),"",D177/(D177+G177))</f>
        <v>0.471441523118767</v>
      </c>
      <c r="K177" s="40" t="n">
        <f aca="false">IF(E177="","",E177/(E177+H177))</f>
        <v>0.480648064806481</v>
      </c>
      <c r="L177" s="69" t="n">
        <f aca="false">IF(OR(K177="",J177=""),"",(J177-K177)*100)</f>
        <v>-0.920654168771362</v>
      </c>
      <c r="M177" s="36" t="n">
        <v>2.8128053798891</v>
      </c>
      <c r="N177" s="36" t="n">
        <v>1.28313635590461</v>
      </c>
      <c r="O177" s="36" t="n">
        <f aca="false">SQRT(M177^2+N177^2)</f>
        <v>3.09165214941416</v>
      </c>
      <c r="P177" s="40" t="n">
        <f aca="false">IF(J177="","",MAX(0,J177-1.96*O177/100))</f>
        <v>0.410845140990249</v>
      </c>
      <c r="Q177" s="40" t="n">
        <f aca="false">IF(J177="","",MIN(1,J177+1.96*O177/100))</f>
        <v>0.532037905247285</v>
      </c>
      <c r="R177" s="32" t="str">
        <f aca="false">IF(L177="","",IF(ABS(L177)&lt;=O177,"Yes","No"))</f>
        <v>Yes</v>
      </c>
      <c r="S177" s="32" t="str">
        <f aca="false">IF(L177="","",IF(ABS(L177)&lt;=1.96*O177,"Yes","No"))</f>
        <v>Yes</v>
      </c>
      <c r="T177" s="59" t="n">
        <f aca="false">IF(D177="","",ROUND(SQRT(((D177+G177)*O177/100)^2+(J177*(D177+G177)*0.09439)^2),0))</f>
        <v>60</v>
      </c>
      <c r="U177" s="32"/>
    </row>
    <row r="178" customFormat="false" ht="15" hidden="false" customHeight="false" outlineLevel="0" collapsed="false">
      <c r="A178" s="32" t="s">
        <v>230</v>
      </c>
      <c r="B178" s="32" t="s">
        <v>365</v>
      </c>
      <c r="C178" s="32" t="s">
        <v>370</v>
      </c>
      <c r="D178" s="59" t="n">
        <v>1063</v>
      </c>
      <c r="E178" s="59" t="n">
        <v>1123</v>
      </c>
      <c r="F178" s="68" t="n">
        <f aca="false">IF(E178="","",D178-E178)</f>
        <v>-60</v>
      </c>
      <c r="G178" s="59" t="n">
        <v>781</v>
      </c>
      <c r="H178" s="59" t="n">
        <v>741</v>
      </c>
      <c r="I178" s="68" t="n">
        <f aca="false">IF(H178="","",G178-H178)</f>
        <v>40</v>
      </c>
      <c r="J178" s="40" t="n">
        <f aca="false">IF(OR(D178="",D178+G178=0),"",D178/(D178+G178))</f>
        <v>0.57646420824295</v>
      </c>
      <c r="K178" s="40" t="n">
        <f aca="false">IF(E178="","",E178/(E178+H178))</f>
        <v>0.602467811158798</v>
      </c>
      <c r="L178" s="69" t="n">
        <f aca="false">IF(OR(K178="",J178=""),"",(J178-K178)*100)</f>
        <v>-2.60036029158482</v>
      </c>
      <c r="M178" s="36" t="n">
        <v>2.56134382502704</v>
      </c>
      <c r="N178" s="36" t="n">
        <v>1.28313635590461</v>
      </c>
      <c r="O178" s="36" t="n">
        <f aca="false">SQRT(M178^2+N178^2)</f>
        <v>2.86477243386771</v>
      </c>
      <c r="P178" s="40" t="n">
        <f aca="false">IF(J178="","",MAX(0,J178-1.96*O178/100))</f>
        <v>0.520314668539143</v>
      </c>
      <c r="Q178" s="40" t="n">
        <f aca="false">IF(J178="","",MIN(1,J178+1.96*O178/100))</f>
        <v>0.632613747946757</v>
      </c>
      <c r="R178" s="32" t="str">
        <f aca="false">IF(L178="","",IF(ABS(L178)&lt;=O178,"Yes","No"))</f>
        <v>Yes</v>
      </c>
      <c r="S178" s="32" t="str">
        <f aca="false">IF(L178="","",IF(ABS(L178)&lt;=1.96*O178,"Yes","No"))</f>
        <v>Yes</v>
      </c>
      <c r="T178" s="59" t="n">
        <f aca="false">IF(D178="","",ROUND(SQRT(((D178+G178)*O178/100)^2+(J178*(D178+G178)*0.09179)^2),0))</f>
        <v>111</v>
      </c>
      <c r="U178" s="32"/>
    </row>
    <row r="179" customFormat="false" ht="15" hidden="false" customHeight="false" outlineLevel="0" collapsed="false">
      <c r="A179" s="32" t="s">
        <v>230</v>
      </c>
      <c r="B179" s="32" t="s">
        <v>365</v>
      </c>
      <c r="C179" s="32" t="s">
        <v>371</v>
      </c>
      <c r="D179" s="59" t="n">
        <v>998</v>
      </c>
      <c r="E179" s="59" t="n">
        <v>1054</v>
      </c>
      <c r="F179" s="68" t="n">
        <f aca="false">IF(E179="","",D179-E179)</f>
        <v>-56</v>
      </c>
      <c r="G179" s="59" t="n">
        <v>745</v>
      </c>
      <c r="H179" s="59" t="n">
        <v>706</v>
      </c>
      <c r="I179" s="68" t="n">
        <f aca="false">IF(H179="","",G179-H179)</f>
        <v>39</v>
      </c>
      <c r="J179" s="40" t="n">
        <f aca="false">IF(OR(D179="",D179+G179=0),"",D179/(D179+G179))</f>
        <v>0.572576018359151</v>
      </c>
      <c r="K179" s="40" t="n">
        <f aca="false">IF(E179="","",E179/(E179+H179))</f>
        <v>0.598863636363636</v>
      </c>
      <c r="L179" s="69" t="n">
        <f aca="false">IF(OR(K179="",J179=""),"",(J179-K179)*100)</f>
        <v>-2.62876180044855</v>
      </c>
      <c r="M179" s="36" t="n">
        <v>2.56134382502704</v>
      </c>
      <c r="N179" s="36" t="n">
        <v>1.28313635590461</v>
      </c>
      <c r="O179" s="36" t="n">
        <f aca="false">SQRT(M179^2+N179^2)</f>
        <v>2.86477243386771</v>
      </c>
      <c r="P179" s="40" t="n">
        <f aca="false">IF(J179="","",MAX(0,J179-1.96*O179/100))</f>
        <v>0.516426478655344</v>
      </c>
      <c r="Q179" s="40" t="n">
        <f aca="false">IF(J179="","",MIN(1,J179+1.96*O179/100))</f>
        <v>0.628725558062958</v>
      </c>
      <c r="R179" s="32" t="str">
        <f aca="false">IF(L179="","",IF(ABS(L179)&lt;=O179,"Yes","No"))</f>
        <v>Yes</v>
      </c>
      <c r="S179" s="32" t="str">
        <f aca="false">IF(L179="","",IF(ABS(L179)&lt;=1.96*O179,"Yes","No"))</f>
        <v>Yes</v>
      </c>
      <c r="T179" s="59" t="n">
        <f aca="false">IF(D179="","",ROUND(SQRT(((D179+G179)*O179/100)^2+(J179*(D179+G179)*0.09179)^2),0))</f>
        <v>104</v>
      </c>
      <c r="U179" s="32"/>
    </row>
    <row r="180" customFormat="false" ht="15" hidden="false" customHeight="false" outlineLevel="0" collapsed="false">
      <c r="A180" s="32" t="s">
        <v>230</v>
      </c>
      <c r="B180" s="32" t="s">
        <v>365</v>
      </c>
      <c r="C180" s="32" t="s">
        <v>372</v>
      </c>
      <c r="D180" s="59" t="n">
        <v>480</v>
      </c>
      <c r="E180" s="59" t="n">
        <v>469</v>
      </c>
      <c r="F180" s="68" t="n">
        <f aca="false">IF(E180="","",D180-E180)</f>
        <v>11</v>
      </c>
      <c r="G180" s="59" t="n">
        <v>449</v>
      </c>
      <c r="H180" s="59" t="n">
        <v>468</v>
      </c>
      <c r="I180" s="68" t="n">
        <f aca="false">IF(H180="","",G180-H180)</f>
        <v>-19</v>
      </c>
      <c r="J180" s="40" t="n">
        <f aca="false">IF(OR(D180="",D180+G180=0),"",D180/(D180+G180))</f>
        <v>0.516684607104413</v>
      </c>
      <c r="K180" s="40" t="n">
        <f aca="false">IF(E180="","",E180/(E180+H180))</f>
        <v>0.500533617929562</v>
      </c>
      <c r="L180" s="69" t="n">
        <f aca="false">IF(OR(K180="",J180=""),"",(J180-K180)*100)</f>
        <v>1.61509891748509</v>
      </c>
      <c r="M180" s="36" t="n">
        <v>2.8128053798891</v>
      </c>
      <c r="N180" s="36" t="n">
        <v>1.28313635590461</v>
      </c>
      <c r="O180" s="36" t="n">
        <f aca="false">SQRT(M180^2+N180^2)</f>
        <v>3.09165214941416</v>
      </c>
      <c r="P180" s="40" t="n">
        <f aca="false">IF(J180="","",MAX(0,J180-1.96*O180/100))</f>
        <v>0.456088224975896</v>
      </c>
      <c r="Q180" s="40" t="n">
        <f aca="false">IF(J180="","",MIN(1,J180+1.96*O180/100))</f>
        <v>0.577280989232931</v>
      </c>
      <c r="R180" s="32" t="str">
        <f aca="false">IF(L180="","",IF(ABS(L180)&lt;=O180,"Yes","No"))</f>
        <v>Yes</v>
      </c>
      <c r="S180" s="32" t="str">
        <f aca="false">IF(L180="","",IF(ABS(L180)&lt;=1.96*O180,"Yes","No"))</f>
        <v>Yes</v>
      </c>
      <c r="T180" s="59" t="n">
        <f aca="false">IF(D180="","",ROUND(SQRT(((D180+G180)*O180/100)^2+(J180*(D180+G180)*0.09439)^2),0))</f>
        <v>54</v>
      </c>
      <c r="U180" s="32"/>
    </row>
    <row r="181" customFormat="false" ht="15" hidden="false" customHeight="false" outlineLevel="0" collapsed="false">
      <c r="A181" s="32" t="s">
        <v>230</v>
      </c>
      <c r="B181" s="32" t="s">
        <v>365</v>
      </c>
      <c r="C181" s="32" t="s">
        <v>373</v>
      </c>
      <c r="D181" s="59" t="n">
        <v>1281</v>
      </c>
      <c r="E181" s="59" t="n">
        <v>1317</v>
      </c>
      <c r="F181" s="68" t="n">
        <f aca="false">IF(E181="","",D181-E181)</f>
        <v>-36</v>
      </c>
      <c r="G181" s="59" t="n">
        <v>1341</v>
      </c>
      <c r="H181" s="59" t="n">
        <v>1291</v>
      </c>
      <c r="I181" s="68" t="n">
        <f aca="false">IF(H181="","",G181-H181)</f>
        <v>50</v>
      </c>
      <c r="J181" s="40" t="n">
        <f aca="false">IF(OR(D181="",D181+G181=0),"",D181/(D181+G181))</f>
        <v>0.488558352402746</v>
      </c>
      <c r="K181" s="40" t="n">
        <f aca="false">IF(E181="","",E181/(E181+H181))</f>
        <v>0.504984662576687</v>
      </c>
      <c r="L181" s="69" t="n">
        <f aca="false">IF(OR(K181="",J181=""),"",(J181-K181)*100)</f>
        <v>-1.64263101739412</v>
      </c>
      <c r="M181" s="36" t="n">
        <v>2.56134382502704</v>
      </c>
      <c r="N181" s="36" t="n">
        <v>1.28313635590461</v>
      </c>
      <c r="O181" s="36" t="n">
        <f aca="false">SQRT(M181^2+N181^2)</f>
        <v>2.86477243386771</v>
      </c>
      <c r="P181" s="40" t="n">
        <f aca="false">IF(J181="","",MAX(0,J181-1.96*O181/100))</f>
        <v>0.432408812698939</v>
      </c>
      <c r="Q181" s="40" t="n">
        <f aca="false">IF(J181="","",MIN(1,J181+1.96*O181/100))</f>
        <v>0.544707892106553</v>
      </c>
      <c r="R181" s="32" t="str">
        <f aca="false">IF(L181="","",IF(ABS(L181)&lt;=O181,"Yes","No"))</f>
        <v>Yes</v>
      </c>
      <c r="S181" s="32" t="str">
        <f aca="false">IF(L181="","",IF(ABS(L181)&lt;=1.96*O181,"Yes","No"))</f>
        <v>Yes</v>
      </c>
      <c r="T181" s="59" t="n">
        <f aca="false">IF(D181="","",ROUND(SQRT(((D181+G181)*O181/100)^2+(J181*(D181+G181)*0.09179)^2),0))</f>
        <v>140</v>
      </c>
      <c r="U181" s="32"/>
    </row>
    <row r="182" customFormat="false" ht="15" hidden="false" customHeight="false" outlineLevel="0" collapsed="false">
      <c r="A182" s="32" t="s">
        <v>230</v>
      </c>
      <c r="B182" s="32" t="s">
        <v>374</v>
      </c>
      <c r="C182" s="32" t="s">
        <v>375</v>
      </c>
      <c r="D182" s="59" t="n">
        <v>999</v>
      </c>
      <c r="E182" s="59" t="n">
        <v>992</v>
      </c>
      <c r="F182" s="68" t="n">
        <f aca="false">IF(E182="","",D182-E182)</f>
        <v>7</v>
      </c>
      <c r="G182" s="59" t="n">
        <v>992</v>
      </c>
      <c r="H182" s="59" t="n">
        <v>983</v>
      </c>
      <c r="I182" s="68" t="n">
        <f aca="false">IF(H182="","",G182-H182)</f>
        <v>9</v>
      </c>
      <c r="J182" s="40" t="n">
        <f aca="false">IF(OR(D182="",D182+G182=0),"",D182/(D182+G182))</f>
        <v>0.50175791059769</v>
      </c>
      <c r="K182" s="40" t="n">
        <f aca="false">IF(E182="","",E182/(E182+H182))</f>
        <v>0.502278481012658</v>
      </c>
      <c r="L182" s="69" t="n">
        <f aca="false">IF(OR(K182="",J182=""),"",(J182-K182)*100)</f>
        <v>-0.0520570414968669</v>
      </c>
      <c r="M182" s="36" t="n">
        <v>2.56134382502704</v>
      </c>
      <c r="N182" s="36" t="n">
        <v>1.28313635590461</v>
      </c>
      <c r="O182" s="36" t="n">
        <f aca="false">SQRT(M182^2+N182^2)</f>
        <v>2.86477243386771</v>
      </c>
      <c r="P182" s="40" t="n">
        <f aca="false">IF(J182="","",MAX(0,J182-1.96*O182/100))</f>
        <v>0.445608370893883</v>
      </c>
      <c r="Q182" s="40" t="n">
        <f aca="false">IF(J182="","",MIN(1,J182+1.96*O182/100))</f>
        <v>0.557907450301497</v>
      </c>
      <c r="R182" s="32" t="str">
        <f aca="false">IF(L182="","",IF(ABS(L182)&lt;=O182,"Yes","No"))</f>
        <v>Yes</v>
      </c>
      <c r="S182" s="32" t="str">
        <f aca="false">IF(L182="","",IF(ABS(L182)&lt;=1.96*O182,"Yes","No"))</f>
        <v>Yes</v>
      </c>
      <c r="T182" s="59" t="n">
        <f aca="false">IF(D182="","",ROUND(SQRT(((D182+G182)*O182/100)^2+(J182*(D182+G182)*0.09179)^2),0))</f>
        <v>108</v>
      </c>
      <c r="U182" s="32"/>
    </row>
    <row r="183" customFormat="false" ht="15" hidden="false" customHeight="false" outlineLevel="0" collapsed="false">
      <c r="A183" s="32" t="s">
        <v>230</v>
      </c>
      <c r="B183" s="32" t="s">
        <v>374</v>
      </c>
      <c r="C183" s="32" t="s">
        <v>376</v>
      </c>
      <c r="D183" s="59" t="n">
        <v>1256</v>
      </c>
      <c r="E183" s="59" t="n">
        <v>1311</v>
      </c>
      <c r="F183" s="68" t="n">
        <f aca="false">IF(E183="","",D183-E183)</f>
        <v>-55</v>
      </c>
      <c r="G183" s="59" t="n">
        <v>1307</v>
      </c>
      <c r="H183" s="59" t="n">
        <v>1258</v>
      </c>
      <c r="I183" s="68" t="n">
        <f aca="false">IF(H183="","",G183-H183)</f>
        <v>49</v>
      </c>
      <c r="J183" s="40" t="n">
        <f aca="false">IF(OR(D183="",D183+G183=0),"",D183/(D183+G183))</f>
        <v>0.490050721810378</v>
      </c>
      <c r="K183" s="40" t="n">
        <f aca="false">IF(E183="","",E183/(E183+H183))</f>
        <v>0.510315297781238</v>
      </c>
      <c r="L183" s="69" t="n">
        <f aca="false">IF(OR(K183="",J183=""),"",(J183-K183)*100)</f>
        <v>-2.02645759708594</v>
      </c>
      <c r="M183" s="36" t="n">
        <v>2.56134382502704</v>
      </c>
      <c r="N183" s="36" t="n">
        <v>1.28313635590461</v>
      </c>
      <c r="O183" s="36" t="n">
        <f aca="false">SQRT(M183^2+N183^2)</f>
        <v>2.86477243386771</v>
      </c>
      <c r="P183" s="40" t="n">
        <f aca="false">IF(J183="","",MAX(0,J183-1.96*O183/100))</f>
        <v>0.433901182106571</v>
      </c>
      <c r="Q183" s="40" t="n">
        <f aca="false">IF(J183="","",MIN(1,J183+1.96*O183/100))</f>
        <v>0.546200261514186</v>
      </c>
      <c r="R183" s="32" t="str">
        <f aca="false">IF(L183="","",IF(ABS(L183)&lt;=O183,"Yes","No"))</f>
        <v>Yes</v>
      </c>
      <c r="S183" s="32" t="str">
        <f aca="false">IF(L183="","",IF(ABS(L183)&lt;=1.96*O183,"Yes","No"))</f>
        <v>Yes</v>
      </c>
      <c r="T183" s="59" t="n">
        <f aca="false">IF(D183="","",ROUND(SQRT(((D183+G183)*O183/100)^2+(J183*(D183+G183)*0.09179)^2),0))</f>
        <v>137</v>
      </c>
      <c r="U183" s="32"/>
    </row>
    <row r="184" customFormat="false" ht="15" hidden="false" customHeight="false" outlineLevel="0" collapsed="false">
      <c r="A184" s="32" t="s">
        <v>230</v>
      </c>
      <c r="B184" s="32" t="s">
        <v>374</v>
      </c>
      <c r="C184" s="32" t="s">
        <v>377</v>
      </c>
      <c r="D184" s="59" t="n">
        <v>934</v>
      </c>
      <c r="E184" s="59" t="n">
        <v>914</v>
      </c>
      <c r="F184" s="68" t="n">
        <f aca="false">IF(E184="","",D184-E184)</f>
        <v>20</v>
      </c>
      <c r="G184" s="59" t="n">
        <v>1105</v>
      </c>
      <c r="H184" s="59" t="n">
        <v>1075</v>
      </c>
      <c r="I184" s="68" t="n">
        <f aca="false">IF(H184="","",G184-H184)</f>
        <v>30</v>
      </c>
      <c r="J184" s="40" t="n">
        <f aca="false">IF(OR(D184="",D184+G184=0),"",D184/(D184+G184))</f>
        <v>0.45806768023541</v>
      </c>
      <c r="K184" s="40" t="n">
        <f aca="false">IF(E184="","",E184/(E184+H184))</f>
        <v>0.459527400703871</v>
      </c>
      <c r="L184" s="69" t="n">
        <f aca="false">IF(OR(K184="",J184=""),"",(J184-K184)*100)</f>
        <v>-0.145972046846177</v>
      </c>
      <c r="M184" s="36" t="n">
        <v>2.56134382502704</v>
      </c>
      <c r="N184" s="36" t="n">
        <v>1.28313635590461</v>
      </c>
      <c r="O184" s="36" t="n">
        <f aca="false">SQRT(M184^2+N184^2)</f>
        <v>2.86477243386771</v>
      </c>
      <c r="P184" s="40" t="n">
        <f aca="false">IF(J184="","",MAX(0,J184-1.96*O184/100))</f>
        <v>0.401918140531602</v>
      </c>
      <c r="Q184" s="40" t="n">
        <f aca="false">IF(J184="","",MIN(1,J184+1.96*O184/100))</f>
        <v>0.514217219939217</v>
      </c>
      <c r="R184" s="32" t="str">
        <f aca="false">IF(L184="","",IF(ABS(L184)&lt;=O184,"Yes","No"))</f>
        <v>Yes</v>
      </c>
      <c r="S184" s="32" t="str">
        <f aca="false">IF(L184="","",IF(ABS(L184)&lt;=1.96*O184,"Yes","No"))</f>
        <v>Yes</v>
      </c>
      <c r="T184" s="59" t="n">
        <f aca="false">IF(D184="","",ROUND(SQRT(((D184+G184)*O184/100)^2+(J184*(D184+G184)*0.09179)^2),0))</f>
        <v>104</v>
      </c>
      <c r="U184" s="32"/>
    </row>
    <row r="185" customFormat="false" ht="15" hidden="false" customHeight="false" outlineLevel="0" collapsed="false">
      <c r="A185" s="32" t="s">
        <v>230</v>
      </c>
      <c r="B185" s="32" t="s">
        <v>374</v>
      </c>
      <c r="C185" s="32" t="s">
        <v>378</v>
      </c>
      <c r="D185" s="59" t="n">
        <v>745</v>
      </c>
      <c r="E185" s="59" t="n">
        <v>735</v>
      </c>
      <c r="F185" s="68" t="n">
        <f aca="false">IF(E185="","",D185-E185)</f>
        <v>10</v>
      </c>
      <c r="G185" s="59" t="n">
        <v>657</v>
      </c>
      <c r="H185" s="59" t="n">
        <v>653</v>
      </c>
      <c r="I185" s="68" t="n">
        <f aca="false">IF(H185="","",G185-H185)</f>
        <v>4</v>
      </c>
      <c r="J185" s="40" t="n">
        <f aca="false">IF(OR(D185="",D185+G185=0),"",D185/(D185+G185))</f>
        <v>0.531383737517832</v>
      </c>
      <c r="K185" s="40" t="n">
        <f aca="false">IF(E185="","",E185/(E185+H185))</f>
        <v>0.529538904899136</v>
      </c>
      <c r="L185" s="69" t="n">
        <f aca="false">IF(OR(K185="",J185=""),"",(J185-K185)*100)</f>
        <v>0.184483261869617</v>
      </c>
      <c r="M185" s="36" t="n">
        <v>2.56134382502704</v>
      </c>
      <c r="N185" s="36" t="n">
        <v>1.28313635590461</v>
      </c>
      <c r="O185" s="36" t="n">
        <f aca="false">SQRT(M185^2+N185^2)</f>
        <v>2.86477243386771</v>
      </c>
      <c r="P185" s="40" t="n">
        <f aca="false">IF(J185="","",MAX(0,J185-1.96*O185/100))</f>
        <v>0.475234197814025</v>
      </c>
      <c r="Q185" s="40" t="n">
        <f aca="false">IF(J185="","",MIN(1,J185+1.96*O185/100))</f>
        <v>0.587533277221639</v>
      </c>
      <c r="R185" s="32" t="str">
        <f aca="false">IF(L185="","",IF(ABS(L185)&lt;=O185,"Yes","No"))</f>
        <v>Yes</v>
      </c>
      <c r="S185" s="32" t="str">
        <f aca="false">IF(L185="","",IF(ABS(L185)&lt;=1.96*O185,"Yes","No"))</f>
        <v>Yes</v>
      </c>
      <c r="T185" s="59" t="n">
        <f aca="false">IF(D185="","",ROUND(SQRT(((D185+G185)*O185/100)^2+(J185*(D185+G185)*0.09179)^2),0))</f>
        <v>79</v>
      </c>
      <c r="U185" s="32"/>
    </row>
    <row r="186" customFormat="false" ht="15" hidden="false" customHeight="false" outlineLevel="0" collapsed="false">
      <c r="A186" s="32" t="s">
        <v>230</v>
      </c>
      <c r="B186" s="32" t="s">
        <v>374</v>
      </c>
      <c r="C186" s="32" t="s">
        <v>379</v>
      </c>
      <c r="D186" s="59" t="n">
        <v>1975</v>
      </c>
      <c r="E186" s="59" t="n">
        <v>1929</v>
      </c>
      <c r="F186" s="68" t="n">
        <f aca="false">IF(E186="","",D186-E186)</f>
        <v>46</v>
      </c>
      <c r="G186" s="59" t="n">
        <v>1781</v>
      </c>
      <c r="H186" s="59" t="n">
        <v>1679</v>
      </c>
      <c r="I186" s="68" t="n">
        <f aca="false">IF(H186="","",G186-H186)</f>
        <v>102</v>
      </c>
      <c r="J186" s="40" t="n">
        <f aca="false">IF(OR(D186="",D186+G186=0),"",D186/(D186+G186))</f>
        <v>0.525825346112886</v>
      </c>
      <c r="K186" s="40" t="n">
        <f aca="false">IF(E186="","",E186/(E186+H186))</f>
        <v>0.534645232815965</v>
      </c>
      <c r="L186" s="69" t="n">
        <f aca="false">IF(OR(K186="",J186=""),"",(J186-K186)*100)</f>
        <v>-0.881988670307854</v>
      </c>
      <c r="M186" s="36" t="n">
        <v>2.56134382502704</v>
      </c>
      <c r="N186" s="36" t="n">
        <v>1.28313635590461</v>
      </c>
      <c r="O186" s="36" t="n">
        <f aca="false">SQRT(M186^2+N186^2)</f>
        <v>2.86477243386771</v>
      </c>
      <c r="P186" s="40" t="n">
        <f aca="false">IF(J186="","",MAX(0,J186-1.96*O186/100))</f>
        <v>0.469675806409079</v>
      </c>
      <c r="Q186" s="40" t="n">
        <f aca="false">IF(J186="","",MIN(1,J186+1.96*O186/100))</f>
        <v>0.581974885816693</v>
      </c>
      <c r="R186" s="32" t="str">
        <f aca="false">IF(L186="","",IF(ABS(L186)&lt;=O186,"Yes","No"))</f>
        <v>Yes</v>
      </c>
      <c r="S186" s="32" t="str">
        <f aca="false">IF(L186="","",IF(ABS(L186)&lt;=1.96*O186,"Yes","No"))</f>
        <v>Yes</v>
      </c>
      <c r="T186" s="59" t="n">
        <f aca="false">IF(D186="","",ROUND(SQRT(((D186+G186)*O186/100)^2+(J186*(D186+G186)*0.09179)^2),0))</f>
        <v>211</v>
      </c>
      <c r="U186" s="32"/>
    </row>
    <row r="187" customFormat="false" ht="15" hidden="false" customHeight="false" outlineLevel="0" collapsed="false">
      <c r="A187" s="32" t="s">
        <v>230</v>
      </c>
      <c r="B187" s="32" t="s">
        <v>374</v>
      </c>
      <c r="C187" s="32" t="s">
        <v>380</v>
      </c>
      <c r="D187" s="59" t="n">
        <v>712</v>
      </c>
      <c r="E187" s="59" t="n">
        <v>696</v>
      </c>
      <c r="F187" s="68" t="n">
        <f aca="false">IF(E187="","",D187-E187)</f>
        <v>16</v>
      </c>
      <c r="G187" s="59" t="n">
        <v>689</v>
      </c>
      <c r="H187" s="59" t="n">
        <v>666</v>
      </c>
      <c r="I187" s="68" t="n">
        <f aca="false">IF(H187="","",G187-H187)</f>
        <v>23</v>
      </c>
      <c r="J187" s="40" t="n">
        <f aca="false">IF(OR(D187="",D187+G187=0),"",D187/(D187+G187))</f>
        <v>0.508208422555318</v>
      </c>
      <c r="K187" s="40" t="n">
        <f aca="false">IF(E187="","",E187/(E187+H187))</f>
        <v>0.511013215859031</v>
      </c>
      <c r="L187" s="69" t="n">
        <f aca="false">IF(OR(K187="",J187=""),"",(J187-K187)*100)</f>
        <v>-0.280479330371319</v>
      </c>
      <c r="M187" s="36" t="n">
        <v>2.56134382502704</v>
      </c>
      <c r="N187" s="36" t="n">
        <v>1.28313635590461</v>
      </c>
      <c r="O187" s="36" t="n">
        <f aca="false">SQRT(M187^2+N187^2)</f>
        <v>2.86477243386771</v>
      </c>
      <c r="P187" s="40" t="n">
        <f aca="false">IF(J187="","",MAX(0,J187-1.96*O187/100))</f>
        <v>0.452058882851511</v>
      </c>
      <c r="Q187" s="40" t="n">
        <f aca="false">IF(J187="","",MIN(1,J187+1.96*O187/100))</f>
        <v>0.564357962259125</v>
      </c>
      <c r="R187" s="32" t="str">
        <f aca="false">IF(L187="","",IF(ABS(L187)&lt;=O187,"Yes","No"))</f>
        <v>Yes</v>
      </c>
      <c r="S187" s="32" t="str">
        <f aca="false">IF(L187="","",IF(ABS(L187)&lt;=1.96*O187,"Yes","No"))</f>
        <v>Yes</v>
      </c>
      <c r="T187" s="59" t="n">
        <f aca="false">IF(D187="","",ROUND(SQRT(((D187+G187)*O187/100)^2+(J187*(D187+G187)*0.09179)^2),0))</f>
        <v>77</v>
      </c>
      <c r="U187" s="32"/>
    </row>
    <row r="188" customFormat="false" ht="15" hidden="false" customHeight="false" outlineLevel="0" collapsed="false">
      <c r="A188" s="32" t="s">
        <v>230</v>
      </c>
      <c r="B188" s="32" t="s">
        <v>374</v>
      </c>
      <c r="C188" s="32" t="s">
        <v>381</v>
      </c>
      <c r="D188" s="59" t="n">
        <v>728</v>
      </c>
      <c r="E188" s="59" t="n">
        <v>715</v>
      </c>
      <c r="F188" s="68" t="n">
        <f aca="false">IF(E188="","",D188-E188)</f>
        <v>13</v>
      </c>
      <c r="G188" s="59" t="n">
        <v>644</v>
      </c>
      <c r="H188" s="59" t="n">
        <v>601</v>
      </c>
      <c r="I188" s="68" t="n">
        <f aca="false">IF(H188="","",G188-H188)</f>
        <v>43</v>
      </c>
      <c r="J188" s="40" t="n">
        <f aca="false">IF(OR(D188="",D188+G188=0),"",D188/(D188+G188))</f>
        <v>0.530612244897959</v>
      </c>
      <c r="K188" s="40" t="n">
        <f aca="false">IF(E188="","",E188/(E188+H188))</f>
        <v>0.543313069908815</v>
      </c>
      <c r="L188" s="69" t="n">
        <f aca="false">IF(OR(K188="",J188=""),"",(J188-K188)*100)</f>
        <v>-1.27008250108553</v>
      </c>
      <c r="M188" s="36" t="n">
        <v>2.56134382502704</v>
      </c>
      <c r="N188" s="36" t="n">
        <v>1.28313635590461</v>
      </c>
      <c r="O188" s="36" t="n">
        <f aca="false">SQRT(M188^2+N188^2)</f>
        <v>2.86477243386771</v>
      </c>
      <c r="P188" s="40" t="n">
        <f aca="false">IF(J188="","",MAX(0,J188-1.96*O188/100))</f>
        <v>0.474462705194152</v>
      </c>
      <c r="Q188" s="40" t="n">
        <f aca="false">IF(J188="","",MIN(1,J188+1.96*O188/100))</f>
        <v>0.586761784601766</v>
      </c>
      <c r="R188" s="32" t="str">
        <f aca="false">IF(L188="","",IF(ABS(L188)&lt;=O188,"Yes","No"))</f>
        <v>Yes</v>
      </c>
      <c r="S188" s="32" t="str">
        <f aca="false">IF(L188="","",IF(ABS(L188)&lt;=1.96*O188,"Yes","No"))</f>
        <v>Yes</v>
      </c>
      <c r="T188" s="59" t="n">
        <f aca="false">IF(D188="","",ROUND(SQRT(((D188+G188)*O188/100)^2+(J188*(D188+G188)*0.09179)^2),0))</f>
        <v>78</v>
      </c>
      <c r="U188" s="32"/>
    </row>
    <row r="189" customFormat="false" ht="15" hidden="false" customHeight="false" outlineLevel="0" collapsed="false">
      <c r="A189" s="32" t="s">
        <v>230</v>
      </c>
      <c r="B189" s="32" t="s">
        <v>374</v>
      </c>
      <c r="C189" s="32" t="s">
        <v>382</v>
      </c>
      <c r="D189" s="59" t="n">
        <v>741</v>
      </c>
      <c r="E189" s="59" t="n">
        <v>728</v>
      </c>
      <c r="F189" s="68" t="n">
        <f aca="false">IF(E189="","",D189-E189)</f>
        <v>13</v>
      </c>
      <c r="G189" s="59" t="n">
        <v>745</v>
      </c>
      <c r="H189" s="59" t="n">
        <v>692</v>
      </c>
      <c r="I189" s="68" t="n">
        <f aca="false">IF(H189="","",G189-H189)</f>
        <v>53</v>
      </c>
      <c r="J189" s="40" t="n">
        <f aca="false">IF(OR(D189="",D189+G189=0),"",D189/(D189+G189))</f>
        <v>0.498654104979812</v>
      </c>
      <c r="K189" s="40" t="n">
        <f aca="false">IF(E189="","",E189/(E189+H189))</f>
        <v>0.512676056338028</v>
      </c>
      <c r="L189" s="69" t="n">
        <f aca="false">IF(OR(K189="",J189=""),"",(J189-K189)*100)</f>
        <v>-1.40219513582166</v>
      </c>
      <c r="M189" s="36" t="n">
        <v>2.56134382502704</v>
      </c>
      <c r="N189" s="36" t="n">
        <v>1.28313635590461</v>
      </c>
      <c r="O189" s="36" t="n">
        <f aca="false">SQRT(M189^2+N189^2)</f>
        <v>2.86477243386771</v>
      </c>
      <c r="P189" s="40" t="n">
        <f aca="false">IF(J189="","",MAX(0,J189-1.96*O189/100))</f>
        <v>0.442504565276004</v>
      </c>
      <c r="Q189" s="40" t="n">
        <f aca="false">IF(J189="","",MIN(1,J189+1.96*O189/100))</f>
        <v>0.554803644683619</v>
      </c>
      <c r="R189" s="32" t="str">
        <f aca="false">IF(L189="","",IF(ABS(L189)&lt;=O189,"Yes","No"))</f>
        <v>Yes</v>
      </c>
      <c r="S189" s="32" t="str">
        <f aca="false">IF(L189="","",IF(ABS(L189)&lt;=1.96*O189,"Yes","No"))</f>
        <v>Yes</v>
      </c>
      <c r="T189" s="59" t="n">
        <f aca="false">IF(D189="","",ROUND(SQRT(((D189+G189)*O189/100)^2+(J189*(D189+G189)*0.09179)^2),0))</f>
        <v>80</v>
      </c>
      <c r="U189" s="32"/>
    </row>
    <row r="190" customFormat="false" ht="15" hidden="false" customHeight="false" outlineLevel="0" collapsed="false">
      <c r="A190" s="32" t="s">
        <v>230</v>
      </c>
      <c r="B190" s="32" t="s">
        <v>383</v>
      </c>
      <c r="C190" s="32" t="s">
        <v>384</v>
      </c>
      <c r="D190" s="59" t="n">
        <v>1423</v>
      </c>
      <c r="E190" s="59" t="n">
        <v>1473</v>
      </c>
      <c r="F190" s="68" t="n">
        <f aca="false">IF(E190="","",D190-E190)</f>
        <v>-50</v>
      </c>
      <c r="G190" s="59" t="n">
        <v>1736</v>
      </c>
      <c r="H190" s="59" t="n">
        <v>1690</v>
      </c>
      <c r="I190" s="68" t="n">
        <f aca="false">IF(H190="","",G190-H190)</f>
        <v>46</v>
      </c>
      <c r="J190" s="40" t="n">
        <f aca="false">IF(OR(D190="",D190+G190=0),"",D190/(D190+G190))</f>
        <v>0.450459006014562</v>
      </c>
      <c r="K190" s="40" t="n">
        <f aca="false">IF(E190="","",E190/(E190+H190))</f>
        <v>0.465697122984508</v>
      </c>
      <c r="L190" s="69" t="n">
        <f aca="false">IF(OR(K190="",J190=""),"",(J190-K190)*100)</f>
        <v>-1.52381169699468</v>
      </c>
      <c r="M190" s="36" t="n">
        <v>2.56134382502704</v>
      </c>
      <c r="N190" s="36" t="n">
        <v>1.28313635590461</v>
      </c>
      <c r="O190" s="36" t="n">
        <f aca="false">SQRT(M190^2+N190^2)</f>
        <v>2.86477243386771</v>
      </c>
      <c r="P190" s="40" t="n">
        <f aca="false">IF(J190="","",MAX(0,J190-1.96*O190/100))</f>
        <v>0.394309466310755</v>
      </c>
      <c r="Q190" s="40" t="n">
        <f aca="false">IF(J190="","",MIN(1,J190+1.96*O190/100))</f>
        <v>0.506608545718369</v>
      </c>
      <c r="R190" s="32" t="str">
        <f aca="false">IF(L190="","",IF(ABS(L190)&lt;=O190,"Yes","No"))</f>
        <v>Yes</v>
      </c>
      <c r="S190" s="32" t="str">
        <f aca="false">IF(L190="","",IF(ABS(L190)&lt;=1.96*O190,"Yes","No"))</f>
        <v>Yes</v>
      </c>
      <c r="T190" s="59" t="n">
        <f aca="false">IF(D190="","",ROUND(SQRT(((D190+G190)*O190/100)^2+(J190*(D190+G190)*0.09179)^2),0))</f>
        <v>159</v>
      </c>
      <c r="U190" s="32"/>
    </row>
    <row r="191" customFormat="false" ht="15" hidden="false" customHeight="false" outlineLevel="0" collapsed="false">
      <c r="A191" s="32" t="s">
        <v>230</v>
      </c>
      <c r="B191" s="32" t="s">
        <v>383</v>
      </c>
      <c r="C191" s="32" t="s">
        <v>385</v>
      </c>
      <c r="D191" s="59" t="n">
        <v>867</v>
      </c>
      <c r="E191" s="59" t="n">
        <v>907</v>
      </c>
      <c r="F191" s="68" t="n">
        <f aca="false">IF(E191="","",D191-E191)</f>
        <v>-40</v>
      </c>
      <c r="G191" s="59" t="n">
        <v>1441</v>
      </c>
      <c r="H191" s="59" t="n">
        <v>1445</v>
      </c>
      <c r="I191" s="68" t="n">
        <f aca="false">IF(H191="","",G191-H191)</f>
        <v>-4</v>
      </c>
      <c r="J191" s="40" t="n">
        <f aca="false">IF(OR(D191="",D191+G191=0),"",D191/(D191+G191))</f>
        <v>0.375649913344887</v>
      </c>
      <c r="K191" s="40" t="n">
        <f aca="false">IF(E191="","",E191/(E191+H191))</f>
        <v>0.38562925170068</v>
      </c>
      <c r="L191" s="69" t="n">
        <f aca="false">IF(OR(K191="",J191=""),"",(J191-K191)*100)</f>
        <v>-0.997933835579296</v>
      </c>
      <c r="M191" s="36" t="n">
        <v>2.56134382502704</v>
      </c>
      <c r="N191" s="36" t="n">
        <v>1.28313635590461</v>
      </c>
      <c r="O191" s="36" t="n">
        <f aca="false">SQRT(M191^2+N191^2)</f>
        <v>2.86477243386771</v>
      </c>
      <c r="P191" s="40" t="n">
        <f aca="false">IF(J191="","",MAX(0,J191-1.96*O191/100))</f>
        <v>0.31950037364108</v>
      </c>
      <c r="Q191" s="40" t="n">
        <f aca="false">IF(J191="","",MIN(1,J191+1.96*O191/100))</f>
        <v>0.431799453048694</v>
      </c>
      <c r="R191" s="32" t="str">
        <f aca="false">IF(L191="","",IF(ABS(L191)&lt;=O191,"Yes","No"))</f>
        <v>Yes</v>
      </c>
      <c r="S191" s="32" t="str">
        <f aca="false">IF(L191="","",IF(ABS(L191)&lt;=1.96*O191,"Yes","No"))</f>
        <v>Yes</v>
      </c>
      <c r="T191" s="59" t="n">
        <f aca="false">IF(D191="","",ROUND(SQRT(((D191+G191)*O191/100)^2+(J191*(D191+G191)*0.09179)^2),0))</f>
        <v>103</v>
      </c>
      <c r="U191" s="32"/>
    </row>
    <row r="192" customFormat="false" ht="15" hidden="false" customHeight="false" outlineLevel="0" collapsed="false">
      <c r="A192" s="32" t="s">
        <v>230</v>
      </c>
      <c r="B192" s="32" t="s">
        <v>386</v>
      </c>
      <c r="C192" s="32" t="s">
        <v>387</v>
      </c>
      <c r="D192" s="59" t="n">
        <v>988</v>
      </c>
      <c r="E192" s="59" t="n">
        <v>1017</v>
      </c>
      <c r="F192" s="68" t="n">
        <f aca="false">IF(E192="","",D192-E192)</f>
        <v>-29</v>
      </c>
      <c r="G192" s="59" t="n">
        <v>1087</v>
      </c>
      <c r="H192" s="59" t="n">
        <v>1074</v>
      </c>
      <c r="I192" s="68" t="n">
        <f aca="false">IF(H192="","",G192-H192)</f>
        <v>13</v>
      </c>
      <c r="J192" s="40" t="n">
        <f aca="false">IF(OR(D192="",D192+G192=0),"",D192/(D192+G192))</f>
        <v>0.476144578313253</v>
      </c>
      <c r="K192" s="40" t="n">
        <f aca="false">IF(E192="","",E192/(E192+H192))</f>
        <v>0.486370157819225</v>
      </c>
      <c r="L192" s="69" t="n">
        <f aca="false">IF(OR(K192="",J192=""),"",(J192-K192)*100)</f>
        <v>-1.02255795059722</v>
      </c>
      <c r="M192" s="36" t="n">
        <v>2.56134382502704</v>
      </c>
      <c r="N192" s="36" t="n">
        <v>1.28313635590461</v>
      </c>
      <c r="O192" s="36" t="n">
        <f aca="false">SQRT(M192^2+N192^2)</f>
        <v>2.86477243386771</v>
      </c>
      <c r="P192" s="40" t="n">
        <f aca="false">IF(J192="","",MAX(0,J192-1.96*O192/100))</f>
        <v>0.419995038609446</v>
      </c>
      <c r="Q192" s="40" t="n">
        <f aca="false">IF(J192="","",MIN(1,J192+1.96*O192/100))</f>
        <v>0.53229411801706</v>
      </c>
      <c r="R192" s="32" t="str">
        <f aca="false">IF(L192="","",IF(ABS(L192)&lt;=O192,"Yes","No"))</f>
        <v>Yes</v>
      </c>
      <c r="S192" s="32" t="str">
        <f aca="false">IF(L192="","",IF(ABS(L192)&lt;=1.96*O192,"Yes","No"))</f>
        <v>Yes</v>
      </c>
      <c r="T192" s="59" t="n">
        <f aca="false">IF(D192="","",ROUND(SQRT(((D192+G192)*O192/100)^2+(J192*(D192+G192)*0.09179)^2),0))</f>
        <v>108</v>
      </c>
      <c r="U192" s="32"/>
    </row>
    <row r="193" customFormat="false" ht="15" hidden="false" customHeight="false" outlineLevel="0" collapsed="false">
      <c r="A193" s="32" t="s">
        <v>230</v>
      </c>
      <c r="B193" s="32" t="s">
        <v>386</v>
      </c>
      <c r="C193" s="32" t="s">
        <v>388</v>
      </c>
      <c r="D193" s="59" t="n">
        <v>726</v>
      </c>
      <c r="E193" s="59" t="n">
        <v>753</v>
      </c>
      <c r="F193" s="68" t="n">
        <f aca="false">IF(E193="","",D193-E193)</f>
        <v>-27</v>
      </c>
      <c r="G193" s="59" t="n">
        <v>857</v>
      </c>
      <c r="H193" s="59" t="n">
        <v>851</v>
      </c>
      <c r="I193" s="68" t="n">
        <f aca="false">IF(H193="","",G193-H193)</f>
        <v>6</v>
      </c>
      <c r="J193" s="40" t="n">
        <f aca="false">IF(OR(D193="",D193+G193=0),"",D193/(D193+G193))</f>
        <v>0.458622867972205</v>
      </c>
      <c r="K193" s="40" t="n">
        <f aca="false">IF(E193="","",E193/(E193+H193))</f>
        <v>0.469451371571072</v>
      </c>
      <c r="L193" s="69" t="n">
        <f aca="false">IF(OR(K193="",J193=""),"",(J193-K193)*100)</f>
        <v>-1.08285035988676</v>
      </c>
      <c r="M193" s="36" t="n">
        <v>2.56134382502704</v>
      </c>
      <c r="N193" s="36" t="n">
        <v>1.28313635590461</v>
      </c>
      <c r="O193" s="36" t="n">
        <f aca="false">SQRT(M193^2+N193^2)</f>
        <v>2.86477243386771</v>
      </c>
      <c r="P193" s="40" t="n">
        <f aca="false">IF(J193="","",MAX(0,J193-1.96*O193/100))</f>
        <v>0.402473328268398</v>
      </c>
      <c r="Q193" s="40" t="n">
        <f aca="false">IF(J193="","",MIN(1,J193+1.96*O193/100))</f>
        <v>0.514772407676012</v>
      </c>
      <c r="R193" s="32" t="str">
        <f aca="false">IF(L193="","",IF(ABS(L193)&lt;=O193,"Yes","No"))</f>
        <v>Yes</v>
      </c>
      <c r="S193" s="32" t="str">
        <f aca="false">IF(L193="","",IF(ABS(L193)&lt;=1.96*O193,"Yes","No"))</f>
        <v>Yes</v>
      </c>
      <c r="T193" s="59" t="n">
        <f aca="false">IF(D193="","",ROUND(SQRT(((D193+G193)*O193/100)^2+(J193*(D193+G193)*0.09179)^2),0))</f>
        <v>81</v>
      </c>
      <c r="U193" s="32"/>
    </row>
    <row r="194" customFormat="false" ht="15" hidden="false" customHeight="false" outlineLevel="0" collapsed="false">
      <c r="A194" s="32" t="s">
        <v>230</v>
      </c>
      <c r="B194" s="32" t="s">
        <v>386</v>
      </c>
      <c r="C194" s="32" t="s">
        <v>389</v>
      </c>
      <c r="D194" s="59" t="n">
        <v>675</v>
      </c>
      <c r="E194" s="59" t="n">
        <v>713</v>
      </c>
      <c r="F194" s="68" t="n">
        <f aca="false">IF(E194="","",D194-E194)</f>
        <v>-38</v>
      </c>
      <c r="G194" s="59" t="n">
        <v>778</v>
      </c>
      <c r="H194" s="59" t="n">
        <v>780</v>
      </c>
      <c r="I194" s="68" t="n">
        <f aca="false">IF(H194="","",G194-H194)</f>
        <v>-2</v>
      </c>
      <c r="J194" s="40" t="n">
        <f aca="false">IF(OR(D194="",D194+G194=0),"",D194/(D194+G194))</f>
        <v>0.464556090846524</v>
      </c>
      <c r="K194" s="40" t="n">
        <f aca="false">IF(E194="","",E194/(E194+H194))</f>
        <v>0.477561955793704</v>
      </c>
      <c r="L194" s="69" t="n">
        <f aca="false">IF(OR(K194="",J194=""),"",(J194-K194)*100)</f>
        <v>-1.30058649471795</v>
      </c>
      <c r="M194" s="36" t="n">
        <v>2.56134382502704</v>
      </c>
      <c r="N194" s="36" t="n">
        <v>1.28313635590461</v>
      </c>
      <c r="O194" s="36" t="n">
        <f aca="false">SQRT(M194^2+N194^2)</f>
        <v>2.86477243386771</v>
      </c>
      <c r="P194" s="40" t="n">
        <f aca="false">IF(J194="","",MAX(0,J194-1.96*O194/100))</f>
        <v>0.408406551142717</v>
      </c>
      <c r="Q194" s="40" t="n">
        <f aca="false">IF(J194="","",MIN(1,J194+1.96*O194/100))</f>
        <v>0.520705630550332</v>
      </c>
      <c r="R194" s="32" t="str">
        <f aca="false">IF(L194="","",IF(ABS(L194)&lt;=O194,"Yes","No"))</f>
        <v>Yes</v>
      </c>
      <c r="S194" s="32" t="str">
        <f aca="false">IF(L194="","",IF(ABS(L194)&lt;=1.96*O194,"Yes","No"))</f>
        <v>Yes</v>
      </c>
      <c r="T194" s="59" t="n">
        <f aca="false">IF(D194="","",ROUND(SQRT(((D194+G194)*O194/100)^2+(J194*(D194+G194)*0.09179)^2),0))</f>
        <v>75</v>
      </c>
      <c r="U194" s="32"/>
    </row>
    <row r="195" customFormat="false" ht="15" hidden="false" customHeight="false" outlineLevel="0" collapsed="false">
      <c r="A195" s="32" t="s">
        <v>230</v>
      </c>
      <c r="B195" s="32" t="s">
        <v>386</v>
      </c>
      <c r="C195" s="32" t="s">
        <v>390</v>
      </c>
      <c r="D195" s="59" t="n">
        <v>1605</v>
      </c>
      <c r="E195" s="59" t="n">
        <v>1648</v>
      </c>
      <c r="F195" s="68" t="n">
        <f aca="false">IF(E195="","",D195-E195)</f>
        <v>-43</v>
      </c>
      <c r="G195" s="59" t="n">
        <v>1866</v>
      </c>
      <c r="H195" s="59" t="n">
        <v>1789</v>
      </c>
      <c r="I195" s="68" t="n">
        <f aca="false">IF(H195="","",G195-H195)</f>
        <v>77</v>
      </c>
      <c r="J195" s="40" t="n">
        <f aca="false">IF(OR(D195="",D195+G195=0),"",D195/(D195+G195))</f>
        <v>0.462402765773552</v>
      </c>
      <c r="K195" s="40" t="n">
        <f aca="false">IF(E195="","",E195/(E195+H195))</f>
        <v>0.479487925516439</v>
      </c>
      <c r="L195" s="69" t="n">
        <f aca="false">IF(OR(K195="",J195=""),"",(J195-K195)*100)</f>
        <v>-1.70851597428865</v>
      </c>
      <c r="M195" s="36" t="n">
        <v>2.56134382502704</v>
      </c>
      <c r="N195" s="36" t="n">
        <v>1.28313635590461</v>
      </c>
      <c r="O195" s="36" t="n">
        <f aca="false">SQRT(M195^2+N195^2)</f>
        <v>2.86477243386771</v>
      </c>
      <c r="P195" s="40" t="n">
        <f aca="false">IF(J195="","",MAX(0,J195-1.96*O195/100))</f>
        <v>0.406253226069745</v>
      </c>
      <c r="Q195" s="40" t="n">
        <f aca="false">IF(J195="","",MIN(1,J195+1.96*O195/100))</f>
        <v>0.518552305477359</v>
      </c>
      <c r="R195" s="32" t="str">
        <f aca="false">IF(L195="","",IF(ABS(L195)&lt;=O195,"Yes","No"))</f>
        <v>Yes</v>
      </c>
      <c r="S195" s="32" t="str">
        <f aca="false">IF(L195="","",IF(ABS(L195)&lt;=1.96*O195,"Yes","No"))</f>
        <v>Yes</v>
      </c>
      <c r="T195" s="59" t="n">
        <f aca="false">IF(D195="","",ROUND(SQRT(((D195+G195)*O195/100)^2+(J195*(D195+G195)*0.09179)^2),0))</f>
        <v>178</v>
      </c>
      <c r="U195" s="32"/>
    </row>
    <row r="196" customFormat="false" ht="15" hidden="false" customHeight="false" outlineLevel="0" collapsed="false">
      <c r="A196" s="32" t="s">
        <v>230</v>
      </c>
      <c r="B196" s="32" t="s">
        <v>386</v>
      </c>
      <c r="C196" s="32" t="s">
        <v>391</v>
      </c>
      <c r="D196" s="59" t="n">
        <v>676</v>
      </c>
      <c r="E196" s="59" t="n">
        <v>683</v>
      </c>
      <c r="F196" s="68" t="n">
        <f aca="false">IF(E196="","",D196-E196)</f>
        <v>-7</v>
      </c>
      <c r="G196" s="59" t="n">
        <v>717</v>
      </c>
      <c r="H196" s="59" t="n">
        <v>663</v>
      </c>
      <c r="I196" s="68" t="n">
        <f aca="false">IF(H196="","",G196-H196)</f>
        <v>54</v>
      </c>
      <c r="J196" s="40" t="n">
        <f aca="false">IF(OR(D196="",D196+G196=0),"",D196/(D196+G196))</f>
        <v>0.485283560660445</v>
      </c>
      <c r="K196" s="40" t="n">
        <f aca="false">IF(E196="","",E196/(E196+H196))</f>
        <v>0.507429420505201</v>
      </c>
      <c r="L196" s="69" t="n">
        <f aca="false">IF(OR(K196="",J196=""),"",(J196-K196)*100)</f>
        <v>-2.21458598447555</v>
      </c>
      <c r="M196" s="36" t="n">
        <v>2.56134382502704</v>
      </c>
      <c r="N196" s="36" t="n">
        <v>1.28313635590461</v>
      </c>
      <c r="O196" s="36" t="n">
        <f aca="false">SQRT(M196^2+N196^2)</f>
        <v>2.86477243386771</v>
      </c>
      <c r="P196" s="40" t="n">
        <f aca="false">IF(J196="","",MAX(0,J196-1.96*O196/100))</f>
        <v>0.429134020956638</v>
      </c>
      <c r="Q196" s="40" t="n">
        <f aca="false">IF(J196="","",MIN(1,J196+1.96*O196/100))</f>
        <v>0.541433100364252</v>
      </c>
      <c r="R196" s="32" t="str">
        <f aca="false">IF(L196="","",IF(ABS(L196)&lt;=O196,"Yes","No"))</f>
        <v>Yes</v>
      </c>
      <c r="S196" s="32" t="str">
        <f aca="false">IF(L196="","",IF(ABS(L196)&lt;=1.96*O196,"Yes","No"))</f>
        <v>Yes</v>
      </c>
      <c r="T196" s="59" t="n">
        <f aca="false">IF(D196="","",ROUND(SQRT(((D196+G196)*O196/100)^2+(J196*(D196+G196)*0.09179)^2),0))</f>
        <v>74</v>
      </c>
      <c r="U196" s="32"/>
    </row>
    <row r="197" customFormat="false" ht="15" hidden="false" customHeight="false" outlineLevel="0" collapsed="false">
      <c r="A197" s="32" t="s">
        <v>230</v>
      </c>
      <c r="B197" s="32" t="s">
        <v>386</v>
      </c>
      <c r="C197" s="32" t="s">
        <v>392</v>
      </c>
      <c r="D197" s="59" t="n">
        <v>632</v>
      </c>
      <c r="E197" s="59" t="n">
        <v>648</v>
      </c>
      <c r="F197" s="68" t="n">
        <f aca="false">IF(E197="","",D197-E197)</f>
        <v>-16</v>
      </c>
      <c r="G197" s="59" t="n">
        <v>623</v>
      </c>
      <c r="H197" s="59" t="n">
        <v>583</v>
      </c>
      <c r="I197" s="68" t="n">
        <f aca="false">IF(H197="","",G197-H197)</f>
        <v>40</v>
      </c>
      <c r="J197" s="40" t="n">
        <f aca="false">IF(OR(D197="",D197+G197=0),"",D197/(D197+G197))</f>
        <v>0.503585657370518</v>
      </c>
      <c r="K197" s="40" t="n">
        <f aca="false">IF(E197="","",E197/(E197+H197))</f>
        <v>0.526401299756296</v>
      </c>
      <c r="L197" s="69" t="n">
        <f aca="false">IF(OR(K197="",J197=""),"",(J197-K197)*100)</f>
        <v>-2.28156423857777</v>
      </c>
      <c r="M197" s="36" t="n">
        <v>2.56134382502704</v>
      </c>
      <c r="N197" s="36" t="n">
        <v>1.28313635590461</v>
      </c>
      <c r="O197" s="36" t="n">
        <f aca="false">SQRT(M197^2+N197^2)</f>
        <v>2.86477243386771</v>
      </c>
      <c r="P197" s="40" t="n">
        <f aca="false">IF(J197="","",MAX(0,J197-1.96*O197/100))</f>
        <v>0.447436117666711</v>
      </c>
      <c r="Q197" s="40" t="n">
        <f aca="false">IF(J197="","",MIN(1,J197+1.96*O197/100))</f>
        <v>0.559735197074325</v>
      </c>
      <c r="R197" s="32" t="str">
        <f aca="false">IF(L197="","",IF(ABS(L197)&lt;=O197,"Yes","No"))</f>
        <v>Yes</v>
      </c>
      <c r="S197" s="32" t="str">
        <f aca="false">IF(L197="","",IF(ABS(L197)&lt;=1.96*O197,"Yes","No"))</f>
        <v>Yes</v>
      </c>
      <c r="T197" s="59" t="n">
        <f aca="false">IF(D197="","",ROUND(SQRT(((D197+G197)*O197/100)^2+(J197*(D197+G197)*0.09179)^2),0))</f>
        <v>68</v>
      </c>
      <c r="U197" s="32"/>
    </row>
    <row r="198" customFormat="false" ht="15" hidden="false" customHeight="false" outlineLevel="0" collapsed="false">
      <c r="A198" s="32" t="s">
        <v>230</v>
      </c>
      <c r="B198" s="32" t="s">
        <v>393</v>
      </c>
      <c r="C198" s="32" t="s">
        <v>394</v>
      </c>
      <c r="D198" s="59" t="n">
        <v>236</v>
      </c>
      <c r="E198" s="59" t="n">
        <v>243</v>
      </c>
      <c r="F198" s="68" t="n">
        <f aca="false">IF(E198="","",D198-E198)</f>
        <v>-7</v>
      </c>
      <c r="G198" s="59" t="n">
        <v>547</v>
      </c>
      <c r="H198" s="59" t="n">
        <v>532</v>
      </c>
      <c r="I198" s="68" t="n">
        <f aca="false">IF(H198="","",G198-H198)</f>
        <v>15</v>
      </c>
      <c r="J198" s="40" t="n">
        <f aca="false">IF(OR(D198="",D198+G198=0),"",D198/(D198+G198))</f>
        <v>0.301404853128991</v>
      </c>
      <c r="K198" s="40" t="n">
        <f aca="false">IF(E198="","",E198/(E198+H198))</f>
        <v>0.313548387096774</v>
      </c>
      <c r="L198" s="69" t="n">
        <f aca="false">IF(OR(K198="",J198=""),"",(J198-K198)*100)</f>
        <v>-1.21435339677831</v>
      </c>
      <c r="M198" s="36" t="n">
        <v>2.8128053798891</v>
      </c>
      <c r="N198" s="36" t="n">
        <v>1.28313635590461</v>
      </c>
      <c r="O198" s="36" t="n">
        <f aca="false">SQRT(M198^2+N198^2)</f>
        <v>3.09165214941416</v>
      </c>
      <c r="P198" s="40" t="n">
        <f aca="false">IF(J198="","",MAX(0,J198-1.96*O198/100))</f>
        <v>0.240808471000473</v>
      </c>
      <c r="Q198" s="40" t="n">
        <f aca="false">IF(J198="","",MIN(1,J198+1.96*O198/100))</f>
        <v>0.362001235257509</v>
      </c>
      <c r="R198" s="32" t="str">
        <f aca="false">IF(L198="","",IF(ABS(L198)&lt;=O198,"Yes","No"))</f>
        <v>Yes</v>
      </c>
      <c r="S198" s="32" t="str">
        <f aca="false">IF(L198="","",IF(ABS(L198)&lt;=1.96*O198,"Yes","No"))</f>
        <v>Yes</v>
      </c>
      <c r="T198" s="59" t="n">
        <f aca="false">IF(D198="","",ROUND(SQRT(((D198+G198)*O198/100)^2+(J198*(D198+G198)*0.09439)^2),0))</f>
        <v>33</v>
      </c>
      <c r="U198" s="32"/>
    </row>
    <row r="199" customFormat="false" ht="15" hidden="false" customHeight="false" outlineLevel="0" collapsed="false">
      <c r="A199" s="32" t="s">
        <v>230</v>
      </c>
      <c r="B199" s="32" t="s">
        <v>393</v>
      </c>
      <c r="C199" s="32" t="s">
        <v>395</v>
      </c>
      <c r="D199" s="59" t="n">
        <v>800</v>
      </c>
      <c r="E199" s="59" t="n">
        <v>841</v>
      </c>
      <c r="F199" s="68" t="n">
        <f aca="false">IF(E199="","",D199-E199)</f>
        <v>-41</v>
      </c>
      <c r="G199" s="59" t="n">
        <v>1682</v>
      </c>
      <c r="H199" s="59" t="n">
        <v>1653</v>
      </c>
      <c r="I199" s="68" t="n">
        <f aca="false">IF(H199="","",G199-H199)</f>
        <v>29</v>
      </c>
      <c r="J199" s="40" t="n">
        <f aca="false">IF(OR(D199="",D199+G199=0),"",D199/(D199+G199))</f>
        <v>0.32232070910556</v>
      </c>
      <c r="K199" s="40" t="n">
        <f aca="false">IF(E199="","",E199/(E199+H199))</f>
        <v>0.337209302325581</v>
      </c>
      <c r="L199" s="69" t="n">
        <f aca="false">IF(OR(K199="",J199=""),"",(J199-K199)*100)</f>
        <v>-1.48885932200213</v>
      </c>
      <c r="M199" s="36" t="n">
        <v>2.56134382502704</v>
      </c>
      <c r="N199" s="36" t="n">
        <v>1.28313635590461</v>
      </c>
      <c r="O199" s="36" t="n">
        <f aca="false">SQRT(M199^2+N199^2)</f>
        <v>2.86477243386771</v>
      </c>
      <c r="P199" s="40" t="n">
        <f aca="false">IF(J199="","",MAX(0,J199-1.96*O199/100))</f>
        <v>0.266171169401753</v>
      </c>
      <c r="Q199" s="40" t="n">
        <f aca="false">IF(J199="","",MIN(1,J199+1.96*O199/100))</f>
        <v>0.378470248809367</v>
      </c>
      <c r="R199" s="32" t="str">
        <f aca="false">IF(L199="","",IF(ABS(L199)&lt;=O199,"Yes","No"))</f>
        <v>Yes</v>
      </c>
      <c r="S199" s="32" t="str">
        <f aca="false">IF(L199="","",IF(ABS(L199)&lt;=1.96*O199,"Yes","No"))</f>
        <v>Yes</v>
      </c>
      <c r="T199" s="59" t="n">
        <f aca="false">IF(D199="","",ROUND(SQRT(((D199+G199)*O199/100)^2+(J199*(D199+G199)*0.09179)^2),0))</f>
        <v>102</v>
      </c>
      <c r="U199" s="32"/>
    </row>
    <row r="200" customFormat="false" ht="15" hidden="false" customHeight="false" outlineLevel="0" collapsed="false">
      <c r="A200" s="32" t="s">
        <v>230</v>
      </c>
      <c r="B200" s="32" t="s">
        <v>393</v>
      </c>
      <c r="C200" s="32" t="s">
        <v>396</v>
      </c>
      <c r="D200" s="59" t="n">
        <v>200</v>
      </c>
      <c r="E200" s="59" t="n">
        <v>182</v>
      </c>
      <c r="F200" s="68" t="n">
        <f aca="false">IF(E200="","",D200-E200)</f>
        <v>18</v>
      </c>
      <c r="G200" s="59" t="n">
        <v>473</v>
      </c>
      <c r="H200" s="59" t="n">
        <v>484</v>
      </c>
      <c r="I200" s="68" t="n">
        <f aca="false">IF(H200="","",G200-H200)</f>
        <v>-11</v>
      </c>
      <c r="J200" s="40" t="n">
        <f aca="false">IF(OR(D200="",D200+G200=0),"",D200/(D200+G200))</f>
        <v>0.297176820208024</v>
      </c>
      <c r="K200" s="40" t="n">
        <f aca="false">IF(E200="","",E200/(E200+H200))</f>
        <v>0.273273273273273</v>
      </c>
      <c r="L200" s="69" t="n">
        <f aca="false">IF(OR(K200="",J200=""),"",(J200-K200)*100)</f>
        <v>2.39035469347505</v>
      </c>
      <c r="M200" s="36" t="n">
        <v>4.08747524320642</v>
      </c>
      <c r="N200" s="36" t="n">
        <v>1.28313635590461</v>
      </c>
      <c r="O200" s="36" t="n">
        <f aca="false">SQRT(M200^2+N200^2)</f>
        <v>4.28414434533543</v>
      </c>
      <c r="P200" s="40" t="n">
        <f aca="false">IF(J200="","",MAX(0,J200-1.96*O200/100))</f>
        <v>0.213207591039449</v>
      </c>
      <c r="Q200" s="40" t="n">
        <f aca="false">IF(J200="","",MIN(1,J200+1.96*O200/100))</f>
        <v>0.381146049376598</v>
      </c>
      <c r="R200" s="32" t="str">
        <f aca="false">IF(L200="","",IF(ABS(L200)&lt;=O200,"Yes","No"))</f>
        <v>Yes</v>
      </c>
      <c r="S200" s="32" t="str">
        <f aca="false">IF(L200="","",IF(ABS(L200)&lt;=1.96*O200,"Yes","No"))</f>
        <v>Yes</v>
      </c>
      <c r="T200" s="59" t="n">
        <f aca="false">IF(D200="","",ROUND(SQRT(((D200+G200)*O200/100)^2+(J200*(D200+G200)*0.15542)^2),0))</f>
        <v>42</v>
      </c>
      <c r="U200" s="32"/>
    </row>
    <row r="201" customFormat="false" ht="15" hidden="false" customHeight="false" outlineLevel="0" collapsed="false">
      <c r="A201" s="32" t="s">
        <v>230</v>
      </c>
      <c r="B201" s="32" t="s">
        <v>397</v>
      </c>
      <c r="C201" s="32" t="s">
        <v>397</v>
      </c>
      <c r="D201" s="59" t="n">
        <v>1081</v>
      </c>
      <c r="E201" s="59" t="n">
        <v>1172</v>
      </c>
      <c r="F201" s="68" t="n">
        <f aca="false">IF(E201="","",D201-E201)</f>
        <v>-91</v>
      </c>
      <c r="G201" s="59" t="n">
        <v>2304</v>
      </c>
      <c r="H201" s="59" t="n">
        <v>2201</v>
      </c>
      <c r="I201" s="68" t="n">
        <f aca="false">IF(H201="","",G201-H201)</f>
        <v>103</v>
      </c>
      <c r="J201" s="40" t="n">
        <f aca="false">IF(OR(D201="",D201+G201=0),"",D201/(D201+G201))</f>
        <v>0.319350073855244</v>
      </c>
      <c r="K201" s="40" t="n">
        <f aca="false">IF(E201="","",E201/(E201+H201))</f>
        <v>0.347465164541951</v>
      </c>
      <c r="L201" s="69" t="n">
        <f aca="false">IF(OR(K201="",J201=""),"",(J201-K201)*100)</f>
        <v>-2.81150906867071</v>
      </c>
      <c r="M201" s="36" t="n">
        <v>2.56134382502704</v>
      </c>
      <c r="N201" s="36" t="n">
        <v>1.28313635590461</v>
      </c>
      <c r="O201" s="36" t="n">
        <f aca="false">SQRT(M201^2+N201^2)</f>
        <v>2.86477243386771</v>
      </c>
      <c r="P201" s="40" t="n">
        <f aca="false">IF(J201="","",MAX(0,J201-1.96*O201/100))</f>
        <v>0.263200534151437</v>
      </c>
      <c r="Q201" s="40" t="n">
        <f aca="false">IF(J201="","",MIN(1,J201+1.96*O201/100))</f>
        <v>0.375499613559051</v>
      </c>
      <c r="R201" s="32" t="str">
        <f aca="false">IF(L201="","",IF(ABS(L201)&lt;=O201,"Yes","No"))</f>
        <v>Yes</v>
      </c>
      <c r="S201" s="32" t="str">
        <f aca="false">IF(L201="","",IF(ABS(L201)&lt;=1.96*O201,"Yes","No"))</f>
        <v>Yes</v>
      </c>
      <c r="T201" s="59" t="n">
        <f aca="false">IF(D201="","",ROUND(SQRT(((D201+G201)*O201/100)^2+(J201*(D201+G201)*0.09179)^2),0))</f>
        <v>139</v>
      </c>
      <c r="U201" s="32"/>
    </row>
    <row r="202" customFormat="false" ht="15" hidden="false" customHeight="false" outlineLevel="0" collapsed="false">
      <c r="A202" s="32" t="s">
        <v>230</v>
      </c>
      <c r="B202" s="32" t="s">
        <v>398</v>
      </c>
      <c r="C202" s="32" t="s">
        <v>399</v>
      </c>
      <c r="D202" s="59" t="n">
        <v>783</v>
      </c>
      <c r="E202" s="59" t="n">
        <v>811</v>
      </c>
      <c r="F202" s="68" t="n">
        <f aca="false">IF(E202="","",D202-E202)</f>
        <v>-28</v>
      </c>
      <c r="G202" s="59" t="n">
        <v>934</v>
      </c>
      <c r="H202" s="59" t="n">
        <v>918</v>
      </c>
      <c r="I202" s="68" t="n">
        <f aca="false">IF(H202="","",G202-H202)</f>
        <v>16</v>
      </c>
      <c r="J202" s="40" t="n">
        <f aca="false">IF(OR(D202="",D202+G202=0),"",D202/(D202+G202))</f>
        <v>0.45602795573675</v>
      </c>
      <c r="K202" s="40" t="n">
        <f aca="false">IF(E202="","",E202/(E202+H202))</f>
        <v>0.469057258530943</v>
      </c>
      <c r="L202" s="69" t="n">
        <f aca="false">IF(OR(K202="",J202=""),"",(J202-K202)*100)</f>
        <v>-1.30293027941926</v>
      </c>
      <c r="M202" s="36" t="n">
        <v>2.56134382502704</v>
      </c>
      <c r="N202" s="36" t="n">
        <v>1.28313635590461</v>
      </c>
      <c r="O202" s="36" t="n">
        <f aca="false">SQRT(M202^2+N202^2)</f>
        <v>2.86477243386771</v>
      </c>
      <c r="P202" s="40" t="n">
        <f aca="false">IF(J202="","",MAX(0,J202-1.96*O202/100))</f>
        <v>0.399878416032943</v>
      </c>
      <c r="Q202" s="40" t="n">
        <f aca="false">IF(J202="","",MIN(1,J202+1.96*O202/100))</f>
        <v>0.512177495440557</v>
      </c>
      <c r="R202" s="32" t="str">
        <f aca="false">IF(L202="","",IF(ABS(L202)&lt;=O202,"Yes","No"))</f>
        <v>Yes</v>
      </c>
      <c r="S202" s="32" t="str">
        <f aca="false">IF(L202="","",IF(ABS(L202)&lt;=1.96*O202,"Yes","No"))</f>
        <v>Yes</v>
      </c>
      <c r="T202" s="59" t="n">
        <f aca="false">IF(D202="","",ROUND(SQRT(((D202+G202)*O202/100)^2+(J202*(D202+G202)*0.09179)^2),0))</f>
        <v>87</v>
      </c>
      <c r="U202" s="32"/>
    </row>
    <row r="203" customFormat="false" ht="15" hidden="false" customHeight="false" outlineLevel="0" collapsed="false">
      <c r="A203" s="32" t="s">
        <v>230</v>
      </c>
      <c r="B203" s="32" t="s">
        <v>398</v>
      </c>
      <c r="C203" s="32" t="s">
        <v>400</v>
      </c>
      <c r="D203" s="59" t="n">
        <v>602</v>
      </c>
      <c r="E203" s="59" t="n">
        <v>606</v>
      </c>
      <c r="F203" s="68" t="n">
        <f aca="false">IF(E203="","",D203-E203)</f>
        <v>-4</v>
      </c>
      <c r="G203" s="59" t="n">
        <v>702</v>
      </c>
      <c r="H203" s="59" t="n">
        <v>669</v>
      </c>
      <c r="I203" s="68" t="n">
        <f aca="false">IF(H203="","",G203-H203)</f>
        <v>33</v>
      </c>
      <c r="J203" s="40" t="n">
        <f aca="false">IF(OR(D203="",D203+G203=0),"",D203/(D203+G203))</f>
        <v>0.461656441717791</v>
      </c>
      <c r="K203" s="40" t="n">
        <f aca="false">IF(E203="","",E203/(E203+H203))</f>
        <v>0.475294117647059</v>
      </c>
      <c r="L203" s="69" t="n">
        <f aca="false">IF(OR(K203="",J203=""),"",(J203-K203)*100)</f>
        <v>-1.36376759292674</v>
      </c>
      <c r="M203" s="36" t="n">
        <v>2.56134382502704</v>
      </c>
      <c r="N203" s="36" t="n">
        <v>1.28313635590461</v>
      </c>
      <c r="O203" s="36" t="n">
        <f aca="false">SQRT(M203^2+N203^2)</f>
        <v>2.86477243386771</v>
      </c>
      <c r="P203" s="40" t="n">
        <f aca="false">IF(J203="","",MAX(0,J203-1.96*O203/100))</f>
        <v>0.405506902013984</v>
      </c>
      <c r="Q203" s="40" t="n">
        <f aca="false">IF(J203="","",MIN(1,J203+1.96*O203/100))</f>
        <v>0.517805981421599</v>
      </c>
      <c r="R203" s="32" t="str">
        <f aca="false">IF(L203="","",IF(ABS(L203)&lt;=O203,"Yes","No"))</f>
        <v>Yes</v>
      </c>
      <c r="S203" s="32" t="str">
        <f aca="false">IF(L203="","",IF(ABS(L203)&lt;=1.96*O203,"Yes","No"))</f>
        <v>Yes</v>
      </c>
      <c r="T203" s="59" t="n">
        <f aca="false">IF(D203="","",ROUND(SQRT(((D203+G203)*O203/100)^2+(J203*(D203+G203)*0.09179)^2),0))</f>
        <v>67</v>
      </c>
      <c r="U203" s="32"/>
    </row>
    <row r="204" customFormat="false" ht="15" hidden="false" customHeight="false" outlineLevel="0" collapsed="false">
      <c r="A204" s="32" t="s">
        <v>230</v>
      </c>
      <c r="B204" s="32" t="s">
        <v>398</v>
      </c>
      <c r="C204" s="32" t="s">
        <v>401</v>
      </c>
      <c r="D204" s="59" t="n">
        <v>760</v>
      </c>
      <c r="E204" s="59" t="n">
        <v>732</v>
      </c>
      <c r="F204" s="68" t="n">
        <f aca="false">IF(E204="","",D204-E204)</f>
        <v>28</v>
      </c>
      <c r="G204" s="59" t="n">
        <v>602</v>
      </c>
      <c r="H204" s="59" t="n">
        <v>616</v>
      </c>
      <c r="I204" s="68" t="n">
        <f aca="false">IF(H204="","",G204-H204)</f>
        <v>-14</v>
      </c>
      <c r="J204" s="40" t="n">
        <f aca="false">IF(OR(D204="",D204+G204=0),"",D204/(D204+G204))</f>
        <v>0.558002936857562</v>
      </c>
      <c r="K204" s="40" t="n">
        <f aca="false">IF(E204="","",E204/(E204+H204))</f>
        <v>0.543026706231454</v>
      </c>
      <c r="L204" s="69" t="n">
        <f aca="false">IF(OR(K204="",J204=""),"",(J204-K204)*100)</f>
        <v>1.49762306261084</v>
      </c>
      <c r="M204" s="36" t="n">
        <v>2.56134382502704</v>
      </c>
      <c r="N204" s="36" t="n">
        <v>1.28313635590461</v>
      </c>
      <c r="O204" s="36" t="n">
        <f aca="false">SQRT(M204^2+N204^2)</f>
        <v>2.86477243386771</v>
      </c>
      <c r="P204" s="40" t="n">
        <f aca="false">IF(J204="","",MAX(0,J204-1.96*O204/100))</f>
        <v>0.501853397153755</v>
      </c>
      <c r="Q204" s="40" t="n">
        <f aca="false">IF(J204="","",MIN(1,J204+1.96*O204/100))</f>
        <v>0.61415247656137</v>
      </c>
      <c r="R204" s="32" t="str">
        <f aca="false">IF(L204="","",IF(ABS(L204)&lt;=O204,"Yes","No"))</f>
        <v>Yes</v>
      </c>
      <c r="S204" s="32" t="str">
        <f aca="false">IF(L204="","",IF(ABS(L204)&lt;=1.96*O204,"Yes","No"))</f>
        <v>Yes</v>
      </c>
      <c r="T204" s="59" t="n">
        <f aca="false">IF(D204="","",ROUND(SQRT(((D204+G204)*O204/100)^2+(J204*(D204+G204)*0.09179)^2),0))</f>
        <v>80</v>
      </c>
      <c r="U204" s="32"/>
    </row>
    <row r="205" customFormat="false" ht="15" hidden="false" customHeight="false" outlineLevel="0" collapsed="false">
      <c r="A205" s="32" t="s">
        <v>230</v>
      </c>
      <c r="B205" s="32" t="s">
        <v>398</v>
      </c>
      <c r="C205" s="32" t="s">
        <v>402</v>
      </c>
      <c r="D205" s="59" t="n">
        <v>889</v>
      </c>
      <c r="E205" s="59" t="n">
        <v>871</v>
      </c>
      <c r="F205" s="68" t="n">
        <f aca="false">IF(E205="","",D205-E205)</f>
        <v>18</v>
      </c>
      <c r="G205" s="59" t="n">
        <v>651</v>
      </c>
      <c r="H205" s="59" t="n">
        <v>616</v>
      </c>
      <c r="I205" s="68" t="n">
        <f aca="false">IF(H205="","",G205-H205)</f>
        <v>35</v>
      </c>
      <c r="J205" s="40" t="n">
        <f aca="false">IF(OR(D205="",D205+G205=0),"",D205/(D205+G205))</f>
        <v>0.577272727272727</v>
      </c>
      <c r="K205" s="40" t="n">
        <f aca="false">IF(E205="","",E205/(E205+H205))</f>
        <v>0.585743106926698</v>
      </c>
      <c r="L205" s="69" t="n">
        <f aca="false">IF(OR(K205="",J205=""),"",(J205-K205)*100)</f>
        <v>-0.847037965397079</v>
      </c>
      <c r="M205" s="36" t="n">
        <v>2.56134382502704</v>
      </c>
      <c r="N205" s="36" t="n">
        <v>1.28313635590461</v>
      </c>
      <c r="O205" s="36" t="n">
        <f aca="false">SQRT(M205^2+N205^2)</f>
        <v>2.86477243386771</v>
      </c>
      <c r="P205" s="40" t="n">
        <f aca="false">IF(J205="","",MAX(0,J205-1.96*O205/100))</f>
        <v>0.52112318756892</v>
      </c>
      <c r="Q205" s="40" t="n">
        <f aca="false">IF(J205="","",MIN(1,J205+1.96*O205/100))</f>
        <v>0.633422266976534</v>
      </c>
      <c r="R205" s="32" t="str">
        <f aca="false">IF(L205="","",IF(ABS(L205)&lt;=O205,"Yes","No"))</f>
        <v>Yes</v>
      </c>
      <c r="S205" s="32" t="str">
        <f aca="false">IF(L205="","",IF(ABS(L205)&lt;=1.96*O205,"Yes","No"))</f>
        <v>Yes</v>
      </c>
      <c r="T205" s="59" t="n">
        <f aca="false">IF(D205="","",ROUND(SQRT(((D205+G205)*O205/100)^2+(J205*(D205+G205)*0.09179)^2),0))</f>
        <v>93</v>
      </c>
      <c r="U205" s="32"/>
    </row>
    <row r="206" customFormat="false" ht="15" hidden="false" customHeight="false" outlineLevel="0" collapsed="false">
      <c r="A206" s="32" t="s">
        <v>230</v>
      </c>
      <c r="B206" s="32" t="s">
        <v>398</v>
      </c>
      <c r="C206" s="32" t="s">
        <v>403</v>
      </c>
      <c r="D206" s="59" t="n">
        <v>308</v>
      </c>
      <c r="E206" s="59" t="n">
        <v>305</v>
      </c>
      <c r="F206" s="68" t="n">
        <f aca="false">IF(E206="","",D206-E206)</f>
        <v>3</v>
      </c>
      <c r="G206" s="59" t="n">
        <v>267</v>
      </c>
      <c r="H206" s="59" t="n">
        <v>262</v>
      </c>
      <c r="I206" s="68" t="n">
        <f aca="false">IF(H206="","",G206-H206)</f>
        <v>5</v>
      </c>
      <c r="J206" s="40" t="n">
        <f aca="false">IF(OR(D206="",D206+G206=0),"",D206/(D206+G206))</f>
        <v>0.535652173913043</v>
      </c>
      <c r="K206" s="40" t="n">
        <f aca="false">IF(E206="","",E206/(E206+H206))</f>
        <v>0.537918871252205</v>
      </c>
      <c r="L206" s="69" t="n">
        <f aca="false">IF(OR(K206="",J206=""),"",(J206-K206)*100)</f>
        <v>-0.226669733916118</v>
      </c>
      <c r="M206" s="36" t="n">
        <v>4.08747524320642</v>
      </c>
      <c r="N206" s="36" t="n">
        <v>1.28313635590461</v>
      </c>
      <c r="O206" s="36" t="n">
        <f aca="false">SQRT(M206^2+N206^2)</f>
        <v>4.28414434533543</v>
      </c>
      <c r="P206" s="40" t="n">
        <f aca="false">IF(J206="","",MAX(0,J206-1.96*O206/100))</f>
        <v>0.451682944744469</v>
      </c>
      <c r="Q206" s="40" t="n">
        <f aca="false">IF(J206="","",MIN(1,J206+1.96*O206/100))</f>
        <v>0.619621403081618</v>
      </c>
      <c r="R206" s="32" t="str">
        <f aca="false">IF(L206="","",IF(ABS(L206)&lt;=O206,"Yes","No"))</f>
        <v>Yes</v>
      </c>
      <c r="S206" s="32" t="str">
        <f aca="false">IF(L206="","",IF(ABS(L206)&lt;=1.96*O206,"Yes","No"))</f>
        <v>Yes</v>
      </c>
      <c r="T206" s="59" t="n">
        <f aca="false">IF(D206="","",ROUND(SQRT(((D206+G206)*O206/100)^2+(J206*(D206+G206)*0.15542)^2),0))</f>
        <v>54</v>
      </c>
      <c r="U206" s="32"/>
    </row>
    <row r="207" customFormat="false" ht="15" hidden="false" customHeight="false" outlineLevel="0" collapsed="false">
      <c r="A207" s="32" t="s">
        <v>230</v>
      </c>
      <c r="B207" s="32" t="s">
        <v>398</v>
      </c>
      <c r="C207" s="32" t="s">
        <v>404</v>
      </c>
      <c r="D207" s="59" t="n">
        <v>554</v>
      </c>
      <c r="E207" s="59" t="n">
        <v>535</v>
      </c>
      <c r="F207" s="68" t="n">
        <f aca="false">IF(E207="","",D207-E207)</f>
        <v>19</v>
      </c>
      <c r="G207" s="59" t="n">
        <v>344</v>
      </c>
      <c r="H207" s="59" t="n">
        <v>364</v>
      </c>
      <c r="I207" s="68" t="n">
        <f aca="false">IF(H207="","",G207-H207)</f>
        <v>-20</v>
      </c>
      <c r="J207" s="40" t="n">
        <f aca="false">IF(OR(D207="",D207+G207=0),"",D207/(D207+G207))</f>
        <v>0.616926503340757</v>
      </c>
      <c r="K207" s="40" t="n">
        <f aca="false">IF(E207="","",E207/(E207+H207))</f>
        <v>0.595105672969967</v>
      </c>
      <c r="L207" s="69" t="n">
        <f aca="false">IF(OR(K207="",J207=""),"",(J207-K207)*100)</f>
        <v>2.18208303707906</v>
      </c>
      <c r="M207" s="36" t="n">
        <v>2.8128053798891</v>
      </c>
      <c r="N207" s="36" t="n">
        <v>1.28313635590461</v>
      </c>
      <c r="O207" s="36" t="n">
        <f aca="false">SQRT(M207^2+N207^2)</f>
        <v>3.09165214941416</v>
      </c>
      <c r="P207" s="40" t="n">
        <f aca="false">IF(J207="","",MAX(0,J207-1.96*O207/100))</f>
        <v>0.55633012121224</v>
      </c>
      <c r="Q207" s="40" t="n">
        <f aca="false">IF(J207="","",MIN(1,J207+1.96*O207/100))</f>
        <v>0.677522885469275</v>
      </c>
      <c r="R207" s="32" t="str">
        <f aca="false">IF(L207="","",IF(ABS(L207)&lt;=O207,"Yes","No"))</f>
        <v>Yes</v>
      </c>
      <c r="S207" s="32" t="str">
        <f aca="false">IF(L207="","",IF(ABS(L207)&lt;=1.96*O207,"Yes","No"))</f>
        <v>Yes</v>
      </c>
      <c r="T207" s="59" t="n">
        <f aca="false">IF(D207="","",ROUND(SQRT(((D207+G207)*O207/100)^2+(J207*(D207+G207)*0.09439)^2),0))</f>
        <v>59</v>
      </c>
      <c r="U207" s="32"/>
    </row>
    <row r="208" customFormat="false" ht="15" hidden="false" customHeight="false" outlineLevel="0" collapsed="false">
      <c r="A208" s="32" t="s">
        <v>230</v>
      </c>
      <c r="B208" s="32" t="s">
        <v>398</v>
      </c>
      <c r="C208" s="32" t="s">
        <v>405</v>
      </c>
      <c r="D208" s="59" t="n">
        <v>521</v>
      </c>
      <c r="E208" s="59" t="n">
        <v>564</v>
      </c>
      <c r="F208" s="68" t="n">
        <f aca="false">IF(E208="","",D208-E208)</f>
        <v>-43</v>
      </c>
      <c r="G208" s="59" t="n">
        <v>450</v>
      </c>
      <c r="H208" s="59" t="n">
        <v>451</v>
      </c>
      <c r="I208" s="68" t="n">
        <f aca="false">IF(H208="","",G208-H208)</f>
        <v>-1</v>
      </c>
      <c r="J208" s="40" t="n">
        <f aca="false">IF(OR(D208="",D208+G208=0),"",D208/(D208+G208))</f>
        <v>0.536560247167868</v>
      </c>
      <c r="K208" s="40" t="n">
        <f aca="false">IF(E208="","",E208/(E208+H208))</f>
        <v>0.555665024630542</v>
      </c>
      <c r="L208" s="69" t="n">
        <f aca="false">IF(OR(K208="",J208=""),"",(J208-K208)*100)</f>
        <v>-1.91047774626737</v>
      </c>
      <c r="M208" s="36" t="n">
        <v>2.8128053798891</v>
      </c>
      <c r="N208" s="36" t="n">
        <v>1.28313635590461</v>
      </c>
      <c r="O208" s="36" t="n">
        <f aca="false">SQRT(M208^2+N208^2)</f>
        <v>3.09165214941416</v>
      </c>
      <c r="P208" s="40" t="n">
        <f aca="false">IF(J208="","",MAX(0,J208-1.96*O208/100))</f>
        <v>0.475963865039351</v>
      </c>
      <c r="Q208" s="40" t="n">
        <f aca="false">IF(J208="","",MIN(1,J208+1.96*O208/100))</f>
        <v>0.597156629296386</v>
      </c>
      <c r="R208" s="32" t="str">
        <f aca="false">IF(L208="","",IF(ABS(L208)&lt;=O208,"Yes","No"))</f>
        <v>Yes</v>
      </c>
      <c r="S208" s="32" t="str">
        <f aca="false">IF(L208="","",IF(ABS(L208)&lt;=1.96*O208,"Yes","No"))</f>
        <v>Yes</v>
      </c>
      <c r="T208" s="59" t="n">
        <f aca="false">IF(D208="","",ROUND(SQRT(((D208+G208)*O208/100)^2+(J208*(D208+G208)*0.09439)^2),0))</f>
        <v>58</v>
      </c>
      <c r="U208" s="32"/>
    </row>
    <row r="209" customFormat="false" ht="15" hidden="false" customHeight="false" outlineLevel="0" collapsed="false">
      <c r="A209" s="32" t="s">
        <v>230</v>
      </c>
      <c r="B209" s="32" t="s">
        <v>398</v>
      </c>
      <c r="C209" s="32" t="s">
        <v>406</v>
      </c>
      <c r="D209" s="59" t="n">
        <v>264</v>
      </c>
      <c r="E209" s="59" t="n">
        <v>279</v>
      </c>
      <c r="F209" s="68" t="n">
        <f aca="false">IF(E209="","",D209-E209)</f>
        <v>-15</v>
      </c>
      <c r="G209" s="59" t="n">
        <v>320</v>
      </c>
      <c r="H209" s="59" t="n">
        <v>318</v>
      </c>
      <c r="I209" s="68" t="n">
        <f aca="false">IF(H209="","",G209-H209)</f>
        <v>2</v>
      </c>
      <c r="J209" s="40" t="n">
        <f aca="false">IF(OR(D209="",D209+G209=0),"",D209/(D209+G209))</f>
        <v>0.452054794520548</v>
      </c>
      <c r="K209" s="40" t="n">
        <f aca="false">IF(E209="","",E209/(E209+H209))</f>
        <v>0.467336683417085</v>
      </c>
      <c r="L209" s="69" t="n">
        <f aca="false">IF(OR(K209="",J209=""),"",(J209-K209)*100)</f>
        <v>-1.52818888965375</v>
      </c>
      <c r="M209" s="36" t="n">
        <v>4.08747524320642</v>
      </c>
      <c r="N209" s="36" t="n">
        <v>1.28313635590461</v>
      </c>
      <c r="O209" s="36" t="n">
        <f aca="false">SQRT(M209^2+N209^2)</f>
        <v>4.28414434533543</v>
      </c>
      <c r="P209" s="40" t="n">
        <f aca="false">IF(J209="","",MAX(0,J209-1.96*O209/100))</f>
        <v>0.368085565351974</v>
      </c>
      <c r="Q209" s="40" t="n">
        <f aca="false">IF(J209="","",MIN(1,J209+1.96*O209/100))</f>
        <v>0.536024023689122</v>
      </c>
      <c r="R209" s="32" t="str">
        <f aca="false">IF(L209="","",IF(ABS(L209)&lt;=O209,"Yes","No"))</f>
        <v>Yes</v>
      </c>
      <c r="S209" s="32" t="str">
        <f aca="false">IF(L209="","",IF(ABS(L209)&lt;=1.96*O209,"Yes","No"))</f>
        <v>Yes</v>
      </c>
      <c r="T209" s="59" t="n">
        <f aca="false">IF(D209="","",ROUND(SQRT(((D209+G209)*O209/100)^2+(J209*(D209+G209)*0.15542)^2),0))</f>
        <v>48</v>
      </c>
      <c r="U209" s="32"/>
    </row>
    <row r="210" customFormat="false" ht="15" hidden="false" customHeight="false" outlineLevel="0" collapsed="false">
      <c r="A210" s="32" t="s">
        <v>230</v>
      </c>
      <c r="B210" s="32" t="s">
        <v>398</v>
      </c>
      <c r="C210" s="32" t="s">
        <v>407</v>
      </c>
      <c r="D210" s="59" t="n">
        <v>583</v>
      </c>
      <c r="E210" s="59" t="n">
        <v>571</v>
      </c>
      <c r="F210" s="68" t="n">
        <f aca="false">IF(E210="","",D210-E210)</f>
        <v>12</v>
      </c>
      <c r="G210" s="59" t="n">
        <v>551</v>
      </c>
      <c r="H210" s="59" t="n">
        <v>544</v>
      </c>
      <c r="I210" s="68" t="n">
        <f aca="false">IF(H210="","",G210-H210)</f>
        <v>7</v>
      </c>
      <c r="J210" s="40" t="n">
        <f aca="false">IF(OR(D210="",D210+G210=0),"",D210/(D210+G210))</f>
        <v>0.514109347442681</v>
      </c>
      <c r="K210" s="40" t="n">
        <f aca="false">IF(E210="","",E210/(E210+H210))</f>
        <v>0.512107623318386</v>
      </c>
      <c r="L210" s="69" t="n">
        <f aca="false">IF(OR(K210="",J210=""),"",(J210-K210)*100)</f>
        <v>0.200172412429511</v>
      </c>
      <c r="M210" s="36" t="n">
        <v>2.8128053798891</v>
      </c>
      <c r="N210" s="36" t="n">
        <v>1.28313635590461</v>
      </c>
      <c r="O210" s="36" t="n">
        <f aca="false">SQRT(M210^2+N210^2)</f>
        <v>3.09165214941416</v>
      </c>
      <c r="P210" s="40" t="n">
        <f aca="false">IF(J210="","",MAX(0,J210-1.96*O210/100))</f>
        <v>0.453512965314163</v>
      </c>
      <c r="Q210" s="40" t="n">
        <f aca="false">IF(J210="","",MIN(1,J210+1.96*O210/100))</f>
        <v>0.574705729571198</v>
      </c>
      <c r="R210" s="32" t="str">
        <f aca="false">IF(L210="","",IF(ABS(L210)&lt;=O210,"Yes","No"))</f>
        <v>Yes</v>
      </c>
      <c r="S210" s="32" t="str">
        <f aca="false">IF(L210="","",IF(ABS(L210)&lt;=1.96*O210,"Yes","No"))</f>
        <v>Yes</v>
      </c>
      <c r="T210" s="59" t="n">
        <f aca="false">IF(D210="","",ROUND(SQRT(((D210+G210)*O210/100)^2+(J210*(D210+G210)*0.09439)^2),0))</f>
        <v>65</v>
      </c>
      <c r="U210" s="32"/>
    </row>
    <row r="211" customFormat="false" ht="15" hidden="false" customHeight="false" outlineLevel="0" collapsed="false">
      <c r="A211" s="32" t="s">
        <v>230</v>
      </c>
      <c r="B211" s="32" t="s">
        <v>398</v>
      </c>
      <c r="C211" s="32" t="s">
        <v>408</v>
      </c>
      <c r="D211" s="59" t="n">
        <v>826</v>
      </c>
      <c r="E211" s="59" t="n">
        <v>829</v>
      </c>
      <c r="F211" s="68" t="n">
        <f aca="false">IF(E211="","",D211-E211)</f>
        <v>-3</v>
      </c>
      <c r="G211" s="59" t="n">
        <v>968</v>
      </c>
      <c r="H211" s="59" t="n">
        <v>968</v>
      </c>
      <c r="I211" s="68" t="n">
        <f aca="false">IF(H211="","",G211-H211)</f>
        <v>0</v>
      </c>
      <c r="J211" s="40" t="n">
        <f aca="false">IF(OR(D211="",D211+G211=0),"",D211/(D211+G211))</f>
        <v>0.460423634336678</v>
      </c>
      <c r="K211" s="40" t="n">
        <f aca="false">IF(E211="","",E211/(E211+H211))</f>
        <v>0.461324429604897</v>
      </c>
      <c r="L211" s="69" t="n">
        <f aca="false">IF(OR(K211="",J211=""),"",(J211-K211)*100)</f>
        <v>-0.0900795268219234</v>
      </c>
      <c r="M211" s="36" t="n">
        <v>2.56134382502704</v>
      </c>
      <c r="N211" s="36" t="n">
        <v>1.28313635590461</v>
      </c>
      <c r="O211" s="36" t="n">
        <f aca="false">SQRT(M211^2+N211^2)</f>
        <v>2.86477243386771</v>
      </c>
      <c r="P211" s="40" t="n">
        <f aca="false">IF(J211="","",MAX(0,J211-1.96*O211/100))</f>
        <v>0.404274094632871</v>
      </c>
      <c r="Q211" s="40" t="n">
        <f aca="false">IF(J211="","",MIN(1,J211+1.96*O211/100))</f>
        <v>0.516573174040485</v>
      </c>
      <c r="R211" s="32" t="str">
        <f aca="false">IF(L211="","",IF(ABS(L211)&lt;=O211,"Yes","No"))</f>
        <v>Yes</v>
      </c>
      <c r="S211" s="32" t="str">
        <f aca="false">IF(L211="","",IF(ABS(L211)&lt;=1.96*O211,"Yes","No"))</f>
        <v>Yes</v>
      </c>
      <c r="T211" s="59" t="n">
        <f aca="false">IF(D211="","",ROUND(SQRT(((D211+G211)*O211/100)^2+(J211*(D211+G211)*0.09179)^2),0))</f>
        <v>92</v>
      </c>
      <c r="U211" s="32"/>
    </row>
    <row r="212" customFormat="false" ht="15" hidden="false" customHeight="false" outlineLevel="0" collapsed="false">
      <c r="A212" s="32" t="s">
        <v>230</v>
      </c>
      <c r="B212" s="32" t="s">
        <v>398</v>
      </c>
      <c r="C212" s="32" t="s">
        <v>409</v>
      </c>
      <c r="D212" s="59" t="n">
        <v>677</v>
      </c>
      <c r="E212" s="59" t="n">
        <v>698</v>
      </c>
      <c r="F212" s="68" t="n">
        <f aca="false">IF(E212="","",D212-E212)</f>
        <v>-21</v>
      </c>
      <c r="G212" s="59" t="n">
        <v>765</v>
      </c>
      <c r="H212" s="59" t="n">
        <v>748</v>
      </c>
      <c r="I212" s="68" t="n">
        <f aca="false">IF(H212="","",G212-H212)</f>
        <v>17</v>
      </c>
      <c r="J212" s="40" t="n">
        <f aca="false">IF(OR(D212="",D212+G212=0),"",D212/(D212+G212))</f>
        <v>0.469486823855756</v>
      </c>
      <c r="K212" s="40" t="n">
        <f aca="false">IF(E212="","",E212/(E212+H212))</f>
        <v>0.482710926694329</v>
      </c>
      <c r="L212" s="69" t="n">
        <f aca="false">IF(OR(K212="",J212=""),"",(J212-K212)*100)</f>
        <v>-1.32241028385733</v>
      </c>
      <c r="M212" s="36" t="n">
        <v>2.56134382502704</v>
      </c>
      <c r="N212" s="36" t="n">
        <v>1.28313635590461</v>
      </c>
      <c r="O212" s="36" t="n">
        <f aca="false">SQRT(M212^2+N212^2)</f>
        <v>2.86477243386771</v>
      </c>
      <c r="P212" s="40" t="n">
        <f aca="false">IF(J212="","",MAX(0,J212-1.96*O212/100))</f>
        <v>0.413337284151949</v>
      </c>
      <c r="Q212" s="40" t="n">
        <f aca="false">IF(J212="","",MIN(1,J212+1.96*O212/100))</f>
        <v>0.525636363559563</v>
      </c>
      <c r="R212" s="32" t="str">
        <f aca="false">IF(L212="","",IF(ABS(L212)&lt;=O212,"Yes","No"))</f>
        <v>Yes</v>
      </c>
      <c r="S212" s="32" t="str">
        <f aca="false">IF(L212="","",IF(ABS(L212)&lt;=1.96*O212,"Yes","No"))</f>
        <v>Yes</v>
      </c>
      <c r="T212" s="59" t="n">
        <f aca="false">IF(D212="","",ROUND(SQRT(((D212+G212)*O212/100)^2+(J212*(D212+G212)*0.09179)^2),0))</f>
        <v>75</v>
      </c>
      <c r="U212" s="32"/>
    </row>
    <row r="213" customFormat="false" ht="15" hidden="false" customHeight="false" outlineLevel="0" collapsed="false">
      <c r="A213" s="32" t="s">
        <v>230</v>
      </c>
      <c r="B213" s="32" t="s">
        <v>398</v>
      </c>
      <c r="C213" s="32" t="s">
        <v>410</v>
      </c>
      <c r="D213" s="59" t="n">
        <v>599</v>
      </c>
      <c r="E213" s="59" t="n">
        <v>582</v>
      </c>
      <c r="F213" s="68" t="n">
        <f aca="false">IF(E213="","",D213-E213)</f>
        <v>17</v>
      </c>
      <c r="G213" s="59" t="n">
        <v>577</v>
      </c>
      <c r="H213" s="59" t="n">
        <v>562</v>
      </c>
      <c r="I213" s="68" t="n">
        <f aca="false">IF(H213="","",G213-H213)</f>
        <v>15</v>
      </c>
      <c r="J213" s="40" t="n">
        <f aca="false">IF(OR(D213="",D213+G213=0),"",D213/(D213+G213))</f>
        <v>0.509353741496599</v>
      </c>
      <c r="K213" s="40" t="n">
        <f aca="false">IF(E213="","",E213/(E213+H213))</f>
        <v>0.508741258741259</v>
      </c>
      <c r="L213" s="69" t="n">
        <f aca="false">IF(OR(K213="",J213=""),"",(J213-K213)*100)</f>
        <v>0.0612482755339872</v>
      </c>
      <c r="M213" s="36" t="n">
        <v>2.8128053798891</v>
      </c>
      <c r="N213" s="36" t="n">
        <v>1.28313635590461</v>
      </c>
      <c r="O213" s="36" t="n">
        <f aca="false">SQRT(M213^2+N213^2)</f>
        <v>3.09165214941416</v>
      </c>
      <c r="P213" s="40" t="n">
        <f aca="false">IF(J213="","",MAX(0,J213-1.96*O213/100))</f>
        <v>0.448757359368081</v>
      </c>
      <c r="Q213" s="40" t="n">
        <f aca="false">IF(J213="","",MIN(1,J213+1.96*O213/100))</f>
        <v>0.569950123625116</v>
      </c>
      <c r="R213" s="32" t="str">
        <f aca="false">IF(L213="","",IF(ABS(L213)&lt;=O213,"Yes","No"))</f>
        <v>Yes</v>
      </c>
      <c r="S213" s="32" t="str">
        <f aca="false">IF(L213="","",IF(ABS(L213)&lt;=1.96*O213,"Yes","No"))</f>
        <v>Yes</v>
      </c>
      <c r="T213" s="59" t="n">
        <f aca="false">IF(D213="","",ROUND(SQRT(((D213+G213)*O213/100)^2+(J213*(D213+G213)*0.09439)^2),0))</f>
        <v>67</v>
      </c>
      <c r="U213" s="32"/>
    </row>
    <row r="214" customFormat="false" ht="15" hidden="false" customHeight="false" outlineLevel="0" collapsed="false">
      <c r="A214" s="32" t="s">
        <v>411</v>
      </c>
      <c r="B214" s="32" t="s">
        <v>412</v>
      </c>
      <c r="C214" s="32" t="s">
        <v>413</v>
      </c>
      <c r="D214" s="59" t="n">
        <v>442</v>
      </c>
      <c r="E214" s="59" t="n">
        <v>471</v>
      </c>
      <c r="F214" s="68" t="n">
        <f aca="false">IF(E214="","",D214-E214)</f>
        <v>-29</v>
      </c>
      <c r="G214" s="59" t="n">
        <v>1102</v>
      </c>
      <c r="H214" s="59" t="n">
        <v>1124</v>
      </c>
      <c r="I214" s="68" t="n">
        <f aca="false">IF(H214="","",G214-H214)</f>
        <v>-22</v>
      </c>
      <c r="J214" s="40" t="n">
        <f aca="false">IF(OR(D214="",D214+G214=0),"",D214/(D214+G214))</f>
        <v>0.286269430051814</v>
      </c>
      <c r="K214" s="40" t="n">
        <f aca="false">IF(E214="","",E214/(E214+H214))</f>
        <v>0.295297805642633</v>
      </c>
      <c r="L214" s="69" t="n">
        <f aca="false">IF(OR(K214="",J214=""),"",(J214-K214)*100)</f>
        <v>-0.902837559081976</v>
      </c>
      <c r="M214" s="36" t="n">
        <v>2.56134382502704</v>
      </c>
      <c r="N214" s="36" t="n">
        <v>1.28313635590461</v>
      </c>
      <c r="O214" s="36" t="n">
        <f aca="false">SQRT(M214^2+N214^2)</f>
        <v>2.86477243386771</v>
      </c>
      <c r="P214" s="40" t="n">
        <f aca="false">IF(J214="","",MAX(0,J214-1.96*O214/100))</f>
        <v>0.230119890348006</v>
      </c>
      <c r="Q214" s="40" t="n">
        <f aca="false">IF(J214="","",MIN(1,J214+1.96*O214/100))</f>
        <v>0.342418969755621</v>
      </c>
      <c r="R214" s="32" t="str">
        <f aca="false">IF(L214="","",IF(ABS(L214)&lt;=O214,"Yes","No"))</f>
        <v>Yes</v>
      </c>
      <c r="S214" s="32" t="str">
        <f aca="false">IF(L214="","",IF(ABS(L214)&lt;=1.96*O214,"Yes","No"))</f>
        <v>Yes</v>
      </c>
      <c r="T214" s="59" t="n">
        <f aca="false">IF(D214="","",ROUND(SQRT(((D214+G214)*O214/100)^2+(J214*(D214+G214)*0.09179)^2),0))</f>
        <v>60</v>
      </c>
      <c r="U214" s="32"/>
    </row>
    <row r="215" customFormat="false" ht="15" hidden="false" customHeight="false" outlineLevel="0" collapsed="false">
      <c r="A215" s="32" t="s">
        <v>411</v>
      </c>
      <c r="B215" s="32" t="s">
        <v>414</v>
      </c>
      <c r="C215" s="32" t="s">
        <v>415</v>
      </c>
      <c r="D215" s="59" t="n">
        <v>1316</v>
      </c>
      <c r="E215" s="59" t="n">
        <v>1414</v>
      </c>
      <c r="F215" s="68" t="n">
        <f aca="false">IF(E215="","",D215-E215)</f>
        <v>-98</v>
      </c>
      <c r="G215" s="59" t="n">
        <v>2853</v>
      </c>
      <c r="H215" s="59" t="n">
        <v>2894</v>
      </c>
      <c r="I215" s="68" t="n">
        <f aca="false">IF(H215="","",G215-H215)</f>
        <v>-41</v>
      </c>
      <c r="J215" s="40" t="n">
        <f aca="false">IF(OR(D215="",D215+G215=0),"",D215/(D215+G215))</f>
        <v>0.315663228591989</v>
      </c>
      <c r="K215" s="40" t="n">
        <f aca="false">IF(E215="","",E215/(E215+H215))</f>
        <v>0.328226555246054</v>
      </c>
      <c r="L215" s="69" t="n">
        <f aca="false">IF(OR(K215="",J215=""),"",(J215-K215)*100)</f>
        <v>-1.25633266540654</v>
      </c>
      <c r="M215" s="36" t="n">
        <v>2.56134382502704</v>
      </c>
      <c r="N215" s="36" t="n">
        <v>1.28313635590461</v>
      </c>
      <c r="O215" s="36" t="n">
        <f aca="false">SQRT(M215^2+N215^2)</f>
        <v>2.86477243386771</v>
      </c>
      <c r="P215" s="40" t="n">
        <f aca="false">IF(J215="","",MAX(0,J215-1.96*O215/100))</f>
        <v>0.259513688888181</v>
      </c>
      <c r="Q215" s="40" t="n">
        <f aca="false">IF(J215="","",MIN(1,J215+1.96*O215/100))</f>
        <v>0.371812768295796</v>
      </c>
      <c r="R215" s="32" t="str">
        <f aca="false">IF(L215="","",IF(ABS(L215)&lt;=O215,"Yes","No"))</f>
        <v>Yes</v>
      </c>
      <c r="S215" s="32" t="str">
        <f aca="false">IF(L215="","",IF(ABS(L215)&lt;=1.96*O215,"Yes","No"))</f>
        <v>Yes</v>
      </c>
      <c r="T215" s="59" t="n">
        <f aca="false">IF(D215="","",ROUND(SQRT(((D215+G215)*O215/100)^2+(J215*(D215+G215)*0.09179)^2),0))</f>
        <v>170</v>
      </c>
      <c r="U215" s="32"/>
    </row>
    <row r="216" customFormat="false" ht="15" hidden="false" customHeight="false" outlineLevel="0" collapsed="false">
      <c r="A216" s="32" t="s">
        <v>411</v>
      </c>
      <c r="B216" s="32" t="s">
        <v>416</v>
      </c>
      <c r="C216" s="32" t="s">
        <v>417</v>
      </c>
      <c r="D216" s="59" t="n">
        <v>417</v>
      </c>
      <c r="E216" s="59" t="n">
        <v>521</v>
      </c>
      <c r="F216" s="68" t="n">
        <f aca="false">IF(E216="","",D216-E216)</f>
        <v>-104</v>
      </c>
      <c r="G216" s="59" t="n">
        <v>910</v>
      </c>
      <c r="H216" s="59" t="n">
        <v>997</v>
      </c>
      <c r="I216" s="68" t="n">
        <f aca="false">IF(H216="","",G216-H216)</f>
        <v>-87</v>
      </c>
      <c r="J216" s="40" t="n">
        <f aca="false">IF(OR(D216="",D216+G216=0),"",D216/(D216+G216))</f>
        <v>0.314242652599849</v>
      </c>
      <c r="K216" s="40" t="n">
        <f aca="false">IF(E216="","",E216/(E216+H216))</f>
        <v>0.343214756258235</v>
      </c>
      <c r="L216" s="69" t="n">
        <f aca="false">IF(OR(K216="",J216=""),"",(J216-K216)*100)</f>
        <v>-2.89721036583852</v>
      </c>
      <c r="M216" s="36" t="n">
        <v>2.56134382502704</v>
      </c>
      <c r="N216" s="36" t="n">
        <v>1.28313635590461</v>
      </c>
      <c r="O216" s="36" t="n">
        <f aca="false">SQRT(M216^2+N216^2)</f>
        <v>2.86477243386771</v>
      </c>
      <c r="P216" s="40" t="n">
        <f aca="false">IF(J216="","",MAX(0,J216-1.96*O216/100))</f>
        <v>0.258093112896042</v>
      </c>
      <c r="Q216" s="40" t="n">
        <f aca="false">IF(J216="","",MIN(1,J216+1.96*O216/100))</f>
        <v>0.370392192303656</v>
      </c>
      <c r="R216" s="32" t="str">
        <f aca="false">IF(L216="","",IF(ABS(L216)&lt;=O216,"Yes","No"))</f>
        <v>No</v>
      </c>
      <c r="S216" s="32" t="str">
        <f aca="false">IF(L216="","",IF(ABS(L216)&lt;=1.96*O216,"Yes","No"))</f>
        <v>Yes</v>
      </c>
      <c r="T216" s="59" t="n">
        <f aca="false">IF(D216="","",ROUND(SQRT(((D216+G216)*O216/100)^2+(J216*(D216+G216)*0.09179)^2),0))</f>
        <v>54</v>
      </c>
      <c r="U216" s="32"/>
    </row>
    <row r="217" customFormat="false" ht="15" hidden="false" customHeight="false" outlineLevel="0" collapsed="false">
      <c r="A217" s="32" t="s">
        <v>418</v>
      </c>
      <c r="B217" s="32" t="s">
        <v>419</v>
      </c>
      <c r="C217" s="32" t="s">
        <v>420</v>
      </c>
      <c r="D217" s="59" t="n">
        <v>658</v>
      </c>
      <c r="E217" s="59" t="n">
        <v>687</v>
      </c>
      <c r="F217" s="68" t="n">
        <f aca="false">IF(E217="","",D217-E217)</f>
        <v>-29</v>
      </c>
      <c r="G217" s="59" t="n">
        <v>1039</v>
      </c>
      <c r="H217" s="59" t="n">
        <v>1009</v>
      </c>
      <c r="I217" s="68" t="n">
        <f aca="false">IF(H217="","",G217-H217)</f>
        <v>30</v>
      </c>
      <c r="J217" s="40" t="n">
        <f aca="false">IF(OR(D217="",D217+G217=0),"",D217/(D217+G217))</f>
        <v>0.3877430760165</v>
      </c>
      <c r="K217" s="40" t="n">
        <f aca="false">IF(E217="","",E217/(E217+H217))</f>
        <v>0.405070754716981</v>
      </c>
      <c r="L217" s="69" t="n">
        <f aca="false">IF(OR(K217="",J217=""),"",(J217-K217)*100)</f>
        <v>-1.73276787004814</v>
      </c>
      <c r="M217" s="36" t="n">
        <v>2.56134382502704</v>
      </c>
      <c r="N217" s="36" t="n">
        <v>1.28313635590461</v>
      </c>
      <c r="O217" s="36" t="n">
        <f aca="false">SQRT(M217^2+N217^2)</f>
        <v>2.86477243386771</v>
      </c>
      <c r="P217" s="40" t="n">
        <f aca="false">IF(J217="","",MAX(0,J217-1.96*O217/100))</f>
        <v>0.331593536312693</v>
      </c>
      <c r="Q217" s="40" t="n">
        <f aca="false">IF(J217="","",MIN(1,J217+1.96*O217/100))</f>
        <v>0.443892615720307</v>
      </c>
      <c r="R217" s="32" t="str">
        <f aca="false">IF(L217="","",IF(ABS(L217)&lt;=O217,"Yes","No"))</f>
        <v>Yes</v>
      </c>
      <c r="S217" s="32" t="str">
        <f aca="false">IF(L217="","",IF(ABS(L217)&lt;=1.96*O217,"Yes","No"))</f>
        <v>Yes</v>
      </c>
      <c r="T217" s="59" t="n">
        <f aca="false">IF(D217="","",ROUND(SQRT(((D217+G217)*O217/100)^2+(J217*(D217+G217)*0.09179)^2),0))</f>
        <v>78</v>
      </c>
      <c r="U217" s="32"/>
    </row>
    <row r="218" customFormat="false" ht="15" hidden="false" customHeight="false" outlineLevel="0" collapsed="false">
      <c r="A218" s="32" t="s">
        <v>418</v>
      </c>
      <c r="B218" s="32" t="s">
        <v>419</v>
      </c>
      <c r="C218" s="32" t="s">
        <v>421</v>
      </c>
      <c r="D218" s="59" t="n">
        <v>805</v>
      </c>
      <c r="E218" s="59" t="n">
        <v>824</v>
      </c>
      <c r="F218" s="68" t="n">
        <f aca="false">IF(E218="","",D218-E218)</f>
        <v>-19</v>
      </c>
      <c r="G218" s="59" t="n">
        <v>961</v>
      </c>
      <c r="H218" s="59" t="n">
        <v>1009</v>
      </c>
      <c r="I218" s="68" t="n">
        <f aca="false">IF(H218="","",G218-H218)</f>
        <v>-48</v>
      </c>
      <c r="J218" s="40" t="n">
        <f aca="false">IF(OR(D218="",D218+G218=0),"",D218/(D218+G218))</f>
        <v>0.455832389580974</v>
      </c>
      <c r="K218" s="40" t="n">
        <f aca="false">IF(E218="","",E218/(E218+H218))</f>
        <v>0.449536279323513</v>
      </c>
      <c r="L218" s="69" t="n">
        <f aca="false">IF(OR(K218="",J218=""),"",(J218-K218)*100)</f>
        <v>0.629611025746057</v>
      </c>
      <c r="M218" s="36" t="n">
        <v>2.56134382502704</v>
      </c>
      <c r="N218" s="36" t="n">
        <v>1.28313635590461</v>
      </c>
      <c r="O218" s="36" t="n">
        <f aca="false">SQRT(M218^2+N218^2)</f>
        <v>2.86477243386771</v>
      </c>
      <c r="P218" s="40" t="n">
        <f aca="false">IF(J218="","",MAX(0,J218-1.96*O218/100))</f>
        <v>0.399682849877167</v>
      </c>
      <c r="Q218" s="40" t="n">
        <f aca="false">IF(J218="","",MIN(1,J218+1.96*O218/100))</f>
        <v>0.511981929284781</v>
      </c>
      <c r="R218" s="32" t="str">
        <f aca="false">IF(L218="","",IF(ABS(L218)&lt;=O218,"Yes","No"))</f>
        <v>Yes</v>
      </c>
      <c r="S218" s="32" t="str">
        <f aca="false">IF(L218="","",IF(ABS(L218)&lt;=1.96*O218,"Yes","No"))</f>
        <v>Yes</v>
      </c>
      <c r="T218" s="59" t="n">
        <f aca="false">IF(D218="","",ROUND(SQRT(((D218+G218)*O218/100)^2+(J218*(D218+G218)*0.09179)^2),0))</f>
        <v>90</v>
      </c>
      <c r="U218" s="32"/>
    </row>
    <row r="219" customFormat="false" ht="15" hidden="false" customHeight="false" outlineLevel="0" collapsed="false">
      <c r="A219" s="32" t="s">
        <v>418</v>
      </c>
      <c r="B219" s="32" t="s">
        <v>422</v>
      </c>
      <c r="C219" s="32" t="s">
        <v>423</v>
      </c>
      <c r="D219" s="59" t="n">
        <v>480</v>
      </c>
      <c r="E219" s="59"/>
      <c r="F219" s="68" t="str">
        <f aca="false">IF(E219="","",D219-E219)</f>
        <v/>
      </c>
      <c r="G219" s="59" t="n">
        <v>742</v>
      </c>
      <c r="H219" s="59"/>
      <c r="I219" s="68" t="str">
        <f aca="false">IF(H219="","",G219-H219)</f>
        <v/>
      </c>
      <c r="J219" s="40" t="n">
        <f aca="false">IF(OR(D219="",D219+G219=0),"",D219/(D219+G219))</f>
        <v>0.392798690671031</v>
      </c>
      <c r="K219" s="40" t="str">
        <f aca="false">IF(E219="","",E219/(E219+H219))</f>
        <v/>
      </c>
      <c r="L219" s="69" t="str">
        <f aca="false">IF(OR(K219="",J219=""),"",(J219-K219)*100)</f>
        <v/>
      </c>
      <c r="M219" s="36" t="n">
        <v>2.56134382502704</v>
      </c>
      <c r="N219" s="36" t="n">
        <v>1.28313635590461</v>
      </c>
      <c r="O219" s="36" t="n">
        <f aca="false">SQRT(M219^2+N219^2)</f>
        <v>2.86477243386771</v>
      </c>
      <c r="P219" s="40" t="n">
        <f aca="false">IF(J219="","",MAX(0,J219-1.96*O219/100))</f>
        <v>0.336649150967224</v>
      </c>
      <c r="Q219" s="40" t="n">
        <f aca="false">IF(J219="","",MIN(1,J219+1.96*O219/100))</f>
        <v>0.448948230374838</v>
      </c>
      <c r="R219" s="32" t="str">
        <f aca="false">IF(L219="","",IF(ABS(L219)&lt;=O219,"Yes","No"))</f>
        <v/>
      </c>
      <c r="S219" s="32" t="str">
        <f aca="false">IF(L219="","",IF(ABS(L219)&lt;=1.96*O219,"Yes","No"))</f>
        <v/>
      </c>
      <c r="T219" s="59" t="n">
        <f aca="false">IF(D219="","",ROUND(SQRT(((D219+G219)*O219/100)^2+(J219*(D219+G219)*0.09179)^2),0))</f>
        <v>56</v>
      </c>
      <c r="U219" s="32" t="s">
        <v>735</v>
      </c>
    </row>
    <row r="220" customFormat="false" ht="15" hidden="false" customHeight="false" outlineLevel="0" collapsed="false">
      <c r="A220" s="32" t="s">
        <v>418</v>
      </c>
      <c r="B220" s="32" t="s">
        <v>422</v>
      </c>
      <c r="C220" s="32" t="s">
        <v>424</v>
      </c>
      <c r="D220" s="59" t="n">
        <v>444</v>
      </c>
      <c r="E220" s="59"/>
      <c r="F220" s="68" t="str">
        <f aca="false">IF(E220="","",D220-E220)</f>
        <v/>
      </c>
      <c r="G220" s="59" t="n">
        <v>645</v>
      </c>
      <c r="H220" s="59"/>
      <c r="I220" s="68" t="str">
        <f aca="false">IF(H220="","",G220-H220)</f>
        <v/>
      </c>
      <c r="J220" s="40" t="n">
        <f aca="false">IF(OR(D220="",D220+G220=0),"",D220/(D220+G220))</f>
        <v>0.40771349862259</v>
      </c>
      <c r="K220" s="40" t="str">
        <f aca="false">IF(E220="","",E220/(E220+H220))</f>
        <v/>
      </c>
      <c r="L220" s="69" t="str">
        <f aca="false">IF(OR(K220="",J220=""),"",(J220-K220)*100)</f>
        <v/>
      </c>
      <c r="M220" s="36" t="n">
        <v>2.8128053798891</v>
      </c>
      <c r="N220" s="36" t="n">
        <v>1.28313635590461</v>
      </c>
      <c r="O220" s="36" t="n">
        <f aca="false">SQRT(M220^2+N220^2)</f>
        <v>3.09165214941416</v>
      </c>
      <c r="P220" s="40" t="n">
        <f aca="false">IF(J220="","",MAX(0,J220-1.96*O220/100))</f>
        <v>0.347117116494072</v>
      </c>
      <c r="Q220" s="40" t="n">
        <f aca="false">IF(J220="","",MIN(1,J220+1.96*O220/100))</f>
        <v>0.468309880751107</v>
      </c>
      <c r="R220" s="32" t="str">
        <f aca="false">IF(L220="","",IF(ABS(L220)&lt;=O220,"Yes","No"))</f>
        <v/>
      </c>
      <c r="S220" s="32" t="str">
        <f aca="false">IF(L220="","",IF(ABS(L220)&lt;=1.96*O220,"Yes","No"))</f>
        <v/>
      </c>
      <c r="T220" s="59" t="n">
        <f aca="false">IF(D220="","",ROUND(SQRT(((D220+G220)*O220/100)^2+(J220*(D220+G220)*0.09439)^2),0))</f>
        <v>54</v>
      </c>
      <c r="U220" s="32" t="s">
        <v>735</v>
      </c>
    </row>
    <row r="221" customFormat="false" ht="15" hidden="false" customHeight="false" outlineLevel="0" collapsed="false">
      <c r="A221" s="32" t="s">
        <v>418</v>
      </c>
      <c r="B221" s="32" t="s">
        <v>425</v>
      </c>
      <c r="C221" s="32" t="s">
        <v>426</v>
      </c>
      <c r="D221" s="59" t="n">
        <v>605</v>
      </c>
      <c r="E221" s="59" t="n">
        <v>623</v>
      </c>
      <c r="F221" s="68" t="n">
        <f aca="false">IF(E221="","",D221-E221)</f>
        <v>-18</v>
      </c>
      <c r="G221" s="59" t="n">
        <v>765</v>
      </c>
      <c r="H221" s="59" t="n">
        <v>726</v>
      </c>
      <c r="I221" s="68" t="n">
        <f aca="false">IF(H221="","",G221-H221)</f>
        <v>39</v>
      </c>
      <c r="J221" s="40" t="n">
        <f aca="false">IF(OR(D221="",D221+G221=0),"",D221/(D221+G221))</f>
        <v>0.441605839416058</v>
      </c>
      <c r="K221" s="40" t="n">
        <f aca="false">IF(E221="","",E221/(E221+H221))</f>
        <v>0.46182357301705</v>
      </c>
      <c r="L221" s="69" t="n">
        <f aca="false">IF(OR(K221="",J221=""),"",(J221-K221)*100)</f>
        <v>-2.02177336009913</v>
      </c>
      <c r="M221" s="36" t="n">
        <v>2.56134382502704</v>
      </c>
      <c r="N221" s="36" t="n">
        <v>1.28313635590461</v>
      </c>
      <c r="O221" s="36" t="n">
        <f aca="false">SQRT(M221^2+N221^2)</f>
        <v>2.86477243386771</v>
      </c>
      <c r="P221" s="40" t="n">
        <f aca="false">IF(J221="","",MAX(0,J221-1.96*O221/100))</f>
        <v>0.385456299712251</v>
      </c>
      <c r="Q221" s="40" t="n">
        <f aca="false">IF(J221="","",MIN(1,J221+1.96*O221/100))</f>
        <v>0.497755379119866</v>
      </c>
      <c r="R221" s="32" t="str">
        <f aca="false">IF(L221="","",IF(ABS(L221)&lt;=O221,"Yes","No"))</f>
        <v>Yes</v>
      </c>
      <c r="S221" s="32" t="str">
        <f aca="false">IF(L221="","",IF(ABS(L221)&lt;=1.96*O221,"Yes","No"))</f>
        <v>Yes</v>
      </c>
      <c r="T221" s="59" t="n">
        <f aca="false">IF(D221="","",ROUND(SQRT(((D221+G221)*O221/100)^2+(J221*(D221+G221)*0.09179)^2),0))</f>
        <v>68</v>
      </c>
      <c r="U221" s="32"/>
    </row>
    <row r="222" customFormat="false" ht="15" hidden="false" customHeight="false" outlineLevel="0" collapsed="false">
      <c r="A222" s="32" t="s">
        <v>418</v>
      </c>
      <c r="B222" s="32" t="s">
        <v>293</v>
      </c>
      <c r="C222" s="32" t="s">
        <v>427</v>
      </c>
      <c r="D222" s="59" t="n">
        <v>704</v>
      </c>
      <c r="E222" s="59" t="n">
        <v>775</v>
      </c>
      <c r="F222" s="68" t="n">
        <f aca="false">IF(E222="","",D222-E222)</f>
        <v>-71</v>
      </c>
      <c r="G222" s="59" t="n">
        <v>473</v>
      </c>
      <c r="H222" s="59" t="n">
        <v>447</v>
      </c>
      <c r="I222" s="68" t="n">
        <f aca="false">IF(H222="","",G222-H222)</f>
        <v>26</v>
      </c>
      <c r="J222" s="40" t="n">
        <f aca="false">IF(OR(D222="",D222+G222=0),"",D222/(D222+G222))</f>
        <v>0.598130841121495</v>
      </c>
      <c r="K222" s="40" t="n">
        <f aca="false">IF(E222="","",E222/(E222+H222))</f>
        <v>0.634206219312602</v>
      </c>
      <c r="L222" s="69" t="n">
        <f aca="false">IF(OR(K222="",J222=""),"",(J222-K222)*100)</f>
        <v>-3.6075378191107</v>
      </c>
      <c r="M222" s="36" t="n">
        <v>2.8128053798891</v>
      </c>
      <c r="N222" s="36" t="n">
        <v>1.28313635590461</v>
      </c>
      <c r="O222" s="36" t="n">
        <f aca="false">SQRT(M222^2+N222^2)</f>
        <v>3.09165214941416</v>
      </c>
      <c r="P222" s="40" t="n">
        <f aca="false">IF(J222="","",MAX(0,J222-1.96*O222/100))</f>
        <v>0.537534458992978</v>
      </c>
      <c r="Q222" s="40" t="n">
        <f aca="false">IF(J222="","",MIN(1,J222+1.96*O222/100))</f>
        <v>0.658727223250013</v>
      </c>
      <c r="R222" s="32" t="str">
        <f aca="false">IF(L222="","",IF(ABS(L222)&lt;=O222,"Yes","No"))</f>
        <v>No</v>
      </c>
      <c r="S222" s="32" t="str">
        <f aca="false">IF(L222="","",IF(ABS(L222)&lt;=1.96*O222,"Yes","No"))</f>
        <v>Yes</v>
      </c>
      <c r="T222" s="59" t="n">
        <f aca="false">IF(D222="","",ROUND(SQRT(((D222+G222)*O222/100)^2+(J222*(D222+G222)*0.09439)^2),0))</f>
        <v>76</v>
      </c>
      <c r="U222" s="32"/>
    </row>
    <row r="223" customFormat="false" ht="15" hidden="false" customHeight="false" outlineLevel="0" collapsed="false">
      <c r="A223" s="32" t="s">
        <v>418</v>
      </c>
      <c r="B223" s="32" t="s">
        <v>293</v>
      </c>
      <c r="C223" s="32" t="s">
        <v>428</v>
      </c>
      <c r="D223" s="59" t="n">
        <v>946</v>
      </c>
      <c r="E223" s="59" t="n">
        <v>982</v>
      </c>
      <c r="F223" s="68" t="n">
        <f aca="false">IF(E223="","",D223-E223)</f>
        <v>-36</v>
      </c>
      <c r="G223" s="59" t="n">
        <v>693</v>
      </c>
      <c r="H223" s="59" t="n">
        <v>684</v>
      </c>
      <c r="I223" s="68" t="n">
        <f aca="false">IF(H223="","",G223-H223)</f>
        <v>9</v>
      </c>
      <c r="J223" s="40" t="n">
        <f aca="false">IF(OR(D223="",D223+G223=0),"",D223/(D223+G223))</f>
        <v>0.577181208053691</v>
      </c>
      <c r="K223" s="40" t="n">
        <f aca="false">IF(E223="","",E223/(E223+H223))</f>
        <v>0.589435774309724</v>
      </c>
      <c r="L223" s="69" t="n">
        <f aca="false">IF(OR(K223="",J223=""),"",(J223-K223)*100)</f>
        <v>-1.22545662560326</v>
      </c>
      <c r="M223" s="36" t="n">
        <v>2.56134382502704</v>
      </c>
      <c r="N223" s="36" t="n">
        <v>1.28313635590461</v>
      </c>
      <c r="O223" s="36" t="n">
        <f aca="false">SQRT(M223^2+N223^2)</f>
        <v>2.86477243386771</v>
      </c>
      <c r="P223" s="40" t="n">
        <f aca="false">IF(J223="","",MAX(0,J223-1.96*O223/100))</f>
        <v>0.521031668349884</v>
      </c>
      <c r="Q223" s="40" t="n">
        <f aca="false">IF(J223="","",MIN(1,J223+1.96*O223/100))</f>
        <v>0.633330747757498</v>
      </c>
      <c r="R223" s="32" t="str">
        <f aca="false">IF(L223="","",IF(ABS(L223)&lt;=O223,"Yes","No"))</f>
        <v>Yes</v>
      </c>
      <c r="S223" s="32" t="str">
        <f aca="false">IF(L223="","",IF(ABS(L223)&lt;=1.96*O223,"Yes","No"))</f>
        <v>Yes</v>
      </c>
      <c r="T223" s="59" t="n">
        <f aca="false">IF(D223="","",ROUND(SQRT(((D223+G223)*O223/100)^2+(J223*(D223+G223)*0.09179)^2),0))</f>
        <v>99</v>
      </c>
      <c r="U223" s="32"/>
    </row>
    <row r="224" customFormat="false" ht="15" hidden="false" customHeight="false" outlineLevel="0" collapsed="false">
      <c r="A224" s="32" t="s">
        <v>418</v>
      </c>
      <c r="B224" s="32" t="s">
        <v>293</v>
      </c>
      <c r="C224" s="32" t="s">
        <v>429</v>
      </c>
      <c r="D224" s="59" t="n">
        <v>716</v>
      </c>
      <c r="E224" s="59" t="n">
        <v>750</v>
      </c>
      <c r="F224" s="68" t="n">
        <f aca="false">IF(E224="","",D224-E224)</f>
        <v>-34</v>
      </c>
      <c r="G224" s="59" t="n">
        <v>445</v>
      </c>
      <c r="H224" s="59" t="n">
        <v>421</v>
      </c>
      <c r="I224" s="68" t="n">
        <f aca="false">IF(H224="","",G224-H224)</f>
        <v>24</v>
      </c>
      <c r="J224" s="40" t="n">
        <f aca="false">IF(OR(D224="",D224+G224=0),"",D224/(D224+G224))</f>
        <v>0.616709732988803</v>
      </c>
      <c r="K224" s="40" t="n">
        <f aca="false">IF(E224="","",E224/(E224+H224))</f>
        <v>0.640478223740393</v>
      </c>
      <c r="L224" s="69" t="n">
        <f aca="false">IF(OR(K224="",J224=""),"",(J224-K224)*100)</f>
        <v>-2.37684907515902</v>
      </c>
      <c r="M224" s="36" t="n">
        <v>2.8128053798891</v>
      </c>
      <c r="N224" s="36" t="n">
        <v>1.28313635590461</v>
      </c>
      <c r="O224" s="36" t="n">
        <f aca="false">SQRT(M224^2+N224^2)</f>
        <v>3.09165214941416</v>
      </c>
      <c r="P224" s="40" t="n">
        <f aca="false">IF(J224="","",MAX(0,J224-1.96*O224/100))</f>
        <v>0.556113350860285</v>
      </c>
      <c r="Q224" s="40" t="n">
        <f aca="false">IF(J224="","",MIN(1,J224+1.96*O224/100))</f>
        <v>0.67730611511732</v>
      </c>
      <c r="R224" s="32" t="str">
        <f aca="false">IF(L224="","",IF(ABS(L224)&lt;=O224,"Yes","No"))</f>
        <v>Yes</v>
      </c>
      <c r="S224" s="32" t="str">
        <f aca="false">IF(L224="","",IF(ABS(L224)&lt;=1.96*O224,"Yes","No"))</f>
        <v>Yes</v>
      </c>
      <c r="T224" s="59" t="n">
        <f aca="false">IF(D224="","",ROUND(SQRT(((D224+G224)*O224/100)^2+(J224*(D224+G224)*0.09439)^2),0))</f>
        <v>77</v>
      </c>
      <c r="U224" s="32"/>
    </row>
    <row r="225" customFormat="false" ht="15" hidden="false" customHeight="false" outlineLevel="0" collapsed="false">
      <c r="A225" s="32" t="s">
        <v>418</v>
      </c>
      <c r="B225" s="32" t="s">
        <v>293</v>
      </c>
      <c r="C225" s="32" t="s">
        <v>430</v>
      </c>
      <c r="D225" s="59" t="n">
        <v>565</v>
      </c>
      <c r="E225" s="59" t="n">
        <v>592</v>
      </c>
      <c r="F225" s="68" t="n">
        <f aca="false">IF(E225="","",D225-E225)</f>
        <v>-27</v>
      </c>
      <c r="G225" s="59" t="n">
        <v>368</v>
      </c>
      <c r="H225" s="59" t="n">
        <v>337</v>
      </c>
      <c r="I225" s="68" t="n">
        <f aca="false">IF(H225="","",G225-H225)</f>
        <v>31</v>
      </c>
      <c r="J225" s="40" t="n">
        <f aca="false">IF(OR(D225="",D225+G225=0),"",D225/(D225+G225))</f>
        <v>0.605573419078242</v>
      </c>
      <c r="K225" s="40" t="n">
        <f aca="false">IF(E225="","",E225/(E225+H225))</f>
        <v>0.63724434876211</v>
      </c>
      <c r="L225" s="69" t="n">
        <f aca="false">IF(OR(K225="",J225=""),"",(J225-K225)*100)</f>
        <v>-3.16709296838675</v>
      </c>
      <c r="M225" s="36" t="n">
        <v>2.8128053798891</v>
      </c>
      <c r="N225" s="36" t="n">
        <v>1.28313635590461</v>
      </c>
      <c r="O225" s="36" t="n">
        <f aca="false">SQRT(M225^2+N225^2)</f>
        <v>3.09165214941416</v>
      </c>
      <c r="P225" s="40" t="n">
        <f aca="false">IF(J225="","",MAX(0,J225-1.96*O225/100))</f>
        <v>0.544977036949725</v>
      </c>
      <c r="Q225" s="40" t="n">
        <f aca="false">IF(J225="","",MIN(1,J225+1.96*O225/100))</f>
        <v>0.66616980120676</v>
      </c>
      <c r="R225" s="32" t="str">
        <f aca="false">IF(L225="","",IF(ABS(L225)&lt;=O225,"Yes","No"))</f>
        <v>No</v>
      </c>
      <c r="S225" s="32" t="str">
        <f aca="false">IF(L225="","",IF(ABS(L225)&lt;=1.96*O225,"Yes","No"))</f>
        <v>Yes</v>
      </c>
      <c r="T225" s="59" t="n">
        <f aca="false">IF(D225="","",ROUND(SQRT(((D225+G225)*O225/100)^2+(J225*(D225+G225)*0.09439)^2),0))</f>
        <v>61</v>
      </c>
      <c r="U225" s="32"/>
    </row>
    <row r="226" customFormat="false" ht="15" hidden="false" customHeight="false" outlineLevel="0" collapsed="false">
      <c r="A226" s="32" t="s">
        <v>418</v>
      </c>
      <c r="B226" s="32" t="s">
        <v>293</v>
      </c>
      <c r="C226" s="32" t="s">
        <v>431</v>
      </c>
      <c r="D226" s="59" t="n">
        <v>746</v>
      </c>
      <c r="E226" s="59" t="n">
        <v>740</v>
      </c>
      <c r="F226" s="68" t="n">
        <f aca="false">IF(E226="","",D226-E226)</f>
        <v>6</v>
      </c>
      <c r="G226" s="59" t="n">
        <v>536</v>
      </c>
      <c r="H226" s="59" t="n">
        <v>506</v>
      </c>
      <c r="I226" s="68" t="n">
        <f aca="false">IF(H226="","",G226-H226)</f>
        <v>30</v>
      </c>
      <c r="J226" s="40" t="n">
        <f aca="false">IF(OR(D226="",D226+G226=0),"",D226/(D226+G226))</f>
        <v>0.581903276131045</v>
      </c>
      <c r="K226" s="40" t="n">
        <f aca="false">IF(E226="","",E226/(E226+H226))</f>
        <v>0.593900481540931</v>
      </c>
      <c r="L226" s="69" t="n">
        <f aca="false">IF(OR(K226="",J226=""),"",(J226-K226)*100)</f>
        <v>-1.19972054098858</v>
      </c>
      <c r="M226" s="36" t="n">
        <v>2.56134382502704</v>
      </c>
      <c r="N226" s="36" t="n">
        <v>1.28313635590461</v>
      </c>
      <c r="O226" s="36" t="n">
        <f aca="false">SQRT(M226^2+N226^2)</f>
        <v>2.86477243386771</v>
      </c>
      <c r="P226" s="40" t="n">
        <f aca="false">IF(J226="","",MAX(0,J226-1.96*O226/100))</f>
        <v>0.525753736427238</v>
      </c>
      <c r="Q226" s="40" t="n">
        <f aca="false">IF(J226="","",MIN(1,J226+1.96*O226/100))</f>
        <v>0.638052815834852</v>
      </c>
      <c r="R226" s="32" t="str">
        <f aca="false">IF(L226="","",IF(ABS(L226)&lt;=O226,"Yes","No"))</f>
        <v>Yes</v>
      </c>
      <c r="S226" s="32" t="str">
        <f aca="false">IF(L226="","",IF(ABS(L226)&lt;=1.96*O226,"Yes","No"))</f>
        <v>Yes</v>
      </c>
      <c r="T226" s="59" t="n">
        <f aca="false">IF(D226="","",ROUND(SQRT(((D226+G226)*O226/100)^2+(J226*(D226+G226)*0.09179)^2),0))</f>
        <v>78</v>
      </c>
      <c r="U226" s="32"/>
    </row>
    <row r="227" customFormat="false" ht="15" hidden="false" customHeight="false" outlineLevel="0" collapsed="false">
      <c r="A227" s="32" t="s">
        <v>418</v>
      </c>
      <c r="B227" s="32" t="s">
        <v>293</v>
      </c>
      <c r="C227" s="32" t="s">
        <v>432</v>
      </c>
      <c r="D227" s="59" t="n">
        <v>1010</v>
      </c>
      <c r="E227" s="59" t="n">
        <v>1037</v>
      </c>
      <c r="F227" s="68" t="n">
        <f aca="false">IF(E227="","",D227-E227)</f>
        <v>-27</v>
      </c>
      <c r="G227" s="59" t="n">
        <v>648</v>
      </c>
      <c r="H227" s="59" t="n">
        <v>623</v>
      </c>
      <c r="I227" s="68" t="n">
        <f aca="false">IF(H227="","",G227-H227)</f>
        <v>25</v>
      </c>
      <c r="J227" s="40" t="n">
        <f aca="false">IF(OR(D227="",D227+G227=0),"",D227/(D227+G227))</f>
        <v>0.609167671893848</v>
      </c>
      <c r="K227" s="40" t="n">
        <f aca="false">IF(E227="","",E227/(E227+H227))</f>
        <v>0.624698795180723</v>
      </c>
      <c r="L227" s="69" t="n">
        <f aca="false">IF(OR(K227="",J227=""),"",(J227-K227)*100)</f>
        <v>-1.55311232868749</v>
      </c>
      <c r="M227" s="36" t="n">
        <v>2.56134382502704</v>
      </c>
      <c r="N227" s="36" t="n">
        <v>1.28313635590461</v>
      </c>
      <c r="O227" s="36" t="n">
        <f aca="false">SQRT(M227^2+N227^2)</f>
        <v>2.86477243386771</v>
      </c>
      <c r="P227" s="40" t="n">
        <f aca="false">IF(J227="","",MAX(0,J227-1.96*O227/100))</f>
        <v>0.553018132190041</v>
      </c>
      <c r="Q227" s="40" t="n">
        <f aca="false">IF(J227="","",MIN(1,J227+1.96*O227/100))</f>
        <v>0.665317211597655</v>
      </c>
      <c r="R227" s="32" t="str">
        <f aca="false">IF(L227="","",IF(ABS(L227)&lt;=O227,"Yes","No"))</f>
        <v>Yes</v>
      </c>
      <c r="S227" s="32" t="str">
        <f aca="false">IF(L227="","",IF(ABS(L227)&lt;=1.96*O227,"Yes","No"))</f>
        <v>Yes</v>
      </c>
      <c r="T227" s="59" t="n">
        <f aca="false">IF(D227="","",ROUND(SQRT(((D227+G227)*O227/100)^2+(J227*(D227+G227)*0.09179)^2),0))</f>
        <v>104</v>
      </c>
      <c r="U227" s="32"/>
    </row>
    <row r="228" customFormat="false" ht="15" hidden="false" customHeight="false" outlineLevel="0" collapsed="false">
      <c r="A228" s="32" t="s">
        <v>418</v>
      </c>
      <c r="B228" s="32" t="s">
        <v>293</v>
      </c>
      <c r="C228" s="32" t="s">
        <v>433</v>
      </c>
      <c r="D228" s="59" t="n">
        <v>659</v>
      </c>
      <c r="E228" s="59" t="n">
        <v>681</v>
      </c>
      <c r="F228" s="68" t="n">
        <f aca="false">IF(E228="","",D228-E228)</f>
        <v>-22</v>
      </c>
      <c r="G228" s="59" t="n">
        <v>505</v>
      </c>
      <c r="H228" s="59" t="n">
        <v>513</v>
      </c>
      <c r="I228" s="68" t="n">
        <f aca="false">IF(H228="","",G228-H228)</f>
        <v>-8</v>
      </c>
      <c r="J228" s="40" t="n">
        <f aca="false">IF(OR(D228="",D228+G228=0),"",D228/(D228+G228))</f>
        <v>0.566151202749141</v>
      </c>
      <c r="K228" s="40" t="n">
        <f aca="false">IF(E228="","",E228/(E228+H228))</f>
        <v>0.57035175879397</v>
      </c>
      <c r="L228" s="69" t="n">
        <f aca="false">IF(OR(K228="",J228=""),"",(J228-K228)*100)</f>
        <v>-0.420055604482894</v>
      </c>
      <c r="M228" s="36" t="n">
        <v>2.8128053798891</v>
      </c>
      <c r="N228" s="36" t="n">
        <v>1.28313635590461</v>
      </c>
      <c r="O228" s="36" t="n">
        <f aca="false">SQRT(M228^2+N228^2)</f>
        <v>3.09165214941416</v>
      </c>
      <c r="P228" s="40" t="n">
        <f aca="false">IF(J228="","",MAX(0,J228-1.96*O228/100))</f>
        <v>0.505554820620623</v>
      </c>
      <c r="Q228" s="40" t="n">
        <f aca="false">IF(J228="","",MIN(1,J228+1.96*O228/100))</f>
        <v>0.626747584877659</v>
      </c>
      <c r="R228" s="32" t="str">
        <f aca="false">IF(L228="","",IF(ABS(L228)&lt;=O228,"Yes","No"))</f>
        <v>Yes</v>
      </c>
      <c r="S228" s="32" t="str">
        <f aca="false">IF(L228="","",IF(ABS(L228)&lt;=1.96*O228,"Yes","No"))</f>
        <v>Yes</v>
      </c>
      <c r="T228" s="59" t="n">
        <f aca="false">IF(D228="","",ROUND(SQRT(((D228+G228)*O228/100)^2+(J228*(D228+G228)*0.09439)^2),0))</f>
        <v>72</v>
      </c>
      <c r="U228" s="32"/>
    </row>
    <row r="229" customFormat="false" ht="15" hidden="false" customHeight="false" outlineLevel="0" collapsed="false">
      <c r="A229" s="32" t="s">
        <v>418</v>
      </c>
      <c r="B229" s="32" t="s">
        <v>293</v>
      </c>
      <c r="C229" s="32" t="s">
        <v>434</v>
      </c>
      <c r="D229" s="59" t="n">
        <v>511</v>
      </c>
      <c r="E229" s="59" t="n">
        <v>529</v>
      </c>
      <c r="F229" s="68" t="n">
        <f aca="false">IF(E229="","",D229-E229)</f>
        <v>-18</v>
      </c>
      <c r="G229" s="59" t="n">
        <v>333</v>
      </c>
      <c r="H229" s="59" t="n">
        <v>293</v>
      </c>
      <c r="I229" s="68" t="n">
        <f aca="false">IF(H229="","",G229-H229)</f>
        <v>40</v>
      </c>
      <c r="J229" s="40" t="n">
        <f aca="false">IF(OR(D229="",D229+G229=0),"",D229/(D229+G229))</f>
        <v>0.605450236966825</v>
      </c>
      <c r="K229" s="40" t="n">
        <f aca="false">IF(E229="","",E229/(E229+H229))</f>
        <v>0.643552311435523</v>
      </c>
      <c r="L229" s="69" t="n">
        <f aca="false">IF(OR(K229="",J229=""),"",(J229-K229)*100)</f>
        <v>-3.81020744686985</v>
      </c>
      <c r="M229" s="36" t="n">
        <v>2.8128053798891</v>
      </c>
      <c r="N229" s="36" t="n">
        <v>1.28313635590461</v>
      </c>
      <c r="O229" s="36" t="n">
        <f aca="false">SQRT(M229^2+N229^2)</f>
        <v>3.09165214941416</v>
      </c>
      <c r="P229" s="40" t="n">
        <f aca="false">IF(J229="","",MAX(0,J229-1.96*O229/100))</f>
        <v>0.544853854838307</v>
      </c>
      <c r="Q229" s="40" t="n">
        <f aca="false">IF(J229="","",MIN(1,J229+1.96*O229/100))</f>
        <v>0.666046619095342</v>
      </c>
      <c r="R229" s="32" t="str">
        <f aca="false">IF(L229="","",IF(ABS(L229)&lt;=O229,"Yes","No"))</f>
        <v>No</v>
      </c>
      <c r="S229" s="32" t="str">
        <f aca="false">IF(L229="","",IF(ABS(L229)&lt;=1.96*O229,"Yes","No"))</f>
        <v>Yes</v>
      </c>
      <c r="T229" s="59" t="n">
        <f aca="false">IF(D229="","",ROUND(SQRT(((D229+G229)*O229/100)^2+(J229*(D229+G229)*0.09439)^2),0))</f>
        <v>55</v>
      </c>
      <c r="U229" s="32"/>
    </row>
    <row r="230" customFormat="false" ht="15" hidden="false" customHeight="false" outlineLevel="0" collapsed="false">
      <c r="A230" s="32" t="s">
        <v>418</v>
      </c>
      <c r="B230" s="32" t="s">
        <v>293</v>
      </c>
      <c r="C230" s="32" t="s">
        <v>435</v>
      </c>
      <c r="D230" s="59" t="n">
        <v>708</v>
      </c>
      <c r="E230" s="59" t="n">
        <v>767</v>
      </c>
      <c r="F230" s="68" t="n">
        <f aca="false">IF(E230="","",D230-E230)</f>
        <v>-59</v>
      </c>
      <c r="G230" s="59" t="n">
        <v>407</v>
      </c>
      <c r="H230" s="59" t="n">
        <v>384</v>
      </c>
      <c r="I230" s="68" t="n">
        <f aca="false">IF(H230="","",G230-H230)</f>
        <v>23</v>
      </c>
      <c r="J230" s="40" t="n">
        <f aca="false">IF(OR(D230="",D230+G230=0),"",D230/(D230+G230))</f>
        <v>0.634977578475336</v>
      </c>
      <c r="K230" s="40" t="n">
        <f aca="false">IF(E230="","",E230/(E230+H230))</f>
        <v>0.66637706342311</v>
      </c>
      <c r="L230" s="69" t="n">
        <f aca="false">IF(OR(K230="",J230=""),"",(J230-K230)*100)</f>
        <v>-3.1399484947774</v>
      </c>
      <c r="M230" s="36" t="n">
        <v>2.8128053798891</v>
      </c>
      <c r="N230" s="36" t="n">
        <v>1.28313635590461</v>
      </c>
      <c r="O230" s="36" t="n">
        <f aca="false">SQRT(M230^2+N230^2)</f>
        <v>3.09165214941416</v>
      </c>
      <c r="P230" s="40" t="n">
        <f aca="false">IF(J230="","",MAX(0,J230-1.96*O230/100))</f>
        <v>0.574381196346819</v>
      </c>
      <c r="Q230" s="40" t="n">
        <f aca="false">IF(J230="","",MIN(1,J230+1.96*O230/100))</f>
        <v>0.695573960603854</v>
      </c>
      <c r="R230" s="32" t="str">
        <f aca="false">IF(L230="","",IF(ABS(L230)&lt;=O230,"Yes","No"))</f>
        <v>No</v>
      </c>
      <c r="S230" s="32" t="str">
        <f aca="false">IF(L230="","",IF(ABS(L230)&lt;=1.96*O230,"Yes","No"))</f>
        <v>Yes</v>
      </c>
      <c r="T230" s="59" t="n">
        <f aca="false">IF(D230="","",ROUND(SQRT(((D230+G230)*O230/100)^2+(J230*(D230+G230)*0.09439)^2),0))</f>
        <v>75</v>
      </c>
      <c r="U230" s="32"/>
    </row>
    <row r="231" customFormat="false" ht="15" hidden="false" customHeight="false" outlineLevel="0" collapsed="false">
      <c r="A231" s="32" t="s">
        <v>418</v>
      </c>
      <c r="B231" s="32" t="s">
        <v>293</v>
      </c>
      <c r="C231" s="32" t="s">
        <v>436</v>
      </c>
      <c r="D231" s="59" t="n">
        <v>898</v>
      </c>
      <c r="E231" s="59" t="n">
        <v>906</v>
      </c>
      <c r="F231" s="68" t="n">
        <f aca="false">IF(E231="","",D231-E231)</f>
        <v>-8</v>
      </c>
      <c r="G231" s="59" t="n">
        <v>587</v>
      </c>
      <c r="H231" s="59" t="n">
        <v>586</v>
      </c>
      <c r="I231" s="68" t="n">
        <f aca="false">IF(H231="","",G231-H231)</f>
        <v>1</v>
      </c>
      <c r="J231" s="40" t="n">
        <f aca="false">IF(OR(D231="",D231+G231=0),"",D231/(D231+G231))</f>
        <v>0.604713804713805</v>
      </c>
      <c r="K231" s="40" t="n">
        <f aca="false">IF(E231="","",E231/(E231+H231))</f>
        <v>0.607238605898123</v>
      </c>
      <c r="L231" s="69" t="n">
        <f aca="false">IF(OR(K231="",J231=""),"",(J231-K231)*100)</f>
        <v>-0.252480118431853</v>
      </c>
      <c r="M231" s="36" t="n">
        <v>2.56134382502704</v>
      </c>
      <c r="N231" s="36" t="n">
        <v>1.28313635590461</v>
      </c>
      <c r="O231" s="36" t="n">
        <f aca="false">SQRT(M231^2+N231^2)</f>
        <v>2.86477243386771</v>
      </c>
      <c r="P231" s="40" t="n">
        <f aca="false">IF(J231="","",MAX(0,J231-1.96*O231/100))</f>
        <v>0.548564265009998</v>
      </c>
      <c r="Q231" s="40" t="n">
        <f aca="false">IF(J231="","",MIN(1,J231+1.96*O231/100))</f>
        <v>0.660863344417612</v>
      </c>
      <c r="R231" s="32" t="str">
        <f aca="false">IF(L231="","",IF(ABS(L231)&lt;=O231,"Yes","No"))</f>
        <v>Yes</v>
      </c>
      <c r="S231" s="32" t="str">
        <f aca="false">IF(L231="","",IF(ABS(L231)&lt;=1.96*O231,"Yes","No"))</f>
        <v>Yes</v>
      </c>
      <c r="T231" s="59" t="n">
        <f aca="false">IF(D231="","",ROUND(SQRT(((D231+G231)*O231/100)^2+(J231*(D231+G231)*0.09179)^2),0))</f>
        <v>93</v>
      </c>
      <c r="U231" s="32"/>
    </row>
    <row r="232" customFormat="false" ht="15" hidden="false" customHeight="false" outlineLevel="0" collapsed="false">
      <c r="A232" s="32" t="s">
        <v>418</v>
      </c>
      <c r="B232" s="32" t="s">
        <v>293</v>
      </c>
      <c r="C232" s="32" t="s">
        <v>437</v>
      </c>
      <c r="D232" s="59" t="n">
        <v>829</v>
      </c>
      <c r="E232" s="59" t="n">
        <v>954</v>
      </c>
      <c r="F232" s="68" t="n">
        <f aca="false">IF(E232="","",D232-E232)</f>
        <v>-125</v>
      </c>
      <c r="G232" s="59" t="n">
        <v>434</v>
      </c>
      <c r="H232" s="59" t="n">
        <v>416</v>
      </c>
      <c r="I232" s="68" t="n">
        <f aca="false">IF(H232="","",G232-H232)</f>
        <v>18</v>
      </c>
      <c r="J232" s="40" t="n">
        <f aca="false">IF(OR(D232="",D232+G232=0),"",D232/(D232+G232))</f>
        <v>0.656373713380839</v>
      </c>
      <c r="K232" s="40" t="n">
        <f aca="false">IF(E232="","",E232/(E232+H232))</f>
        <v>0.696350364963504</v>
      </c>
      <c r="L232" s="69" t="n">
        <f aca="false">IF(OR(K232="",J232=""),"",(J232-K232)*100)</f>
        <v>-3.99766515826644</v>
      </c>
      <c r="M232" s="36" t="n">
        <v>2.56134382502704</v>
      </c>
      <c r="N232" s="36" t="n">
        <v>1.28313635590461</v>
      </c>
      <c r="O232" s="36" t="n">
        <f aca="false">SQRT(M232^2+N232^2)</f>
        <v>2.86477243386771</v>
      </c>
      <c r="P232" s="40" t="n">
        <f aca="false">IF(J232="","",MAX(0,J232-1.96*O232/100))</f>
        <v>0.600224173677032</v>
      </c>
      <c r="Q232" s="40" t="n">
        <f aca="false">IF(J232="","",MIN(1,J232+1.96*O232/100))</f>
        <v>0.712523253084646</v>
      </c>
      <c r="R232" s="32" t="str">
        <f aca="false">IF(L232="","",IF(ABS(L232)&lt;=O232,"Yes","No"))</f>
        <v>No</v>
      </c>
      <c r="S232" s="32" t="str">
        <f aca="false">IF(L232="","",IF(ABS(L232)&lt;=1.96*O232,"Yes","No"))</f>
        <v>Yes</v>
      </c>
      <c r="T232" s="59" t="n">
        <f aca="false">IF(D232="","",ROUND(SQRT(((D232+G232)*O232/100)^2+(J232*(D232+G232)*0.09179)^2),0))</f>
        <v>84</v>
      </c>
      <c r="U232" s="32"/>
    </row>
    <row r="233" customFormat="false" ht="15" hidden="false" customHeight="false" outlineLevel="0" collapsed="false">
      <c r="A233" s="32" t="s">
        <v>418</v>
      </c>
      <c r="B233" s="32" t="s">
        <v>293</v>
      </c>
      <c r="C233" s="32" t="s">
        <v>438</v>
      </c>
      <c r="D233" s="59" t="n">
        <v>720</v>
      </c>
      <c r="E233" s="59" t="n">
        <v>821</v>
      </c>
      <c r="F233" s="68" t="n">
        <f aca="false">IF(E233="","",D233-E233)</f>
        <v>-101</v>
      </c>
      <c r="G233" s="59" t="n">
        <v>472</v>
      </c>
      <c r="H233" s="59" t="n">
        <v>474</v>
      </c>
      <c r="I233" s="68" t="n">
        <f aca="false">IF(H233="","",G233-H233)</f>
        <v>-2</v>
      </c>
      <c r="J233" s="40" t="n">
        <f aca="false">IF(OR(D233="",D233+G233=0),"",D233/(D233+G233))</f>
        <v>0.604026845637584</v>
      </c>
      <c r="K233" s="40" t="n">
        <f aca="false">IF(E233="","",E233/(E233+H233))</f>
        <v>0.633976833976834</v>
      </c>
      <c r="L233" s="69" t="n">
        <f aca="false">IF(OR(K233="",J233=""),"",(J233-K233)*100)</f>
        <v>-2.99499883392501</v>
      </c>
      <c r="M233" s="36" t="n">
        <v>2.8128053798891</v>
      </c>
      <c r="N233" s="36" t="n">
        <v>1.28313635590461</v>
      </c>
      <c r="O233" s="36" t="n">
        <f aca="false">SQRT(M233^2+N233^2)</f>
        <v>3.09165214941416</v>
      </c>
      <c r="P233" s="40" t="n">
        <f aca="false">IF(J233="","",MAX(0,J233-1.96*O233/100))</f>
        <v>0.543430463509066</v>
      </c>
      <c r="Q233" s="40" t="n">
        <f aca="false">IF(J233="","",MIN(1,J233+1.96*O233/100))</f>
        <v>0.664623227766102</v>
      </c>
      <c r="R233" s="32" t="str">
        <f aca="false">IF(L233="","",IF(ABS(L233)&lt;=O233,"Yes","No"))</f>
        <v>Yes</v>
      </c>
      <c r="S233" s="32" t="str">
        <f aca="false">IF(L233="","",IF(ABS(L233)&lt;=1.96*O233,"Yes","No"))</f>
        <v>Yes</v>
      </c>
      <c r="T233" s="59" t="n">
        <f aca="false">IF(D233="","",ROUND(SQRT(((D233+G233)*O233/100)^2+(J233*(D233+G233)*0.09439)^2),0))</f>
        <v>77</v>
      </c>
      <c r="U233" s="32"/>
    </row>
    <row r="234" customFormat="false" ht="15" hidden="false" customHeight="false" outlineLevel="0" collapsed="false">
      <c r="A234" s="32" t="s">
        <v>418</v>
      </c>
      <c r="B234" s="32" t="s">
        <v>293</v>
      </c>
      <c r="C234" s="32" t="s">
        <v>439</v>
      </c>
      <c r="D234" s="59" t="n">
        <v>277</v>
      </c>
      <c r="E234" s="59" t="n">
        <v>283</v>
      </c>
      <c r="F234" s="68" t="n">
        <f aca="false">IF(E234="","",D234-E234)</f>
        <v>-6</v>
      </c>
      <c r="G234" s="59" t="n">
        <v>102</v>
      </c>
      <c r="H234" s="59" t="n">
        <v>110</v>
      </c>
      <c r="I234" s="68" t="n">
        <f aca="false">IF(H234="","",G234-H234)</f>
        <v>-8</v>
      </c>
      <c r="J234" s="40" t="n">
        <f aca="false">IF(OR(D234="",D234+G234=0),"",D234/(D234+G234))</f>
        <v>0.730870712401055</v>
      </c>
      <c r="K234" s="40" t="n">
        <f aca="false">IF(E234="","",E234/(E234+H234))</f>
        <v>0.720101781170484</v>
      </c>
      <c r="L234" s="69" t="n">
        <f aca="false">IF(OR(K234="",J234=""),"",(J234-K234)*100)</f>
        <v>1.07689312305719</v>
      </c>
      <c r="M234" s="36" t="n">
        <v>4.08747524320642</v>
      </c>
      <c r="N234" s="36" t="n">
        <v>1.28313635590461</v>
      </c>
      <c r="O234" s="36" t="n">
        <f aca="false">SQRT(M234^2+N234^2)</f>
        <v>4.28414434533543</v>
      </c>
      <c r="P234" s="40" t="n">
        <f aca="false">IF(J234="","",MAX(0,J234-1.96*O234/100))</f>
        <v>0.646901483232481</v>
      </c>
      <c r="Q234" s="40" t="n">
        <f aca="false">IF(J234="","",MIN(1,J234+1.96*O234/100))</f>
        <v>0.81483994156963</v>
      </c>
      <c r="R234" s="32" t="str">
        <f aca="false">IF(L234="","",IF(ABS(L234)&lt;=O234,"Yes","No"))</f>
        <v>Yes</v>
      </c>
      <c r="S234" s="32" t="str">
        <f aca="false">IF(L234="","",IF(ABS(L234)&lt;=1.96*O234,"Yes","No"))</f>
        <v>Yes</v>
      </c>
      <c r="T234" s="59" t="n">
        <f aca="false">IF(D234="","",ROUND(SQRT(((D234+G234)*O234/100)^2+(J234*(D234+G234)*0.15542)^2),0))</f>
        <v>46</v>
      </c>
      <c r="U234" s="32"/>
    </row>
    <row r="235" customFormat="false" ht="15" hidden="false" customHeight="false" outlineLevel="0" collapsed="false">
      <c r="A235" s="32" t="s">
        <v>418</v>
      </c>
      <c r="B235" s="32" t="s">
        <v>293</v>
      </c>
      <c r="C235" s="32" t="s">
        <v>440</v>
      </c>
      <c r="D235" s="59" t="n">
        <v>492</v>
      </c>
      <c r="E235" s="59" t="n">
        <v>450</v>
      </c>
      <c r="F235" s="68" t="n">
        <f aca="false">IF(E235="","",D235-E235)</f>
        <v>42</v>
      </c>
      <c r="G235" s="59" t="n">
        <v>163</v>
      </c>
      <c r="H235" s="59" t="n">
        <v>179</v>
      </c>
      <c r="I235" s="68" t="n">
        <f aca="false">IF(H235="","",G235-H235)</f>
        <v>-16</v>
      </c>
      <c r="J235" s="40" t="n">
        <f aca="false">IF(OR(D235="",D235+G235=0),"",D235/(D235+G235))</f>
        <v>0.751145038167939</v>
      </c>
      <c r="K235" s="40" t="n">
        <f aca="false">IF(E235="","",E235/(E235+H235))</f>
        <v>0.715421303656598</v>
      </c>
      <c r="L235" s="69" t="n">
        <f aca="false">IF(OR(K235="",J235=""),"",(J235-K235)*100)</f>
        <v>3.57237345113413</v>
      </c>
      <c r="M235" s="36" t="n">
        <v>4.08747524320642</v>
      </c>
      <c r="N235" s="36" t="n">
        <v>1.28313635590461</v>
      </c>
      <c r="O235" s="36" t="n">
        <f aca="false">SQRT(M235^2+N235^2)</f>
        <v>4.28414434533543</v>
      </c>
      <c r="P235" s="40" t="n">
        <f aca="false">IF(J235="","",MAX(0,J235-1.96*O235/100))</f>
        <v>0.667175808999365</v>
      </c>
      <c r="Q235" s="40" t="n">
        <f aca="false">IF(J235="","",MIN(1,J235+1.96*O235/100))</f>
        <v>0.835114267336513</v>
      </c>
      <c r="R235" s="32" t="str">
        <f aca="false">IF(L235="","",IF(ABS(L235)&lt;=O235,"Yes","No"))</f>
        <v>Yes</v>
      </c>
      <c r="S235" s="32" t="str">
        <f aca="false">IF(L235="","",IF(ABS(L235)&lt;=1.96*O235,"Yes","No"))</f>
        <v>Yes</v>
      </c>
      <c r="T235" s="59" t="n">
        <f aca="false">IF(D235="","",ROUND(SQRT(((D235+G235)*O235/100)^2+(J235*(D235+G235)*0.15542)^2),0))</f>
        <v>81</v>
      </c>
      <c r="U235" s="32"/>
    </row>
    <row r="236" customFormat="false" ht="15" hidden="false" customHeight="false" outlineLevel="0" collapsed="false">
      <c r="A236" s="32" t="s">
        <v>418</v>
      </c>
      <c r="B236" s="32" t="s">
        <v>293</v>
      </c>
      <c r="C236" s="32" t="s">
        <v>441</v>
      </c>
      <c r="D236" s="59" t="n">
        <v>487</v>
      </c>
      <c r="E236" s="59" t="n">
        <v>442</v>
      </c>
      <c r="F236" s="68" t="n">
        <f aca="false">IF(E236="","",D236-E236)</f>
        <v>45</v>
      </c>
      <c r="G236" s="59" t="n">
        <v>179</v>
      </c>
      <c r="H236" s="59" t="n">
        <v>161</v>
      </c>
      <c r="I236" s="68" t="n">
        <f aca="false">IF(H236="","",G236-H236)</f>
        <v>18</v>
      </c>
      <c r="J236" s="40" t="n">
        <f aca="false">IF(OR(D236="",D236+G236=0),"",D236/(D236+G236))</f>
        <v>0.731231231231231</v>
      </c>
      <c r="K236" s="40" t="n">
        <f aca="false">IF(E236="","",E236/(E236+H236))</f>
        <v>0.733001658374793</v>
      </c>
      <c r="L236" s="69" t="n">
        <f aca="false">IF(OR(K236="",J236=""),"",(J236-K236)*100)</f>
        <v>-0.177042714356146</v>
      </c>
      <c r="M236" s="36" t="n">
        <v>4.08747524320642</v>
      </c>
      <c r="N236" s="36" t="n">
        <v>1.28313635590461</v>
      </c>
      <c r="O236" s="36" t="n">
        <f aca="false">SQRT(M236^2+N236^2)</f>
        <v>4.28414434533543</v>
      </c>
      <c r="P236" s="40" t="n">
        <f aca="false">IF(J236="","",MAX(0,J236-1.96*O236/100))</f>
        <v>0.647262002062657</v>
      </c>
      <c r="Q236" s="40" t="n">
        <f aca="false">IF(J236="","",MIN(1,J236+1.96*O236/100))</f>
        <v>0.815200460399806</v>
      </c>
      <c r="R236" s="32" t="str">
        <f aca="false">IF(L236="","",IF(ABS(L236)&lt;=O236,"Yes","No"))</f>
        <v>Yes</v>
      </c>
      <c r="S236" s="32" t="str">
        <f aca="false">IF(L236="","",IF(ABS(L236)&lt;=1.96*O236,"Yes","No"))</f>
        <v>Yes</v>
      </c>
      <c r="T236" s="59" t="n">
        <f aca="false">IF(D236="","",ROUND(SQRT(((D236+G236)*O236/100)^2+(J236*(D236+G236)*0.15542)^2),0))</f>
        <v>81</v>
      </c>
      <c r="U236" s="32"/>
    </row>
    <row r="237" customFormat="false" ht="15" hidden="false" customHeight="false" outlineLevel="0" collapsed="false">
      <c r="A237" s="32" t="s">
        <v>418</v>
      </c>
      <c r="B237" s="32" t="s">
        <v>293</v>
      </c>
      <c r="C237" s="32" t="s">
        <v>442</v>
      </c>
      <c r="D237" s="59" t="n">
        <v>707</v>
      </c>
      <c r="E237" s="59" t="n">
        <v>599</v>
      </c>
      <c r="F237" s="68" t="n">
        <f aca="false">IF(E237="","",D237-E237)</f>
        <v>108</v>
      </c>
      <c r="G237" s="59" t="n">
        <v>200</v>
      </c>
      <c r="H237" s="59" t="n">
        <v>203</v>
      </c>
      <c r="I237" s="68" t="n">
        <f aca="false">IF(H237="","",G237-H237)</f>
        <v>-3</v>
      </c>
      <c r="J237" s="40" t="n">
        <f aca="false">IF(OR(D237="",D237+G237=0),"",D237/(D237+G237))</f>
        <v>0.779492833517089</v>
      </c>
      <c r="K237" s="40" t="n">
        <f aca="false">IF(E237="","",E237/(E237+H237))</f>
        <v>0.746882793017456</v>
      </c>
      <c r="L237" s="69" t="n">
        <f aca="false">IF(OR(K237="",J237=""),"",(J237-K237)*100)</f>
        <v>3.26100404996329</v>
      </c>
      <c r="M237" s="36" t="n">
        <v>2.8128053798891</v>
      </c>
      <c r="N237" s="36" t="n">
        <v>1.28313635590461</v>
      </c>
      <c r="O237" s="36" t="n">
        <f aca="false">SQRT(M237^2+N237^2)</f>
        <v>3.09165214941416</v>
      </c>
      <c r="P237" s="40" t="n">
        <f aca="false">IF(J237="","",MAX(0,J237-1.96*O237/100))</f>
        <v>0.718896451388572</v>
      </c>
      <c r="Q237" s="40" t="n">
        <f aca="false">IF(J237="","",MIN(1,J237+1.96*O237/100))</f>
        <v>0.840089215645607</v>
      </c>
      <c r="R237" s="32" t="str">
        <f aca="false">IF(L237="","",IF(ABS(L237)&lt;=O237,"Yes","No"))</f>
        <v>No</v>
      </c>
      <c r="S237" s="32" t="str">
        <f aca="false">IF(L237="","",IF(ABS(L237)&lt;=1.96*O237,"Yes","No"))</f>
        <v>Yes</v>
      </c>
      <c r="T237" s="59" t="n">
        <f aca="false">IF(D237="","",ROUND(SQRT(((D237+G237)*O237/100)^2+(J237*(D237+G237)*0.09439)^2),0))</f>
        <v>72</v>
      </c>
      <c r="U237" s="32"/>
    </row>
    <row r="238" customFormat="false" ht="15" hidden="false" customHeight="false" outlineLevel="0" collapsed="false">
      <c r="A238" s="32" t="s">
        <v>418</v>
      </c>
      <c r="B238" s="32" t="s">
        <v>293</v>
      </c>
      <c r="C238" s="32" t="s">
        <v>443</v>
      </c>
      <c r="D238" s="59" t="n">
        <v>921</v>
      </c>
      <c r="E238" s="59" t="n">
        <v>1506</v>
      </c>
      <c r="F238" s="68" t="n">
        <f aca="false">IF(E238="","",D238-E238)</f>
        <v>-585</v>
      </c>
      <c r="G238" s="59" t="n">
        <v>226</v>
      </c>
      <c r="H238" s="59" t="n">
        <v>338</v>
      </c>
      <c r="I238" s="68" t="n">
        <f aca="false">IF(H238="","",G238-H238)</f>
        <v>-112</v>
      </c>
      <c r="J238" s="40" t="n">
        <f aca="false">IF(OR(D238="",D238+G238=0),"",D238/(D238+G238))</f>
        <v>0.802964254577158</v>
      </c>
      <c r="K238" s="40" t="n">
        <f aca="false">IF(E238="","",E238/(E238+H238))</f>
        <v>0.816702819956616</v>
      </c>
      <c r="L238" s="69" t="n">
        <f aca="false">IF(OR(K238="",J238=""),"",(J238-K238)*100)</f>
        <v>-1.37385653794583</v>
      </c>
      <c r="M238" s="36" t="n">
        <v>2.8128053798891</v>
      </c>
      <c r="N238" s="36" t="n">
        <v>1.28313635590461</v>
      </c>
      <c r="O238" s="36" t="n">
        <f aca="false">SQRT(M238^2+N238^2)</f>
        <v>3.09165214941416</v>
      </c>
      <c r="P238" s="40" t="n">
        <f aca="false">IF(J238="","",MAX(0,J238-1.96*O238/100))</f>
        <v>0.74236787244864</v>
      </c>
      <c r="Q238" s="40" t="n">
        <f aca="false">IF(J238="","",MIN(1,J238+1.96*O238/100))</f>
        <v>0.863560636705675</v>
      </c>
      <c r="R238" s="32" t="str">
        <f aca="false">IF(L238="","",IF(ABS(L238)&lt;=O238,"Yes","No"))</f>
        <v>Yes</v>
      </c>
      <c r="S238" s="32" t="str">
        <f aca="false">IF(L238="","",IF(ABS(L238)&lt;=1.96*O238,"Yes","No"))</f>
        <v>Yes</v>
      </c>
      <c r="T238" s="59" t="n">
        <f aca="false">IF(D238="","",ROUND(SQRT(((D238+G238)*O238/100)^2+(J238*(D238+G238)*0.09439)^2),0))</f>
        <v>94</v>
      </c>
      <c r="U238" s="32"/>
    </row>
    <row r="239" customFormat="false" ht="15" hidden="false" customHeight="false" outlineLevel="0" collapsed="false">
      <c r="A239" s="32" t="s">
        <v>418</v>
      </c>
      <c r="B239" s="32" t="s">
        <v>293</v>
      </c>
      <c r="C239" s="32" t="s">
        <v>444</v>
      </c>
      <c r="D239" s="59" t="n">
        <v>729</v>
      </c>
      <c r="E239" s="59" t="n">
        <v>645</v>
      </c>
      <c r="F239" s="68" t="n">
        <f aca="false">IF(E239="","",D239-E239)</f>
        <v>84</v>
      </c>
      <c r="G239" s="59" t="n">
        <v>221</v>
      </c>
      <c r="H239" s="59" t="n">
        <v>243</v>
      </c>
      <c r="I239" s="68" t="n">
        <f aca="false">IF(H239="","",G239-H239)</f>
        <v>-22</v>
      </c>
      <c r="J239" s="40" t="n">
        <f aca="false">IF(OR(D239="",D239+G239=0),"",D239/(D239+G239))</f>
        <v>0.767368421052632</v>
      </c>
      <c r="K239" s="40" t="n">
        <f aca="false">IF(E239="","",E239/(E239+H239))</f>
        <v>0.726351351351351</v>
      </c>
      <c r="L239" s="69" t="n">
        <f aca="false">IF(OR(K239="",J239=""),"",(J239-K239)*100)</f>
        <v>4.10170697012803</v>
      </c>
      <c r="M239" s="36" t="n">
        <v>2.8128053798891</v>
      </c>
      <c r="N239" s="36" t="n">
        <v>1.28313635590461</v>
      </c>
      <c r="O239" s="36" t="n">
        <f aca="false">SQRT(M239^2+N239^2)</f>
        <v>3.09165214941416</v>
      </c>
      <c r="P239" s="40" t="n">
        <f aca="false">IF(J239="","",MAX(0,J239-1.96*O239/100))</f>
        <v>0.706772038924114</v>
      </c>
      <c r="Q239" s="40" t="n">
        <f aca="false">IF(J239="","",MIN(1,J239+1.96*O239/100))</f>
        <v>0.827964803181149</v>
      </c>
      <c r="R239" s="32" t="str">
        <f aca="false">IF(L239="","",IF(ABS(L239)&lt;=O239,"Yes","No"))</f>
        <v>No</v>
      </c>
      <c r="S239" s="32" t="str">
        <f aca="false">IF(L239="","",IF(ABS(L239)&lt;=1.96*O239,"Yes","No"))</f>
        <v>Yes</v>
      </c>
      <c r="T239" s="59" t="n">
        <f aca="false">IF(D239="","",ROUND(SQRT(((D239+G239)*O239/100)^2+(J239*(D239+G239)*0.09439)^2),0))</f>
        <v>75</v>
      </c>
      <c r="U239" s="32"/>
    </row>
    <row r="240" customFormat="false" ht="15" hidden="false" customHeight="false" outlineLevel="0" collapsed="false">
      <c r="A240" s="32" t="s">
        <v>418</v>
      </c>
      <c r="B240" s="32" t="s">
        <v>293</v>
      </c>
      <c r="C240" s="32" t="s">
        <v>445</v>
      </c>
      <c r="D240" s="59" t="n">
        <v>680</v>
      </c>
      <c r="E240" s="59" t="n">
        <v>628</v>
      </c>
      <c r="F240" s="68" t="n">
        <f aca="false">IF(E240="","",D240-E240)</f>
        <v>52</v>
      </c>
      <c r="G240" s="59" t="n">
        <v>234</v>
      </c>
      <c r="H240" s="59" t="n">
        <v>267</v>
      </c>
      <c r="I240" s="68" t="n">
        <f aca="false">IF(H240="","",G240-H240)</f>
        <v>-33</v>
      </c>
      <c r="J240" s="40" t="n">
        <f aca="false">IF(OR(D240="",D240+G240=0),"",D240/(D240+G240))</f>
        <v>0.743982494529541</v>
      </c>
      <c r="K240" s="40" t="n">
        <f aca="false">IF(E240="","",E240/(E240+H240))</f>
        <v>0.701675977653631</v>
      </c>
      <c r="L240" s="69" t="n">
        <f aca="false">IF(OR(K240="",J240=""),"",(J240-K240)*100)</f>
        <v>4.23065168759091</v>
      </c>
      <c r="M240" s="36" t="n">
        <v>2.8128053798891</v>
      </c>
      <c r="N240" s="36" t="n">
        <v>1.28313635590461</v>
      </c>
      <c r="O240" s="36" t="n">
        <f aca="false">SQRT(M240^2+N240^2)</f>
        <v>3.09165214941416</v>
      </c>
      <c r="P240" s="40" t="n">
        <f aca="false">IF(J240="","",MAX(0,J240-1.96*O240/100))</f>
        <v>0.683386112401023</v>
      </c>
      <c r="Q240" s="40" t="n">
        <f aca="false">IF(J240="","",MIN(1,J240+1.96*O240/100))</f>
        <v>0.804578876658058</v>
      </c>
      <c r="R240" s="32" t="str">
        <f aca="false">IF(L240="","",IF(ABS(L240)&lt;=O240,"Yes","No"))</f>
        <v>No</v>
      </c>
      <c r="S240" s="32" t="str">
        <f aca="false">IF(L240="","",IF(ABS(L240)&lt;=1.96*O240,"Yes","No"))</f>
        <v>Yes</v>
      </c>
      <c r="T240" s="59" t="n">
        <f aca="false">IF(D240="","",ROUND(SQRT(((D240+G240)*O240/100)^2+(J240*(D240+G240)*0.09439)^2),0))</f>
        <v>70</v>
      </c>
      <c r="U240" s="32"/>
    </row>
    <row r="241" customFormat="false" ht="15" hidden="false" customHeight="false" outlineLevel="0" collapsed="false">
      <c r="A241" s="32" t="s">
        <v>418</v>
      </c>
      <c r="B241" s="32" t="s">
        <v>293</v>
      </c>
      <c r="C241" s="32" t="s">
        <v>446</v>
      </c>
      <c r="D241" s="59" t="n">
        <v>408</v>
      </c>
      <c r="E241" s="59" t="n">
        <v>473</v>
      </c>
      <c r="F241" s="68" t="n">
        <f aca="false">IF(E241="","",D241-E241)</f>
        <v>-65</v>
      </c>
      <c r="G241" s="59" t="n">
        <v>183</v>
      </c>
      <c r="H241" s="59" t="n">
        <v>153</v>
      </c>
      <c r="I241" s="68" t="n">
        <f aca="false">IF(H241="","",G241-H241)</f>
        <v>30</v>
      </c>
      <c r="J241" s="40" t="n">
        <f aca="false">IF(OR(D241="",D241+G241=0),"",D241/(D241+G241))</f>
        <v>0.690355329949239</v>
      </c>
      <c r="K241" s="40" t="n">
        <f aca="false">IF(E241="","",E241/(E241+H241))</f>
        <v>0.755591054313099</v>
      </c>
      <c r="L241" s="69" t="n">
        <f aca="false">IF(OR(K241="",J241=""),"",(J241-K241)*100)</f>
        <v>-6.52357243638605</v>
      </c>
      <c r="M241" s="36" t="n">
        <v>4.08747524320642</v>
      </c>
      <c r="N241" s="36" t="n">
        <v>1.28313635590461</v>
      </c>
      <c r="O241" s="36" t="n">
        <f aca="false">SQRT(M241^2+N241^2)</f>
        <v>4.28414434533543</v>
      </c>
      <c r="P241" s="40" t="n">
        <f aca="false">IF(J241="","",MAX(0,J241-1.96*O241/100))</f>
        <v>0.606386100780664</v>
      </c>
      <c r="Q241" s="40" t="n">
        <f aca="false">IF(J241="","",MIN(1,J241+1.96*O241/100))</f>
        <v>0.774324559117813</v>
      </c>
      <c r="R241" s="32" t="str">
        <f aca="false">IF(L241="","",IF(ABS(L241)&lt;=O241,"Yes","No"))</f>
        <v>No</v>
      </c>
      <c r="S241" s="32" t="str">
        <f aca="false">IF(L241="","",IF(ABS(L241)&lt;=1.96*O241,"Yes","No"))</f>
        <v>Yes</v>
      </c>
      <c r="T241" s="59" t="n">
        <f aca="false">IF(D241="","",ROUND(SQRT(((D241+G241)*O241/100)^2+(J241*(D241+G241)*0.15542)^2),0))</f>
        <v>68</v>
      </c>
      <c r="U241" s="32"/>
    </row>
    <row r="242" customFormat="false" ht="15" hidden="false" customHeight="false" outlineLevel="0" collapsed="false">
      <c r="A242" s="32" t="s">
        <v>418</v>
      </c>
      <c r="B242" s="32" t="s">
        <v>293</v>
      </c>
      <c r="C242" s="32" t="s">
        <v>447</v>
      </c>
      <c r="D242" s="59" t="n">
        <v>754</v>
      </c>
      <c r="E242" s="59" t="n">
        <v>745</v>
      </c>
      <c r="F242" s="68" t="n">
        <f aca="false">IF(E242="","",D242-E242)</f>
        <v>9</v>
      </c>
      <c r="G242" s="59" t="n">
        <v>303</v>
      </c>
      <c r="H242" s="59" t="n">
        <v>301</v>
      </c>
      <c r="I242" s="68" t="n">
        <f aca="false">IF(H242="","",G242-H242)</f>
        <v>2</v>
      </c>
      <c r="J242" s="40" t="n">
        <f aca="false">IF(OR(D242="",D242+G242=0),"",D242/(D242+G242))</f>
        <v>0.713339640491958</v>
      </c>
      <c r="K242" s="40" t="n">
        <f aca="false">IF(E242="","",E242/(E242+H242))</f>
        <v>0.712237093690249</v>
      </c>
      <c r="L242" s="69" t="n">
        <f aca="false">IF(OR(K242="",J242=""),"",(J242-K242)*100)</f>
        <v>0.110254680170985</v>
      </c>
      <c r="M242" s="36" t="n">
        <v>2.8128053798891</v>
      </c>
      <c r="N242" s="36" t="n">
        <v>1.28313635590461</v>
      </c>
      <c r="O242" s="36" t="n">
        <f aca="false">SQRT(M242^2+N242^2)</f>
        <v>3.09165214941416</v>
      </c>
      <c r="P242" s="40" t="n">
        <f aca="false">IF(J242="","",MAX(0,J242-1.96*O242/100))</f>
        <v>0.652743258363441</v>
      </c>
      <c r="Q242" s="40" t="n">
        <f aca="false">IF(J242="","",MIN(1,J242+1.96*O242/100))</f>
        <v>0.773936022620476</v>
      </c>
      <c r="R242" s="32" t="str">
        <f aca="false">IF(L242="","",IF(ABS(L242)&lt;=O242,"Yes","No"))</f>
        <v>Yes</v>
      </c>
      <c r="S242" s="32" t="str">
        <f aca="false">IF(L242="","",IF(ABS(L242)&lt;=1.96*O242,"Yes","No"))</f>
        <v>Yes</v>
      </c>
      <c r="T242" s="59" t="n">
        <f aca="false">IF(D242="","",ROUND(SQRT(((D242+G242)*O242/100)^2+(J242*(D242+G242)*0.09439)^2),0))</f>
        <v>78</v>
      </c>
      <c r="U242" s="32"/>
    </row>
    <row r="243" customFormat="false" ht="15" hidden="false" customHeight="false" outlineLevel="0" collapsed="false">
      <c r="A243" s="32" t="s">
        <v>418</v>
      </c>
      <c r="B243" s="32" t="s">
        <v>293</v>
      </c>
      <c r="C243" s="32" t="s">
        <v>448</v>
      </c>
      <c r="D243" s="59" t="n">
        <v>664</v>
      </c>
      <c r="E243" s="59" t="n">
        <v>682</v>
      </c>
      <c r="F243" s="68" t="n">
        <f aca="false">IF(E243="","",D243-E243)</f>
        <v>-18</v>
      </c>
      <c r="G243" s="59" t="n">
        <v>303</v>
      </c>
      <c r="H243" s="59" t="n">
        <v>313</v>
      </c>
      <c r="I243" s="68" t="n">
        <f aca="false">IF(H243="","",G243-H243)</f>
        <v>-10</v>
      </c>
      <c r="J243" s="40" t="n">
        <f aca="false">IF(OR(D243="",D243+G243=0),"",D243/(D243+G243))</f>
        <v>0.686659772492244</v>
      </c>
      <c r="K243" s="40" t="n">
        <f aca="false">IF(E243="","",E243/(E243+H243))</f>
        <v>0.685427135678392</v>
      </c>
      <c r="L243" s="69" t="n">
        <f aca="false">IF(OR(K243="",J243=""),"",(J243-K243)*100)</f>
        <v>0.123263681385211</v>
      </c>
      <c r="M243" s="36" t="n">
        <v>2.8128053798891</v>
      </c>
      <c r="N243" s="36" t="n">
        <v>1.28313635590461</v>
      </c>
      <c r="O243" s="36" t="n">
        <f aca="false">SQRT(M243^2+N243^2)</f>
        <v>3.09165214941416</v>
      </c>
      <c r="P243" s="40" t="n">
        <f aca="false">IF(J243="","",MAX(0,J243-1.96*O243/100))</f>
        <v>0.626063390363727</v>
      </c>
      <c r="Q243" s="40" t="n">
        <f aca="false">IF(J243="","",MIN(1,J243+1.96*O243/100))</f>
        <v>0.747256154620762</v>
      </c>
      <c r="R243" s="32" t="str">
        <f aca="false">IF(L243="","",IF(ABS(L243)&lt;=O243,"Yes","No"))</f>
        <v>Yes</v>
      </c>
      <c r="S243" s="32" t="str">
        <f aca="false">IF(L243="","",IF(ABS(L243)&lt;=1.96*O243,"Yes","No"))</f>
        <v>Yes</v>
      </c>
      <c r="T243" s="59" t="n">
        <f aca="false">IF(D243="","",ROUND(SQRT(((D243+G243)*O243/100)^2+(J243*(D243+G243)*0.09439)^2),0))</f>
        <v>69</v>
      </c>
      <c r="U243" s="32"/>
    </row>
    <row r="244" customFormat="false" ht="15" hidden="false" customHeight="false" outlineLevel="0" collapsed="false">
      <c r="A244" s="32" t="s">
        <v>418</v>
      </c>
      <c r="B244" s="32" t="s">
        <v>293</v>
      </c>
      <c r="C244" s="32" t="s">
        <v>449</v>
      </c>
      <c r="D244" s="59" t="n">
        <v>678</v>
      </c>
      <c r="E244" s="59" t="n">
        <v>711</v>
      </c>
      <c r="F244" s="68" t="n">
        <f aca="false">IF(E244="","",D244-E244)</f>
        <v>-33</v>
      </c>
      <c r="G244" s="59" t="n">
        <v>345</v>
      </c>
      <c r="H244" s="59" t="n">
        <v>341</v>
      </c>
      <c r="I244" s="68" t="n">
        <f aca="false">IF(H244="","",G244-H244)</f>
        <v>4</v>
      </c>
      <c r="J244" s="40" t="n">
        <f aca="false">IF(OR(D244="",D244+G244=0),"",D244/(D244+G244))</f>
        <v>0.662756598240469</v>
      </c>
      <c r="K244" s="40" t="n">
        <f aca="false">IF(E244="","",E244/(E244+H244))</f>
        <v>0.675855513307985</v>
      </c>
      <c r="L244" s="69" t="n">
        <f aca="false">IF(OR(K244="",J244=""),"",(J244-K244)*100)</f>
        <v>-1.30989150675156</v>
      </c>
      <c r="M244" s="36" t="n">
        <v>2.8128053798891</v>
      </c>
      <c r="N244" s="36" t="n">
        <v>1.28313635590461</v>
      </c>
      <c r="O244" s="36" t="n">
        <f aca="false">SQRT(M244^2+N244^2)</f>
        <v>3.09165214941416</v>
      </c>
      <c r="P244" s="40" t="n">
        <f aca="false">IF(J244="","",MAX(0,J244-1.96*O244/100))</f>
        <v>0.602160216111952</v>
      </c>
      <c r="Q244" s="40" t="n">
        <f aca="false">IF(J244="","",MIN(1,J244+1.96*O244/100))</f>
        <v>0.723352980368987</v>
      </c>
      <c r="R244" s="32" t="str">
        <f aca="false">IF(L244="","",IF(ABS(L244)&lt;=O244,"Yes","No"))</f>
        <v>Yes</v>
      </c>
      <c r="S244" s="32" t="str">
        <f aca="false">IF(L244="","",IF(ABS(L244)&lt;=1.96*O244,"Yes","No"))</f>
        <v>Yes</v>
      </c>
      <c r="T244" s="59" t="n">
        <f aca="false">IF(D244="","",ROUND(SQRT(((D244+G244)*O244/100)^2+(J244*(D244+G244)*0.09439)^2),0))</f>
        <v>71</v>
      </c>
      <c r="U244" s="32"/>
    </row>
    <row r="245" customFormat="false" ht="15" hidden="false" customHeight="false" outlineLevel="0" collapsed="false">
      <c r="A245" s="32" t="s">
        <v>418</v>
      </c>
      <c r="B245" s="32" t="s">
        <v>293</v>
      </c>
      <c r="C245" s="32" t="s">
        <v>450</v>
      </c>
      <c r="D245" s="59" t="n">
        <v>303</v>
      </c>
      <c r="E245" s="59"/>
      <c r="F245" s="68" t="str">
        <f aca="false">IF(E245="","",D245-E245)</f>
        <v/>
      </c>
      <c r="G245" s="59" t="n">
        <v>164</v>
      </c>
      <c r="H245" s="59"/>
      <c r="I245" s="68" t="str">
        <f aca="false">IF(H245="","",G245-H245)</f>
        <v/>
      </c>
      <c r="J245" s="40" t="n">
        <f aca="false">IF(OR(D245="",D245+G245=0),"",D245/(D245+G245))</f>
        <v>0.648822269807281</v>
      </c>
      <c r="K245" s="40" t="str">
        <f aca="false">IF(E245="","",E245/(E245+H245))</f>
        <v/>
      </c>
      <c r="L245" s="69" t="str">
        <f aca="false">IF(OR(K245="",J245=""),"",(J245-K245)*100)</f>
        <v/>
      </c>
      <c r="M245" s="36" t="n">
        <v>4.08747524320642</v>
      </c>
      <c r="N245" s="36" t="n">
        <v>1.28313635590461</v>
      </c>
      <c r="O245" s="36" t="n">
        <f aca="false">SQRT(M245^2+N245^2)</f>
        <v>4.28414434533543</v>
      </c>
      <c r="P245" s="40" t="n">
        <f aca="false">IF(J245="","",MAX(0,J245-1.96*O245/100))</f>
        <v>0.564853040638706</v>
      </c>
      <c r="Q245" s="40" t="n">
        <f aca="false">IF(J245="","",MIN(1,J245+1.96*O245/100))</f>
        <v>0.732791498975855</v>
      </c>
      <c r="R245" s="32" t="str">
        <f aca="false">IF(L245="","",IF(ABS(L245)&lt;=O245,"Yes","No"))</f>
        <v/>
      </c>
      <c r="S245" s="32" t="str">
        <f aca="false">IF(L245="","",IF(ABS(L245)&lt;=1.96*O245,"Yes","No"))</f>
        <v/>
      </c>
      <c r="T245" s="59" t="n">
        <f aca="false">IF(D245="","",ROUND(SQRT(((D245+G245)*O245/100)^2+(J245*(D245+G245)*0.15542)^2),0))</f>
        <v>51</v>
      </c>
      <c r="U245" s="32" t="s">
        <v>735</v>
      </c>
    </row>
    <row r="246" customFormat="false" ht="15" hidden="false" customHeight="false" outlineLevel="0" collapsed="false">
      <c r="A246" s="32" t="s">
        <v>418</v>
      </c>
      <c r="B246" s="32" t="s">
        <v>451</v>
      </c>
      <c r="C246" s="32" t="s">
        <v>452</v>
      </c>
      <c r="D246" s="59" t="n">
        <v>424</v>
      </c>
      <c r="E246" s="59" t="n">
        <v>466</v>
      </c>
      <c r="F246" s="68" t="n">
        <f aca="false">IF(E246="","",D246-E246)</f>
        <v>-42</v>
      </c>
      <c r="G246" s="59" t="n">
        <v>426</v>
      </c>
      <c r="H246" s="59" t="n">
        <v>405</v>
      </c>
      <c r="I246" s="68" t="n">
        <f aca="false">IF(H246="","",G246-H246)</f>
        <v>21</v>
      </c>
      <c r="J246" s="40" t="n">
        <f aca="false">IF(OR(D246="",D246+G246=0),"",D246/(D246+G246))</f>
        <v>0.498823529411765</v>
      </c>
      <c r="K246" s="40" t="n">
        <f aca="false">IF(E246="","",E246/(E246+H246))</f>
        <v>0.535017221584386</v>
      </c>
      <c r="L246" s="69" t="n">
        <f aca="false">IF(OR(K246="",J246=""),"",(J246-K246)*100)</f>
        <v>-3.61936921726211</v>
      </c>
      <c r="M246" s="36" t="n">
        <v>2.8128053798891</v>
      </c>
      <c r="N246" s="36" t="n">
        <v>1.28313635590461</v>
      </c>
      <c r="O246" s="36" t="n">
        <f aca="false">SQRT(M246^2+N246^2)</f>
        <v>3.09165214941416</v>
      </c>
      <c r="P246" s="40" t="n">
        <f aca="false">IF(J246="","",MAX(0,J246-1.96*O246/100))</f>
        <v>0.438227147283247</v>
      </c>
      <c r="Q246" s="40" t="n">
        <f aca="false">IF(J246="","",MIN(1,J246+1.96*O246/100))</f>
        <v>0.559419911540282</v>
      </c>
      <c r="R246" s="32" t="str">
        <f aca="false">IF(L246="","",IF(ABS(L246)&lt;=O246,"Yes","No"))</f>
        <v>No</v>
      </c>
      <c r="S246" s="32" t="str">
        <f aca="false">IF(L246="","",IF(ABS(L246)&lt;=1.96*O246,"Yes","No"))</f>
        <v>Yes</v>
      </c>
      <c r="T246" s="59" t="n">
        <f aca="false">IF(D246="","",ROUND(SQRT(((D246+G246)*O246/100)^2+(J246*(D246+G246)*0.09439)^2),0))</f>
        <v>48</v>
      </c>
      <c r="U246" s="32"/>
    </row>
    <row r="247" customFormat="false" ht="15" hidden="false" customHeight="false" outlineLevel="0" collapsed="false">
      <c r="A247" s="32" t="s">
        <v>418</v>
      </c>
      <c r="B247" s="32" t="s">
        <v>451</v>
      </c>
      <c r="C247" s="32" t="s">
        <v>453</v>
      </c>
      <c r="D247" s="59" t="n">
        <v>551</v>
      </c>
      <c r="E247" s="59" t="n">
        <v>552</v>
      </c>
      <c r="F247" s="68" t="n">
        <f aca="false">IF(E247="","",D247-E247)</f>
        <v>-1</v>
      </c>
      <c r="G247" s="59" t="n">
        <v>542</v>
      </c>
      <c r="H247" s="59" t="n">
        <v>506</v>
      </c>
      <c r="I247" s="68" t="n">
        <f aca="false">IF(H247="","",G247-H247)</f>
        <v>36</v>
      </c>
      <c r="J247" s="40" t="n">
        <f aca="false">IF(OR(D247="",D247+G247=0),"",D247/(D247+G247))</f>
        <v>0.504117108874657</v>
      </c>
      <c r="K247" s="40" t="n">
        <f aca="false">IF(E247="","",E247/(E247+H247))</f>
        <v>0.521739130434783</v>
      </c>
      <c r="L247" s="69" t="n">
        <f aca="false">IF(OR(K247="",J247=""),"",(J247-K247)*100)</f>
        <v>-1.76220215601257</v>
      </c>
      <c r="M247" s="36" t="n">
        <v>2.8128053798891</v>
      </c>
      <c r="N247" s="36" t="n">
        <v>1.28313635590461</v>
      </c>
      <c r="O247" s="36" t="n">
        <f aca="false">SQRT(M247^2+N247^2)</f>
        <v>3.09165214941416</v>
      </c>
      <c r="P247" s="40" t="n">
        <f aca="false">IF(J247="","",MAX(0,J247-1.96*O247/100))</f>
        <v>0.443520726746139</v>
      </c>
      <c r="Q247" s="40" t="n">
        <f aca="false">IF(J247="","",MIN(1,J247+1.96*O247/100))</f>
        <v>0.564713491003175</v>
      </c>
      <c r="R247" s="32" t="str">
        <f aca="false">IF(L247="","",IF(ABS(L247)&lt;=O247,"Yes","No"))</f>
        <v>Yes</v>
      </c>
      <c r="S247" s="32" t="str">
        <f aca="false">IF(L247="","",IF(ABS(L247)&lt;=1.96*O247,"Yes","No"))</f>
        <v>Yes</v>
      </c>
      <c r="T247" s="59" t="n">
        <f aca="false">IF(D247="","",ROUND(SQRT(((D247+G247)*O247/100)^2+(J247*(D247+G247)*0.09439)^2),0))</f>
        <v>62</v>
      </c>
      <c r="U247" s="32"/>
    </row>
    <row r="248" customFormat="false" ht="15" hidden="false" customHeight="false" outlineLevel="0" collapsed="false">
      <c r="A248" s="32" t="s">
        <v>418</v>
      </c>
      <c r="B248" s="32" t="s">
        <v>451</v>
      </c>
      <c r="C248" s="32" t="s">
        <v>454</v>
      </c>
      <c r="D248" s="59" t="n">
        <v>655</v>
      </c>
      <c r="E248" s="59" t="n">
        <v>722</v>
      </c>
      <c r="F248" s="68" t="n">
        <f aca="false">IF(E248="","",D248-E248)</f>
        <v>-67</v>
      </c>
      <c r="G248" s="59" t="n">
        <v>591</v>
      </c>
      <c r="H248" s="59" t="n">
        <v>596</v>
      </c>
      <c r="I248" s="68" t="n">
        <f aca="false">IF(H248="","",G248-H248)</f>
        <v>-5</v>
      </c>
      <c r="J248" s="40" t="n">
        <f aca="false">IF(OR(D248="",D248+G248=0),"",D248/(D248+G248))</f>
        <v>0.525682182985554</v>
      </c>
      <c r="K248" s="40" t="n">
        <f aca="false">IF(E248="","",E248/(E248+H248))</f>
        <v>0.547799696509863</v>
      </c>
      <c r="L248" s="69" t="n">
        <f aca="false">IF(OR(K248="",J248=""),"",(J248-K248)*100)</f>
        <v>-2.21175135243096</v>
      </c>
      <c r="M248" s="36" t="n">
        <v>2.56134382502704</v>
      </c>
      <c r="N248" s="36" t="n">
        <v>1.28313635590461</v>
      </c>
      <c r="O248" s="36" t="n">
        <f aca="false">SQRT(M248^2+N248^2)</f>
        <v>2.86477243386771</v>
      </c>
      <c r="P248" s="40" t="n">
        <f aca="false">IF(J248="","",MAX(0,J248-1.96*O248/100))</f>
        <v>0.469532643281747</v>
      </c>
      <c r="Q248" s="40" t="n">
        <f aca="false">IF(J248="","",MIN(1,J248+1.96*O248/100))</f>
        <v>0.581831722689361</v>
      </c>
      <c r="R248" s="32" t="str">
        <f aca="false">IF(L248="","",IF(ABS(L248)&lt;=O248,"Yes","No"))</f>
        <v>Yes</v>
      </c>
      <c r="S248" s="32" t="str">
        <f aca="false">IF(L248="","",IF(ABS(L248)&lt;=1.96*O248,"Yes","No"))</f>
        <v>Yes</v>
      </c>
      <c r="T248" s="59" t="n">
        <f aca="false">IF(D248="","",ROUND(SQRT(((D248+G248)*O248/100)^2+(J248*(D248+G248)*0.09179)^2),0))</f>
        <v>70</v>
      </c>
      <c r="U248" s="32"/>
    </row>
    <row r="249" customFormat="false" ht="15" hidden="false" customHeight="false" outlineLevel="0" collapsed="false">
      <c r="A249" s="32" t="s">
        <v>418</v>
      </c>
      <c r="B249" s="32" t="s">
        <v>451</v>
      </c>
      <c r="C249" s="32" t="s">
        <v>455</v>
      </c>
      <c r="D249" s="59" t="n">
        <v>296</v>
      </c>
      <c r="E249" s="59" t="n">
        <v>339</v>
      </c>
      <c r="F249" s="68" t="n">
        <f aca="false">IF(E249="","",D249-E249)</f>
        <v>-43</v>
      </c>
      <c r="G249" s="59" t="n">
        <v>326</v>
      </c>
      <c r="H249" s="59" t="n">
        <v>338</v>
      </c>
      <c r="I249" s="68" t="n">
        <f aca="false">IF(H249="","",G249-H249)</f>
        <v>-12</v>
      </c>
      <c r="J249" s="40" t="n">
        <f aca="false">IF(OR(D249="",D249+G249=0),"",D249/(D249+G249))</f>
        <v>0.47588424437299</v>
      </c>
      <c r="K249" s="40" t="n">
        <f aca="false">IF(E249="","",E249/(E249+H249))</f>
        <v>0.500738552437223</v>
      </c>
      <c r="L249" s="69" t="n">
        <f aca="false">IF(OR(K249="",J249=""),"",(J249-K249)*100)</f>
        <v>-2.48543080642327</v>
      </c>
      <c r="M249" s="36" t="n">
        <v>4.08747524320642</v>
      </c>
      <c r="N249" s="36" t="n">
        <v>1.28313635590461</v>
      </c>
      <c r="O249" s="36" t="n">
        <f aca="false">SQRT(M249^2+N249^2)</f>
        <v>4.28414434533543</v>
      </c>
      <c r="P249" s="40" t="n">
        <f aca="false">IF(J249="","",MAX(0,J249-1.96*O249/100))</f>
        <v>0.391915015204416</v>
      </c>
      <c r="Q249" s="40" t="n">
        <f aca="false">IF(J249="","",MIN(1,J249+1.96*O249/100))</f>
        <v>0.559853473541565</v>
      </c>
      <c r="R249" s="32" t="str">
        <f aca="false">IF(L249="","",IF(ABS(L249)&lt;=O249,"Yes","No"))</f>
        <v>Yes</v>
      </c>
      <c r="S249" s="32" t="str">
        <f aca="false">IF(L249="","",IF(ABS(L249)&lt;=1.96*O249,"Yes","No"))</f>
        <v>Yes</v>
      </c>
      <c r="T249" s="59" t="n">
        <f aca="false">IF(D249="","",ROUND(SQRT(((D249+G249)*O249/100)^2+(J249*(D249+G249)*0.15542)^2),0))</f>
        <v>53</v>
      </c>
      <c r="U249" s="32"/>
    </row>
    <row r="250" customFormat="false" ht="15" hidden="false" customHeight="false" outlineLevel="0" collapsed="false">
      <c r="A250" s="32" t="s">
        <v>418</v>
      </c>
      <c r="B250" s="32" t="s">
        <v>451</v>
      </c>
      <c r="C250" s="32" t="s">
        <v>456</v>
      </c>
      <c r="D250" s="59" t="n">
        <v>577</v>
      </c>
      <c r="E250" s="59" t="n">
        <v>579</v>
      </c>
      <c r="F250" s="68" t="n">
        <f aca="false">IF(E250="","",D250-E250)</f>
        <v>-2</v>
      </c>
      <c r="G250" s="59" t="n">
        <v>497</v>
      </c>
      <c r="H250" s="59" t="n">
        <v>482</v>
      </c>
      <c r="I250" s="68" t="n">
        <f aca="false">IF(H250="","",G250-H250)</f>
        <v>15</v>
      </c>
      <c r="J250" s="40" t="n">
        <f aca="false">IF(OR(D250="",D250+G250=0),"",D250/(D250+G250))</f>
        <v>0.537243947858473</v>
      </c>
      <c r="K250" s="40" t="n">
        <f aca="false">IF(E250="","",E250/(E250+H250))</f>
        <v>0.545711592836946</v>
      </c>
      <c r="L250" s="69" t="n">
        <f aca="false">IF(OR(K250="",J250=""),"",(J250-K250)*100)</f>
        <v>-0.84676449784733</v>
      </c>
      <c r="M250" s="36" t="n">
        <v>2.8128053798891</v>
      </c>
      <c r="N250" s="36" t="n">
        <v>1.28313635590461</v>
      </c>
      <c r="O250" s="36" t="n">
        <f aca="false">SQRT(M250^2+N250^2)</f>
        <v>3.09165214941416</v>
      </c>
      <c r="P250" s="40" t="n">
        <f aca="false">IF(J250="","",MAX(0,J250-1.96*O250/100))</f>
        <v>0.476647565729955</v>
      </c>
      <c r="Q250" s="40" t="n">
        <f aca="false">IF(J250="","",MIN(1,J250+1.96*O250/100))</f>
        <v>0.597840329986991</v>
      </c>
      <c r="R250" s="32" t="str">
        <f aca="false">IF(L250="","",IF(ABS(L250)&lt;=O250,"Yes","No"))</f>
        <v>Yes</v>
      </c>
      <c r="S250" s="32" t="str">
        <f aca="false">IF(L250="","",IF(ABS(L250)&lt;=1.96*O250,"Yes","No"))</f>
        <v>Yes</v>
      </c>
      <c r="T250" s="59" t="n">
        <f aca="false">IF(D250="","",ROUND(SQRT(((D250+G250)*O250/100)^2+(J250*(D250+G250)*0.09439)^2),0))</f>
        <v>64</v>
      </c>
      <c r="U250" s="32"/>
    </row>
    <row r="251" customFormat="false" ht="15" hidden="false" customHeight="false" outlineLevel="0" collapsed="false">
      <c r="A251" s="32" t="s">
        <v>418</v>
      </c>
      <c r="B251" s="32" t="s">
        <v>451</v>
      </c>
      <c r="C251" s="32" t="s">
        <v>457</v>
      </c>
      <c r="D251" s="59" t="n">
        <v>541</v>
      </c>
      <c r="E251" s="59" t="n">
        <v>562</v>
      </c>
      <c r="F251" s="68" t="n">
        <f aca="false">IF(E251="","",D251-E251)</f>
        <v>-21</v>
      </c>
      <c r="G251" s="59" t="n">
        <v>518</v>
      </c>
      <c r="H251" s="59" t="n">
        <v>525</v>
      </c>
      <c r="I251" s="68" t="n">
        <f aca="false">IF(H251="","",G251-H251)</f>
        <v>-7</v>
      </c>
      <c r="J251" s="40" t="n">
        <f aca="false">IF(OR(D251="",D251+G251=0),"",D251/(D251+G251))</f>
        <v>0.510859301227573</v>
      </c>
      <c r="K251" s="40" t="n">
        <f aca="false">IF(E251="","",E251/(E251+H251))</f>
        <v>0.517019319227231</v>
      </c>
      <c r="L251" s="69" t="n">
        <f aca="false">IF(OR(K251="",J251=""),"",(J251-K251)*100)</f>
        <v>-0.616001799965771</v>
      </c>
      <c r="M251" s="36" t="n">
        <v>2.8128053798891</v>
      </c>
      <c r="N251" s="36" t="n">
        <v>1.28313635590461</v>
      </c>
      <c r="O251" s="36" t="n">
        <f aca="false">SQRT(M251^2+N251^2)</f>
        <v>3.09165214941416</v>
      </c>
      <c r="P251" s="40" t="n">
        <f aca="false">IF(J251="","",MAX(0,J251-1.96*O251/100))</f>
        <v>0.450262919099056</v>
      </c>
      <c r="Q251" s="40" t="n">
        <f aca="false">IF(J251="","",MIN(1,J251+1.96*O251/100))</f>
        <v>0.571455683356091</v>
      </c>
      <c r="R251" s="32" t="str">
        <f aca="false">IF(L251="","",IF(ABS(L251)&lt;=O251,"Yes","No"))</f>
        <v>Yes</v>
      </c>
      <c r="S251" s="32" t="str">
        <f aca="false">IF(L251="","",IF(ABS(L251)&lt;=1.96*O251,"Yes","No"))</f>
        <v>Yes</v>
      </c>
      <c r="T251" s="59" t="n">
        <f aca="false">IF(D251="","",ROUND(SQRT(((D251+G251)*O251/100)^2+(J251*(D251+G251)*0.09439)^2),0))</f>
        <v>61</v>
      </c>
      <c r="U251" s="32"/>
    </row>
    <row r="252" customFormat="false" ht="15" hidden="false" customHeight="false" outlineLevel="0" collapsed="false">
      <c r="A252" s="32" t="s">
        <v>418</v>
      </c>
      <c r="B252" s="32" t="s">
        <v>451</v>
      </c>
      <c r="C252" s="32" t="s">
        <v>458</v>
      </c>
      <c r="D252" s="59" t="n">
        <v>333</v>
      </c>
      <c r="E252" s="59" t="n">
        <v>337</v>
      </c>
      <c r="F252" s="68" t="n">
        <f aca="false">IF(E252="","",D252-E252)</f>
        <v>-4</v>
      </c>
      <c r="G252" s="59" t="n">
        <v>302</v>
      </c>
      <c r="H252" s="59" t="n">
        <v>296</v>
      </c>
      <c r="I252" s="68" t="n">
        <f aca="false">IF(H252="","",G252-H252)</f>
        <v>6</v>
      </c>
      <c r="J252" s="40" t="n">
        <f aca="false">IF(OR(D252="",D252+G252=0),"",D252/(D252+G252))</f>
        <v>0.524409448818898</v>
      </c>
      <c r="K252" s="40" t="n">
        <f aca="false">IF(E252="","",E252/(E252+H252))</f>
        <v>0.532385466034755</v>
      </c>
      <c r="L252" s="69" t="n">
        <f aca="false">IF(OR(K252="",J252=""),"",(J252-K252)*100)</f>
        <v>-0.79760172158575</v>
      </c>
      <c r="M252" s="36" t="n">
        <v>4.08747524320642</v>
      </c>
      <c r="N252" s="36" t="n">
        <v>1.28313635590461</v>
      </c>
      <c r="O252" s="36" t="n">
        <f aca="false">SQRT(M252^2+N252^2)</f>
        <v>4.28414434533543</v>
      </c>
      <c r="P252" s="40" t="n">
        <f aca="false">IF(J252="","",MAX(0,J252-1.96*O252/100))</f>
        <v>0.440440219650323</v>
      </c>
      <c r="Q252" s="40" t="n">
        <f aca="false">IF(J252="","",MIN(1,J252+1.96*O252/100))</f>
        <v>0.608378677987472</v>
      </c>
      <c r="R252" s="32" t="str">
        <f aca="false">IF(L252="","",IF(ABS(L252)&lt;=O252,"Yes","No"))</f>
        <v>Yes</v>
      </c>
      <c r="S252" s="32" t="str">
        <f aca="false">IF(L252="","",IF(ABS(L252)&lt;=1.96*O252,"Yes","No"))</f>
        <v>Yes</v>
      </c>
      <c r="T252" s="59" t="n">
        <f aca="false">IF(D252="","",ROUND(SQRT(((D252+G252)*O252/100)^2+(J252*(D252+G252)*0.15542)^2),0))</f>
        <v>58</v>
      </c>
      <c r="U252" s="32"/>
    </row>
    <row r="253" customFormat="false" ht="15" hidden="false" customHeight="false" outlineLevel="0" collapsed="false">
      <c r="A253" s="32" t="s">
        <v>418</v>
      </c>
      <c r="B253" s="32" t="s">
        <v>451</v>
      </c>
      <c r="C253" s="32" t="s">
        <v>459</v>
      </c>
      <c r="D253" s="59" t="n">
        <v>497</v>
      </c>
      <c r="E253" s="59" t="n">
        <v>517</v>
      </c>
      <c r="F253" s="68" t="n">
        <f aca="false">IF(E253="","",D253-E253)</f>
        <v>-20</v>
      </c>
      <c r="G253" s="59" t="n">
        <v>399</v>
      </c>
      <c r="H253" s="59" t="n">
        <v>388</v>
      </c>
      <c r="I253" s="68" t="n">
        <f aca="false">IF(H253="","",G253-H253)</f>
        <v>11</v>
      </c>
      <c r="J253" s="40" t="n">
        <f aca="false">IF(OR(D253="",D253+G253=0),"",D253/(D253+G253))</f>
        <v>0.5546875</v>
      </c>
      <c r="K253" s="40" t="n">
        <f aca="false">IF(E253="","",E253/(E253+H253))</f>
        <v>0.571270718232044</v>
      </c>
      <c r="L253" s="69" t="n">
        <f aca="false">IF(OR(K253="",J253=""),"",(J253-K253)*100)</f>
        <v>-1.65832182320442</v>
      </c>
      <c r="M253" s="36" t="n">
        <v>2.8128053798891</v>
      </c>
      <c r="N253" s="36" t="n">
        <v>1.28313635590461</v>
      </c>
      <c r="O253" s="36" t="n">
        <f aca="false">SQRT(M253^2+N253^2)</f>
        <v>3.09165214941416</v>
      </c>
      <c r="P253" s="40" t="n">
        <f aca="false">IF(J253="","",MAX(0,J253-1.96*O253/100))</f>
        <v>0.494091117871482</v>
      </c>
      <c r="Q253" s="40" t="n">
        <f aca="false">IF(J253="","",MIN(1,J253+1.96*O253/100))</f>
        <v>0.615283882128518</v>
      </c>
      <c r="R253" s="32" t="str">
        <f aca="false">IF(L253="","",IF(ABS(L253)&lt;=O253,"Yes","No"))</f>
        <v>Yes</v>
      </c>
      <c r="S253" s="32" t="str">
        <f aca="false">IF(L253="","",IF(ABS(L253)&lt;=1.96*O253,"Yes","No"))</f>
        <v>Yes</v>
      </c>
      <c r="T253" s="59" t="n">
        <f aca="false">IF(D253="","",ROUND(SQRT(((D253+G253)*O253/100)^2+(J253*(D253+G253)*0.09439)^2),0))</f>
        <v>54</v>
      </c>
      <c r="U253" s="32"/>
    </row>
    <row r="254" customFormat="false" ht="15" hidden="false" customHeight="false" outlineLevel="0" collapsed="false">
      <c r="A254" s="32" t="s">
        <v>418</v>
      </c>
      <c r="B254" s="32" t="s">
        <v>451</v>
      </c>
      <c r="C254" s="32" t="s">
        <v>460</v>
      </c>
      <c r="D254" s="59" t="n">
        <v>307</v>
      </c>
      <c r="E254" s="59" t="n">
        <v>329</v>
      </c>
      <c r="F254" s="68" t="n">
        <f aca="false">IF(E254="","",D254-E254)</f>
        <v>-22</v>
      </c>
      <c r="G254" s="59" t="n">
        <v>241</v>
      </c>
      <c r="H254" s="59" t="n">
        <v>217</v>
      </c>
      <c r="I254" s="68" t="n">
        <f aca="false">IF(H254="","",G254-H254)</f>
        <v>24</v>
      </c>
      <c r="J254" s="40" t="n">
        <f aca="false">IF(OR(D254="",D254+G254=0),"",D254/(D254+G254))</f>
        <v>0.56021897810219</v>
      </c>
      <c r="K254" s="40" t="n">
        <f aca="false">IF(E254="","",E254/(E254+H254))</f>
        <v>0.602564102564103</v>
      </c>
      <c r="L254" s="69" t="n">
        <f aca="false">IF(OR(K254="",J254=""),"",(J254-K254)*100)</f>
        <v>-4.23451244619128</v>
      </c>
      <c r="M254" s="36" t="n">
        <v>4.08747524320642</v>
      </c>
      <c r="N254" s="36" t="n">
        <v>1.28313635590461</v>
      </c>
      <c r="O254" s="36" t="n">
        <f aca="false">SQRT(M254^2+N254^2)</f>
        <v>4.28414434533543</v>
      </c>
      <c r="P254" s="40" t="n">
        <f aca="false">IF(J254="","",MAX(0,J254-1.96*O254/100))</f>
        <v>0.476249748933615</v>
      </c>
      <c r="Q254" s="40" t="n">
        <f aca="false">IF(J254="","",MIN(1,J254+1.96*O254/100))</f>
        <v>0.644188207270764</v>
      </c>
      <c r="R254" s="32" t="str">
        <f aca="false">IF(L254="","",IF(ABS(L254)&lt;=O254,"Yes","No"))</f>
        <v>Yes</v>
      </c>
      <c r="S254" s="32" t="str">
        <f aca="false">IF(L254="","",IF(ABS(L254)&lt;=1.96*O254,"Yes","No"))</f>
        <v>Yes</v>
      </c>
      <c r="T254" s="59" t="n">
        <f aca="false">IF(D254="","",ROUND(SQRT(((D254+G254)*O254/100)^2+(J254*(D254+G254)*0.15542)^2),0))</f>
        <v>53</v>
      </c>
      <c r="U254" s="32"/>
    </row>
    <row r="255" customFormat="false" ht="15" hidden="false" customHeight="false" outlineLevel="0" collapsed="false">
      <c r="A255" s="32" t="s">
        <v>418</v>
      </c>
      <c r="B255" s="32" t="s">
        <v>451</v>
      </c>
      <c r="C255" s="32" t="s">
        <v>461</v>
      </c>
      <c r="D255" s="59" t="n">
        <v>322</v>
      </c>
      <c r="E255" s="59" t="n">
        <v>352</v>
      </c>
      <c r="F255" s="68" t="n">
        <f aca="false">IF(E255="","",D255-E255)</f>
        <v>-30</v>
      </c>
      <c r="G255" s="59" t="n">
        <v>366</v>
      </c>
      <c r="H255" s="59" t="n">
        <v>326</v>
      </c>
      <c r="I255" s="68" t="n">
        <f aca="false">IF(H255="","",G255-H255)</f>
        <v>40</v>
      </c>
      <c r="J255" s="40" t="n">
        <f aca="false">IF(OR(D255="",D255+G255=0),"",D255/(D255+G255))</f>
        <v>0.468023255813954</v>
      </c>
      <c r="K255" s="40" t="n">
        <f aca="false">IF(E255="","",E255/(E255+H255))</f>
        <v>0.519174041297935</v>
      </c>
      <c r="L255" s="69" t="n">
        <f aca="false">IF(OR(K255="",J255=""),"",(J255-K255)*100)</f>
        <v>-5.11507854839816</v>
      </c>
      <c r="M255" s="36" t="n">
        <v>4.08747524320642</v>
      </c>
      <c r="N255" s="36" t="n">
        <v>1.28313635590461</v>
      </c>
      <c r="O255" s="36" t="n">
        <f aca="false">SQRT(M255^2+N255^2)</f>
        <v>4.28414434533543</v>
      </c>
      <c r="P255" s="40" t="n">
        <f aca="false">IF(J255="","",MAX(0,J255-1.96*O255/100))</f>
        <v>0.384054026645379</v>
      </c>
      <c r="Q255" s="40" t="n">
        <f aca="false">IF(J255="","",MIN(1,J255+1.96*O255/100))</f>
        <v>0.551992484982528</v>
      </c>
      <c r="R255" s="32" t="str">
        <f aca="false">IF(L255="","",IF(ABS(L255)&lt;=O255,"Yes","No"))</f>
        <v>No</v>
      </c>
      <c r="S255" s="32" t="str">
        <f aca="false">IF(L255="","",IF(ABS(L255)&lt;=1.96*O255,"Yes","No"))</f>
        <v>Yes</v>
      </c>
      <c r="T255" s="59" t="n">
        <f aca="false">IF(D255="","",ROUND(SQRT(((D255+G255)*O255/100)^2+(J255*(D255+G255)*0.15542)^2),0))</f>
        <v>58</v>
      </c>
      <c r="U255" s="32"/>
    </row>
    <row r="256" customFormat="false" ht="15" hidden="false" customHeight="false" outlineLevel="0" collapsed="false">
      <c r="A256" s="32" t="s">
        <v>418</v>
      </c>
      <c r="B256" s="32" t="s">
        <v>451</v>
      </c>
      <c r="C256" s="32" t="s">
        <v>462</v>
      </c>
      <c r="D256" s="59" t="n">
        <v>411</v>
      </c>
      <c r="E256" s="59" t="n">
        <v>420</v>
      </c>
      <c r="F256" s="68" t="n">
        <f aca="false">IF(E256="","",D256-E256)</f>
        <v>-9</v>
      </c>
      <c r="G256" s="59" t="n">
        <v>385</v>
      </c>
      <c r="H256" s="59" t="n">
        <v>378</v>
      </c>
      <c r="I256" s="68" t="n">
        <f aca="false">IF(H256="","",G256-H256)</f>
        <v>7</v>
      </c>
      <c r="J256" s="40" t="n">
        <f aca="false">IF(OR(D256="",D256+G256=0),"",D256/(D256+G256))</f>
        <v>0.516331658291457</v>
      </c>
      <c r="K256" s="40" t="n">
        <f aca="false">IF(E256="","",E256/(E256+H256))</f>
        <v>0.526315789473684</v>
      </c>
      <c r="L256" s="69" t="n">
        <f aca="false">IF(OR(K256="",J256=""),"",(J256-K256)*100)</f>
        <v>-0.998413118222685</v>
      </c>
      <c r="M256" s="36" t="n">
        <v>2.8128053798891</v>
      </c>
      <c r="N256" s="36" t="n">
        <v>1.28313635590461</v>
      </c>
      <c r="O256" s="36" t="n">
        <f aca="false">SQRT(M256^2+N256^2)</f>
        <v>3.09165214941416</v>
      </c>
      <c r="P256" s="40" t="n">
        <f aca="false">IF(J256="","",MAX(0,J256-1.96*O256/100))</f>
        <v>0.45573527616294</v>
      </c>
      <c r="Q256" s="40" t="n">
        <f aca="false">IF(J256="","",MIN(1,J256+1.96*O256/100))</f>
        <v>0.576928040419975</v>
      </c>
      <c r="R256" s="32" t="str">
        <f aca="false">IF(L256="","",IF(ABS(L256)&lt;=O256,"Yes","No"))</f>
        <v>Yes</v>
      </c>
      <c r="S256" s="32" t="str">
        <f aca="false">IF(L256="","",IF(ABS(L256)&lt;=1.96*O256,"Yes","No"))</f>
        <v>Yes</v>
      </c>
      <c r="T256" s="59" t="n">
        <f aca="false">IF(D256="","",ROUND(SQRT(((D256+G256)*O256/100)^2+(J256*(D256+G256)*0.09439)^2),0))</f>
        <v>46</v>
      </c>
      <c r="U256" s="32"/>
    </row>
    <row r="257" customFormat="false" ht="15" hidden="false" customHeight="false" outlineLevel="0" collapsed="false">
      <c r="A257" s="32" t="s">
        <v>418</v>
      </c>
      <c r="B257" s="32" t="s">
        <v>451</v>
      </c>
      <c r="C257" s="32" t="s">
        <v>463</v>
      </c>
      <c r="D257" s="59" t="n">
        <v>478</v>
      </c>
      <c r="E257" s="59" t="n">
        <v>522</v>
      </c>
      <c r="F257" s="68" t="n">
        <f aca="false">IF(E257="","",D257-E257)</f>
        <v>-44</v>
      </c>
      <c r="G257" s="59" t="n">
        <v>414</v>
      </c>
      <c r="H257" s="59" t="n">
        <v>400</v>
      </c>
      <c r="I257" s="68" t="n">
        <f aca="false">IF(H257="","",G257-H257)</f>
        <v>14</v>
      </c>
      <c r="J257" s="40" t="n">
        <f aca="false">IF(OR(D257="",D257+G257=0),"",D257/(D257+G257))</f>
        <v>0.535874439461883</v>
      </c>
      <c r="K257" s="40" t="n">
        <f aca="false">IF(E257="","",E257/(E257+H257))</f>
        <v>0.566160520607375</v>
      </c>
      <c r="L257" s="69" t="n">
        <f aca="false">IF(OR(K257="",J257=""),"",(J257-K257)*100)</f>
        <v>-3.02860811454919</v>
      </c>
      <c r="M257" s="36" t="n">
        <v>2.8128053798891</v>
      </c>
      <c r="N257" s="36" t="n">
        <v>1.28313635590461</v>
      </c>
      <c r="O257" s="36" t="n">
        <f aca="false">SQRT(M257^2+N257^2)</f>
        <v>3.09165214941416</v>
      </c>
      <c r="P257" s="40" t="n">
        <f aca="false">IF(J257="","",MAX(0,J257-1.96*O257/100))</f>
        <v>0.475278057333366</v>
      </c>
      <c r="Q257" s="40" t="n">
        <f aca="false">IF(J257="","",MIN(1,J257+1.96*O257/100))</f>
        <v>0.596470821590401</v>
      </c>
      <c r="R257" s="32" t="str">
        <f aca="false">IF(L257="","",IF(ABS(L257)&lt;=O257,"Yes","No"))</f>
        <v>Yes</v>
      </c>
      <c r="S257" s="32" t="str">
        <f aca="false">IF(L257="","",IF(ABS(L257)&lt;=1.96*O257,"Yes","No"))</f>
        <v>Yes</v>
      </c>
      <c r="T257" s="59" t="n">
        <f aca="false">IF(D257="","",ROUND(SQRT(((D257+G257)*O257/100)^2+(J257*(D257+G257)*0.09439)^2),0))</f>
        <v>53</v>
      </c>
      <c r="U257" s="32"/>
    </row>
    <row r="258" customFormat="false" ht="15" hidden="false" customHeight="false" outlineLevel="0" collapsed="false">
      <c r="A258" s="32" t="s">
        <v>418</v>
      </c>
      <c r="B258" s="32" t="s">
        <v>451</v>
      </c>
      <c r="C258" s="32" t="s">
        <v>464</v>
      </c>
      <c r="D258" s="59" t="n">
        <v>421</v>
      </c>
      <c r="E258" s="59" t="n">
        <v>436</v>
      </c>
      <c r="F258" s="68" t="n">
        <f aca="false">IF(E258="","",D258-E258)</f>
        <v>-15</v>
      </c>
      <c r="G258" s="59" t="n">
        <v>446</v>
      </c>
      <c r="H258" s="59" t="n">
        <v>423</v>
      </c>
      <c r="I258" s="68" t="n">
        <f aca="false">IF(H258="","",G258-H258)</f>
        <v>23</v>
      </c>
      <c r="J258" s="40" t="n">
        <f aca="false">IF(OR(D258="",D258+G258=0),"",D258/(D258+G258))</f>
        <v>0.48558246828143</v>
      </c>
      <c r="K258" s="40" t="n">
        <f aca="false">IF(E258="","",E258/(E258+H258))</f>
        <v>0.507566938300349</v>
      </c>
      <c r="L258" s="69" t="n">
        <f aca="false">IF(OR(K258="",J258=""),"",(J258-K258)*100)</f>
        <v>-2.19844700189191</v>
      </c>
      <c r="M258" s="36" t="n">
        <v>2.8128053798891</v>
      </c>
      <c r="N258" s="36" t="n">
        <v>1.28313635590461</v>
      </c>
      <c r="O258" s="36" t="n">
        <f aca="false">SQRT(M258^2+N258^2)</f>
        <v>3.09165214941416</v>
      </c>
      <c r="P258" s="40" t="n">
        <f aca="false">IF(J258="","",MAX(0,J258-1.96*O258/100))</f>
        <v>0.424986086152913</v>
      </c>
      <c r="Q258" s="40" t="n">
        <f aca="false">IF(J258="","",MIN(1,J258+1.96*O258/100))</f>
        <v>0.546178850409948</v>
      </c>
      <c r="R258" s="32" t="str">
        <f aca="false">IF(L258="","",IF(ABS(L258)&lt;=O258,"Yes","No"))</f>
        <v>Yes</v>
      </c>
      <c r="S258" s="32" t="str">
        <f aca="false">IF(L258="","",IF(ABS(L258)&lt;=1.96*O258,"Yes","No"))</f>
        <v>Yes</v>
      </c>
      <c r="T258" s="59" t="n">
        <f aca="false">IF(D258="","",ROUND(SQRT(((D258+G258)*O258/100)^2+(J258*(D258+G258)*0.09439)^2),0))</f>
        <v>48</v>
      </c>
      <c r="U258" s="32"/>
    </row>
    <row r="259" customFormat="false" ht="15" hidden="false" customHeight="false" outlineLevel="0" collapsed="false">
      <c r="A259" s="32" t="s">
        <v>418</v>
      </c>
      <c r="B259" s="32" t="s">
        <v>451</v>
      </c>
      <c r="C259" s="32" t="s">
        <v>465</v>
      </c>
      <c r="D259" s="59" t="n">
        <v>928</v>
      </c>
      <c r="E259" s="59" t="n">
        <v>925</v>
      </c>
      <c r="F259" s="68" t="n">
        <f aca="false">IF(E259="","",D259-E259)</f>
        <v>3</v>
      </c>
      <c r="G259" s="59" t="n">
        <v>803</v>
      </c>
      <c r="H259" s="59" t="n">
        <v>710</v>
      </c>
      <c r="I259" s="68" t="n">
        <f aca="false">IF(H259="","",G259-H259)</f>
        <v>93</v>
      </c>
      <c r="J259" s="40" t="n">
        <f aca="false">IF(OR(D259="",D259+G259=0),"",D259/(D259+G259))</f>
        <v>0.536106296938186</v>
      </c>
      <c r="K259" s="40" t="n">
        <f aca="false">IF(E259="","",E259/(E259+H259))</f>
        <v>0.565749235474006</v>
      </c>
      <c r="L259" s="69" t="n">
        <f aca="false">IF(OR(K259="",J259=""),"",(J259-K259)*100)</f>
        <v>-2.96429385358201</v>
      </c>
      <c r="M259" s="36" t="n">
        <v>2.56134382502704</v>
      </c>
      <c r="N259" s="36" t="n">
        <v>1.28313635590461</v>
      </c>
      <c r="O259" s="36" t="n">
        <f aca="false">SQRT(M259^2+N259^2)</f>
        <v>2.86477243386771</v>
      </c>
      <c r="P259" s="40" t="n">
        <f aca="false">IF(J259="","",MAX(0,J259-1.96*O259/100))</f>
        <v>0.479956757234379</v>
      </c>
      <c r="Q259" s="40" t="n">
        <f aca="false">IF(J259="","",MIN(1,J259+1.96*O259/100))</f>
        <v>0.592255836641993</v>
      </c>
      <c r="R259" s="32" t="str">
        <f aca="false">IF(L259="","",IF(ABS(L259)&lt;=O259,"Yes","No"))</f>
        <v>No</v>
      </c>
      <c r="S259" s="32" t="str">
        <f aca="false">IF(L259="","",IF(ABS(L259)&lt;=1.96*O259,"Yes","No"))</f>
        <v>Yes</v>
      </c>
      <c r="T259" s="59" t="n">
        <f aca="false">IF(D259="","",ROUND(SQRT(((D259+G259)*O259/100)^2+(J259*(D259+G259)*0.09179)^2),0))</f>
        <v>99</v>
      </c>
      <c r="U259" s="32"/>
    </row>
    <row r="260" customFormat="false" ht="15" hidden="false" customHeight="false" outlineLevel="0" collapsed="false">
      <c r="A260" s="32" t="s">
        <v>418</v>
      </c>
      <c r="B260" s="32" t="s">
        <v>451</v>
      </c>
      <c r="C260" s="32" t="s">
        <v>466</v>
      </c>
      <c r="D260" s="59" t="n">
        <v>480</v>
      </c>
      <c r="E260" s="59" t="n">
        <v>535</v>
      </c>
      <c r="F260" s="68" t="n">
        <f aca="false">IF(E260="","",D260-E260)</f>
        <v>-55</v>
      </c>
      <c r="G260" s="59" t="n">
        <v>539</v>
      </c>
      <c r="H260" s="59" t="n">
        <v>514</v>
      </c>
      <c r="I260" s="68" t="n">
        <f aca="false">IF(H260="","",G260-H260)</f>
        <v>25</v>
      </c>
      <c r="J260" s="40" t="n">
        <f aca="false">IF(OR(D260="",D260+G260=0),"",D260/(D260+G260))</f>
        <v>0.471050049067713</v>
      </c>
      <c r="K260" s="40" t="n">
        <f aca="false">IF(E260="","",E260/(E260+H260))</f>
        <v>0.510009532888465</v>
      </c>
      <c r="L260" s="69" t="n">
        <f aca="false">IF(OR(K260="",J260=""),"",(J260-K260)*100)</f>
        <v>-3.89594838207517</v>
      </c>
      <c r="M260" s="36" t="n">
        <v>2.8128053798891</v>
      </c>
      <c r="N260" s="36" t="n">
        <v>1.28313635590461</v>
      </c>
      <c r="O260" s="36" t="n">
        <f aca="false">SQRT(M260^2+N260^2)</f>
        <v>3.09165214941416</v>
      </c>
      <c r="P260" s="40" t="n">
        <f aca="false">IF(J260="","",MAX(0,J260-1.96*O260/100))</f>
        <v>0.410453666939196</v>
      </c>
      <c r="Q260" s="40" t="n">
        <f aca="false">IF(J260="","",MIN(1,J260+1.96*O260/100))</f>
        <v>0.531646431196231</v>
      </c>
      <c r="R260" s="32" t="str">
        <f aca="false">IF(L260="","",IF(ABS(L260)&lt;=O260,"Yes","No"))</f>
        <v>No</v>
      </c>
      <c r="S260" s="32" t="str">
        <f aca="false">IF(L260="","",IF(ABS(L260)&lt;=1.96*O260,"Yes","No"))</f>
        <v>Yes</v>
      </c>
      <c r="T260" s="59" t="n">
        <f aca="false">IF(D260="","",ROUND(SQRT(((D260+G260)*O260/100)^2+(J260*(D260+G260)*0.09439)^2),0))</f>
        <v>55</v>
      </c>
      <c r="U260" s="32"/>
    </row>
    <row r="261" customFormat="false" ht="15" hidden="false" customHeight="false" outlineLevel="0" collapsed="false">
      <c r="A261" s="32" t="s">
        <v>418</v>
      </c>
      <c r="B261" s="32" t="s">
        <v>451</v>
      </c>
      <c r="C261" s="32" t="s">
        <v>467</v>
      </c>
      <c r="D261" s="59" t="n">
        <v>444</v>
      </c>
      <c r="E261" s="59" t="n">
        <v>499</v>
      </c>
      <c r="F261" s="68" t="n">
        <f aca="false">IF(E261="","",D261-E261)</f>
        <v>-55</v>
      </c>
      <c r="G261" s="59" t="n">
        <v>495</v>
      </c>
      <c r="H261" s="59" t="n">
        <v>468</v>
      </c>
      <c r="I261" s="68" t="n">
        <f aca="false">IF(H261="","",G261-H261)</f>
        <v>27</v>
      </c>
      <c r="J261" s="40" t="n">
        <f aca="false">IF(OR(D261="",D261+G261=0),"",D261/(D261+G261))</f>
        <v>0.472843450479233</v>
      </c>
      <c r="K261" s="40" t="n">
        <f aca="false">IF(E261="","",E261/(E261+H261))</f>
        <v>0.516028955532575</v>
      </c>
      <c r="L261" s="69" t="n">
        <f aca="false">IF(OR(K261="",J261=""),"",(J261-K261)*100)</f>
        <v>-4.31855050533418</v>
      </c>
      <c r="M261" s="36" t="n">
        <v>2.8128053798891</v>
      </c>
      <c r="N261" s="36" t="n">
        <v>1.28313635590461</v>
      </c>
      <c r="O261" s="36" t="n">
        <f aca="false">SQRT(M261^2+N261^2)</f>
        <v>3.09165214941416</v>
      </c>
      <c r="P261" s="40" t="n">
        <f aca="false">IF(J261="","",MAX(0,J261-1.96*O261/100))</f>
        <v>0.412247068350716</v>
      </c>
      <c r="Q261" s="40" t="n">
        <f aca="false">IF(J261="","",MIN(1,J261+1.96*O261/100))</f>
        <v>0.533439832607751</v>
      </c>
      <c r="R261" s="32" t="str">
        <f aca="false">IF(L261="","",IF(ABS(L261)&lt;=O261,"Yes","No"))</f>
        <v>No</v>
      </c>
      <c r="S261" s="32" t="str">
        <f aca="false">IF(L261="","",IF(ABS(L261)&lt;=1.96*O261,"Yes","No"))</f>
        <v>Yes</v>
      </c>
      <c r="T261" s="59" t="n">
        <f aca="false">IF(D261="","",ROUND(SQRT(((D261+G261)*O261/100)^2+(J261*(D261+G261)*0.09439)^2),0))</f>
        <v>51</v>
      </c>
      <c r="U261" s="32"/>
    </row>
    <row r="262" customFormat="false" ht="15" hidden="false" customHeight="false" outlineLevel="0" collapsed="false">
      <c r="A262" s="32" t="s">
        <v>418</v>
      </c>
      <c r="B262" s="32" t="s">
        <v>451</v>
      </c>
      <c r="C262" s="32" t="s">
        <v>468</v>
      </c>
      <c r="D262" s="59" t="n">
        <v>491</v>
      </c>
      <c r="E262" s="59" t="n">
        <v>503</v>
      </c>
      <c r="F262" s="68" t="n">
        <f aca="false">IF(E262="","",D262-E262)</f>
        <v>-12</v>
      </c>
      <c r="G262" s="59" t="n">
        <v>474</v>
      </c>
      <c r="H262" s="59" t="n">
        <v>468</v>
      </c>
      <c r="I262" s="68" t="n">
        <f aca="false">IF(H262="","",G262-H262)</f>
        <v>6</v>
      </c>
      <c r="J262" s="40" t="n">
        <f aca="false">IF(OR(D262="",D262+G262=0),"",D262/(D262+G262))</f>
        <v>0.50880829015544</v>
      </c>
      <c r="K262" s="40" t="n">
        <f aca="false">IF(E262="","",E262/(E262+H262))</f>
        <v>0.518022657054583</v>
      </c>
      <c r="L262" s="69" t="n">
        <f aca="false">IF(OR(K262="",J262=""),"",(J262-K262)*100)</f>
        <v>-0.921436689914257</v>
      </c>
      <c r="M262" s="36" t="n">
        <v>2.8128053798891</v>
      </c>
      <c r="N262" s="36" t="n">
        <v>1.28313635590461</v>
      </c>
      <c r="O262" s="36" t="n">
        <f aca="false">SQRT(M262^2+N262^2)</f>
        <v>3.09165214941416</v>
      </c>
      <c r="P262" s="40" t="n">
        <f aca="false">IF(J262="","",MAX(0,J262-1.96*O262/100))</f>
        <v>0.448211908026923</v>
      </c>
      <c r="Q262" s="40" t="n">
        <f aca="false">IF(J262="","",MIN(1,J262+1.96*O262/100))</f>
        <v>0.569404672283958</v>
      </c>
      <c r="R262" s="32" t="str">
        <f aca="false">IF(L262="","",IF(ABS(L262)&lt;=O262,"Yes","No"))</f>
        <v>Yes</v>
      </c>
      <c r="S262" s="32" t="str">
        <f aca="false">IF(L262="","",IF(ABS(L262)&lt;=1.96*O262,"Yes","No"))</f>
        <v>Yes</v>
      </c>
      <c r="T262" s="59" t="n">
        <f aca="false">IF(D262="","",ROUND(SQRT(((D262+G262)*O262/100)^2+(J262*(D262+G262)*0.09439)^2),0))</f>
        <v>55</v>
      </c>
      <c r="U262" s="32"/>
    </row>
    <row r="263" customFormat="false" ht="15" hidden="false" customHeight="false" outlineLevel="0" collapsed="false">
      <c r="A263" s="32" t="s">
        <v>418</v>
      </c>
      <c r="B263" s="32" t="s">
        <v>469</v>
      </c>
      <c r="C263" s="32" t="s">
        <v>470</v>
      </c>
      <c r="D263" s="59" t="n">
        <v>845</v>
      </c>
      <c r="E263" s="59" t="n">
        <v>939</v>
      </c>
      <c r="F263" s="68" t="n">
        <f aca="false">IF(E263="","",D263-E263)</f>
        <v>-94</v>
      </c>
      <c r="G263" s="59" t="n">
        <v>1545</v>
      </c>
      <c r="H263" s="59" t="n">
        <v>1452</v>
      </c>
      <c r="I263" s="68" t="n">
        <f aca="false">IF(H263="","",G263-H263)</f>
        <v>93</v>
      </c>
      <c r="J263" s="40" t="n">
        <f aca="false">IF(OR(D263="",D263+G263=0),"",D263/(D263+G263))</f>
        <v>0.353556485355649</v>
      </c>
      <c r="K263" s="40" t="n">
        <f aca="false">IF(E263="","",E263/(E263+H263))</f>
        <v>0.392722710163112</v>
      </c>
      <c r="L263" s="69" t="n">
        <f aca="false">IF(OR(K263="",J263=""),"",(J263-K263)*100)</f>
        <v>-3.91662248074631</v>
      </c>
      <c r="M263" s="36" t="n">
        <v>2.56134382502704</v>
      </c>
      <c r="N263" s="36" t="n">
        <v>1.28313635590461</v>
      </c>
      <c r="O263" s="36" t="n">
        <f aca="false">SQRT(M263^2+N263^2)</f>
        <v>2.86477243386771</v>
      </c>
      <c r="P263" s="40" t="n">
        <f aca="false">IF(J263="","",MAX(0,J263-1.96*O263/100))</f>
        <v>0.297406945651841</v>
      </c>
      <c r="Q263" s="40" t="n">
        <f aca="false">IF(J263="","",MIN(1,J263+1.96*O263/100))</f>
        <v>0.409706025059456</v>
      </c>
      <c r="R263" s="32" t="str">
        <f aca="false">IF(L263="","",IF(ABS(L263)&lt;=O263,"Yes","No"))</f>
        <v>No</v>
      </c>
      <c r="S263" s="32" t="str">
        <f aca="false">IF(L263="","",IF(ABS(L263)&lt;=1.96*O263,"Yes","No"))</f>
        <v>Yes</v>
      </c>
      <c r="T263" s="59" t="n">
        <f aca="false">IF(D263="","",ROUND(SQRT(((D263+G263)*O263/100)^2+(J263*(D263+G263)*0.09179)^2),0))</f>
        <v>103</v>
      </c>
      <c r="U263" s="32"/>
    </row>
    <row r="264" customFormat="false" ht="15" hidden="false" customHeight="false" outlineLevel="0" collapsed="false">
      <c r="A264" s="32" t="s">
        <v>418</v>
      </c>
      <c r="B264" s="32" t="s">
        <v>469</v>
      </c>
      <c r="C264" s="32" t="s">
        <v>471</v>
      </c>
      <c r="D264" s="59" t="n">
        <v>770</v>
      </c>
      <c r="E264" s="59" t="n">
        <v>820</v>
      </c>
      <c r="F264" s="68" t="n">
        <f aca="false">IF(E264="","",D264-E264)</f>
        <v>-50</v>
      </c>
      <c r="G264" s="59" t="n">
        <v>1267</v>
      </c>
      <c r="H264" s="59" t="n">
        <v>1185</v>
      </c>
      <c r="I264" s="68" t="n">
        <f aca="false">IF(H264="","",G264-H264)</f>
        <v>82</v>
      </c>
      <c r="J264" s="40" t="n">
        <f aca="false">IF(OR(D264="",D264+G264=0),"",D264/(D264+G264))</f>
        <v>0.378006872852234</v>
      </c>
      <c r="K264" s="40" t="n">
        <f aca="false">IF(E264="","",E264/(E264+H264))</f>
        <v>0.408977556109726</v>
      </c>
      <c r="L264" s="69" t="n">
        <f aca="false">IF(OR(K264="",J264=""),"",(J264-K264)*100)</f>
        <v>-3.0970683257492</v>
      </c>
      <c r="M264" s="36" t="n">
        <v>2.56134382502704</v>
      </c>
      <c r="N264" s="36" t="n">
        <v>1.28313635590461</v>
      </c>
      <c r="O264" s="36" t="n">
        <f aca="false">SQRT(M264^2+N264^2)</f>
        <v>2.86477243386771</v>
      </c>
      <c r="P264" s="40" t="n">
        <f aca="false">IF(J264="","",MAX(0,J264-1.96*O264/100))</f>
        <v>0.321857333148427</v>
      </c>
      <c r="Q264" s="40" t="n">
        <f aca="false">IF(J264="","",MIN(1,J264+1.96*O264/100))</f>
        <v>0.434156412556041</v>
      </c>
      <c r="R264" s="32" t="str">
        <f aca="false">IF(L264="","",IF(ABS(L264)&lt;=O264,"Yes","No"))</f>
        <v>No</v>
      </c>
      <c r="S264" s="32" t="str">
        <f aca="false">IF(L264="","",IF(ABS(L264)&lt;=1.96*O264,"Yes","No"))</f>
        <v>Yes</v>
      </c>
      <c r="T264" s="59" t="n">
        <f aca="false">IF(D264="","",ROUND(SQRT(((D264+G264)*O264/100)^2+(J264*(D264+G264)*0.09179)^2),0))</f>
        <v>92</v>
      </c>
      <c r="U264" s="32"/>
    </row>
    <row r="265" customFormat="false" ht="15" hidden="false" customHeight="false" outlineLevel="0" collapsed="false">
      <c r="A265" s="32" t="s">
        <v>418</v>
      </c>
      <c r="B265" s="32" t="s">
        <v>469</v>
      </c>
      <c r="C265" s="32" t="s">
        <v>472</v>
      </c>
      <c r="D265" s="59" t="n">
        <v>387</v>
      </c>
      <c r="E265" s="59" t="n">
        <v>410</v>
      </c>
      <c r="F265" s="68" t="n">
        <f aca="false">IF(E265="","",D265-E265)</f>
        <v>-23</v>
      </c>
      <c r="G265" s="59" t="n">
        <v>800</v>
      </c>
      <c r="H265" s="59" t="n">
        <v>822</v>
      </c>
      <c r="I265" s="68" t="n">
        <f aca="false">IF(H265="","",G265-H265)</f>
        <v>-22</v>
      </c>
      <c r="J265" s="40" t="n">
        <f aca="false">IF(OR(D265="",D265+G265=0),"",D265/(D265+G265))</f>
        <v>0.32603201347936</v>
      </c>
      <c r="K265" s="40" t="n">
        <f aca="false">IF(E265="","",E265/(E265+H265))</f>
        <v>0.332792207792208</v>
      </c>
      <c r="L265" s="69" t="n">
        <f aca="false">IF(OR(K265="",J265=""),"",(J265-K265)*100)</f>
        <v>-0.676019431284808</v>
      </c>
      <c r="M265" s="36" t="n">
        <v>2.8128053798891</v>
      </c>
      <c r="N265" s="36" t="n">
        <v>1.28313635590461</v>
      </c>
      <c r="O265" s="36" t="n">
        <f aca="false">SQRT(M265^2+N265^2)</f>
        <v>3.09165214941416</v>
      </c>
      <c r="P265" s="40" t="n">
        <f aca="false">IF(J265="","",MAX(0,J265-1.96*O265/100))</f>
        <v>0.265435631350842</v>
      </c>
      <c r="Q265" s="40" t="n">
        <f aca="false">IF(J265="","",MIN(1,J265+1.96*O265/100))</f>
        <v>0.386628395607877</v>
      </c>
      <c r="R265" s="32" t="str">
        <f aca="false">IF(L265="","",IF(ABS(L265)&lt;=O265,"Yes","No"))</f>
        <v>Yes</v>
      </c>
      <c r="S265" s="32" t="str">
        <f aca="false">IF(L265="","",IF(ABS(L265)&lt;=1.96*O265,"Yes","No"))</f>
        <v>Yes</v>
      </c>
      <c r="T265" s="59" t="n">
        <f aca="false">IF(D265="","",ROUND(SQRT(((D265+G265)*O265/100)^2+(J265*(D265+G265)*0.09439)^2),0))</f>
        <v>52</v>
      </c>
      <c r="U265" s="32"/>
    </row>
    <row r="266" customFormat="false" ht="15" hidden="false" customHeight="false" outlineLevel="0" collapsed="false">
      <c r="A266" s="32" t="s">
        <v>418</v>
      </c>
      <c r="B266" s="32" t="s">
        <v>473</v>
      </c>
      <c r="C266" s="32" t="s">
        <v>473</v>
      </c>
      <c r="D266" s="59" t="n">
        <v>39</v>
      </c>
      <c r="E266" s="59" t="n">
        <v>40</v>
      </c>
      <c r="F266" s="68" t="n">
        <f aca="false">IF(E266="","",D266-E266)</f>
        <v>-1</v>
      </c>
      <c r="G266" s="59" t="n">
        <v>82</v>
      </c>
      <c r="H266" s="59" t="n">
        <v>83</v>
      </c>
      <c r="I266" s="68" t="n">
        <f aca="false">IF(H266="","",G266-H266)</f>
        <v>-1</v>
      </c>
      <c r="J266" s="40" t="n">
        <f aca="false">IF(OR(D266="",D266+G266=0),"",D266/(D266+G266))</f>
        <v>0.322314049586777</v>
      </c>
      <c r="K266" s="40" t="n">
        <f aca="false">IF(E266="","",E266/(E266+H266))</f>
        <v>0.32520325203252</v>
      </c>
      <c r="L266" s="69" t="n">
        <f aca="false">IF(OR(K266="",J266=""),"",(J266-K266)*100)</f>
        <v>-0.288920244574348</v>
      </c>
      <c r="M266" s="36" t="n">
        <v>4.08747524320642</v>
      </c>
      <c r="N266" s="36" t="n">
        <v>1.28313635590461</v>
      </c>
      <c r="O266" s="36" t="n">
        <f aca="false">SQRT(M266^2+N266^2)</f>
        <v>4.28414434533543</v>
      </c>
      <c r="P266" s="40" t="n">
        <f aca="false">IF(J266="","",MAX(0,J266-1.96*O266/100))</f>
        <v>0.238344820418202</v>
      </c>
      <c r="Q266" s="40" t="n">
        <f aca="false">IF(J266="","",MIN(1,J266+1.96*O266/100))</f>
        <v>0.406283278755351</v>
      </c>
      <c r="R266" s="32" t="str">
        <f aca="false">IF(L266="","",IF(ABS(L266)&lt;=O266,"Yes","No"))</f>
        <v>Yes</v>
      </c>
      <c r="S266" s="32" t="str">
        <f aca="false">IF(L266="","",IF(ABS(L266)&lt;=1.96*O266,"Yes","No"))</f>
        <v>Yes</v>
      </c>
      <c r="T266" s="59" t="n">
        <f aca="false">IF(D266="","",ROUND(SQRT(((D266+G266)*O266/100)^2+(J266*(D266+G266)*0.15542)^2),0))</f>
        <v>8</v>
      </c>
      <c r="U266" s="32"/>
    </row>
    <row r="267" customFormat="false" ht="15" hidden="false" customHeight="false" outlineLevel="0" collapsed="false">
      <c r="A267" s="32" t="s">
        <v>418</v>
      </c>
      <c r="B267" s="32" t="s">
        <v>474</v>
      </c>
      <c r="C267" s="32" t="s">
        <v>475</v>
      </c>
      <c r="D267" s="59" t="n">
        <v>686</v>
      </c>
      <c r="E267" s="59" t="n">
        <v>774</v>
      </c>
      <c r="F267" s="68" t="n">
        <f aca="false">IF(E267="","",D267-E267)</f>
        <v>-88</v>
      </c>
      <c r="G267" s="59" t="n">
        <v>1049</v>
      </c>
      <c r="H267" s="59" t="n">
        <v>1032</v>
      </c>
      <c r="I267" s="68" t="n">
        <f aca="false">IF(H267="","",G267-H267)</f>
        <v>17</v>
      </c>
      <c r="J267" s="40" t="n">
        <f aca="false">IF(OR(D267="",D267+G267=0),"",D267/(D267+G267))</f>
        <v>0.395389048991354</v>
      </c>
      <c r="K267" s="40" t="n">
        <f aca="false">IF(E267="","",E267/(E267+H267))</f>
        <v>0.428571428571429</v>
      </c>
      <c r="L267" s="69" t="n">
        <f aca="false">IF(OR(K267="",J267=""),"",(J267-K267)*100)</f>
        <v>-3.31823795800741</v>
      </c>
      <c r="M267" s="36" t="n">
        <v>2.56134382502704</v>
      </c>
      <c r="N267" s="36" t="n">
        <v>1.28313635590461</v>
      </c>
      <c r="O267" s="36" t="n">
        <f aca="false">SQRT(M267^2+N267^2)</f>
        <v>2.86477243386771</v>
      </c>
      <c r="P267" s="40" t="n">
        <f aca="false">IF(J267="","",MAX(0,J267-1.96*O267/100))</f>
        <v>0.339239509287547</v>
      </c>
      <c r="Q267" s="40" t="n">
        <f aca="false">IF(J267="","",MIN(1,J267+1.96*O267/100))</f>
        <v>0.451538588695162</v>
      </c>
      <c r="R267" s="32" t="str">
        <f aca="false">IF(L267="","",IF(ABS(L267)&lt;=O267,"Yes","No"))</f>
        <v>No</v>
      </c>
      <c r="S267" s="32" t="str">
        <f aca="false">IF(L267="","",IF(ABS(L267)&lt;=1.96*O267,"Yes","No"))</f>
        <v>Yes</v>
      </c>
      <c r="T267" s="59" t="n">
        <f aca="false">IF(D267="","",ROUND(SQRT(((D267+G267)*O267/100)^2+(J267*(D267+G267)*0.09179)^2),0))</f>
        <v>80</v>
      </c>
      <c r="U267" s="32"/>
    </row>
    <row r="268" customFormat="false" ht="15" hidden="false" customHeight="false" outlineLevel="0" collapsed="false">
      <c r="A268" s="32" t="s">
        <v>418</v>
      </c>
      <c r="B268" s="32" t="s">
        <v>474</v>
      </c>
      <c r="C268" s="32" t="s">
        <v>476</v>
      </c>
      <c r="D268" s="59" t="n">
        <v>688</v>
      </c>
      <c r="E268" s="59" t="n">
        <v>710</v>
      </c>
      <c r="F268" s="68" t="n">
        <f aca="false">IF(E268="","",D268-E268)</f>
        <v>-22</v>
      </c>
      <c r="G268" s="59" t="n">
        <v>936</v>
      </c>
      <c r="H268" s="59" t="n">
        <v>927</v>
      </c>
      <c r="I268" s="68" t="n">
        <f aca="false">IF(H268="","",G268-H268)</f>
        <v>9</v>
      </c>
      <c r="J268" s="40" t="n">
        <f aca="false">IF(OR(D268="",D268+G268=0),"",D268/(D268+G268))</f>
        <v>0.423645320197044</v>
      </c>
      <c r="K268" s="40" t="n">
        <f aca="false">IF(E268="","",E268/(E268+H268))</f>
        <v>0.433720219914478</v>
      </c>
      <c r="L268" s="69" t="n">
        <f aca="false">IF(OR(K268="",J268=""),"",(J268-K268)*100)</f>
        <v>-1.00748997174334</v>
      </c>
      <c r="M268" s="36" t="n">
        <v>2.56134382502704</v>
      </c>
      <c r="N268" s="36" t="n">
        <v>1.28313635590461</v>
      </c>
      <c r="O268" s="36" t="n">
        <f aca="false">SQRT(M268^2+N268^2)</f>
        <v>2.86477243386771</v>
      </c>
      <c r="P268" s="40" t="n">
        <f aca="false">IF(J268="","",MAX(0,J268-1.96*O268/100))</f>
        <v>0.367495780493237</v>
      </c>
      <c r="Q268" s="40" t="n">
        <f aca="false">IF(J268="","",MIN(1,J268+1.96*O268/100))</f>
        <v>0.479794859900851</v>
      </c>
      <c r="R268" s="32" t="str">
        <f aca="false">IF(L268="","",IF(ABS(L268)&lt;=O268,"Yes","No"))</f>
        <v>Yes</v>
      </c>
      <c r="S268" s="32" t="str">
        <f aca="false">IF(L268="","",IF(ABS(L268)&lt;=1.96*O268,"Yes","No"))</f>
        <v>Yes</v>
      </c>
      <c r="T268" s="59" t="n">
        <f aca="false">IF(D268="","",ROUND(SQRT(((D268+G268)*O268/100)^2+(J268*(D268+G268)*0.09179)^2),0))</f>
        <v>78</v>
      </c>
      <c r="U268" s="32"/>
    </row>
    <row r="269" customFormat="false" ht="15" hidden="false" customHeight="false" outlineLevel="0" collapsed="false">
      <c r="A269" s="32" t="s">
        <v>418</v>
      </c>
      <c r="B269" s="32" t="s">
        <v>477</v>
      </c>
      <c r="C269" s="32" t="s">
        <v>477</v>
      </c>
      <c r="D269" s="59" t="n">
        <v>188</v>
      </c>
      <c r="E269" s="59" t="n">
        <v>217</v>
      </c>
      <c r="F269" s="68" t="n">
        <f aca="false">IF(E269="","",D269-E269)</f>
        <v>-29</v>
      </c>
      <c r="G269" s="59" t="n">
        <v>323</v>
      </c>
      <c r="H269" s="59" t="n">
        <v>309</v>
      </c>
      <c r="I269" s="68" t="n">
        <f aca="false">IF(H269="","",G269-H269)</f>
        <v>14</v>
      </c>
      <c r="J269" s="40" t="n">
        <f aca="false">IF(OR(D269="",D269+G269=0),"",D269/(D269+G269))</f>
        <v>0.367906066536204</v>
      </c>
      <c r="K269" s="40" t="n">
        <f aca="false">IF(E269="","",E269/(E269+H269))</f>
        <v>0.41254752851711</v>
      </c>
      <c r="L269" s="69" t="n">
        <f aca="false">IF(OR(K269="",J269=""),"",(J269-K269)*100)</f>
        <v>-4.46414619809067</v>
      </c>
      <c r="M269" s="36" t="n">
        <v>4.08747524320642</v>
      </c>
      <c r="N269" s="36" t="n">
        <v>1.28313635590461</v>
      </c>
      <c r="O269" s="36" t="n">
        <f aca="false">SQRT(M269^2+N269^2)</f>
        <v>4.28414434533543</v>
      </c>
      <c r="P269" s="40" t="n">
        <f aca="false">IF(J269="","",MAX(0,J269-1.96*O269/100))</f>
        <v>0.283936837367629</v>
      </c>
      <c r="Q269" s="40" t="n">
        <f aca="false">IF(J269="","",MIN(1,J269+1.96*O269/100))</f>
        <v>0.451875295704778</v>
      </c>
      <c r="R269" s="32" t="str">
        <f aca="false">IF(L269="","",IF(ABS(L269)&lt;=O269,"Yes","No"))</f>
        <v>No</v>
      </c>
      <c r="S269" s="32" t="str">
        <f aca="false">IF(L269="","",IF(ABS(L269)&lt;=1.96*O269,"Yes","No"))</f>
        <v>Yes</v>
      </c>
      <c r="T269" s="59" t="n">
        <f aca="false">IF(D269="","",ROUND(SQRT(((D269+G269)*O269/100)^2+(J269*(D269+G269)*0.15542)^2),0))</f>
        <v>37</v>
      </c>
      <c r="U269" s="32"/>
    </row>
    <row r="270" customFormat="false" ht="15" hidden="false" customHeight="false" outlineLevel="0" collapsed="false">
      <c r="A270" s="32" t="s">
        <v>418</v>
      </c>
      <c r="B270" s="32" t="s">
        <v>478</v>
      </c>
      <c r="C270" s="32" t="s">
        <v>479</v>
      </c>
      <c r="D270" s="59" t="n">
        <v>302</v>
      </c>
      <c r="E270" s="59"/>
      <c r="F270" s="68" t="str">
        <f aca="false">IF(E270="","",D270-E270)</f>
        <v/>
      </c>
      <c r="G270" s="59" t="n">
        <v>139</v>
      </c>
      <c r="H270" s="59"/>
      <c r="I270" s="68" t="str">
        <f aca="false">IF(H270="","",G270-H270)</f>
        <v/>
      </c>
      <c r="J270" s="40" t="n">
        <f aca="false">IF(OR(D270="",D270+G270=0),"",D270/(D270+G270))</f>
        <v>0.684807256235828</v>
      </c>
      <c r="K270" s="40" t="str">
        <f aca="false">IF(E270="","",E270/(E270+H270))</f>
        <v/>
      </c>
      <c r="L270" s="69" t="str">
        <f aca="false">IF(OR(K270="",J270=""),"",(J270-K270)*100)</f>
        <v/>
      </c>
      <c r="M270" s="36" t="n">
        <v>4.08747524320642</v>
      </c>
      <c r="N270" s="36" t="n">
        <v>1.28313635590461</v>
      </c>
      <c r="O270" s="36" t="n">
        <f aca="false">SQRT(M270^2+N270^2)</f>
        <v>4.28414434533543</v>
      </c>
      <c r="P270" s="40" t="n">
        <f aca="false">IF(J270="","",MAX(0,J270-1.96*O270/100))</f>
        <v>0.600838027067253</v>
      </c>
      <c r="Q270" s="40" t="n">
        <f aca="false">IF(J270="","",MIN(1,J270+1.96*O270/100))</f>
        <v>0.768776485404402</v>
      </c>
      <c r="R270" s="32" t="str">
        <f aca="false">IF(L270="","",IF(ABS(L270)&lt;=O270,"Yes","No"))</f>
        <v/>
      </c>
      <c r="S270" s="32" t="str">
        <f aca="false">IF(L270="","",IF(ABS(L270)&lt;=1.96*O270,"Yes","No"))</f>
        <v/>
      </c>
      <c r="T270" s="59" t="n">
        <f aca="false">IF(D270="","",ROUND(SQRT(((D270+G270)*O270/100)^2+(J270*(D270+G270)*0.15542)^2),0))</f>
        <v>51</v>
      </c>
      <c r="U270" s="32" t="s">
        <v>735</v>
      </c>
    </row>
    <row r="271" customFormat="false" ht="15" hidden="false" customHeight="false" outlineLevel="0" collapsed="false">
      <c r="A271" s="32" t="s">
        <v>418</v>
      </c>
      <c r="B271" s="32" t="s">
        <v>478</v>
      </c>
      <c r="C271" s="32" t="s">
        <v>480</v>
      </c>
      <c r="D271" s="59" t="n">
        <v>481</v>
      </c>
      <c r="E271" s="59"/>
      <c r="F271" s="68" t="str">
        <f aca="false">IF(E271="","",D271-E271)</f>
        <v/>
      </c>
      <c r="G271" s="59" t="n">
        <v>219</v>
      </c>
      <c r="H271" s="59"/>
      <c r="I271" s="68" t="str">
        <f aca="false">IF(H271="","",G271-H271)</f>
        <v/>
      </c>
      <c r="J271" s="40" t="n">
        <f aca="false">IF(OR(D271="",D271+G271=0),"",D271/(D271+G271))</f>
        <v>0.687142857142857</v>
      </c>
      <c r="K271" s="40" t="str">
        <f aca="false">IF(E271="","",E271/(E271+H271))</f>
        <v/>
      </c>
      <c r="L271" s="69" t="str">
        <f aca="false">IF(OR(K271="",J271=""),"",(J271-K271)*100)</f>
        <v/>
      </c>
      <c r="M271" s="36" t="n">
        <v>4.08747524320642</v>
      </c>
      <c r="N271" s="36" t="n">
        <v>1.28313635590461</v>
      </c>
      <c r="O271" s="36" t="n">
        <f aca="false">SQRT(M271^2+N271^2)</f>
        <v>4.28414434533543</v>
      </c>
      <c r="P271" s="40" t="n">
        <f aca="false">IF(J271="","",MAX(0,J271-1.96*O271/100))</f>
        <v>0.603173627974283</v>
      </c>
      <c r="Q271" s="40" t="n">
        <f aca="false">IF(J271="","",MIN(1,J271+1.96*O271/100))</f>
        <v>0.771112086311432</v>
      </c>
      <c r="R271" s="32" t="str">
        <f aca="false">IF(L271="","",IF(ABS(L271)&lt;=O271,"Yes","No"))</f>
        <v/>
      </c>
      <c r="S271" s="32" t="str">
        <f aca="false">IF(L271="","",IF(ABS(L271)&lt;=1.96*O271,"Yes","No"))</f>
        <v/>
      </c>
      <c r="T271" s="59" t="n">
        <f aca="false">IF(D271="","",ROUND(SQRT(((D271+G271)*O271/100)^2+(J271*(D271+G271)*0.15542)^2),0))</f>
        <v>81</v>
      </c>
      <c r="U271" s="32" t="s">
        <v>735</v>
      </c>
    </row>
    <row r="272" customFormat="false" ht="15" hidden="false" customHeight="false" outlineLevel="0" collapsed="false">
      <c r="A272" s="32" t="s">
        <v>418</v>
      </c>
      <c r="B272" s="32" t="s">
        <v>478</v>
      </c>
      <c r="C272" s="32" t="s">
        <v>481</v>
      </c>
      <c r="D272" s="59" t="n">
        <v>461</v>
      </c>
      <c r="E272" s="59" t="n">
        <v>492</v>
      </c>
      <c r="F272" s="68" t="n">
        <f aca="false">IF(E272="","",D272-E272)</f>
        <v>-31</v>
      </c>
      <c r="G272" s="59" t="n">
        <v>175</v>
      </c>
      <c r="H272" s="59" t="n">
        <v>197</v>
      </c>
      <c r="I272" s="68" t="n">
        <f aca="false">IF(H272="","",G272-H272)</f>
        <v>-22</v>
      </c>
      <c r="J272" s="40" t="n">
        <f aca="false">IF(OR(D272="",D272+G272=0),"",D272/(D272+G272))</f>
        <v>0.724842767295598</v>
      </c>
      <c r="K272" s="40" t="n">
        <f aca="false">IF(E272="","",E272/(E272+H272))</f>
        <v>0.714078374455733</v>
      </c>
      <c r="L272" s="69" t="n">
        <f aca="false">IF(OR(K272="",J272=""),"",(J272-K272)*100)</f>
        <v>1.07643928398645</v>
      </c>
      <c r="M272" s="36" t="n">
        <v>4.08747524320642</v>
      </c>
      <c r="N272" s="36" t="n">
        <v>1.28313635590461</v>
      </c>
      <c r="O272" s="36" t="n">
        <f aca="false">SQRT(M272^2+N272^2)</f>
        <v>4.28414434533543</v>
      </c>
      <c r="P272" s="40" t="n">
        <f aca="false">IF(J272="","",MAX(0,J272-1.96*O272/100))</f>
        <v>0.640873538127023</v>
      </c>
      <c r="Q272" s="40" t="n">
        <f aca="false">IF(J272="","",MIN(1,J272+1.96*O272/100))</f>
        <v>0.808811996464172</v>
      </c>
      <c r="R272" s="32" t="str">
        <f aca="false">IF(L272="","",IF(ABS(L272)&lt;=O272,"Yes","No"))</f>
        <v>Yes</v>
      </c>
      <c r="S272" s="32" t="str">
        <f aca="false">IF(L272="","",IF(ABS(L272)&lt;=1.96*O272,"Yes","No"))</f>
        <v>Yes</v>
      </c>
      <c r="T272" s="59" t="n">
        <f aca="false">IF(D272="","",ROUND(SQRT(((D272+G272)*O272/100)^2+(J272*(D272+G272)*0.15542)^2),0))</f>
        <v>77</v>
      </c>
      <c r="U272" s="32"/>
    </row>
    <row r="273" customFormat="false" ht="15" hidden="false" customHeight="false" outlineLevel="0" collapsed="false">
      <c r="A273" s="32" t="s">
        <v>418</v>
      </c>
      <c r="B273" s="32" t="s">
        <v>478</v>
      </c>
      <c r="C273" s="32" t="s">
        <v>482</v>
      </c>
      <c r="D273" s="59" t="n">
        <v>690</v>
      </c>
      <c r="E273" s="59" t="n">
        <v>743</v>
      </c>
      <c r="F273" s="68" t="n">
        <f aca="false">IF(E273="","",D273-E273)</f>
        <v>-53</v>
      </c>
      <c r="G273" s="59" t="n">
        <v>285</v>
      </c>
      <c r="H273" s="59" t="n">
        <v>265</v>
      </c>
      <c r="I273" s="68" t="n">
        <f aca="false">IF(H273="","",G273-H273)</f>
        <v>20</v>
      </c>
      <c r="J273" s="40" t="n">
        <f aca="false">IF(OR(D273="",D273+G273=0),"",D273/(D273+G273))</f>
        <v>0.707692307692308</v>
      </c>
      <c r="K273" s="40" t="n">
        <f aca="false">IF(E273="","",E273/(E273+H273))</f>
        <v>0.737103174603175</v>
      </c>
      <c r="L273" s="69" t="n">
        <f aca="false">IF(OR(K273="",J273=""),"",(J273-K273)*100)</f>
        <v>-2.94108669108669</v>
      </c>
      <c r="M273" s="36" t="n">
        <v>2.8128053798891</v>
      </c>
      <c r="N273" s="36" t="n">
        <v>1.28313635590461</v>
      </c>
      <c r="O273" s="36" t="n">
        <f aca="false">SQRT(M273^2+N273^2)</f>
        <v>3.09165214941416</v>
      </c>
      <c r="P273" s="40" t="n">
        <f aca="false">IF(J273="","",MAX(0,J273-1.96*O273/100))</f>
        <v>0.64709592556379</v>
      </c>
      <c r="Q273" s="40" t="n">
        <f aca="false">IF(J273="","",MIN(1,J273+1.96*O273/100))</f>
        <v>0.768288689820825</v>
      </c>
      <c r="R273" s="32" t="str">
        <f aca="false">IF(L273="","",IF(ABS(L273)&lt;=O273,"Yes","No"))</f>
        <v>Yes</v>
      </c>
      <c r="S273" s="32" t="str">
        <f aca="false">IF(L273="","",IF(ABS(L273)&lt;=1.96*O273,"Yes","No"))</f>
        <v>Yes</v>
      </c>
      <c r="T273" s="59" t="n">
        <f aca="false">IF(D273="","",ROUND(SQRT(((D273+G273)*O273/100)^2+(J273*(D273+G273)*0.09439)^2),0))</f>
        <v>72</v>
      </c>
      <c r="U273" s="32"/>
    </row>
    <row r="274" customFormat="false" ht="15" hidden="false" customHeight="false" outlineLevel="0" collapsed="false">
      <c r="A274" s="32" t="s">
        <v>418</v>
      </c>
      <c r="B274" s="32" t="s">
        <v>478</v>
      </c>
      <c r="C274" s="32" t="s">
        <v>483</v>
      </c>
      <c r="D274" s="59" t="n">
        <v>647</v>
      </c>
      <c r="E274" s="59" t="n">
        <v>1109</v>
      </c>
      <c r="F274" s="68" t="n">
        <f aca="false">IF(E274="","",D274-E274)</f>
        <v>-462</v>
      </c>
      <c r="G274" s="59" t="n">
        <v>176</v>
      </c>
      <c r="H274" s="59" t="n">
        <v>290</v>
      </c>
      <c r="I274" s="68" t="n">
        <f aca="false">IF(H274="","",G274-H274)</f>
        <v>-114</v>
      </c>
      <c r="J274" s="40" t="n">
        <f aca="false">IF(OR(D274="",D274+G274=0),"",D274/(D274+G274))</f>
        <v>0.786148238153098</v>
      </c>
      <c r="K274" s="40" t="n">
        <f aca="false">IF(E274="","",E274/(E274+H274))</f>
        <v>0.792709077912795</v>
      </c>
      <c r="L274" s="69" t="n">
        <f aca="false">IF(OR(K274="",J274=""),"",(J274-K274)*100)</f>
        <v>-0.656083975969646</v>
      </c>
      <c r="M274" s="36" t="n">
        <v>2.8128053798891</v>
      </c>
      <c r="N274" s="36" t="n">
        <v>1.28313635590461</v>
      </c>
      <c r="O274" s="36" t="n">
        <f aca="false">SQRT(M274^2+N274^2)</f>
        <v>3.09165214941416</v>
      </c>
      <c r="P274" s="40" t="n">
        <f aca="false">IF(J274="","",MAX(0,J274-1.96*O274/100))</f>
        <v>0.725551856024581</v>
      </c>
      <c r="Q274" s="40" t="n">
        <f aca="false">IF(J274="","",MIN(1,J274+1.96*O274/100))</f>
        <v>0.846744620281616</v>
      </c>
      <c r="R274" s="32" t="str">
        <f aca="false">IF(L274="","",IF(ABS(L274)&lt;=O274,"Yes","No"))</f>
        <v>Yes</v>
      </c>
      <c r="S274" s="32" t="str">
        <f aca="false">IF(L274="","",IF(ABS(L274)&lt;=1.96*O274,"Yes","No"))</f>
        <v>Yes</v>
      </c>
      <c r="T274" s="59" t="n">
        <f aca="false">IF(D274="","",ROUND(SQRT(((D274+G274)*O274/100)^2+(J274*(D274+G274)*0.09439)^2),0))</f>
        <v>66</v>
      </c>
      <c r="U274" s="32"/>
    </row>
    <row r="275" customFormat="false" ht="15" hidden="false" customHeight="false" outlineLevel="0" collapsed="false">
      <c r="A275" s="32" t="s">
        <v>418</v>
      </c>
      <c r="B275" s="32" t="s">
        <v>478</v>
      </c>
      <c r="C275" s="32" t="s">
        <v>484</v>
      </c>
      <c r="D275" s="59" t="n">
        <v>591</v>
      </c>
      <c r="E275" s="59" t="n">
        <v>566</v>
      </c>
      <c r="F275" s="68" t="n">
        <f aca="false">IF(E275="","",D275-E275)</f>
        <v>25</v>
      </c>
      <c r="G275" s="59" t="n">
        <v>256</v>
      </c>
      <c r="H275" s="59" t="n">
        <v>257</v>
      </c>
      <c r="I275" s="68" t="n">
        <f aca="false">IF(H275="","",G275-H275)</f>
        <v>-1</v>
      </c>
      <c r="J275" s="40" t="n">
        <f aca="false">IF(OR(D275="",D275+G275=0),"",D275/(D275+G275))</f>
        <v>0.69775678866588</v>
      </c>
      <c r="K275" s="40" t="n">
        <f aca="false">IF(E275="","",E275/(E275+H275))</f>
        <v>0.687727825030377</v>
      </c>
      <c r="L275" s="69" t="n">
        <f aca="false">IF(OR(K275="",J275=""),"",(J275-K275)*100)</f>
        <v>1.00289636355029</v>
      </c>
      <c r="M275" s="36" t="n">
        <v>2.8128053798891</v>
      </c>
      <c r="N275" s="36" t="n">
        <v>1.28313635590461</v>
      </c>
      <c r="O275" s="36" t="n">
        <f aca="false">SQRT(M275^2+N275^2)</f>
        <v>3.09165214941416</v>
      </c>
      <c r="P275" s="40" t="n">
        <f aca="false">IF(J275="","",MAX(0,J275-1.96*O275/100))</f>
        <v>0.637160406537362</v>
      </c>
      <c r="Q275" s="40" t="n">
        <f aca="false">IF(J275="","",MIN(1,J275+1.96*O275/100))</f>
        <v>0.758353170794397</v>
      </c>
      <c r="R275" s="32" t="str">
        <f aca="false">IF(L275="","",IF(ABS(L275)&lt;=O275,"Yes","No"))</f>
        <v>Yes</v>
      </c>
      <c r="S275" s="32" t="str">
        <f aca="false">IF(L275="","",IF(ABS(L275)&lt;=1.96*O275,"Yes","No"))</f>
        <v>Yes</v>
      </c>
      <c r="T275" s="59" t="n">
        <f aca="false">IF(D275="","",ROUND(SQRT(((D275+G275)*O275/100)^2+(J275*(D275+G275)*0.09439)^2),0))</f>
        <v>62</v>
      </c>
      <c r="U275" s="32"/>
    </row>
    <row r="276" customFormat="false" ht="15" hidden="false" customHeight="false" outlineLevel="0" collapsed="false">
      <c r="A276" s="32" t="s">
        <v>418</v>
      </c>
      <c r="B276" s="32" t="s">
        <v>478</v>
      </c>
      <c r="C276" s="32" t="s">
        <v>485</v>
      </c>
      <c r="D276" s="59" t="n">
        <v>499</v>
      </c>
      <c r="E276" s="59" t="n">
        <v>517</v>
      </c>
      <c r="F276" s="68" t="n">
        <f aca="false">IF(E276="","",D276-E276)</f>
        <v>-18</v>
      </c>
      <c r="G276" s="59" t="n">
        <v>279</v>
      </c>
      <c r="H276" s="59" t="n">
        <v>265</v>
      </c>
      <c r="I276" s="68" t="n">
        <f aca="false">IF(H276="","",G276-H276)</f>
        <v>14</v>
      </c>
      <c r="J276" s="40" t="n">
        <f aca="false">IF(OR(D276="",D276+G276=0),"",D276/(D276+G276))</f>
        <v>0.641388174807198</v>
      </c>
      <c r="K276" s="40" t="n">
        <f aca="false">IF(E276="","",E276/(E276+H276))</f>
        <v>0.661125319693095</v>
      </c>
      <c r="L276" s="69" t="n">
        <f aca="false">IF(OR(K276="",J276=""),"",(J276-K276)*100)</f>
        <v>-1.97371448858967</v>
      </c>
      <c r="M276" s="36" t="n">
        <v>2.8128053798891</v>
      </c>
      <c r="N276" s="36" t="n">
        <v>1.28313635590461</v>
      </c>
      <c r="O276" s="36" t="n">
        <f aca="false">SQRT(M276^2+N276^2)</f>
        <v>3.09165214941416</v>
      </c>
      <c r="P276" s="40" t="n">
        <f aca="false">IF(J276="","",MAX(0,J276-1.96*O276/100))</f>
        <v>0.58079179267868</v>
      </c>
      <c r="Q276" s="40" t="n">
        <f aca="false">IF(J276="","",MIN(1,J276+1.96*O276/100))</f>
        <v>0.701984556935716</v>
      </c>
      <c r="R276" s="32" t="str">
        <f aca="false">IF(L276="","",IF(ABS(L276)&lt;=O276,"Yes","No"))</f>
        <v>Yes</v>
      </c>
      <c r="S276" s="32" t="str">
        <f aca="false">IF(L276="","",IF(ABS(L276)&lt;=1.96*O276,"Yes","No"))</f>
        <v>Yes</v>
      </c>
      <c r="T276" s="59" t="n">
        <f aca="false">IF(D276="","",ROUND(SQRT(((D276+G276)*O276/100)^2+(J276*(D276+G276)*0.09439)^2),0))</f>
        <v>53</v>
      </c>
      <c r="U276" s="32"/>
    </row>
    <row r="277" customFormat="false" ht="15" hidden="false" customHeight="false" outlineLevel="0" collapsed="false">
      <c r="A277" s="32" t="s">
        <v>418</v>
      </c>
      <c r="B277" s="32" t="s">
        <v>478</v>
      </c>
      <c r="C277" s="32" t="s">
        <v>486</v>
      </c>
      <c r="D277" s="59" t="n">
        <v>209</v>
      </c>
      <c r="E277" s="59" t="n">
        <v>233</v>
      </c>
      <c r="F277" s="68" t="n">
        <f aca="false">IF(E277="","",D277-E277)</f>
        <v>-24</v>
      </c>
      <c r="G277" s="59" t="n">
        <v>93</v>
      </c>
      <c r="H277" s="59" t="n">
        <v>84</v>
      </c>
      <c r="I277" s="68" t="n">
        <f aca="false">IF(H277="","",G277-H277)</f>
        <v>9</v>
      </c>
      <c r="J277" s="40" t="n">
        <f aca="false">IF(OR(D277="",D277+G277=0),"",D277/(D277+G277))</f>
        <v>0.69205298013245</v>
      </c>
      <c r="K277" s="40" t="n">
        <f aca="false">IF(E277="","",E277/(E277+H277))</f>
        <v>0.735015772870662</v>
      </c>
      <c r="L277" s="69" t="n">
        <f aca="false">IF(OR(K277="",J277=""),"",(J277-K277)*100)</f>
        <v>-4.29627927382121</v>
      </c>
      <c r="M277" s="36" t="n">
        <v>4.08747524320642</v>
      </c>
      <c r="N277" s="36" t="n">
        <v>1.28313635590461</v>
      </c>
      <c r="O277" s="36" t="n">
        <f aca="false">SQRT(M277^2+N277^2)</f>
        <v>4.28414434533543</v>
      </c>
      <c r="P277" s="40" t="n">
        <f aca="false">IF(J277="","",MAX(0,J277-1.96*O277/100))</f>
        <v>0.608083750963876</v>
      </c>
      <c r="Q277" s="40" t="n">
        <f aca="false">IF(J277="","",MIN(1,J277+1.96*O277/100))</f>
        <v>0.776022209301025</v>
      </c>
      <c r="R277" s="32" t="str">
        <f aca="false">IF(L277="","",IF(ABS(L277)&lt;=O277,"Yes","No"))</f>
        <v>No</v>
      </c>
      <c r="S277" s="32" t="str">
        <f aca="false">IF(L277="","",IF(ABS(L277)&lt;=1.96*O277,"Yes","No"))</f>
        <v>Yes</v>
      </c>
      <c r="T277" s="59" t="n">
        <f aca="false">IF(D277="","",ROUND(SQRT(((D277+G277)*O277/100)^2+(J277*(D277+G277)*0.15542)^2),0))</f>
        <v>35</v>
      </c>
      <c r="U277" s="32"/>
    </row>
    <row r="278" customFormat="false" ht="15" hidden="false" customHeight="false" outlineLevel="0" collapsed="false">
      <c r="A278" s="32" t="s">
        <v>418</v>
      </c>
      <c r="B278" s="32" t="s">
        <v>478</v>
      </c>
      <c r="C278" s="32" t="s">
        <v>487</v>
      </c>
      <c r="D278" s="59" t="n">
        <v>363</v>
      </c>
      <c r="E278" s="59" t="n">
        <v>391</v>
      </c>
      <c r="F278" s="68" t="n">
        <f aca="false">IF(E278="","",D278-E278)</f>
        <v>-28</v>
      </c>
      <c r="G278" s="59" t="n">
        <v>133</v>
      </c>
      <c r="H278" s="59" t="n">
        <v>126</v>
      </c>
      <c r="I278" s="68" t="n">
        <f aca="false">IF(H278="","",G278-H278)</f>
        <v>7</v>
      </c>
      <c r="J278" s="40" t="n">
        <f aca="false">IF(OR(D278="",D278+G278=0),"",D278/(D278+G278))</f>
        <v>0.731854838709677</v>
      </c>
      <c r="K278" s="40" t="n">
        <f aca="false">IF(E278="","",E278/(E278+H278))</f>
        <v>0.756286266924565</v>
      </c>
      <c r="L278" s="69" t="n">
        <f aca="false">IF(OR(K278="",J278=""),"",(J278-K278)*100)</f>
        <v>-2.44314282148874</v>
      </c>
      <c r="M278" s="36" t="n">
        <v>4.08747524320642</v>
      </c>
      <c r="N278" s="36" t="n">
        <v>1.28313635590461</v>
      </c>
      <c r="O278" s="36" t="n">
        <f aca="false">SQRT(M278^2+N278^2)</f>
        <v>4.28414434533543</v>
      </c>
      <c r="P278" s="40" t="n">
        <f aca="false">IF(J278="","",MAX(0,J278-1.96*O278/100))</f>
        <v>0.647885609541103</v>
      </c>
      <c r="Q278" s="40" t="n">
        <f aca="false">IF(J278="","",MIN(1,J278+1.96*O278/100))</f>
        <v>0.815824067878252</v>
      </c>
      <c r="R278" s="32" t="str">
        <f aca="false">IF(L278="","",IF(ABS(L278)&lt;=O278,"Yes","No"))</f>
        <v>Yes</v>
      </c>
      <c r="S278" s="32" t="str">
        <f aca="false">IF(L278="","",IF(ABS(L278)&lt;=1.96*O278,"Yes","No"))</f>
        <v>Yes</v>
      </c>
      <c r="T278" s="59" t="n">
        <f aca="false">IF(D278="","",ROUND(SQRT(((D278+G278)*O278/100)^2+(J278*(D278+G278)*0.15542)^2),0))</f>
        <v>60</v>
      </c>
      <c r="U278" s="32"/>
    </row>
    <row r="279" customFormat="false" ht="15" hidden="false" customHeight="false" outlineLevel="0" collapsed="false">
      <c r="A279" s="32" t="s">
        <v>418</v>
      </c>
      <c r="B279" s="32" t="s">
        <v>478</v>
      </c>
      <c r="C279" s="32" t="s">
        <v>488</v>
      </c>
      <c r="D279" s="59" t="n">
        <v>414</v>
      </c>
      <c r="E279" s="59" t="n">
        <v>381</v>
      </c>
      <c r="F279" s="68" t="n">
        <f aca="false">IF(E279="","",D279-E279)</f>
        <v>33</v>
      </c>
      <c r="G279" s="59" t="n">
        <v>158</v>
      </c>
      <c r="H279" s="59" t="n">
        <v>184</v>
      </c>
      <c r="I279" s="68" t="n">
        <f aca="false">IF(H279="","",G279-H279)</f>
        <v>-26</v>
      </c>
      <c r="J279" s="40" t="n">
        <f aca="false">IF(OR(D279="",D279+G279=0),"",D279/(D279+G279))</f>
        <v>0.723776223776224</v>
      </c>
      <c r="K279" s="40" t="n">
        <f aca="false">IF(E279="","",E279/(E279+H279))</f>
        <v>0.674336283185841</v>
      </c>
      <c r="L279" s="69" t="n">
        <f aca="false">IF(OR(K279="",J279=""),"",(J279-K279)*100)</f>
        <v>4.9439940590383</v>
      </c>
      <c r="M279" s="36" t="n">
        <v>4.08747524320642</v>
      </c>
      <c r="N279" s="36" t="n">
        <v>1.28313635590461</v>
      </c>
      <c r="O279" s="36" t="n">
        <f aca="false">SQRT(M279^2+N279^2)</f>
        <v>4.28414434533543</v>
      </c>
      <c r="P279" s="40" t="n">
        <f aca="false">IF(J279="","",MAX(0,J279-1.96*O279/100))</f>
        <v>0.639806994607649</v>
      </c>
      <c r="Q279" s="40" t="n">
        <f aca="false">IF(J279="","",MIN(1,J279+1.96*O279/100))</f>
        <v>0.807745452944798</v>
      </c>
      <c r="R279" s="32" t="str">
        <f aca="false">IF(L279="","",IF(ABS(L279)&lt;=O279,"Yes","No"))</f>
        <v>No</v>
      </c>
      <c r="S279" s="32" t="str">
        <f aca="false">IF(L279="","",IF(ABS(L279)&lt;=1.96*O279,"Yes","No"))</f>
        <v>Yes</v>
      </c>
      <c r="T279" s="59" t="n">
        <f aca="false">IF(D279="","",ROUND(SQRT(((D279+G279)*O279/100)^2+(J279*(D279+G279)*0.15542)^2),0))</f>
        <v>69</v>
      </c>
      <c r="U279" s="32"/>
    </row>
    <row r="280" customFormat="false" ht="15" hidden="false" customHeight="false" outlineLevel="0" collapsed="false">
      <c r="A280" s="32" t="s">
        <v>418</v>
      </c>
      <c r="B280" s="32" t="s">
        <v>478</v>
      </c>
      <c r="C280" s="32" t="s">
        <v>489</v>
      </c>
      <c r="D280" s="59" t="n">
        <v>430</v>
      </c>
      <c r="E280" s="59"/>
      <c r="F280" s="68" t="str">
        <f aca="false">IF(E280="","",D280-E280)</f>
        <v/>
      </c>
      <c r="G280" s="59" t="n">
        <v>193</v>
      </c>
      <c r="H280" s="59"/>
      <c r="I280" s="68" t="str">
        <f aca="false">IF(H280="","",G280-H280)</f>
        <v/>
      </c>
      <c r="J280" s="40" t="n">
        <f aca="false">IF(OR(D280="",D280+G280=0),"",D280/(D280+G280))</f>
        <v>0.690208667736758</v>
      </c>
      <c r="K280" s="40" t="str">
        <f aca="false">IF(E280="","",E280/(E280+H280))</f>
        <v/>
      </c>
      <c r="L280" s="69" t="str">
        <f aca="false">IF(OR(K280="",J280=""),"",(J280-K280)*100)</f>
        <v/>
      </c>
      <c r="M280" s="36" t="n">
        <v>4.08747524320642</v>
      </c>
      <c r="N280" s="36" t="n">
        <v>1.28313635590461</v>
      </c>
      <c r="O280" s="36" t="n">
        <f aca="false">SQRT(M280^2+N280^2)</f>
        <v>4.28414434533543</v>
      </c>
      <c r="P280" s="40" t="n">
        <f aca="false">IF(J280="","",MAX(0,J280-1.96*O280/100))</f>
        <v>0.606239438568183</v>
      </c>
      <c r="Q280" s="40" t="n">
        <f aca="false">IF(J280="","",MIN(1,J280+1.96*O280/100))</f>
        <v>0.774177896905332</v>
      </c>
      <c r="R280" s="32" t="str">
        <f aca="false">IF(L280="","",IF(ABS(L280)&lt;=O280,"Yes","No"))</f>
        <v/>
      </c>
      <c r="S280" s="32" t="str">
        <f aca="false">IF(L280="","",IF(ABS(L280)&lt;=1.96*O280,"Yes","No"))</f>
        <v/>
      </c>
      <c r="T280" s="59" t="n">
        <f aca="false">IF(D280="","",ROUND(SQRT(((D280+G280)*O280/100)^2+(J280*(D280+G280)*0.15542)^2),0))</f>
        <v>72</v>
      </c>
      <c r="U280" s="32" t="s">
        <v>735</v>
      </c>
    </row>
    <row r="281" customFormat="false" ht="15" hidden="false" customHeight="false" outlineLevel="0" collapsed="false">
      <c r="A281" s="32" t="s">
        <v>418</v>
      </c>
      <c r="B281" s="32" t="s">
        <v>478</v>
      </c>
      <c r="C281" s="32" t="s">
        <v>490</v>
      </c>
      <c r="D281" s="59" t="n">
        <v>926</v>
      </c>
      <c r="E281" s="59" t="n">
        <v>912</v>
      </c>
      <c r="F281" s="68" t="n">
        <f aca="false">IF(E281="","",D281-E281)</f>
        <v>14</v>
      </c>
      <c r="G281" s="59" t="n">
        <v>460</v>
      </c>
      <c r="H281" s="59" t="n">
        <v>445</v>
      </c>
      <c r="I281" s="68" t="n">
        <f aca="false">IF(H281="","",G281-H281)</f>
        <v>15</v>
      </c>
      <c r="J281" s="40" t="n">
        <f aca="false">IF(OR(D281="",D281+G281=0),"",D281/(D281+G281))</f>
        <v>0.668109668109668</v>
      </c>
      <c r="K281" s="40" t="n">
        <f aca="false">IF(E281="","",E281/(E281+H281))</f>
        <v>0.672070744288873</v>
      </c>
      <c r="L281" s="69" t="n">
        <f aca="false">IF(OR(K281="",J281=""),"",(J281-K281)*100)</f>
        <v>-0.396107617920438</v>
      </c>
      <c r="M281" s="36" t="n">
        <v>2.56134382502704</v>
      </c>
      <c r="N281" s="36" t="n">
        <v>1.28313635590461</v>
      </c>
      <c r="O281" s="36" t="n">
        <f aca="false">SQRT(M281^2+N281^2)</f>
        <v>2.86477243386771</v>
      </c>
      <c r="P281" s="40" t="n">
        <f aca="false">IF(J281="","",MAX(0,J281-1.96*O281/100))</f>
        <v>0.611960128405861</v>
      </c>
      <c r="Q281" s="40" t="n">
        <f aca="false">IF(J281="","",MIN(1,J281+1.96*O281/100))</f>
        <v>0.724259207813475</v>
      </c>
      <c r="R281" s="32" t="str">
        <f aca="false">IF(L281="","",IF(ABS(L281)&lt;=O281,"Yes","No"))</f>
        <v>Yes</v>
      </c>
      <c r="S281" s="32" t="str">
        <f aca="false">IF(L281="","",IF(ABS(L281)&lt;=1.96*O281,"Yes","No"))</f>
        <v>Yes</v>
      </c>
      <c r="T281" s="59" t="n">
        <f aca="false">IF(D281="","",ROUND(SQRT(((D281+G281)*O281/100)^2+(J281*(D281+G281)*0.09179)^2),0))</f>
        <v>94</v>
      </c>
      <c r="U281" s="32"/>
    </row>
    <row r="282" customFormat="false" ht="15" hidden="false" customHeight="false" outlineLevel="0" collapsed="false">
      <c r="A282" s="32" t="s">
        <v>418</v>
      </c>
      <c r="B282" s="32" t="s">
        <v>491</v>
      </c>
      <c r="C282" s="32" t="s">
        <v>492</v>
      </c>
      <c r="D282" s="59" t="n">
        <v>1336</v>
      </c>
      <c r="E282" s="59"/>
      <c r="F282" s="68" t="str">
        <f aca="false">IF(E282="","",D282-E282)</f>
        <v/>
      </c>
      <c r="G282" s="59" t="n">
        <v>1469</v>
      </c>
      <c r="H282" s="59"/>
      <c r="I282" s="68" t="str">
        <f aca="false">IF(H282="","",G282-H282)</f>
        <v/>
      </c>
      <c r="J282" s="40" t="n">
        <f aca="false">IF(OR(D282="",D282+G282=0),"",D282/(D282+G282))</f>
        <v>0.476292335115865</v>
      </c>
      <c r="K282" s="40" t="str">
        <f aca="false">IF(E282="","",E282/(E282+H282))</f>
        <v/>
      </c>
      <c r="L282" s="69" t="str">
        <f aca="false">IF(OR(K282="",J282=""),"",(J282-K282)*100)</f>
        <v/>
      </c>
      <c r="M282" s="36" t="n">
        <v>2.56134382502704</v>
      </c>
      <c r="N282" s="36" t="n">
        <v>1.28313635590461</v>
      </c>
      <c r="O282" s="36" t="n">
        <f aca="false">SQRT(M282^2+N282^2)</f>
        <v>2.86477243386771</v>
      </c>
      <c r="P282" s="40" t="n">
        <f aca="false">IF(J282="","",MAX(0,J282-1.96*O282/100))</f>
        <v>0.420142795412057</v>
      </c>
      <c r="Q282" s="40" t="n">
        <f aca="false">IF(J282="","",MIN(1,J282+1.96*O282/100))</f>
        <v>0.532441874819672</v>
      </c>
      <c r="R282" s="32" t="str">
        <f aca="false">IF(L282="","",IF(ABS(L282)&lt;=O282,"Yes","No"))</f>
        <v/>
      </c>
      <c r="S282" s="32" t="str">
        <f aca="false">IF(L282="","",IF(ABS(L282)&lt;=1.96*O282,"Yes","No"))</f>
        <v/>
      </c>
      <c r="T282" s="59" t="n">
        <f aca="false">IF(D282="","",ROUND(SQRT(((D282+G282)*O282/100)^2+(J282*(D282+G282)*0.09179)^2),0))</f>
        <v>147</v>
      </c>
      <c r="U282" s="32" t="s">
        <v>735</v>
      </c>
    </row>
    <row r="283" customFormat="false" ht="15" hidden="false" customHeight="false" outlineLevel="0" collapsed="false">
      <c r="A283" s="32" t="s">
        <v>418</v>
      </c>
      <c r="B283" s="32" t="s">
        <v>491</v>
      </c>
      <c r="C283" s="32" t="s">
        <v>493</v>
      </c>
      <c r="D283" s="59" t="n">
        <v>653</v>
      </c>
      <c r="E283" s="59"/>
      <c r="F283" s="68" t="str">
        <f aca="false">IF(E283="","",D283-E283)</f>
        <v/>
      </c>
      <c r="G283" s="59" t="n">
        <v>664</v>
      </c>
      <c r="H283" s="59"/>
      <c r="I283" s="68" t="str">
        <f aca="false">IF(H283="","",G283-H283)</f>
        <v/>
      </c>
      <c r="J283" s="40" t="n">
        <f aca="false">IF(OR(D283="",D283+G283=0),"",D283/(D283+G283))</f>
        <v>0.4958238420653</v>
      </c>
      <c r="K283" s="40" t="str">
        <f aca="false">IF(E283="","",E283/(E283+H283))</f>
        <v/>
      </c>
      <c r="L283" s="69" t="str">
        <f aca="false">IF(OR(K283="",J283=""),"",(J283-K283)*100)</f>
        <v/>
      </c>
      <c r="M283" s="36" t="n">
        <v>2.56134382502704</v>
      </c>
      <c r="N283" s="36" t="n">
        <v>1.28313635590461</v>
      </c>
      <c r="O283" s="36" t="n">
        <f aca="false">SQRT(M283^2+N283^2)</f>
        <v>2.86477243386771</v>
      </c>
      <c r="P283" s="40" t="n">
        <f aca="false">IF(J283="","",MAX(0,J283-1.96*O283/100))</f>
        <v>0.439674302361493</v>
      </c>
      <c r="Q283" s="40" t="n">
        <f aca="false">IF(J283="","",MIN(1,J283+1.96*O283/100))</f>
        <v>0.551973381769107</v>
      </c>
      <c r="R283" s="32" t="str">
        <f aca="false">IF(L283="","",IF(ABS(L283)&lt;=O283,"Yes","No"))</f>
        <v/>
      </c>
      <c r="S283" s="32" t="str">
        <f aca="false">IF(L283="","",IF(ABS(L283)&lt;=1.96*O283,"Yes","No"))</f>
        <v/>
      </c>
      <c r="T283" s="59" t="n">
        <f aca="false">IF(D283="","",ROUND(SQRT(((D283+G283)*O283/100)^2+(J283*(D283+G283)*0.09179)^2),0))</f>
        <v>71</v>
      </c>
      <c r="U283" s="32" t="s">
        <v>735</v>
      </c>
    </row>
    <row r="284" customFormat="false" ht="15" hidden="false" customHeight="false" outlineLevel="0" collapsed="false">
      <c r="A284" s="32" t="s">
        <v>418</v>
      </c>
      <c r="B284" s="32" t="s">
        <v>491</v>
      </c>
      <c r="C284" s="32" t="s">
        <v>494</v>
      </c>
      <c r="D284" s="59" t="n">
        <v>794</v>
      </c>
      <c r="E284" s="59"/>
      <c r="F284" s="68" t="str">
        <f aca="false">IF(E284="","",D284-E284)</f>
        <v/>
      </c>
      <c r="G284" s="59" t="n">
        <v>759</v>
      </c>
      <c r="H284" s="59"/>
      <c r="I284" s="68" t="str">
        <f aca="false">IF(H284="","",G284-H284)</f>
        <v/>
      </c>
      <c r="J284" s="40" t="n">
        <f aca="false">IF(OR(D284="",D284+G284=0),"",D284/(D284+G284))</f>
        <v>0.511268512556343</v>
      </c>
      <c r="K284" s="40" t="str">
        <f aca="false">IF(E284="","",E284/(E284+H284))</f>
        <v/>
      </c>
      <c r="L284" s="69" t="str">
        <f aca="false">IF(OR(K284="",J284=""),"",(J284-K284)*100)</f>
        <v/>
      </c>
      <c r="M284" s="36" t="n">
        <v>2.56134382502704</v>
      </c>
      <c r="N284" s="36" t="n">
        <v>1.28313635590461</v>
      </c>
      <c r="O284" s="36" t="n">
        <f aca="false">SQRT(M284^2+N284^2)</f>
        <v>2.86477243386771</v>
      </c>
      <c r="P284" s="40" t="n">
        <f aca="false">IF(J284="","",MAX(0,J284-1.96*O284/100))</f>
        <v>0.455118972852535</v>
      </c>
      <c r="Q284" s="40" t="n">
        <f aca="false">IF(J284="","",MIN(1,J284+1.96*O284/100))</f>
        <v>0.56741805226015</v>
      </c>
      <c r="R284" s="32" t="str">
        <f aca="false">IF(L284="","",IF(ABS(L284)&lt;=O284,"Yes","No"))</f>
        <v/>
      </c>
      <c r="S284" s="32" t="str">
        <f aca="false">IF(L284="","",IF(ABS(L284)&lt;=1.96*O284,"Yes","No"))</f>
        <v/>
      </c>
      <c r="T284" s="59" t="n">
        <f aca="false">IF(D284="","",ROUND(SQRT(((D284+G284)*O284/100)^2+(J284*(D284+G284)*0.09179)^2),0))</f>
        <v>85</v>
      </c>
      <c r="U284" s="32" t="s">
        <v>735</v>
      </c>
    </row>
    <row r="285" customFormat="false" ht="15" hidden="false" customHeight="false" outlineLevel="0" collapsed="false">
      <c r="A285" s="32" t="s">
        <v>418</v>
      </c>
      <c r="B285" s="32" t="s">
        <v>491</v>
      </c>
      <c r="C285" s="32" t="s">
        <v>495</v>
      </c>
      <c r="D285" s="59" t="n">
        <v>734</v>
      </c>
      <c r="E285" s="59"/>
      <c r="F285" s="68" t="str">
        <f aca="false">IF(E285="","",D285-E285)</f>
        <v/>
      </c>
      <c r="G285" s="59" t="n">
        <v>739</v>
      </c>
      <c r="H285" s="59"/>
      <c r="I285" s="68" t="str">
        <f aca="false">IF(H285="","",G285-H285)</f>
        <v/>
      </c>
      <c r="J285" s="40" t="n">
        <f aca="false">IF(OR(D285="",D285+G285=0),"",D285/(D285+G285))</f>
        <v>0.498302783435166</v>
      </c>
      <c r="K285" s="40" t="str">
        <f aca="false">IF(E285="","",E285/(E285+H285))</f>
        <v/>
      </c>
      <c r="L285" s="69" t="str">
        <f aca="false">IF(OR(K285="",J285=""),"",(J285-K285)*100)</f>
        <v/>
      </c>
      <c r="M285" s="36" t="n">
        <v>2.56134382502704</v>
      </c>
      <c r="N285" s="36" t="n">
        <v>1.28313635590461</v>
      </c>
      <c r="O285" s="36" t="n">
        <f aca="false">SQRT(M285^2+N285^2)</f>
        <v>2.86477243386771</v>
      </c>
      <c r="P285" s="40" t="n">
        <f aca="false">IF(J285="","",MAX(0,J285-1.96*O285/100))</f>
        <v>0.442153243731359</v>
      </c>
      <c r="Q285" s="40" t="n">
        <f aca="false">IF(J285="","",MIN(1,J285+1.96*O285/100))</f>
        <v>0.554452323138973</v>
      </c>
      <c r="R285" s="32" t="str">
        <f aca="false">IF(L285="","",IF(ABS(L285)&lt;=O285,"Yes","No"))</f>
        <v/>
      </c>
      <c r="S285" s="32" t="str">
        <f aca="false">IF(L285="","",IF(ABS(L285)&lt;=1.96*O285,"Yes","No"))</f>
        <v/>
      </c>
      <c r="T285" s="59" t="n">
        <f aca="false">IF(D285="","",ROUND(SQRT(((D285+G285)*O285/100)^2+(J285*(D285+G285)*0.09179)^2),0))</f>
        <v>79</v>
      </c>
      <c r="U285" s="32" t="s">
        <v>735</v>
      </c>
    </row>
    <row r="286" customFormat="false" ht="15" hidden="false" customHeight="false" outlineLevel="0" collapsed="false">
      <c r="A286" s="32" t="s">
        <v>418</v>
      </c>
      <c r="B286" s="32" t="s">
        <v>491</v>
      </c>
      <c r="C286" s="32" t="s">
        <v>496</v>
      </c>
      <c r="D286" s="59" t="n">
        <v>960</v>
      </c>
      <c r="E286" s="59" t="n">
        <v>975</v>
      </c>
      <c r="F286" s="68" t="n">
        <f aca="false">IF(E286="","",D286-E286)</f>
        <v>-15</v>
      </c>
      <c r="G286" s="59" t="n">
        <v>897</v>
      </c>
      <c r="H286" s="59" t="n">
        <v>935</v>
      </c>
      <c r="I286" s="68" t="n">
        <f aca="false">IF(H286="","",G286-H286)</f>
        <v>-38</v>
      </c>
      <c r="J286" s="40" t="n">
        <f aca="false">IF(OR(D286="",D286+G286=0),"",D286/(D286+G286))</f>
        <v>0.516962843295638</v>
      </c>
      <c r="K286" s="40" t="n">
        <f aca="false">IF(E286="","",E286/(E286+H286))</f>
        <v>0.510471204188482</v>
      </c>
      <c r="L286" s="69" t="n">
        <f aca="false">IF(OR(K286="",J286=""),"",(J286-K286)*100)</f>
        <v>0.649163910715644</v>
      </c>
      <c r="M286" s="36" t="n">
        <v>2.56134382502704</v>
      </c>
      <c r="N286" s="36" t="n">
        <v>1.28313635590461</v>
      </c>
      <c r="O286" s="36" t="n">
        <f aca="false">SQRT(M286^2+N286^2)</f>
        <v>2.86477243386771</v>
      </c>
      <c r="P286" s="40" t="n">
        <f aca="false">IF(J286="","",MAX(0,J286-1.96*O286/100))</f>
        <v>0.460813303591831</v>
      </c>
      <c r="Q286" s="40" t="n">
        <f aca="false">IF(J286="","",MIN(1,J286+1.96*O286/100))</f>
        <v>0.573112382999445</v>
      </c>
      <c r="R286" s="32" t="str">
        <f aca="false">IF(L286="","",IF(ABS(L286)&lt;=O286,"Yes","No"))</f>
        <v>Yes</v>
      </c>
      <c r="S286" s="32" t="str">
        <f aca="false">IF(L286="","",IF(ABS(L286)&lt;=1.96*O286,"Yes","No"))</f>
        <v>Yes</v>
      </c>
      <c r="T286" s="59" t="n">
        <f aca="false">IF(D286="","",ROUND(SQRT(((D286+G286)*O286/100)^2+(J286*(D286+G286)*0.09179)^2),0))</f>
        <v>103</v>
      </c>
      <c r="U286" s="32"/>
    </row>
    <row r="287" customFormat="false" ht="15" hidden="false" customHeight="false" outlineLevel="0" collapsed="false">
      <c r="A287" s="32" t="s">
        <v>418</v>
      </c>
      <c r="B287" s="32" t="s">
        <v>491</v>
      </c>
      <c r="C287" s="32" t="s">
        <v>497</v>
      </c>
      <c r="D287" s="59" t="n">
        <v>757</v>
      </c>
      <c r="E287" s="59"/>
      <c r="F287" s="68" t="str">
        <f aca="false">IF(E287="","",D287-E287)</f>
        <v/>
      </c>
      <c r="G287" s="59" t="n">
        <v>775</v>
      </c>
      <c r="H287" s="59"/>
      <c r="I287" s="68" t="str">
        <f aca="false">IF(H287="","",G287-H287)</f>
        <v/>
      </c>
      <c r="J287" s="40" t="n">
        <f aca="false">IF(OR(D287="",D287+G287=0),"",D287/(D287+G287))</f>
        <v>0.494125326370757</v>
      </c>
      <c r="K287" s="40" t="str">
        <f aca="false">IF(E287="","",E287/(E287+H287))</f>
        <v/>
      </c>
      <c r="L287" s="69" t="str">
        <f aca="false">IF(OR(K287="",J287=""),"",(J287-K287)*100)</f>
        <v/>
      </c>
      <c r="M287" s="36" t="n">
        <v>2.56134382502704</v>
      </c>
      <c r="N287" s="36" t="n">
        <v>1.28313635590461</v>
      </c>
      <c r="O287" s="36" t="n">
        <f aca="false">SQRT(M287^2+N287^2)</f>
        <v>2.86477243386771</v>
      </c>
      <c r="P287" s="40" t="n">
        <f aca="false">IF(J287="","",MAX(0,J287-1.96*O287/100))</f>
        <v>0.43797578666695</v>
      </c>
      <c r="Q287" s="40" t="n">
        <f aca="false">IF(J287="","",MIN(1,J287+1.96*O287/100))</f>
        <v>0.550274866074564</v>
      </c>
      <c r="R287" s="32" t="str">
        <f aca="false">IF(L287="","",IF(ABS(L287)&lt;=O287,"Yes","No"))</f>
        <v/>
      </c>
      <c r="S287" s="32" t="str">
        <f aca="false">IF(L287="","",IF(ABS(L287)&lt;=1.96*O287,"Yes","No"))</f>
        <v/>
      </c>
      <c r="T287" s="59" t="n">
        <f aca="false">IF(D287="","",ROUND(SQRT(((D287+G287)*O287/100)^2+(J287*(D287+G287)*0.09179)^2),0))</f>
        <v>82</v>
      </c>
      <c r="U287" s="32" t="s">
        <v>735</v>
      </c>
    </row>
    <row r="288" customFormat="false" ht="15" hidden="false" customHeight="false" outlineLevel="0" collapsed="false">
      <c r="A288" s="32" t="s">
        <v>418</v>
      </c>
      <c r="B288" s="32" t="s">
        <v>491</v>
      </c>
      <c r="C288" s="32" t="s">
        <v>498</v>
      </c>
      <c r="D288" s="59" t="n">
        <v>688</v>
      </c>
      <c r="E288" s="59"/>
      <c r="F288" s="68" t="str">
        <f aca="false">IF(E288="","",D288-E288)</f>
        <v/>
      </c>
      <c r="G288" s="59" t="n">
        <v>721</v>
      </c>
      <c r="H288" s="59"/>
      <c r="I288" s="68" t="str">
        <f aca="false">IF(H288="","",G288-H288)</f>
        <v/>
      </c>
      <c r="J288" s="40" t="n">
        <f aca="false">IF(OR(D288="",D288+G288=0),"",D288/(D288+G288))</f>
        <v>0.488289567068843</v>
      </c>
      <c r="K288" s="40" t="str">
        <f aca="false">IF(E288="","",E288/(E288+H288))</f>
        <v/>
      </c>
      <c r="L288" s="69" t="str">
        <f aca="false">IF(OR(K288="",J288=""),"",(J288-K288)*100)</f>
        <v/>
      </c>
      <c r="M288" s="36" t="n">
        <v>2.56134382502704</v>
      </c>
      <c r="N288" s="36" t="n">
        <v>1.28313635590461</v>
      </c>
      <c r="O288" s="36" t="n">
        <f aca="false">SQRT(M288^2+N288^2)</f>
        <v>2.86477243386771</v>
      </c>
      <c r="P288" s="40" t="n">
        <f aca="false">IF(J288="","",MAX(0,J288-1.96*O288/100))</f>
        <v>0.432140027365036</v>
      </c>
      <c r="Q288" s="40" t="n">
        <f aca="false">IF(J288="","",MIN(1,J288+1.96*O288/100))</f>
        <v>0.54443910677265</v>
      </c>
      <c r="R288" s="32" t="str">
        <f aca="false">IF(L288="","",IF(ABS(L288)&lt;=O288,"Yes","No"))</f>
        <v/>
      </c>
      <c r="S288" s="32" t="str">
        <f aca="false">IF(L288="","",IF(ABS(L288)&lt;=1.96*O288,"Yes","No"))</f>
        <v/>
      </c>
      <c r="T288" s="59" t="n">
        <f aca="false">IF(D288="","",ROUND(SQRT(((D288+G288)*O288/100)^2+(J288*(D288+G288)*0.09179)^2),0))</f>
        <v>75</v>
      </c>
      <c r="U288" s="32" t="s">
        <v>735</v>
      </c>
    </row>
    <row r="289" customFormat="false" ht="15" hidden="false" customHeight="false" outlineLevel="0" collapsed="false">
      <c r="A289" s="32" t="s">
        <v>418</v>
      </c>
      <c r="B289" s="32" t="s">
        <v>499</v>
      </c>
      <c r="C289" s="32" t="s">
        <v>499</v>
      </c>
      <c r="D289" s="59" t="n">
        <v>730</v>
      </c>
      <c r="E289" s="59" t="n">
        <v>714</v>
      </c>
      <c r="F289" s="68" t="n">
        <f aca="false">IF(E289="","",D289-E289)</f>
        <v>16</v>
      </c>
      <c r="G289" s="59" t="n">
        <v>535</v>
      </c>
      <c r="H289" s="59" t="n">
        <v>484</v>
      </c>
      <c r="I289" s="68" t="n">
        <f aca="false">IF(H289="","",G289-H289)</f>
        <v>51</v>
      </c>
      <c r="J289" s="40" t="n">
        <f aca="false">IF(OR(D289="",D289+G289=0),"",D289/(D289+G289))</f>
        <v>0.577075098814229</v>
      </c>
      <c r="K289" s="40" t="n">
        <f aca="false">IF(E289="","",E289/(E289+H289))</f>
        <v>0.595993322203673</v>
      </c>
      <c r="L289" s="69" t="n">
        <f aca="false">IF(OR(K289="",J289=""),"",(J289-K289)*100)</f>
        <v>-1.89182233894435</v>
      </c>
      <c r="M289" s="36" t="n">
        <v>2.56134382502704</v>
      </c>
      <c r="N289" s="36" t="n">
        <v>1.28313635590461</v>
      </c>
      <c r="O289" s="36" t="n">
        <f aca="false">SQRT(M289^2+N289^2)</f>
        <v>2.86477243386771</v>
      </c>
      <c r="P289" s="40" t="n">
        <f aca="false">IF(J289="","",MAX(0,J289-1.96*O289/100))</f>
        <v>0.520925559110422</v>
      </c>
      <c r="Q289" s="40" t="n">
        <f aca="false">IF(J289="","",MIN(1,J289+1.96*O289/100))</f>
        <v>0.633224638518036</v>
      </c>
      <c r="R289" s="32" t="str">
        <f aca="false">IF(L289="","",IF(ABS(L289)&lt;=O289,"Yes","No"))</f>
        <v>Yes</v>
      </c>
      <c r="S289" s="32" t="str">
        <f aca="false">IF(L289="","",IF(ABS(L289)&lt;=1.96*O289,"Yes","No"))</f>
        <v>Yes</v>
      </c>
      <c r="T289" s="59" t="n">
        <f aca="false">IF(D289="","",ROUND(SQRT(((D289+G289)*O289/100)^2+(J289*(D289+G289)*0.09179)^2),0))</f>
        <v>76</v>
      </c>
      <c r="U289" s="32"/>
    </row>
    <row r="290" customFormat="false" ht="15" hidden="false" customHeight="false" outlineLevel="0" collapsed="false">
      <c r="A290" s="32" t="s">
        <v>418</v>
      </c>
      <c r="B290" s="32" t="s">
        <v>500</v>
      </c>
      <c r="C290" s="32" t="s">
        <v>500</v>
      </c>
      <c r="D290" s="59" t="n">
        <v>97</v>
      </c>
      <c r="E290" s="59" t="n">
        <v>109</v>
      </c>
      <c r="F290" s="68" t="n">
        <f aca="false">IF(E290="","",D290-E290)</f>
        <v>-12</v>
      </c>
      <c r="G290" s="59" t="n">
        <v>108</v>
      </c>
      <c r="H290" s="59" t="n">
        <v>97</v>
      </c>
      <c r="I290" s="68" t="n">
        <f aca="false">IF(H290="","",G290-H290)</f>
        <v>11</v>
      </c>
      <c r="J290" s="40" t="n">
        <f aca="false">IF(OR(D290="",D290+G290=0),"",D290/(D290+G290))</f>
        <v>0.473170731707317</v>
      </c>
      <c r="K290" s="40" t="n">
        <f aca="false">IF(E290="","",E290/(E290+H290))</f>
        <v>0.529126213592233</v>
      </c>
      <c r="L290" s="69" t="n">
        <f aca="false">IF(OR(K290="",J290=""),"",(J290-K290)*100)</f>
        <v>-5.5955481884916</v>
      </c>
      <c r="M290" s="36" t="n">
        <v>4.08747524320642</v>
      </c>
      <c r="N290" s="36" t="n">
        <v>1.28313635590461</v>
      </c>
      <c r="O290" s="36" t="n">
        <f aca="false">SQRT(M290^2+N290^2)</f>
        <v>4.28414434533543</v>
      </c>
      <c r="P290" s="40" t="n">
        <f aca="false">IF(J290="","",MAX(0,J290-1.96*O290/100))</f>
        <v>0.389201502538743</v>
      </c>
      <c r="Q290" s="40" t="n">
        <f aca="false">IF(J290="","",MIN(1,J290+1.96*O290/100))</f>
        <v>0.557139960875892</v>
      </c>
      <c r="R290" s="32" t="str">
        <f aca="false">IF(L290="","",IF(ABS(L290)&lt;=O290,"Yes","No"))</f>
        <v>No</v>
      </c>
      <c r="S290" s="32" t="str">
        <f aca="false">IF(L290="","",IF(ABS(L290)&lt;=1.96*O290,"Yes","No"))</f>
        <v>Yes</v>
      </c>
      <c r="T290" s="59" t="n">
        <f aca="false">IF(D290="","",ROUND(SQRT(((D290+G290)*O290/100)^2+(J290*(D290+G290)*0.15542)^2),0))</f>
        <v>17</v>
      </c>
      <c r="U290" s="32"/>
    </row>
    <row r="291" customFormat="false" ht="15" hidden="false" customHeight="false" outlineLevel="0" collapsed="false">
      <c r="A291" s="32" t="s">
        <v>418</v>
      </c>
      <c r="B291" s="32" t="s">
        <v>325</v>
      </c>
      <c r="C291" s="32" t="s">
        <v>501</v>
      </c>
      <c r="D291" s="59" t="n">
        <v>896</v>
      </c>
      <c r="E291" s="59" t="n">
        <v>955</v>
      </c>
      <c r="F291" s="68" t="n">
        <f aca="false">IF(E291="","",D291-E291)</f>
        <v>-59</v>
      </c>
      <c r="G291" s="59" t="n">
        <v>744</v>
      </c>
      <c r="H291" s="59" t="n">
        <v>692</v>
      </c>
      <c r="I291" s="68" t="n">
        <f aca="false">IF(H291="","",G291-H291)</f>
        <v>52</v>
      </c>
      <c r="J291" s="40" t="n">
        <f aca="false">IF(OR(D291="",D291+G291=0),"",D291/(D291+G291))</f>
        <v>0.546341463414634</v>
      </c>
      <c r="K291" s="40" t="n">
        <f aca="false">IF(E291="","",E291/(E291+H291))</f>
        <v>0.579842137219186</v>
      </c>
      <c r="L291" s="69" t="n">
        <f aca="false">IF(OR(K291="",J291=""),"",(J291-K291)*100)</f>
        <v>-3.35006738045522</v>
      </c>
      <c r="M291" s="36" t="n">
        <v>2.56134382502704</v>
      </c>
      <c r="N291" s="36" t="n">
        <v>1.28313635590461</v>
      </c>
      <c r="O291" s="36" t="n">
        <f aca="false">SQRT(M291^2+N291^2)</f>
        <v>2.86477243386771</v>
      </c>
      <c r="P291" s="40" t="n">
        <f aca="false">IF(J291="","",MAX(0,J291-1.96*O291/100))</f>
        <v>0.490191923710827</v>
      </c>
      <c r="Q291" s="40" t="n">
        <f aca="false">IF(J291="","",MIN(1,J291+1.96*O291/100))</f>
        <v>0.602491003118441</v>
      </c>
      <c r="R291" s="32" t="str">
        <f aca="false">IF(L291="","",IF(ABS(L291)&lt;=O291,"Yes","No"))</f>
        <v>No</v>
      </c>
      <c r="S291" s="32" t="str">
        <f aca="false">IF(L291="","",IF(ABS(L291)&lt;=1.96*O291,"Yes","No"))</f>
        <v>Yes</v>
      </c>
      <c r="T291" s="59" t="n">
        <f aca="false">IF(D291="","",ROUND(SQRT(((D291+G291)*O291/100)^2+(J291*(D291+G291)*0.09179)^2),0))</f>
        <v>95</v>
      </c>
      <c r="U291" s="32"/>
    </row>
    <row r="292" customFormat="false" ht="15" hidden="false" customHeight="false" outlineLevel="0" collapsed="false">
      <c r="A292" s="32" t="s">
        <v>418</v>
      </c>
      <c r="B292" s="32" t="s">
        <v>325</v>
      </c>
      <c r="C292" s="32" t="s">
        <v>502</v>
      </c>
      <c r="D292" s="59" t="n">
        <v>839</v>
      </c>
      <c r="E292" s="59" t="n">
        <v>910</v>
      </c>
      <c r="F292" s="68" t="n">
        <f aca="false">IF(E292="","",D292-E292)</f>
        <v>-71</v>
      </c>
      <c r="G292" s="59" t="n">
        <v>785</v>
      </c>
      <c r="H292" s="59" t="n">
        <v>742</v>
      </c>
      <c r="I292" s="68" t="n">
        <f aca="false">IF(H292="","",G292-H292)</f>
        <v>43</v>
      </c>
      <c r="J292" s="40" t="n">
        <f aca="false">IF(OR(D292="",D292+G292=0),"",D292/(D292+G292))</f>
        <v>0.516625615763547</v>
      </c>
      <c r="K292" s="40" t="n">
        <f aca="false">IF(E292="","",E292/(E292+H292))</f>
        <v>0.550847457627119</v>
      </c>
      <c r="L292" s="69" t="n">
        <f aca="false">IF(OR(K292="",J292=""),"",(J292-K292)*100)</f>
        <v>-3.42218418635718</v>
      </c>
      <c r="M292" s="36" t="n">
        <v>2.56134382502704</v>
      </c>
      <c r="N292" s="36" t="n">
        <v>1.28313635590461</v>
      </c>
      <c r="O292" s="36" t="n">
        <f aca="false">SQRT(M292^2+N292^2)</f>
        <v>2.86477243386771</v>
      </c>
      <c r="P292" s="40" t="n">
        <f aca="false">IF(J292="","",MAX(0,J292-1.96*O292/100))</f>
        <v>0.46047607605974</v>
      </c>
      <c r="Q292" s="40" t="n">
        <f aca="false">IF(J292="","",MIN(1,J292+1.96*O292/100))</f>
        <v>0.572775155467354</v>
      </c>
      <c r="R292" s="32" t="str">
        <f aca="false">IF(L292="","",IF(ABS(L292)&lt;=O292,"Yes","No"))</f>
        <v>No</v>
      </c>
      <c r="S292" s="32" t="str">
        <f aca="false">IF(L292="","",IF(ABS(L292)&lt;=1.96*O292,"Yes","No"))</f>
        <v>Yes</v>
      </c>
      <c r="T292" s="59" t="n">
        <f aca="false">IF(D292="","",ROUND(SQRT(((D292+G292)*O292/100)^2+(J292*(D292+G292)*0.09179)^2),0))</f>
        <v>90</v>
      </c>
      <c r="U292" s="32"/>
    </row>
    <row r="293" customFormat="false" ht="15" hidden="false" customHeight="false" outlineLevel="0" collapsed="false">
      <c r="A293" s="32" t="s">
        <v>418</v>
      </c>
      <c r="B293" s="32" t="s">
        <v>325</v>
      </c>
      <c r="C293" s="32" t="s">
        <v>503</v>
      </c>
      <c r="D293" s="59" t="n">
        <v>427</v>
      </c>
      <c r="E293" s="59" t="n">
        <v>446</v>
      </c>
      <c r="F293" s="68" t="n">
        <f aca="false">IF(E293="","",D293-E293)</f>
        <v>-19</v>
      </c>
      <c r="G293" s="59" t="n">
        <v>428</v>
      </c>
      <c r="H293" s="59" t="n">
        <v>410</v>
      </c>
      <c r="I293" s="68" t="n">
        <f aca="false">IF(H293="","",G293-H293)</f>
        <v>18</v>
      </c>
      <c r="J293" s="40" t="n">
        <f aca="false">IF(OR(D293="",D293+G293=0),"",D293/(D293+G293))</f>
        <v>0.499415204678363</v>
      </c>
      <c r="K293" s="40" t="n">
        <f aca="false">IF(E293="","",E293/(E293+H293))</f>
        <v>0.521028037383178</v>
      </c>
      <c r="L293" s="69" t="n">
        <f aca="false">IF(OR(K293="",J293=""),"",(J293-K293)*100)</f>
        <v>-2.1612832704815</v>
      </c>
      <c r="M293" s="36" t="n">
        <v>2.8128053798891</v>
      </c>
      <c r="N293" s="36" t="n">
        <v>1.28313635590461</v>
      </c>
      <c r="O293" s="36" t="n">
        <f aca="false">SQRT(M293^2+N293^2)</f>
        <v>3.09165214941416</v>
      </c>
      <c r="P293" s="40" t="n">
        <f aca="false">IF(J293="","",MAX(0,J293-1.96*O293/100))</f>
        <v>0.438818822549845</v>
      </c>
      <c r="Q293" s="40" t="n">
        <f aca="false">IF(J293="","",MIN(1,J293+1.96*O293/100))</f>
        <v>0.56001158680688</v>
      </c>
      <c r="R293" s="32" t="str">
        <f aca="false">IF(L293="","",IF(ABS(L293)&lt;=O293,"Yes","No"))</f>
        <v>Yes</v>
      </c>
      <c r="S293" s="32" t="str">
        <f aca="false">IF(L293="","",IF(ABS(L293)&lt;=1.96*O293,"Yes","No"))</f>
        <v>Yes</v>
      </c>
      <c r="T293" s="59" t="n">
        <f aca="false">IF(D293="","",ROUND(SQRT(((D293+G293)*O293/100)^2+(J293*(D293+G293)*0.09439)^2),0))</f>
        <v>48</v>
      </c>
      <c r="U293" s="32"/>
    </row>
    <row r="294" customFormat="false" ht="15" hidden="false" customHeight="false" outlineLevel="0" collapsed="false">
      <c r="A294" s="32" t="s">
        <v>418</v>
      </c>
      <c r="B294" s="32" t="s">
        <v>325</v>
      </c>
      <c r="C294" s="32" t="s">
        <v>504</v>
      </c>
      <c r="D294" s="59" t="n">
        <v>716</v>
      </c>
      <c r="E294" s="59" t="n">
        <v>744</v>
      </c>
      <c r="F294" s="68" t="n">
        <f aca="false">IF(E294="","",D294-E294)</f>
        <v>-28</v>
      </c>
      <c r="G294" s="59" t="n">
        <v>721</v>
      </c>
      <c r="H294" s="59" t="n">
        <v>678</v>
      </c>
      <c r="I294" s="68" t="n">
        <f aca="false">IF(H294="","",G294-H294)</f>
        <v>43</v>
      </c>
      <c r="J294" s="40" t="n">
        <f aca="false">IF(OR(D294="",D294+G294=0),"",D294/(D294+G294))</f>
        <v>0.498260264439805</v>
      </c>
      <c r="K294" s="40" t="n">
        <f aca="false">IF(E294="","",E294/(E294+H294))</f>
        <v>0.523206751054852</v>
      </c>
      <c r="L294" s="69" t="n">
        <f aca="false">IF(OR(K294="",J294=""),"",(J294-K294)*100)</f>
        <v>-2.49464866150472</v>
      </c>
      <c r="M294" s="36" t="n">
        <v>2.56134382502704</v>
      </c>
      <c r="N294" s="36" t="n">
        <v>1.28313635590461</v>
      </c>
      <c r="O294" s="36" t="n">
        <f aca="false">SQRT(M294^2+N294^2)</f>
        <v>2.86477243386771</v>
      </c>
      <c r="P294" s="40" t="n">
        <f aca="false">IF(J294="","",MAX(0,J294-1.96*O294/100))</f>
        <v>0.442110724735998</v>
      </c>
      <c r="Q294" s="40" t="n">
        <f aca="false">IF(J294="","",MIN(1,J294+1.96*O294/100))</f>
        <v>0.554409804143612</v>
      </c>
      <c r="R294" s="32" t="str">
        <f aca="false">IF(L294="","",IF(ABS(L294)&lt;=O294,"Yes","No"))</f>
        <v>Yes</v>
      </c>
      <c r="S294" s="32" t="str">
        <f aca="false">IF(L294="","",IF(ABS(L294)&lt;=1.96*O294,"Yes","No"))</f>
        <v>Yes</v>
      </c>
      <c r="T294" s="59" t="n">
        <f aca="false">IF(D294="","",ROUND(SQRT(((D294+G294)*O294/100)^2+(J294*(D294+G294)*0.09179)^2),0))</f>
        <v>78</v>
      </c>
      <c r="U294" s="32"/>
    </row>
    <row r="295" customFormat="false" ht="15" hidden="false" customHeight="false" outlineLevel="0" collapsed="false">
      <c r="A295" s="32" t="s">
        <v>418</v>
      </c>
      <c r="B295" s="32" t="s">
        <v>325</v>
      </c>
      <c r="C295" s="32" t="s">
        <v>505</v>
      </c>
      <c r="D295" s="59" t="n">
        <v>751</v>
      </c>
      <c r="E295" s="59" t="n">
        <v>775</v>
      </c>
      <c r="F295" s="68" t="n">
        <f aca="false">IF(E295="","",D295-E295)</f>
        <v>-24</v>
      </c>
      <c r="G295" s="59" t="n">
        <v>666</v>
      </c>
      <c r="H295" s="59" t="n">
        <v>645</v>
      </c>
      <c r="I295" s="68" t="n">
        <f aca="false">IF(H295="","",G295-H295)</f>
        <v>21</v>
      </c>
      <c r="J295" s="40" t="n">
        <f aca="false">IF(OR(D295="",D295+G295=0),"",D295/(D295+G295))</f>
        <v>0.52999294283698</v>
      </c>
      <c r="K295" s="40" t="n">
        <f aca="false">IF(E295="","",E295/(E295+H295))</f>
        <v>0.545774647887324</v>
      </c>
      <c r="L295" s="69" t="n">
        <f aca="false">IF(OR(K295="",J295=""),"",(J295-K295)*100)</f>
        <v>-1.57817050503445</v>
      </c>
      <c r="M295" s="36" t="n">
        <v>2.56134382502704</v>
      </c>
      <c r="N295" s="36" t="n">
        <v>1.28313635590461</v>
      </c>
      <c r="O295" s="36" t="n">
        <f aca="false">SQRT(M295^2+N295^2)</f>
        <v>2.86477243386771</v>
      </c>
      <c r="P295" s="40" t="n">
        <f aca="false">IF(J295="","",MAX(0,J295-1.96*O295/100))</f>
        <v>0.473843403133172</v>
      </c>
      <c r="Q295" s="40" t="n">
        <f aca="false">IF(J295="","",MIN(1,J295+1.96*O295/100))</f>
        <v>0.586142482540787</v>
      </c>
      <c r="R295" s="32" t="str">
        <f aca="false">IF(L295="","",IF(ABS(L295)&lt;=O295,"Yes","No"))</f>
        <v>Yes</v>
      </c>
      <c r="S295" s="32" t="str">
        <f aca="false">IF(L295="","",IF(ABS(L295)&lt;=1.96*O295,"Yes","No"))</f>
        <v>Yes</v>
      </c>
      <c r="T295" s="59" t="n">
        <f aca="false">IF(D295="","",ROUND(SQRT(((D295+G295)*O295/100)^2+(J295*(D295+G295)*0.09179)^2),0))</f>
        <v>80</v>
      </c>
      <c r="U295" s="32"/>
    </row>
    <row r="296" customFormat="false" ht="15" hidden="false" customHeight="false" outlineLevel="0" collapsed="false">
      <c r="A296" s="32" t="s">
        <v>418</v>
      </c>
      <c r="B296" s="32" t="s">
        <v>325</v>
      </c>
      <c r="C296" s="32" t="s">
        <v>506</v>
      </c>
      <c r="D296" s="59" t="n">
        <v>500</v>
      </c>
      <c r="E296" s="59" t="n">
        <v>511</v>
      </c>
      <c r="F296" s="68" t="n">
        <f aca="false">IF(E296="","",D296-E296)</f>
        <v>-11</v>
      </c>
      <c r="G296" s="59" t="n">
        <v>477</v>
      </c>
      <c r="H296" s="59" t="n">
        <v>453</v>
      </c>
      <c r="I296" s="68" t="n">
        <f aca="false">IF(H296="","",G296-H296)</f>
        <v>24</v>
      </c>
      <c r="J296" s="40" t="n">
        <f aca="false">IF(OR(D296="",D296+G296=0),"",D296/(D296+G296))</f>
        <v>0.511770726714432</v>
      </c>
      <c r="K296" s="40" t="n">
        <f aca="false">IF(E296="","",E296/(E296+H296))</f>
        <v>0.530082987551867</v>
      </c>
      <c r="L296" s="69" t="n">
        <f aca="false">IF(OR(K296="",J296=""),"",(J296-K296)*100)</f>
        <v>-1.83122608374353</v>
      </c>
      <c r="M296" s="36" t="n">
        <v>2.8128053798891</v>
      </c>
      <c r="N296" s="36" t="n">
        <v>1.28313635590461</v>
      </c>
      <c r="O296" s="36" t="n">
        <f aca="false">SQRT(M296^2+N296^2)</f>
        <v>3.09165214941416</v>
      </c>
      <c r="P296" s="40" t="n">
        <f aca="false">IF(J296="","",MAX(0,J296-1.96*O296/100))</f>
        <v>0.451174344585914</v>
      </c>
      <c r="Q296" s="40" t="n">
        <f aca="false">IF(J296="","",MIN(1,J296+1.96*O296/100))</f>
        <v>0.57236710884295</v>
      </c>
      <c r="R296" s="32" t="str">
        <f aca="false">IF(L296="","",IF(ABS(L296)&lt;=O296,"Yes","No"))</f>
        <v>Yes</v>
      </c>
      <c r="S296" s="32" t="str">
        <f aca="false">IF(L296="","",IF(ABS(L296)&lt;=1.96*O296,"Yes","No"))</f>
        <v>Yes</v>
      </c>
      <c r="T296" s="59" t="n">
        <f aca="false">IF(D296="","",ROUND(SQRT(((D296+G296)*O296/100)^2+(J296*(D296+G296)*0.09439)^2),0))</f>
        <v>56</v>
      </c>
      <c r="U296" s="32"/>
    </row>
    <row r="297" customFormat="false" ht="15" hidden="false" customHeight="false" outlineLevel="0" collapsed="false">
      <c r="A297" s="32" t="s">
        <v>418</v>
      </c>
      <c r="B297" s="32" t="s">
        <v>507</v>
      </c>
      <c r="C297" s="32" t="s">
        <v>508</v>
      </c>
      <c r="D297" s="59" t="n">
        <v>559</v>
      </c>
      <c r="E297" s="59" t="n">
        <v>553</v>
      </c>
      <c r="F297" s="68" t="n">
        <f aca="false">IF(E297="","",D297-E297)</f>
        <v>6</v>
      </c>
      <c r="G297" s="59" t="n">
        <v>633</v>
      </c>
      <c r="H297" s="59" t="n">
        <v>581</v>
      </c>
      <c r="I297" s="68" t="n">
        <f aca="false">IF(H297="","",G297-H297)</f>
        <v>52</v>
      </c>
      <c r="J297" s="40" t="n">
        <f aca="false">IF(OR(D297="",D297+G297=0),"",D297/(D297+G297))</f>
        <v>0.468959731543624</v>
      </c>
      <c r="K297" s="40" t="n">
        <f aca="false">IF(E297="","",E297/(E297+H297))</f>
        <v>0.487654320987654</v>
      </c>
      <c r="L297" s="69" t="n">
        <f aca="false">IF(OR(K297="",J297=""),"",(J297-K297)*100)</f>
        <v>-1.86945894440302</v>
      </c>
      <c r="M297" s="36" t="n">
        <v>2.8128053798891</v>
      </c>
      <c r="N297" s="36" t="n">
        <v>1.28313635590461</v>
      </c>
      <c r="O297" s="36" t="n">
        <f aca="false">SQRT(M297^2+N297^2)</f>
        <v>3.09165214941416</v>
      </c>
      <c r="P297" s="40" t="n">
        <f aca="false">IF(J297="","",MAX(0,J297-1.96*O297/100))</f>
        <v>0.408363349415107</v>
      </c>
      <c r="Q297" s="40" t="n">
        <f aca="false">IF(J297="","",MIN(1,J297+1.96*O297/100))</f>
        <v>0.529556113672142</v>
      </c>
      <c r="R297" s="32" t="str">
        <f aca="false">IF(L297="","",IF(ABS(L297)&lt;=O297,"Yes","No"))</f>
        <v>Yes</v>
      </c>
      <c r="S297" s="32" t="str">
        <f aca="false">IF(L297="","",IF(ABS(L297)&lt;=1.96*O297,"Yes","No"))</f>
        <v>Yes</v>
      </c>
      <c r="T297" s="59" t="n">
        <f aca="false">IF(D297="","",ROUND(SQRT(((D297+G297)*O297/100)^2+(J297*(D297+G297)*0.09439)^2),0))</f>
        <v>64</v>
      </c>
      <c r="U297" s="32"/>
    </row>
    <row r="298" customFormat="false" ht="15" hidden="false" customHeight="false" outlineLevel="0" collapsed="false">
      <c r="A298" s="32" t="s">
        <v>418</v>
      </c>
      <c r="B298" s="32" t="s">
        <v>507</v>
      </c>
      <c r="C298" s="32" t="s">
        <v>509</v>
      </c>
      <c r="D298" s="59" t="n">
        <v>456</v>
      </c>
      <c r="E298" s="59" t="n">
        <v>473</v>
      </c>
      <c r="F298" s="68" t="n">
        <f aca="false">IF(E298="","",D298-E298)</f>
        <v>-17</v>
      </c>
      <c r="G298" s="59" t="n">
        <v>439</v>
      </c>
      <c r="H298" s="59" t="n">
        <v>465</v>
      </c>
      <c r="I298" s="68" t="n">
        <f aca="false">IF(H298="","",G298-H298)</f>
        <v>-26</v>
      </c>
      <c r="J298" s="40" t="n">
        <f aca="false">IF(OR(D298="",D298+G298=0),"",D298/(D298+G298))</f>
        <v>0.509497206703911</v>
      </c>
      <c r="K298" s="40" t="n">
        <f aca="false">IF(E298="","",E298/(E298+H298))</f>
        <v>0.504264392324094</v>
      </c>
      <c r="L298" s="69" t="n">
        <f aca="false">IF(OR(K298="",J298=""),"",(J298-K298)*100)</f>
        <v>0.523281437981682</v>
      </c>
      <c r="M298" s="36" t="n">
        <v>2.8128053798891</v>
      </c>
      <c r="N298" s="36" t="n">
        <v>1.28313635590461</v>
      </c>
      <c r="O298" s="36" t="n">
        <f aca="false">SQRT(M298^2+N298^2)</f>
        <v>3.09165214941416</v>
      </c>
      <c r="P298" s="40" t="n">
        <f aca="false">IF(J298="","",MAX(0,J298-1.96*O298/100))</f>
        <v>0.448900824575393</v>
      </c>
      <c r="Q298" s="40" t="n">
        <f aca="false">IF(J298="","",MIN(1,J298+1.96*O298/100))</f>
        <v>0.570093588832428</v>
      </c>
      <c r="R298" s="32" t="str">
        <f aca="false">IF(L298="","",IF(ABS(L298)&lt;=O298,"Yes","No"))</f>
        <v>Yes</v>
      </c>
      <c r="S298" s="32" t="str">
        <f aca="false">IF(L298="","",IF(ABS(L298)&lt;=1.96*O298,"Yes","No"))</f>
        <v>Yes</v>
      </c>
      <c r="T298" s="59" t="n">
        <f aca="false">IF(D298="","",ROUND(SQRT(((D298+G298)*O298/100)^2+(J298*(D298+G298)*0.09439)^2),0))</f>
        <v>51</v>
      </c>
      <c r="U298" s="32"/>
    </row>
    <row r="299" customFormat="false" ht="15" hidden="false" customHeight="false" outlineLevel="0" collapsed="false">
      <c r="A299" s="32" t="s">
        <v>418</v>
      </c>
      <c r="B299" s="32" t="s">
        <v>507</v>
      </c>
      <c r="C299" s="32" t="s">
        <v>510</v>
      </c>
      <c r="D299" s="59" t="n">
        <v>667</v>
      </c>
      <c r="E299" s="59" t="n">
        <v>700</v>
      </c>
      <c r="F299" s="68" t="n">
        <f aca="false">IF(E299="","",D299-E299)</f>
        <v>-33</v>
      </c>
      <c r="G299" s="59" t="n">
        <v>605</v>
      </c>
      <c r="H299" s="59" t="n">
        <v>639</v>
      </c>
      <c r="I299" s="68" t="n">
        <f aca="false">IF(H299="","",G299-H299)</f>
        <v>-34</v>
      </c>
      <c r="J299" s="40" t="n">
        <f aca="false">IF(OR(D299="",D299+G299=0),"",D299/(D299+G299))</f>
        <v>0.52437106918239</v>
      </c>
      <c r="K299" s="40" t="n">
        <f aca="false">IF(E299="","",E299/(E299+H299))</f>
        <v>0.522778192681105</v>
      </c>
      <c r="L299" s="69" t="n">
        <f aca="false">IF(OR(K299="",J299=""),"",(J299-K299)*100)</f>
        <v>0.15928765012847</v>
      </c>
      <c r="M299" s="36" t="n">
        <v>2.56134382502704</v>
      </c>
      <c r="N299" s="36" t="n">
        <v>1.28313635590461</v>
      </c>
      <c r="O299" s="36" t="n">
        <f aca="false">SQRT(M299^2+N299^2)</f>
        <v>2.86477243386771</v>
      </c>
      <c r="P299" s="40" t="n">
        <f aca="false">IF(J299="","",MAX(0,J299-1.96*O299/100))</f>
        <v>0.468221529478583</v>
      </c>
      <c r="Q299" s="40" t="n">
        <f aca="false">IF(J299="","",MIN(1,J299+1.96*O299/100))</f>
        <v>0.580520608886197</v>
      </c>
      <c r="R299" s="32" t="str">
        <f aca="false">IF(L299="","",IF(ABS(L299)&lt;=O299,"Yes","No"))</f>
        <v>Yes</v>
      </c>
      <c r="S299" s="32" t="str">
        <f aca="false">IF(L299="","",IF(ABS(L299)&lt;=1.96*O299,"Yes","No"))</f>
        <v>Yes</v>
      </c>
      <c r="T299" s="59" t="n">
        <f aca="false">IF(D299="","",ROUND(SQRT(((D299+G299)*O299/100)^2+(J299*(D299+G299)*0.09179)^2),0))</f>
        <v>71</v>
      </c>
      <c r="U299" s="32"/>
    </row>
    <row r="300" customFormat="false" ht="15" hidden="false" customHeight="false" outlineLevel="0" collapsed="false">
      <c r="A300" s="32" t="s">
        <v>418</v>
      </c>
      <c r="B300" s="32" t="s">
        <v>511</v>
      </c>
      <c r="C300" s="32" t="s">
        <v>512</v>
      </c>
      <c r="D300" s="59" t="n">
        <v>528</v>
      </c>
      <c r="E300" s="59" t="n">
        <v>546</v>
      </c>
      <c r="F300" s="68" t="n">
        <f aca="false">IF(E300="","",D300-E300)</f>
        <v>-18</v>
      </c>
      <c r="G300" s="59" t="n">
        <v>1130</v>
      </c>
      <c r="H300" s="59" t="n">
        <v>1089</v>
      </c>
      <c r="I300" s="68" t="n">
        <f aca="false">IF(H300="","",G300-H300)</f>
        <v>41</v>
      </c>
      <c r="J300" s="40" t="n">
        <f aca="false">IF(OR(D300="",D300+G300=0),"",D300/(D300+G300))</f>
        <v>0.318455971049457</v>
      </c>
      <c r="K300" s="40" t="n">
        <f aca="false">IF(E300="","",E300/(E300+H300))</f>
        <v>0.33394495412844</v>
      </c>
      <c r="L300" s="69" t="n">
        <f aca="false">IF(OR(K300="",J300=""),"",(J300-K300)*100)</f>
        <v>-1.54889830789832</v>
      </c>
      <c r="M300" s="36" t="n">
        <v>2.56134382502704</v>
      </c>
      <c r="N300" s="36" t="n">
        <v>1.28313635590461</v>
      </c>
      <c r="O300" s="36" t="n">
        <f aca="false">SQRT(M300^2+N300^2)</f>
        <v>2.86477243386771</v>
      </c>
      <c r="P300" s="40" t="n">
        <f aca="false">IF(J300="","",MAX(0,J300-1.96*O300/100))</f>
        <v>0.26230643134565</v>
      </c>
      <c r="Q300" s="40" t="n">
        <f aca="false">IF(J300="","",MIN(1,J300+1.96*O300/100))</f>
        <v>0.374605510753264</v>
      </c>
      <c r="R300" s="32" t="str">
        <f aca="false">IF(L300="","",IF(ABS(L300)&lt;=O300,"Yes","No"))</f>
        <v>Yes</v>
      </c>
      <c r="S300" s="32" t="str">
        <f aca="false">IF(L300="","",IF(ABS(L300)&lt;=1.96*O300,"Yes","No"))</f>
        <v>Yes</v>
      </c>
      <c r="T300" s="59" t="n">
        <f aca="false">IF(D300="","",ROUND(SQRT(((D300+G300)*O300/100)^2+(J300*(D300+G300)*0.09179)^2),0))</f>
        <v>68</v>
      </c>
      <c r="U300" s="32"/>
    </row>
    <row r="301" customFormat="false" ht="15" hidden="false" customHeight="false" outlineLevel="0" collapsed="false">
      <c r="A301" s="32" t="s">
        <v>418</v>
      </c>
      <c r="B301" s="32" t="s">
        <v>511</v>
      </c>
      <c r="C301" s="32" t="s">
        <v>513</v>
      </c>
      <c r="D301" s="59" t="n">
        <v>603</v>
      </c>
      <c r="E301" s="59" t="n">
        <v>636</v>
      </c>
      <c r="F301" s="68" t="n">
        <f aca="false">IF(E301="","",D301-E301)</f>
        <v>-33</v>
      </c>
      <c r="G301" s="59" t="n">
        <v>1247</v>
      </c>
      <c r="H301" s="59" t="n">
        <v>1262</v>
      </c>
      <c r="I301" s="68" t="n">
        <f aca="false">IF(H301="","",G301-H301)</f>
        <v>-15</v>
      </c>
      <c r="J301" s="40" t="n">
        <f aca="false">IF(OR(D301="",D301+G301=0),"",D301/(D301+G301))</f>
        <v>0.325945945945946</v>
      </c>
      <c r="K301" s="40" t="n">
        <f aca="false">IF(E301="","",E301/(E301+H301))</f>
        <v>0.33508956796628</v>
      </c>
      <c r="L301" s="69" t="n">
        <f aca="false">IF(OR(K301="",J301=""),"",(J301-K301)*100)</f>
        <v>-0.914362202033436</v>
      </c>
      <c r="M301" s="36" t="n">
        <v>2.56134382502704</v>
      </c>
      <c r="N301" s="36" t="n">
        <v>1.28313635590461</v>
      </c>
      <c r="O301" s="36" t="n">
        <f aca="false">SQRT(M301^2+N301^2)</f>
        <v>2.86477243386771</v>
      </c>
      <c r="P301" s="40" t="n">
        <f aca="false">IF(J301="","",MAX(0,J301-1.96*O301/100))</f>
        <v>0.269796406242139</v>
      </c>
      <c r="Q301" s="40" t="n">
        <f aca="false">IF(J301="","",MIN(1,J301+1.96*O301/100))</f>
        <v>0.382095485649753</v>
      </c>
      <c r="R301" s="32" t="str">
        <f aca="false">IF(L301="","",IF(ABS(L301)&lt;=O301,"Yes","No"))</f>
        <v>Yes</v>
      </c>
      <c r="S301" s="32" t="str">
        <f aca="false">IF(L301="","",IF(ABS(L301)&lt;=1.96*O301,"Yes","No"))</f>
        <v>Yes</v>
      </c>
      <c r="T301" s="59" t="n">
        <f aca="false">IF(D301="","",ROUND(SQRT(((D301+G301)*O301/100)^2+(J301*(D301+G301)*0.09179)^2),0))</f>
        <v>77</v>
      </c>
      <c r="U301" s="32"/>
    </row>
    <row r="302" customFormat="false" ht="15" hidden="false" customHeight="false" outlineLevel="0" collapsed="false">
      <c r="A302" s="32" t="s">
        <v>418</v>
      </c>
      <c r="B302" s="32" t="s">
        <v>511</v>
      </c>
      <c r="C302" s="32" t="s">
        <v>514</v>
      </c>
      <c r="D302" s="59" t="n">
        <v>205</v>
      </c>
      <c r="E302" s="59" t="n">
        <v>224</v>
      </c>
      <c r="F302" s="68" t="n">
        <f aca="false">IF(E302="","",D302-E302)</f>
        <v>-19</v>
      </c>
      <c r="G302" s="59" t="n">
        <v>512</v>
      </c>
      <c r="H302" s="59" t="n">
        <v>495</v>
      </c>
      <c r="I302" s="68" t="n">
        <f aca="false">IF(H302="","",G302-H302)</f>
        <v>17</v>
      </c>
      <c r="J302" s="40" t="n">
        <f aca="false">IF(OR(D302="",D302+G302=0),"",D302/(D302+G302))</f>
        <v>0.285913528591353</v>
      </c>
      <c r="K302" s="40" t="n">
        <f aca="false">IF(E302="","",E302/(E302+H302))</f>
        <v>0.311543810848401</v>
      </c>
      <c r="L302" s="69" t="n">
        <f aca="false">IF(OR(K302="",J302=""),"",(J302-K302)*100)</f>
        <v>-2.56302822570477</v>
      </c>
      <c r="M302" s="36" t="n">
        <v>4.08747524320642</v>
      </c>
      <c r="N302" s="36" t="n">
        <v>1.28313635590461</v>
      </c>
      <c r="O302" s="36" t="n">
        <f aca="false">SQRT(M302^2+N302^2)</f>
        <v>4.28414434533543</v>
      </c>
      <c r="P302" s="40" t="n">
        <f aca="false">IF(J302="","",MAX(0,J302-1.96*O302/100))</f>
        <v>0.201944299422779</v>
      </c>
      <c r="Q302" s="40" t="n">
        <f aca="false">IF(J302="","",MIN(1,J302+1.96*O302/100))</f>
        <v>0.369882757759927</v>
      </c>
      <c r="R302" s="32" t="str">
        <f aca="false">IF(L302="","",IF(ABS(L302)&lt;=O302,"Yes","No"))</f>
        <v>Yes</v>
      </c>
      <c r="S302" s="32" t="str">
        <f aca="false">IF(L302="","",IF(ABS(L302)&lt;=1.96*O302,"Yes","No"))</f>
        <v>Yes</v>
      </c>
      <c r="T302" s="59" t="n">
        <f aca="false">IF(D302="","",ROUND(SQRT(((D302+G302)*O302/100)^2+(J302*(D302+G302)*0.15542)^2),0))</f>
        <v>44</v>
      </c>
      <c r="U302" s="32"/>
    </row>
    <row r="303" customFormat="false" ht="15" hidden="false" customHeight="false" outlineLevel="0" collapsed="false">
      <c r="A303" s="32" t="s">
        <v>418</v>
      </c>
      <c r="B303" s="32" t="s">
        <v>511</v>
      </c>
      <c r="C303" s="32" t="s">
        <v>515</v>
      </c>
      <c r="D303" s="59" t="n">
        <v>464</v>
      </c>
      <c r="E303" s="59" t="n">
        <v>478</v>
      </c>
      <c r="F303" s="68" t="n">
        <f aca="false">IF(E303="","",D303-E303)</f>
        <v>-14</v>
      </c>
      <c r="G303" s="59" t="n">
        <v>962</v>
      </c>
      <c r="H303" s="59" t="n">
        <v>948</v>
      </c>
      <c r="I303" s="68" t="n">
        <f aca="false">IF(H303="","",G303-H303)</f>
        <v>14</v>
      </c>
      <c r="J303" s="40" t="n">
        <f aca="false">IF(OR(D303="",D303+G303=0),"",D303/(D303+G303))</f>
        <v>0.325385694249649</v>
      </c>
      <c r="K303" s="40" t="n">
        <f aca="false">IF(E303="","",E303/(E303+H303))</f>
        <v>0.335203366058906</v>
      </c>
      <c r="L303" s="69" t="n">
        <f aca="false">IF(OR(K303="",J303=""),"",(J303-K303)*100)</f>
        <v>-0.981767180925669</v>
      </c>
      <c r="M303" s="36" t="n">
        <v>2.56134382502704</v>
      </c>
      <c r="N303" s="36" t="n">
        <v>1.28313635590461</v>
      </c>
      <c r="O303" s="36" t="n">
        <f aca="false">SQRT(M303^2+N303^2)</f>
        <v>2.86477243386771</v>
      </c>
      <c r="P303" s="40" t="n">
        <f aca="false">IF(J303="","",MAX(0,J303-1.96*O303/100))</f>
        <v>0.269236154545842</v>
      </c>
      <c r="Q303" s="40" t="n">
        <f aca="false">IF(J303="","",MIN(1,J303+1.96*O303/100))</f>
        <v>0.381535233953456</v>
      </c>
      <c r="R303" s="32" t="str">
        <f aca="false">IF(L303="","",IF(ABS(L303)&lt;=O303,"Yes","No"))</f>
        <v>Yes</v>
      </c>
      <c r="S303" s="32" t="str">
        <f aca="false">IF(L303="","",IF(ABS(L303)&lt;=1.96*O303,"Yes","No"))</f>
        <v>Yes</v>
      </c>
      <c r="T303" s="59" t="n">
        <f aca="false">IF(D303="","",ROUND(SQRT(((D303+G303)*O303/100)^2+(J303*(D303+G303)*0.09179)^2),0))</f>
        <v>59</v>
      </c>
      <c r="U303" s="32"/>
    </row>
    <row r="304" customFormat="false" ht="15" hidden="false" customHeight="false" outlineLevel="0" collapsed="false">
      <c r="A304" s="32" t="s">
        <v>418</v>
      </c>
      <c r="B304" s="32" t="s">
        <v>511</v>
      </c>
      <c r="C304" s="32" t="s">
        <v>516</v>
      </c>
      <c r="D304" s="59" t="n">
        <v>317</v>
      </c>
      <c r="E304" s="59" t="n">
        <v>360</v>
      </c>
      <c r="F304" s="68" t="n">
        <f aca="false">IF(E304="","",D304-E304)</f>
        <v>-43</v>
      </c>
      <c r="G304" s="59" t="n">
        <v>681</v>
      </c>
      <c r="H304" s="59" t="n">
        <v>645</v>
      </c>
      <c r="I304" s="68" t="n">
        <f aca="false">IF(H304="","",G304-H304)</f>
        <v>36</v>
      </c>
      <c r="J304" s="40" t="n">
        <f aca="false">IF(OR(D304="",D304+G304=0),"",D304/(D304+G304))</f>
        <v>0.317635270541082</v>
      </c>
      <c r="K304" s="40" t="n">
        <f aca="false">IF(E304="","",E304/(E304+H304))</f>
        <v>0.358208955223881</v>
      </c>
      <c r="L304" s="69" t="n">
        <f aca="false">IF(OR(K304="",J304=""),"",(J304-K304)*100)</f>
        <v>-4.05736846827984</v>
      </c>
      <c r="M304" s="36" t="n">
        <v>2.8128053798891</v>
      </c>
      <c r="N304" s="36" t="n">
        <v>1.28313635590461</v>
      </c>
      <c r="O304" s="36" t="n">
        <f aca="false">SQRT(M304^2+N304^2)</f>
        <v>3.09165214941416</v>
      </c>
      <c r="P304" s="40" t="n">
        <f aca="false">IF(J304="","",MAX(0,J304-1.96*O304/100))</f>
        <v>0.257038888412565</v>
      </c>
      <c r="Q304" s="40" t="n">
        <f aca="false">IF(J304="","",MIN(1,J304+1.96*O304/100))</f>
        <v>0.3782316526696</v>
      </c>
      <c r="R304" s="32" t="str">
        <f aca="false">IF(L304="","",IF(ABS(L304)&lt;=O304,"Yes","No"))</f>
        <v>No</v>
      </c>
      <c r="S304" s="32" t="str">
        <f aca="false">IF(L304="","",IF(ABS(L304)&lt;=1.96*O304,"Yes","No"))</f>
        <v>Yes</v>
      </c>
      <c r="T304" s="59" t="n">
        <f aca="false">IF(D304="","",ROUND(SQRT(((D304+G304)*O304/100)^2+(J304*(D304+G304)*0.09439)^2),0))</f>
        <v>43</v>
      </c>
      <c r="U304" s="32"/>
    </row>
    <row r="305" customFormat="false" ht="15" hidden="false" customHeight="false" outlineLevel="0" collapsed="false">
      <c r="A305" s="32" t="s">
        <v>418</v>
      </c>
      <c r="B305" s="32" t="s">
        <v>517</v>
      </c>
      <c r="C305" s="32" t="s">
        <v>518</v>
      </c>
      <c r="D305" s="59" t="n">
        <v>61</v>
      </c>
      <c r="E305" s="59" t="n">
        <v>264</v>
      </c>
      <c r="F305" s="68" t="n">
        <f aca="false">IF(E305="","",D305-E305)</f>
        <v>-203</v>
      </c>
      <c r="G305" s="59" t="n">
        <v>119</v>
      </c>
      <c r="H305" s="59" t="n">
        <v>439</v>
      </c>
      <c r="I305" s="68" t="n">
        <f aca="false">IF(H305="","",G305-H305)</f>
        <v>-320</v>
      </c>
      <c r="J305" s="40" t="n">
        <f aca="false">IF(OR(D305="",D305+G305=0),"",D305/(D305+G305))</f>
        <v>0.338888888888889</v>
      </c>
      <c r="K305" s="40" t="n">
        <f aca="false">IF(E305="","",E305/(E305+H305))</f>
        <v>0.375533428165007</v>
      </c>
      <c r="L305" s="69" t="n">
        <f aca="false">IF(OR(K305="",J305=""),"",(J305-K305)*100)</f>
        <v>-3.66445392761182</v>
      </c>
      <c r="M305" s="36" t="n">
        <v>4.08747524320642</v>
      </c>
      <c r="N305" s="36" t="n">
        <v>1.28313635590461</v>
      </c>
      <c r="O305" s="36" t="n">
        <f aca="false">SQRT(M305^2+N305^2)</f>
        <v>4.28414434533543</v>
      </c>
      <c r="P305" s="40" t="n">
        <f aca="false">IF(J305="","",MAX(0,J305-1.96*O305/100))</f>
        <v>0.254919659720315</v>
      </c>
      <c r="Q305" s="40" t="n">
        <f aca="false">IF(J305="","",MIN(1,J305+1.96*O305/100))</f>
        <v>0.422858118057463</v>
      </c>
      <c r="R305" s="32" t="str">
        <f aca="false">IF(L305="","",IF(ABS(L305)&lt;=O305,"Yes","No"))</f>
        <v>Yes</v>
      </c>
      <c r="S305" s="32" t="str">
        <f aca="false">IF(L305="","",IF(ABS(L305)&lt;=1.96*O305,"Yes","No"))</f>
        <v>Yes</v>
      </c>
      <c r="T305" s="59" t="n">
        <f aca="false">IF(D305="","",ROUND(SQRT(((D305+G305)*O305/100)^2+(J305*(D305+G305)*0.15542)^2),0))</f>
        <v>12</v>
      </c>
      <c r="U305" s="32"/>
    </row>
    <row r="306" customFormat="false" ht="15" hidden="false" customHeight="false" outlineLevel="0" collapsed="false">
      <c r="A306" s="32" t="s">
        <v>418</v>
      </c>
      <c r="B306" s="32" t="s">
        <v>517</v>
      </c>
      <c r="C306" s="32" t="s">
        <v>519</v>
      </c>
      <c r="D306" s="59" t="n">
        <v>349</v>
      </c>
      <c r="E306" s="59" t="n">
        <v>361</v>
      </c>
      <c r="F306" s="68" t="n">
        <f aca="false">IF(E306="","",D306-E306)</f>
        <v>-12</v>
      </c>
      <c r="G306" s="59" t="n">
        <v>757</v>
      </c>
      <c r="H306" s="59" t="n">
        <v>775</v>
      </c>
      <c r="I306" s="68" t="n">
        <f aca="false">IF(H306="","",G306-H306)</f>
        <v>-18</v>
      </c>
      <c r="J306" s="40" t="n">
        <f aca="false">IF(OR(D306="",D306+G306=0),"",D306/(D306+G306))</f>
        <v>0.315551537070524</v>
      </c>
      <c r="K306" s="40" t="n">
        <f aca="false">IF(E306="","",E306/(E306+H306))</f>
        <v>0.317781690140845</v>
      </c>
      <c r="L306" s="69" t="n">
        <f aca="false">IF(OR(K306="",J306=""),"",(J306-K306)*100)</f>
        <v>-0.223015307032065</v>
      </c>
      <c r="M306" s="36" t="n">
        <v>2.8128053798891</v>
      </c>
      <c r="N306" s="36" t="n">
        <v>1.28313635590461</v>
      </c>
      <c r="O306" s="36" t="n">
        <f aca="false">SQRT(M306^2+N306^2)</f>
        <v>3.09165214941416</v>
      </c>
      <c r="P306" s="40" t="n">
        <f aca="false">IF(J306="","",MAX(0,J306-1.96*O306/100))</f>
        <v>0.254955154942007</v>
      </c>
      <c r="Q306" s="40" t="n">
        <f aca="false">IF(J306="","",MIN(1,J306+1.96*O306/100))</f>
        <v>0.376147919199042</v>
      </c>
      <c r="R306" s="32" t="str">
        <f aca="false">IF(L306="","",IF(ABS(L306)&lt;=O306,"Yes","No"))</f>
        <v>Yes</v>
      </c>
      <c r="S306" s="32" t="str">
        <f aca="false">IF(L306="","",IF(ABS(L306)&lt;=1.96*O306,"Yes","No"))</f>
        <v>Yes</v>
      </c>
      <c r="T306" s="59" t="n">
        <f aca="false">IF(D306="","",ROUND(SQRT(((D306+G306)*O306/100)^2+(J306*(D306+G306)*0.09439)^2),0))</f>
        <v>47</v>
      </c>
      <c r="U306" s="32"/>
    </row>
    <row r="307" customFormat="false" ht="15" hidden="false" customHeight="false" outlineLevel="0" collapsed="false">
      <c r="A307" s="32" t="s">
        <v>418</v>
      </c>
      <c r="B307" s="32" t="s">
        <v>520</v>
      </c>
      <c r="C307" s="32" t="s">
        <v>521</v>
      </c>
      <c r="D307" s="59" t="n">
        <v>252</v>
      </c>
      <c r="E307" s="59"/>
      <c r="F307" s="68" t="str">
        <f aca="false">IF(E307="","",D307-E307)</f>
        <v/>
      </c>
      <c r="G307" s="59" t="n">
        <v>362</v>
      </c>
      <c r="H307" s="59"/>
      <c r="I307" s="68" t="str">
        <f aca="false">IF(H307="","",G307-H307)</f>
        <v/>
      </c>
      <c r="J307" s="40" t="n">
        <f aca="false">IF(OR(D307="",D307+G307=0),"",D307/(D307+G307))</f>
        <v>0.41042345276873</v>
      </c>
      <c r="K307" s="40" t="str">
        <f aca="false">IF(E307="","",E307/(E307+H307))</f>
        <v/>
      </c>
      <c r="L307" s="69" t="str">
        <f aca="false">IF(OR(K307="",J307=""),"",(J307-K307)*100)</f>
        <v/>
      </c>
      <c r="M307" s="36" t="n">
        <v>4.08747524320642</v>
      </c>
      <c r="N307" s="36" t="n">
        <v>1.28313635590461</v>
      </c>
      <c r="O307" s="36" t="n">
        <f aca="false">SQRT(M307^2+N307^2)</f>
        <v>4.28414434533543</v>
      </c>
      <c r="P307" s="40" t="n">
        <f aca="false">IF(J307="","",MAX(0,J307-1.96*O307/100))</f>
        <v>0.326454223600155</v>
      </c>
      <c r="Q307" s="40" t="n">
        <f aca="false">IF(J307="","",MIN(1,J307+1.96*O307/100))</f>
        <v>0.494392681937304</v>
      </c>
      <c r="R307" s="32" t="str">
        <f aca="false">IF(L307="","",IF(ABS(L307)&lt;=O307,"Yes","No"))</f>
        <v/>
      </c>
      <c r="S307" s="32" t="str">
        <f aca="false">IF(L307="","",IF(ABS(L307)&lt;=1.96*O307,"Yes","No"))</f>
        <v/>
      </c>
      <c r="T307" s="59" t="n">
        <f aca="false">IF(D307="","",ROUND(SQRT(((D307+G307)*O307/100)^2+(J307*(D307+G307)*0.15542)^2),0))</f>
        <v>47</v>
      </c>
      <c r="U307" s="32" t="s">
        <v>735</v>
      </c>
    </row>
    <row r="308" customFormat="false" ht="15" hidden="false" customHeight="false" outlineLevel="0" collapsed="false">
      <c r="A308" s="32" t="s">
        <v>418</v>
      </c>
      <c r="B308" s="32" t="s">
        <v>520</v>
      </c>
      <c r="C308" s="32" t="s">
        <v>522</v>
      </c>
      <c r="D308" s="59" t="n">
        <v>595</v>
      </c>
      <c r="E308" s="59"/>
      <c r="F308" s="68" t="str">
        <f aca="false">IF(E308="","",D308-E308)</f>
        <v/>
      </c>
      <c r="G308" s="59" t="n">
        <v>805</v>
      </c>
      <c r="H308" s="59"/>
      <c r="I308" s="68" t="str">
        <f aca="false">IF(H308="","",G308-H308)</f>
        <v/>
      </c>
      <c r="J308" s="40" t="n">
        <f aca="false">IF(OR(D308="",D308+G308=0),"",D308/(D308+G308))</f>
        <v>0.425</v>
      </c>
      <c r="K308" s="40" t="str">
        <f aca="false">IF(E308="","",E308/(E308+H308))</f>
        <v/>
      </c>
      <c r="L308" s="69" t="str">
        <f aca="false">IF(OR(K308="",J308=""),"",(J308-K308)*100)</f>
        <v/>
      </c>
      <c r="M308" s="36" t="n">
        <v>2.56134382502704</v>
      </c>
      <c r="N308" s="36" t="n">
        <v>1.28313635590461</v>
      </c>
      <c r="O308" s="36" t="n">
        <f aca="false">SQRT(M308^2+N308^2)</f>
        <v>2.86477243386771</v>
      </c>
      <c r="P308" s="40" t="n">
        <f aca="false">IF(J308="","",MAX(0,J308-1.96*O308/100))</f>
        <v>0.368850460296193</v>
      </c>
      <c r="Q308" s="40" t="n">
        <f aca="false">IF(J308="","",MIN(1,J308+1.96*O308/100))</f>
        <v>0.481149539703807</v>
      </c>
      <c r="R308" s="32" t="str">
        <f aca="false">IF(L308="","",IF(ABS(L308)&lt;=O308,"Yes","No"))</f>
        <v/>
      </c>
      <c r="S308" s="32" t="str">
        <f aca="false">IF(L308="","",IF(ABS(L308)&lt;=1.96*O308,"Yes","No"))</f>
        <v/>
      </c>
      <c r="T308" s="59" t="n">
        <f aca="false">IF(D308="","",ROUND(SQRT(((D308+G308)*O308/100)^2+(J308*(D308+G308)*0.09179)^2),0))</f>
        <v>68</v>
      </c>
      <c r="U308" s="32" t="s">
        <v>735</v>
      </c>
    </row>
    <row r="309" customFormat="false" ht="15" hidden="false" customHeight="false" outlineLevel="0" collapsed="false">
      <c r="A309" s="32" t="s">
        <v>418</v>
      </c>
      <c r="B309" s="32" t="s">
        <v>520</v>
      </c>
      <c r="C309" s="32" t="s">
        <v>523</v>
      </c>
      <c r="D309" s="59" t="n">
        <v>567</v>
      </c>
      <c r="E309" s="59" t="n">
        <v>606</v>
      </c>
      <c r="F309" s="68" t="n">
        <f aca="false">IF(E309="","",D309-E309)</f>
        <v>-39</v>
      </c>
      <c r="G309" s="59" t="n">
        <v>847</v>
      </c>
      <c r="H309" s="59" t="n">
        <v>825</v>
      </c>
      <c r="I309" s="68" t="n">
        <f aca="false">IF(H309="","",G309-H309)</f>
        <v>22</v>
      </c>
      <c r="J309" s="40" t="n">
        <f aca="false">IF(OR(D309="",D309+G309=0),"",D309/(D309+G309))</f>
        <v>0.400990099009901</v>
      </c>
      <c r="K309" s="40" t="n">
        <f aca="false">IF(E309="","",E309/(E309+H309))</f>
        <v>0.423480083857442</v>
      </c>
      <c r="L309" s="69" t="n">
        <f aca="false">IF(OR(K309="",J309=""),"",(J309-K309)*100)</f>
        <v>-2.24899848475413</v>
      </c>
      <c r="M309" s="36" t="n">
        <v>2.56134382502704</v>
      </c>
      <c r="N309" s="36" t="n">
        <v>1.28313635590461</v>
      </c>
      <c r="O309" s="36" t="n">
        <f aca="false">SQRT(M309^2+N309^2)</f>
        <v>2.86477243386771</v>
      </c>
      <c r="P309" s="40" t="n">
        <f aca="false">IF(J309="","",MAX(0,J309-1.96*O309/100))</f>
        <v>0.344840559306094</v>
      </c>
      <c r="Q309" s="40" t="n">
        <f aca="false">IF(J309="","",MIN(1,J309+1.96*O309/100))</f>
        <v>0.457139638713708</v>
      </c>
      <c r="R309" s="32" t="str">
        <f aca="false">IF(L309="","",IF(ABS(L309)&lt;=O309,"Yes","No"))</f>
        <v>Yes</v>
      </c>
      <c r="S309" s="32" t="str">
        <f aca="false">IF(L309="","",IF(ABS(L309)&lt;=1.96*O309,"Yes","No"))</f>
        <v>Yes</v>
      </c>
      <c r="T309" s="59" t="n">
        <f aca="false">IF(D309="","",ROUND(SQRT(((D309+G309)*O309/100)^2+(J309*(D309+G309)*0.09179)^2),0))</f>
        <v>66</v>
      </c>
      <c r="U309" s="32"/>
    </row>
    <row r="310" customFormat="false" ht="15" hidden="false" customHeight="false" outlineLevel="0" collapsed="false">
      <c r="A310" s="32" t="s">
        <v>418</v>
      </c>
      <c r="B310" s="32" t="s">
        <v>520</v>
      </c>
      <c r="C310" s="32" t="s">
        <v>524</v>
      </c>
      <c r="D310" s="59" t="n">
        <v>546</v>
      </c>
      <c r="E310" s="59"/>
      <c r="F310" s="68" t="str">
        <f aca="false">IF(E310="","",D310-E310)</f>
        <v/>
      </c>
      <c r="G310" s="59" t="n">
        <v>798</v>
      </c>
      <c r="H310" s="59"/>
      <c r="I310" s="68" t="str">
        <f aca="false">IF(H310="","",G310-H310)</f>
        <v/>
      </c>
      <c r="J310" s="40" t="n">
        <f aca="false">IF(OR(D310="",D310+G310=0),"",D310/(D310+G310))</f>
        <v>0.40625</v>
      </c>
      <c r="K310" s="40" t="str">
        <f aca="false">IF(E310="","",E310/(E310+H310))</f>
        <v/>
      </c>
      <c r="L310" s="69" t="str">
        <f aca="false">IF(OR(K310="",J310=""),"",(J310-K310)*100)</f>
        <v/>
      </c>
      <c r="M310" s="36" t="n">
        <v>2.56134382502704</v>
      </c>
      <c r="N310" s="36" t="n">
        <v>1.28313635590461</v>
      </c>
      <c r="O310" s="36" t="n">
        <f aca="false">SQRT(M310^2+N310^2)</f>
        <v>2.86477243386771</v>
      </c>
      <c r="P310" s="40" t="n">
        <f aca="false">IF(J310="","",MAX(0,J310-1.96*O310/100))</f>
        <v>0.350100460296193</v>
      </c>
      <c r="Q310" s="40" t="n">
        <f aca="false">IF(J310="","",MIN(1,J310+1.96*O310/100))</f>
        <v>0.462399539703807</v>
      </c>
      <c r="R310" s="32" t="str">
        <f aca="false">IF(L310="","",IF(ABS(L310)&lt;=O310,"Yes","No"))</f>
        <v/>
      </c>
      <c r="S310" s="32" t="str">
        <f aca="false">IF(L310="","",IF(ABS(L310)&lt;=1.96*O310,"Yes","No"))</f>
        <v/>
      </c>
      <c r="T310" s="59" t="n">
        <f aca="false">IF(D310="","",ROUND(SQRT(((D310+G310)*O310/100)^2+(J310*(D310+G310)*0.09179)^2),0))</f>
        <v>63</v>
      </c>
      <c r="U310" s="32" t="s">
        <v>735</v>
      </c>
    </row>
    <row r="311" customFormat="false" ht="15" hidden="false" customHeight="false" outlineLevel="0" collapsed="false">
      <c r="A311" s="32" t="s">
        <v>418</v>
      </c>
      <c r="B311" s="32" t="s">
        <v>525</v>
      </c>
      <c r="C311" s="32" t="s">
        <v>526</v>
      </c>
      <c r="D311" s="59" t="n">
        <v>563</v>
      </c>
      <c r="E311" s="59" t="n">
        <v>585</v>
      </c>
      <c r="F311" s="68" t="n">
        <f aca="false">IF(E311="","",D311-E311)</f>
        <v>-22</v>
      </c>
      <c r="G311" s="59" t="n">
        <v>543</v>
      </c>
      <c r="H311" s="59" t="n">
        <v>527</v>
      </c>
      <c r="I311" s="68" t="n">
        <f aca="false">IF(H311="","",G311-H311)</f>
        <v>16</v>
      </c>
      <c r="J311" s="40" t="n">
        <f aca="false">IF(OR(D311="",D311+G311=0),"",D311/(D311+G311))</f>
        <v>0.509041591320072</v>
      </c>
      <c r="K311" s="40" t="n">
        <f aca="false">IF(E311="","",E311/(E311+H311))</f>
        <v>0.526079136690647</v>
      </c>
      <c r="L311" s="69" t="n">
        <f aca="false">IF(OR(K311="",J311=""),"",(J311-K311)*100)</f>
        <v>-1.70375453705751</v>
      </c>
      <c r="M311" s="36" t="n">
        <v>2.8128053798891</v>
      </c>
      <c r="N311" s="36" t="n">
        <v>1.28313635590461</v>
      </c>
      <c r="O311" s="36" t="n">
        <f aca="false">SQRT(M311^2+N311^2)</f>
        <v>3.09165214941416</v>
      </c>
      <c r="P311" s="40" t="n">
        <f aca="false">IF(J311="","",MAX(0,J311-1.96*O311/100))</f>
        <v>0.448445209191555</v>
      </c>
      <c r="Q311" s="40" t="n">
        <f aca="false">IF(J311="","",MIN(1,J311+1.96*O311/100))</f>
        <v>0.56963797344859</v>
      </c>
      <c r="R311" s="32" t="str">
        <f aca="false">IF(L311="","",IF(ABS(L311)&lt;=O311,"Yes","No"))</f>
        <v>Yes</v>
      </c>
      <c r="S311" s="32" t="str">
        <f aca="false">IF(L311="","",IF(ABS(L311)&lt;=1.96*O311,"Yes","No"))</f>
        <v>Yes</v>
      </c>
      <c r="T311" s="59" t="n">
        <f aca="false">IF(D311="","",ROUND(SQRT(((D311+G311)*O311/100)^2+(J311*(D311+G311)*0.09439)^2),0))</f>
        <v>63</v>
      </c>
      <c r="U311" s="32"/>
    </row>
    <row r="312" customFormat="false" ht="15" hidden="false" customHeight="false" outlineLevel="0" collapsed="false">
      <c r="A312" s="32" t="s">
        <v>418</v>
      </c>
      <c r="B312" s="32" t="s">
        <v>525</v>
      </c>
      <c r="C312" s="32" t="s">
        <v>527</v>
      </c>
      <c r="D312" s="59" t="n">
        <v>655</v>
      </c>
      <c r="E312" s="59" t="n">
        <v>639</v>
      </c>
      <c r="F312" s="68" t="n">
        <f aca="false">IF(E312="","",D312-E312)</f>
        <v>16</v>
      </c>
      <c r="G312" s="59" t="n">
        <v>909</v>
      </c>
      <c r="H312" s="59" t="n">
        <v>886</v>
      </c>
      <c r="I312" s="68" t="n">
        <f aca="false">IF(H312="","",G312-H312)</f>
        <v>23</v>
      </c>
      <c r="J312" s="40" t="n">
        <f aca="false">IF(OR(D312="",D312+G312=0),"",D312/(D312+G312))</f>
        <v>0.418797953964194</v>
      </c>
      <c r="K312" s="40" t="n">
        <f aca="false">IF(E312="","",E312/(E312+H312))</f>
        <v>0.419016393442623</v>
      </c>
      <c r="L312" s="69" t="n">
        <f aca="false">IF(OR(K312="",J312=""),"",(J312-K312)*100)</f>
        <v>-0.0218439478428534</v>
      </c>
      <c r="M312" s="36" t="n">
        <v>2.56134382502704</v>
      </c>
      <c r="N312" s="36" t="n">
        <v>1.28313635590461</v>
      </c>
      <c r="O312" s="36" t="n">
        <f aca="false">SQRT(M312^2+N312^2)</f>
        <v>2.86477243386771</v>
      </c>
      <c r="P312" s="40" t="n">
        <f aca="false">IF(J312="","",MAX(0,J312-1.96*O312/100))</f>
        <v>0.362648414260387</v>
      </c>
      <c r="Q312" s="40" t="n">
        <f aca="false">IF(J312="","",MIN(1,J312+1.96*O312/100))</f>
        <v>0.474947493668002</v>
      </c>
      <c r="R312" s="32" t="str">
        <f aca="false">IF(L312="","",IF(ABS(L312)&lt;=O312,"Yes","No"))</f>
        <v>Yes</v>
      </c>
      <c r="S312" s="32" t="str">
        <f aca="false">IF(L312="","",IF(ABS(L312)&lt;=1.96*O312,"Yes","No"))</f>
        <v>Yes</v>
      </c>
      <c r="T312" s="59" t="n">
        <f aca="false">IF(D312="","",ROUND(SQRT(((D312+G312)*O312/100)^2+(J312*(D312+G312)*0.09179)^2),0))</f>
        <v>75</v>
      </c>
      <c r="U312" s="32"/>
    </row>
    <row r="313" customFormat="false" ht="15" hidden="false" customHeight="false" outlineLevel="0" collapsed="false">
      <c r="A313" s="32" t="s">
        <v>418</v>
      </c>
      <c r="B313" s="32" t="s">
        <v>525</v>
      </c>
      <c r="C313" s="32" t="s">
        <v>528</v>
      </c>
      <c r="D313" s="59" t="n">
        <v>293</v>
      </c>
      <c r="E313" s="59"/>
      <c r="F313" s="68" t="str">
        <f aca="false">IF(E313="","",D313-E313)</f>
        <v/>
      </c>
      <c r="G313" s="59" t="n">
        <v>377</v>
      </c>
      <c r="H313" s="59"/>
      <c r="I313" s="68" t="str">
        <f aca="false">IF(H313="","",G313-H313)</f>
        <v/>
      </c>
      <c r="J313" s="40" t="n">
        <f aca="false">IF(OR(D313="",D313+G313=0),"",D313/(D313+G313))</f>
        <v>0.437313432835821</v>
      </c>
      <c r="K313" s="40" t="str">
        <f aca="false">IF(E313="","",E313/(E313+H313))</f>
        <v/>
      </c>
      <c r="L313" s="69" t="str">
        <f aca="false">IF(OR(K313="",J313=""),"",(J313-K313)*100)</f>
        <v/>
      </c>
      <c r="M313" s="36" t="n">
        <v>4.08747524320642</v>
      </c>
      <c r="N313" s="36" t="n">
        <v>1.28313635590461</v>
      </c>
      <c r="O313" s="36" t="n">
        <f aca="false">SQRT(M313^2+N313^2)</f>
        <v>4.28414434533543</v>
      </c>
      <c r="P313" s="40" t="n">
        <f aca="false">IF(J313="","",MAX(0,J313-1.96*O313/100))</f>
        <v>0.353344203667247</v>
      </c>
      <c r="Q313" s="40" t="n">
        <f aca="false">IF(J313="","",MIN(1,J313+1.96*O313/100))</f>
        <v>0.521282662004395</v>
      </c>
      <c r="R313" s="32" t="str">
        <f aca="false">IF(L313="","",IF(ABS(L313)&lt;=O313,"Yes","No"))</f>
        <v/>
      </c>
      <c r="S313" s="32" t="str">
        <f aca="false">IF(L313="","",IF(ABS(L313)&lt;=1.96*O313,"Yes","No"))</f>
        <v/>
      </c>
      <c r="T313" s="59" t="n">
        <f aca="false">IF(D313="","",ROUND(SQRT(((D313+G313)*O313/100)^2+(J313*(D313+G313)*0.15542)^2),0))</f>
        <v>54</v>
      </c>
      <c r="U313" s="32" t="s">
        <v>735</v>
      </c>
    </row>
    <row r="314" customFormat="false" ht="15" hidden="false" customHeight="false" outlineLevel="0" collapsed="false">
      <c r="A314" s="32" t="s">
        <v>418</v>
      </c>
      <c r="B314" s="32" t="s">
        <v>525</v>
      </c>
      <c r="C314" s="32" t="s">
        <v>529</v>
      </c>
      <c r="D314" s="59" t="n">
        <v>460</v>
      </c>
      <c r="E314" s="59" t="n">
        <v>496</v>
      </c>
      <c r="F314" s="68" t="n">
        <f aca="false">IF(E314="","",D314-E314)</f>
        <v>-36</v>
      </c>
      <c r="G314" s="59" t="n">
        <v>471</v>
      </c>
      <c r="H314" s="59" t="n">
        <v>458</v>
      </c>
      <c r="I314" s="68" t="n">
        <f aca="false">IF(H314="","",G314-H314)</f>
        <v>13</v>
      </c>
      <c r="J314" s="40" t="n">
        <f aca="false">IF(OR(D314="",D314+G314=0),"",D314/(D314+G314))</f>
        <v>0.494092373791622</v>
      </c>
      <c r="K314" s="40" t="n">
        <f aca="false">IF(E314="","",E314/(E314+H314))</f>
        <v>0.519916142557652</v>
      </c>
      <c r="L314" s="69" t="n">
        <f aca="false">IF(OR(K314="",J314=""),"",(J314-K314)*100)</f>
        <v>-2.582376876603</v>
      </c>
      <c r="M314" s="36" t="n">
        <v>2.8128053798891</v>
      </c>
      <c r="N314" s="36" t="n">
        <v>1.28313635590461</v>
      </c>
      <c r="O314" s="36" t="n">
        <f aca="false">SQRT(M314^2+N314^2)</f>
        <v>3.09165214941416</v>
      </c>
      <c r="P314" s="40" t="n">
        <f aca="false">IF(J314="","",MAX(0,J314-1.96*O314/100))</f>
        <v>0.433495991663104</v>
      </c>
      <c r="Q314" s="40" t="n">
        <f aca="false">IF(J314="","",MIN(1,J314+1.96*O314/100))</f>
        <v>0.55468875592014</v>
      </c>
      <c r="R314" s="32" t="str">
        <f aca="false">IF(L314="","",IF(ABS(L314)&lt;=O314,"Yes","No"))</f>
        <v>Yes</v>
      </c>
      <c r="S314" s="32" t="str">
        <f aca="false">IF(L314="","",IF(ABS(L314)&lt;=1.96*O314,"Yes","No"))</f>
        <v>Yes</v>
      </c>
      <c r="T314" s="59" t="n">
        <f aca="false">IF(D314="","",ROUND(SQRT(((D314+G314)*O314/100)^2+(J314*(D314+G314)*0.09439)^2),0))</f>
        <v>52</v>
      </c>
      <c r="U314" s="32"/>
    </row>
    <row r="315" customFormat="false" ht="15" hidden="false" customHeight="false" outlineLevel="0" collapsed="false">
      <c r="A315" s="32" t="s">
        <v>418</v>
      </c>
      <c r="B315" s="32" t="s">
        <v>525</v>
      </c>
      <c r="C315" s="32" t="s">
        <v>530</v>
      </c>
      <c r="D315" s="59" t="n">
        <v>389</v>
      </c>
      <c r="E315" s="59" t="n">
        <v>423</v>
      </c>
      <c r="F315" s="68" t="n">
        <f aca="false">IF(E315="","",D315-E315)</f>
        <v>-34</v>
      </c>
      <c r="G315" s="59" t="n">
        <v>587</v>
      </c>
      <c r="H315" s="59" t="n">
        <v>592</v>
      </c>
      <c r="I315" s="68" t="n">
        <f aca="false">IF(H315="","",G315-H315)</f>
        <v>-5</v>
      </c>
      <c r="J315" s="40" t="n">
        <f aca="false">IF(OR(D315="",D315+G315=0),"",D315/(D315+G315))</f>
        <v>0.398565573770492</v>
      </c>
      <c r="K315" s="40" t="n">
        <f aca="false">IF(E315="","",E315/(E315+H315))</f>
        <v>0.416748768472906</v>
      </c>
      <c r="L315" s="69" t="n">
        <f aca="false">IF(OR(K315="",J315=""),"",(J315-K315)*100)</f>
        <v>-1.81831947024146</v>
      </c>
      <c r="M315" s="36" t="n">
        <v>2.8128053798891</v>
      </c>
      <c r="N315" s="36" t="n">
        <v>1.28313635590461</v>
      </c>
      <c r="O315" s="36" t="n">
        <f aca="false">SQRT(M315^2+N315^2)</f>
        <v>3.09165214941416</v>
      </c>
      <c r="P315" s="40" t="n">
        <f aca="false">IF(J315="","",MAX(0,J315-1.96*O315/100))</f>
        <v>0.337969191641974</v>
      </c>
      <c r="Q315" s="40" t="n">
        <f aca="false">IF(J315="","",MIN(1,J315+1.96*O315/100))</f>
        <v>0.459161955899009</v>
      </c>
      <c r="R315" s="32" t="str">
        <f aca="false">IF(L315="","",IF(ABS(L315)&lt;=O315,"Yes","No"))</f>
        <v>Yes</v>
      </c>
      <c r="S315" s="32" t="str">
        <f aca="false">IF(L315="","",IF(ABS(L315)&lt;=1.96*O315,"Yes","No"))</f>
        <v>Yes</v>
      </c>
      <c r="T315" s="59" t="n">
        <f aca="false">IF(D315="","",ROUND(SQRT(((D315+G315)*O315/100)^2+(J315*(D315+G315)*0.09439)^2),0))</f>
        <v>48</v>
      </c>
      <c r="U315" s="32"/>
    </row>
    <row r="316" customFormat="false" ht="15" hidden="false" customHeight="false" outlineLevel="0" collapsed="false">
      <c r="A316" s="32" t="s">
        <v>418</v>
      </c>
      <c r="B316" s="32" t="s">
        <v>525</v>
      </c>
      <c r="C316" s="32" t="s">
        <v>531</v>
      </c>
      <c r="D316" s="59" t="n">
        <v>383</v>
      </c>
      <c r="E316" s="59"/>
      <c r="F316" s="68" t="str">
        <f aca="false">IF(E316="","",D316-E316)</f>
        <v/>
      </c>
      <c r="G316" s="59" t="n">
        <v>445</v>
      </c>
      <c r="H316" s="59"/>
      <c r="I316" s="68" t="str">
        <f aca="false">IF(H316="","",G316-H316)</f>
        <v/>
      </c>
      <c r="J316" s="40" t="n">
        <f aca="false">IF(OR(D316="",D316+G316=0),"",D316/(D316+G316))</f>
        <v>0.46256038647343</v>
      </c>
      <c r="K316" s="40" t="str">
        <f aca="false">IF(E316="","",E316/(E316+H316))</f>
        <v/>
      </c>
      <c r="L316" s="69" t="str">
        <f aca="false">IF(OR(K316="",J316=""),"",(J316-K316)*100)</f>
        <v/>
      </c>
      <c r="M316" s="36" t="n">
        <v>2.8128053798891</v>
      </c>
      <c r="N316" s="36" t="n">
        <v>1.28313635590461</v>
      </c>
      <c r="O316" s="36" t="n">
        <f aca="false">SQRT(M316^2+N316^2)</f>
        <v>3.09165214941416</v>
      </c>
      <c r="P316" s="40" t="n">
        <f aca="false">IF(J316="","",MAX(0,J316-1.96*O316/100))</f>
        <v>0.401964004344912</v>
      </c>
      <c r="Q316" s="40" t="n">
        <f aca="false">IF(J316="","",MIN(1,J316+1.96*O316/100))</f>
        <v>0.523156768601948</v>
      </c>
      <c r="R316" s="32" t="str">
        <f aca="false">IF(L316="","",IF(ABS(L316)&lt;=O316,"Yes","No"))</f>
        <v/>
      </c>
      <c r="S316" s="32" t="str">
        <f aca="false">IF(L316="","",IF(ABS(L316)&lt;=1.96*O316,"Yes","No"))</f>
        <v/>
      </c>
      <c r="T316" s="59" t="n">
        <f aca="false">IF(D316="","",ROUND(SQRT(((D316+G316)*O316/100)^2+(J316*(D316+G316)*0.09439)^2),0))</f>
        <v>44</v>
      </c>
      <c r="U316" s="32" t="s">
        <v>735</v>
      </c>
    </row>
    <row r="317" customFormat="false" ht="15" hidden="false" customHeight="false" outlineLevel="0" collapsed="false">
      <c r="A317" s="32" t="s">
        <v>418</v>
      </c>
      <c r="B317" s="32" t="s">
        <v>532</v>
      </c>
      <c r="C317" s="32" t="s">
        <v>533</v>
      </c>
      <c r="D317" s="59" t="n">
        <v>361</v>
      </c>
      <c r="E317" s="59" t="n">
        <v>409</v>
      </c>
      <c r="F317" s="68" t="n">
        <f aca="false">IF(E317="","",D317-E317)</f>
        <v>-48</v>
      </c>
      <c r="G317" s="59" t="n">
        <v>800</v>
      </c>
      <c r="H317" s="59" t="n">
        <v>764</v>
      </c>
      <c r="I317" s="68" t="n">
        <f aca="false">IF(H317="","",G317-H317)</f>
        <v>36</v>
      </c>
      <c r="J317" s="40" t="n">
        <f aca="false">IF(OR(D317="",D317+G317=0),"",D317/(D317+G317))</f>
        <v>0.310938845822567</v>
      </c>
      <c r="K317" s="40" t="n">
        <f aca="false">IF(E317="","",E317/(E317+H317))</f>
        <v>0.348678601875533</v>
      </c>
      <c r="L317" s="69" t="n">
        <f aca="false">IF(OR(K317="",J317=""),"",(J317-K317)*100)</f>
        <v>-3.77397560529661</v>
      </c>
      <c r="M317" s="36" t="n">
        <v>2.8128053798891</v>
      </c>
      <c r="N317" s="36" t="n">
        <v>1.28313635590461</v>
      </c>
      <c r="O317" s="36" t="n">
        <f aca="false">SQRT(M317^2+N317^2)</f>
        <v>3.09165214941416</v>
      </c>
      <c r="P317" s="40" t="n">
        <f aca="false">IF(J317="","",MAX(0,J317-1.96*O317/100))</f>
        <v>0.250342463694049</v>
      </c>
      <c r="Q317" s="40" t="n">
        <f aca="false">IF(J317="","",MIN(1,J317+1.96*O317/100))</f>
        <v>0.371535227951084</v>
      </c>
      <c r="R317" s="32" t="str">
        <f aca="false">IF(L317="","",IF(ABS(L317)&lt;=O317,"Yes","No"))</f>
        <v>No</v>
      </c>
      <c r="S317" s="32" t="str">
        <f aca="false">IF(L317="","",IF(ABS(L317)&lt;=1.96*O317,"Yes","No"))</f>
        <v>Yes</v>
      </c>
      <c r="T317" s="59" t="n">
        <f aca="false">IF(D317="","",ROUND(SQRT(((D317+G317)*O317/100)^2+(J317*(D317+G317)*0.09439)^2),0))</f>
        <v>49</v>
      </c>
      <c r="U317" s="32"/>
    </row>
    <row r="318" customFormat="false" ht="15" hidden="false" customHeight="false" outlineLevel="0" collapsed="false">
      <c r="A318" s="32" t="s">
        <v>418</v>
      </c>
      <c r="B318" s="32" t="s">
        <v>532</v>
      </c>
      <c r="C318" s="32" t="s">
        <v>534</v>
      </c>
      <c r="D318" s="59" t="n">
        <v>747</v>
      </c>
      <c r="E318" s="59" t="n">
        <v>805</v>
      </c>
      <c r="F318" s="68" t="n">
        <f aca="false">IF(E318="","",D318-E318)</f>
        <v>-58</v>
      </c>
      <c r="G318" s="59" t="n">
        <v>1595</v>
      </c>
      <c r="H318" s="59" t="n">
        <v>1577</v>
      </c>
      <c r="I318" s="68" t="n">
        <f aca="false">IF(H318="","",G318-H318)</f>
        <v>18</v>
      </c>
      <c r="J318" s="40" t="n">
        <f aca="false">IF(OR(D318="",D318+G318=0),"",D318/(D318+G318))</f>
        <v>0.318958155422716</v>
      </c>
      <c r="K318" s="40" t="n">
        <f aca="false">IF(E318="","",E318/(E318+H318))</f>
        <v>0.337951301427372</v>
      </c>
      <c r="L318" s="69" t="n">
        <f aca="false">IF(OR(K318="",J318=""),"",(J318-K318)*100)</f>
        <v>-1.89931460046563</v>
      </c>
      <c r="M318" s="36" t="n">
        <v>2.56134382502704</v>
      </c>
      <c r="N318" s="36" t="n">
        <v>1.28313635590461</v>
      </c>
      <c r="O318" s="36" t="n">
        <f aca="false">SQRT(M318^2+N318^2)</f>
        <v>2.86477243386771</v>
      </c>
      <c r="P318" s="40" t="n">
        <f aca="false">IF(J318="","",MAX(0,J318-1.96*O318/100))</f>
        <v>0.262808615718909</v>
      </c>
      <c r="Q318" s="40" t="n">
        <f aca="false">IF(J318="","",MIN(1,J318+1.96*O318/100))</f>
        <v>0.375107695126523</v>
      </c>
      <c r="R318" s="32" t="str">
        <f aca="false">IF(L318="","",IF(ABS(L318)&lt;=O318,"Yes","No"))</f>
        <v>Yes</v>
      </c>
      <c r="S318" s="32" t="str">
        <f aca="false">IF(L318="","",IF(ABS(L318)&lt;=1.96*O318,"Yes","No"))</f>
        <v>Yes</v>
      </c>
      <c r="T318" s="59" t="n">
        <f aca="false">IF(D318="","",ROUND(SQRT(((D318+G318)*O318/100)^2+(J318*(D318+G318)*0.09179)^2),0))</f>
        <v>96</v>
      </c>
      <c r="U318" s="32"/>
    </row>
    <row r="319" customFormat="false" ht="15" hidden="false" customHeight="false" outlineLevel="0" collapsed="false">
      <c r="A319" s="32" t="s">
        <v>418</v>
      </c>
      <c r="B319" s="32" t="s">
        <v>532</v>
      </c>
      <c r="C319" s="32" t="s">
        <v>535</v>
      </c>
      <c r="D319" s="59" t="n">
        <v>516</v>
      </c>
      <c r="E319" s="59" t="n">
        <v>547</v>
      </c>
      <c r="F319" s="68" t="n">
        <f aca="false">IF(E319="","",D319-E319)</f>
        <v>-31</v>
      </c>
      <c r="G319" s="59" t="n">
        <v>1165</v>
      </c>
      <c r="H319" s="59" t="n">
        <v>1179</v>
      </c>
      <c r="I319" s="68" t="n">
        <f aca="false">IF(H319="","",G319-H319)</f>
        <v>-14</v>
      </c>
      <c r="J319" s="40" t="n">
        <f aca="false">IF(OR(D319="",D319+G319=0),"",D319/(D319+G319))</f>
        <v>0.306960142772159</v>
      </c>
      <c r="K319" s="40" t="n">
        <f aca="false">IF(E319="","",E319/(E319+H319))</f>
        <v>0.316917728852839</v>
      </c>
      <c r="L319" s="69" t="n">
        <f aca="false">IF(OR(K319="",J319=""),"",(J319-K319)*100)</f>
        <v>-0.995758608067948</v>
      </c>
      <c r="M319" s="36" t="n">
        <v>2.56134382502704</v>
      </c>
      <c r="N319" s="36" t="n">
        <v>1.28313635590461</v>
      </c>
      <c r="O319" s="36" t="n">
        <f aca="false">SQRT(M319^2+N319^2)</f>
        <v>2.86477243386771</v>
      </c>
      <c r="P319" s="40" t="n">
        <f aca="false">IF(J319="","",MAX(0,J319-1.96*O319/100))</f>
        <v>0.250810603068352</v>
      </c>
      <c r="Q319" s="40" t="n">
        <f aca="false">IF(J319="","",MIN(1,J319+1.96*O319/100))</f>
        <v>0.363109682475967</v>
      </c>
      <c r="R319" s="32" t="str">
        <f aca="false">IF(L319="","",IF(ABS(L319)&lt;=O319,"Yes","No"))</f>
        <v>Yes</v>
      </c>
      <c r="S319" s="32" t="str">
        <f aca="false">IF(L319="","",IF(ABS(L319)&lt;=1.96*O319,"Yes","No"))</f>
        <v>Yes</v>
      </c>
      <c r="T319" s="59" t="n">
        <f aca="false">IF(D319="","",ROUND(SQRT(((D319+G319)*O319/100)^2+(J319*(D319+G319)*0.09179)^2),0))</f>
        <v>68</v>
      </c>
      <c r="U319" s="32"/>
    </row>
    <row r="320" customFormat="false" ht="15" hidden="false" customHeight="false" outlineLevel="0" collapsed="false">
      <c r="A320" s="32" t="s">
        <v>418</v>
      </c>
      <c r="B320" s="32" t="s">
        <v>532</v>
      </c>
      <c r="C320" s="32" t="s">
        <v>536</v>
      </c>
      <c r="D320" s="59" t="n">
        <v>242</v>
      </c>
      <c r="E320" s="59" t="n">
        <v>245</v>
      </c>
      <c r="F320" s="68" t="n">
        <f aca="false">IF(E320="","",D320-E320)</f>
        <v>-3</v>
      </c>
      <c r="G320" s="59" t="n">
        <v>520</v>
      </c>
      <c r="H320" s="59" t="n">
        <v>537</v>
      </c>
      <c r="I320" s="68" t="n">
        <f aca="false">IF(H320="","",G320-H320)</f>
        <v>-17</v>
      </c>
      <c r="J320" s="40" t="n">
        <f aca="false">IF(OR(D320="",D320+G320=0),"",D320/(D320+G320))</f>
        <v>0.31758530183727</v>
      </c>
      <c r="K320" s="40" t="n">
        <f aca="false">IF(E320="","",E320/(E320+H320))</f>
        <v>0.313299232736573</v>
      </c>
      <c r="L320" s="69" t="n">
        <f aca="false">IF(OR(K320="",J320=""),"",(J320-K320)*100)</f>
        <v>0.428606910069745</v>
      </c>
      <c r="M320" s="36" t="n">
        <v>2.8128053798891</v>
      </c>
      <c r="N320" s="36" t="n">
        <v>1.28313635590461</v>
      </c>
      <c r="O320" s="36" t="n">
        <f aca="false">SQRT(M320^2+N320^2)</f>
        <v>3.09165214941416</v>
      </c>
      <c r="P320" s="40" t="n">
        <f aca="false">IF(J320="","",MAX(0,J320-1.96*O320/100))</f>
        <v>0.256988919708753</v>
      </c>
      <c r="Q320" s="40" t="n">
        <f aca="false">IF(J320="","",MIN(1,J320+1.96*O320/100))</f>
        <v>0.378181683965788</v>
      </c>
      <c r="R320" s="32" t="str">
        <f aca="false">IF(L320="","",IF(ABS(L320)&lt;=O320,"Yes","No"))</f>
        <v>Yes</v>
      </c>
      <c r="S320" s="32" t="str">
        <f aca="false">IF(L320="","",IF(ABS(L320)&lt;=1.96*O320,"Yes","No"))</f>
        <v>Yes</v>
      </c>
      <c r="T320" s="59" t="n">
        <f aca="false">IF(D320="","",ROUND(SQRT(((D320+G320)*O320/100)^2+(J320*(D320+G320)*0.09439)^2),0))</f>
        <v>33</v>
      </c>
      <c r="U320" s="32"/>
    </row>
    <row r="321" customFormat="false" ht="15" hidden="false" customHeight="false" outlineLevel="0" collapsed="false">
      <c r="A321" s="32" t="s">
        <v>418</v>
      </c>
      <c r="B321" s="32" t="s">
        <v>537</v>
      </c>
      <c r="C321" s="32" t="s">
        <v>538</v>
      </c>
      <c r="D321" s="59" t="n">
        <v>551</v>
      </c>
      <c r="E321" s="59" t="n">
        <v>601</v>
      </c>
      <c r="F321" s="68" t="n">
        <f aca="false">IF(E321="","",D321-E321)</f>
        <v>-50</v>
      </c>
      <c r="G321" s="59" t="n">
        <v>628</v>
      </c>
      <c r="H321" s="59" t="n">
        <v>605</v>
      </c>
      <c r="I321" s="68" t="n">
        <f aca="false">IF(H321="","",G321-H321)</f>
        <v>23</v>
      </c>
      <c r="J321" s="40" t="n">
        <f aca="false">IF(OR(D321="",D321+G321=0),"",D321/(D321+G321))</f>
        <v>0.467345207803223</v>
      </c>
      <c r="K321" s="40" t="n">
        <f aca="false">IF(E321="","",E321/(E321+H321))</f>
        <v>0.498341625207297</v>
      </c>
      <c r="L321" s="69" t="n">
        <f aca="false">IF(OR(K321="",J321=""),"",(J321-K321)*100)</f>
        <v>-3.09964174040738</v>
      </c>
      <c r="M321" s="36" t="n">
        <v>2.8128053798891</v>
      </c>
      <c r="N321" s="36" t="n">
        <v>1.28313635590461</v>
      </c>
      <c r="O321" s="36" t="n">
        <f aca="false">SQRT(M321^2+N321^2)</f>
        <v>3.09165214941416</v>
      </c>
      <c r="P321" s="40" t="n">
        <f aca="false">IF(J321="","",MAX(0,J321-1.96*O321/100))</f>
        <v>0.406748825674705</v>
      </c>
      <c r="Q321" s="40" t="n">
        <f aca="false">IF(J321="","",MIN(1,J321+1.96*O321/100))</f>
        <v>0.527941589931741</v>
      </c>
      <c r="R321" s="32" t="str">
        <f aca="false">IF(L321="","",IF(ABS(L321)&lt;=O321,"Yes","No"))</f>
        <v>No</v>
      </c>
      <c r="S321" s="32" t="str">
        <f aca="false">IF(L321="","",IF(ABS(L321)&lt;=1.96*O321,"Yes","No"))</f>
        <v>Yes</v>
      </c>
      <c r="T321" s="59" t="n">
        <f aca="false">IF(D321="","",ROUND(SQRT(((D321+G321)*O321/100)^2+(J321*(D321+G321)*0.09439)^2),0))</f>
        <v>64</v>
      </c>
      <c r="U321" s="32"/>
    </row>
    <row r="322" customFormat="false" ht="15" hidden="false" customHeight="false" outlineLevel="0" collapsed="false">
      <c r="A322" s="32" t="s">
        <v>418</v>
      </c>
      <c r="B322" s="32" t="s">
        <v>537</v>
      </c>
      <c r="C322" s="32" t="s">
        <v>539</v>
      </c>
      <c r="D322" s="59" t="n">
        <v>504</v>
      </c>
      <c r="E322" s="59" t="n">
        <v>523</v>
      </c>
      <c r="F322" s="68" t="n">
        <f aca="false">IF(E322="","",D322-E322)</f>
        <v>-19</v>
      </c>
      <c r="G322" s="59" t="n">
        <v>501</v>
      </c>
      <c r="H322" s="59" t="n">
        <v>542</v>
      </c>
      <c r="I322" s="68" t="n">
        <f aca="false">IF(H322="","",G322-H322)</f>
        <v>-41</v>
      </c>
      <c r="J322" s="40" t="n">
        <f aca="false">IF(OR(D322="",D322+G322=0),"",D322/(D322+G322))</f>
        <v>0.501492537313433</v>
      </c>
      <c r="K322" s="40" t="n">
        <f aca="false">IF(E322="","",E322/(E322+H322))</f>
        <v>0.491079812206573</v>
      </c>
      <c r="L322" s="69" t="n">
        <f aca="false">IF(OR(K322="",J322=""),"",(J322-K322)*100)</f>
        <v>1.041272510686</v>
      </c>
      <c r="M322" s="36" t="n">
        <v>2.8128053798891</v>
      </c>
      <c r="N322" s="36" t="n">
        <v>1.28313635590461</v>
      </c>
      <c r="O322" s="36" t="n">
        <f aca="false">SQRT(M322^2+N322^2)</f>
        <v>3.09165214941416</v>
      </c>
      <c r="P322" s="40" t="n">
        <f aca="false">IF(J322="","",MAX(0,J322-1.96*O322/100))</f>
        <v>0.440896155184915</v>
      </c>
      <c r="Q322" s="40" t="n">
        <f aca="false">IF(J322="","",MIN(1,J322+1.96*O322/100))</f>
        <v>0.56208891944195</v>
      </c>
      <c r="R322" s="32" t="str">
        <f aca="false">IF(L322="","",IF(ABS(L322)&lt;=O322,"Yes","No"))</f>
        <v>Yes</v>
      </c>
      <c r="S322" s="32" t="str">
        <f aca="false">IF(L322="","",IF(ABS(L322)&lt;=1.96*O322,"Yes","No"))</f>
        <v>Yes</v>
      </c>
      <c r="T322" s="59" t="n">
        <f aca="false">IF(D322="","",ROUND(SQRT(((D322+G322)*O322/100)^2+(J322*(D322+G322)*0.09439)^2),0))</f>
        <v>57</v>
      </c>
      <c r="U322" s="32"/>
    </row>
    <row r="323" customFormat="false" ht="15" hidden="false" customHeight="false" outlineLevel="0" collapsed="false">
      <c r="A323" s="32" t="s">
        <v>418</v>
      </c>
      <c r="B323" s="32" t="s">
        <v>537</v>
      </c>
      <c r="C323" s="32" t="s">
        <v>540</v>
      </c>
      <c r="D323" s="59" t="n">
        <v>459</v>
      </c>
      <c r="E323" s="59" t="n">
        <v>472</v>
      </c>
      <c r="F323" s="68" t="n">
        <f aca="false">IF(E323="","",D323-E323)</f>
        <v>-13</v>
      </c>
      <c r="G323" s="59" t="n">
        <v>523</v>
      </c>
      <c r="H323" s="59" t="n">
        <v>517</v>
      </c>
      <c r="I323" s="68" t="n">
        <f aca="false">IF(H323="","",G323-H323)</f>
        <v>6</v>
      </c>
      <c r="J323" s="40" t="n">
        <f aca="false">IF(OR(D323="",D323+G323=0),"",D323/(D323+G323))</f>
        <v>0.467413441955193</v>
      </c>
      <c r="K323" s="40" t="n">
        <f aca="false">IF(E323="","",E323/(E323+H323))</f>
        <v>0.477249747219414</v>
      </c>
      <c r="L323" s="69" t="n">
        <f aca="false">IF(OR(K323="",J323=""),"",(J323-K323)*100)</f>
        <v>-0.983630526422008</v>
      </c>
      <c r="M323" s="36" t="n">
        <v>2.8128053798891</v>
      </c>
      <c r="N323" s="36" t="n">
        <v>1.28313635590461</v>
      </c>
      <c r="O323" s="36" t="n">
        <f aca="false">SQRT(M323^2+N323^2)</f>
        <v>3.09165214941416</v>
      </c>
      <c r="P323" s="40" t="n">
        <f aca="false">IF(J323="","",MAX(0,J323-1.96*O323/100))</f>
        <v>0.406817059826676</v>
      </c>
      <c r="Q323" s="40" t="n">
        <f aca="false">IF(J323="","",MIN(1,J323+1.96*O323/100))</f>
        <v>0.528009824083711</v>
      </c>
      <c r="R323" s="32" t="str">
        <f aca="false">IF(L323="","",IF(ABS(L323)&lt;=O323,"Yes","No"))</f>
        <v>Yes</v>
      </c>
      <c r="S323" s="32" t="str">
        <f aca="false">IF(L323="","",IF(ABS(L323)&lt;=1.96*O323,"Yes","No"))</f>
        <v>Yes</v>
      </c>
      <c r="T323" s="59" t="n">
        <f aca="false">IF(D323="","",ROUND(SQRT(((D323+G323)*O323/100)^2+(J323*(D323+G323)*0.09439)^2),0))</f>
        <v>53</v>
      </c>
      <c r="U323" s="32"/>
    </row>
    <row r="324" customFormat="false" ht="15" hidden="false" customHeight="false" outlineLevel="0" collapsed="false">
      <c r="A324" s="32" t="s">
        <v>418</v>
      </c>
      <c r="B324" s="32" t="s">
        <v>541</v>
      </c>
      <c r="C324" s="32" t="s">
        <v>542</v>
      </c>
      <c r="D324" s="59" t="n">
        <v>239</v>
      </c>
      <c r="E324" s="59" t="n">
        <v>222</v>
      </c>
      <c r="F324" s="68" t="n">
        <f aca="false">IF(E324="","",D324-E324)</f>
        <v>17</v>
      </c>
      <c r="G324" s="59" t="n">
        <v>290</v>
      </c>
      <c r="H324" s="59" t="n">
        <v>276</v>
      </c>
      <c r="I324" s="68" t="n">
        <f aca="false">IF(H324="","",G324-H324)</f>
        <v>14</v>
      </c>
      <c r="J324" s="40" t="n">
        <f aca="false">IF(OR(D324="",D324+G324=0),"",D324/(D324+G324))</f>
        <v>0.45179584120983</v>
      </c>
      <c r="K324" s="40" t="n">
        <f aca="false">IF(E324="","",E324/(E324+H324))</f>
        <v>0.445783132530121</v>
      </c>
      <c r="L324" s="69" t="n">
        <f aca="false">IF(OR(K324="",J324=""),"",(J324-K324)*100)</f>
        <v>0.601270867970938</v>
      </c>
      <c r="M324" s="36" t="n">
        <v>4.08747524320642</v>
      </c>
      <c r="N324" s="36" t="n">
        <v>1.28313635590461</v>
      </c>
      <c r="O324" s="36" t="n">
        <f aca="false">SQRT(M324^2+N324^2)</f>
        <v>4.28414434533543</v>
      </c>
      <c r="P324" s="40" t="n">
        <f aca="false">IF(J324="","",MAX(0,J324-1.96*O324/100))</f>
        <v>0.367826612041255</v>
      </c>
      <c r="Q324" s="40" t="n">
        <f aca="false">IF(J324="","",MIN(1,J324+1.96*O324/100))</f>
        <v>0.535765070378404</v>
      </c>
      <c r="R324" s="32" t="str">
        <f aca="false">IF(L324="","",IF(ABS(L324)&lt;=O324,"Yes","No"))</f>
        <v>Yes</v>
      </c>
      <c r="S324" s="32" t="str">
        <f aca="false">IF(L324="","",IF(ABS(L324)&lt;=1.96*O324,"Yes","No"))</f>
        <v>Yes</v>
      </c>
      <c r="T324" s="59" t="n">
        <f aca="false">IF(D324="","",ROUND(SQRT(((D324+G324)*O324/100)^2+(J324*(D324+G324)*0.15542)^2),0))</f>
        <v>44</v>
      </c>
      <c r="U324" s="32"/>
    </row>
    <row r="325" customFormat="false" ht="15" hidden="false" customHeight="false" outlineLevel="0" collapsed="false">
      <c r="A325" s="32" t="s">
        <v>418</v>
      </c>
      <c r="B325" s="32" t="s">
        <v>541</v>
      </c>
      <c r="C325" s="32" t="s">
        <v>543</v>
      </c>
      <c r="D325" s="59" t="n">
        <v>608</v>
      </c>
      <c r="E325" s="59" t="n">
        <v>625</v>
      </c>
      <c r="F325" s="68" t="n">
        <f aca="false">IF(E325="","",D325-E325)</f>
        <v>-17</v>
      </c>
      <c r="G325" s="59" t="n">
        <v>641</v>
      </c>
      <c r="H325" s="59" t="n">
        <v>613</v>
      </c>
      <c r="I325" s="68" t="n">
        <f aca="false">IF(H325="","",G325-H325)</f>
        <v>28</v>
      </c>
      <c r="J325" s="40" t="n">
        <f aca="false">IF(OR(D325="",D325+G325=0),"",D325/(D325+G325))</f>
        <v>0.486789431545236</v>
      </c>
      <c r="K325" s="40" t="n">
        <f aca="false">IF(E325="","",E325/(E325+H325))</f>
        <v>0.504846526655897</v>
      </c>
      <c r="L325" s="69" t="n">
        <f aca="false">IF(OR(K325="",J325=""),"",(J325-K325)*100)</f>
        <v>-1.80570951106604</v>
      </c>
      <c r="M325" s="36" t="n">
        <v>2.56134382502704</v>
      </c>
      <c r="N325" s="36" t="n">
        <v>1.28313635590461</v>
      </c>
      <c r="O325" s="36" t="n">
        <f aca="false">SQRT(M325^2+N325^2)</f>
        <v>2.86477243386771</v>
      </c>
      <c r="P325" s="40" t="n">
        <f aca="false">IF(J325="","",MAX(0,J325-1.96*O325/100))</f>
        <v>0.430639891841429</v>
      </c>
      <c r="Q325" s="40" t="n">
        <f aca="false">IF(J325="","",MIN(1,J325+1.96*O325/100))</f>
        <v>0.542938971249043</v>
      </c>
      <c r="R325" s="32" t="str">
        <f aca="false">IF(L325="","",IF(ABS(L325)&lt;=O325,"Yes","No"))</f>
        <v>Yes</v>
      </c>
      <c r="S325" s="32" t="str">
        <f aca="false">IF(L325="","",IF(ABS(L325)&lt;=1.96*O325,"Yes","No"))</f>
        <v>Yes</v>
      </c>
      <c r="T325" s="59" t="n">
        <f aca="false">IF(D325="","",ROUND(SQRT(((D325+G325)*O325/100)^2+(J325*(D325+G325)*0.09179)^2),0))</f>
        <v>66</v>
      </c>
      <c r="U325" s="32"/>
    </row>
    <row r="326" customFormat="false" ht="15" hidden="false" customHeight="false" outlineLevel="0" collapsed="false">
      <c r="A326" s="32" t="s">
        <v>418</v>
      </c>
      <c r="B326" s="32" t="s">
        <v>544</v>
      </c>
      <c r="C326" s="32" t="s">
        <v>545</v>
      </c>
      <c r="D326" s="59" t="n">
        <v>646</v>
      </c>
      <c r="E326" s="59" t="n">
        <v>628</v>
      </c>
      <c r="F326" s="68" t="n">
        <f aca="false">IF(E326="","",D326-E326)</f>
        <v>18</v>
      </c>
      <c r="G326" s="59" t="n">
        <v>752</v>
      </c>
      <c r="H326" s="59" t="n">
        <v>719</v>
      </c>
      <c r="I326" s="68" t="n">
        <f aca="false">IF(H326="","",G326-H326)</f>
        <v>33</v>
      </c>
      <c r="J326" s="40" t="n">
        <f aca="false">IF(OR(D326="",D326+G326=0),"",D326/(D326+G326))</f>
        <v>0.4620886981402</v>
      </c>
      <c r="K326" s="40" t="n">
        <f aca="false">IF(E326="","",E326/(E326+H326))</f>
        <v>0.466221232368226</v>
      </c>
      <c r="L326" s="69" t="n">
        <f aca="false">IF(OR(K326="",J326=""),"",(J326-K326)*100)</f>
        <v>-0.413253422802545</v>
      </c>
      <c r="M326" s="36" t="n">
        <v>2.56134382502704</v>
      </c>
      <c r="N326" s="36" t="n">
        <v>1.28313635590461</v>
      </c>
      <c r="O326" s="36" t="n">
        <f aca="false">SQRT(M326^2+N326^2)</f>
        <v>2.86477243386771</v>
      </c>
      <c r="P326" s="40" t="n">
        <f aca="false">IF(J326="","",MAX(0,J326-1.96*O326/100))</f>
        <v>0.405939158436393</v>
      </c>
      <c r="Q326" s="40" t="n">
        <f aca="false">IF(J326="","",MIN(1,J326+1.96*O326/100))</f>
        <v>0.518238237844007</v>
      </c>
      <c r="R326" s="32" t="str">
        <f aca="false">IF(L326="","",IF(ABS(L326)&lt;=O326,"Yes","No"))</f>
        <v>Yes</v>
      </c>
      <c r="S326" s="32" t="str">
        <f aca="false">IF(L326="","",IF(ABS(L326)&lt;=1.96*O326,"Yes","No"))</f>
        <v>Yes</v>
      </c>
      <c r="T326" s="59" t="n">
        <f aca="false">IF(D326="","",ROUND(SQRT(((D326+G326)*O326/100)^2+(J326*(D326+G326)*0.09179)^2),0))</f>
        <v>72</v>
      </c>
      <c r="U326" s="32"/>
    </row>
    <row r="327" customFormat="false" ht="15" hidden="false" customHeight="false" outlineLevel="0" collapsed="false">
      <c r="A327" s="32" t="s">
        <v>418</v>
      </c>
      <c r="B327" s="32" t="s">
        <v>544</v>
      </c>
      <c r="C327" s="32" t="s">
        <v>546</v>
      </c>
      <c r="D327" s="59" t="n">
        <v>563</v>
      </c>
      <c r="E327" s="59" t="n">
        <v>588</v>
      </c>
      <c r="F327" s="68" t="n">
        <f aca="false">IF(E327="","",D327-E327)</f>
        <v>-25</v>
      </c>
      <c r="G327" s="59" t="n">
        <v>648</v>
      </c>
      <c r="H327" s="59" t="n">
        <v>628</v>
      </c>
      <c r="I327" s="68" t="n">
        <f aca="false">IF(H327="","",G327-H327)</f>
        <v>20</v>
      </c>
      <c r="J327" s="40" t="n">
        <f aca="false">IF(OR(D327="",D327+G327=0),"",D327/(D327+G327))</f>
        <v>0.464905037159372</v>
      </c>
      <c r="K327" s="40" t="n">
        <f aca="false">IF(E327="","",E327/(E327+H327))</f>
        <v>0.483552631578947</v>
      </c>
      <c r="L327" s="69" t="n">
        <f aca="false">IF(OR(K327="",J327=""),"",(J327-K327)*100)</f>
        <v>-1.86475944195749</v>
      </c>
      <c r="M327" s="36" t="n">
        <v>2.56134382502704</v>
      </c>
      <c r="N327" s="36" t="n">
        <v>1.28313635590461</v>
      </c>
      <c r="O327" s="36" t="n">
        <f aca="false">SQRT(M327^2+N327^2)</f>
        <v>2.86477243386771</v>
      </c>
      <c r="P327" s="40" t="n">
        <f aca="false">IF(J327="","",MAX(0,J327-1.96*O327/100))</f>
        <v>0.408755497455565</v>
      </c>
      <c r="Q327" s="40" t="n">
        <f aca="false">IF(J327="","",MIN(1,J327+1.96*O327/100))</f>
        <v>0.52105457686318</v>
      </c>
      <c r="R327" s="32" t="str">
        <f aca="false">IF(L327="","",IF(ABS(L327)&lt;=O327,"Yes","No"))</f>
        <v>Yes</v>
      </c>
      <c r="S327" s="32" t="str">
        <f aca="false">IF(L327="","",IF(ABS(L327)&lt;=1.96*O327,"Yes","No"))</f>
        <v>Yes</v>
      </c>
      <c r="T327" s="59" t="n">
        <f aca="false">IF(D327="","",ROUND(SQRT(((D327+G327)*O327/100)^2+(J327*(D327+G327)*0.09179)^2),0))</f>
        <v>62</v>
      </c>
      <c r="U327" s="32"/>
    </row>
    <row r="328" customFormat="false" ht="15" hidden="false" customHeight="false" outlineLevel="0" collapsed="false">
      <c r="A328" s="32" t="s">
        <v>418</v>
      </c>
      <c r="B328" s="32" t="s">
        <v>544</v>
      </c>
      <c r="C328" s="32" t="s">
        <v>547</v>
      </c>
      <c r="D328" s="59" t="n">
        <v>1178</v>
      </c>
      <c r="E328" s="59" t="n">
        <v>1120</v>
      </c>
      <c r="F328" s="68" t="n">
        <f aca="false">IF(E328="","",D328-E328)</f>
        <v>58</v>
      </c>
      <c r="G328" s="59" t="n">
        <v>1359</v>
      </c>
      <c r="H328" s="59" t="n">
        <v>1352</v>
      </c>
      <c r="I328" s="68" t="n">
        <f aca="false">IF(H328="","",G328-H328)</f>
        <v>7</v>
      </c>
      <c r="J328" s="40" t="n">
        <f aca="false">IF(OR(D328="",D328+G328=0),"",D328/(D328+G328))</f>
        <v>0.464327946393378</v>
      </c>
      <c r="K328" s="40" t="n">
        <f aca="false">IF(E328="","",E328/(E328+H328))</f>
        <v>0.453074433656958</v>
      </c>
      <c r="L328" s="69" t="n">
        <f aca="false">IF(OR(K328="",J328=""),"",(J328-K328)*100)</f>
        <v>1.12535127364201</v>
      </c>
      <c r="M328" s="36" t="n">
        <v>2.56134382502704</v>
      </c>
      <c r="N328" s="36" t="n">
        <v>1.28313635590461</v>
      </c>
      <c r="O328" s="36" t="n">
        <f aca="false">SQRT(M328^2+N328^2)</f>
        <v>2.86477243386771</v>
      </c>
      <c r="P328" s="40" t="n">
        <f aca="false">IF(J328="","",MAX(0,J328-1.96*O328/100))</f>
        <v>0.408178406689571</v>
      </c>
      <c r="Q328" s="40" t="n">
        <f aca="false">IF(J328="","",MIN(1,J328+1.96*O328/100))</f>
        <v>0.520477486097185</v>
      </c>
      <c r="R328" s="32" t="str">
        <f aca="false">IF(L328="","",IF(ABS(L328)&lt;=O328,"Yes","No"))</f>
        <v>Yes</v>
      </c>
      <c r="S328" s="32" t="str">
        <f aca="false">IF(L328="","",IF(ABS(L328)&lt;=1.96*O328,"Yes","No"))</f>
        <v>Yes</v>
      </c>
      <c r="T328" s="59" t="n">
        <f aca="false">IF(D328="","",ROUND(SQRT(((D328+G328)*O328/100)^2+(J328*(D328+G328)*0.09179)^2),0))</f>
        <v>130</v>
      </c>
      <c r="U328" s="32"/>
    </row>
    <row r="329" customFormat="false" ht="15" hidden="false" customHeight="false" outlineLevel="0" collapsed="false">
      <c r="A329" s="32" t="s">
        <v>418</v>
      </c>
      <c r="B329" s="32" t="s">
        <v>544</v>
      </c>
      <c r="C329" s="32" t="s">
        <v>548</v>
      </c>
      <c r="D329" s="59" t="n">
        <v>253</v>
      </c>
      <c r="E329" s="59" t="n">
        <v>237</v>
      </c>
      <c r="F329" s="68" t="n">
        <f aca="false">IF(E329="","",D329-E329)</f>
        <v>16</v>
      </c>
      <c r="G329" s="59" t="n">
        <v>314</v>
      </c>
      <c r="H329" s="59" t="n">
        <v>324</v>
      </c>
      <c r="I329" s="68" t="n">
        <f aca="false">IF(H329="","",G329-H329)</f>
        <v>-10</v>
      </c>
      <c r="J329" s="40" t="n">
        <f aca="false">IF(OR(D329="",D329+G329=0),"",D329/(D329+G329))</f>
        <v>0.44620811287478</v>
      </c>
      <c r="K329" s="40" t="n">
        <f aca="false">IF(E329="","",E329/(E329+H329))</f>
        <v>0.422459893048128</v>
      </c>
      <c r="L329" s="69" t="n">
        <f aca="false">IF(OR(K329="",J329=""),"",(J329-K329)*100)</f>
        <v>2.37482198266512</v>
      </c>
      <c r="M329" s="36" t="n">
        <v>4.08747524320642</v>
      </c>
      <c r="N329" s="36" t="n">
        <v>1.28313635590461</v>
      </c>
      <c r="O329" s="36" t="n">
        <f aca="false">SQRT(M329^2+N329^2)</f>
        <v>4.28414434533543</v>
      </c>
      <c r="P329" s="40" t="n">
        <f aca="false">IF(J329="","",MAX(0,J329-1.96*O329/100))</f>
        <v>0.362238883706205</v>
      </c>
      <c r="Q329" s="40" t="n">
        <f aca="false">IF(J329="","",MIN(1,J329+1.96*O329/100))</f>
        <v>0.530177342043354</v>
      </c>
      <c r="R329" s="32" t="str">
        <f aca="false">IF(L329="","",IF(ABS(L329)&lt;=O329,"Yes","No"))</f>
        <v>Yes</v>
      </c>
      <c r="S329" s="32" t="str">
        <f aca="false">IF(L329="","",IF(ABS(L329)&lt;=1.96*O329,"Yes","No"))</f>
        <v>Yes</v>
      </c>
      <c r="T329" s="59" t="n">
        <f aca="false">IF(D329="","",ROUND(SQRT(((D329+G329)*O329/100)^2+(J329*(D329+G329)*0.15542)^2),0))</f>
        <v>46</v>
      </c>
      <c r="U329" s="32"/>
    </row>
    <row r="330" customFormat="false" ht="15" hidden="false" customHeight="false" outlineLevel="0" collapsed="false">
      <c r="A330" s="32" t="s">
        <v>418</v>
      </c>
      <c r="B330" s="32" t="s">
        <v>549</v>
      </c>
      <c r="C330" s="32" t="s">
        <v>550</v>
      </c>
      <c r="D330" s="59" t="n">
        <v>628</v>
      </c>
      <c r="E330" s="59" t="n">
        <v>600</v>
      </c>
      <c r="F330" s="68" t="n">
        <f aca="false">IF(E330="","",D330-E330)</f>
        <v>28</v>
      </c>
      <c r="G330" s="59" t="n">
        <v>697</v>
      </c>
      <c r="H330" s="59" t="n">
        <v>681</v>
      </c>
      <c r="I330" s="68" t="n">
        <f aca="false">IF(H330="","",G330-H330)</f>
        <v>16</v>
      </c>
      <c r="J330" s="40" t="n">
        <f aca="false">IF(OR(D330="",D330+G330=0),"",D330/(D330+G330))</f>
        <v>0.473962264150943</v>
      </c>
      <c r="K330" s="40" t="n">
        <f aca="false">IF(E330="","",E330/(E330+H330))</f>
        <v>0.468384074941452</v>
      </c>
      <c r="L330" s="69" t="n">
        <f aca="false">IF(OR(K330="",J330=""),"",(J330-K330)*100)</f>
        <v>0.557818920949138</v>
      </c>
      <c r="M330" s="36" t="n">
        <v>2.56134382502704</v>
      </c>
      <c r="N330" s="36" t="n">
        <v>1.28313635590461</v>
      </c>
      <c r="O330" s="36" t="n">
        <f aca="false">SQRT(M330^2+N330^2)</f>
        <v>2.86477243386771</v>
      </c>
      <c r="P330" s="40" t="n">
        <f aca="false">IF(J330="","",MAX(0,J330-1.96*O330/100))</f>
        <v>0.417812724447136</v>
      </c>
      <c r="Q330" s="40" t="n">
        <f aca="false">IF(J330="","",MIN(1,J330+1.96*O330/100))</f>
        <v>0.530111803854751</v>
      </c>
      <c r="R330" s="32" t="str">
        <f aca="false">IF(L330="","",IF(ABS(L330)&lt;=O330,"Yes","No"))</f>
        <v>Yes</v>
      </c>
      <c r="S330" s="32" t="str">
        <f aca="false">IF(L330="","",IF(ABS(L330)&lt;=1.96*O330,"Yes","No"))</f>
        <v>Yes</v>
      </c>
      <c r="T330" s="59" t="n">
        <f aca="false">IF(D330="","",ROUND(SQRT(((D330+G330)*O330/100)^2+(J330*(D330+G330)*0.09179)^2),0))</f>
        <v>69</v>
      </c>
      <c r="U330" s="32"/>
    </row>
    <row r="331" customFormat="false" ht="15" hidden="false" customHeight="false" outlineLevel="0" collapsed="false">
      <c r="A331" s="32" t="s">
        <v>418</v>
      </c>
      <c r="B331" s="32" t="s">
        <v>549</v>
      </c>
      <c r="C331" s="32" t="s">
        <v>551</v>
      </c>
      <c r="D331" s="59" t="n">
        <v>506</v>
      </c>
      <c r="E331" s="59"/>
      <c r="F331" s="68" t="str">
        <f aca="false">IF(E331="","",D331-E331)</f>
        <v/>
      </c>
      <c r="G331" s="59" t="n">
        <v>499</v>
      </c>
      <c r="H331" s="59"/>
      <c r="I331" s="68" t="str">
        <f aca="false">IF(H331="","",G331-H331)</f>
        <v/>
      </c>
      <c r="J331" s="40" t="n">
        <f aca="false">IF(OR(D331="",D331+G331=0),"",D331/(D331+G331))</f>
        <v>0.503482587064677</v>
      </c>
      <c r="K331" s="40" t="str">
        <f aca="false">IF(E331="","",E331/(E331+H331))</f>
        <v/>
      </c>
      <c r="L331" s="69" t="str">
        <f aca="false">IF(OR(K331="",J331=""),"",(J331-K331)*100)</f>
        <v/>
      </c>
      <c r="M331" s="36" t="n">
        <v>2.8128053798891</v>
      </c>
      <c r="N331" s="36" t="n">
        <v>1.28313635590461</v>
      </c>
      <c r="O331" s="36" t="n">
        <f aca="false">SQRT(M331^2+N331^2)</f>
        <v>3.09165214941416</v>
      </c>
      <c r="P331" s="40" t="n">
        <f aca="false">IF(J331="","",MAX(0,J331-1.96*O331/100))</f>
        <v>0.442886204936159</v>
      </c>
      <c r="Q331" s="40" t="n">
        <f aca="false">IF(J331="","",MIN(1,J331+1.96*O331/100))</f>
        <v>0.564078969193194</v>
      </c>
      <c r="R331" s="32" t="str">
        <f aca="false">IF(L331="","",IF(ABS(L331)&lt;=O331,"Yes","No"))</f>
        <v/>
      </c>
      <c r="S331" s="32" t="str">
        <f aca="false">IF(L331="","",IF(ABS(L331)&lt;=1.96*O331,"Yes","No"))</f>
        <v/>
      </c>
      <c r="T331" s="59" t="n">
        <f aca="false">IF(D331="","",ROUND(SQRT(((D331+G331)*O331/100)^2+(J331*(D331+G331)*0.09439)^2),0))</f>
        <v>57</v>
      </c>
      <c r="U331" s="32" t="s">
        <v>735</v>
      </c>
    </row>
    <row r="332" customFormat="false" ht="15" hidden="false" customHeight="false" outlineLevel="0" collapsed="false">
      <c r="A332" s="32" t="s">
        <v>418</v>
      </c>
      <c r="B332" s="32" t="s">
        <v>549</v>
      </c>
      <c r="C332" s="32" t="s">
        <v>552</v>
      </c>
      <c r="D332" s="59" t="n">
        <v>777</v>
      </c>
      <c r="E332" s="59"/>
      <c r="F332" s="68" t="str">
        <f aca="false">IF(E332="","",D332-E332)</f>
        <v/>
      </c>
      <c r="G332" s="59" t="n">
        <v>793</v>
      </c>
      <c r="H332" s="59"/>
      <c r="I332" s="68" t="str">
        <f aca="false">IF(H332="","",G332-H332)</f>
        <v/>
      </c>
      <c r="J332" s="40" t="n">
        <f aca="false">IF(OR(D332="",D332+G332=0),"",D332/(D332+G332))</f>
        <v>0.494904458598726</v>
      </c>
      <c r="K332" s="40" t="str">
        <f aca="false">IF(E332="","",E332/(E332+H332))</f>
        <v/>
      </c>
      <c r="L332" s="69" t="str">
        <f aca="false">IF(OR(K332="",J332=""),"",(J332-K332)*100)</f>
        <v/>
      </c>
      <c r="M332" s="36" t="n">
        <v>2.56134382502704</v>
      </c>
      <c r="N332" s="36" t="n">
        <v>1.28313635590461</v>
      </c>
      <c r="O332" s="36" t="n">
        <f aca="false">SQRT(M332^2+N332^2)</f>
        <v>2.86477243386771</v>
      </c>
      <c r="P332" s="40" t="n">
        <f aca="false">IF(J332="","",MAX(0,J332-1.96*O332/100))</f>
        <v>0.438754918894919</v>
      </c>
      <c r="Q332" s="40" t="n">
        <f aca="false">IF(J332="","",MIN(1,J332+1.96*O332/100))</f>
        <v>0.551053998302533</v>
      </c>
      <c r="R332" s="32" t="str">
        <f aca="false">IF(L332="","",IF(ABS(L332)&lt;=O332,"Yes","No"))</f>
        <v/>
      </c>
      <c r="S332" s="32" t="str">
        <f aca="false">IF(L332="","",IF(ABS(L332)&lt;=1.96*O332,"Yes","No"))</f>
        <v/>
      </c>
      <c r="T332" s="59" t="n">
        <f aca="false">IF(D332="","",ROUND(SQRT(((D332+G332)*O332/100)^2+(J332*(D332+G332)*0.09179)^2),0))</f>
        <v>84</v>
      </c>
      <c r="U332" s="32" t="s">
        <v>735</v>
      </c>
    </row>
    <row r="333" customFormat="false" ht="15" hidden="false" customHeight="false" outlineLevel="0" collapsed="false">
      <c r="A333" s="32" t="s">
        <v>418</v>
      </c>
      <c r="B333" s="32" t="s">
        <v>549</v>
      </c>
      <c r="C333" s="32" t="s">
        <v>553</v>
      </c>
      <c r="D333" s="59" t="n">
        <v>841</v>
      </c>
      <c r="E333" s="59" t="n">
        <v>824</v>
      </c>
      <c r="F333" s="68" t="n">
        <f aca="false">IF(E333="","",D333-E333)</f>
        <v>17</v>
      </c>
      <c r="G333" s="59" t="n">
        <v>806</v>
      </c>
      <c r="H333" s="59" t="n">
        <v>795</v>
      </c>
      <c r="I333" s="68" t="n">
        <f aca="false">IF(H333="","",G333-H333)</f>
        <v>11</v>
      </c>
      <c r="J333" s="40" t="n">
        <f aca="false">IF(OR(D333="",D333+G333=0),"",D333/(D333+G333))</f>
        <v>0.510625379477839</v>
      </c>
      <c r="K333" s="40" t="n">
        <f aca="false">IF(E333="","",E333/(E333+H333))</f>
        <v>0.508956145768993</v>
      </c>
      <c r="L333" s="69" t="n">
        <f aca="false">IF(OR(K333="",J333=""),"",(J333-K333)*100)</f>
        <v>0.166923370884531</v>
      </c>
      <c r="M333" s="36" t="n">
        <v>2.56134382502704</v>
      </c>
      <c r="N333" s="36" t="n">
        <v>1.28313635590461</v>
      </c>
      <c r="O333" s="36" t="n">
        <f aca="false">SQRT(M333^2+N333^2)</f>
        <v>2.86477243386771</v>
      </c>
      <c r="P333" s="40" t="n">
        <f aca="false">IF(J333="","",MAX(0,J333-1.96*O333/100))</f>
        <v>0.454475839774031</v>
      </c>
      <c r="Q333" s="40" t="n">
        <f aca="false">IF(J333="","",MIN(1,J333+1.96*O333/100))</f>
        <v>0.566774919181646</v>
      </c>
      <c r="R333" s="32" t="str">
        <f aca="false">IF(L333="","",IF(ABS(L333)&lt;=O333,"Yes","No"))</f>
        <v>Yes</v>
      </c>
      <c r="S333" s="32" t="str">
        <f aca="false">IF(L333="","",IF(ABS(L333)&lt;=1.96*O333,"Yes","No"))</f>
        <v>Yes</v>
      </c>
      <c r="T333" s="59" t="n">
        <f aca="false">IF(D333="","",ROUND(SQRT(((D333+G333)*O333/100)^2+(J333*(D333+G333)*0.09179)^2),0))</f>
        <v>90</v>
      </c>
      <c r="U333" s="32"/>
    </row>
    <row r="334" customFormat="false" ht="15" hidden="false" customHeight="false" outlineLevel="0" collapsed="false">
      <c r="A334" s="32" t="s">
        <v>418</v>
      </c>
      <c r="B334" s="32" t="s">
        <v>549</v>
      </c>
      <c r="C334" s="32" t="s">
        <v>554</v>
      </c>
      <c r="D334" s="59" t="n">
        <v>1160</v>
      </c>
      <c r="E334" s="59" t="n">
        <v>1193</v>
      </c>
      <c r="F334" s="68" t="n">
        <f aca="false">IF(E334="","",D334-E334)</f>
        <v>-33</v>
      </c>
      <c r="G334" s="59" t="n">
        <v>1325</v>
      </c>
      <c r="H334" s="59" t="n">
        <v>1334</v>
      </c>
      <c r="I334" s="68" t="n">
        <f aca="false">IF(H334="","",G334-H334)</f>
        <v>-9</v>
      </c>
      <c r="J334" s="40" t="n">
        <f aca="false">IF(OR(D334="",D334+G334=0),"",D334/(D334+G334))</f>
        <v>0.466800804828974</v>
      </c>
      <c r="K334" s="40" t="n">
        <f aca="false">IF(E334="","",E334/(E334+H334))</f>
        <v>0.47210130589632</v>
      </c>
      <c r="L334" s="69" t="n">
        <f aca="false">IF(OR(K334="",J334=""),"",(J334-K334)*100)</f>
        <v>-0.530050106734592</v>
      </c>
      <c r="M334" s="36" t="n">
        <v>2.56134382502704</v>
      </c>
      <c r="N334" s="36" t="n">
        <v>1.28313635590461</v>
      </c>
      <c r="O334" s="36" t="n">
        <f aca="false">SQRT(M334^2+N334^2)</f>
        <v>2.86477243386771</v>
      </c>
      <c r="P334" s="40" t="n">
        <f aca="false">IF(J334="","",MAX(0,J334-1.96*O334/100))</f>
        <v>0.410651265125167</v>
      </c>
      <c r="Q334" s="40" t="n">
        <f aca="false">IF(J334="","",MIN(1,J334+1.96*O334/100))</f>
        <v>0.522950344532781</v>
      </c>
      <c r="R334" s="32" t="str">
        <f aca="false">IF(L334="","",IF(ABS(L334)&lt;=O334,"Yes","No"))</f>
        <v>Yes</v>
      </c>
      <c r="S334" s="32" t="str">
        <f aca="false">IF(L334="","",IF(ABS(L334)&lt;=1.96*O334,"Yes","No"))</f>
        <v>Yes</v>
      </c>
      <c r="T334" s="59" t="n">
        <f aca="false">IF(D334="","",ROUND(SQRT(((D334+G334)*O334/100)^2+(J334*(D334+G334)*0.09179)^2),0))</f>
        <v>128</v>
      </c>
      <c r="U334" s="32"/>
    </row>
    <row r="335" customFormat="false" ht="15" hidden="false" customHeight="false" outlineLevel="0" collapsed="false">
      <c r="A335" s="32" t="s">
        <v>418</v>
      </c>
      <c r="B335" s="32" t="s">
        <v>549</v>
      </c>
      <c r="C335" s="32" t="s">
        <v>555</v>
      </c>
      <c r="D335" s="59" t="n">
        <v>726</v>
      </c>
      <c r="E335" s="59" t="n">
        <v>755</v>
      </c>
      <c r="F335" s="68" t="n">
        <f aca="false">IF(E335="","",D335-E335)</f>
        <v>-29</v>
      </c>
      <c r="G335" s="59" t="n">
        <v>829</v>
      </c>
      <c r="H335" s="59" t="n">
        <v>789</v>
      </c>
      <c r="I335" s="68" t="n">
        <f aca="false">IF(H335="","",G335-H335)</f>
        <v>40</v>
      </c>
      <c r="J335" s="40" t="n">
        <f aca="false">IF(OR(D335="",D335+G335=0),"",D335/(D335+G335))</f>
        <v>0.466881028938907</v>
      </c>
      <c r="K335" s="40" t="n">
        <f aca="false">IF(E335="","",E335/(E335+H335))</f>
        <v>0.4889896373057</v>
      </c>
      <c r="L335" s="69" t="n">
        <f aca="false">IF(OR(K335="",J335=""),"",(J335-K335)*100)</f>
        <v>-2.21086083667927</v>
      </c>
      <c r="M335" s="36" t="n">
        <v>2.56134382502704</v>
      </c>
      <c r="N335" s="36" t="n">
        <v>1.28313635590461</v>
      </c>
      <c r="O335" s="36" t="n">
        <f aca="false">SQRT(M335^2+N335^2)</f>
        <v>2.86477243386771</v>
      </c>
      <c r="P335" s="40" t="n">
        <f aca="false">IF(J335="","",MAX(0,J335-1.96*O335/100))</f>
        <v>0.4107314892351</v>
      </c>
      <c r="Q335" s="40" t="n">
        <f aca="false">IF(J335="","",MIN(1,J335+1.96*O335/100))</f>
        <v>0.523030568642714</v>
      </c>
      <c r="R335" s="32" t="str">
        <f aca="false">IF(L335="","",IF(ABS(L335)&lt;=O335,"Yes","No"))</f>
        <v>Yes</v>
      </c>
      <c r="S335" s="32" t="str">
        <f aca="false">IF(L335="","",IF(ABS(L335)&lt;=1.96*O335,"Yes","No"))</f>
        <v>Yes</v>
      </c>
      <c r="T335" s="59" t="n">
        <f aca="false">IF(D335="","",ROUND(SQRT(((D335+G335)*O335/100)^2+(J335*(D335+G335)*0.09179)^2),0))</f>
        <v>80</v>
      </c>
      <c r="U335" s="32"/>
    </row>
    <row r="336" customFormat="false" ht="15" hidden="false" customHeight="false" outlineLevel="0" collapsed="false">
      <c r="A336" s="32" t="s">
        <v>418</v>
      </c>
      <c r="B336" s="32" t="s">
        <v>549</v>
      </c>
      <c r="C336" s="32" t="s">
        <v>556</v>
      </c>
      <c r="D336" s="59" t="n">
        <v>749</v>
      </c>
      <c r="E336" s="59"/>
      <c r="F336" s="68" t="str">
        <f aca="false">IF(E336="","",D336-E336)</f>
        <v/>
      </c>
      <c r="G336" s="59" t="n">
        <v>722</v>
      </c>
      <c r="H336" s="59"/>
      <c r="I336" s="68" t="str">
        <f aca="false">IF(H336="","",G336-H336)</f>
        <v/>
      </c>
      <c r="J336" s="40" t="n">
        <f aca="false">IF(OR(D336="",D336+G336=0),"",D336/(D336+G336))</f>
        <v>0.509177430319511</v>
      </c>
      <c r="K336" s="40" t="str">
        <f aca="false">IF(E336="","",E336/(E336+H336))</f>
        <v/>
      </c>
      <c r="L336" s="69" t="str">
        <f aca="false">IF(OR(K336="",J336=""),"",(J336-K336)*100)</f>
        <v/>
      </c>
      <c r="M336" s="36" t="n">
        <v>2.56134382502704</v>
      </c>
      <c r="N336" s="36" t="n">
        <v>1.28313635590461</v>
      </c>
      <c r="O336" s="36" t="n">
        <f aca="false">SQRT(M336^2+N336^2)</f>
        <v>2.86477243386771</v>
      </c>
      <c r="P336" s="40" t="n">
        <f aca="false">IF(J336="","",MAX(0,J336-1.96*O336/100))</f>
        <v>0.453027890615704</v>
      </c>
      <c r="Q336" s="40" t="n">
        <f aca="false">IF(J336="","",MIN(1,J336+1.96*O336/100))</f>
        <v>0.565326970023318</v>
      </c>
      <c r="R336" s="32" t="str">
        <f aca="false">IF(L336="","",IF(ABS(L336)&lt;=O336,"Yes","No"))</f>
        <v/>
      </c>
      <c r="S336" s="32" t="str">
        <f aca="false">IF(L336="","",IF(ABS(L336)&lt;=1.96*O336,"Yes","No"))</f>
        <v/>
      </c>
      <c r="T336" s="59" t="n">
        <f aca="false">IF(D336="","",ROUND(SQRT(((D336+G336)*O336/100)^2+(J336*(D336+G336)*0.09179)^2),0))</f>
        <v>81</v>
      </c>
      <c r="U336" s="32" t="s">
        <v>735</v>
      </c>
    </row>
    <row r="337" customFormat="false" ht="15" hidden="false" customHeight="false" outlineLevel="0" collapsed="false">
      <c r="A337" s="32" t="s">
        <v>418</v>
      </c>
      <c r="B337" s="32" t="s">
        <v>549</v>
      </c>
      <c r="C337" s="32" t="s">
        <v>557</v>
      </c>
      <c r="D337" s="59" t="n">
        <v>725</v>
      </c>
      <c r="E337" s="59"/>
      <c r="F337" s="68" t="str">
        <f aca="false">IF(E337="","",D337-E337)</f>
        <v/>
      </c>
      <c r="G337" s="59" t="n">
        <v>752</v>
      </c>
      <c r="H337" s="59"/>
      <c r="I337" s="68" t="str">
        <f aca="false">IF(H337="","",G337-H337)</f>
        <v/>
      </c>
      <c r="J337" s="40" t="n">
        <f aca="false">IF(OR(D337="",D337+G337=0),"",D337/(D337+G337))</f>
        <v>0.490859851049425</v>
      </c>
      <c r="K337" s="40" t="str">
        <f aca="false">IF(E337="","",E337/(E337+H337))</f>
        <v/>
      </c>
      <c r="L337" s="69" t="str">
        <f aca="false">IF(OR(K337="",J337=""),"",(J337-K337)*100)</f>
        <v/>
      </c>
      <c r="M337" s="36" t="n">
        <v>2.56134382502704</v>
      </c>
      <c r="N337" s="36" t="n">
        <v>1.28313635590461</v>
      </c>
      <c r="O337" s="36" t="n">
        <f aca="false">SQRT(M337^2+N337^2)</f>
        <v>2.86477243386771</v>
      </c>
      <c r="P337" s="40" t="n">
        <f aca="false">IF(J337="","",MAX(0,J337-1.96*O337/100))</f>
        <v>0.434710311345617</v>
      </c>
      <c r="Q337" s="40" t="n">
        <f aca="false">IF(J337="","",MIN(1,J337+1.96*O337/100))</f>
        <v>0.547009390753232</v>
      </c>
      <c r="R337" s="32" t="str">
        <f aca="false">IF(L337="","",IF(ABS(L337)&lt;=O337,"Yes","No"))</f>
        <v/>
      </c>
      <c r="S337" s="32" t="str">
        <f aca="false">IF(L337="","",IF(ABS(L337)&lt;=1.96*O337,"Yes","No"))</f>
        <v/>
      </c>
      <c r="T337" s="59" t="n">
        <f aca="false">IF(D337="","",ROUND(SQRT(((D337+G337)*O337/100)^2+(J337*(D337+G337)*0.09179)^2),0))</f>
        <v>79</v>
      </c>
      <c r="U337" s="32" t="s">
        <v>735</v>
      </c>
    </row>
    <row r="338" customFormat="false" ht="15" hidden="false" customHeight="false" outlineLevel="0" collapsed="false">
      <c r="A338" s="32" t="s">
        <v>418</v>
      </c>
      <c r="B338" s="32" t="s">
        <v>549</v>
      </c>
      <c r="C338" s="32" t="s">
        <v>558</v>
      </c>
      <c r="D338" s="59" t="n">
        <v>327</v>
      </c>
      <c r="E338" s="59"/>
      <c r="F338" s="68" t="str">
        <f aca="false">IF(E338="","",D338-E338)</f>
        <v/>
      </c>
      <c r="G338" s="59" t="n">
        <v>349</v>
      </c>
      <c r="H338" s="59"/>
      <c r="I338" s="68" t="str">
        <f aca="false">IF(H338="","",G338-H338)</f>
        <v/>
      </c>
      <c r="J338" s="40" t="n">
        <f aca="false">IF(OR(D338="",D338+G338=0),"",D338/(D338+G338))</f>
        <v>0.483727810650888</v>
      </c>
      <c r="K338" s="40" t="str">
        <f aca="false">IF(E338="","",E338/(E338+H338))</f>
        <v/>
      </c>
      <c r="L338" s="69" t="str">
        <f aca="false">IF(OR(K338="",J338=""),"",(J338-K338)*100)</f>
        <v/>
      </c>
      <c r="M338" s="36" t="n">
        <v>4.08747524320642</v>
      </c>
      <c r="N338" s="36" t="n">
        <v>1.28313635590461</v>
      </c>
      <c r="O338" s="36" t="n">
        <f aca="false">SQRT(M338^2+N338^2)</f>
        <v>4.28414434533543</v>
      </c>
      <c r="P338" s="40" t="n">
        <f aca="false">IF(J338="","",MAX(0,J338-1.96*O338/100))</f>
        <v>0.399758581482313</v>
      </c>
      <c r="Q338" s="40" t="n">
        <f aca="false">IF(J338="","",MIN(1,J338+1.96*O338/100))</f>
        <v>0.567697039819462</v>
      </c>
      <c r="R338" s="32" t="str">
        <f aca="false">IF(L338="","",IF(ABS(L338)&lt;=O338,"Yes","No"))</f>
        <v/>
      </c>
      <c r="S338" s="32" t="str">
        <f aca="false">IF(L338="","",IF(ABS(L338)&lt;=1.96*O338,"Yes","No"))</f>
        <v/>
      </c>
      <c r="T338" s="59" t="n">
        <f aca="false">IF(D338="","",ROUND(SQRT(((D338+G338)*O338/100)^2+(J338*(D338+G338)*0.15542)^2),0))</f>
        <v>58</v>
      </c>
      <c r="U338" s="32" t="s">
        <v>735</v>
      </c>
    </row>
    <row r="339" customFormat="false" ht="15" hidden="false" customHeight="false" outlineLevel="0" collapsed="false">
      <c r="A339" s="32" t="s">
        <v>418</v>
      </c>
      <c r="B339" s="32" t="s">
        <v>559</v>
      </c>
      <c r="C339" s="32" t="s">
        <v>560</v>
      </c>
      <c r="D339" s="59" t="n">
        <v>108</v>
      </c>
      <c r="E339" s="59" t="n">
        <v>112</v>
      </c>
      <c r="F339" s="68" t="n">
        <f aca="false">IF(E339="","",D339-E339)</f>
        <v>-4</v>
      </c>
      <c r="G339" s="59" t="n">
        <v>188</v>
      </c>
      <c r="H339" s="59" t="n">
        <v>199</v>
      </c>
      <c r="I339" s="68" t="n">
        <f aca="false">IF(H339="","",G339-H339)</f>
        <v>-11</v>
      </c>
      <c r="J339" s="40" t="n">
        <f aca="false">IF(OR(D339="",D339+G339=0),"",D339/(D339+G339))</f>
        <v>0.364864864864865</v>
      </c>
      <c r="K339" s="40" t="n">
        <f aca="false">IF(E339="","",E339/(E339+H339))</f>
        <v>0.360128617363344</v>
      </c>
      <c r="L339" s="69" t="n">
        <f aca="false">IF(OR(K339="",J339=""),"",(J339-K339)*100)</f>
        <v>0.47362475015208</v>
      </c>
      <c r="M339" s="36" t="n">
        <v>4.08747524320642</v>
      </c>
      <c r="N339" s="36" t="n">
        <v>1.28313635590461</v>
      </c>
      <c r="O339" s="36" t="n">
        <f aca="false">SQRT(M339^2+N339^2)</f>
        <v>4.28414434533543</v>
      </c>
      <c r="P339" s="40" t="n">
        <f aca="false">IF(J339="","",MAX(0,J339-1.96*O339/100))</f>
        <v>0.280895635696291</v>
      </c>
      <c r="Q339" s="40" t="n">
        <f aca="false">IF(J339="","",MIN(1,J339+1.96*O339/100))</f>
        <v>0.448834094033439</v>
      </c>
      <c r="R339" s="32" t="str">
        <f aca="false">IF(L339="","",IF(ABS(L339)&lt;=O339,"Yes","No"))</f>
        <v>Yes</v>
      </c>
      <c r="S339" s="32" t="str">
        <f aca="false">IF(L339="","",IF(ABS(L339)&lt;=1.96*O339,"Yes","No"))</f>
        <v>Yes</v>
      </c>
      <c r="T339" s="59" t="n">
        <f aca="false">IF(D339="","",ROUND(SQRT(((D339+G339)*O339/100)^2+(J339*(D339+G339)*0.15542)^2),0))</f>
        <v>21</v>
      </c>
      <c r="U339" s="32"/>
    </row>
    <row r="340" customFormat="false" ht="15" hidden="false" customHeight="false" outlineLevel="0" collapsed="false">
      <c r="A340" s="32" t="s">
        <v>418</v>
      </c>
      <c r="B340" s="32" t="s">
        <v>559</v>
      </c>
      <c r="C340" s="32" t="s">
        <v>561</v>
      </c>
      <c r="D340" s="59" t="n">
        <v>235</v>
      </c>
      <c r="E340" s="59" t="n">
        <v>259</v>
      </c>
      <c r="F340" s="68" t="n">
        <f aca="false">IF(E340="","",D340-E340)</f>
        <v>-24</v>
      </c>
      <c r="G340" s="59" t="n">
        <v>478</v>
      </c>
      <c r="H340" s="59" t="n">
        <v>480</v>
      </c>
      <c r="I340" s="68" t="n">
        <f aca="false">IF(H340="","",G340-H340)</f>
        <v>-2</v>
      </c>
      <c r="J340" s="40" t="n">
        <f aca="false">IF(OR(D340="",D340+G340=0),"",D340/(D340+G340))</f>
        <v>0.329593267882188</v>
      </c>
      <c r="K340" s="40" t="n">
        <f aca="false">IF(E340="","",E340/(E340+H340))</f>
        <v>0.350473612990528</v>
      </c>
      <c r="L340" s="69" t="n">
        <f aca="false">IF(OR(K340="",J340=""),"",(J340-K340)*100)</f>
        <v>-2.08803451083398</v>
      </c>
      <c r="M340" s="36" t="n">
        <v>4.08747524320642</v>
      </c>
      <c r="N340" s="36" t="n">
        <v>1.28313635590461</v>
      </c>
      <c r="O340" s="36" t="n">
        <f aca="false">SQRT(M340^2+N340^2)</f>
        <v>4.28414434533543</v>
      </c>
      <c r="P340" s="40" t="n">
        <f aca="false">IF(J340="","",MAX(0,J340-1.96*O340/100))</f>
        <v>0.245624038713614</v>
      </c>
      <c r="Q340" s="40" t="n">
        <f aca="false">IF(J340="","",MIN(1,J340+1.96*O340/100))</f>
        <v>0.413562497050762</v>
      </c>
      <c r="R340" s="32" t="str">
        <f aca="false">IF(L340="","",IF(ABS(L340)&lt;=O340,"Yes","No"))</f>
        <v>Yes</v>
      </c>
      <c r="S340" s="32" t="str">
        <f aca="false">IF(L340="","",IF(ABS(L340)&lt;=1.96*O340,"Yes","No"))</f>
        <v>Yes</v>
      </c>
      <c r="T340" s="59" t="n">
        <f aca="false">IF(D340="","",ROUND(SQRT(((D340+G340)*O340/100)^2+(J340*(D340+G340)*0.15542)^2),0))</f>
        <v>48</v>
      </c>
      <c r="U340" s="32"/>
    </row>
    <row r="341" customFormat="false" ht="15" hidden="false" customHeight="false" outlineLevel="0" collapsed="false">
      <c r="A341" s="32" t="s">
        <v>418</v>
      </c>
      <c r="B341" s="32" t="s">
        <v>559</v>
      </c>
      <c r="C341" s="32" t="s">
        <v>562</v>
      </c>
      <c r="D341" s="59" t="n">
        <v>196</v>
      </c>
      <c r="E341" s="59" t="n">
        <v>204</v>
      </c>
      <c r="F341" s="68" t="n">
        <f aca="false">IF(E341="","",D341-E341)</f>
        <v>-8</v>
      </c>
      <c r="G341" s="59" t="n">
        <v>300</v>
      </c>
      <c r="H341" s="59" t="n">
        <v>301</v>
      </c>
      <c r="I341" s="68" t="n">
        <f aca="false">IF(H341="","",G341-H341)</f>
        <v>-1</v>
      </c>
      <c r="J341" s="40" t="n">
        <f aca="false">IF(OR(D341="",D341+G341=0),"",D341/(D341+G341))</f>
        <v>0.395161290322581</v>
      </c>
      <c r="K341" s="40" t="n">
        <f aca="false">IF(E341="","",E341/(E341+H341))</f>
        <v>0.403960396039604</v>
      </c>
      <c r="L341" s="69" t="n">
        <f aca="false">IF(OR(K341="",J341=""),"",(J341-K341)*100)</f>
        <v>-0.879910571702336</v>
      </c>
      <c r="M341" s="36" t="n">
        <v>4.08747524320642</v>
      </c>
      <c r="N341" s="36" t="n">
        <v>1.28313635590461</v>
      </c>
      <c r="O341" s="36" t="n">
        <f aca="false">SQRT(M341^2+N341^2)</f>
        <v>4.28414434533543</v>
      </c>
      <c r="P341" s="40" t="n">
        <f aca="false">IF(J341="","",MAX(0,J341-1.96*O341/100))</f>
        <v>0.311192061154006</v>
      </c>
      <c r="Q341" s="40" t="n">
        <f aca="false">IF(J341="","",MIN(1,J341+1.96*O341/100))</f>
        <v>0.479130519491155</v>
      </c>
      <c r="R341" s="32" t="str">
        <f aca="false">IF(L341="","",IF(ABS(L341)&lt;=O341,"Yes","No"))</f>
        <v>Yes</v>
      </c>
      <c r="S341" s="32" t="str">
        <f aca="false">IF(L341="","",IF(ABS(L341)&lt;=1.96*O341,"Yes","No"))</f>
        <v>Yes</v>
      </c>
      <c r="T341" s="59" t="n">
        <f aca="false">IF(D341="","",ROUND(SQRT(((D341+G341)*O341/100)^2+(J341*(D341+G341)*0.15542)^2),0))</f>
        <v>37</v>
      </c>
      <c r="U341" s="32"/>
    </row>
    <row r="342" customFormat="false" ht="15" hidden="false" customHeight="false" outlineLevel="0" collapsed="false">
      <c r="A342" s="32" t="s">
        <v>418</v>
      </c>
      <c r="B342" s="32" t="s">
        <v>559</v>
      </c>
      <c r="C342" s="32" t="s">
        <v>563</v>
      </c>
      <c r="D342" s="59" t="n">
        <v>137</v>
      </c>
      <c r="E342" s="59" t="n">
        <v>128</v>
      </c>
      <c r="F342" s="68" t="n">
        <f aca="false">IF(E342="","",D342-E342)</f>
        <v>9</v>
      </c>
      <c r="G342" s="59" t="n">
        <v>199</v>
      </c>
      <c r="H342" s="59" t="n">
        <v>200</v>
      </c>
      <c r="I342" s="68" t="n">
        <f aca="false">IF(H342="","",G342-H342)</f>
        <v>-1</v>
      </c>
      <c r="J342" s="40" t="n">
        <f aca="false">IF(OR(D342="",D342+G342=0),"",D342/(D342+G342))</f>
        <v>0.407738095238095</v>
      </c>
      <c r="K342" s="40" t="n">
        <f aca="false">IF(E342="","",E342/(E342+H342))</f>
        <v>0.390243902439024</v>
      </c>
      <c r="L342" s="69" t="n">
        <f aca="false">IF(OR(K342="",J342=""),"",(J342-K342)*100)</f>
        <v>1.74941927990708</v>
      </c>
      <c r="M342" s="36" t="n">
        <v>4.08747524320642</v>
      </c>
      <c r="N342" s="36" t="n">
        <v>1.28313635590461</v>
      </c>
      <c r="O342" s="36" t="n">
        <f aca="false">SQRT(M342^2+N342^2)</f>
        <v>4.28414434533543</v>
      </c>
      <c r="P342" s="40" t="n">
        <f aca="false">IF(J342="","",MAX(0,J342-1.96*O342/100))</f>
        <v>0.323768866069521</v>
      </c>
      <c r="Q342" s="40" t="n">
        <f aca="false">IF(J342="","",MIN(1,J342+1.96*O342/100))</f>
        <v>0.49170732440667</v>
      </c>
      <c r="R342" s="32" t="str">
        <f aca="false">IF(L342="","",IF(ABS(L342)&lt;=O342,"Yes","No"))</f>
        <v>Yes</v>
      </c>
      <c r="S342" s="32" t="str">
        <f aca="false">IF(L342="","",IF(ABS(L342)&lt;=1.96*O342,"Yes","No"))</f>
        <v>Yes</v>
      </c>
      <c r="T342" s="59" t="n">
        <f aca="false">IF(D342="","",ROUND(SQRT(((D342+G342)*O342/100)^2+(J342*(D342+G342)*0.15542)^2),0))</f>
        <v>26</v>
      </c>
      <c r="U342" s="32"/>
    </row>
    <row r="343" customFormat="false" ht="15" hidden="false" customHeight="false" outlineLevel="0" collapsed="false">
      <c r="A343" s="32" t="s">
        <v>418</v>
      </c>
      <c r="B343" s="32" t="s">
        <v>564</v>
      </c>
      <c r="C343" s="32" t="s">
        <v>565</v>
      </c>
      <c r="D343" s="59" t="n">
        <v>373</v>
      </c>
      <c r="E343" s="59" t="n">
        <v>412</v>
      </c>
      <c r="F343" s="68" t="n">
        <f aca="false">IF(E343="","",D343-E343)</f>
        <v>-39</v>
      </c>
      <c r="G343" s="59" t="n">
        <v>819</v>
      </c>
      <c r="H343" s="59" t="n">
        <v>767</v>
      </c>
      <c r="I343" s="68" t="n">
        <f aca="false">IF(H343="","",G343-H343)</f>
        <v>52</v>
      </c>
      <c r="J343" s="40" t="n">
        <f aca="false">IF(OR(D343="",D343+G343=0),"",D343/(D343+G343))</f>
        <v>0.312919463087248</v>
      </c>
      <c r="K343" s="40" t="n">
        <f aca="false">IF(E343="","",E343/(E343+H343))</f>
        <v>0.349448685326548</v>
      </c>
      <c r="L343" s="69" t="n">
        <f aca="false">IF(OR(K343="",J343=""),"",(J343-K343)*100)</f>
        <v>-3.65292222392996</v>
      </c>
      <c r="M343" s="36" t="n">
        <v>2.8128053798891</v>
      </c>
      <c r="N343" s="36" t="n">
        <v>1.28313635590461</v>
      </c>
      <c r="O343" s="36" t="n">
        <f aca="false">SQRT(M343^2+N343^2)</f>
        <v>3.09165214941416</v>
      </c>
      <c r="P343" s="40" t="n">
        <f aca="false">IF(J343="","",MAX(0,J343-1.96*O343/100))</f>
        <v>0.252323080958731</v>
      </c>
      <c r="Q343" s="40" t="n">
        <f aca="false">IF(J343="","",MIN(1,J343+1.96*O343/100))</f>
        <v>0.373515845215766</v>
      </c>
      <c r="R343" s="32" t="str">
        <f aca="false">IF(L343="","",IF(ABS(L343)&lt;=O343,"Yes","No"))</f>
        <v>No</v>
      </c>
      <c r="S343" s="32" t="str">
        <f aca="false">IF(L343="","",IF(ABS(L343)&lt;=1.96*O343,"Yes","No"))</f>
        <v>Yes</v>
      </c>
      <c r="T343" s="59" t="n">
        <f aca="false">IF(D343="","",ROUND(SQRT(((D343+G343)*O343/100)^2+(J343*(D343+G343)*0.09439)^2),0))</f>
        <v>51</v>
      </c>
      <c r="U343" s="32"/>
    </row>
    <row r="344" customFormat="false" ht="15" hidden="false" customHeight="false" outlineLevel="0" collapsed="false">
      <c r="A344" s="32" t="s">
        <v>418</v>
      </c>
      <c r="B344" s="32" t="s">
        <v>564</v>
      </c>
      <c r="C344" s="32" t="s">
        <v>566</v>
      </c>
      <c r="D344" s="59" t="n">
        <v>312</v>
      </c>
      <c r="E344" s="59" t="n">
        <v>361</v>
      </c>
      <c r="F344" s="68" t="n">
        <f aca="false">IF(E344="","",D344-E344)</f>
        <v>-49</v>
      </c>
      <c r="G344" s="59" t="n">
        <v>674</v>
      </c>
      <c r="H344" s="59" t="n">
        <v>633</v>
      </c>
      <c r="I344" s="68" t="n">
        <f aca="false">IF(H344="","",G344-H344)</f>
        <v>41</v>
      </c>
      <c r="J344" s="40" t="n">
        <f aca="false">IF(OR(D344="",D344+G344=0),"",D344/(D344+G344))</f>
        <v>0.316430020283976</v>
      </c>
      <c r="K344" s="40" t="n">
        <f aca="false">IF(E344="","",E344/(E344+H344))</f>
        <v>0.36317907444668</v>
      </c>
      <c r="L344" s="69" t="n">
        <f aca="false">IF(OR(K344="",J344=""),"",(J344-K344)*100)</f>
        <v>-4.67490541627044</v>
      </c>
      <c r="M344" s="36" t="n">
        <v>2.8128053798891</v>
      </c>
      <c r="N344" s="36" t="n">
        <v>1.28313635590461</v>
      </c>
      <c r="O344" s="36" t="n">
        <f aca="false">SQRT(M344^2+N344^2)</f>
        <v>3.09165214941416</v>
      </c>
      <c r="P344" s="40" t="n">
        <f aca="false">IF(J344="","",MAX(0,J344-1.96*O344/100))</f>
        <v>0.255833638155458</v>
      </c>
      <c r="Q344" s="40" t="n">
        <f aca="false">IF(J344="","",MIN(1,J344+1.96*O344/100))</f>
        <v>0.377026402412493</v>
      </c>
      <c r="R344" s="32" t="str">
        <f aca="false">IF(L344="","",IF(ABS(L344)&lt;=O344,"Yes","No"))</f>
        <v>No</v>
      </c>
      <c r="S344" s="32" t="str">
        <f aca="false">IF(L344="","",IF(ABS(L344)&lt;=1.96*O344,"Yes","No"))</f>
        <v>Yes</v>
      </c>
      <c r="T344" s="59" t="n">
        <f aca="false">IF(D344="","",ROUND(SQRT(((D344+G344)*O344/100)^2+(J344*(D344+G344)*0.09439)^2),0))</f>
        <v>42</v>
      </c>
      <c r="U344" s="32"/>
    </row>
    <row r="345" customFormat="false" ht="15" hidden="false" customHeight="false" outlineLevel="0" collapsed="false">
      <c r="A345" s="32" t="s">
        <v>418</v>
      </c>
      <c r="B345" s="32" t="s">
        <v>564</v>
      </c>
      <c r="C345" s="32" t="s">
        <v>567</v>
      </c>
      <c r="D345" s="59" t="n">
        <v>274</v>
      </c>
      <c r="E345" s="59" t="n">
        <v>286</v>
      </c>
      <c r="F345" s="68" t="n">
        <f aca="false">IF(E345="","",D345-E345)</f>
        <v>-12</v>
      </c>
      <c r="G345" s="59" t="n">
        <v>602</v>
      </c>
      <c r="H345" s="59" t="n">
        <v>553</v>
      </c>
      <c r="I345" s="68" t="n">
        <f aca="false">IF(H345="","",G345-H345)</f>
        <v>49</v>
      </c>
      <c r="J345" s="40" t="n">
        <f aca="false">IF(OR(D345="",D345+G345=0),"",D345/(D345+G345))</f>
        <v>0.312785388127854</v>
      </c>
      <c r="K345" s="40" t="n">
        <f aca="false">IF(E345="","",E345/(E345+H345))</f>
        <v>0.34088200238379</v>
      </c>
      <c r="L345" s="69" t="n">
        <f aca="false">IF(OR(K345="",J345=""),"",(J345-K345)*100)</f>
        <v>-2.80966142559363</v>
      </c>
      <c r="M345" s="36" t="n">
        <v>2.8128053798891</v>
      </c>
      <c r="N345" s="36" t="n">
        <v>1.28313635590461</v>
      </c>
      <c r="O345" s="36" t="n">
        <f aca="false">SQRT(M345^2+N345^2)</f>
        <v>3.09165214941416</v>
      </c>
      <c r="P345" s="40" t="n">
        <f aca="false">IF(J345="","",MAX(0,J345-1.96*O345/100))</f>
        <v>0.252189005999336</v>
      </c>
      <c r="Q345" s="40" t="n">
        <f aca="false">IF(J345="","",MIN(1,J345+1.96*O345/100))</f>
        <v>0.373381770256372</v>
      </c>
      <c r="R345" s="32" t="str">
        <f aca="false">IF(L345="","",IF(ABS(L345)&lt;=O345,"Yes","No"))</f>
        <v>Yes</v>
      </c>
      <c r="S345" s="32" t="str">
        <f aca="false">IF(L345="","",IF(ABS(L345)&lt;=1.96*O345,"Yes","No"))</f>
        <v>Yes</v>
      </c>
      <c r="T345" s="59" t="n">
        <f aca="false">IF(D345="","",ROUND(SQRT(((D345+G345)*O345/100)^2+(J345*(D345+G345)*0.09439)^2),0))</f>
        <v>37</v>
      </c>
      <c r="U345" s="32"/>
    </row>
    <row r="346" customFormat="false" ht="15" hidden="false" customHeight="false" outlineLevel="0" collapsed="false">
      <c r="A346" s="32" t="s">
        <v>418</v>
      </c>
      <c r="B346" s="32" t="s">
        <v>564</v>
      </c>
      <c r="C346" s="32" t="s">
        <v>568</v>
      </c>
      <c r="D346" s="59" t="n">
        <v>282</v>
      </c>
      <c r="E346" s="59" t="n">
        <v>302</v>
      </c>
      <c r="F346" s="68" t="n">
        <f aca="false">IF(E346="","",D346-E346)</f>
        <v>-20</v>
      </c>
      <c r="G346" s="59" t="n">
        <v>614</v>
      </c>
      <c r="H346" s="59" t="n">
        <v>608</v>
      </c>
      <c r="I346" s="68" t="n">
        <f aca="false">IF(H346="","",G346-H346)</f>
        <v>6</v>
      </c>
      <c r="J346" s="40" t="n">
        <f aca="false">IF(OR(D346="",D346+G346=0),"",D346/(D346+G346))</f>
        <v>0.314732142857143</v>
      </c>
      <c r="K346" s="40" t="n">
        <f aca="false">IF(E346="","",E346/(E346+H346))</f>
        <v>0.331868131868132</v>
      </c>
      <c r="L346" s="69" t="n">
        <f aca="false">IF(OR(K346="",J346=""),"",(J346-K346)*100)</f>
        <v>-1.7135989010989</v>
      </c>
      <c r="M346" s="36" t="n">
        <v>2.8128053798891</v>
      </c>
      <c r="N346" s="36" t="n">
        <v>1.28313635590461</v>
      </c>
      <c r="O346" s="36" t="n">
        <f aca="false">SQRT(M346^2+N346^2)</f>
        <v>3.09165214941416</v>
      </c>
      <c r="P346" s="40" t="n">
        <f aca="false">IF(J346="","",MAX(0,J346-1.96*O346/100))</f>
        <v>0.254135760728625</v>
      </c>
      <c r="Q346" s="40" t="n">
        <f aca="false">IF(J346="","",MIN(1,J346+1.96*O346/100))</f>
        <v>0.375328524985661</v>
      </c>
      <c r="R346" s="32" t="str">
        <f aca="false">IF(L346="","",IF(ABS(L346)&lt;=O346,"Yes","No"))</f>
        <v>Yes</v>
      </c>
      <c r="S346" s="32" t="str">
        <f aca="false">IF(L346="","",IF(ABS(L346)&lt;=1.96*O346,"Yes","No"))</f>
        <v>Yes</v>
      </c>
      <c r="T346" s="59" t="n">
        <f aca="false">IF(D346="","",ROUND(SQRT(((D346+G346)*O346/100)^2+(J346*(D346+G346)*0.09439)^2),0))</f>
        <v>38</v>
      </c>
      <c r="U346" s="32"/>
    </row>
    <row r="347" customFormat="false" ht="15" hidden="false" customHeight="false" outlineLevel="0" collapsed="false">
      <c r="A347" s="32" t="s">
        <v>418</v>
      </c>
      <c r="B347" s="32" t="s">
        <v>569</v>
      </c>
      <c r="C347" s="32" t="s">
        <v>570</v>
      </c>
      <c r="D347" s="59" t="n">
        <v>77</v>
      </c>
      <c r="E347" s="59" t="n">
        <v>92</v>
      </c>
      <c r="F347" s="68" t="n">
        <f aca="false">IF(E347="","",D347-E347)</f>
        <v>-15</v>
      </c>
      <c r="G347" s="59" t="n">
        <v>172</v>
      </c>
      <c r="H347" s="59" t="n">
        <v>167</v>
      </c>
      <c r="I347" s="68" t="n">
        <f aca="false">IF(H347="","",G347-H347)</f>
        <v>5</v>
      </c>
      <c r="J347" s="40" t="n">
        <f aca="false">IF(OR(D347="",D347+G347=0),"",D347/(D347+G347))</f>
        <v>0.309236947791165</v>
      </c>
      <c r="K347" s="40" t="n">
        <f aca="false">IF(E347="","",E347/(E347+H347))</f>
        <v>0.355212355212355</v>
      </c>
      <c r="L347" s="69" t="n">
        <f aca="false">IF(OR(K347="",J347=""),"",(J347-K347)*100)</f>
        <v>-4.59754074211906</v>
      </c>
      <c r="M347" s="36" t="n">
        <v>4.08747524320642</v>
      </c>
      <c r="N347" s="36" t="n">
        <v>1.28313635590461</v>
      </c>
      <c r="O347" s="36" t="n">
        <f aca="false">SQRT(M347^2+N347^2)</f>
        <v>4.28414434533543</v>
      </c>
      <c r="P347" s="40" t="n">
        <f aca="false">IF(J347="","",MAX(0,J347-1.96*O347/100))</f>
        <v>0.22526771862259</v>
      </c>
      <c r="Q347" s="40" t="n">
        <f aca="false">IF(J347="","",MIN(1,J347+1.96*O347/100))</f>
        <v>0.393206176959739</v>
      </c>
      <c r="R347" s="32" t="str">
        <f aca="false">IF(L347="","",IF(ABS(L347)&lt;=O347,"Yes","No"))</f>
        <v>No</v>
      </c>
      <c r="S347" s="32" t="str">
        <f aca="false">IF(L347="","",IF(ABS(L347)&lt;=1.96*O347,"Yes","No"))</f>
        <v>Yes</v>
      </c>
      <c r="T347" s="59" t="n">
        <f aca="false">IF(D347="","",ROUND(SQRT(((D347+G347)*O347/100)^2+(J347*(D347+G347)*0.15542)^2),0))</f>
        <v>16</v>
      </c>
      <c r="U347" s="32"/>
    </row>
    <row r="348" customFormat="false" ht="15" hidden="false" customHeight="false" outlineLevel="0" collapsed="false">
      <c r="A348" s="32" t="s">
        <v>418</v>
      </c>
      <c r="B348" s="32" t="s">
        <v>571</v>
      </c>
      <c r="C348" s="32" t="s">
        <v>572</v>
      </c>
      <c r="D348" s="59" t="n">
        <v>341</v>
      </c>
      <c r="E348" s="59" t="n">
        <v>335</v>
      </c>
      <c r="F348" s="68" t="n">
        <f aca="false">IF(E348="","",D348-E348)</f>
        <v>6</v>
      </c>
      <c r="G348" s="59" t="n">
        <v>591</v>
      </c>
      <c r="H348" s="59" t="n">
        <v>581</v>
      </c>
      <c r="I348" s="68" t="n">
        <f aca="false">IF(H348="","",G348-H348)</f>
        <v>10</v>
      </c>
      <c r="J348" s="40" t="n">
        <f aca="false">IF(OR(D348="",D348+G348=0),"",D348/(D348+G348))</f>
        <v>0.36587982832618</v>
      </c>
      <c r="K348" s="40" t="n">
        <f aca="false">IF(E348="","",E348/(E348+H348))</f>
        <v>0.365720524017467</v>
      </c>
      <c r="L348" s="69" t="n">
        <f aca="false">IF(OR(K348="",J348=""),"",(J348-K348)*100)</f>
        <v>0.0159304308713026</v>
      </c>
      <c r="M348" s="36" t="n">
        <v>2.8128053798891</v>
      </c>
      <c r="N348" s="36" t="n">
        <v>1.28313635590461</v>
      </c>
      <c r="O348" s="36" t="n">
        <f aca="false">SQRT(M348^2+N348^2)</f>
        <v>3.09165214941416</v>
      </c>
      <c r="P348" s="40" t="n">
        <f aca="false">IF(J348="","",MAX(0,J348-1.96*O348/100))</f>
        <v>0.305283446197663</v>
      </c>
      <c r="Q348" s="40" t="n">
        <f aca="false">IF(J348="","",MIN(1,J348+1.96*O348/100))</f>
        <v>0.426476210454698</v>
      </c>
      <c r="R348" s="32" t="str">
        <f aca="false">IF(L348="","",IF(ABS(L348)&lt;=O348,"Yes","No"))</f>
        <v>Yes</v>
      </c>
      <c r="S348" s="32" t="str">
        <f aca="false">IF(L348="","",IF(ABS(L348)&lt;=1.96*O348,"Yes","No"))</f>
        <v>Yes</v>
      </c>
      <c r="T348" s="59" t="n">
        <f aca="false">IF(D348="","",ROUND(SQRT(((D348+G348)*O348/100)^2+(J348*(D348+G348)*0.09439)^2),0))</f>
        <v>43</v>
      </c>
      <c r="U348" s="32"/>
    </row>
    <row r="349" customFormat="false" ht="15" hidden="false" customHeight="false" outlineLevel="0" collapsed="false">
      <c r="A349" s="32" t="s">
        <v>418</v>
      </c>
      <c r="B349" s="32" t="s">
        <v>573</v>
      </c>
      <c r="C349" s="32" t="s">
        <v>574</v>
      </c>
      <c r="D349" s="59" t="n">
        <v>206</v>
      </c>
      <c r="E349" s="59" t="n">
        <v>210</v>
      </c>
      <c r="F349" s="68" t="n">
        <f aca="false">IF(E349="","",D349-E349)</f>
        <v>-4</v>
      </c>
      <c r="G349" s="59" t="n">
        <v>308</v>
      </c>
      <c r="H349" s="59" t="n">
        <v>309</v>
      </c>
      <c r="I349" s="68" t="n">
        <f aca="false">IF(H349="","",G349-H349)</f>
        <v>-1</v>
      </c>
      <c r="J349" s="40" t="n">
        <f aca="false">IF(OR(D349="",D349+G349=0),"",D349/(D349+G349))</f>
        <v>0.400778210116732</v>
      </c>
      <c r="K349" s="40" t="n">
        <f aca="false">IF(E349="","",E349/(E349+H349))</f>
        <v>0.404624277456647</v>
      </c>
      <c r="L349" s="69" t="n">
        <f aca="false">IF(OR(K349="",J349=""),"",(J349-K349)*100)</f>
        <v>-0.384606733991588</v>
      </c>
      <c r="M349" s="36" t="n">
        <v>4.08747524320642</v>
      </c>
      <c r="N349" s="36" t="n">
        <v>1.28313635590461</v>
      </c>
      <c r="O349" s="36" t="n">
        <f aca="false">SQRT(M349^2+N349^2)</f>
        <v>4.28414434533543</v>
      </c>
      <c r="P349" s="40" t="n">
        <f aca="false">IF(J349="","",MAX(0,J349-1.96*O349/100))</f>
        <v>0.316808980948157</v>
      </c>
      <c r="Q349" s="40" t="n">
        <f aca="false">IF(J349="","",MIN(1,J349+1.96*O349/100))</f>
        <v>0.484747439285306</v>
      </c>
      <c r="R349" s="32" t="str">
        <f aca="false">IF(L349="","",IF(ABS(L349)&lt;=O349,"Yes","No"))</f>
        <v>Yes</v>
      </c>
      <c r="S349" s="32" t="str">
        <f aca="false">IF(L349="","",IF(ABS(L349)&lt;=1.96*O349,"Yes","No"))</f>
        <v>Yes</v>
      </c>
      <c r="T349" s="59" t="n">
        <f aca="false">IF(D349="","",ROUND(SQRT(((D349+G349)*O349/100)^2+(J349*(D349+G349)*0.15542)^2),0))</f>
        <v>39</v>
      </c>
      <c r="U349" s="32"/>
    </row>
    <row r="350" customFormat="false" ht="15" hidden="false" customHeight="false" outlineLevel="0" collapsed="false">
      <c r="A350" s="32" t="s">
        <v>418</v>
      </c>
      <c r="B350" s="32" t="s">
        <v>575</v>
      </c>
      <c r="C350" s="32" t="s">
        <v>576</v>
      </c>
      <c r="D350" s="59" t="n">
        <v>323</v>
      </c>
      <c r="E350" s="59" t="n">
        <v>331</v>
      </c>
      <c r="F350" s="68" t="n">
        <f aca="false">IF(E350="","",D350-E350)</f>
        <v>-8</v>
      </c>
      <c r="G350" s="59" t="n">
        <v>449</v>
      </c>
      <c r="H350" s="59" t="n">
        <v>458</v>
      </c>
      <c r="I350" s="68" t="n">
        <f aca="false">IF(H350="","",G350-H350)</f>
        <v>-9</v>
      </c>
      <c r="J350" s="40" t="n">
        <f aca="false">IF(OR(D350="",D350+G350=0),"",D350/(D350+G350))</f>
        <v>0.41839378238342</v>
      </c>
      <c r="K350" s="40" t="n">
        <f aca="false">IF(E350="","",E350/(E350+H350))</f>
        <v>0.419518377693283</v>
      </c>
      <c r="L350" s="69" t="n">
        <f aca="false">IF(OR(K350="",J350=""),"",(J350-K350)*100)</f>
        <v>-0.112459530986297</v>
      </c>
      <c r="M350" s="36" t="n">
        <v>2.8128053798891</v>
      </c>
      <c r="N350" s="36" t="n">
        <v>1.28313635590461</v>
      </c>
      <c r="O350" s="36" t="n">
        <f aca="false">SQRT(M350^2+N350^2)</f>
        <v>3.09165214941416</v>
      </c>
      <c r="P350" s="40" t="n">
        <f aca="false">IF(J350="","",MAX(0,J350-1.96*O350/100))</f>
        <v>0.357797400254902</v>
      </c>
      <c r="Q350" s="40" t="n">
        <f aca="false">IF(J350="","",MIN(1,J350+1.96*O350/100))</f>
        <v>0.478990164511937</v>
      </c>
      <c r="R350" s="32" t="str">
        <f aca="false">IF(L350="","",IF(ABS(L350)&lt;=O350,"Yes","No"))</f>
        <v>Yes</v>
      </c>
      <c r="S350" s="32" t="str">
        <f aca="false">IF(L350="","",IF(ABS(L350)&lt;=1.96*O350,"Yes","No"))</f>
        <v>Yes</v>
      </c>
      <c r="T350" s="59" t="n">
        <f aca="false">IF(D350="","",ROUND(SQRT(((D350+G350)*O350/100)^2+(J350*(D350+G350)*0.09439)^2),0))</f>
        <v>39</v>
      </c>
      <c r="U350" s="32"/>
    </row>
    <row r="351" customFormat="false" ht="15" hidden="false" customHeight="false" outlineLevel="0" collapsed="false">
      <c r="A351" s="32" t="s">
        <v>418</v>
      </c>
      <c r="B351" s="32" t="s">
        <v>577</v>
      </c>
      <c r="C351" s="32" t="s">
        <v>578</v>
      </c>
      <c r="D351" s="59" t="n">
        <v>282</v>
      </c>
      <c r="E351" s="59" t="n">
        <v>307</v>
      </c>
      <c r="F351" s="68" t="n">
        <f aca="false">IF(E351="","",D351-E351)</f>
        <v>-25</v>
      </c>
      <c r="G351" s="59" t="n">
        <v>757</v>
      </c>
      <c r="H351" s="59" t="n">
        <v>746</v>
      </c>
      <c r="I351" s="68" t="n">
        <f aca="false">IF(H351="","",G351-H351)</f>
        <v>11</v>
      </c>
      <c r="J351" s="40" t="n">
        <f aca="false">IF(OR(D351="",D351+G351=0),"",D351/(D351+G351))</f>
        <v>0.271414821944177</v>
      </c>
      <c r="K351" s="40" t="n">
        <f aca="false">IF(E351="","",E351/(E351+H351))</f>
        <v>0.291547958214625</v>
      </c>
      <c r="L351" s="69" t="n">
        <f aca="false">IF(OR(K351="",J351=""),"",(J351-K351)*100)</f>
        <v>-2.01331362704478</v>
      </c>
      <c r="M351" s="36" t="n">
        <v>2.8128053798891</v>
      </c>
      <c r="N351" s="36" t="n">
        <v>1.28313635590461</v>
      </c>
      <c r="O351" s="36" t="n">
        <f aca="false">SQRT(M351^2+N351^2)</f>
        <v>3.09165214941416</v>
      </c>
      <c r="P351" s="40" t="n">
        <f aca="false">IF(J351="","",MAX(0,J351-1.96*O351/100))</f>
        <v>0.210818439815659</v>
      </c>
      <c r="Q351" s="40" t="n">
        <f aca="false">IF(J351="","",MIN(1,J351+1.96*O351/100))</f>
        <v>0.332011204072695</v>
      </c>
      <c r="R351" s="32" t="str">
        <f aca="false">IF(L351="","",IF(ABS(L351)&lt;=O351,"Yes","No"))</f>
        <v>Yes</v>
      </c>
      <c r="S351" s="32" t="str">
        <f aca="false">IF(L351="","",IF(ABS(L351)&lt;=1.96*O351,"Yes","No"))</f>
        <v>Yes</v>
      </c>
      <c r="T351" s="59" t="n">
        <f aca="false">IF(D351="","",ROUND(SQRT(((D351+G351)*O351/100)^2+(J351*(D351+G351)*0.09439)^2),0))</f>
        <v>42</v>
      </c>
      <c r="U351" s="32"/>
    </row>
    <row r="352" customFormat="false" ht="15" hidden="false" customHeight="false" outlineLevel="0" collapsed="false">
      <c r="A352" s="32" t="s">
        <v>418</v>
      </c>
      <c r="B352" s="32" t="s">
        <v>577</v>
      </c>
      <c r="C352" s="32" t="s">
        <v>579</v>
      </c>
      <c r="D352" s="59" t="n">
        <v>215</v>
      </c>
      <c r="E352" s="59" t="n">
        <v>232</v>
      </c>
      <c r="F352" s="68" t="n">
        <f aca="false">IF(E352="","",D352-E352)</f>
        <v>-17</v>
      </c>
      <c r="G352" s="59" t="n">
        <v>502</v>
      </c>
      <c r="H352" s="59" t="n">
        <v>487</v>
      </c>
      <c r="I352" s="68" t="n">
        <f aca="false">IF(H352="","",G352-H352)</f>
        <v>15</v>
      </c>
      <c r="J352" s="40" t="n">
        <f aca="false">IF(OR(D352="",D352+G352=0),"",D352/(D352+G352))</f>
        <v>0.299860529986053</v>
      </c>
      <c r="K352" s="40" t="n">
        <f aca="false">IF(E352="","",E352/(E352+H352))</f>
        <v>0.322670375521558</v>
      </c>
      <c r="L352" s="69" t="n">
        <f aca="false">IF(OR(K352="",J352=""),"",(J352-K352)*100)</f>
        <v>-2.28098455355047</v>
      </c>
      <c r="M352" s="36" t="n">
        <v>4.08747524320642</v>
      </c>
      <c r="N352" s="36" t="n">
        <v>1.28313635590461</v>
      </c>
      <c r="O352" s="36" t="n">
        <f aca="false">SQRT(M352^2+N352^2)</f>
        <v>4.28414434533543</v>
      </c>
      <c r="P352" s="40" t="n">
        <f aca="false">IF(J352="","",MAX(0,J352-1.96*O352/100))</f>
        <v>0.215891300817479</v>
      </c>
      <c r="Q352" s="40" t="n">
        <f aca="false">IF(J352="","",MIN(1,J352+1.96*O352/100))</f>
        <v>0.383829759154627</v>
      </c>
      <c r="R352" s="32" t="str">
        <f aca="false">IF(L352="","",IF(ABS(L352)&lt;=O352,"Yes","No"))</f>
        <v>Yes</v>
      </c>
      <c r="S352" s="32" t="str">
        <f aca="false">IF(L352="","",IF(ABS(L352)&lt;=1.96*O352,"Yes","No"))</f>
        <v>Yes</v>
      </c>
      <c r="T352" s="59" t="n">
        <f aca="false">IF(D352="","",ROUND(SQRT(((D352+G352)*O352/100)^2+(J352*(D352+G352)*0.15542)^2),0))</f>
        <v>45</v>
      </c>
      <c r="U352" s="32"/>
    </row>
    <row r="353" customFormat="false" ht="15" hidden="false" customHeight="false" outlineLevel="0" collapsed="false">
      <c r="A353" s="32" t="s">
        <v>418</v>
      </c>
      <c r="B353" s="32" t="s">
        <v>577</v>
      </c>
      <c r="C353" s="32" t="s">
        <v>580</v>
      </c>
      <c r="D353" s="59" t="n">
        <v>173</v>
      </c>
      <c r="E353" s="59" t="n">
        <v>178</v>
      </c>
      <c r="F353" s="68" t="n">
        <f aca="false">IF(E353="","",D353-E353)</f>
        <v>-5</v>
      </c>
      <c r="G353" s="59" t="n">
        <v>445</v>
      </c>
      <c r="H353" s="59" t="n">
        <v>480</v>
      </c>
      <c r="I353" s="68" t="n">
        <f aca="false">IF(H353="","",G353-H353)</f>
        <v>-35</v>
      </c>
      <c r="J353" s="40" t="n">
        <f aca="false">IF(OR(D353="",D353+G353=0),"",D353/(D353+G353))</f>
        <v>0.279935275080906</v>
      </c>
      <c r="K353" s="40" t="n">
        <f aca="false">IF(E353="","",E353/(E353+H353))</f>
        <v>0.270516717325228</v>
      </c>
      <c r="L353" s="69" t="n">
        <f aca="false">IF(OR(K353="",J353=""),"",(J353-K353)*100)</f>
        <v>0.941855775567818</v>
      </c>
      <c r="M353" s="36" t="n">
        <v>4.08747524320642</v>
      </c>
      <c r="N353" s="36" t="n">
        <v>1.28313635590461</v>
      </c>
      <c r="O353" s="36" t="n">
        <f aca="false">SQRT(M353^2+N353^2)</f>
        <v>4.28414434533543</v>
      </c>
      <c r="P353" s="40" t="n">
        <f aca="false">IF(J353="","",MAX(0,J353-1.96*O353/100))</f>
        <v>0.195966045912332</v>
      </c>
      <c r="Q353" s="40" t="n">
        <f aca="false">IF(J353="","",MIN(1,J353+1.96*O353/100))</f>
        <v>0.363904504249481</v>
      </c>
      <c r="R353" s="32" t="str">
        <f aca="false">IF(L353="","",IF(ABS(L353)&lt;=O353,"Yes","No"))</f>
        <v>Yes</v>
      </c>
      <c r="S353" s="32" t="str">
        <f aca="false">IF(L353="","",IF(ABS(L353)&lt;=1.96*O353,"Yes","No"))</f>
        <v>Yes</v>
      </c>
      <c r="T353" s="59" t="n">
        <f aca="false">IF(D353="","",ROUND(SQRT(((D353+G353)*O353/100)^2+(J353*(D353+G353)*0.15542)^2),0))</f>
        <v>38</v>
      </c>
      <c r="U353" s="32"/>
    </row>
    <row r="354" customFormat="false" ht="15" hidden="false" customHeight="false" outlineLevel="0" collapsed="false">
      <c r="A354" s="32" t="s">
        <v>418</v>
      </c>
      <c r="B354" s="32" t="s">
        <v>577</v>
      </c>
      <c r="C354" s="32" t="s">
        <v>581</v>
      </c>
      <c r="D354" s="59" t="n">
        <v>180</v>
      </c>
      <c r="E354" s="59" t="n">
        <v>180</v>
      </c>
      <c r="F354" s="68" t="n">
        <f aca="false">IF(E354="","",D354-E354)</f>
        <v>0</v>
      </c>
      <c r="G354" s="59" t="n">
        <v>420</v>
      </c>
      <c r="H354" s="59" t="n">
        <v>430</v>
      </c>
      <c r="I354" s="68" t="n">
        <f aca="false">IF(H354="","",G354-H354)</f>
        <v>-10</v>
      </c>
      <c r="J354" s="40" t="n">
        <f aca="false">IF(OR(D354="",D354+G354=0),"",D354/(D354+G354))</f>
        <v>0.3</v>
      </c>
      <c r="K354" s="40" t="n">
        <f aca="false">IF(E354="","",E354/(E354+H354))</f>
        <v>0.295081967213115</v>
      </c>
      <c r="L354" s="69" t="n">
        <f aca="false">IF(OR(K354="",J354=""),"",(J354-K354)*100)</f>
        <v>0.491803278688524</v>
      </c>
      <c r="M354" s="36" t="n">
        <v>4.08747524320642</v>
      </c>
      <c r="N354" s="36" t="n">
        <v>1.28313635590461</v>
      </c>
      <c r="O354" s="36" t="n">
        <f aca="false">SQRT(M354^2+N354^2)</f>
        <v>4.28414434533543</v>
      </c>
      <c r="P354" s="40" t="n">
        <f aca="false">IF(J354="","",MAX(0,J354-1.96*O354/100))</f>
        <v>0.216030770831426</v>
      </c>
      <c r="Q354" s="40" t="n">
        <f aca="false">IF(J354="","",MIN(1,J354+1.96*O354/100))</f>
        <v>0.383969229168574</v>
      </c>
      <c r="R354" s="32" t="str">
        <f aca="false">IF(L354="","",IF(ABS(L354)&lt;=O354,"Yes","No"))</f>
        <v>Yes</v>
      </c>
      <c r="S354" s="32" t="str">
        <f aca="false">IF(L354="","",IF(ABS(L354)&lt;=1.96*O354,"Yes","No"))</f>
        <v>Yes</v>
      </c>
      <c r="T354" s="59" t="n">
        <f aca="false">IF(D354="","",ROUND(SQRT(((D354+G354)*O354/100)^2+(J354*(D354+G354)*0.15542)^2),0))</f>
        <v>38</v>
      </c>
      <c r="U354" s="32"/>
    </row>
    <row r="355" customFormat="false" ht="15" hidden="false" customHeight="false" outlineLevel="0" collapsed="false">
      <c r="A355" s="32" t="s">
        <v>418</v>
      </c>
      <c r="B355" s="32" t="s">
        <v>577</v>
      </c>
      <c r="C355" s="32" t="s">
        <v>582</v>
      </c>
      <c r="D355" s="59" t="n">
        <v>305</v>
      </c>
      <c r="E355" s="59" t="n">
        <v>345</v>
      </c>
      <c r="F355" s="68" t="n">
        <f aca="false">IF(E355="","",D355-E355)</f>
        <v>-40</v>
      </c>
      <c r="G355" s="59" t="n">
        <v>583</v>
      </c>
      <c r="H355" s="59" t="n">
        <v>573</v>
      </c>
      <c r="I355" s="68" t="n">
        <f aca="false">IF(H355="","",G355-H355)</f>
        <v>10</v>
      </c>
      <c r="J355" s="40" t="n">
        <f aca="false">IF(OR(D355="",D355+G355=0),"",D355/(D355+G355))</f>
        <v>0.343468468468468</v>
      </c>
      <c r="K355" s="40" t="n">
        <f aca="false">IF(E355="","",E355/(E355+H355))</f>
        <v>0.375816993464052</v>
      </c>
      <c r="L355" s="69" t="n">
        <f aca="false">IF(OR(K355="",J355=""),"",(J355-K355)*100)</f>
        <v>-3.23485249955838</v>
      </c>
      <c r="M355" s="36" t="n">
        <v>2.8128053798891</v>
      </c>
      <c r="N355" s="36" t="n">
        <v>1.28313635590461</v>
      </c>
      <c r="O355" s="36" t="n">
        <f aca="false">SQRT(M355^2+N355^2)</f>
        <v>3.09165214941416</v>
      </c>
      <c r="P355" s="40" t="n">
        <f aca="false">IF(J355="","",MAX(0,J355-1.96*O355/100))</f>
        <v>0.282872086339951</v>
      </c>
      <c r="Q355" s="40" t="n">
        <f aca="false">IF(J355="","",MIN(1,J355+1.96*O355/100))</f>
        <v>0.404064850596986</v>
      </c>
      <c r="R355" s="32" t="str">
        <f aca="false">IF(L355="","",IF(ABS(L355)&lt;=O355,"Yes","No"))</f>
        <v>No</v>
      </c>
      <c r="S355" s="32" t="str">
        <f aca="false">IF(L355="","",IF(ABS(L355)&lt;=1.96*O355,"Yes","No"))</f>
        <v>Yes</v>
      </c>
      <c r="T355" s="59" t="n">
        <f aca="false">IF(D355="","",ROUND(SQRT(((D355+G355)*O355/100)^2+(J355*(D355+G355)*0.09439)^2),0))</f>
        <v>40</v>
      </c>
      <c r="U355" s="32"/>
    </row>
    <row r="356" customFormat="false" ht="15" hidden="false" customHeight="false" outlineLevel="0" collapsed="false">
      <c r="A356" s="32" t="s">
        <v>418</v>
      </c>
      <c r="B356" s="32" t="s">
        <v>583</v>
      </c>
      <c r="C356" s="32" t="s">
        <v>584</v>
      </c>
      <c r="D356" s="59" t="n">
        <v>1066</v>
      </c>
      <c r="E356" s="59" t="n">
        <v>1084</v>
      </c>
      <c r="F356" s="68" t="n">
        <f aca="false">IF(E356="","",D356-E356)</f>
        <v>-18</v>
      </c>
      <c r="G356" s="59" t="n">
        <v>1169</v>
      </c>
      <c r="H356" s="59" t="n">
        <v>1187</v>
      </c>
      <c r="I356" s="68" t="n">
        <f aca="false">IF(H356="","",G356-H356)</f>
        <v>-18</v>
      </c>
      <c r="J356" s="40" t="n">
        <f aca="false">IF(OR(D356="",D356+G356=0),"",D356/(D356+G356))</f>
        <v>0.476957494407159</v>
      </c>
      <c r="K356" s="40" t="n">
        <f aca="false">IF(E356="","",E356/(E356+H356))</f>
        <v>0.477322765301629</v>
      </c>
      <c r="L356" s="69" t="n">
        <f aca="false">IF(OR(K356="",J356=""),"",(J356-K356)*100)</f>
        <v>-0.0365270894470415</v>
      </c>
      <c r="M356" s="36" t="n">
        <v>2.56134382502704</v>
      </c>
      <c r="N356" s="36" t="n">
        <v>1.28313635590461</v>
      </c>
      <c r="O356" s="36" t="n">
        <f aca="false">SQRT(M356^2+N356^2)</f>
        <v>2.86477243386771</v>
      </c>
      <c r="P356" s="40" t="n">
        <f aca="false">IF(J356="","",MAX(0,J356-1.96*O356/100))</f>
        <v>0.420807954703352</v>
      </c>
      <c r="Q356" s="40" t="n">
        <f aca="false">IF(J356="","",MIN(1,J356+1.96*O356/100))</f>
        <v>0.533107034110966</v>
      </c>
      <c r="R356" s="32" t="str">
        <f aca="false">IF(L356="","",IF(ABS(L356)&lt;=O356,"Yes","No"))</f>
        <v>Yes</v>
      </c>
      <c r="S356" s="32" t="str">
        <f aca="false">IF(L356="","",IF(ABS(L356)&lt;=1.96*O356,"Yes","No"))</f>
        <v>Yes</v>
      </c>
      <c r="T356" s="59" t="n">
        <f aca="false">IF(D356="","",ROUND(SQRT(((D356+G356)*O356/100)^2+(J356*(D356+G356)*0.09179)^2),0))</f>
        <v>117</v>
      </c>
      <c r="U356" s="32"/>
    </row>
    <row r="357" customFormat="false" ht="15" hidden="false" customHeight="false" outlineLevel="0" collapsed="false">
      <c r="A357" s="32" t="s">
        <v>418</v>
      </c>
      <c r="B357" s="32" t="s">
        <v>583</v>
      </c>
      <c r="C357" s="32" t="s">
        <v>585</v>
      </c>
      <c r="D357" s="59" t="n">
        <v>346</v>
      </c>
      <c r="E357" s="59"/>
      <c r="F357" s="68" t="str">
        <f aca="false">IF(E357="","",D357-E357)</f>
        <v/>
      </c>
      <c r="G357" s="59" t="n">
        <v>387</v>
      </c>
      <c r="H357" s="59"/>
      <c r="I357" s="68" t="str">
        <f aca="false">IF(H357="","",G357-H357)</f>
        <v/>
      </c>
      <c r="J357" s="40" t="n">
        <f aca="false">IF(OR(D357="",D357+G357=0),"",D357/(D357+G357))</f>
        <v>0.472032742155525</v>
      </c>
      <c r="K357" s="40" t="str">
        <f aca="false">IF(E357="","",E357/(E357+H357))</f>
        <v/>
      </c>
      <c r="L357" s="69" t="str">
        <f aca="false">IF(OR(K357="",J357=""),"",(J357-K357)*100)</f>
        <v/>
      </c>
      <c r="M357" s="36" t="n">
        <v>4.08747524320642</v>
      </c>
      <c r="N357" s="36" t="n">
        <v>1.28313635590461</v>
      </c>
      <c r="O357" s="36" t="n">
        <f aca="false">SQRT(M357^2+N357^2)</f>
        <v>4.28414434533543</v>
      </c>
      <c r="P357" s="40" t="n">
        <f aca="false">IF(J357="","",MAX(0,J357-1.96*O357/100))</f>
        <v>0.388063512986951</v>
      </c>
      <c r="Q357" s="40" t="n">
        <f aca="false">IF(J357="","",MIN(1,J357+1.96*O357/100))</f>
        <v>0.5560019713241</v>
      </c>
      <c r="R357" s="32" t="str">
        <f aca="false">IF(L357="","",IF(ABS(L357)&lt;=O357,"Yes","No"))</f>
        <v/>
      </c>
      <c r="S357" s="32" t="str">
        <f aca="false">IF(L357="","",IF(ABS(L357)&lt;=1.96*O357,"Yes","No"))</f>
        <v/>
      </c>
      <c r="T357" s="59" t="n">
        <f aca="false">IF(D357="","",ROUND(SQRT(((D357+G357)*O357/100)^2+(J357*(D357+G357)*0.15542)^2),0))</f>
        <v>62</v>
      </c>
      <c r="U357" s="32" t="s">
        <v>735</v>
      </c>
    </row>
    <row r="358" customFormat="false" ht="15" hidden="false" customHeight="false" outlineLevel="0" collapsed="false">
      <c r="A358" s="32" t="s">
        <v>418</v>
      </c>
      <c r="B358" s="32" t="s">
        <v>583</v>
      </c>
      <c r="C358" s="32" t="s">
        <v>586</v>
      </c>
      <c r="D358" s="59" t="n">
        <v>844</v>
      </c>
      <c r="E358" s="59" t="n">
        <v>880</v>
      </c>
      <c r="F358" s="68" t="n">
        <f aca="false">IF(E358="","",D358-E358)</f>
        <v>-36</v>
      </c>
      <c r="G358" s="59" t="n">
        <v>990</v>
      </c>
      <c r="H358" s="59" t="n">
        <v>960</v>
      </c>
      <c r="I358" s="68" t="n">
        <f aca="false">IF(H358="","",G358-H358)</f>
        <v>30</v>
      </c>
      <c r="J358" s="40" t="n">
        <f aca="false">IF(OR(D358="",D358+G358=0),"",D358/(D358+G358))</f>
        <v>0.460196292257361</v>
      </c>
      <c r="K358" s="40" t="n">
        <f aca="false">IF(E358="","",E358/(E358+H358))</f>
        <v>0.478260869565217</v>
      </c>
      <c r="L358" s="69" t="n">
        <f aca="false">IF(OR(K358="",J358=""),"",(J358-K358)*100)</f>
        <v>-1.80645773078564</v>
      </c>
      <c r="M358" s="36" t="n">
        <v>2.56134382502704</v>
      </c>
      <c r="N358" s="36" t="n">
        <v>1.28313635590461</v>
      </c>
      <c r="O358" s="36" t="n">
        <f aca="false">SQRT(M358^2+N358^2)</f>
        <v>2.86477243386771</v>
      </c>
      <c r="P358" s="40" t="n">
        <f aca="false">IF(J358="","",MAX(0,J358-1.96*O358/100))</f>
        <v>0.404046752553554</v>
      </c>
      <c r="Q358" s="40" t="n">
        <f aca="false">IF(J358="","",MIN(1,J358+1.96*O358/100))</f>
        <v>0.516345831961168</v>
      </c>
      <c r="R358" s="32" t="str">
        <f aca="false">IF(L358="","",IF(ABS(L358)&lt;=O358,"Yes","No"))</f>
        <v>Yes</v>
      </c>
      <c r="S358" s="32" t="str">
        <f aca="false">IF(L358="","",IF(ABS(L358)&lt;=1.96*O358,"Yes","No"))</f>
        <v>Yes</v>
      </c>
      <c r="T358" s="59" t="n">
        <f aca="false">IF(D358="","",ROUND(SQRT(((D358+G358)*O358/100)^2+(J358*(D358+G358)*0.09179)^2),0))</f>
        <v>94</v>
      </c>
      <c r="U358" s="32"/>
    </row>
    <row r="359" customFormat="false" ht="15" hidden="false" customHeight="false" outlineLevel="0" collapsed="false">
      <c r="A359" s="32" t="s">
        <v>418</v>
      </c>
      <c r="B359" s="32" t="s">
        <v>583</v>
      </c>
      <c r="C359" s="32" t="s">
        <v>587</v>
      </c>
      <c r="D359" s="59" t="n">
        <v>262</v>
      </c>
      <c r="E359" s="59"/>
      <c r="F359" s="68" t="str">
        <f aca="false">IF(E359="","",D359-E359)</f>
        <v/>
      </c>
      <c r="G359" s="59" t="n">
        <v>291</v>
      </c>
      <c r="H359" s="59"/>
      <c r="I359" s="68" t="str">
        <f aca="false">IF(H359="","",G359-H359)</f>
        <v/>
      </c>
      <c r="J359" s="40" t="n">
        <f aca="false">IF(OR(D359="",D359+G359=0),"",D359/(D359+G359))</f>
        <v>0.47377938517179</v>
      </c>
      <c r="K359" s="40" t="str">
        <f aca="false">IF(E359="","",E359/(E359+H359))</f>
        <v/>
      </c>
      <c r="L359" s="69" t="str">
        <f aca="false">IF(OR(K359="",J359=""),"",(J359-K359)*100)</f>
        <v/>
      </c>
      <c r="M359" s="36" t="n">
        <v>4.08747524320642</v>
      </c>
      <c r="N359" s="36" t="n">
        <v>1.28313635590461</v>
      </c>
      <c r="O359" s="36" t="n">
        <f aca="false">SQRT(M359^2+N359^2)</f>
        <v>4.28414434533543</v>
      </c>
      <c r="P359" s="40" t="n">
        <f aca="false">IF(J359="","",MAX(0,J359-1.96*O359/100))</f>
        <v>0.389810156003216</v>
      </c>
      <c r="Q359" s="40" t="n">
        <f aca="false">IF(J359="","",MIN(1,J359+1.96*O359/100))</f>
        <v>0.557748614340365</v>
      </c>
      <c r="R359" s="32" t="str">
        <f aca="false">IF(L359="","",IF(ABS(L359)&lt;=O359,"Yes","No"))</f>
        <v/>
      </c>
      <c r="S359" s="32" t="str">
        <f aca="false">IF(L359="","",IF(ABS(L359)&lt;=1.96*O359,"Yes","No"))</f>
        <v/>
      </c>
      <c r="T359" s="59" t="n">
        <f aca="false">IF(D359="","",ROUND(SQRT(((D359+G359)*O359/100)^2+(J359*(D359+G359)*0.15542)^2),0))</f>
        <v>47</v>
      </c>
      <c r="U359" s="32" t="s">
        <v>735</v>
      </c>
    </row>
    <row r="360" customFormat="false" ht="15" hidden="false" customHeight="false" outlineLevel="0" collapsed="false">
      <c r="A360" s="32" t="s">
        <v>418</v>
      </c>
      <c r="B360" s="32" t="s">
        <v>588</v>
      </c>
      <c r="C360" s="32" t="s">
        <v>589</v>
      </c>
      <c r="D360" s="59" t="n">
        <v>412</v>
      </c>
      <c r="E360" s="59" t="n">
        <v>416</v>
      </c>
      <c r="F360" s="68" t="n">
        <f aca="false">IF(E360="","",D360-E360)</f>
        <v>-4</v>
      </c>
      <c r="G360" s="59" t="n">
        <v>649</v>
      </c>
      <c r="H360" s="59" t="n">
        <v>658</v>
      </c>
      <c r="I360" s="68" t="n">
        <f aca="false">IF(H360="","",G360-H360)</f>
        <v>-9</v>
      </c>
      <c r="J360" s="40" t="n">
        <f aca="false">IF(OR(D360="",D360+G360=0),"",D360/(D360+G360))</f>
        <v>0.388312912346843</v>
      </c>
      <c r="K360" s="40" t="n">
        <f aca="false">IF(E360="","",E360/(E360+H360))</f>
        <v>0.387337057728119</v>
      </c>
      <c r="L360" s="69" t="n">
        <f aca="false">IF(OR(K360="",J360=""),"",(J360-K360)*100)</f>
        <v>0.097585461872346</v>
      </c>
      <c r="M360" s="36" t="n">
        <v>2.8128053798891</v>
      </c>
      <c r="N360" s="36" t="n">
        <v>1.28313635590461</v>
      </c>
      <c r="O360" s="36" t="n">
        <f aca="false">SQRT(M360^2+N360^2)</f>
        <v>3.09165214941416</v>
      </c>
      <c r="P360" s="40" t="n">
        <f aca="false">IF(J360="","",MAX(0,J360-1.96*O360/100))</f>
        <v>0.327716530218325</v>
      </c>
      <c r="Q360" s="40" t="n">
        <f aca="false">IF(J360="","",MIN(1,J360+1.96*O360/100))</f>
        <v>0.44890929447536</v>
      </c>
      <c r="R360" s="32" t="str">
        <f aca="false">IF(L360="","",IF(ABS(L360)&lt;=O360,"Yes","No"))</f>
        <v>Yes</v>
      </c>
      <c r="S360" s="32" t="str">
        <f aca="false">IF(L360="","",IF(ABS(L360)&lt;=1.96*O360,"Yes","No"))</f>
        <v>Yes</v>
      </c>
      <c r="T360" s="59" t="n">
        <f aca="false">IF(D360="","",ROUND(SQRT(((D360+G360)*O360/100)^2+(J360*(D360+G360)*0.09439)^2),0))</f>
        <v>51</v>
      </c>
      <c r="U360" s="32"/>
    </row>
    <row r="361" customFormat="false" ht="15" hidden="false" customHeight="false" outlineLevel="0" collapsed="false">
      <c r="A361" s="32" t="s">
        <v>418</v>
      </c>
      <c r="B361" s="32" t="s">
        <v>393</v>
      </c>
      <c r="C361" s="32" t="s">
        <v>590</v>
      </c>
      <c r="D361" s="59" t="n">
        <v>512</v>
      </c>
      <c r="E361" s="59" t="n">
        <v>541</v>
      </c>
      <c r="F361" s="68" t="n">
        <f aca="false">IF(E361="","",D361-E361)</f>
        <v>-29</v>
      </c>
      <c r="G361" s="59" t="n">
        <v>1114</v>
      </c>
      <c r="H361" s="59" t="n">
        <v>1106</v>
      </c>
      <c r="I361" s="68" t="n">
        <f aca="false">IF(H361="","",G361-H361)</f>
        <v>8</v>
      </c>
      <c r="J361" s="40" t="n">
        <f aca="false">IF(OR(D361="",D361+G361=0),"",D361/(D361+G361))</f>
        <v>0.314883148831488</v>
      </c>
      <c r="K361" s="40" t="n">
        <f aca="false">IF(E361="","",E361/(E361+H361))</f>
        <v>0.328476017000607</v>
      </c>
      <c r="L361" s="69" t="n">
        <f aca="false">IF(OR(K361="",J361=""),"",(J361-K361)*100)</f>
        <v>-1.35928681691189</v>
      </c>
      <c r="M361" s="36" t="n">
        <v>2.56134382502704</v>
      </c>
      <c r="N361" s="36" t="n">
        <v>1.28313635590461</v>
      </c>
      <c r="O361" s="36" t="n">
        <f aca="false">SQRT(M361^2+N361^2)</f>
        <v>2.86477243386771</v>
      </c>
      <c r="P361" s="40" t="n">
        <f aca="false">IF(J361="","",MAX(0,J361-1.96*O361/100))</f>
        <v>0.258733609127681</v>
      </c>
      <c r="Q361" s="40" t="n">
        <f aca="false">IF(J361="","",MIN(1,J361+1.96*O361/100))</f>
        <v>0.371032688535295</v>
      </c>
      <c r="R361" s="32" t="str">
        <f aca="false">IF(L361="","",IF(ABS(L361)&lt;=O361,"Yes","No"))</f>
        <v>Yes</v>
      </c>
      <c r="S361" s="32" t="str">
        <f aca="false">IF(L361="","",IF(ABS(L361)&lt;=1.96*O361,"Yes","No"))</f>
        <v>Yes</v>
      </c>
      <c r="T361" s="59" t="n">
        <f aca="false">IF(D361="","",ROUND(SQRT(((D361+G361)*O361/100)^2+(J361*(D361+G361)*0.09179)^2),0))</f>
        <v>66</v>
      </c>
      <c r="U361" s="32"/>
    </row>
    <row r="362" customFormat="false" ht="15" hidden="false" customHeight="false" outlineLevel="0" collapsed="false">
      <c r="A362" s="32" t="s">
        <v>418</v>
      </c>
      <c r="B362" s="32" t="s">
        <v>393</v>
      </c>
      <c r="C362" s="32" t="s">
        <v>591</v>
      </c>
      <c r="D362" s="59" t="n">
        <v>569</v>
      </c>
      <c r="E362" s="59" t="n">
        <v>500</v>
      </c>
      <c r="F362" s="68" t="n">
        <f aca="false">IF(E362="","",D362-E362)</f>
        <v>69</v>
      </c>
      <c r="G362" s="59" t="n">
        <v>1228</v>
      </c>
      <c r="H362" s="59" t="n">
        <v>982</v>
      </c>
      <c r="I362" s="68" t="n">
        <f aca="false">IF(H362="","",G362-H362)</f>
        <v>246</v>
      </c>
      <c r="J362" s="40" t="n">
        <f aca="false">IF(OR(D362="",D362+G362=0),"",D362/(D362+G362))</f>
        <v>0.316638842515303</v>
      </c>
      <c r="K362" s="40" t="n">
        <f aca="false">IF(E362="","",E362/(E362+H362))</f>
        <v>0.337381916329285</v>
      </c>
      <c r="L362" s="69" t="n">
        <f aca="false">IF(OR(K362="",J362=""),"",(J362-K362)*100)</f>
        <v>-2.07430738139815</v>
      </c>
      <c r="M362" s="36" t="n">
        <v>2.56134382502704</v>
      </c>
      <c r="N362" s="36" t="n">
        <v>1.28313635590461</v>
      </c>
      <c r="O362" s="36" t="n">
        <f aca="false">SQRT(M362^2+N362^2)</f>
        <v>2.86477243386771</v>
      </c>
      <c r="P362" s="40" t="n">
        <f aca="false">IF(J362="","",MAX(0,J362-1.96*O362/100))</f>
        <v>0.260489302811496</v>
      </c>
      <c r="Q362" s="40" t="n">
        <f aca="false">IF(J362="","",MIN(1,J362+1.96*O362/100))</f>
        <v>0.37278838221911</v>
      </c>
      <c r="R362" s="32" t="str">
        <f aca="false">IF(L362="","",IF(ABS(L362)&lt;=O362,"Yes","No"))</f>
        <v>Yes</v>
      </c>
      <c r="S362" s="32" t="str">
        <f aca="false">IF(L362="","",IF(ABS(L362)&lt;=1.96*O362,"Yes","No"))</f>
        <v>Yes</v>
      </c>
      <c r="T362" s="59" t="n">
        <f aca="false">IF(D362="","",ROUND(SQRT(((D362+G362)*O362/100)^2+(J362*(D362+G362)*0.09179)^2),0))</f>
        <v>73</v>
      </c>
      <c r="U362" s="32"/>
    </row>
    <row r="363" customFormat="false" ht="15" hidden="false" customHeight="false" outlineLevel="0" collapsed="false">
      <c r="A363" s="32" t="s">
        <v>418</v>
      </c>
      <c r="B363" s="32" t="s">
        <v>593</v>
      </c>
      <c r="C363" s="32" t="s">
        <v>593</v>
      </c>
      <c r="D363" s="59" t="n">
        <v>272</v>
      </c>
      <c r="E363" s="59" t="n">
        <v>281</v>
      </c>
      <c r="F363" s="68" t="n">
        <f aca="false">IF(E363="","",D363-E363)</f>
        <v>-9</v>
      </c>
      <c r="G363" s="59" t="n">
        <v>335</v>
      </c>
      <c r="H363" s="59" t="n">
        <v>310</v>
      </c>
      <c r="I363" s="68" t="n">
        <f aca="false">IF(H363="","",G363-H363)</f>
        <v>25</v>
      </c>
      <c r="J363" s="40" t="n">
        <f aca="false">IF(OR(D363="",D363+G363=0),"",D363/(D363+G363))</f>
        <v>0.448105436573311</v>
      </c>
      <c r="K363" s="40" t="n">
        <f aca="false">IF(E363="","",E363/(E363+H363))</f>
        <v>0.475465313028765</v>
      </c>
      <c r="L363" s="69" t="n">
        <f aca="false">IF(OR(K363="",J363=""),"",(J363-K363)*100)</f>
        <v>-2.73598764554535</v>
      </c>
      <c r="M363" s="36" t="n">
        <v>4.08747524320642</v>
      </c>
      <c r="N363" s="36" t="n">
        <v>1.28313635590461</v>
      </c>
      <c r="O363" s="36" t="n">
        <f aca="false">SQRT(M363^2+N363^2)</f>
        <v>4.28414434533543</v>
      </c>
      <c r="P363" s="40" t="n">
        <f aca="false">IF(J363="","",MAX(0,J363-1.96*O363/100))</f>
        <v>0.364136207404737</v>
      </c>
      <c r="Q363" s="40" t="n">
        <f aca="false">IF(J363="","",MIN(1,J363+1.96*O363/100))</f>
        <v>0.532074665741886</v>
      </c>
      <c r="R363" s="32" t="str">
        <f aca="false">IF(L363="","",IF(ABS(L363)&lt;=O363,"Yes","No"))</f>
        <v>Yes</v>
      </c>
      <c r="S363" s="32" t="str">
        <f aca="false">IF(L363="","",IF(ABS(L363)&lt;=1.96*O363,"Yes","No"))</f>
        <v>Yes</v>
      </c>
      <c r="T363" s="59" t="n">
        <f aca="false">IF(D363="","",ROUND(SQRT(((D363+G363)*O363/100)^2+(J363*(D363+G363)*0.15542)^2),0))</f>
        <v>50</v>
      </c>
      <c r="U363" s="32"/>
    </row>
    <row r="364" customFormat="false" ht="15" hidden="false" customHeight="false" outlineLevel="0" collapsed="false">
      <c r="A364" s="32" t="s">
        <v>418</v>
      </c>
      <c r="B364" s="32" t="s">
        <v>594</v>
      </c>
      <c r="C364" s="32" t="s">
        <v>595</v>
      </c>
      <c r="D364" s="59" t="n">
        <v>469</v>
      </c>
      <c r="E364" s="59" t="n">
        <v>514</v>
      </c>
      <c r="F364" s="68" t="n">
        <f aca="false">IF(E364="","",D364-E364)</f>
        <v>-45</v>
      </c>
      <c r="G364" s="59" t="n">
        <v>729</v>
      </c>
      <c r="H364" s="59" t="n">
        <v>713</v>
      </c>
      <c r="I364" s="68" t="n">
        <f aca="false">IF(H364="","",G364-H364)</f>
        <v>16</v>
      </c>
      <c r="J364" s="40" t="n">
        <f aca="false">IF(OR(D364="",D364+G364=0),"",D364/(D364+G364))</f>
        <v>0.391485809682805</v>
      </c>
      <c r="K364" s="40" t="n">
        <f aca="false">IF(E364="","",E364/(E364+H364))</f>
        <v>0.418907905460473</v>
      </c>
      <c r="L364" s="69" t="n">
        <f aca="false">IF(OR(K364="",J364=""),"",(J364-K364)*100)</f>
        <v>-2.7422095777668</v>
      </c>
      <c r="M364" s="36" t="n">
        <v>2.56134382502704</v>
      </c>
      <c r="N364" s="36" t="n">
        <v>1.28313635590461</v>
      </c>
      <c r="O364" s="36" t="n">
        <f aca="false">SQRT(M364^2+N364^2)</f>
        <v>2.86477243386771</v>
      </c>
      <c r="P364" s="40" t="n">
        <f aca="false">IF(J364="","",MAX(0,J364-1.96*O364/100))</f>
        <v>0.335336269978998</v>
      </c>
      <c r="Q364" s="40" t="n">
        <f aca="false">IF(J364="","",MIN(1,J364+1.96*O364/100))</f>
        <v>0.447635349386612</v>
      </c>
      <c r="R364" s="32" t="str">
        <f aca="false">IF(L364="","",IF(ABS(L364)&lt;=O364,"Yes","No"))</f>
        <v>Yes</v>
      </c>
      <c r="S364" s="32" t="str">
        <f aca="false">IF(L364="","",IF(ABS(L364)&lt;=1.96*O364,"Yes","No"))</f>
        <v>Yes</v>
      </c>
      <c r="T364" s="59" t="n">
        <f aca="false">IF(D364="","",ROUND(SQRT(((D364+G364)*O364/100)^2+(J364*(D364+G364)*0.09179)^2),0))</f>
        <v>55</v>
      </c>
      <c r="U364" s="32"/>
    </row>
    <row r="365" customFormat="false" ht="15" hidden="false" customHeight="false" outlineLevel="0" collapsed="false">
      <c r="A365" s="32" t="s">
        <v>418</v>
      </c>
      <c r="B365" s="32" t="s">
        <v>594</v>
      </c>
      <c r="C365" s="32" t="s">
        <v>596</v>
      </c>
      <c r="D365" s="59" t="n">
        <v>398</v>
      </c>
      <c r="E365" s="59" t="n">
        <v>425</v>
      </c>
      <c r="F365" s="68" t="n">
        <f aca="false">IF(E365="","",D365-E365)</f>
        <v>-27</v>
      </c>
      <c r="G365" s="59" t="n">
        <v>687</v>
      </c>
      <c r="H365" s="59" t="n">
        <v>656</v>
      </c>
      <c r="I365" s="68" t="n">
        <f aca="false">IF(H365="","",G365-H365)</f>
        <v>31</v>
      </c>
      <c r="J365" s="40" t="n">
        <f aca="false">IF(OR(D365="",D365+G365=0),"",D365/(D365+G365))</f>
        <v>0.366820276497696</v>
      </c>
      <c r="K365" s="40" t="n">
        <f aca="false">IF(E365="","",E365/(E365+H365))</f>
        <v>0.393154486586494</v>
      </c>
      <c r="L365" s="69" t="n">
        <f aca="false">IF(OR(K365="",J365=""),"",(J365-K365)*100)</f>
        <v>-2.63342100887982</v>
      </c>
      <c r="M365" s="36" t="n">
        <v>2.8128053798891</v>
      </c>
      <c r="N365" s="36" t="n">
        <v>1.28313635590461</v>
      </c>
      <c r="O365" s="36" t="n">
        <f aca="false">SQRT(M365^2+N365^2)</f>
        <v>3.09165214941416</v>
      </c>
      <c r="P365" s="40" t="n">
        <f aca="false">IF(J365="","",MAX(0,J365-1.96*O365/100))</f>
        <v>0.306223894369178</v>
      </c>
      <c r="Q365" s="40" t="n">
        <f aca="false">IF(J365="","",MIN(1,J365+1.96*O365/100))</f>
        <v>0.427416658626214</v>
      </c>
      <c r="R365" s="32" t="str">
        <f aca="false">IF(L365="","",IF(ABS(L365)&lt;=O365,"Yes","No"))</f>
        <v>Yes</v>
      </c>
      <c r="S365" s="32" t="str">
        <f aca="false">IF(L365="","",IF(ABS(L365)&lt;=1.96*O365,"Yes","No"))</f>
        <v>Yes</v>
      </c>
      <c r="T365" s="59" t="n">
        <f aca="false">IF(D365="","",ROUND(SQRT(((D365+G365)*O365/100)^2+(J365*(D365+G365)*0.09439)^2),0))</f>
        <v>50</v>
      </c>
      <c r="U365" s="32"/>
    </row>
    <row r="366" customFormat="false" ht="15" hidden="false" customHeight="false" outlineLevel="0" collapsed="false">
      <c r="A366" s="32" t="s">
        <v>418</v>
      </c>
      <c r="B366" s="32" t="s">
        <v>594</v>
      </c>
      <c r="C366" s="32" t="s">
        <v>597</v>
      </c>
      <c r="D366" s="59" t="n">
        <v>564</v>
      </c>
      <c r="E366" s="59" t="n">
        <v>624</v>
      </c>
      <c r="F366" s="68" t="n">
        <f aca="false">IF(E366="","",D366-E366)</f>
        <v>-60</v>
      </c>
      <c r="G366" s="59" t="n">
        <v>656</v>
      </c>
      <c r="H366" s="59" t="n">
        <v>618</v>
      </c>
      <c r="I366" s="68" t="n">
        <f aca="false">IF(H366="","",G366-H366)</f>
        <v>38</v>
      </c>
      <c r="J366" s="40" t="n">
        <f aca="false">IF(OR(D366="",D366+G366=0),"",D366/(D366+G366))</f>
        <v>0.462295081967213</v>
      </c>
      <c r="K366" s="40" t="n">
        <f aca="false">IF(E366="","",E366/(E366+H366))</f>
        <v>0.502415458937198</v>
      </c>
      <c r="L366" s="69" t="n">
        <f aca="false">IF(OR(K366="",J366=""),"",(J366-K366)*100)</f>
        <v>-4.01203769699849</v>
      </c>
      <c r="M366" s="36" t="n">
        <v>2.56134382502704</v>
      </c>
      <c r="N366" s="36" t="n">
        <v>1.28313635590461</v>
      </c>
      <c r="O366" s="36" t="n">
        <f aca="false">SQRT(M366^2+N366^2)</f>
        <v>2.86477243386771</v>
      </c>
      <c r="P366" s="40" t="n">
        <f aca="false">IF(J366="","",MAX(0,J366-1.96*O366/100))</f>
        <v>0.406145542263406</v>
      </c>
      <c r="Q366" s="40" t="n">
        <f aca="false">IF(J366="","",MIN(1,J366+1.96*O366/100))</f>
        <v>0.51844462167102</v>
      </c>
      <c r="R366" s="32" t="str">
        <f aca="false">IF(L366="","",IF(ABS(L366)&lt;=O366,"Yes","No"))</f>
        <v>No</v>
      </c>
      <c r="S366" s="32" t="str">
        <f aca="false">IF(L366="","",IF(ABS(L366)&lt;=1.96*O366,"Yes","No"))</f>
        <v>Yes</v>
      </c>
      <c r="T366" s="59" t="n">
        <f aca="false">IF(D366="","",ROUND(SQRT(((D366+G366)*O366/100)^2+(J366*(D366+G366)*0.09179)^2),0))</f>
        <v>62</v>
      </c>
      <c r="U366" s="32"/>
    </row>
    <row r="367" customFormat="false" ht="15" hidden="false" customHeight="false" outlineLevel="0" collapsed="false">
      <c r="A367" s="32" t="s">
        <v>418</v>
      </c>
      <c r="B367" s="32" t="s">
        <v>594</v>
      </c>
      <c r="C367" s="32" t="s">
        <v>598</v>
      </c>
      <c r="D367" s="59" t="n">
        <v>284</v>
      </c>
      <c r="E367" s="59" t="n">
        <v>284</v>
      </c>
      <c r="F367" s="68" t="n">
        <f aca="false">IF(E367="","",D367-E367)</f>
        <v>0</v>
      </c>
      <c r="G367" s="59" t="n">
        <v>411</v>
      </c>
      <c r="H367" s="59" t="n">
        <v>414</v>
      </c>
      <c r="I367" s="68" t="n">
        <f aca="false">IF(H367="","",G367-H367)</f>
        <v>-3</v>
      </c>
      <c r="J367" s="40" t="n">
        <f aca="false">IF(OR(D367="",D367+G367=0),"",D367/(D367+G367))</f>
        <v>0.40863309352518</v>
      </c>
      <c r="K367" s="40" t="n">
        <f aca="false">IF(E367="","",E367/(E367+H367))</f>
        <v>0.406876790830946</v>
      </c>
      <c r="L367" s="69" t="n">
        <f aca="false">IF(OR(K367="",J367=""),"",(J367-K367)*100)</f>
        <v>0.175630269423427</v>
      </c>
      <c r="M367" s="36" t="n">
        <v>4.08747524320642</v>
      </c>
      <c r="N367" s="36" t="n">
        <v>1.28313635590461</v>
      </c>
      <c r="O367" s="36" t="n">
        <f aca="false">SQRT(M367^2+N367^2)</f>
        <v>4.28414434533543</v>
      </c>
      <c r="P367" s="40" t="n">
        <f aca="false">IF(J367="","",MAX(0,J367-1.96*O367/100))</f>
        <v>0.324663864356605</v>
      </c>
      <c r="Q367" s="40" t="n">
        <f aca="false">IF(J367="","",MIN(1,J367+1.96*O367/100))</f>
        <v>0.492602322693754</v>
      </c>
      <c r="R367" s="32" t="str">
        <f aca="false">IF(L367="","",IF(ABS(L367)&lt;=O367,"Yes","No"))</f>
        <v>Yes</v>
      </c>
      <c r="S367" s="32" t="str">
        <f aca="false">IF(L367="","",IF(ABS(L367)&lt;=1.96*O367,"Yes","No"))</f>
        <v>Yes</v>
      </c>
      <c r="T367" s="59" t="n">
        <f aca="false">IF(D367="","",ROUND(SQRT(((D367+G367)*O367/100)^2+(J367*(D367+G367)*0.15542)^2),0))</f>
        <v>53</v>
      </c>
      <c r="U367" s="32"/>
    </row>
    <row r="368" customFormat="false" ht="15" hidden="false" customHeight="false" outlineLevel="0" collapsed="false">
      <c r="A368" s="32" t="s">
        <v>418</v>
      </c>
      <c r="B368" s="32" t="s">
        <v>599</v>
      </c>
      <c r="C368" s="32" t="s">
        <v>600</v>
      </c>
      <c r="D368" s="59" t="n">
        <v>627</v>
      </c>
      <c r="E368" s="59" t="n">
        <v>648</v>
      </c>
      <c r="F368" s="68" t="n">
        <f aca="false">IF(E368="","",D368-E368)</f>
        <v>-21</v>
      </c>
      <c r="G368" s="59" t="n">
        <v>455</v>
      </c>
      <c r="H368" s="59" t="n">
        <v>462</v>
      </c>
      <c r="I368" s="68" t="n">
        <f aca="false">IF(H368="","",G368-H368)</f>
        <v>-7</v>
      </c>
      <c r="J368" s="40" t="n">
        <f aca="false">IF(OR(D368="",D368+G368=0),"",D368/(D368+G368))</f>
        <v>0.579482439926063</v>
      </c>
      <c r="K368" s="40" t="n">
        <f aca="false">IF(E368="","",E368/(E368+H368))</f>
        <v>0.583783783783784</v>
      </c>
      <c r="L368" s="69" t="n">
        <f aca="false">IF(OR(K368="",J368=""),"",(J368-K368)*100)</f>
        <v>-0.430134385772096</v>
      </c>
      <c r="M368" s="36" t="n">
        <v>2.8128053798891</v>
      </c>
      <c r="N368" s="36" t="n">
        <v>1.28313635590461</v>
      </c>
      <c r="O368" s="36" t="n">
        <f aca="false">SQRT(M368^2+N368^2)</f>
        <v>3.09165214941416</v>
      </c>
      <c r="P368" s="40" t="n">
        <f aca="false">IF(J368="","",MAX(0,J368-1.96*O368/100))</f>
        <v>0.518886057797545</v>
      </c>
      <c r="Q368" s="40" t="n">
        <f aca="false">IF(J368="","",MIN(1,J368+1.96*O368/100))</f>
        <v>0.64007882205458</v>
      </c>
      <c r="R368" s="32" t="str">
        <f aca="false">IF(L368="","",IF(ABS(L368)&lt;=O368,"Yes","No"))</f>
        <v>Yes</v>
      </c>
      <c r="S368" s="32" t="str">
        <f aca="false">IF(L368="","",IF(ABS(L368)&lt;=1.96*O368,"Yes","No"))</f>
        <v>Yes</v>
      </c>
      <c r="T368" s="59" t="n">
        <f aca="false">IF(D368="","",ROUND(SQRT(((D368+G368)*O368/100)^2+(J368*(D368+G368)*0.09439)^2),0))</f>
        <v>68</v>
      </c>
      <c r="U368" s="32"/>
    </row>
    <row r="369" customFormat="false" ht="15" hidden="false" customHeight="false" outlineLevel="0" collapsed="false">
      <c r="A369" s="32" t="s">
        <v>418</v>
      </c>
      <c r="B369" s="32" t="s">
        <v>599</v>
      </c>
      <c r="C369" s="32" t="s">
        <v>601</v>
      </c>
      <c r="D369" s="59" t="n">
        <v>483</v>
      </c>
      <c r="E369" s="59" t="n">
        <v>491</v>
      </c>
      <c r="F369" s="68" t="n">
        <f aca="false">IF(E369="","",D369-E369)</f>
        <v>-8</v>
      </c>
      <c r="G369" s="59" t="n">
        <v>400</v>
      </c>
      <c r="H369" s="59" t="n">
        <v>402</v>
      </c>
      <c r="I369" s="68" t="n">
        <f aca="false">IF(H369="","",G369-H369)</f>
        <v>-2</v>
      </c>
      <c r="J369" s="40" t="n">
        <f aca="false">IF(OR(D369="",D369+G369=0),"",D369/(D369+G369))</f>
        <v>0.546998867497169</v>
      </c>
      <c r="K369" s="40" t="n">
        <f aca="false">IF(E369="","",E369/(E369+H369))</f>
        <v>0.5498320268757</v>
      </c>
      <c r="L369" s="69" t="n">
        <f aca="false">IF(OR(K369="",J369=""),"",(J369-K369)*100)</f>
        <v>-0.283315937853113</v>
      </c>
      <c r="M369" s="36" t="n">
        <v>2.8128053798891</v>
      </c>
      <c r="N369" s="36" t="n">
        <v>1.28313635590461</v>
      </c>
      <c r="O369" s="36" t="n">
        <f aca="false">SQRT(M369^2+N369^2)</f>
        <v>3.09165214941416</v>
      </c>
      <c r="P369" s="40" t="n">
        <f aca="false">IF(J369="","",MAX(0,J369-1.96*O369/100))</f>
        <v>0.486402485368651</v>
      </c>
      <c r="Q369" s="40" t="n">
        <f aca="false">IF(J369="","",MIN(1,J369+1.96*O369/100))</f>
        <v>0.607595249625686</v>
      </c>
      <c r="R369" s="32" t="str">
        <f aca="false">IF(L369="","",IF(ABS(L369)&lt;=O369,"Yes","No"))</f>
        <v>Yes</v>
      </c>
      <c r="S369" s="32" t="str">
        <f aca="false">IF(L369="","",IF(ABS(L369)&lt;=1.96*O369,"Yes","No"))</f>
        <v>Yes</v>
      </c>
      <c r="T369" s="59" t="n">
        <f aca="false">IF(D369="","",ROUND(SQRT(((D369+G369)*O369/100)^2+(J369*(D369+G369)*0.09439)^2),0))</f>
        <v>53</v>
      </c>
      <c r="U369" s="32"/>
    </row>
    <row r="370" customFormat="false" ht="15" hidden="false" customHeight="false" outlineLevel="0" collapsed="false">
      <c r="A370" s="32" t="s">
        <v>418</v>
      </c>
      <c r="B370" s="32" t="s">
        <v>599</v>
      </c>
      <c r="C370" s="32" t="s">
        <v>602</v>
      </c>
      <c r="D370" s="59" t="n">
        <v>772</v>
      </c>
      <c r="E370" s="59" t="n">
        <v>758</v>
      </c>
      <c r="F370" s="68" t="n">
        <f aca="false">IF(E370="","",D370-E370)</f>
        <v>14</v>
      </c>
      <c r="G370" s="59" t="n">
        <v>668</v>
      </c>
      <c r="H370" s="59" t="n">
        <v>674</v>
      </c>
      <c r="I370" s="68" t="n">
        <f aca="false">IF(H370="","",G370-H370)</f>
        <v>-6</v>
      </c>
      <c r="J370" s="40" t="n">
        <f aca="false">IF(OR(D370="",D370+G370=0),"",D370/(D370+G370))</f>
        <v>0.536111111111111</v>
      </c>
      <c r="K370" s="40" t="n">
        <f aca="false">IF(E370="","",E370/(E370+H370))</f>
        <v>0.529329608938548</v>
      </c>
      <c r="L370" s="69" t="n">
        <f aca="false">IF(OR(K370="",J370=""),"",(J370-K370)*100)</f>
        <v>0.678150217256357</v>
      </c>
      <c r="M370" s="36" t="n">
        <v>2.56134382502704</v>
      </c>
      <c r="N370" s="36" t="n">
        <v>1.28313635590461</v>
      </c>
      <c r="O370" s="36" t="n">
        <f aca="false">SQRT(M370^2+N370^2)</f>
        <v>2.86477243386771</v>
      </c>
      <c r="P370" s="40" t="n">
        <f aca="false">IF(J370="","",MAX(0,J370-1.96*O370/100))</f>
        <v>0.479961571407304</v>
      </c>
      <c r="Q370" s="40" t="n">
        <f aca="false">IF(J370="","",MIN(1,J370+1.96*O370/100))</f>
        <v>0.592260650814918</v>
      </c>
      <c r="R370" s="32" t="str">
        <f aca="false">IF(L370="","",IF(ABS(L370)&lt;=O370,"Yes","No"))</f>
        <v>Yes</v>
      </c>
      <c r="S370" s="32" t="str">
        <f aca="false">IF(L370="","",IF(ABS(L370)&lt;=1.96*O370,"Yes","No"))</f>
        <v>Yes</v>
      </c>
      <c r="T370" s="59" t="n">
        <f aca="false">IF(D370="","",ROUND(SQRT(((D370+G370)*O370/100)^2+(J370*(D370+G370)*0.09179)^2),0))</f>
        <v>82</v>
      </c>
      <c r="U370" s="32"/>
    </row>
    <row r="371" customFormat="false" ht="15" hidden="false" customHeight="false" outlineLevel="0" collapsed="false">
      <c r="A371" s="32" t="s">
        <v>418</v>
      </c>
      <c r="B371" s="32" t="s">
        <v>603</v>
      </c>
      <c r="C371" s="32" t="s">
        <v>603</v>
      </c>
      <c r="D371" s="59" t="n">
        <v>632</v>
      </c>
      <c r="E371" s="59" t="n">
        <v>634</v>
      </c>
      <c r="F371" s="68" t="n">
        <f aca="false">IF(E371="","",D371-E371)</f>
        <v>-2</v>
      </c>
      <c r="G371" s="59" t="n">
        <v>894</v>
      </c>
      <c r="H371" s="59" t="n">
        <v>856</v>
      </c>
      <c r="I371" s="68" t="n">
        <f aca="false">IF(H371="","",G371-H371)</f>
        <v>38</v>
      </c>
      <c r="J371" s="40" t="n">
        <f aca="false">IF(OR(D371="",D371+G371=0),"",D371/(D371+G371))</f>
        <v>0.414154652686763</v>
      </c>
      <c r="K371" s="40" t="n">
        <f aca="false">IF(E371="","",E371/(E371+H371))</f>
        <v>0.425503355704698</v>
      </c>
      <c r="L371" s="69" t="n">
        <f aca="false">IF(OR(K371="",J371=""),"",(J371-K371)*100)</f>
        <v>-1.13487030179352</v>
      </c>
      <c r="M371" s="36" t="n">
        <v>2.56134382502704</v>
      </c>
      <c r="N371" s="36" t="n">
        <v>1.28313635590461</v>
      </c>
      <c r="O371" s="36" t="n">
        <f aca="false">SQRT(M371^2+N371^2)</f>
        <v>2.86477243386771</v>
      </c>
      <c r="P371" s="40" t="n">
        <f aca="false">IF(J371="","",MAX(0,J371-1.96*O371/100))</f>
        <v>0.358005112982956</v>
      </c>
      <c r="Q371" s="40" t="n">
        <f aca="false">IF(J371="","",MIN(1,J371+1.96*O371/100))</f>
        <v>0.47030419239057</v>
      </c>
      <c r="R371" s="32" t="str">
        <f aca="false">IF(L371="","",IF(ABS(L371)&lt;=O371,"Yes","No"))</f>
        <v>Yes</v>
      </c>
      <c r="S371" s="32" t="str">
        <f aca="false">IF(L371="","",IF(ABS(L371)&lt;=1.96*O371,"Yes","No"))</f>
        <v>Yes</v>
      </c>
      <c r="T371" s="59" t="n">
        <f aca="false">IF(D371="","",ROUND(SQRT(((D371+G371)*O371/100)^2+(J371*(D371+G371)*0.09179)^2),0))</f>
        <v>73</v>
      </c>
      <c r="U371" s="32"/>
    </row>
    <row r="373" customFormat="false" ht="15" hidden="false" customHeight="false" outlineLevel="0" collapsed="false">
      <c r="A373" s="20" t="s">
        <v>736</v>
      </c>
      <c r="B373" s="70"/>
      <c r="C373" s="70"/>
      <c r="D373" s="71" t="n">
        <f aca="false">SUMIF(E2:E371,"&lt;&gt;",D2:D371)</f>
        <v>178632</v>
      </c>
      <c r="E373" s="71" t="n">
        <f aca="false">SUM(E2:E371)</f>
        <v>183378</v>
      </c>
      <c r="F373" s="72" t="n">
        <f aca="false">D373-E373</f>
        <v>-4746</v>
      </c>
      <c r="G373" s="71" t="n">
        <f aca="false">SUMIF(H2:H371,"&lt;&gt;",G2:G371)</f>
        <v>191954</v>
      </c>
      <c r="H373" s="71" t="n">
        <f aca="false">SUM(H2:H371)</f>
        <v>189309</v>
      </c>
      <c r="I373" s="72" t="n">
        <f aca="false">G373-H373</f>
        <v>2645</v>
      </c>
      <c r="J373" s="73" t="n">
        <f aca="false">D373/(D373+G373)</f>
        <v>0.48202576459985</v>
      </c>
      <c r="K373" s="73" t="n">
        <f aca="false">E373/(E373+H373)</f>
        <v>0.492042920735094</v>
      </c>
      <c r="L373" s="74" t="n">
        <f aca="false">(J373-K373)*100</f>
        <v>-1.00171561352441</v>
      </c>
      <c r="M373" s="75" t="n">
        <v>0</v>
      </c>
      <c r="N373" s="75" t="n">
        <v>1.28313635590461</v>
      </c>
      <c r="O373" s="75" t="n">
        <f aca="false">SQRT(M373^2+N373^2)</f>
        <v>1.28313635590461</v>
      </c>
      <c r="P373" s="73" t="n">
        <f aca="false">J373-1.96*O373/100</f>
        <v>0.45687629202412</v>
      </c>
      <c r="Q373" s="73" t="n">
        <f aca="false">J373+1.96*O373/100</f>
        <v>0.50717523717558</v>
      </c>
      <c r="R373" s="70" t="str">
        <f aca="false">IF(ABS(L373)&lt;=O373,"Yes","No")</f>
        <v>Yes</v>
      </c>
      <c r="S373" s="70" t="str">
        <f aca="false">IF(ABS(L373)&lt;=1.96*O373,"Yes","No")</f>
        <v>Yes</v>
      </c>
      <c r="T373" s="71" t="n">
        <f aca="false">ROUND(SQRT(((D373+G373)*O373/100)^2+(J373*(D373+G373)*0.04993)^2),0)</f>
        <v>10107</v>
      </c>
    </row>
    <row r="374" customFormat="false" ht="15" hidden="false" customHeight="false" outlineLevel="0" collapsed="false">
      <c r="A374" s="20" t="s">
        <v>737</v>
      </c>
      <c r="B374" s="70"/>
      <c r="C374" s="70"/>
      <c r="D374" s="71" t="n">
        <f aca="false">SUM(D2:D371)</f>
        <v>193100</v>
      </c>
      <c r="E374" s="71"/>
      <c r="F374" s="72"/>
      <c r="G374" s="71" t="n">
        <f aca="false">SUM(G2:G371)</f>
        <v>206629</v>
      </c>
      <c r="H374" s="71"/>
      <c r="I374" s="72"/>
      <c r="J374" s="73" t="n">
        <f aca="false">D374/(D374+G374)</f>
        <v>0.483077284860493</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28.5730994152047</v>
      </c>
    </row>
    <row r="377" customFormat="false" ht="15" hidden="false" customHeight="false" outlineLevel="0" collapsed="false">
      <c r="A377" s="2" t="s">
        <v>739</v>
      </c>
      <c r="F377" s="76" t="n">
        <f aca="false">(SUMIF(I2:I371,"&gt;0")-SUMIF(I2:I371,"&lt;0"))/COUNT(I2:I371)</f>
        <v>24.0964912280702</v>
      </c>
    </row>
    <row r="378" customFormat="false" ht="15" hidden="false" customHeight="false" outlineLevel="0" collapsed="false">
      <c r="A378" s="2" t="s">
        <v>740</v>
      </c>
      <c r="F378" s="77" t="n">
        <f aca="false">(SUMIF(L2:L371,"&gt;0")-SUMIF(L2:L371,"&lt;0"))/COUNT(L2:L371)</f>
        <v>1.88713407626259</v>
      </c>
    </row>
    <row r="379" customFormat="false" ht="15" hidden="false" customHeight="false" outlineLevel="0" collapsed="false">
      <c r="A379" s="5" t="s">
        <v>741</v>
      </c>
      <c r="F379" s="78" t="n">
        <f aca="false">SQRT(SUMSQ(L2:L371)/COUNT(L2:L371))</f>
        <v>2.44188740917364</v>
      </c>
    </row>
    <row r="380" customFormat="false" ht="15" hidden="false" customHeight="false" outlineLevel="0" collapsed="false">
      <c r="A380" s="5" t="s">
        <v>742</v>
      </c>
      <c r="F380" s="79" t="n">
        <f aca="false">L373</f>
        <v>-1.00171561352441</v>
      </c>
    </row>
    <row r="381" customFormat="false" ht="15" hidden="false" customHeight="false" outlineLevel="0" collapsed="false">
      <c r="A381" s="5" t="s">
        <v>743</v>
      </c>
      <c r="F381" s="78" t="n">
        <f aca="false">SQRT((SUMSQ(L2:L371)-2*L373*SUM(L2:L371)+COUNT(L2:L371)*L373^2)/COUNT(L2:L371))</f>
        <v>2.32629755020905</v>
      </c>
    </row>
    <row r="382" customFormat="false" ht="15" hidden="false" customHeight="false" outlineLevel="0" collapsed="false">
      <c r="A382" s="2" t="s">
        <v>744</v>
      </c>
      <c r="F382" s="80" t="n">
        <f aca="false">D373/E373-1</f>
        <v>-0.025880967182541</v>
      </c>
    </row>
    <row r="383" customFormat="false" ht="15" hidden="false" customHeight="false" outlineLevel="0" collapsed="false">
      <c r="A383" s="5" t="s">
        <v>745</v>
      </c>
      <c r="F383" s="81" t="n">
        <f aca="false">G373/H373-1</f>
        <v>0.0139718661025097</v>
      </c>
    </row>
    <row r="384" customFormat="false" ht="15" hidden="false" customHeight="false" outlineLevel="0" collapsed="false">
      <c r="A384" s="2" t="s">
        <v>746</v>
      </c>
      <c r="F384" s="80" t="n">
        <f aca="false">(D373+G373)/(E373+H373)-1</f>
        <v>-0.00563743838663544</v>
      </c>
    </row>
    <row r="385" customFormat="false" ht="15" hidden="false" customHeight="false" outlineLevel="0" collapsed="false">
      <c r="A385" s="2" t="s">
        <v>747</v>
      </c>
      <c r="F385" s="77" t="n">
        <f aca="false">AVERAGE(O2:O371)</f>
        <v>3.41265305505228</v>
      </c>
    </row>
    <row r="386" customFormat="false" ht="15" hidden="false" customHeight="false" outlineLevel="0" collapsed="false">
      <c r="A386" s="5" t="s">
        <v>748</v>
      </c>
      <c r="F386" s="82" t="n">
        <f aca="false">COUNTIF(R2:R371,"Yes")/(COUNTIF(R2:R371,"Yes")+COUNTIF(R2:R371,"No"))</f>
        <v>0.821637426900585</v>
      </c>
    </row>
    <row r="387" customFormat="false" ht="15" hidden="false" customHeight="false" outlineLevel="0" collapsed="false">
      <c r="A387" s="5" t="s">
        <v>749</v>
      </c>
      <c r="F387" s="82" t="n">
        <f aca="false">COUNTIF(S2:S371,"Yes")/(COUNTIF(S2:S371,"Yes")+COUNTIF(S2:S371,"No"))</f>
        <v>0.997076023391813</v>
      </c>
    </row>
    <row r="388" customFormat="false" ht="15" hidden="false" customHeight="false" outlineLevel="0" collapsed="false">
      <c r="A388" s="2" t="s">
        <v>750</v>
      </c>
      <c r="F388" s="83" t="n">
        <f aca="false">COUNTIFS(L2:L371,"&gt;=-3",L2:L371,"&lt;=3")/COUNT(L2:L371)</f>
        <v>0.789473684210526</v>
      </c>
    </row>
    <row r="389" customFormat="false" ht="15" hidden="false" customHeight="false" outlineLevel="0" collapsed="false">
      <c r="A389" s="2" t="s">
        <v>751</v>
      </c>
      <c r="F389" s="84" t="n">
        <f aca="false">COUNT(E2:E371)</f>
        <v>342</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-1033.78217646443</v>
      </c>
    </row>
    <row r="393" customFormat="false" ht="15" hidden="false" customHeight="false" outlineLevel="0" collapsed="false">
      <c r="A393" s="2" t="s">
        <v>755</v>
      </c>
      <c r="F393" s="85" t="n">
        <f aca="false">F373-((D373+G373)-(E373+H373))*K373</f>
        <v>-3712.21782353557</v>
      </c>
    </row>
    <row r="394" customFormat="false" ht="15" hidden="false" customHeight="false" outlineLevel="0" collapsed="false">
      <c r="A394" s="2" t="s">
        <v>756</v>
      </c>
      <c r="F394" s="85" t="n">
        <f aca="false">((D373+G373)-(E373+H373))*(1-K373)</f>
        <v>-1067.21782353557</v>
      </c>
    </row>
    <row r="395" customFormat="false" ht="15" hidden="false" customHeight="false" outlineLevel="0" collapsed="false">
      <c r="A395" s="2" t="s">
        <v>757</v>
      </c>
      <c r="F395" s="85" t="n">
        <f aca="false">I373-((D373+G373)-(E373+H373))*(1-K373)</f>
        <v>3712.21782353557</v>
      </c>
    </row>
    <row r="396" customFormat="false" ht="15" hidden="false" customHeight="false" outlineLevel="0" collapsed="false">
      <c r="A396" s="2" t="s">
        <v>758</v>
      </c>
      <c r="F396" s="80" t="n">
        <f aca="false">(F373-((D373+G373)-(E373+H373))*K373)/E373</f>
        <v>-0.0202435287959056</v>
      </c>
    </row>
    <row r="397" customFormat="false" ht="15" hidden="false" customHeight="false" outlineLevel="0" collapsed="false">
      <c r="A397" s="2" t="s">
        <v>759</v>
      </c>
      <c r="F397" s="80" t="n">
        <f aca="false">(I373-((D373+G373)-(E373+H373))*(1-K373))/H373</f>
        <v>0.0196093044891451</v>
      </c>
    </row>
    <row r="399" customFormat="false" ht="15" hidden="false" customHeight="false" outlineLevel="0" collapsed="false">
      <c r="U399" s="5" t="s">
        <v>136</v>
      </c>
    </row>
    <row r="400" customFormat="false" ht="28.35" hidden="false" customHeight="false" outlineLevel="0" collapsed="false">
      <c r="U400" s="67" t="s">
        <v>760</v>
      </c>
    </row>
    <row r="401" customFormat="false" ht="15" hidden="false" customHeight="false" outlineLevel="0" collapsed="false">
      <c r="U401" s="67" t="s">
        <v>761</v>
      </c>
    </row>
    <row r="402" customFormat="false" ht="15" hidden="false" customHeight="false" outlineLevel="0" collapsed="false">
      <c r="U402" s="67" t="s">
        <v>762</v>
      </c>
    </row>
    <row r="403" customFormat="false" ht="15" hidden="false" customHeight="false" outlineLevel="0" collapsed="false">
      <c r="U403" s="67" t="s">
        <v>763</v>
      </c>
    </row>
    <row r="404" customFormat="false" ht="41.75" hidden="false" customHeight="false" outlineLevel="0" collapsed="false">
      <c r="U404" s="67" t="s">
        <v>764</v>
      </c>
    </row>
    <row r="405" customFormat="false" ht="28.35" hidden="false" customHeight="false" outlineLevel="0" collapsed="false">
      <c r="U405" s="67" t="s">
        <v>765</v>
      </c>
    </row>
    <row r="406" customFormat="false" ht="28.35" hidden="false" customHeight="false" outlineLevel="0" collapsed="false">
      <c r="U406" s="67" t="s">
        <v>766</v>
      </c>
    </row>
    <row r="407" customFormat="false" ht="41.75" hidden="false" customHeight="false" outlineLevel="0" collapsed="false">
      <c r="U407" s="67" t="s">
        <v>767</v>
      </c>
    </row>
    <row r="408" customFormat="false" ht="28.35" hidden="false" customHeight="false" outlineLevel="0" collapsed="false">
      <c r="U408" s="67" t="s">
        <v>768</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721</v>
      </c>
      <c r="H1" s="8" t="s">
        <v>722</v>
      </c>
      <c r="I1" s="8" t="s">
        <v>723</v>
      </c>
      <c r="J1" s="8" t="s">
        <v>724</v>
      </c>
      <c r="K1" s="8" t="s">
        <v>725</v>
      </c>
      <c r="L1" s="8" t="s">
        <v>726</v>
      </c>
      <c r="M1" s="8" t="s">
        <v>727</v>
      </c>
      <c r="N1" s="8" t="s">
        <v>728</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156</v>
      </c>
      <c r="E2" s="59" t="n">
        <v>181</v>
      </c>
      <c r="F2" s="68" t="n">
        <f aca="false">IF(E2="","",D2-E2)</f>
        <v>-25</v>
      </c>
      <c r="G2" s="59" t="n">
        <v>282</v>
      </c>
      <c r="H2" s="59" t="n">
        <v>284</v>
      </c>
      <c r="I2" s="68" t="n">
        <f aca="false">IF(H2="","",G2-H2)</f>
        <v>-2</v>
      </c>
      <c r="J2" s="40" t="n">
        <f aca="false">IF(OR(D2="",D2+G2=0),"",D2/(D2+G2))</f>
        <v>0.356164383561644</v>
      </c>
      <c r="K2" s="40" t="n">
        <f aca="false">IF(E2="","",E2/(E2+H2))</f>
        <v>0.389247311827957</v>
      </c>
      <c r="L2" s="69" t="n">
        <f aca="false">IF(OR(K2="",J2=""),"",(J2-K2)*100)</f>
        <v>-3.30829282663132</v>
      </c>
      <c r="M2" s="36" t="n">
        <v>4.95430278342605</v>
      </c>
      <c r="N2" s="36" t="n">
        <v>1.28167166284998</v>
      </c>
      <c r="O2" s="36" t="n">
        <f aca="false">SQRT(M2^2+N2^2)</f>
        <v>5.11740152042184</v>
      </c>
      <c r="P2" s="40" t="n">
        <f aca="false">IF(J2="","",MAX(0,J2-1.96*O2/100))</f>
        <v>0.255863313761376</v>
      </c>
      <c r="Q2" s="40" t="n">
        <f aca="false">IF(J2="","",MIN(1,J2+1.96*O2/100))</f>
        <v>0.456465453361912</v>
      </c>
      <c r="R2" s="32" t="str">
        <f aca="false">IF(L2="","",IF(ABS(L2)&lt;=O2,"Yes","No"))</f>
        <v>Yes</v>
      </c>
      <c r="S2" s="32" t="str">
        <f aca="false">IF(L2="","",IF(ABS(L2)&lt;=1.96*O2,"Yes","No"))</f>
        <v>Yes</v>
      </c>
      <c r="T2" s="59" t="n">
        <f aca="false">IF(D2="","",ROUND(SQRT(((D2+G2)*O2/100)^2+(J2*(D2+G2)*0.15542)^2),0))</f>
        <v>33</v>
      </c>
      <c r="U2" s="32"/>
    </row>
    <row r="3" customFormat="false" ht="15" hidden="false" customHeight="false" outlineLevel="0" collapsed="false">
      <c r="A3" s="32" t="s">
        <v>159</v>
      </c>
      <c r="B3" s="32" t="s">
        <v>164</v>
      </c>
      <c r="C3" s="32" t="s">
        <v>164</v>
      </c>
      <c r="D3" s="59" t="n">
        <v>99</v>
      </c>
      <c r="E3" s="59" t="n">
        <v>118</v>
      </c>
      <c r="F3" s="68" t="n">
        <f aca="false">IF(E3="","",D3-E3)</f>
        <v>-19</v>
      </c>
      <c r="G3" s="59" t="n">
        <v>305</v>
      </c>
      <c r="H3" s="59" t="n">
        <v>298</v>
      </c>
      <c r="I3" s="68" t="n">
        <f aca="false">IF(H3="","",G3-H3)</f>
        <v>7</v>
      </c>
      <c r="J3" s="40" t="n">
        <f aca="false">IF(OR(D3="",D3+G3=0),"",D3/(D3+G3))</f>
        <v>0.245049504950495</v>
      </c>
      <c r="K3" s="40" t="n">
        <f aca="false">IF(E3="","",E3/(E3+H3))</f>
        <v>0.283653846153846</v>
      </c>
      <c r="L3" s="69" t="n">
        <f aca="false">IF(OR(K3="",J3=""),"",(J3-K3)*100)</f>
        <v>-3.86043412033511</v>
      </c>
      <c r="M3" s="36" t="n">
        <v>4.95430278342605</v>
      </c>
      <c r="N3" s="36" t="n">
        <v>1.28167166284998</v>
      </c>
      <c r="O3" s="36" t="n">
        <f aca="false">SQRT(M3^2+N3^2)</f>
        <v>5.11740152042184</v>
      </c>
      <c r="P3" s="40" t="n">
        <f aca="false">IF(J3="","",MAX(0,J3-1.96*O3/100))</f>
        <v>0.144748435150227</v>
      </c>
      <c r="Q3" s="40" t="n">
        <f aca="false">IF(J3="","",MIN(1,J3+1.96*O3/100))</f>
        <v>0.345350574750763</v>
      </c>
      <c r="R3" s="32" t="str">
        <f aca="false">IF(L3="","",IF(ABS(L3)&lt;=O3,"Yes","No"))</f>
        <v>Yes</v>
      </c>
      <c r="S3" s="32" t="str">
        <f aca="false">IF(L3="","",IF(ABS(L3)&lt;=1.96*O3,"Yes","No"))</f>
        <v>Yes</v>
      </c>
      <c r="T3" s="59" t="n">
        <f aca="false">IF(D3="","",ROUND(SQRT(((D3+G3)*O3/100)^2+(J3*(D3+G3)*0.15542)^2),0))</f>
        <v>26</v>
      </c>
      <c r="U3" s="32"/>
    </row>
    <row r="4" customFormat="false" ht="15" hidden="false" customHeight="false" outlineLevel="0" collapsed="false">
      <c r="A4" s="32" t="s">
        <v>159</v>
      </c>
      <c r="B4" s="32" t="s">
        <v>165</v>
      </c>
      <c r="C4" s="32" t="s">
        <v>165</v>
      </c>
      <c r="D4" s="59" t="n">
        <v>122</v>
      </c>
      <c r="E4" s="59" t="n">
        <v>143</v>
      </c>
      <c r="F4" s="68" t="n">
        <f aca="false">IF(E4="","",D4-E4)</f>
        <v>-21</v>
      </c>
      <c r="G4" s="59" t="n">
        <v>281</v>
      </c>
      <c r="H4" s="59" t="n">
        <v>309</v>
      </c>
      <c r="I4" s="68" t="n">
        <f aca="false">IF(H4="","",G4-H4)</f>
        <v>-28</v>
      </c>
      <c r="J4" s="40" t="n">
        <f aca="false">IF(OR(D4="",D4+G4=0),"",D4/(D4+G4))</f>
        <v>0.30272952853598</v>
      </c>
      <c r="K4" s="40" t="n">
        <f aca="false">IF(E4="","",E4/(E4+H4))</f>
        <v>0.316371681415929</v>
      </c>
      <c r="L4" s="69" t="n">
        <f aca="false">IF(OR(K4="",J4=""),"",(J4-K4)*100)</f>
        <v>-1.3642152879949</v>
      </c>
      <c r="M4" s="36" t="n">
        <v>4.95430278342605</v>
      </c>
      <c r="N4" s="36" t="n">
        <v>1.28167166284998</v>
      </c>
      <c r="O4" s="36" t="n">
        <f aca="false">SQRT(M4^2+N4^2)</f>
        <v>5.11740152042184</v>
      </c>
      <c r="P4" s="40" t="n">
        <f aca="false">IF(J4="","",MAX(0,J4-1.96*O4/100))</f>
        <v>0.202428458735712</v>
      </c>
      <c r="Q4" s="40" t="n">
        <f aca="false">IF(J4="","",MIN(1,J4+1.96*O4/100))</f>
        <v>0.403030598336248</v>
      </c>
      <c r="R4" s="32" t="str">
        <f aca="false">IF(L4="","",IF(ABS(L4)&lt;=O4,"Yes","No"))</f>
        <v>Yes</v>
      </c>
      <c r="S4" s="32" t="str">
        <f aca="false">IF(L4="","",IF(ABS(L4)&lt;=1.96*O4,"Yes","No"))</f>
        <v>Yes</v>
      </c>
      <c r="T4" s="59" t="n">
        <f aca="false">IF(D4="","",ROUND(SQRT(((D4+G4)*O4/100)^2+(J4*(D4+G4)*0.15542)^2),0))</f>
        <v>28</v>
      </c>
      <c r="U4" s="32"/>
    </row>
    <row r="5" customFormat="false" ht="15" hidden="false" customHeight="false" outlineLevel="0" collapsed="false">
      <c r="A5" s="32" t="s">
        <v>159</v>
      </c>
      <c r="B5" s="32" t="s">
        <v>166</v>
      </c>
      <c r="C5" s="32" t="s">
        <v>167</v>
      </c>
      <c r="D5" s="59" t="n">
        <v>193</v>
      </c>
      <c r="E5" s="59" t="n">
        <v>202</v>
      </c>
      <c r="F5" s="68" t="n">
        <f aca="false">IF(E5="","",D5-E5)</f>
        <v>-9</v>
      </c>
      <c r="G5" s="59" t="n">
        <v>599</v>
      </c>
      <c r="H5" s="59" t="n">
        <v>640</v>
      </c>
      <c r="I5" s="68" t="n">
        <f aca="false">IF(H5="","",G5-H5)</f>
        <v>-41</v>
      </c>
      <c r="J5" s="40" t="n">
        <f aca="false">IF(OR(D5="",D5+G5=0),"",D5/(D5+G5))</f>
        <v>0.243686868686869</v>
      </c>
      <c r="K5" s="40" t="n">
        <f aca="false">IF(E5="","",E5/(E5+H5))</f>
        <v>0.239904988123515</v>
      </c>
      <c r="L5" s="69" t="n">
        <f aca="false">IF(OR(K5="",J5=""),"",(J5-K5)*100)</f>
        <v>0.378188056335324</v>
      </c>
      <c r="M5" s="36" t="n">
        <v>3.90585804045176</v>
      </c>
      <c r="N5" s="36" t="n">
        <v>1.28167166284998</v>
      </c>
      <c r="O5" s="36" t="n">
        <f aca="false">SQRT(M5^2+N5^2)</f>
        <v>4.11076748108115</v>
      </c>
      <c r="P5" s="40" t="n">
        <f aca="false">IF(J5="","",MAX(0,J5-1.96*O5/100))</f>
        <v>0.163115826057678</v>
      </c>
      <c r="Q5" s="40" t="n">
        <f aca="false">IF(J5="","",MIN(1,J5+1.96*O5/100))</f>
        <v>0.324257911316059</v>
      </c>
      <c r="R5" s="32" t="str">
        <f aca="false">IF(L5="","",IF(ABS(L5)&lt;=O5,"Yes","No"))</f>
        <v>Yes</v>
      </c>
      <c r="S5" s="32" t="str">
        <f aca="false">IF(L5="","",IF(ABS(L5)&lt;=1.96*O5,"Yes","No"))</f>
        <v>Yes</v>
      </c>
      <c r="T5" s="59" t="n">
        <f aca="false">IF(D5="","",ROUND(SQRT(((D5+G5)*O5/100)^2+(J5*(D5+G5)*0.09439)^2),0))</f>
        <v>37</v>
      </c>
      <c r="U5" s="32"/>
    </row>
    <row r="6" customFormat="false" ht="15" hidden="false" customHeight="false" outlineLevel="0" collapsed="false">
      <c r="A6" s="32" t="s">
        <v>159</v>
      </c>
      <c r="B6" s="32" t="s">
        <v>166</v>
      </c>
      <c r="C6" s="32" t="s">
        <v>169</v>
      </c>
      <c r="D6" s="59" t="n">
        <v>194</v>
      </c>
      <c r="E6" s="59" t="n">
        <v>232</v>
      </c>
      <c r="F6" s="68" t="n">
        <f aca="false">IF(E6="","",D6-E6)</f>
        <v>-38</v>
      </c>
      <c r="G6" s="59" t="n">
        <v>589</v>
      </c>
      <c r="H6" s="59" t="n">
        <v>603</v>
      </c>
      <c r="I6" s="68" t="n">
        <f aca="false">IF(H6="","",G6-H6)</f>
        <v>-14</v>
      </c>
      <c r="J6" s="40" t="n">
        <f aca="false">IF(OR(D6="",D6+G6=0),"",D6/(D6+G6))</f>
        <v>0.247765006385696</v>
      </c>
      <c r="K6" s="40" t="n">
        <f aca="false">IF(E6="","",E6/(E6+H6))</f>
        <v>0.277844311377246</v>
      </c>
      <c r="L6" s="69" t="n">
        <f aca="false">IF(OR(K6="",J6=""),"",(J6-K6)*100)</f>
        <v>-3.00793049915495</v>
      </c>
      <c r="M6" s="36" t="n">
        <v>3.90585804045176</v>
      </c>
      <c r="N6" s="36" t="n">
        <v>1.28167166284998</v>
      </c>
      <c r="O6" s="36" t="n">
        <f aca="false">SQRT(M6^2+N6^2)</f>
        <v>4.11076748108115</v>
      </c>
      <c r="P6" s="40" t="n">
        <f aca="false">IF(J6="","",MAX(0,J6-1.96*O6/100))</f>
        <v>0.167193963756505</v>
      </c>
      <c r="Q6" s="40" t="n">
        <f aca="false">IF(J6="","",MIN(1,J6+1.96*O6/100))</f>
        <v>0.328336049014887</v>
      </c>
      <c r="R6" s="32" t="str">
        <f aca="false">IF(L6="","",IF(ABS(L6)&lt;=O6,"Yes","No"))</f>
        <v>Yes</v>
      </c>
      <c r="S6" s="32" t="str">
        <f aca="false">IF(L6="","",IF(ABS(L6)&lt;=1.96*O6,"Yes","No"))</f>
        <v>Yes</v>
      </c>
      <c r="T6" s="59" t="n">
        <f aca="false">IF(D6="","",ROUND(SQRT(((D6+G6)*O6/100)^2+(J6*(D6+G6)*0.09439)^2),0))</f>
        <v>37</v>
      </c>
      <c r="U6" s="32"/>
    </row>
    <row r="7" customFormat="false" ht="15" hidden="false" customHeight="false" outlineLevel="0" collapsed="false">
      <c r="A7" s="32" t="s">
        <v>159</v>
      </c>
      <c r="B7" s="32" t="s">
        <v>170</v>
      </c>
      <c r="C7" s="32" t="s">
        <v>170</v>
      </c>
      <c r="D7" s="59" t="n">
        <v>39</v>
      </c>
      <c r="E7" s="59" t="n">
        <v>38</v>
      </c>
      <c r="F7" s="68" t="n">
        <f aca="false">IF(E7="","",D7-E7)</f>
        <v>1</v>
      </c>
      <c r="G7" s="59" t="n">
        <v>73</v>
      </c>
      <c r="H7" s="59" t="n">
        <v>78</v>
      </c>
      <c r="I7" s="68" t="n">
        <f aca="false">IF(H7="","",G7-H7)</f>
        <v>-5</v>
      </c>
      <c r="J7" s="40" t="n">
        <f aca="false">IF(OR(D7="",D7+G7=0),"",D7/(D7+G7))</f>
        <v>0.348214285714286</v>
      </c>
      <c r="K7" s="40" t="n">
        <f aca="false">IF(E7="","",E7/(E7+H7))</f>
        <v>0.327586206896552</v>
      </c>
      <c r="L7" s="69" t="n">
        <f aca="false">IF(OR(K7="",J7=""),"",(J7-K7)*100)</f>
        <v>2.0628078817734</v>
      </c>
      <c r="M7" s="36" t="n">
        <v>4.95430278342605</v>
      </c>
      <c r="N7" s="36" t="n">
        <v>1.28167166284998</v>
      </c>
      <c r="O7" s="36" t="n">
        <f aca="false">SQRT(M7^2+N7^2)</f>
        <v>5.11740152042184</v>
      </c>
      <c r="P7" s="40" t="n">
        <f aca="false">IF(J7="","",MAX(0,J7-1.96*O7/100))</f>
        <v>0.247913215914018</v>
      </c>
      <c r="Q7" s="40" t="n">
        <f aca="false">IF(J7="","",MIN(1,J7+1.96*O7/100))</f>
        <v>0.448515355514554</v>
      </c>
      <c r="R7" s="32" t="str">
        <f aca="false">IF(L7="","",IF(ABS(L7)&lt;=O7,"Yes","No"))</f>
        <v>Yes</v>
      </c>
      <c r="S7" s="32" t="str">
        <f aca="false">IF(L7="","",IF(ABS(L7)&lt;=1.96*O7,"Yes","No"))</f>
        <v>Yes</v>
      </c>
      <c r="T7" s="59" t="n">
        <f aca="false">IF(D7="","",ROUND(SQRT(((D7+G7)*O7/100)^2+(J7*(D7+G7)*0.15542)^2),0))</f>
        <v>8</v>
      </c>
      <c r="U7" s="32"/>
    </row>
    <row r="8" customFormat="false" ht="15" hidden="false" customHeight="false" outlineLevel="0" collapsed="false">
      <c r="A8" s="32" t="s">
        <v>159</v>
      </c>
      <c r="B8" s="32" t="s">
        <v>171</v>
      </c>
      <c r="C8" s="32" t="s">
        <v>172</v>
      </c>
      <c r="D8" s="59" t="n">
        <v>255</v>
      </c>
      <c r="E8" s="59" t="n">
        <v>301</v>
      </c>
      <c r="F8" s="68" t="n">
        <f aca="false">IF(E8="","",D8-E8)</f>
        <v>-46</v>
      </c>
      <c r="G8" s="59" t="n">
        <v>754</v>
      </c>
      <c r="H8" s="59" t="n">
        <v>760</v>
      </c>
      <c r="I8" s="68" t="n">
        <f aca="false">IF(H8="","",G8-H8)</f>
        <v>-6</v>
      </c>
      <c r="J8" s="40" t="n">
        <f aca="false">IF(OR(D8="",D8+G8=0),"",D8/(D8+G8))</f>
        <v>0.252725470763132</v>
      </c>
      <c r="K8" s="40" t="n">
        <f aca="false">IF(E8="","",E8/(E8+H8))</f>
        <v>0.283694627709708</v>
      </c>
      <c r="L8" s="69" t="n">
        <f aca="false">IF(OR(K8="",J8=""),"",(J8-K8)*100)</f>
        <v>-3.0969156946576</v>
      </c>
      <c r="M8" s="36" t="n">
        <v>3.90585804045176</v>
      </c>
      <c r="N8" s="36" t="n">
        <v>1.28167166284998</v>
      </c>
      <c r="O8" s="36" t="n">
        <f aca="false">SQRT(M8^2+N8^2)</f>
        <v>4.11076748108115</v>
      </c>
      <c r="P8" s="40" t="n">
        <f aca="false">IF(J8="","",MAX(0,J8-1.96*O8/100))</f>
        <v>0.172154428133941</v>
      </c>
      <c r="Q8" s="40" t="n">
        <f aca="false">IF(J8="","",MIN(1,J8+1.96*O8/100))</f>
        <v>0.333296513392322</v>
      </c>
      <c r="R8" s="32" t="str">
        <f aca="false">IF(L8="","",IF(ABS(L8)&lt;=O8,"Yes","No"))</f>
        <v>Yes</v>
      </c>
      <c r="S8" s="32" t="str">
        <f aca="false">IF(L8="","",IF(ABS(L8)&lt;=1.96*O8,"Yes","No"))</f>
        <v>Yes</v>
      </c>
      <c r="T8" s="59" t="n">
        <f aca="false">IF(D8="","",ROUND(SQRT(((D8+G8)*O8/100)^2+(J8*(D8+G8)*0.09439)^2),0))</f>
        <v>48</v>
      </c>
      <c r="U8" s="32"/>
    </row>
    <row r="9" customFormat="false" ht="15" hidden="false" customHeight="false" outlineLevel="0" collapsed="false">
      <c r="A9" s="32" t="s">
        <v>159</v>
      </c>
      <c r="B9" s="32" t="s">
        <v>171</v>
      </c>
      <c r="C9" s="32" t="s">
        <v>173</v>
      </c>
      <c r="D9" s="59" t="n">
        <v>147</v>
      </c>
      <c r="E9" s="59" t="n">
        <v>164</v>
      </c>
      <c r="F9" s="68" t="n">
        <f aca="false">IF(E9="","",D9-E9)</f>
        <v>-17</v>
      </c>
      <c r="G9" s="59" t="n">
        <v>441</v>
      </c>
      <c r="H9" s="59" t="n">
        <v>450</v>
      </c>
      <c r="I9" s="68" t="n">
        <f aca="false">IF(H9="","",G9-H9)</f>
        <v>-9</v>
      </c>
      <c r="J9" s="40" t="n">
        <f aca="false">IF(OR(D9="",D9+G9=0),"",D9/(D9+G9))</f>
        <v>0.25</v>
      </c>
      <c r="K9" s="40" t="n">
        <f aca="false">IF(E9="","",E9/(E9+H9))</f>
        <v>0.267100977198697</v>
      </c>
      <c r="L9" s="69" t="n">
        <f aca="false">IF(OR(K9="",J9=""),"",(J9-K9)*100)</f>
        <v>-1.71009771986971</v>
      </c>
      <c r="M9" s="36" t="n">
        <v>4.95430278342605</v>
      </c>
      <c r="N9" s="36" t="n">
        <v>1.28167166284998</v>
      </c>
      <c r="O9" s="36" t="n">
        <f aca="false">SQRT(M9^2+N9^2)</f>
        <v>5.11740152042184</v>
      </c>
      <c r="P9" s="40" t="n">
        <f aca="false">IF(J9="","",MAX(0,J9-1.96*O9/100))</f>
        <v>0.149698930199732</v>
      </c>
      <c r="Q9" s="40" t="n">
        <f aca="false">IF(J9="","",MIN(1,J9+1.96*O9/100))</f>
        <v>0.350301069800268</v>
      </c>
      <c r="R9" s="32" t="str">
        <f aca="false">IF(L9="","",IF(ABS(L9)&lt;=O9,"Yes","No"))</f>
        <v>Yes</v>
      </c>
      <c r="S9" s="32" t="str">
        <f aca="false">IF(L9="","",IF(ABS(L9)&lt;=1.96*O9,"Yes","No"))</f>
        <v>Yes</v>
      </c>
      <c r="T9" s="59" t="n">
        <f aca="false">IF(D9="","",ROUND(SQRT(((D9+G9)*O9/100)^2+(J9*(D9+G9)*0.15542)^2),0))</f>
        <v>38</v>
      </c>
      <c r="U9" s="32"/>
    </row>
    <row r="10" customFormat="false" ht="15" hidden="false" customHeight="false" outlineLevel="0" collapsed="false">
      <c r="A10" s="32" t="s">
        <v>159</v>
      </c>
      <c r="B10" s="32" t="s">
        <v>171</v>
      </c>
      <c r="C10" s="32" t="s">
        <v>174</v>
      </c>
      <c r="D10" s="59" t="n">
        <v>201</v>
      </c>
      <c r="E10" s="59" t="n">
        <v>235</v>
      </c>
      <c r="F10" s="68" t="n">
        <f aca="false">IF(E10="","",D10-E10)</f>
        <v>-34</v>
      </c>
      <c r="G10" s="59" t="n">
        <v>637</v>
      </c>
      <c r="H10" s="59" t="n">
        <v>626</v>
      </c>
      <c r="I10" s="68" t="n">
        <f aca="false">IF(H10="","",G10-H10)</f>
        <v>11</v>
      </c>
      <c r="J10" s="40" t="n">
        <f aca="false">IF(OR(D10="",D10+G10=0),"",D10/(D10+G10))</f>
        <v>0.239856801909308</v>
      </c>
      <c r="K10" s="40" t="n">
        <f aca="false">IF(E10="","",E10/(E10+H10))</f>
        <v>0.272938443670151</v>
      </c>
      <c r="L10" s="69" t="n">
        <f aca="false">IF(OR(K10="",J10=""),"",(J10-K10)*100)</f>
        <v>-3.30816417608431</v>
      </c>
      <c r="M10" s="36" t="n">
        <v>3.90585804045176</v>
      </c>
      <c r="N10" s="36" t="n">
        <v>1.28167166284998</v>
      </c>
      <c r="O10" s="36" t="n">
        <f aca="false">SQRT(M10^2+N10^2)</f>
        <v>4.11076748108115</v>
      </c>
      <c r="P10" s="40" t="n">
        <f aca="false">IF(J10="","",MAX(0,J10-1.96*O10/100))</f>
        <v>0.159285759280117</v>
      </c>
      <c r="Q10" s="40" t="n">
        <f aca="false">IF(J10="","",MIN(1,J10+1.96*O10/100))</f>
        <v>0.320427844538498</v>
      </c>
      <c r="R10" s="32" t="str">
        <f aca="false">IF(L10="","",IF(ABS(L10)&lt;=O10,"Yes","No"))</f>
        <v>Yes</v>
      </c>
      <c r="S10" s="32" t="str">
        <f aca="false">IF(L10="","",IF(ABS(L10)&lt;=1.96*O10,"Yes","No"))</f>
        <v>Yes</v>
      </c>
      <c r="T10" s="59" t="n">
        <f aca="false">IF(D10="","",ROUND(SQRT(((D10+G10)*O10/100)^2+(J10*(D10+G10)*0.09439)^2),0))</f>
        <v>39</v>
      </c>
      <c r="U10" s="32"/>
    </row>
    <row r="11" customFormat="false" ht="15" hidden="false" customHeight="false" outlineLevel="0" collapsed="false">
      <c r="A11" s="32" t="s">
        <v>159</v>
      </c>
      <c r="B11" s="32" t="s">
        <v>175</v>
      </c>
      <c r="C11" s="32" t="s">
        <v>176</v>
      </c>
      <c r="D11" s="59" t="n">
        <v>215</v>
      </c>
      <c r="E11" s="59" t="n">
        <v>229</v>
      </c>
      <c r="F11" s="68" t="n">
        <f aca="false">IF(E11="","",D11-E11)</f>
        <v>-14</v>
      </c>
      <c r="G11" s="59" t="n">
        <v>280</v>
      </c>
      <c r="H11" s="59" t="n">
        <v>297</v>
      </c>
      <c r="I11" s="68" t="n">
        <f aca="false">IF(H11="","",G11-H11)</f>
        <v>-17</v>
      </c>
      <c r="J11" s="40" t="n">
        <f aca="false">IF(OR(D11="",D11+G11=0),"",D11/(D11+G11))</f>
        <v>0.434343434343434</v>
      </c>
      <c r="K11" s="40" t="n">
        <f aca="false">IF(E11="","",E11/(E11+H11))</f>
        <v>0.435361216730038</v>
      </c>
      <c r="L11" s="69" t="n">
        <f aca="false">IF(OR(K11="",J11=""),"",(J11-K11)*100)</f>
        <v>-0.101778238660366</v>
      </c>
      <c r="M11" s="36" t="n">
        <v>4.95430278342605</v>
      </c>
      <c r="N11" s="36" t="n">
        <v>1.28167166284998</v>
      </c>
      <c r="O11" s="36" t="n">
        <f aca="false">SQRT(M11^2+N11^2)</f>
        <v>5.11740152042184</v>
      </c>
      <c r="P11" s="40" t="n">
        <f aca="false">IF(J11="","",MAX(0,J11-1.96*O11/100))</f>
        <v>0.334042364543166</v>
      </c>
      <c r="Q11" s="40" t="n">
        <f aca="false">IF(J11="","",MIN(1,J11+1.96*O11/100))</f>
        <v>0.534644504143703</v>
      </c>
      <c r="R11" s="32" t="str">
        <f aca="false">IF(L11="","",IF(ABS(L11)&lt;=O11,"Yes","No"))</f>
        <v>Yes</v>
      </c>
      <c r="S11" s="32" t="str">
        <f aca="false">IF(L11="","",IF(ABS(L11)&lt;=1.96*O11,"Yes","No"))</f>
        <v>Yes</v>
      </c>
      <c r="T11" s="59" t="n">
        <f aca="false">IF(D11="","",ROUND(SQRT(((D11+G11)*O11/100)^2+(J11*(D11+G11)*0.15542)^2),0))</f>
        <v>42</v>
      </c>
      <c r="U11" s="32"/>
    </row>
    <row r="12" customFormat="false" ht="15" hidden="false" customHeight="false" outlineLevel="0" collapsed="false">
      <c r="A12" s="32" t="s">
        <v>159</v>
      </c>
      <c r="B12" s="32" t="s">
        <v>175</v>
      </c>
      <c r="C12" s="32" t="s">
        <v>177</v>
      </c>
      <c r="D12" s="59" t="n">
        <v>158</v>
      </c>
      <c r="E12" s="59" t="n">
        <v>163</v>
      </c>
      <c r="F12" s="68" t="n">
        <f aca="false">IF(E12="","",D12-E12)</f>
        <v>-5</v>
      </c>
      <c r="G12" s="59" t="n">
        <v>212</v>
      </c>
      <c r="H12" s="59" t="n">
        <v>226</v>
      </c>
      <c r="I12" s="68" t="n">
        <f aca="false">IF(H12="","",G12-H12)</f>
        <v>-14</v>
      </c>
      <c r="J12" s="40" t="n">
        <f aca="false">IF(OR(D12="",D12+G12=0),"",D12/(D12+G12))</f>
        <v>0.427027027027027</v>
      </c>
      <c r="K12" s="40" t="n">
        <f aca="false">IF(E12="","",E12/(E12+H12))</f>
        <v>0.419023136246787</v>
      </c>
      <c r="L12" s="69" t="n">
        <f aca="false">IF(OR(K12="",J12=""),"",(J12-K12)*100)</f>
        <v>0.800389078024044</v>
      </c>
      <c r="M12" s="36" t="n">
        <v>4.95430278342605</v>
      </c>
      <c r="N12" s="36" t="n">
        <v>1.28167166284998</v>
      </c>
      <c r="O12" s="36" t="n">
        <f aca="false">SQRT(M12^2+N12^2)</f>
        <v>5.11740152042184</v>
      </c>
      <c r="P12" s="40" t="n">
        <f aca="false">IF(J12="","",MAX(0,J12-1.96*O12/100))</f>
        <v>0.326725957226759</v>
      </c>
      <c r="Q12" s="40" t="n">
        <f aca="false">IF(J12="","",MIN(1,J12+1.96*O12/100))</f>
        <v>0.527328096827295</v>
      </c>
      <c r="R12" s="32" t="str">
        <f aca="false">IF(L12="","",IF(ABS(L12)&lt;=O12,"Yes","No"))</f>
        <v>Yes</v>
      </c>
      <c r="S12" s="32" t="str">
        <f aca="false">IF(L12="","",IF(ABS(L12)&lt;=1.96*O12,"Yes","No"))</f>
        <v>Yes</v>
      </c>
      <c r="T12" s="59" t="n">
        <f aca="false">IF(D12="","",ROUND(SQRT(((D12+G12)*O12/100)^2+(J12*(D12+G12)*0.15542)^2),0))</f>
        <v>31</v>
      </c>
      <c r="U12" s="32"/>
    </row>
    <row r="13" customFormat="false" ht="15" hidden="false" customHeight="false" outlineLevel="0" collapsed="false">
      <c r="A13" s="32" t="s">
        <v>159</v>
      </c>
      <c r="B13" s="32" t="s">
        <v>175</v>
      </c>
      <c r="C13" s="32" t="s">
        <v>178</v>
      </c>
      <c r="D13" s="59" t="n">
        <v>273</v>
      </c>
      <c r="E13" s="59" t="n">
        <v>286</v>
      </c>
      <c r="F13" s="68" t="n">
        <f aca="false">IF(E13="","",D13-E13)</f>
        <v>-13</v>
      </c>
      <c r="G13" s="59" t="n">
        <v>452</v>
      </c>
      <c r="H13" s="59" t="n">
        <v>464</v>
      </c>
      <c r="I13" s="68" t="n">
        <f aca="false">IF(H13="","",G13-H13)</f>
        <v>-12</v>
      </c>
      <c r="J13" s="40" t="n">
        <f aca="false">IF(OR(D13="",D13+G13=0),"",D13/(D13+G13))</f>
        <v>0.376551724137931</v>
      </c>
      <c r="K13" s="40" t="n">
        <f aca="false">IF(E13="","",E13/(E13+H13))</f>
        <v>0.381333333333333</v>
      </c>
      <c r="L13" s="69" t="n">
        <f aca="false">IF(OR(K13="",J13=""),"",(J13-K13)*100)</f>
        <v>-0.478160919540233</v>
      </c>
      <c r="M13" s="36" t="n">
        <v>4.95430278342605</v>
      </c>
      <c r="N13" s="36" t="n">
        <v>1.28167166284998</v>
      </c>
      <c r="O13" s="36" t="n">
        <f aca="false">SQRT(M13^2+N13^2)</f>
        <v>5.11740152042184</v>
      </c>
      <c r="P13" s="40" t="n">
        <f aca="false">IF(J13="","",MAX(0,J13-1.96*O13/100))</f>
        <v>0.276250654337663</v>
      </c>
      <c r="Q13" s="40" t="n">
        <f aca="false">IF(J13="","",MIN(1,J13+1.96*O13/100))</f>
        <v>0.476852793938199</v>
      </c>
      <c r="R13" s="32" t="str">
        <f aca="false">IF(L13="","",IF(ABS(L13)&lt;=O13,"Yes","No"))</f>
        <v>Yes</v>
      </c>
      <c r="S13" s="32" t="str">
        <f aca="false">IF(L13="","",IF(ABS(L13)&lt;=1.96*O13,"Yes","No"))</f>
        <v>Yes</v>
      </c>
      <c r="T13" s="59" t="n">
        <f aca="false">IF(D13="","",ROUND(SQRT(((D13+G13)*O13/100)^2+(J13*(D13+G13)*0.15542)^2),0))</f>
        <v>56</v>
      </c>
      <c r="U13" s="32"/>
    </row>
    <row r="14" customFormat="false" ht="15" hidden="false" customHeight="false" outlineLevel="0" collapsed="false">
      <c r="A14" s="32" t="s">
        <v>159</v>
      </c>
      <c r="B14" s="32" t="s">
        <v>175</v>
      </c>
      <c r="C14" s="32" t="s">
        <v>179</v>
      </c>
      <c r="D14" s="59" t="n">
        <v>125</v>
      </c>
      <c r="E14" s="59" t="n">
        <v>138</v>
      </c>
      <c r="F14" s="68" t="n">
        <f aca="false">IF(E14="","",D14-E14)</f>
        <v>-13</v>
      </c>
      <c r="G14" s="59" t="n">
        <v>124</v>
      </c>
      <c r="H14" s="59" t="n">
        <v>134</v>
      </c>
      <c r="I14" s="68" t="n">
        <f aca="false">IF(H14="","",G14-H14)</f>
        <v>-10</v>
      </c>
      <c r="J14" s="40" t="n">
        <f aca="false">IF(OR(D14="",D14+G14=0),"",D14/(D14+G14))</f>
        <v>0.502008032128514</v>
      </c>
      <c r="K14" s="40" t="n">
        <f aca="false">IF(E14="","",E14/(E14+H14))</f>
        <v>0.507352941176471</v>
      </c>
      <c r="L14" s="69" t="n">
        <f aca="false">IF(OR(K14="",J14=""),"",(J14-K14)*100)</f>
        <v>-0.534490904795648</v>
      </c>
      <c r="M14" s="36" t="n">
        <v>4.95430278342605</v>
      </c>
      <c r="N14" s="36" t="n">
        <v>1.28167166284998</v>
      </c>
      <c r="O14" s="36" t="n">
        <f aca="false">SQRT(M14^2+N14^2)</f>
        <v>5.11740152042184</v>
      </c>
      <c r="P14" s="40" t="n">
        <f aca="false">IF(J14="","",MAX(0,J14-1.96*O14/100))</f>
        <v>0.401706962328246</v>
      </c>
      <c r="Q14" s="40" t="n">
        <f aca="false">IF(J14="","",MIN(1,J14+1.96*O14/100))</f>
        <v>0.602309101928782</v>
      </c>
      <c r="R14" s="32" t="str">
        <f aca="false">IF(L14="","",IF(ABS(L14)&lt;=O14,"Yes","No"))</f>
        <v>Yes</v>
      </c>
      <c r="S14" s="32" t="str">
        <f aca="false">IF(L14="","",IF(ABS(L14)&lt;=1.96*O14,"Yes","No"))</f>
        <v>Yes</v>
      </c>
      <c r="T14" s="59" t="n">
        <f aca="false">IF(D14="","",ROUND(SQRT(((D14+G14)*O14/100)^2+(J14*(D14+G14)*0.15542)^2),0))</f>
        <v>23</v>
      </c>
      <c r="U14" s="32"/>
    </row>
    <row r="15" customFormat="false" ht="15" hidden="false" customHeight="false" outlineLevel="0" collapsed="false">
      <c r="A15" s="32" t="s">
        <v>159</v>
      </c>
      <c r="B15" s="32" t="s">
        <v>175</v>
      </c>
      <c r="C15" s="32" t="s">
        <v>180</v>
      </c>
      <c r="D15" s="59" t="n">
        <v>264</v>
      </c>
      <c r="E15" s="59" t="n">
        <v>275</v>
      </c>
      <c r="F15" s="68" t="n">
        <f aca="false">IF(E15="","",D15-E15)</f>
        <v>-11</v>
      </c>
      <c r="G15" s="59" t="n">
        <v>328</v>
      </c>
      <c r="H15" s="59" t="n">
        <v>352</v>
      </c>
      <c r="I15" s="68" t="n">
        <f aca="false">IF(H15="","",G15-H15)</f>
        <v>-24</v>
      </c>
      <c r="J15" s="40" t="n">
        <f aca="false">IF(OR(D15="",D15+G15=0),"",D15/(D15+G15))</f>
        <v>0.445945945945946</v>
      </c>
      <c r="K15" s="40" t="n">
        <f aca="false">IF(E15="","",E15/(E15+H15))</f>
        <v>0.43859649122807</v>
      </c>
      <c r="L15" s="69" t="n">
        <f aca="false">IF(OR(K15="",J15=""),"",(J15-K15)*100)</f>
        <v>0.734945471787579</v>
      </c>
      <c r="M15" s="36" t="n">
        <v>4.95430278342605</v>
      </c>
      <c r="N15" s="36" t="n">
        <v>1.28167166284998</v>
      </c>
      <c r="O15" s="36" t="n">
        <f aca="false">SQRT(M15^2+N15^2)</f>
        <v>5.11740152042184</v>
      </c>
      <c r="P15" s="40" t="n">
        <f aca="false">IF(J15="","",MAX(0,J15-1.96*O15/100))</f>
        <v>0.345644876145678</v>
      </c>
      <c r="Q15" s="40" t="n">
        <f aca="false">IF(J15="","",MIN(1,J15+1.96*O15/100))</f>
        <v>0.546247015746214</v>
      </c>
      <c r="R15" s="32" t="str">
        <f aca="false">IF(L15="","",IF(ABS(L15)&lt;=O15,"Yes","No"))</f>
        <v>Yes</v>
      </c>
      <c r="S15" s="32" t="str">
        <f aca="false">IF(L15="","",IF(ABS(L15)&lt;=1.96*O15,"Yes","No"))</f>
        <v>Yes</v>
      </c>
      <c r="T15" s="59" t="n">
        <f aca="false">IF(D15="","",ROUND(SQRT(((D15+G15)*O15/100)^2+(J15*(D15+G15)*0.15542)^2),0))</f>
        <v>51</v>
      </c>
      <c r="U15" s="32"/>
    </row>
    <row r="16" customFormat="false" ht="15" hidden="false" customHeight="false" outlineLevel="0" collapsed="false">
      <c r="A16" s="32" t="s">
        <v>159</v>
      </c>
      <c r="B16" s="32" t="s">
        <v>181</v>
      </c>
      <c r="C16" s="32" t="s">
        <v>182</v>
      </c>
      <c r="D16" s="59" t="n">
        <v>105</v>
      </c>
      <c r="E16" s="59" t="n">
        <v>120</v>
      </c>
      <c r="F16" s="68" t="n">
        <f aca="false">IF(E16="","",D16-E16)</f>
        <v>-15</v>
      </c>
      <c r="G16" s="59" t="n">
        <v>221</v>
      </c>
      <c r="H16" s="59" t="n">
        <v>202</v>
      </c>
      <c r="I16" s="68" t="n">
        <f aca="false">IF(H16="","",G16-H16)</f>
        <v>19</v>
      </c>
      <c r="J16" s="40" t="n">
        <f aca="false">IF(OR(D16="",D16+G16=0),"",D16/(D16+G16))</f>
        <v>0.322085889570552</v>
      </c>
      <c r="K16" s="40" t="n">
        <f aca="false">IF(E16="","",E16/(E16+H16))</f>
        <v>0.372670807453416</v>
      </c>
      <c r="L16" s="69" t="n">
        <f aca="false">IF(OR(K16="",J16=""),"",(J16-K16)*100)</f>
        <v>-5.0584917882864</v>
      </c>
      <c r="M16" s="36" t="n">
        <v>4.95430278342605</v>
      </c>
      <c r="N16" s="36" t="n">
        <v>1.28167166284998</v>
      </c>
      <c r="O16" s="36" t="n">
        <f aca="false">SQRT(M16^2+N16^2)</f>
        <v>5.11740152042184</v>
      </c>
      <c r="P16" s="40" t="n">
        <f aca="false">IF(J16="","",MAX(0,J16-1.96*O16/100))</f>
        <v>0.221784819770284</v>
      </c>
      <c r="Q16" s="40" t="n">
        <f aca="false">IF(J16="","",MIN(1,J16+1.96*O16/100))</f>
        <v>0.42238695937082</v>
      </c>
      <c r="R16" s="32" t="str">
        <f aca="false">IF(L16="","",IF(ABS(L16)&lt;=O16,"Yes","No"))</f>
        <v>Yes</v>
      </c>
      <c r="S16" s="32" t="str">
        <f aca="false">IF(L16="","",IF(ABS(L16)&lt;=1.96*O16,"Yes","No"))</f>
        <v>Yes</v>
      </c>
      <c r="T16" s="59" t="n">
        <f aca="false">IF(D16="","",ROUND(SQRT(((D16+G16)*O16/100)^2+(J16*(D16+G16)*0.15542)^2),0))</f>
        <v>23</v>
      </c>
      <c r="U16" s="32"/>
    </row>
    <row r="17" customFormat="false" ht="15" hidden="false" customHeight="false" outlineLevel="0" collapsed="false">
      <c r="A17" s="32" t="s">
        <v>159</v>
      </c>
      <c r="B17" s="32" t="s">
        <v>181</v>
      </c>
      <c r="C17" s="32" t="s">
        <v>183</v>
      </c>
      <c r="D17" s="59" t="n">
        <v>206</v>
      </c>
      <c r="E17" s="59" t="n">
        <v>227</v>
      </c>
      <c r="F17" s="68" t="n">
        <f aca="false">IF(E17="","",D17-E17)</f>
        <v>-21</v>
      </c>
      <c r="G17" s="59" t="n">
        <v>510</v>
      </c>
      <c r="H17" s="59" t="n">
        <v>484</v>
      </c>
      <c r="I17" s="68" t="n">
        <f aca="false">IF(H17="","",G17-H17)</f>
        <v>26</v>
      </c>
      <c r="J17" s="40" t="n">
        <f aca="false">IF(OR(D17="",D17+G17=0),"",D17/(D17+G17))</f>
        <v>0.287709497206704</v>
      </c>
      <c r="K17" s="40" t="n">
        <f aca="false">IF(E17="","",E17/(E17+H17))</f>
        <v>0.319268635724332</v>
      </c>
      <c r="L17" s="69" t="n">
        <f aca="false">IF(OR(K17="",J17=""),"",(J17-K17)*100)</f>
        <v>-3.1559138517628</v>
      </c>
      <c r="M17" s="36" t="n">
        <v>4.95430278342605</v>
      </c>
      <c r="N17" s="36" t="n">
        <v>1.28167166284998</v>
      </c>
      <c r="O17" s="36" t="n">
        <f aca="false">SQRT(M17^2+N17^2)</f>
        <v>5.11740152042184</v>
      </c>
      <c r="P17" s="40" t="n">
        <f aca="false">IF(J17="","",MAX(0,J17-1.96*O17/100))</f>
        <v>0.187408427406436</v>
      </c>
      <c r="Q17" s="40" t="n">
        <f aca="false">IF(J17="","",MIN(1,J17+1.96*O17/100))</f>
        <v>0.388010567006972</v>
      </c>
      <c r="R17" s="32" t="str">
        <f aca="false">IF(L17="","",IF(ABS(L17)&lt;=O17,"Yes","No"))</f>
        <v>Yes</v>
      </c>
      <c r="S17" s="32" t="str">
        <f aca="false">IF(L17="","",IF(ABS(L17)&lt;=1.96*O17,"Yes","No"))</f>
        <v>Yes</v>
      </c>
      <c r="T17" s="59" t="n">
        <f aca="false">IF(D17="","",ROUND(SQRT(((D17+G17)*O17/100)^2+(J17*(D17+G17)*0.15542)^2),0))</f>
        <v>49</v>
      </c>
      <c r="U17" s="32"/>
    </row>
    <row r="18" customFormat="false" ht="15" hidden="false" customHeight="false" outlineLevel="0" collapsed="false">
      <c r="A18" s="32" t="s">
        <v>159</v>
      </c>
      <c r="B18" s="32" t="s">
        <v>184</v>
      </c>
      <c r="C18" s="32" t="s">
        <v>185</v>
      </c>
      <c r="D18" s="59" t="n">
        <v>266</v>
      </c>
      <c r="E18" s="59" t="n">
        <v>249</v>
      </c>
      <c r="F18" s="68" t="n">
        <f aca="false">IF(E18="","",D18-E18)</f>
        <v>17</v>
      </c>
      <c r="G18" s="59" t="n">
        <v>387</v>
      </c>
      <c r="H18" s="59" t="n">
        <v>392</v>
      </c>
      <c r="I18" s="68" t="n">
        <f aca="false">IF(H18="","",G18-H18)</f>
        <v>-5</v>
      </c>
      <c r="J18" s="40" t="n">
        <f aca="false">IF(OR(D18="",D18+G18=0),"",D18/(D18+G18))</f>
        <v>0.407350689127106</v>
      </c>
      <c r="K18" s="40" t="n">
        <f aca="false">IF(E18="","",E18/(E18+H18))</f>
        <v>0.388455538221529</v>
      </c>
      <c r="L18" s="69" t="n">
        <f aca="false">IF(OR(K18="",J18=""),"",(J18-K18)*100)</f>
        <v>1.88951509055768</v>
      </c>
      <c r="M18" s="36" t="n">
        <v>4.95430278342605</v>
      </c>
      <c r="N18" s="36" t="n">
        <v>1.28167166284998</v>
      </c>
      <c r="O18" s="36" t="n">
        <f aca="false">SQRT(M18^2+N18^2)</f>
        <v>5.11740152042184</v>
      </c>
      <c r="P18" s="40" t="n">
        <f aca="false">IF(J18="","",MAX(0,J18-1.96*O18/100))</f>
        <v>0.307049619326838</v>
      </c>
      <c r="Q18" s="40" t="n">
        <f aca="false">IF(J18="","",MIN(1,J18+1.96*O18/100))</f>
        <v>0.507651758927374</v>
      </c>
      <c r="R18" s="32" t="str">
        <f aca="false">IF(L18="","",IF(ABS(L18)&lt;=O18,"Yes","No"))</f>
        <v>Yes</v>
      </c>
      <c r="S18" s="32" t="str">
        <f aca="false">IF(L18="","",IF(ABS(L18)&lt;=1.96*O18,"Yes","No"))</f>
        <v>Yes</v>
      </c>
      <c r="T18" s="59" t="n">
        <f aca="false">IF(D18="","",ROUND(SQRT(((D18+G18)*O18/100)^2+(J18*(D18+G18)*0.15542)^2),0))</f>
        <v>53</v>
      </c>
      <c r="U18" s="32"/>
    </row>
    <row r="19" customFormat="false" ht="15" hidden="false" customHeight="false" outlineLevel="0" collapsed="false">
      <c r="A19" s="32" t="s">
        <v>159</v>
      </c>
      <c r="B19" s="32" t="s">
        <v>184</v>
      </c>
      <c r="C19" s="32" t="s">
        <v>186</v>
      </c>
      <c r="D19" s="59" t="n">
        <v>165</v>
      </c>
      <c r="E19" s="59" t="n">
        <v>152</v>
      </c>
      <c r="F19" s="68" t="n">
        <f aca="false">IF(E19="","",D19-E19)</f>
        <v>13</v>
      </c>
      <c r="G19" s="59" t="n">
        <v>244</v>
      </c>
      <c r="H19" s="59" t="n">
        <v>246</v>
      </c>
      <c r="I19" s="68" t="n">
        <f aca="false">IF(H19="","",G19-H19)</f>
        <v>-2</v>
      </c>
      <c r="J19" s="40" t="n">
        <f aca="false">IF(OR(D19="",D19+G19=0),"",D19/(D19+G19))</f>
        <v>0.403422982885086</v>
      </c>
      <c r="K19" s="40" t="n">
        <f aca="false">IF(E19="","",E19/(E19+H19))</f>
        <v>0.381909547738693</v>
      </c>
      <c r="L19" s="69" t="n">
        <f aca="false">IF(OR(K19="",J19=""),"",(J19-K19)*100)</f>
        <v>2.15134351463921</v>
      </c>
      <c r="M19" s="36" t="n">
        <v>4.95430278342605</v>
      </c>
      <c r="N19" s="36" t="n">
        <v>1.28167166284998</v>
      </c>
      <c r="O19" s="36" t="n">
        <f aca="false">SQRT(M19^2+N19^2)</f>
        <v>5.11740152042184</v>
      </c>
      <c r="P19" s="40" t="n">
        <f aca="false">IF(J19="","",MAX(0,J19-1.96*O19/100))</f>
        <v>0.303121913084818</v>
      </c>
      <c r="Q19" s="40" t="n">
        <f aca="false">IF(J19="","",MIN(1,J19+1.96*O19/100))</f>
        <v>0.503724052685354</v>
      </c>
      <c r="R19" s="32" t="str">
        <f aca="false">IF(L19="","",IF(ABS(L19)&lt;=O19,"Yes","No"))</f>
        <v>Yes</v>
      </c>
      <c r="S19" s="32" t="str">
        <f aca="false">IF(L19="","",IF(ABS(L19)&lt;=1.96*O19,"Yes","No"))</f>
        <v>Yes</v>
      </c>
      <c r="T19" s="59" t="n">
        <f aca="false">IF(D19="","",ROUND(SQRT(((D19+G19)*O19/100)^2+(J19*(D19+G19)*0.15542)^2),0))</f>
        <v>33</v>
      </c>
      <c r="U19" s="32"/>
    </row>
    <row r="20" customFormat="false" ht="15" hidden="false" customHeight="false" outlineLevel="0" collapsed="false">
      <c r="A20" s="32" t="s">
        <v>159</v>
      </c>
      <c r="B20" s="32" t="s">
        <v>184</v>
      </c>
      <c r="C20" s="32" t="s">
        <v>187</v>
      </c>
      <c r="D20" s="59" t="n">
        <v>151</v>
      </c>
      <c r="E20" s="59" t="n">
        <v>165</v>
      </c>
      <c r="F20" s="68" t="n">
        <f aca="false">IF(E20="","",D20-E20)</f>
        <v>-14</v>
      </c>
      <c r="G20" s="59" t="n">
        <v>196</v>
      </c>
      <c r="H20" s="59" t="n">
        <v>237</v>
      </c>
      <c r="I20" s="68" t="n">
        <f aca="false">IF(H20="","",G20-H20)</f>
        <v>-41</v>
      </c>
      <c r="J20" s="40" t="n">
        <f aca="false">IF(OR(D20="",D20+G20=0),"",D20/(D20+G20))</f>
        <v>0.435158501440922</v>
      </c>
      <c r="K20" s="40" t="n">
        <f aca="false">IF(E20="","",E20/(E20+H20))</f>
        <v>0.41044776119403</v>
      </c>
      <c r="L20" s="69" t="n">
        <f aca="false">IF(OR(K20="",J20=""),"",(J20-K20)*100)</f>
        <v>2.47107402468923</v>
      </c>
      <c r="M20" s="36" t="n">
        <v>4.95430278342605</v>
      </c>
      <c r="N20" s="36" t="n">
        <v>1.28167166284998</v>
      </c>
      <c r="O20" s="36" t="n">
        <f aca="false">SQRT(M20^2+N20^2)</f>
        <v>5.11740152042184</v>
      </c>
      <c r="P20" s="40" t="n">
        <f aca="false">IF(J20="","",MAX(0,J20-1.96*O20/100))</f>
        <v>0.334857431640654</v>
      </c>
      <c r="Q20" s="40" t="n">
        <f aca="false">IF(J20="","",MIN(1,J20+1.96*O20/100))</f>
        <v>0.53545957124119</v>
      </c>
      <c r="R20" s="32" t="str">
        <f aca="false">IF(L20="","",IF(ABS(L20)&lt;=O20,"Yes","No"))</f>
        <v>Yes</v>
      </c>
      <c r="S20" s="32" t="str">
        <f aca="false">IF(L20="","",IF(ABS(L20)&lt;=1.96*O20,"Yes","No"))</f>
        <v>Yes</v>
      </c>
      <c r="T20" s="59" t="n">
        <f aca="false">IF(D20="","",ROUND(SQRT(((D20+G20)*O20/100)^2+(J20*(D20+G20)*0.15542)^2),0))</f>
        <v>29</v>
      </c>
      <c r="U20" s="32"/>
    </row>
    <row r="21" customFormat="false" ht="15" hidden="false" customHeight="false" outlineLevel="0" collapsed="false">
      <c r="A21" s="32" t="s">
        <v>159</v>
      </c>
      <c r="B21" s="32" t="s">
        <v>188</v>
      </c>
      <c r="C21" s="32" t="s">
        <v>188</v>
      </c>
      <c r="D21" s="59" t="n">
        <v>38</v>
      </c>
      <c r="E21" s="59" t="n">
        <v>38</v>
      </c>
      <c r="F21" s="68" t="n">
        <f aca="false">IF(E21="","",D21-E21)</f>
        <v>0</v>
      </c>
      <c r="G21" s="59" t="n">
        <v>101</v>
      </c>
      <c r="H21" s="59" t="n">
        <v>106</v>
      </c>
      <c r="I21" s="68" t="n">
        <f aca="false">IF(H21="","",G21-H21)</f>
        <v>-5</v>
      </c>
      <c r="J21" s="40" t="n">
        <f aca="false">IF(OR(D21="",D21+G21=0),"",D21/(D21+G21))</f>
        <v>0.273381294964029</v>
      </c>
      <c r="K21" s="40" t="n">
        <f aca="false">IF(E21="","",E21/(E21+H21))</f>
        <v>0.263888888888889</v>
      </c>
      <c r="L21" s="69" t="n">
        <f aca="false">IF(OR(K21="",J21=""),"",(J21-K21)*100)</f>
        <v>0.94924060751399</v>
      </c>
      <c r="M21" s="36" t="n">
        <v>4.95430278342605</v>
      </c>
      <c r="N21" s="36" t="n">
        <v>1.28167166284998</v>
      </c>
      <c r="O21" s="36" t="n">
        <f aca="false">SQRT(M21^2+N21^2)</f>
        <v>5.11740152042184</v>
      </c>
      <c r="P21" s="40" t="n">
        <f aca="false">IF(J21="","",MAX(0,J21-1.96*O21/100))</f>
        <v>0.173080225163761</v>
      </c>
      <c r="Q21" s="40" t="n">
        <f aca="false">IF(J21="","",MIN(1,J21+1.96*O21/100))</f>
        <v>0.373682364764297</v>
      </c>
      <c r="R21" s="32" t="str">
        <f aca="false">IF(L21="","",IF(ABS(L21)&lt;=O21,"Yes","No"))</f>
        <v>Yes</v>
      </c>
      <c r="S21" s="32" t="str">
        <f aca="false">IF(L21="","",IF(ABS(L21)&lt;=1.96*O21,"Yes","No"))</f>
        <v>Yes</v>
      </c>
      <c r="T21" s="59" t="n">
        <f aca="false">IF(D21="","",ROUND(SQRT(((D21+G21)*O21/100)^2+(J21*(D21+G21)*0.15542)^2),0))</f>
        <v>9</v>
      </c>
      <c r="U21" s="32"/>
    </row>
    <row r="22" customFormat="false" ht="15" hidden="false" customHeight="false" outlineLevel="0" collapsed="false">
      <c r="A22" s="32" t="s">
        <v>159</v>
      </c>
      <c r="B22" s="32" t="s">
        <v>189</v>
      </c>
      <c r="C22" s="32" t="s">
        <v>189</v>
      </c>
      <c r="D22" s="59" t="n">
        <v>46</v>
      </c>
      <c r="E22" s="59" t="n">
        <v>58</v>
      </c>
      <c r="F22" s="68" t="n">
        <f aca="false">IF(E22="","",D22-E22)</f>
        <v>-12</v>
      </c>
      <c r="G22" s="59" t="n">
        <v>218</v>
      </c>
      <c r="H22" s="59" t="n">
        <v>214</v>
      </c>
      <c r="I22" s="68" t="n">
        <f aca="false">IF(H22="","",G22-H22)</f>
        <v>4</v>
      </c>
      <c r="J22" s="40" t="n">
        <f aca="false">IF(OR(D22="",D22+G22=0),"",D22/(D22+G22))</f>
        <v>0.174242424242424</v>
      </c>
      <c r="K22" s="40" t="n">
        <f aca="false">IF(E22="","",E22/(E22+H22))</f>
        <v>0.213235294117647</v>
      </c>
      <c r="L22" s="69" t="n">
        <f aca="false">IF(OR(K22="",J22=""),"",(J22-K22)*100)</f>
        <v>-3.89928698752228</v>
      </c>
      <c r="M22" s="36" t="n">
        <v>4.95430278342605</v>
      </c>
      <c r="N22" s="36" t="n">
        <v>1.28167166284998</v>
      </c>
      <c r="O22" s="36" t="n">
        <f aca="false">SQRT(M22^2+N22^2)</f>
        <v>5.11740152042184</v>
      </c>
      <c r="P22" s="40" t="n">
        <f aca="false">IF(J22="","",MAX(0,J22-1.96*O22/100))</f>
        <v>0.0739413544421562</v>
      </c>
      <c r="Q22" s="40" t="n">
        <f aca="false">IF(J22="","",MIN(1,J22+1.96*O22/100))</f>
        <v>0.274543494042692</v>
      </c>
      <c r="R22" s="32" t="str">
        <f aca="false">IF(L22="","",IF(ABS(L22)&lt;=O22,"Yes","No"))</f>
        <v>Yes</v>
      </c>
      <c r="S22" s="32" t="str">
        <f aca="false">IF(L22="","",IF(ABS(L22)&lt;=1.96*O22,"Yes","No"))</f>
        <v>Yes</v>
      </c>
      <c r="T22" s="59" t="n">
        <f aca="false">IF(D22="","",ROUND(SQRT(((D22+G22)*O22/100)^2+(J22*(D22+G22)*0.15542)^2),0))</f>
        <v>15</v>
      </c>
      <c r="U22" s="32"/>
    </row>
    <row r="23" customFormat="false" ht="15" hidden="false" customHeight="false" outlineLevel="0" collapsed="false">
      <c r="A23" s="32" t="s">
        <v>159</v>
      </c>
      <c r="B23" s="32" t="s">
        <v>190</v>
      </c>
      <c r="C23" s="32" t="s">
        <v>191</v>
      </c>
      <c r="D23" s="59" t="n">
        <v>300</v>
      </c>
      <c r="E23" s="59" t="n">
        <v>321</v>
      </c>
      <c r="F23" s="68" t="n">
        <f aca="false">IF(E23="","",D23-E23)</f>
        <v>-21</v>
      </c>
      <c r="G23" s="59" t="n">
        <v>485</v>
      </c>
      <c r="H23" s="59" t="n">
        <v>498</v>
      </c>
      <c r="I23" s="68" t="n">
        <f aca="false">IF(H23="","",G23-H23)</f>
        <v>-13</v>
      </c>
      <c r="J23" s="40" t="n">
        <f aca="false">IF(OR(D23="",D23+G23=0),"",D23/(D23+G23))</f>
        <v>0.382165605095541</v>
      </c>
      <c r="K23" s="40" t="n">
        <f aca="false">IF(E23="","",E23/(E23+H23))</f>
        <v>0.391941391941392</v>
      </c>
      <c r="L23" s="69" t="n">
        <f aca="false">IF(OR(K23="",J23=""),"",(J23-K23)*100)</f>
        <v>-0.977578684585051</v>
      </c>
      <c r="M23" s="36" t="n">
        <v>3.90585804045176</v>
      </c>
      <c r="N23" s="36" t="n">
        <v>1.28167166284998</v>
      </c>
      <c r="O23" s="36" t="n">
        <f aca="false">SQRT(M23^2+N23^2)</f>
        <v>4.11076748108115</v>
      </c>
      <c r="P23" s="40" t="n">
        <f aca="false">IF(J23="","",MAX(0,J23-1.96*O23/100))</f>
        <v>0.301594562466351</v>
      </c>
      <c r="Q23" s="40" t="n">
        <f aca="false">IF(J23="","",MIN(1,J23+1.96*O23/100))</f>
        <v>0.462736647724732</v>
      </c>
      <c r="R23" s="32" t="str">
        <f aca="false">IF(L23="","",IF(ABS(L23)&lt;=O23,"Yes","No"))</f>
        <v>Yes</v>
      </c>
      <c r="S23" s="32" t="str">
        <f aca="false">IF(L23="","",IF(ABS(L23)&lt;=1.96*O23,"Yes","No"))</f>
        <v>Yes</v>
      </c>
      <c r="T23" s="59" t="n">
        <f aca="false">IF(D23="","",ROUND(SQRT(((D23+G23)*O23/100)^2+(J23*(D23+G23)*0.09439)^2),0))</f>
        <v>43</v>
      </c>
      <c r="U23" s="32"/>
    </row>
    <row r="24" customFormat="false" ht="15" hidden="false" customHeight="false" outlineLevel="0" collapsed="false">
      <c r="A24" s="32" t="s">
        <v>159</v>
      </c>
      <c r="B24" s="32" t="s">
        <v>190</v>
      </c>
      <c r="C24" s="32" t="s">
        <v>192</v>
      </c>
      <c r="D24" s="59" t="n">
        <v>281</v>
      </c>
      <c r="E24" s="59" t="n">
        <v>288</v>
      </c>
      <c r="F24" s="68" t="n">
        <f aca="false">IF(E24="","",D24-E24)</f>
        <v>-7</v>
      </c>
      <c r="G24" s="59" t="n">
        <v>423</v>
      </c>
      <c r="H24" s="59" t="n">
        <v>448</v>
      </c>
      <c r="I24" s="68" t="n">
        <f aca="false">IF(H24="","",G24-H24)</f>
        <v>-25</v>
      </c>
      <c r="J24" s="40" t="n">
        <f aca="false">IF(OR(D24="",D24+G24=0),"",D24/(D24+G24))</f>
        <v>0.399147727272727</v>
      </c>
      <c r="K24" s="40" t="n">
        <f aca="false">IF(E24="","",E24/(E24+H24))</f>
        <v>0.391304347826087</v>
      </c>
      <c r="L24" s="69" t="n">
        <f aca="false">IF(OR(K24="",J24=""),"",(J24-K24)*100)</f>
        <v>0.784337944664032</v>
      </c>
      <c r="M24" s="36" t="n">
        <v>4.95430278342605</v>
      </c>
      <c r="N24" s="36" t="n">
        <v>1.28167166284998</v>
      </c>
      <c r="O24" s="36" t="n">
        <f aca="false">SQRT(M24^2+N24^2)</f>
        <v>5.11740152042184</v>
      </c>
      <c r="P24" s="40" t="n">
        <f aca="false">IF(J24="","",MAX(0,J24-1.96*O24/100))</f>
        <v>0.298846657472459</v>
      </c>
      <c r="Q24" s="40" t="n">
        <f aca="false">IF(J24="","",MIN(1,J24+1.96*O24/100))</f>
        <v>0.499448797072995</v>
      </c>
      <c r="R24" s="32" t="str">
        <f aca="false">IF(L24="","",IF(ABS(L24)&lt;=O24,"Yes","No"))</f>
        <v>Yes</v>
      </c>
      <c r="S24" s="32" t="str">
        <f aca="false">IF(L24="","",IF(ABS(L24)&lt;=1.96*O24,"Yes","No"))</f>
        <v>Yes</v>
      </c>
      <c r="T24" s="59" t="n">
        <f aca="false">IF(D24="","",ROUND(SQRT(((D24+G24)*O24/100)^2+(J24*(D24+G24)*0.15542)^2),0))</f>
        <v>57</v>
      </c>
      <c r="U24" s="32"/>
    </row>
    <row r="25" customFormat="false" ht="15" hidden="false" customHeight="false" outlineLevel="0" collapsed="false">
      <c r="A25" s="32" t="s">
        <v>159</v>
      </c>
      <c r="B25" s="32" t="s">
        <v>190</v>
      </c>
      <c r="C25" s="32" t="s">
        <v>193</v>
      </c>
      <c r="D25" s="59" t="n">
        <v>296</v>
      </c>
      <c r="E25" s="59" t="n">
        <v>317</v>
      </c>
      <c r="F25" s="68" t="n">
        <f aca="false">IF(E25="","",D25-E25)</f>
        <v>-21</v>
      </c>
      <c r="G25" s="59" t="n">
        <v>479</v>
      </c>
      <c r="H25" s="59" t="n">
        <v>527</v>
      </c>
      <c r="I25" s="68" t="n">
        <f aca="false">IF(H25="","",G25-H25)</f>
        <v>-48</v>
      </c>
      <c r="J25" s="40" t="n">
        <f aca="false">IF(OR(D25="",D25+G25=0),"",D25/(D25+G25))</f>
        <v>0.381935483870968</v>
      </c>
      <c r="K25" s="40" t="n">
        <f aca="false">IF(E25="","",E25/(E25+H25))</f>
        <v>0.375592417061611</v>
      </c>
      <c r="L25" s="69" t="n">
        <f aca="false">IF(OR(K25="",J25=""),"",(J25-K25)*100)</f>
        <v>0.634306680935637</v>
      </c>
      <c r="M25" s="36" t="n">
        <v>3.90585804045176</v>
      </c>
      <c r="N25" s="36" t="n">
        <v>1.28167166284998</v>
      </c>
      <c r="O25" s="36" t="n">
        <f aca="false">SQRT(M25^2+N25^2)</f>
        <v>4.11076748108115</v>
      </c>
      <c r="P25" s="40" t="n">
        <f aca="false">IF(J25="","",MAX(0,J25-1.96*O25/100))</f>
        <v>0.301364441241777</v>
      </c>
      <c r="Q25" s="40" t="n">
        <f aca="false">IF(J25="","",MIN(1,J25+1.96*O25/100))</f>
        <v>0.462506526500158</v>
      </c>
      <c r="R25" s="32" t="str">
        <f aca="false">IF(L25="","",IF(ABS(L25)&lt;=O25,"Yes","No"))</f>
        <v>Yes</v>
      </c>
      <c r="S25" s="32" t="str">
        <f aca="false">IF(L25="","",IF(ABS(L25)&lt;=1.96*O25,"Yes","No"))</f>
        <v>Yes</v>
      </c>
      <c r="T25" s="59" t="n">
        <f aca="false">IF(D25="","",ROUND(SQRT(((D25+G25)*O25/100)^2+(J25*(D25+G25)*0.09439)^2),0))</f>
        <v>42</v>
      </c>
      <c r="U25" s="32"/>
    </row>
    <row r="26" customFormat="false" ht="15" hidden="false" customHeight="false" outlineLevel="0" collapsed="false">
      <c r="A26" s="32" t="s">
        <v>159</v>
      </c>
      <c r="B26" s="32" t="s">
        <v>194</v>
      </c>
      <c r="C26" s="32" t="s">
        <v>195</v>
      </c>
      <c r="D26" s="59" t="n">
        <v>283</v>
      </c>
      <c r="E26" s="59" t="n">
        <v>285</v>
      </c>
      <c r="F26" s="68" t="n">
        <f aca="false">IF(E26="","",D26-E26)</f>
        <v>-2</v>
      </c>
      <c r="G26" s="59" t="n">
        <v>722</v>
      </c>
      <c r="H26" s="59" t="n">
        <v>760</v>
      </c>
      <c r="I26" s="68" t="n">
        <f aca="false">IF(H26="","",G26-H26)</f>
        <v>-38</v>
      </c>
      <c r="J26" s="40" t="n">
        <f aca="false">IF(OR(D26="",D26+G26=0),"",D26/(D26+G26))</f>
        <v>0.281592039800995</v>
      </c>
      <c r="K26" s="40" t="n">
        <f aca="false">IF(E26="","",E26/(E26+H26))</f>
        <v>0.272727272727273</v>
      </c>
      <c r="L26" s="69" t="n">
        <f aca="false">IF(OR(K26="",J26=""),"",(J26-K26)*100)</f>
        <v>0.88647670737223</v>
      </c>
      <c r="M26" s="36" t="n">
        <v>3.90585804045176</v>
      </c>
      <c r="N26" s="36" t="n">
        <v>1.28167166284998</v>
      </c>
      <c r="O26" s="36" t="n">
        <f aca="false">SQRT(M26^2+N26^2)</f>
        <v>4.11076748108115</v>
      </c>
      <c r="P26" s="40" t="n">
        <f aca="false">IF(J26="","",MAX(0,J26-1.96*O26/100))</f>
        <v>0.201020997171804</v>
      </c>
      <c r="Q26" s="40" t="n">
        <f aca="false">IF(J26="","",MIN(1,J26+1.96*O26/100))</f>
        <v>0.362163082430186</v>
      </c>
      <c r="R26" s="32" t="str">
        <f aca="false">IF(L26="","",IF(ABS(L26)&lt;=O26,"Yes","No"))</f>
        <v>Yes</v>
      </c>
      <c r="S26" s="32" t="str">
        <f aca="false">IF(L26="","",IF(ABS(L26)&lt;=1.96*O26,"Yes","No"))</f>
        <v>Yes</v>
      </c>
      <c r="T26" s="59" t="n">
        <f aca="false">IF(D26="","",ROUND(SQRT(((D26+G26)*O26/100)^2+(J26*(D26+G26)*0.09439)^2),0))</f>
        <v>49</v>
      </c>
      <c r="U26" s="32"/>
    </row>
    <row r="27" customFormat="false" ht="15" hidden="false" customHeight="false" outlineLevel="0" collapsed="false">
      <c r="A27" s="32" t="s">
        <v>159</v>
      </c>
      <c r="B27" s="32" t="s">
        <v>194</v>
      </c>
      <c r="C27" s="32" t="s">
        <v>196</v>
      </c>
      <c r="D27" s="59" t="n">
        <v>204</v>
      </c>
      <c r="E27" s="59" t="n">
        <v>228</v>
      </c>
      <c r="F27" s="68" t="n">
        <f aca="false">IF(E27="","",D27-E27)</f>
        <v>-24</v>
      </c>
      <c r="G27" s="59" t="n">
        <v>471</v>
      </c>
      <c r="H27" s="59" t="n">
        <v>522</v>
      </c>
      <c r="I27" s="68" t="n">
        <f aca="false">IF(H27="","",G27-H27)</f>
        <v>-51</v>
      </c>
      <c r="J27" s="40" t="n">
        <f aca="false">IF(OR(D27="",D27+G27=0),"",D27/(D27+G27))</f>
        <v>0.302222222222222</v>
      </c>
      <c r="K27" s="40" t="n">
        <f aca="false">IF(E27="","",E27/(E27+H27))</f>
        <v>0.304</v>
      </c>
      <c r="L27" s="69" t="n">
        <f aca="false">IF(OR(K27="",J27=""),"",(J27-K27)*100)</f>
        <v>-0.177777777777777</v>
      </c>
      <c r="M27" s="36" t="n">
        <v>4.95430278342605</v>
      </c>
      <c r="N27" s="36" t="n">
        <v>1.28167166284998</v>
      </c>
      <c r="O27" s="36" t="n">
        <f aca="false">SQRT(M27^2+N27^2)</f>
        <v>5.11740152042184</v>
      </c>
      <c r="P27" s="40" t="n">
        <f aca="false">IF(J27="","",MAX(0,J27-1.96*O27/100))</f>
        <v>0.201921152421954</v>
      </c>
      <c r="Q27" s="40" t="n">
        <f aca="false">IF(J27="","",MIN(1,J27+1.96*O27/100))</f>
        <v>0.40252329202249</v>
      </c>
      <c r="R27" s="32" t="str">
        <f aca="false">IF(L27="","",IF(ABS(L27)&lt;=O27,"Yes","No"))</f>
        <v>Yes</v>
      </c>
      <c r="S27" s="32" t="str">
        <f aca="false">IF(L27="","",IF(ABS(L27)&lt;=1.96*O27,"Yes","No"))</f>
        <v>Yes</v>
      </c>
      <c r="T27" s="59" t="n">
        <f aca="false">IF(D27="","",ROUND(SQRT(((D27+G27)*O27/100)^2+(J27*(D27+G27)*0.15542)^2),0))</f>
        <v>47</v>
      </c>
      <c r="U27" s="32"/>
    </row>
    <row r="28" customFormat="false" ht="15" hidden="false" customHeight="false" outlineLevel="0" collapsed="false">
      <c r="A28" s="32" t="s">
        <v>159</v>
      </c>
      <c r="B28" s="32" t="s">
        <v>197</v>
      </c>
      <c r="C28" s="32" t="s">
        <v>198</v>
      </c>
      <c r="D28" s="59" t="n">
        <v>125</v>
      </c>
      <c r="E28" s="59" t="n">
        <v>135</v>
      </c>
      <c r="F28" s="68" t="n">
        <f aca="false">IF(E28="","",D28-E28)</f>
        <v>-10</v>
      </c>
      <c r="G28" s="59" t="n">
        <v>392</v>
      </c>
      <c r="H28" s="59" t="n">
        <v>395</v>
      </c>
      <c r="I28" s="68" t="n">
        <f aca="false">IF(H28="","",G28-H28)</f>
        <v>-3</v>
      </c>
      <c r="J28" s="40" t="n">
        <f aca="false">IF(OR(D28="",D28+G28=0),"",D28/(D28+G28))</f>
        <v>0.241779497098646</v>
      </c>
      <c r="K28" s="40" t="n">
        <f aca="false">IF(E28="","",E28/(E28+H28))</f>
        <v>0.254716981132075</v>
      </c>
      <c r="L28" s="69" t="n">
        <f aca="false">IF(OR(K28="",J28=""),"",(J28-K28)*100)</f>
        <v>-1.29374840334294</v>
      </c>
      <c r="M28" s="36" t="n">
        <v>4.95430278342605</v>
      </c>
      <c r="N28" s="36" t="n">
        <v>1.28167166284998</v>
      </c>
      <c r="O28" s="36" t="n">
        <f aca="false">SQRT(M28^2+N28^2)</f>
        <v>5.11740152042184</v>
      </c>
      <c r="P28" s="40" t="n">
        <f aca="false">IF(J28="","",MAX(0,J28-1.96*O28/100))</f>
        <v>0.141478427298378</v>
      </c>
      <c r="Q28" s="40" t="n">
        <f aca="false">IF(J28="","",MIN(1,J28+1.96*O28/100))</f>
        <v>0.342080566898914</v>
      </c>
      <c r="R28" s="32" t="str">
        <f aca="false">IF(L28="","",IF(ABS(L28)&lt;=O28,"Yes","No"))</f>
        <v>Yes</v>
      </c>
      <c r="S28" s="32" t="str">
        <f aca="false">IF(L28="","",IF(ABS(L28)&lt;=1.96*O28,"Yes","No"))</f>
        <v>Yes</v>
      </c>
      <c r="T28" s="59" t="n">
        <f aca="false">IF(D28="","",ROUND(SQRT(((D28+G28)*O28/100)^2+(J28*(D28+G28)*0.15542)^2),0))</f>
        <v>33</v>
      </c>
      <c r="U28" s="32"/>
    </row>
    <row r="29" customFormat="false" ht="15" hidden="false" customHeight="false" outlineLevel="0" collapsed="false">
      <c r="A29" s="32" t="s">
        <v>159</v>
      </c>
      <c r="B29" s="32" t="s">
        <v>197</v>
      </c>
      <c r="C29" s="32" t="s">
        <v>199</v>
      </c>
      <c r="D29" s="59" t="n">
        <v>109</v>
      </c>
      <c r="E29" s="59" t="n">
        <v>124</v>
      </c>
      <c r="F29" s="68" t="n">
        <f aca="false">IF(E29="","",D29-E29)</f>
        <v>-15</v>
      </c>
      <c r="G29" s="59" t="n">
        <v>286</v>
      </c>
      <c r="H29" s="59" t="n">
        <v>298</v>
      </c>
      <c r="I29" s="68" t="n">
        <f aca="false">IF(H29="","",G29-H29)</f>
        <v>-12</v>
      </c>
      <c r="J29" s="40" t="n">
        <f aca="false">IF(OR(D29="",D29+G29=0),"",D29/(D29+G29))</f>
        <v>0.275949367088608</v>
      </c>
      <c r="K29" s="40" t="n">
        <f aca="false">IF(E29="","",E29/(E29+H29))</f>
        <v>0.293838862559242</v>
      </c>
      <c r="L29" s="69" t="n">
        <f aca="false">IF(OR(K29="",J29=""),"",(J29-K29)*100)</f>
        <v>-1.78894954706341</v>
      </c>
      <c r="M29" s="36" t="n">
        <v>4.95430278342605</v>
      </c>
      <c r="N29" s="36" t="n">
        <v>1.28167166284998</v>
      </c>
      <c r="O29" s="36" t="n">
        <f aca="false">SQRT(M29^2+N29^2)</f>
        <v>5.11740152042184</v>
      </c>
      <c r="P29" s="40" t="n">
        <f aca="false">IF(J29="","",MAX(0,J29-1.96*O29/100))</f>
        <v>0.17564829728834</v>
      </c>
      <c r="Q29" s="40" t="n">
        <f aca="false">IF(J29="","",MIN(1,J29+1.96*O29/100))</f>
        <v>0.376250436888876</v>
      </c>
      <c r="R29" s="32" t="str">
        <f aca="false">IF(L29="","",IF(ABS(L29)&lt;=O29,"Yes","No"))</f>
        <v>Yes</v>
      </c>
      <c r="S29" s="32" t="str">
        <f aca="false">IF(L29="","",IF(ABS(L29)&lt;=1.96*O29,"Yes","No"))</f>
        <v>Yes</v>
      </c>
      <c r="T29" s="59" t="n">
        <f aca="false">IF(D29="","",ROUND(SQRT(((D29+G29)*O29/100)^2+(J29*(D29+G29)*0.15542)^2),0))</f>
        <v>26</v>
      </c>
      <c r="U29" s="32"/>
    </row>
    <row r="30" customFormat="false" ht="15" hidden="false" customHeight="false" outlineLevel="0" collapsed="false">
      <c r="A30" s="32" t="s">
        <v>159</v>
      </c>
      <c r="B30" s="32" t="s">
        <v>197</v>
      </c>
      <c r="C30" s="32" t="s">
        <v>200</v>
      </c>
      <c r="D30" s="59" t="n">
        <v>343</v>
      </c>
      <c r="E30" s="59" t="n">
        <v>424</v>
      </c>
      <c r="F30" s="68" t="n">
        <f aca="false">IF(E30="","",D30-E30)</f>
        <v>-81</v>
      </c>
      <c r="G30" s="59" t="n">
        <v>934</v>
      </c>
      <c r="H30" s="59" t="n">
        <v>988</v>
      </c>
      <c r="I30" s="68" t="n">
        <f aca="false">IF(H30="","",G30-H30)</f>
        <v>-54</v>
      </c>
      <c r="J30" s="40" t="n">
        <f aca="false">IF(OR(D30="",D30+G30=0),"",D30/(D30+G30))</f>
        <v>0.268598277212216</v>
      </c>
      <c r="K30" s="40" t="n">
        <f aca="false">IF(E30="","",E30/(E30+H30))</f>
        <v>0.30028328611898</v>
      </c>
      <c r="L30" s="69" t="n">
        <f aca="false">IF(OR(K30="",J30=""),"",(J30-K30)*100)</f>
        <v>-3.16850089067641</v>
      </c>
      <c r="M30" s="36" t="n">
        <v>3.81593102501519</v>
      </c>
      <c r="N30" s="36" t="n">
        <v>1.28167166284998</v>
      </c>
      <c r="O30" s="36" t="n">
        <f aca="false">SQRT(M30^2+N30^2)</f>
        <v>4.02542070335836</v>
      </c>
      <c r="P30" s="40" t="n">
        <f aca="false">IF(J30="","",MAX(0,J30-1.96*O30/100))</f>
        <v>0.189700031426392</v>
      </c>
      <c r="Q30" s="40" t="n">
        <f aca="false">IF(J30="","",MIN(1,J30+1.96*O30/100))</f>
        <v>0.34749652299804</v>
      </c>
      <c r="R30" s="32" t="str">
        <f aca="false">IF(L30="","",IF(ABS(L30)&lt;=O30,"Yes","No"))</f>
        <v>Yes</v>
      </c>
      <c r="S30" s="32" t="str">
        <f aca="false">IF(L30="","",IF(ABS(L30)&lt;=1.96*O30,"Yes","No"))</f>
        <v>Yes</v>
      </c>
      <c r="T30" s="59" t="n">
        <f aca="false">IF(D30="","",ROUND(SQRT(((D30+G30)*O30/100)^2+(J30*(D30+G30)*0.09179)^2),0))</f>
        <v>60</v>
      </c>
      <c r="U30" s="32"/>
    </row>
    <row r="31" customFormat="false" ht="15" hidden="false" customHeight="false" outlineLevel="0" collapsed="false">
      <c r="A31" s="32" t="s">
        <v>159</v>
      </c>
      <c r="B31" s="32" t="s">
        <v>202</v>
      </c>
      <c r="C31" s="32" t="s">
        <v>203</v>
      </c>
      <c r="D31" s="59" t="n">
        <v>280</v>
      </c>
      <c r="E31" s="59" t="n">
        <v>279</v>
      </c>
      <c r="F31" s="68" t="n">
        <f aca="false">IF(E31="","",D31-E31)</f>
        <v>1</v>
      </c>
      <c r="G31" s="59" t="n">
        <v>424</v>
      </c>
      <c r="H31" s="59" t="n">
        <v>445</v>
      </c>
      <c r="I31" s="68" t="n">
        <f aca="false">IF(H31="","",G31-H31)</f>
        <v>-21</v>
      </c>
      <c r="J31" s="40" t="n">
        <f aca="false">IF(OR(D31="",D31+G31=0),"",D31/(D31+G31))</f>
        <v>0.397727272727273</v>
      </c>
      <c r="K31" s="40" t="n">
        <f aca="false">IF(E31="","",E31/(E31+H31))</f>
        <v>0.385359116022099</v>
      </c>
      <c r="L31" s="69" t="n">
        <f aca="false">IF(OR(K31="",J31=""),"",(J31-K31)*100)</f>
        <v>1.23681567051733</v>
      </c>
      <c r="M31" s="36" t="n">
        <v>4.95430278342605</v>
      </c>
      <c r="N31" s="36" t="n">
        <v>1.28167166284998</v>
      </c>
      <c r="O31" s="36" t="n">
        <f aca="false">SQRT(M31^2+N31^2)</f>
        <v>5.11740152042184</v>
      </c>
      <c r="P31" s="40" t="n">
        <f aca="false">IF(J31="","",MAX(0,J31-1.96*O31/100))</f>
        <v>0.297426202927005</v>
      </c>
      <c r="Q31" s="40" t="n">
        <f aca="false">IF(J31="","",MIN(1,J31+1.96*O31/100))</f>
        <v>0.498028342527541</v>
      </c>
      <c r="R31" s="32" t="str">
        <f aca="false">IF(L31="","",IF(ABS(L31)&lt;=O31,"Yes","No"))</f>
        <v>Yes</v>
      </c>
      <c r="S31" s="32" t="str">
        <f aca="false">IF(L31="","",IF(ABS(L31)&lt;=1.96*O31,"Yes","No"))</f>
        <v>Yes</v>
      </c>
      <c r="T31" s="59" t="n">
        <f aca="false">IF(D31="","",ROUND(SQRT(((D31+G31)*O31/100)^2+(J31*(D31+G31)*0.15542)^2),0))</f>
        <v>56</v>
      </c>
      <c r="U31" s="32"/>
    </row>
    <row r="32" customFormat="false" ht="15" hidden="false" customHeight="false" outlineLevel="0" collapsed="false">
      <c r="A32" s="32" t="s">
        <v>159</v>
      </c>
      <c r="B32" s="32" t="s">
        <v>202</v>
      </c>
      <c r="C32" s="32" t="s">
        <v>204</v>
      </c>
      <c r="D32" s="59" t="n">
        <v>279</v>
      </c>
      <c r="E32" s="59" t="n">
        <v>309</v>
      </c>
      <c r="F32" s="68" t="n">
        <f aca="false">IF(E32="","",D32-E32)</f>
        <v>-30</v>
      </c>
      <c r="G32" s="59" t="n">
        <v>474</v>
      </c>
      <c r="H32" s="59" t="n">
        <v>488</v>
      </c>
      <c r="I32" s="68" t="n">
        <f aca="false">IF(H32="","",G32-H32)</f>
        <v>-14</v>
      </c>
      <c r="J32" s="40" t="n">
        <f aca="false">IF(OR(D32="",D32+G32=0),"",D32/(D32+G32))</f>
        <v>0.370517928286853</v>
      </c>
      <c r="K32" s="40" t="n">
        <f aca="false">IF(E32="","",E32/(E32+H32))</f>
        <v>0.387703889585947</v>
      </c>
      <c r="L32" s="69" t="n">
        <f aca="false">IF(OR(K32="",J32=""),"",(J32-K32)*100)</f>
        <v>-1.71859612990947</v>
      </c>
      <c r="M32" s="36" t="n">
        <v>4.95430278342605</v>
      </c>
      <c r="N32" s="36" t="n">
        <v>1.28167166284998</v>
      </c>
      <c r="O32" s="36" t="n">
        <f aca="false">SQRT(M32^2+N32^2)</f>
        <v>5.11740152042184</v>
      </c>
      <c r="P32" s="40" t="n">
        <f aca="false">IF(J32="","",MAX(0,J32-1.96*O32/100))</f>
        <v>0.270216858486585</v>
      </c>
      <c r="Q32" s="40" t="n">
        <f aca="false">IF(J32="","",MIN(1,J32+1.96*O32/100))</f>
        <v>0.470818998087121</v>
      </c>
      <c r="R32" s="32" t="str">
        <f aca="false">IF(L32="","",IF(ABS(L32)&lt;=O32,"Yes","No"))</f>
        <v>Yes</v>
      </c>
      <c r="S32" s="32" t="str">
        <f aca="false">IF(L32="","",IF(ABS(L32)&lt;=1.96*O32,"Yes","No"))</f>
        <v>Yes</v>
      </c>
      <c r="T32" s="59" t="n">
        <f aca="false">IF(D32="","",ROUND(SQRT(((D32+G32)*O32/100)^2+(J32*(D32+G32)*0.15542)^2),0))</f>
        <v>58</v>
      </c>
      <c r="U32" s="32"/>
    </row>
    <row r="33" customFormat="false" ht="15" hidden="false" customHeight="false" outlineLevel="0" collapsed="false">
      <c r="A33" s="32" t="s">
        <v>159</v>
      </c>
      <c r="B33" s="32" t="s">
        <v>205</v>
      </c>
      <c r="C33" s="32" t="s">
        <v>205</v>
      </c>
      <c r="D33" s="59" t="n">
        <v>101</v>
      </c>
      <c r="E33" s="59" t="n">
        <v>134</v>
      </c>
      <c r="F33" s="68" t="n">
        <f aca="false">IF(E33="","",D33-E33)</f>
        <v>-33</v>
      </c>
      <c r="G33" s="59" t="n">
        <v>494</v>
      </c>
      <c r="H33" s="59" t="n">
        <v>503</v>
      </c>
      <c r="I33" s="68" t="n">
        <f aca="false">IF(H33="","",G33-H33)</f>
        <v>-9</v>
      </c>
      <c r="J33" s="40" t="n">
        <f aca="false">IF(OR(D33="",D33+G33=0),"",D33/(D33+G33))</f>
        <v>0.169747899159664</v>
      </c>
      <c r="K33" s="40" t="n">
        <f aca="false">IF(E33="","",E33/(E33+H33))</f>
        <v>0.210361067503925</v>
      </c>
      <c r="L33" s="69" t="n">
        <f aca="false">IF(OR(K33="",J33=""),"",(J33-K33)*100)</f>
        <v>-4.06131683442608</v>
      </c>
      <c r="M33" s="36" t="n">
        <v>4.95430278342605</v>
      </c>
      <c r="N33" s="36" t="n">
        <v>1.28167166284998</v>
      </c>
      <c r="O33" s="36" t="n">
        <f aca="false">SQRT(M33^2+N33^2)</f>
        <v>5.11740152042184</v>
      </c>
      <c r="P33" s="40" t="n">
        <f aca="false">IF(J33="","",MAX(0,J33-1.96*O33/100))</f>
        <v>0.0694468293593958</v>
      </c>
      <c r="Q33" s="40" t="n">
        <f aca="false">IF(J33="","",MIN(1,J33+1.96*O33/100))</f>
        <v>0.270048968959932</v>
      </c>
      <c r="R33" s="32" t="str">
        <f aca="false">IF(L33="","",IF(ABS(L33)&lt;=O33,"Yes","No"))</f>
        <v>Yes</v>
      </c>
      <c r="S33" s="32" t="str">
        <f aca="false">IF(L33="","",IF(ABS(L33)&lt;=1.96*O33,"Yes","No"))</f>
        <v>Yes</v>
      </c>
      <c r="T33" s="59" t="n">
        <f aca="false">IF(D33="","",ROUND(SQRT(((D33+G33)*O33/100)^2+(J33*(D33+G33)*0.15542)^2),0))</f>
        <v>34</v>
      </c>
      <c r="U33" s="32"/>
    </row>
    <row r="34" customFormat="false" ht="15" hidden="false" customHeight="false" outlineLevel="0" collapsed="false">
      <c r="A34" s="32" t="s">
        <v>159</v>
      </c>
      <c r="B34" s="32" t="s">
        <v>206</v>
      </c>
      <c r="C34" s="32" t="s">
        <v>207</v>
      </c>
      <c r="D34" s="59" t="n">
        <v>287</v>
      </c>
      <c r="E34" s="59" t="n">
        <v>281</v>
      </c>
      <c r="F34" s="68" t="n">
        <f aca="false">IF(E34="","",D34-E34)</f>
        <v>6</v>
      </c>
      <c r="G34" s="59" t="n">
        <v>582</v>
      </c>
      <c r="H34" s="59" t="n">
        <v>592</v>
      </c>
      <c r="I34" s="68" t="n">
        <f aca="false">IF(H34="","",G34-H34)</f>
        <v>-10</v>
      </c>
      <c r="J34" s="40" t="n">
        <f aca="false">IF(OR(D34="",D34+G34=0),"",D34/(D34+G34))</f>
        <v>0.330264672036824</v>
      </c>
      <c r="K34" s="40" t="n">
        <f aca="false">IF(E34="","",E34/(E34+H34))</f>
        <v>0.321878579610538</v>
      </c>
      <c r="L34" s="69" t="n">
        <f aca="false">IF(OR(K34="",J34=""),"",(J34-K34)*100)</f>
        <v>0.838609242628552</v>
      </c>
      <c r="M34" s="36" t="n">
        <v>3.90585804045176</v>
      </c>
      <c r="N34" s="36" t="n">
        <v>1.28167166284998</v>
      </c>
      <c r="O34" s="36" t="n">
        <f aca="false">SQRT(M34^2+N34^2)</f>
        <v>4.11076748108115</v>
      </c>
      <c r="P34" s="40" t="n">
        <f aca="false">IF(J34="","",MAX(0,J34-1.96*O34/100))</f>
        <v>0.249693629407633</v>
      </c>
      <c r="Q34" s="40" t="n">
        <f aca="false">IF(J34="","",MIN(1,J34+1.96*O34/100))</f>
        <v>0.410835714666015</v>
      </c>
      <c r="R34" s="32" t="str">
        <f aca="false">IF(L34="","",IF(ABS(L34)&lt;=O34,"Yes","No"))</f>
        <v>Yes</v>
      </c>
      <c r="S34" s="32" t="str">
        <f aca="false">IF(L34="","",IF(ABS(L34)&lt;=1.96*O34,"Yes","No"))</f>
        <v>Yes</v>
      </c>
      <c r="T34" s="59" t="n">
        <f aca="false">IF(D34="","",ROUND(SQRT(((D34+G34)*O34/100)^2+(J34*(D34+G34)*0.09439)^2),0))</f>
        <v>45</v>
      </c>
      <c r="U34" s="32"/>
    </row>
    <row r="35" customFormat="false" ht="15" hidden="false" customHeight="false" outlineLevel="0" collapsed="false">
      <c r="A35" s="32" t="s">
        <v>159</v>
      </c>
      <c r="B35" s="32" t="s">
        <v>206</v>
      </c>
      <c r="C35" s="32" t="s">
        <v>208</v>
      </c>
      <c r="D35" s="59" t="n">
        <v>474</v>
      </c>
      <c r="E35" s="59" t="n">
        <v>467</v>
      </c>
      <c r="F35" s="68" t="n">
        <f aca="false">IF(E35="","",D35-E35)</f>
        <v>7</v>
      </c>
      <c r="G35" s="59" t="n">
        <v>802</v>
      </c>
      <c r="H35" s="59" t="n">
        <v>782</v>
      </c>
      <c r="I35" s="68" t="n">
        <f aca="false">IF(H35="","",G35-H35)</f>
        <v>20</v>
      </c>
      <c r="J35" s="40" t="n">
        <f aca="false">IF(OR(D35="",D35+G35=0),"",D35/(D35+G35))</f>
        <v>0.371473354231975</v>
      </c>
      <c r="K35" s="40" t="n">
        <f aca="false">IF(E35="","",E35/(E35+H35))</f>
        <v>0.373899119295436</v>
      </c>
      <c r="L35" s="69" t="n">
        <f aca="false">IF(OR(K35="",J35=""),"",(J35-K35)*100)</f>
        <v>-0.242576506346143</v>
      </c>
      <c r="M35" s="36" t="n">
        <v>3.81593102501519</v>
      </c>
      <c r="N35" s="36" t="n">
        <v>1.28167166284998</v>
      </c>
      <c r="O35" s="36" t="n">
        <f aca="false">SQRT(M35^2+N35^2)</f>
        <v>4.02542070335836</v>
      </c>
      <c r="P35" s="40" t="n">
        <f aca="false">IF(J35="","",MAX(0,J35-1.96*O35/100))</f>
        <v>0.292575108446151</v>
      </c>
      <c r="Q35" s="40" t="n">
        <f aca="false">IF(J35="","",MIN(1,J35+1.96*O35/100))</f>
        <v>0.450371600017799</v>
      </c>
      <c r="R35" s="32" t="str">
        <f aca="false">IF(L35="","",IF(ABS(L35)&lt;=O35,"Yes","No"))</f>
        <v>Yes</v>
      </c>
      <c r="S35" s="32" t="str">
        <f aca="false">IF(L35="","",IF(ABS(L35)&lt;=1.96*O35,"Yes","No"))</f>
        <v>Yes</v>
      </c>
      <c r="T35" s="59" t="n">
        <f aca="false">IF(D35="","",ROUND(SQRT(((D35+G35)*O35/100)^2+(J35*(D35+G35)*0.09179)^2),0))</f>
        <v>67</v>
      </c>
      <c r="U35" s="32"/>
    </row>
    <row r="36" customFormat="false" ht="15" hidden="false" customHeight="false" outlineLevel="0" collapsed="false">
      <c r="A36" s="32" t="s">
        <v>159</v>
      </c>
      <c r="B36" s="32" t="s">
        <v>206</v>
      </c>
      <c r="C36" s="32" t="s">
        <v>209</v>
      </c>
      <c r="D36" s="59" t="n">
        <v>140</v>
      </c>
      <c r="E36" s="59" t="n">
        <v>136</v>
      </c>
      <c r="F36" s="68" t="n">
        <f aca="false">IF(E36="","",D36-E36)</f>
        <v>4</v>
      </c>
      <c r="G36" s="59" t="n">
        <v>275</v>
      </c>
      <c r="H36" s="59" t="n">
        <v>278</v>
      </c>
      <c r="I36" s="68" t="n">
        <f aca="false">IF(H36="","",G36-H36)</f>
        <v>-3</v>
      </c>
      <c r="J36" s="40" t="n">
        <f aca="false">IF(OR(D36="",D36+G36=0),"",D36/(D36+G36))</f>
        <v>0.337349397590361</v>
      </c>
      <c r="K36" s="40" t="n">
        <f aca="false">IF(E36="","",E36/(E36+H36))</f>
        <v>0.328502415458937</v>
      </c>
      <c r="L36" s="69" t="n">
        <f aca="false">IF(OR(K36="",J36=""),"",(J36-K36)*100)</f>
        <v>0.884698213142421</v>
      </c>
      <c r="M36" s="36" t="n">
        <v>4.95430278342605</v>
      </c>
      <c r="N36" s="36" t="n">
        <v>1.28167166284998</v>
      </c>
      <c r="O36" s="36" t="n">
        <f aca="false">SQRT(M36^2+N36^2)</f>
        <v>5.11740152042184</v>
      </c>
      <c r="P36" s="40" t="n">
        <f aca="false">IF(J36="","",MAX(0,J36-1.96*O36/100))</f>
        <v>0.237048327790093</v>
      </c>
      <c r="Q36" s="40" t="n">
        <f aca="false">IF(J36="","",MIN(1,J36+1.96*O36/100))</f>
        <v>0.43765046739063</v>
      </c>
      <c r="R36" s="32" t="str">
        <f aca="false">IF(L36="","",IF(ABS(L36)&lt;=O36,"Yes","No"))</f>
        <v>Yes</v>
      </c>
      <c r="S36" s="32" t="str">
        <f aca="false">IF(L36="","",IF(ABS(L36)&lt;=1.96*O36,"Yes","No"))</f>
        <v>Yes</v>
      </c>
      <c r="T36" s="59" t="n">
        <f aca="false">IF(D36="","",ROUND(SQRT(((D36+G36)*O36/100)^2+(J36*(D36+G36)*0.15542)^2),0))</f>
        <v>30</v>
      </c>
      <c r="U36" s="32"/>
    </row>
    <row r="37" customFormat="false" ht="15" hidden="false" customHeight="false" outlineLevel="0" collapsed="false">
      <c r="A37" s="32" t="s">
        <v>159</v>
      </c>
      <c r="B37" s="32" t="s">
        <v>210</v>
      </c>
      <c r="C37" s="32" t="s">
        <v>210</v>
      </c>
      <c r="D37" s="59" t="n">
        <v>55</v>
      </c>
      <c r="E37" s="59" t="n">
        <v>68</v>
      </c>
      <c r="F37" s="68" t="n">
        <f aca="false">IF(E37="","",D37-E37)</f>
        <v>-13</v>
      </c>
      <c r="G37" s="59" t="n">
        <v>160</v>
      </c>
      <c r="H37" s="59" t="n">
        <v>153</v>
      </c>
      <c r="I37" s="68" t="n">
        <f aca="false">IF(H37="","",G37-H37)</f>
        <v>7</v>
      </c>
      <c r="J37" s="40" t="n">
        <f aca="false">IF(OR(D37="",D37+G37=0),"",D37/(D37+G37))</f>
        <v>0.255813953488372</v>
      </c>
      <c r="K37" s="40" t="n">
        <f aca="false">IF(E37="","",E37/(E37+H37))</f>
        <v>0.307692307692308</v>
      </c>
      <c r="L37" s="69" t="n">
        <f aca="false">IF(OR(K37="",J37=""),"",(J37-K37)*100)</f>
        <v>-5.18783542039356</v>
      </c>
      <c r="M37" s="36" t="n">
        <v>4.95430278342605</v>
      </c>
      <c r="N37" s="36" t="n">
        <v>1.28167166284998</v>
      </c>
      <c r="O37" s="36" t="n">
        <f aca="false">SQRT(M37^2+N37^2)</f>
        <v>5.11740152042184</v>
      </c>
      <c r="P37" s="40" t="n">
        <f aca="false">IF(J37="","",MAX(0,J37-1.96*O37/100))</f>
        <v>0.155512883688104</v>
      </c>
      <c r="Q37" s="40" t="n">
        <f aca="false">IF(J37="","",MIN(1,J37+1.96*O37/100))</f>
        <v>0.35611502328864</v>
      </c>
      <c r="R37" s="32" t="str">
        <f aca="false">IF(L37="","",IF(ABS(L37)&lt;=O37,"Yes","No"))</f>
        <v>No</v>
      </c>
      <c r="S37" s="32" t="str">
        <f aca="false">IF(L37="","",IF(ABS(L37)&lt;=1.96*O37,"Yes","No"))</f>
        <v>Yes</v>
      </c>
      <c r="T37" s="59" t="n">
        <f aca="false">IF(D37="","",ROUND(SQRT(((D37+G37)*O37/100)^2+(J37*(D37+G37)*0.15542)^2),0))</f>
        <v>14</v>
      </c>
      <c r="U37" s="32"/>
    </row>
    <row r="38" customFormat="false" ht="15" hidden="false" customHeight="false" outlineLevel="0" collapsed="false">
      <c r="A38" s="32" t="s">
        <v>159</v>
      </c>
      <c r="B38" s="32" t="s">
        <v>211</v>
      </c>
      <c r="C38" s="32" t="s">
        <v>212</v>
      </c>
      <c r="D38" s="59" t="n">
        <v>376</v>
      </c>
      <c r="E38" s="59" t="n">
        <v>432</v>
      </c>
      <c r="F38" s="68" t="n">
        <f aca="false">IF(E38="","",D38-E38)</f>
        <v>-56</v>
      </c>
      <c r="G38" s="59" t="n">
        <v>660</v>
      </c>
      <c r="H38" s="59" t="n">
        <v>705</v>
      </c>
      <c r="I38" s="68" t="n">
        <f aca="false">IF(H38="","",G38-H38)</f>
        <v>-45</v>
      </c>
      <c r="J38" s="40" t="n">
        <f aca="false">IF(OR(D38="",D38+G38=0),"",D38/(D38+G38))</f>
        <v>0.362934362934363</v>
      </c>
      <c r="K38" s="40" t="n">
        <f aca="false">IF(E38="","",E38/(E38+H38))</f>
        <v>0.379947229551451</v>
      </c>
      <c r="L38" s="69" t="n">
        <f aca="false">IF(OR(K38="",J38=""),"",(J38-K38)*100)</f>
        <v>-1.70128666170882</v>
      </c>
      <c r="M38" s="36" t="n">
        <v>3.90585804045176</v>
      </c>
      <c r="N38" s="36" t="n">
        <v>1.28167166284998</v>
      </c>
      <c r="O38" s="36" t="n">
        <f aca="false">SQRT(M38^2+N38^2)</f>
        <v>4.11076748108115</v>
      </c>
      <c r="P38" s="40" t="n">
        <f aca="false">IF(J38="","",MAX(0,J38-1.96*O38/100))</f>
        <v>0.282363320305172</v>
      </c>
      <c r="Q38" s="40" t="n">
        <f aca="false">IF(J38="","",MIN(1,J38+1.96*O38/100))</f>
        <v>0.443505405563554</v>
      </c>
      <c r="R38" s="32" t="str">
        <f aca="false">IF(L38="","",IF(ABS(L38)&lt;=O38,"Yes","No"))</f>
        <v>Yes</v>
      </c>
      <c r="S38" s="32" t="str">
        <f aca="false">IF(L38="","",IF(ABS(L38)&lt;=1.96*O38,"Yes","No"))</f>
        <v>Yes</v>
      </c>
      <c r="T38" s="59" t="n">
        <f aca="false">IF(D38="","",ROUND(SQRT(((D38+G38)*O38/100)^2+(J38*(D38+G38)*0.09439)^2),0))</f>
        <v>55</v>
      </c>
      <c r="U38" s="32"/>
    </row>
    <row r="39" customFormat="false" ht="15" hidden="false" customHeight="false" outlineLevel="0" collapsed="false">
      <c r="A39" s="32" t="s">
        <v>159</v>
      </c>
      <c r="B39" s="32" t="s">
        <v>211</v>
      </c>
      <c r="C39" s="32" t="s">
        <v>213</v>
      </c>
      <c r="D39" s="59" t="n">
        <v>279</v>
      </c>
      <c r="E39" s="59" t="n">
        <v>296</v>
      </c>
      <c r="F39" s="68" t="n">
        <f aca="false">IF(E39="","",D39-E39)</f>
        <v>-17</v>
      </c>
      <c r="G39" s="59" t="n">
        <v>526</v>
      </c>
      <c r="H39" s="59" t="n">
        <v>529</v>
      </c>
      <c r="I39" s="68" t="n">
        <f aca="false">IF(H39="","",G39-H39)</f>
        <v>-3</v>
      </c>
      <c r="J39" s="40" t="n">
        <f aca="false">IF(OR(D39="",D39+G39=0),"",D39/(D39+G39))</f>
        <v>0.346583850931677</v>
      </c>
      <c r="K39" s="40" t="n">
        <f aca="false">IF(E39="","",E39/(E39+H39))</f>
        <v>0.358787878787879</v>
      </c>
      <c r="L39" s="69" t="n">
        <f aca="false">IF(OR(K39="",J39=""),"",(J39-K39)*100)</f>
        <v>-1.22040278562017</v>
      </c>
      <c r="M39" s="36" t="n">
        <v>3.90585804045176</v>
      </c>
      <c r="N39" s="36" t="n">
        <v>1.28167166284998</v>
      </c>
      <c r="O39" s="36" t="n">
        <f aca="false">SQRT(M39^2+N39^2)</f>
        <v>4.11076748108115</v>
      </c>
      <c r="P39" s="40" t="n">
        <f aca="false">IF(J39="","",MAX(0,J39-1.96*O39/100))</f>
        <v>0.266012808302486</v>
      </c>
      <c r="Q39" s="40" t="n">
        <f aca="false">IF(J39="","",MIN(1,J39+1.96*O39/100))</f>
        <v>0.427154893560868</v>
      </c>
      <c r="R39" s="32" t="str">
        <f aca="false">IF(L39="","",IF(ABS(L39)&lt;=O39,"Yes","No"))</f>
        <v>Yes</v>
      </c>
      <c r="S39" s="32" t="str">
        <f aca="false">IF(L39="","",IF(ABS(L39)&lt;=1.96*O39,"Yes","No"))</f>
        <v>Yes</v>
      </c>
      <c r="T39" s="59" t="n">
        <f aca="false">IF(D39="","",ROUND(SQRT(((D39+G39)*O39/100)^2+(J39*(D39+G39)*0.09439)^2),0))</f>
        <v>42</v>
      </c>
      <c r="U39" s="32"/>
    </row>
    <row r="40" customFormat="false" ht="15" hidden="false" customHeight="false" outlineLevel="0" collapsed="false">
      <c r="A40" s="32" t="s">
        <v>159</v>
      </c>
      <c r="B40" s="32" t="s">
        <v>211</v>
      </c>
      <c r="C40" s="32" t="s">
        <v>214</v>
      </c>
      <c r="D40" s="59" t="n">
        <v>409</v>
      </c>
      <c r="E40" s="59" t="n">
        <v>460</v>
      </c>
      <c r="F40" s="68" t="n">
        <f aca="false">IF(E40="","",D40-E40)</f>
        <v>-51</v>
      </c>
      <c r="G40" s="59" t="n">
        <v>751</v>
      </c>
      <c r="H40" s="59" t="n">
        <v>791</v>
      </c>
      <c r="I40" s="68" t="n">
        <f aca="false">IF(H40="","",G40-H40)</f>
        <v>-40</v>
      </c>
      <c r="J40" s="40" t="n">
        <f aca="false">IF(OR(D40="",D40+G40=0),"",D40/(D40+G40))</f>
        <v>0.352586206896552</v>
      </c>
      <c r="K40" s="40" t="n">
        <f aca="false">IF(E40="","",E40/(E40+H40))</f>
        <v>0.367705835331735</v>
      </c>
      <c r="L40" s="69" t="n">
        <f aca="false">IF(OR(K40="",J40=""),"",(J40-K40)*100)</f>
        <v>-1.51196284351829</v>
      </c>
      <c r="M40" s="36" t="n">
        <v>3.90585804045176</v>
      </c>
      <c r="N40" s="36" t="n">
        <v>1.28167166284998</v>
      </c>
      <c r="O40" s="36" t="n">
        <f aca="false">SQRT(M40^2+N40^2)</f>
        <v>4.11076748108115</v>
      </c>
      <c r="P40" s="40" t="n">
        <f aca="false">IF(J40="","",MAX(0,J40-1.96*O40/100))</f>
        <v>0.272015164267361</v>
      </c>
      <c r="Q40" s="40" t="n">
        <f aca="false">IF(J40="","",MIN(1,J40+1.96*O40/100))</f>
        <v>0.433157249525742</v>
      </c>
      <c r="R40" s="32" t="str">
        <f aca="false">IF(L40="","",IF(ABS(L40)&lt;=O40,"Yes","No"))</f>
        <v>Yes</v>
      </c>
      <c r="S40" s="32" t="str">
        <f aca="false">IF(L40="","",IF(ABS(L40)&lt;=1.96*O40,"Yes","No"))</f>
        <v>Yes</v>
      </c>
      <c r="T40" s="59" t="n">
        <f aca="false">IF(D40="","",ROUND(SQRT(((D40+G40)*O40/100)^2+(J40*(D40+G40)*0.09439)^2),0))</f>
        <v>61</v>
      </c>
      <c r="U40" s="32"/>
    </row>
    <row r="41" customFormat="false" ht="15" hidden="false" customHeight="false" outlineLevel="0" collapsed="false">
      <c r="A41" s="32" t="s">
        <v>159</v>
      </c>
      <c r="B41" s="32" t="s">
        <v>211</v>
      </c>
      <c r="C41" s="32" t="s">
        <v>215</v>
      </c>
      <c r="D41" s="59" t="n">
        <v>360</v>
      </c>
      <c r="E41" s="59" t="n">
        <v>425</v>
      </c>
      <c r="F41" s="68" t="n">
        <f aca="false">IF(E41="","",D41-E41)</f>
        <v>-65</v>
      </c>
      <c r="G41" s="59" t="n">
        <v>835</v>
      </c>
      <c r="H41" s="59" t="n">
        <v>920</v>
      </c>
      <c r="I41" s="68" t="n">
        <f aca="false">IF(H41="","",G41-H41)</f>
        <v>-85</v>
      </c>
      <c r="J41" s="40" t="n">
        <f aca="false">IF(OR(D41="",D41+G41=0),"",D41/(D41+G41))</f>
        <v>0.301255230125523</v>
      </c>
      <c r="K41" s="40" t="n">
        <f aca="false">IF(E41="","",E41/(E41+H41))</f>
        <v>0.315985130111524</v>
      </c>
      <c r="L41" s="69" t="n">
        <f aca="false">IF(OR(K41="",J41=""),"",(J41-K41)*100)</f>
        <v>-1.47298999860012</v>
      </c>
      <c r="M41" s="36" t="n">
        <v>3.81593102501519</v>
      </c>
      <c r="N41" s="36" t="n">
        <v>1.28167166284998</v>
      </c>
      <c r="O41" s="36" t="n">
        <f aca="false">SQRT(M41^2+N41^2)</f>
        <v>4.02542070335836</v>
      </c>
      <c r="P41" s="40" t="n">
        <f aca="false">IF(J41="","",MAX(0,J41-1.96*O41/100))</f>
        <v>0.222356984339699</v>
      </c>
      <c r="Q41" s="40" t="n">
        <f aca="false">IF(J41="","",MIN(1,J41+1.96*O41/100))</f>
        <v>0.380153475911347</v>
      </c>
      <c r="R41" s="32" t="str">
        <f aca="false">IF(L41="","",IF(ABS(L41)&lt;=O41,"Yes","No"))</f>
        <v>Yes</v>
      </c>
      <c r="S41" s="32" t="str">
        <f aca="false">IF(L41="","",IF(ABS(L41)&lt;=1.96*O41,"Yes","No"))</f>
        <v>Yes</v>
      </c>
      <c r="T41" s="59" t="n">
        <f aca="false">IF(D41="","",ROUND(SQRT(((D41+G41)*O41/100)^2+(J41*(D41+G41)*0.09179)^2),0))</f>
        <v>58</v>
      </c>
      <c r="U41" s="32"/>
    </row>
    <row r="42" customFormat="false" ht="15" hidden="false" customHeight="false" outlineLevel="0" collapsed="false">
      <c r="A42" s="32" t="s">
        <v>159</v>
      </c>
      <c r="B42" s="32" t="s">
        <v>211</v>
      </c>
      <c r="C42" s="32" t="s">
        <v>216</v>
      </c>
      <c r="D42" s="59" t="n">
        <v>340</v>
      </c>
      <c r="E42" s="59" t="n">
        <v>397</v>
      </c>
      <c r="F42" s="68" t="n">
        <f aca="false">IF(E42="","",D42-E42)</f>
        <v>-57</v>
      </c>
      <c r="G42" s="59" t="n">
        <v>709</v>
      </c>
      <c r="H42" s="59" t="n">
        <v>692</v>
      </c>
      <c r="I42" s="68" t="n">
        <f aca="false">IF(H42="","",G42-H42)</f>
        <v>17</v>
      </c>
      <c r="J42" s="40" t="n">
        <f aca="false">IF(OR(D42="",D42+G42=0),"",D42/(D42+G42))</f>
        <v>0.324118207816969</v>
      </c>
      <c r="K42" s="40" t="n">
        <f aca="false">IF(E42="","",E42/(E42+H42))</f>
        <v>0.36455463728191</v>
      </c>
      <c r="L42" s="69" t="n">
        <f aca="false">IF(OR(K42="",J42=""),"",(J42-K42)*100)</f>
        <v>-4.04364294649415</v>
      </c>
      <c r="M42" s="36" t="n">
        <v>3.90585804045176</v>
      </c>
      <c r="N42" s="36" t="n">
        <v>1.28167166284998</v>
      </c>
      <c r="O42" s="36" t="n">
        <f aca="false">SQRT(M42^2+N42^2)</f>
        <v>4.11076748108115</v>
      </c>
      <c r="P42" s="40" t="n">
        <f aca="false">IF(J42="","",MAX(0,J42-1.96*O42/100))</f>
        <v>0.243547165187778</v>
      </c>
      <c r="Q42" s="40" t="n">
        <f aca="false">IF(J42="","",MIN(1,J42+1.96*O42/100))</f>
        <v>0.404689250446159</v>
      </c>
      <c r="R42" s="32" t="str">
        <f aca="false">IF(L42="","",IF(ABS(L42)&lt;=O42,"Yes","No"))</f>
        <v>Yes</v>
      </c>
      <c r="S42" s="32" t="str">
        <f aca="false">IF(L42="","",IF(ABS(L42)&lt;=1.96*O42,"Yes","No"))</f>
        <v>Yes</v>
      </c>
      <c r="T42" s="59" t="n">
        <f aca="false">IF(D42="","",ROUND(SQRT(((D42+G42)*O42/100)^2+(J42*(D42+G42)*0.09439)^2),0))</f>
        <v>54</v>
      </c>
      <c r="U42" s="32"/>
    </row>
    <row r="43" customFormat="false" ht="15" hidden="false" customHeight="false" outlineLevel="0" collapsed="false">
      <c r="A43" s="32" t="s">
        <v>159</v>
      </c>
      <c r="B43" s="32" t="s">
        <v>217</v>
      </c>
      <c r="C43" s="32" t="s">
        <v>218</v>
      </c>
      <c r="D43" s="59" t="n">
        <v>178</v>
      </c>
      <c r="E43" s="59" t="n">
        <v>175</v>
      </c>
      <c r="F43" s="68" t="n">
        <f aca="false">IF(E43="","",D43-E43)</f>
        <v>3</v>
      </c>
      <c r="G43" s="59" t="n">
        <v>202</v>
      </c>
      <c r="H43" s="59" t="n">
        <v>212</v>
      </c>
      <c r="I43" s="68" t="n">
        <f aca="false">IF(H43="","",G43-H43)</f>
        <v>-10</v>
      </c>
      <c r="J43" s="40" t="n">
        <f aca="false">IF(OR(D43="",D43+G43=0),"",D43/(D43+G43))</f>
        <v>0.468421052631579</v>
      </c>
      <c r="K43" s="40" t="n">
        <f aca="false">IF(E43="","",E43/(E43+H43))</f>
        <v>0.452196382428941</v>
      </c>
      <c r="L43" s="69" t="n">
        <f aca="false">IF(OR(K43="",J43=""),"",(J43-K43)*100)</f>
        <v>1.62246702026384</v>
      </c>
      <c r="M43" s="36" t="n">
        <v>4.95430278342605</v>
      </c>
      <c r="N43" s="36" t="n">
        <v>1.28167166284998</v>
      </c>
      <c r="O43" s="36" t="n">
        <f aca="false">SQRT(M43^2+N43^2)</f>
        <v>5.11740152042184</v>
      </c>
      <c r="P43" s="40" t="n">
        <f aca="false">IF(J43="","",MAX(0,J43-1.96*O43/100))</f>
        <v>0.368119982831311</v>
      </c>
      <c r="Q43" s="40" t="n">
        <f aca="false">IF(J43="","",MIN(1,J43+1.96*O43/100))</f>
        <v>0.568722122431847</v>
      </c>
      <c r="R43" s="32" t="str">
        <f aca="false">IF(L43="","",IF(ABS(L43)&lt;=O43,"Yes","No"))</f>
        <v>Yes</v>
      </c>
      <c r="S43" s="32" t="str">
        <f aca="false">IF(L43="","",IF(ABS(L43)&lt;=1.96*O43,"Yes","No"))</f>
        <v>Yes</v>
      </c>
      <c r="T43" s="59" t="n">
        <f aca="false">IF(D43="","",ROUND(SQRT(((D43+G43)*O43/100)^2+(J43*(D43+G43)*0.15542)^2),0))</f>
        <v>34</v>
      </c>
      <c r="U43" s="32"/>
    </row>
    <row r="44" customFormat="false" ht="15" hidden="false" customHeight="false" outlineLevel="0" collapsed="false">
      <c r="A44" s="32" t="s">
        <v>159</v>
      </c>
      <c r="B44" s="32" t="s">
        <v>217</v>
      </c>
      <c r="C44" s="32" t="s">
        <v>219</v>
      </c>
      <c r="D44" s="59" t="n">
        <v>179</v>
      </c>
      <c r="E44" s="59" t="n">
        <v>184</v>
      </c>
      <c r="F44" s="68" t="n">
        <f aca="false">IF(E44="","",D44-E44)</f>
        <v>-5</v>
      </c>
      <c r="G44" s="59" t="n">
        <v>212</v>
      </c>
      <c r="H44" s="59" t="n">
        <v>208</v>
      </c>
      <c r="I44" s="68" t="n">
        <f aca="false">IF(H44="","",G44-H44)</f>
        <v>4</v>
      </c>
      <c r="J44" s="40" t="n">
        <f aca="false">IF(OR(D44="",D44+G44=0),"",D44/(D44+G44))</f>
        <v>0.457800511508951</v>
      </c>
      <c r="K44" s="40" t="n">
        <f aca="false">IF(E44="","",E44/(E44+H44))</f>
        <v>0.469387755102041</v>
      </c>
      <c r="L44" s="69" t="n">
        <f aca="false">IF(OR(K44="",J44=""),"",(J44-K44)*100)</f>
        <v>-1.15872435930894</v>
      </c>
      <c r="M44" s="36" t="n">
        <v>4.95430278342605</v>
      </c>
      <c r="N44" s="36" t="n">
        <v>1.28167166284998</v>
      </c>
      <c r="O44" s="36" t="n">
        <f aca="false">SQRT(M44^2+N44^2)</f>
        <v>5.11740152042184</v>
      </c>
      <c r="P44" s="40" t="n">
        <f aca="false">IF(J44="","",MAX(0,J44-1.96*O44/100))</f>
        <v>0.357499441708683</v>
      </c>
      <c r="Q44" s="40" t="n">
        <f aca="false">IF(J44="","",MIN(1,J44+1.96*O44/100))</f>
        <v>0.55810158130922</v>
      </c>
      <c r="R44" s="32" t="str">
        <f aca="false">IF(L44="","",IF(ABS(L44)&lt;=O44,"Yes","No"))</f>
        <v>Yes</v>
      </c>
      <c r="S44" s="32" t="str">
        <f aca="false">IF(L44="","",IF(ABS(L44)&lt;=1.96*O44,"Yes","No"))</f>
        <v>Yes</v>
      </c>
      <c r="T44" s="59" t="n">
        <f aca="false">IF(D44="","",ROUND(SQRT(((D44+G44)*O44/100)^2+(J44*(D44+G44)*0.15542)^2),0))</f>
        <v>34</v>
      </c>
      <c r="U44" s="32"/>
    </row>
    <row r="45" customFormat="false" ht="15" hidden="false" customHeight="false" outlineLevel="0" collapsed="false">
      <c r="A45" s="32" t="s">
        <v>159</v>
      </c>
      <c r="B45" s="32" t="s">
        <v>217</v>
      </c>
      <c r="C45" s="32" t="s">
        <v>220</v>
      </c>
      <c r="D45" s="59" t="n">
        <v>112</v>
      </c>
      <c r="E45" s="59" t="n">
        <v>102</v>
      </c>
      <c r="F45" s="68" t="n">
        <f aca="false">IF(E45="","",D45-E45)</f>
        <v>10</v>
      </c>
      <c r="G45" s="59" t="n">
        <v>193</v>
      </c>
      <c r="H45" s="59" t="n">
        <v>192</v>
      </c>
      <c r="I45" s="68" t="n">
        <f aca="false">IF(H45="","",G45-H45)</f>
        <v>1</v>
      </c>
      <c r="J45" s="40" t="n">
        <f aca="false">IF(OR(D45="",D45+G45=0),"",D45/(D45+G45))</f>
        <v>0.367213114754098</v>
      </c>
      <c r="K45" s="40" t="n">
        <f aca="false">IF(E45="","",E45/(E45+H45))</f>
        <v>0.346938775510204</v>
      </c>
      <c r="L45" s="69" t="n">
        <f aca="false">IF(OR(K45="",J45=""),"",(J45-K45)*100)</f>
        <v>2.02743392438943</v>
      </c>
      <c r="M45" s="36" t="n">
        <v>4.95430278342605</v>
      </c>
      <c r="N45" s="36" t="n">
        <v>1.28167166284998</v>
      </c>
      <c r="O45" s="36" t="n">
        <f aca="false">SQRT(M45^2+N45^2)</f>
        <v>5.11740152042184</v>
      </c>
      <c r="P45" s="40" t="n">
        <f aca="false">IF(J45="","",MAX(0,J45-1.96*O45/100))</f>
        <v>0.26691204495383</v>
      </c>
      <c r="Q45" s="40" t="n">
        <f aca="false">IF(J45="","",MIN(1,J45+1.96*O45/100))</f>
        <v>0.467514184554366</v>
      </c>
      <c r="R45" s="32" t="str">
        <f aca="false">IF(L45="","",IF(ABS(L45)&lt;=O45,"Yes","No"))</f>
        <v>Yes</v>
      </c>
      <c r="S45" s="32" t="str">
        <f aca="false">IF(L45="","",IF(ABS(L45)&lt;=1.96*O45,"Yes","No"))</f>
        <v>Yes</v>
      </c>
      <c r="T45" s="59" t="n">
        <f aca="false">IF(D45="","",ROUND(SQRT(((D45+G45)*O45/100)^2+(J45*(D45+G45)*0.15542)^2),0))</f>
        <v>23</v>
      </c>
      <c r="U45" s="32"/>
    </row>
    <row r="46" customFormat="false" ht="15" hidden="false" customHeight="false" outlineLevel="0" collapsed="false">
      <c r="A46" s="32" t="s">
        <v>159</v>
      </c>
      <c r="B46" s="32" t="s">
        <v>217</v>
      </c>
      <c r="C46" s="32" t="s">
        <v>221</v>
      </c>
      <c r="D46" s="59" t="n">
        <v>183</v>
      </c>
      <c r="E46" s="59" t="n">
        <v>194</v>
      </c>
      <c r="F46" s="68" t="n">
        <f aca="false">IF(E46="","",D46-E46)</f>
        <v>-11</v>
      </c>
      <c r="G46" s="59" t="n">
        <v>280</v>
      </c>
      <c r="H46" s="59" t="n">
        <v>296</v>
      </c>
      <c r="I46" s="68" t="n">
        <f aca="false">IF(H46="","",G46-H46)</f>
        <v>-16</v>
      </c>
      <c r="J46" s="40" t="n">
        <f aca="false">IF(OR(D46="",D46+G46=0),"",D46/(D46+G46))</f>
        <v>0.39524838012959</v>
      </c>
      <c r="K46" s="40" t="n">
        <f aca="false">IF(E46="","",E46/(E46+H46))</f>
        <v>0.395918367346939</v>
      </c>
      <c r="L46" s="69" t="n">
        <f aca="false">IF(OR(K46="",J46=""),"",(J46-K46)*100)</f>
        <v>-0.0669987217349122</v>
      </c>
      <c r="M46" s="36" t="n">
        <v>4.95430278342605</v>
      </c>
      <c r="N46" s="36" t="n">
        <v>1.28167166284998</v>
      </c>
      <c r="O46" s="36" t="n">
        <f aca="false">SQRT(M46^2+N46^2)</f>
        <v>5.11740152042184</v>
      </c>
      <c r="P46" s="40" t="n">
        <f aca="false">IF(J46="","",MAX(0,J46-1.96*O46/100))</f>
        <v>0.294947310329322</v>
      </c>
      <c r="Q46" s="40" t="n">
        <f aca="false">IF(J46="","",MIN(1,J46+1.96*O46/100))</f>
        <v>0.495549449929858</v>
      </c>
      <c r="R46" s="32" t="str">
        <f aca="false">IF(L46="","",IF(ABS(L46)&lt;=O46,"Yes","No"))</f>
        <v>Yes</v>
      </c>
      <c r="S46" s="32" t="str">
        <f aca="false">IF(L46="","",IF(ABS(L46)&lt;=1.96*O46,"Yes","No"))</f>
        <v>Yes</v>
      </c>
      <c r="T46" s="59" t="n">
        <f aca="false">IF(D46="","",ROUND(SQRT(((D46+G46)*O46/100)^2+(J46*(D46+G46)*0.15542)^2),0))</f>
        <v>37</v>
      </c>
      <c r="U46" s="32"/>
    </row>
    <row r="47" customFormat="false" ht="15" hidden="false" customHeight="false" outlineLevel="0" collapsed="false">
      <c r="A47" s="32" t="s">
        <v>159</v>
      </c>
      <c r="B47" s="32" t="s">
        <v>222</v>
      </c>
      <c r="C47" s="32" t="s">
        <v>223</v>
      </c>
      <c r="D47" s="59" t="n">
        <v>246</v>
      </c>
      <c r="E47" s="59" t="n">
        <v>298</v>
      </c>
      <c r="F47" s="68" t="n">
        <f aca="false">IF(E47="","",D47-E47)</f>
        <v>-52</v>
      </c>
      <c r="G47" s="59" t="n">
        <v>678</v>
      </c>
      <c r="H47" s="59" t="n">
        <v>649</v>
      </c>
      <c r="I47" s="68" t="n">
        <f aca="false">IF(H47="","",G47-H47)</f>
        <v>29</v>
      </c>
      <c r="J47" s="40" t="n">
        <f aca="false">IF(OR(D47="",D47+G47=0),"",D47/(D47+G47))</f>
        <v>0.266233766233766</v>
      </c>
      <c r="K47" s="40" t="n">
        <f aca="false">IF(E47="","",E47/(E47+H47))</f>
        <v>0.31467793030623</v>
      </c>
      <c r="L47" s="69" t="n">
        <f aca="false">IF(OR(K47="",J47=""),"",(J47-K47)*100)</f>
        <v>-4.8444164072464</v>
      </c>
      <c r="M47" s="36" t="n">
        <v>3.90585804045176</v>
      </c>
      <c r="N47" s="36" t="n">
        <v>1.28167166284998</v>
      </c>
      <c r="O47" s="36" t="n">
        <f aca="false">SQRT(M47^2+N47^2)</f>
        <v>4.11076748108115</v>
      </c>
      <c r="P47" s="40" t="n">
        <f aca="false">IF(J47="","",MAX(0,J47-1.96*O47/100))</f>
        <v>0.185662723604576</v>
      </c>
      <c r="Q47" s="40" t="n">
        <f aca="false">IF(J47="","",MIN(1,J47+1.96*O47/100))</f>
        <v>0.346804808862957</v>
      </c>
      <c r="R47" s="32" t="str">
        <f aca="false">IF(L47="","",IF(ABS(L47)&lt;=O47,"Yes","No"))</f>
        <v>No</v>
      </c>
      <c r="S47" s="32" t="str">
        <f aca="false">IF(L47="","",IF(ABS(L47)&lt;=1.96*O47,"Yes","No"))</f>
        <v>Yes</v>
      </c>
      <c r="T47" s="59" t="n">
        <f aca="false">IF(D47="","",ROUND(SQRT(((D47+G47)*O47/100)^2+(J47*(D47+G47)*0.09439)^2),0))</f>
        <v>45</v>
      </c>
      <c r="U47" s="32"/>
    </row>
    <row r="48" customFormat="false" ht="15" hidden="false" customHeight="false" outlineLevel="0" collapsed="false">
      <c r="A48" s="32" t="s">
        <v>159</v>
      </c>
      <c r="B48" s="32" t="s">
        <v>222</v>
      </c>
      <c r="C48" s="32" t="s">
        <v>224</v>
      </c>
      <c r="D48" s="59" t="n">
        <v>224</v>
      </c>
      <c r="E48" s="59" t="n">
        <v>253</v>
      </c>
      <c r="F48" s="68" t="n">
        <f aca="false">IF(E48="","",D48-E48)</f>
        <v>-29</v>
      </c>
      <c r="G48" s="59" t="n">
        <v>677</v>
      </c>
      <c r="H48" s="59" t="n">
        <v>710</v>
      </c>
      <c r="I48" s="68" t="n">
        <f aca="false">IF(H48="","",G48-H48)</f>
        <v>-33</v>
      </c>
      <c r="J48" s="40" t="n">
        <f aca="false">IF(OR(D48="",D48+G48=0),"",D48/(D48+G48))</f>
        <v>0.248612652608213</v>
      </c>
      <c r="K48" s="40" t="n">
        <f aca="false">IF(E48="","",E48/(E48+H48))</f>
        <v>0.262720664589823</v>
      </c>
      <c r="L48" s="69" t="n">
        <f aca="false">IF(OR(K48="",J48=""),"",(J48-K48)*100)</f>
        <v>-1.41080119816104</v>
      </c>
      <c r="M48" s="36" t="n">
        <v>3.90585804045176</v>
      </c>
      <c r="N48" s="36" t="n">
        <v>1.28167166284998</v>
      </c>
      <c r="O48" s="36" t="n">
        <f aca="false">SQRT(M48^2+N48^2)</f>
        <v>4.11076748108115</v>
      </c>
      <c r="P48" s="40" t="n">
        <f aca="false">IF(J48="","",MAX(0,J48-1.96*O48/100))</f>
        <v>0.168041609979023</v>
      </c>
      <c r="Q48" s="40" t="n">
        <f aca="false">IF(J48="","",MIN(1,J48+1.96*O48/100))</f>
        <v>0.329183695237404</v>
      </c>
      <c r="R48" s="32" t="str">
        <f aca="false">IF(L48="","",IF(ABS(L48)&lt;=O48,"Yes","No"))</f>
        <v>Yes</v>
      </c>
      <c r="S48" s="32" t="str">
        <f aca="false">IF(L48="","",IF(ABS(L48)&lt;=1.96*O48,"Yes","No"))</f>
        <v>Yes</v>
      </c>
      <c r="T48" s="59" t="n">
        <f aca="false">IF(D48="","",ROUND(SQRT(((D48+G48)*O48/100)^2+(J48*(D48+G48)*0.09439)^2),0))</f>
        <v>43</v>
      </c>
      <c r="U48" s="32"/>
    </row>
    <row r="49" customFormat="false" ht="15" hidden="false" customHeight="false" outlineLevel="0" collapsed="false">
      <c r="A49" s="32" t="s">
        <v>159</v>
      </c>
      <c r="B49" s="32" t="s">
        <v>222</v>
      </c>
      <c r="C49" s="32" t="s">
        <v>225</v>
      </c>
      <c r="D49" s="59" t="n">
        <v>213</v>
      </c>
      <c r="E49" s="59" t="n">
        <v>238</v>
      </c>
      <c r="F49" s="68" t="n">
        <f aca="false">IF(E49="","",D49-E49)</f>
        <v>-25</v>
      </c>
      <c r="G49" s="59" t="n">
        <v>605</v>
      </c>
      <c r="H49" s="59" t="n">
        <v>586</v>
      </c>
      <c r="I49" s="68" t="n">
        <f aca="false">IF(H49="","",G49-H49)</f>
        <v>19</v>
      </c>
      <c r="J49" s="40" t="n">
        <f aca="false">IF(OR(D49="",D49+G49=0),"",D49/(D49+G49))</f>
        <v>0.26039119804401</v>
      </c>
      <c r="K49" s="40" t="n">
        <f aca="false">IF(E49="","",E49/(E49+H49))</f>
        <v>0.288834951456311</v>
      </c>
      <c r="L49" s="69" t="n">
        <f aca="false">IF(OR(K49="",J49=""),"",(J49-K49)*100)</f>
        <v>-2.84437534123009</v>
      </c>
      <c r="M49" s="36" t="n">
        <v>3.90585804045176</v>
      </c>
      <c r="N49" s="36" t="n">
        <v>1.28167166284998</v>
      </c>
      <c r="O49" s="36" t="n">
        <f aca="false">SQRT(M49^2+N49^2)</f>
        <v>4.11076748108115</v>
      </c>
      <c r="P49" s="40" t="n">
        <f aca="false">IF(J49="","",MAX(0,J49-1.96*O49/100))</f>
        <v>0.179820155414819</v>
      </c>
      <c r="Q49" s="40" t="n">
        <f aca="false">IF(J49="","",MIN(1,J49+1.96*O49/100))</f>
        <v>0.3409622406732</v>
      </c>
      <c r="R49" s="32" t="str">
        <f aca="false">IF(L49="","",IF(ABS(L49)&lt;=O49,"Yes","No"))</f>
        <v>Yes</v>
      </c>
      <c r="S49" s="32" t="str">
        <f aca="false">IF(L49="","",IF(ABS(L49)&lt;=1.96*O49,"Yes","No"))</f>
        <v>Yes</v>
      </c>
      <c r="T49" s="59" t="n">
        <f aca="false">IF(D49="","",ROUND(SQRT(((D49+G49)*O49/100)^2+(J49*(D49+G49)*0.09439)^2),0))</f>
        <v>39</v>
      </c>
      <c r="U49" s="32"/>
    </row>
    <row r="50" customFormat="false" ht="15" hidden="false" customHeight="false" outlineLevel="0" collapsed="false">
      <c r="A50" s="32" t="s">
        <v>159</v>
      </c>
      <c r="B50" s="32" t="s">
        <v>226</v>
      </c>
      <c r="C50" s="32" t="s">
        <v>227</v>
      </c>
      <c r="D50" s="59" t="n">
        <v>197</v>
      </c>
      <c r="E50" s="59" t="n">
        <v>238</v>
      </c>
      <c r="F50" s="68" t="n">
        <f aca="false">IF(E50="","",D50-E50)</f>
        <v>-41</v>
      </c>
      <c r="G50" s="59" t="n">
        <v>596</v>
      </c>
      <c r="H50" s="59" t="n">
        <v>541</v>
      </c>
      <c r="I50" s="68" t="n">
        <f aca="false">IF(H50="","",G50-H50)</f>
        <v>55</v>
      </c>
      <c r="J50" s="40" t="n">
        <f aca="false">IF(OR(D50="",D50+G50=0),"",D50/(D50+G50))</f>
        <v>0.248423707440101</v>
      </c>
      <c r="K50" s="40" t="n">
        <f aca="false">IF(E50="","",E50/(E50+H50))</f>
        <v>0.305519897304236</v>
      </c>
      <c r="L50" s="69" t="n">
        <f aca="false">IF(OR(K50="",J50=""),"",(J50-K50)*100)</f>
        <v>-5.70961898641353</v>
      </c>
      <c r="M50" s="36" t="n">
        <v>3.90585804045176</v>
      </c>
      <c r="N50" s="36" t="n">
        <v>1.28167166284998</v>
      </c>
      <c r="O50" s="36" t="n">
        <f aca="false">SQRT(M50^2+N50^2)</f>
        <v>4.11076748108115</v>
      </c>
      <c r="P50" s="40" t="n">
        <f aca="false">IF(J50="","",MAX(0,J50-1.96*O50/100))</f>
        <v>0.16785266481091</v>
      </c>
      <c r="Q50" s="40" t="n">
        <f aca="false">IF(J50="","",MIN(1,J50+1.96*O50/100))</f>
        <v>0.328994750069291</v>
      </c>
      <c r="R50" s="32" t="str">
        <f aca="false">IF(L50="","",IF(ABS(L50)&lt;=O50,"Yes","No"))</f>
        <v>No</v>
      </c>
      <c r="S50" s="32" t="str">
        <f aca="false">IF(L50="","",IF(ABS(L50)&lt;=1.96*O50,"Yes","No"))</f>
        <v>Yes</v>
      </c>
      <c r="T50" s="59" t="n">
        <f aca="false">IF(D50="","",ROUND(SQRT(((D50+G50)*O50/100)^2+(J50*(D50+G50)*0.09439)^2),0))</f>
        <v>38</v>
      </c>
      <c r="U50" s="32"/>
    </row>
    <row r="51" customFormat="false" ht="15" hidden="false" customHeight="false" outlineLevel="0" collapsed="false">
      <c r="A51" s="32" t="s">
        <v>159</v>
      </c>
      <c r="B51" s="32" t="s">
        <v>226</v>
      </c>
      <c r="C51" s="32" t="s">
        <v>228</v>
      </c>
      <c r="D51" s="59" t="n">
        <v>99</v>
      </c>
      <c r="E51" s="59" t="n">
        <v>103</v>
      </c>
      <c r="F51" s="68" t="n">
        <f aca="false">IF(E51="","",D51-E51)</f>
        <v>-4</v>
      </c>
      <c r="G51" s="59" t="n">
        <v>297</v>
      </c>
      <c r="H51" s="59" t="n">
        <v>292</v>
      </c>
      <c r="I51" s="68" t="n">
        <f aca="false">IF(H51="","",G51-H51)</f>
        <v>5</v>
      </c>
      <c r="J51" s="40" t="n">
        <f aca="false">IF(OR(D51="",D51+G51=0),"",D51/(D51+G51))</f>
        <v>0.25</v>
      </c>
      <c r="K51" s="40" t="n">
        <f aca="false">IF(E51="","",E51/(E51+H51))</f>
        <v>0.260759493670886</v>
      </c>
      <c r="L51" s="69" t="n">
        <f aca="false">IF(OR(K51="",J51=""),"",(J51-K51)*100)</f>
        <v>-1.07594936708861</v>
      </c>
      <c r="M51" s="36" t="n">
        <v>4.95430278342605</v>
      </c>
      <c r="N51" s="36" t="n">
        <v>1.28167166284998</v>
      </c>
      <c r="O51" s="36" t="n">
        <f aca="false">SQRT(M51^2+N51^2)</f>
        <v>5.11740152042184</v>
      </c>
      <c r="P51" s="40" t="n">
        <f aca="false">IF(J51="","",MAX(0,J51-1.96*O51/100))</f>
        <v>0.149698930199732</v>
      </c>
      <c r="Q51" s="40" t="n">
        <f aca="false">IF(J51="","",MIN(1,J51+1.96*O51/100))</f>
        <v>0.350301069800268</v>
      </c>
      <c r="R51" s="32" t="str">
        <f aca="false">IF(L51="","",IF(ABS(L51)&lt;=O51,"Yes","No"))</f>
        <v>Yes</v>
      </c>
      <c r="S51" s="32" t="str">
        <f aca="false">IF(L51="","",IF(ABS(L51)&lt;=1.96*O51,"Yes","No"))</f>
        <v>Yes</v>
      </c>
      <c r="T51" s="59" t="n">
        <f aca="false">IF(D51="","",ROUND(SQRT(((D51+G51)*O51/100)^2+(J51*(D51+G51)*0.15542)^2),0))</f>
        <v>25</v>
      </c>
      <c r="U51" s="32"/>
    </row>
    <row r="52" customFormat="false" ht="15" hidden="false" customHeight="false" outlineLevel="0" collapsed="false">
      <c r="A52" s="32" t="s">
        <v>159</v>
      </c>
      <c r="B52" s="32" t="s">
        <v>229</v>
      </c>
      <c r="C52" s="32" t="s">
        <v>229</v>
      </c>
      <c r="D52" s="59" t="n">
        <v>57</v>
      </c>
      <c r="E52" s="59" t="n">
        <v>53</v>
      </c>
      <c r="F52" s="68" t="n">
        <f aca="false">IF(E52="","",D52-E52)</f>
        <v>4</v>
      </c>
      <c r="G52" s="59" t="n">
        <v>86</v>
      </c>
      <c r="H52" s="59" t="n">
        <v>99</v>
      </c>
      <c r="I52" s="68" t="n">
        <f aca="false">IF(H52="","",G52-H52)</f>
        <v>-13</v>
      </c>
      <c r="J52" s="40" t="n">
        <f aca="false">IF(OR(D52="",D52+G52=0),"",D52/(D52+G52))</f>
        <v>0.398601398601399</v>
      </c>
      <c r="K52" s="40" t="n">
        <f aca="false">IF(E52="","",E52/(E52+H52))</f>
        <v>0.348684210526316</v>
      </c>
      <c r="L52" s="69" t="n">
        <f aca="false">IF(OR(K52="",J52=""),"",(J52-K52)*100)</f>
        <v>4.99171880750828</v>
      </c>
      <c r="M52" s="36" t="n">
        <v>4.95430278342605</v>
      </c>
      <c r="N52" s="36" t="n">
        <v>1.28167166284998</v>
      </c>
      <c r="O52" s="36" t="n">
        <f aca="false">SQRT(M52^2+N52^2)</f>
        <v>5.11740152042184</v>
      </c>
      <c r="P52" s="40" t="n">
        <f aca="false">IF(J52="","",MAX(0,J52-1.96*O52/100))</f>
        <v>0.298300328801131</v>
      </c>
      <c r="Q52" s="40" t="n">
        <f aca="false">IF(J52="","",MIN(1,J52+1.96*O52/100))</f>
        <v>0.498902468401667</v>
      </c>
      <c r="R52" s="32" t="str">
        <f aca="false">IF(L52="","",IF(ABS(L52)&lt;=O52,"Yes","No"))</f>
        <v>Yes</v>
      </c>
      <c r="S52" s="32" t="str">
        <f aca="false">IF(L52="","",IF(ABS(L52)&lt;=1.96*O52,"Yes","No"))</f>
        <v>Yes</v>
      </c>
      <c r="T52" s="59" t="n">
        <f aca="false">IF(D52="","",ROUND(SQRT(((D52+G52)*O52/100)^2+(J52*(D52+G52)*0.15542)^2),0))</f>
        <v>11</v>
      </c>
      <c r="U52" s="32"/>
    </row>
    <row r="53" customFormat="false" ht="15" hidden="false" customHeight="false" outlineLevel="0" collapsed="false">
      <c r="A53" s="32" t="s">
        <v>230</v>
      </c>
      <c r="B53" s="32" t="s">
        <v>231</v>
      </c>
      <c r="C53" s="32" t="s">
        <v>231</v>
      </c>
      <c r="D53" s="59" t="n">
        <v>670</v>
      </c>
      <c r="E53" s="59" t="n">
        <v>601</v>
      </c>
      <c r="F53" s="68" t="n">
        <f aca="false">IF(E53="","",D53-E53)</f>
        <v>69</v>
      </c>
      <c r="G53" s="59" t="n">
        <v>749</v>
      </c>
      <c r="H53" s="59" t="n">
        <v>766</v>
      </c>
      <c r="I53" s="68" t="n">
        <f aca="false">IF(H53="","",G53-H53)</f>
        <v>-17</v>
      </c>
      <c r="J53" s="40" t="n">
        <f aca="false">IF(OR(D53="",D53+G53=0),"",D53/(D53+G53))</f>
        <v>0.472163495419309</v>
      </c>
      <c r="K53" s="40" t="n">
        <f aca="false">IF(E53="","",E53/(E53+H53))</f>
        <v>0.439648866130212</v>
      </c>
      <c r="L53" s="69" t="n">
        <f aca="false">IF(OR(K53="",J53=""),"",(J53-K53)*100)</f>
        <v>3.25146292890972</v>
      </c>
      <c r="M53" s="36" t="n">
        <v>3.81593102501519</v>
      </c>
      <c r="N53" s="36" t="n">
        <v>1.28167166284998</v>
      </c>
      <c r="O53" s="36" t="n">
        <f aca="false">SQRT(M53^2+N53^2)</f>
        <v>4.02542070335836</v>
      </c>
      <c r="P53" s="40" t="n">
        <f aca="false">IF(J53="","",MAX(0,J53-1.96*O53/100))</f>
        <v>0.393265249633485</v>
      </c>
      <c r="Q53" s="40" t="n">
        <f aca="false">IF(J53="","",MIN(1,J53+1.96*O53/100))</f>
        <v>0.551061741205133</v>
      </c>
      <c r="R53" s="32" t="str">
        <f aca="false">IF(L53="","",IF(ABS(L53)&lt;=O53,"Yes","No"))</f>
        <v>Yes</v>
      </c>
      <c r="S53" s="32" t="str">
        <f aca="false">IF(L53="","",IF(ABS(L53)&lt;=1.96*O53,"Yes","No"))</f>
        <v>Yes</v>
      </c>
      <c r="T53" s="59" t="n">
        <f aca="false">IF(D53="","",ROUND(SQRT(((D53+G53)*O53/100)^2+(J53*(D53+G53)*0.09179)^2),0))</f>
        <v>84</v>
      </c>
      <c r="U53" s="32"/>
    </row>
    <row r="54" customFormat="false" ht="15" hidden="false" customHeight="false" outlineLevel="0" collapsed="false">
      <c r="A54" s="32" t="s">
        <v>230</v>
      </c>
      <c r="B54" s="32" t="s">
        <v>232</v>
      </c>
      <c r="C54" s="32" t="s">
        <v>233</v>
      </c>
      <c r="D54" s="59" t="n">
        <v>536</v>
      </c>
      <c r="E54" s="59" t="n">
        <v>437</v>
      </c>
      <c r="F54" s="68" t="n">
        <f aca="false">IF(E54="","",D54-E54)</f>
        <v>99</v>
      </c>
      <c r="G54" s="59" t="n">
        <v>178</v>
      </c>
      <c r="H54" s="59" t="n">
        <v>173</v>
      </c>
      <c r="I54" s="68" t="n">
        <f aca="false">IF(H54="","",G54-H54)</f>
        <v>5</v>
      </c>
      <c r="J54" s="40" t="n">
        <f aca="false">IF(OR(D54="",D54+G54=0),"",D54/(D54+G54))</f>
        <v>0.750700280112045</v>
      </c>
      <c r="K54" s="40" t="n">
        <f aca="false">IF(E54="","",E54/(E54+H54))</f>
        <v>0.716393442622951</v>
      </c>
      <c r="L54" s="69" t="n">
        <f aca="false">IF(OR(K54="",J54=""),"",(J54-K54)*100)</f>
        <v>3.4306837489094</v>
      </c>
      <c r="M54" s="36" t="n">
        <v>4.95430278342605</v>
      </c>
      <c r="N54" s="36" t="n">
        <v>1.28167166284998</v>
      </c>
      <c r="O54" s="36" t="n">
        <f aca="false">SQRT(M54^2+N54^2)</f>
        <v>5.11740152042184</v>
      </c>
      <c r="P54" s="40" t="n">
        <f aca="false">IF(J54="","",MAX(0,J54-1.96*O54/100))</f>
        <v>0.650399210311777</v>
      </c>
      <c r="Q54" s="40" t="n">
        <f aca="false">IF(J54="","",MIN(1,J54+1.96*O54/100))</f>
        <v>0.851001349912313</v>
      </c>
      <c r="R54" s="32" t="str">
        <f aca="false">IF(L54="","",IF(ABS(L54)&lt;=O54,"Yes","No"))</f>
        <v>Yes</v>
      </c>
      <c r="S54" s="32" t="str">
        <f aca="false">IF(L54="","",IF(ABS(L54)&lt;=1.96*O54,"Yes","No"))</f>
        <v>Yes</v>
      </c>
      <c r="T54" s="59" t="n">
        <f aca="false">IF(D54="","",ROUND(SQRT(((D54+G54)*O54/100)^2+(J54*(D54+G54)*0.15542)^2),0))</f>
        <v>91</v>
      </c>
      <c r="U54" s="32"/>
    </row>
    <row r="55" customFormat="false" ht="15" hidden="false" customHeight="false" outlineLevel="0" collapsed="false">
      <c r="A55" s="32" t="s">
        <v>230</v>
      </c>
      <c r="B55" s="32" t="s">
        <v>232</v>
      </c>
      <c r="C55" s="32" t="s">
        <v>234</v>
      </c>
      <c r="D55" s="59" t="n">
        <v>344</v>
      </c>
      <c r="E55" s="59" t="n">
        <v>328</v>
      </c>
      <c r="F55" s="68" t="n">
        <f aca="false">IF(E55="","",D55-E55)</f>
        <v>16</v>
      </c>
      <c r="G55" s="59" t="n">
        <v>132</v>
      </c>
      <c r="H55" s="59" t="n">
        <v>173</v>
      </c>
      <c r="I55" s="68" t="n">
        <f aca="false">IF(H55="","",G55-H55)</f>
        <v>-41</v>
      </c>
      <c r="J55" s="40" t="n">
        <f aca="false">IF(OR(D55="",D55+G55=0),"",D55/(D55+G55))</f>
        <v>0.722689075630252</v>
      </c>
      <c r="K55" s="40" t="n">
        <f aca="false">IF(E55="","",E55/(E55+H55))</f>
        <v>0.654690618762475</v>
      </c>
      <c r="L55" s="69" t="n">
        <f aca="false">IF(OR(K55="",J55=""),"",(J55-K55)*100)</f>
        <v>6.79984568677771</v>
      </c>
      <c r="M55" s="36" t="n">
        <v>4.95430278342605</v>
      </c>
      <c r="N55" s="36" t="n">
        <v>1.28167166284998</v>
      </c>
      <c r="O55" s="36" t="n">
        <f aca="false">SQRT(M55^2+N55^2)</f>
        <v>5.11740152042184</v>
      </c>
      <c r="P55" s="40" t="n">
        <f aca="false">IF(J55="","",MAX(0,J55-1.96*O55/100))</f>
        <v>0.622388005829984</v>
      </c>
      <c r="Q55" s="40" t="n">
        <f aca="false">IF(J55="","",MIN(1,J55+1.96*O55/100))</f>
        <v>0.82299014543052</v>
      </c>
      <c r="R55" s="32" t="str">
        <f aca="false">IF(L55="","",IF(ABS(L55)&lt;=O55,"Yes","No"))</f>
        <v>No</v>
      </c>
      <c r="S55" s="32" t="str">
        <f aca="false">IF(L55="","",IF(ABS(L55)&lt;=1.96*O55,"Yes","No"))</f>
        <v>Yes</v>
      </c>
      <c r="T55" s="59" t="n">
        <f aca="false">IF(D55="","",ROUND(SQRT(((D55+G55)*O55/100)^2+(J55*(D55+G55)*0.15542)^2),0))</f>
        <v>59</v>
      </c>
      <c r="U55" s="32"/>
    </row>
    <row r="56" customFormat="false" ht="15" hidden="false" customHeight="false" outlineLevel="0" collapsed="false">
      <c r="A56" s="32" t="s">
        <v>230</v>
      </c>
      <c r="B56" s="32" t="s">
        <v>232</v>
      </c>
      <c r="C56" s="32" t="s">
        <v>235</v>
      </c>
      <c r="D56" s="59" t="n">
        <v>389</v>
      </c>
      <c r="E56" s="59" t="n">
        <v>347</v>
      </c>
      <c r="F56" s="68" t="n">
        <f aca="false">IF(E56="","",D56-E56)</f>
        <v>42</v>
      </c>
      <c r="G56" s="59" t="n">
        <v>124</v>
      </c>
      <c r="H56" s="59" t="n">
        <v>147</v>
      </c>
      <c r="I56" s="68" t="n">
        <f aca="false">IF(H56="","",G56-H56)</f>
        <v>-23</v>
      </c>
      <c r="J56" s="40" t="n">
        <f aca="false">IF(OR(D56="",D56+G56=0),"",D56/(D56+G56))</f>
        <v>0.758284600389864</v>
      </c>
      <c r="K56" s="40" t="n">
        <f aca="false">IF(E56="","",E56/(E56+H56))</f>
        <v>0.702429149797571</v>
      </c>
      <c r="L56" s="69" t="n">
        <f aca="false">IF(OR(K56="",J56=""),"",(J56-K56)*100)</f>
        <v>5.58554505922927</v>
      </c>
      <c r="M56" s="36" t="n">
        <v>4.95430278342605</v>
      </c>
      <c r="N56" s="36" t="n">
        <v>1.28167166284998</v>
      </c>
      <c r="O56" s="36" t="n">
        <f aca="false">SQRT(M56^2+N56^2)</f>
        <v>5.11740152042184</v>
      </c>
      <c r="P56" s="40" t="n">
        <f aca="false">IF(J56="","",MAX(0,J56-1.96*O56/100))</f>
        <v>0.657983530589596</v>
      </c>
      <c r="Q56" s="40" t="n">
        <f aca="false">IF(J56="","",MIN(1,J56+1.96*O56/100))</f>
        <v>0.858585670190132</v>
      </c>
      <c r="R56" s="32" t="str">
        <f aca="false">IF(L56="","",IF(ABS(L56)&lt;=O56,"Yes","No"))</f>
        <v>No</v>
      </c>
      <c r="S56" s="32" t="str">
        <f aca="false">IF(L56="","",IF(ABS(L56)&lt;=1.96*O56,"Yes","No"))</f>
        <v>Yes</v>
      </c>
      <c r="T56" s="59" t="n">
        <f aca="false">IF(D56="","",ROUND(SQRT(((D56+G56)*O56/100)^2+(J56*(D56+G56)*0.15542)^2),0))</f>
        <v>66</v>
      </c>
      <c r="U56" s="32"/>
    </row>
    <row r="57" customFormat="false" ht="15" hidden="false" customHeight="false" outlineLevel="0" collapsed="false">
      <c r="A57" s="32" t="s">
        <v>230</v>
      </c>
      <c r="B57" s="32" t="s">
        <v>232</v>
      </c>
      <c r="C57" s="32" t="s">
        <v>236</v>
      </c>
      <c r="D57" s="59" t="n">
        <v>329</v>
      </c>
      <c r="E57" s="59" t="n">
        <v>314</v>
      </c>
      <c r="F57" s="68" t="n">
        <f aca="false">IF(E57="","",D57-E57)</f>
        <v>15</v>
      </c>
      <c r="G57" s="59" t="n">
        <v>145</v>
      </c>
      <c r="H57" s="59" t="n">
        <v>149</v>
      </c>
      <c r="I57" s="68" t="n">
        <f aca="false">IF(H57="","",G57-H57)</f>
        <v>-4</v>
      </c>
      <c r="J57" s="40" t="n">
        <f aca="false">IF(OR(D57="",D57+G57=0),"",D57/(D57+G57))</f>
        <v>0.694092827004219</v>
      </c>
      <c r="K57" s="40" t="n">
        <f aca="false">IF(E57="","",E57/(E57+H57))</f>
        <v>0.678185745140389</v>
      </c>
      <c r="L57" s="69" t="n">
        <f aca="false">IF(OR(K57="",J57=""),"",(J57-K57)*100)</f>
        <v>1.59070818638306</v>
      </c>
      <c r="M57" s="36" t="n">
        <v>4.95430278342605</v>
      </c>
      <c r="N57" s="36" t="n">
        <v>1.28167166284998</v>
      </c>
      <c r="O57" s="36" t="n">
        <f aca="false">SQRT(M57^2+N57^2)</f>
        <v>5.11740152042184</v>
      </c>
      <c r="P57" s="40" t="n">
        <f aca="false">IF(J57="","",MAX(0,J57-1.96*O57/100))</f>
        <v>0.593791757203951</v>
      </c>
      <c r="Q57" s="40" t="n">
        <f aca="false">IF(J57="","",MIN(1,J57+1.96*O57/100))</f>
        <v>0.794393896804488</v>
      </c>
      <c r="R57" s="32" t="str">
        <f aca="false">IF(L57="","",IF(ABS(L57)&lt;=O57,"Yes","No"))</f>
        <v>Yes</v>
      </c>
      <c r="S57" s="32" t="str">
        <f aca="false">IF(L57="","",IF(ABS(L57)&lt;=1.96*O57,"Yes","No"))</f>
        <v>Yes</v>
      </c>
      <c r="T57" s="59" t="n">
        <f aca="false">IF(D57="","",ROUND(SQRT(((D57+G57)*O57/100)^2+(J57*(D57+G57)*0.15542)^2),0))</f>
        <v>57</v>
      </c>
      <c r="U57" s="32"/>
    </row>
    <row r="58" customFormat="false" ht="15" hidden="false" customHeight="false" outlineLevel="0" collapsed="false">
      <c r="A58" s="32" t="s">
        <v>230</v>
      </c>
      <c r="B58" s="32" t="s">
        <v>232</v>
      </c>
      <c r="C58" s="32" t="s">
        <v>237</v>
      </c>
      <c r="D58" s="59" t="n">
        <v>383</v>
      </c>
      <c r="E58" s="59" t="n">
        <v>364</v>
      </c>
      <c r="F58" s="68" t="n">
        <f aca="false">IF(E58="","",D58-E58)</f>
        <v>19</v>
      </c>
      <c r="G58" s="59" t="n">
        <v>137</v>
      </c>
      <c r="H58" s="59" t="n">
        <v>137</v>
      </c>
      <c r="I58" s="68" t="n">
        <f aca="false">IF(H58="","",G58-H58)</f>
        <v>0</v>
      </c>
      <c r="J58" s="40" t="n">
        <f aca="false">IF(OR(D58="",D58+G58=0),"",D58/(D58+G58))</f>
        <v>0.736538461538462</v>
      </c>
      <c r="K58" s="40" t="n">
        <f aca="false">IF(E58="","",E58/(E58+H58))</f>
        <v>0.726546906187625</v>
      </c>
      <c r="L58" s="69" t="n">
        <f aca="false">IF(OR(K58="",J58=""),"",(J58-K58)*100)</f>
        <v>0.999155535083685</v>
      </c>
      <c r="M58" s="36" t="n">
        <v>4.95430278342605</v>
      </c>
      <c r="N58" s="36" t="n">
        <v>1.28167166284998</v>
      </c>
      <c r="O58" s="36" t="n">
        <f aca="false">SQRT(M58^2+N58^2)</f>
        <v>5.11740152042184</v>
      </c>
      <c r="P58" s="40" t="n">
        <f aca="false">IF(J58="","",MAX(0,J58-1.96*O58/100))</f>
        <v>0.636237391738194</v>
      </c>
      <c r="Q58" s="40" t="n">
        <f aca="false">IF(J58="","",MIN(1,J58+1.96*O58/100))</f>
        <v>0.83683953133873</v>
      </c>
      <c r="R58" s="32" t="str">
        <f aca="false">IF(L58="","",IF(ABS(L58)&lt;=O58,"Yes","No"))</f>
        <v>Yes</v>
      </c>
      <c r="S58" s="32" t="str">
        <f aca="false">IF(L58="","",IF(ABS(L58)&lt;=1.96*O58,"Yes","No"))</f>
        <v>Yes</v>
      </c>
      <c r="T58" s="59" t="n">
        <f aca="false">IF(D58="","",ROUND(SQRT(((D58+G58)*O58/100)^2+(J58*(D58+G58)*0.15542)^2),0))</f>
        <v>65</v>
      </c>
      <c r="U58" s="32"/>
    </row>
    <row r="59" customFormat="false" ht="15" hidden="false" customHeight="false" outlineLevel="0" collapsed="false">
      <c r="A59" s="32" t="s">
        <v>230</v>
      </c>
      <c r="B59" s="32" t="s">
        <v>232</v>
      </c>
      <c r="C59" s="32" t="s">
        <v>238</v>
      </c>
      <c r="D59" s="59" t="n">
        <v>446</v>
      </c>
      <c r="E59" s="59" t="n">
        <v>399</v>
      </c>
      <c r="F59" s="68" t="n">
        <f aca="false">IF(E59="","",D59-E59)</f>
        <v>47</v>
      </c>
      <c r="G59" s="59" t="n">
        <v>191</v>
      </c>
      <c r="H59" s="59" t="n">
        <v>171</v>
      </c>
      <c r="I59" s="68" t="n">
        <f aca="false">IF(H59="","",G59-H59)</f>
        <v>20</v>
      </c>
      <c r="J59" s="40" t="n">
        <f aca="false">IF(OR(D59="",D59+G59=0),"",D59/(D59+G59))</f>
        <v>0.700156985871272</v>
      </c>
      <c r="K59" s="40" t="n">
        <f aca="false">IF(E59="","",E59/(E59+H59))</f>
        <v>0.7</v>
      </c>
      <c r="L59" s="69" t="n">
        <f aca="false">IF(OR(K59="",J59=""),"",(J59-K59)*100)</f>
        <v>0.0156985871271664</v>
      </c>
      <c r="M59" s="36" t="n">
        <v>4.95430278342605</v>
      </c>
      <c r="N59" s="36" t="n">
        <v>1.28167166284998</v>
      </c>
      <c r="O59" s="36" t="n">
        <f aca="false">SQRT(M59^2+N59^2)</f>
        <v>5.11740152042184</v>
      </c>
      <c r="P59" s="40" t="n">
        <f aca="false">IF(J59="","",MAX(0,J59-1.96*O59/100))</f>
        <v>0.599855916071004</v>
      </c>
      <c r="Q59" s="40" t="n">
        <f aca="false">IF(J59="","",MIN(1,J59+1.96*O59/100))</f>
        <v>0.80045805567154</v>
      </c>
      <c r="R59" s="32" t="str">
        <f aca="false">IF(L59="","",IF(ABS(L59)&lt;=O59,"Yes","No"))</f>
        <v>Yes</v>
      </c>
      <c r="S59" s="32" t="str">
        <f aca="false">IF(L59="","",IF(ABS(L59)&lt;=1.96*O59,"Yes","No"))</f>
        <v>Yes</v>
      </c>
      <c r="T59" s="59" t="n">
        <f aca="false">IF(D59="","",ROUND(SQRT(((D59+G59)*O59/100)^2+(J59*(D59+G59)*0.15542)^2),0))</f>
        <v>77</v>
      </c>
      <c r="U59" s="32"/>
    </row>
    <row r="60" customFormat="false" ht="15" hidden="false" customHeight="false" outlineLevel="0" collapsed="false">
      <c r="A60" s="32" t="s">
        <v>230</v>
      </c>
      <c r="B60" s="32" t="s">
        <v>232</v>
      </c>
      <c r="C60" s="32" t="s">
        <v>239</v>
      </c>
      <c r="D60" s="59" t="n">
        <v>940</v>
      </c>
      <c r="E60" s="59" t="n">
        <v>1034</v>
      </c>
      <c r="F60" s="68" t="n">
        <f aca="false">IF(E60="","",D60-E60)</f>
        <v>-94</v>
      </c>
      <c r="G60" s="59" t="n">
        <v>333</v>
      </c>
      <c r="H60" s="59" t="n">
        <v>285</v>
      </c>
      <c r="I60" s="68" t="n">
        <f aca="false">IF(H60="","",G60-H60)</f>
        <v>48</v>
      </c>
      <c r="J60" s="40" t="n">
        <f aca="false">IF(OR(D60="",D60+G60=0),"",D60/(D60+G60))</f>
        <v>0.738413197172035</v>
      </c>
      <c r="K60" s="40" t="n">
        <f aca="false">IF(E60="","",E60/(E60+H60))</f>
        <v>0.783927217589083</v>
      </c>
      <c r="L60" s="69" t="n">
        <f aca="false">IF(OR(K60="",J60=""),"",(J60-K60)*100)</f>
        <v>-4.55140204170481</v>
      </c>
      <c r="M60" s="36" t="n">
        <v>3.81593102501519</v>
      </c>
      <c r="N60" s="36" t="n">
        <v>1.28167166284998</v>
      </c>
      <c r="O60" s="36" t="n">
        <f aca="false">SQRT(M60^2+N60^2)</f>
        <v>4.02542070335836</v>
      </c>
      <c r="P60" s="40" t="n">
        <f aca="false">IF(J60="","",MAX(0,J60-1.96*O60/100))</f>
        <v>0.659514951386211</v>
      </c>
      <c r="Q60" s="40" t="n">
        <f aca="false">IF(J60="","",MIN(1,J60+1.96*O60/100))</f>
        <v>0.817311442957859</v>
      </c>
      <c r="R60" s="32" t="str">
        <f aca="false">IF(L60="","",IF(ABS(L60)&lt;=O60,"Yes","No"))</f>
        <v>No</v>
      </c>
      <c r="S60" s="32" t="str">
        <f aca="false">IF(L60="","",IF(ABS(L60)&lt;=1.96*O60,"Yes","No"))</f>
        <v>Yes</v>
      </c>
      <c r="T60" s="59" t="n">
        <f aca="false">IF(D60="","",ROUND(SQRT(((D60+G60)*O60/100)^2+(J60*(D60+G60)*0.09179)^2),0))</f>
        <v>100</v>
      </c>
      <c r="U60" s="32"/>
    </row>
    <row r="61" customFormat="false" ht="15" hidden="false" customHeight="false" outlineLevel="0" collapsed="false">
      <c r="A61" s="32" t="s">
        <v>230</v>
      </c>
      <c r="B61" s="32" t="s">
        <v>232</v>
      </c>
      <c r="C61" s="32" t="s">
        <v>240</v>
      </c>
      <c r="D61" s="59" t="n">
        <v>386</v>
      </c>
      <c r="E61" s="59" t="n">
        <v>377</v>
      </c>
      <c r="F61" s="68" t="n">
        <f aca="false">IF(E61="","",D61-E61)</f>
        <v>9</v>
      </c>
      <c r="G61" s="59" t="n">
        <v>219</v>
      </c>
      <c r="H61" s="59" t="n">
        <v>190</v>
      </c>
      <c r="I61" s="68" t="n">
        <f aca="false">IF(H61="","",G61-H61)</f>
        <v>29</v>
      </c>
      <c r="J61" s="40" t="n">
        <f aca="false">IF(OR(D61="",D61+G61=0),"",D61/(D61+G61))</f>
        <v>0.63801652892562</v>
      </c>
      <c r="K61" s="40" t="n">
        <f aca="false">IF(E61="","",E61/(E61+H61))</f>
        <v>0.664902998236332</v>
      </c>
      <c r="L61" s="69" t="n">
        <f aca="false">IF(OR(K61="",J61=""),"",(J61-K61)*100)</f>
        <v>-2.68864693107117</v>
      </c>
      <c r="M61" s="36" t="n">
        <v>4.95430278342605</v>
      </c>
      <c r="N61" s="36" t="n">
        <v>1.28167166284998</v>
      </c>
      <c r="O61" s="36" t="n">
        <f aca="false">SQRT(M61^2+N61^2)</f>
        <v>5.11740152042184</v>
      </c>
      <c r="P61" s="40" t="n">
        <f aca="false">IF(J61="","",MAX(0,J61-1.96*O61/100))</f>
        <v>0.537715459125352</v>
      </c>
      <c r="Q61" s="40" t="n">
        <f aca="false">IF(J61="","",MIN(1,J61+1.96*O61/100))</f>
        <v>0.738317598725888</v>
      </c>
      <c r="R61" s="32" t="str">
        <f aca="false">IF(L61="","",IF(ABS(L61)&lt;=O61,"Yes","No"))</f>
        <v>Yes</v>
      </c>
      <c r="S61" s="32" t="str">
        <f aca="false">IF(L61="","",IF(ABS(L61)&lt;=1.96*O61,"Yes","No"))</f>
        <v>Yes</v>
      </c>
      <c r="T61" s="59" t="n">
        <f aca="false">IF(D61="","",ROUND(SQRT(((D61+G61)*O61/100)^2+(J61*(D61+G61)*0.15542)^2),0))</f>
        <v>68</v>
      </c>
      <c r="U61" s="32"/>
    </row>
    <row r="62" customFormat="false" ht="15" hidden="false" customHeight="false" outlineLevel="0" collapsed="false">
      <c r="A62" s="32" t="s">
        <v>230</v>
      </c>
      <c r="B62" s="32" t="s">
        <v>232</v>
      </c>
      <c r="C62" s="32" t="s">
        <v>241</v>
      </c>
      <c r="D62" s="59" t="n">
        <v>603</v>
      </c>
      <c r="E62" s="59" t="n">
        <v>619</v>
      </c>
      <c r="F62" s="68" t="n">
        <f aca="false">IF(E62="","",D62-E62)</f>
        <v>-16</v>
      </c>
      <c r="G62" s="59" t="n">
        <v>395</v>
      </c>
      <c r="H62" s="59" t="n">
        <v>400</v>
      </c>
      <c r="I62" s="68" t="n">
        <f aca="false">IF(H62="","",G62-H62)</f>
        <v>-5</v>
      </c>
      <c r="J62" s="40" t="n">
        <f aca="false">IF(OR(D62="",D62+G62=0),"",D62/(D62+G62))</f>
        <v>0.604208416833667</v>
      </c>
      <c r="K62" s="40" t="n">
        <f aca="false">IF(E62="","",E62/(E62+H62))</f>
        <v>0.607458292443572</v>
      </c>
      <c r="L62" s="69" t="n">
        <f aca="false">IF(OR(K62="",J62=""),"",(J62-K62)*100)</f>
        <v>-0.324987560990475</v>
      </c>
      <c r="M62" s="36" t="n">
        <v>3.90585804045176</v>
      </c>
      <c r="N62" s="36" t="n">
        <v>1.28167166284998</v>
      </c>
      <c r="O62" s="36" t="n">
        <f aca="false">SQRT(M62^2+N62^2)</f>
        <v>4.11076748108115</v>
      </c>
      <c r="P62" s="40" t="n">
        <f aca="false">IF(J62="","",MAX(0,J62-1.96*O62/100))</f>
        <v>0.523637374204477</v>
      </c>
      <c r="Q62" s="40" t="n">
        <f aca="false">IF(J62="","",MIN(1,J62+1.96*O62/100))</f>
        <v>0.684779459462858</v>
      </c>
      <c r="R62" s="32" t="str">
        <f aca="false">IF(L62="","",IF(ABS(L62)&lt;=O62,"Yes","No"))</f>
        <v>Yes</v>
      </c>
      <c r="S62" s="32" t="str">
        <f aca="false">IF(L62="","",IF(ABS(L62)&lt;=1.96*O62,"Yes","No"))</f>
        <v>Yes</v>
      </c>
      <c r="T62" s="59" t="n">
        <f aca="false">IF(D62="","",ROUND(SQRT(((D62+G62)*O62/100)^2+(J62*(D62+G62)*0.09439)^2),0))</f>
        <v>70</v>
      </c>
      <c r="U62" s="32"/>
    </row>
    <row r="63" customFormat="false" ht="15" hidden="false" customHeight="false" outlineLevel="0" collapsed="false">
      <c r="A63" s="32" t="s">
        <v>230</v>
      </c>
      <c r="B63" s="32" t="s">
        <v>232</v>
      </c>
      <c r="C63" s="32" t="s">
        <v>242</v>
      </c>
      <c r="D63" s="59" t="n">
        <v>428</v>
      </c>
      <c r="E63" s="59" t="n">
        <v>438</v>
      </c>
      <c r="F63" s="68" t="n">
        <f aca="false">IF(E63="","",D63-E63)</f>
        <v>-10</v>
      </c>
      <c r="G63" s="59" t="n">
        <v>288</v>
      </c>
      <c r="H63" s="59" t="n">
        <v>259</v>
      </c>
      <c r="I63" s="68" t="n">
        <f aca="false">IF(H63="","",G63-H63)</f>
        <v>29</v>
      </c>
      <c r="J63" s="40" t="n">
        <f aca="false">IF(OR(D63="",D63+G63=0),"",D63/(D63+G63))</f>
        <v>0.597765363128492</v>
      </c>
      <c r="K63" s="40" t="n">
        <f aca="false">IF(E63="","",E63/(E63+H63))</f>
        <v>0.628407460545194</v>
      </c>
      <c r="L63" s="69" t="n">
        <f aca="false">IF(OR(K63="",J63=""),"",(J63-K63)*100)</f>
        <v>-3.06420974167021</v>
      </c>
      <c r="M63" s="36" t="n">
        <v>4.95430278342605</v>
      </c>
      <c r="N63" s="36" t="n">
        <v>1.28167166284998</v>
      </c>
      <c r="O63" s="36" t="n">
        <f aca="false">SQRT(M63^2+N63^2)</f>
        <v>5.11740152042184</v>
      </c>
      <c r="P63" s="40" t="n">
        <f aca="false">IF(J63="","",MAX(0,J63-1.96*O63/100))</f>
        <v>0.497464293328224</v>
      </c>
      <c r="Q63" s="40" t="n">
        <f aca="false">IF(J63="","",MIN(1,J63+1.96*O63/100))</f>
        <v>0.69806643292876</v>
      </c>
      <c r="R63" s="32" t="str">
        <f aca="false">IF(L63="","",IF(ABS(L63)&lt;=O63,"Yes","No"))</f>
        <v>Yes</v>
      </c>
      <c r="S63" s="32" t="str">
        <f aca="false">IF(L63="","",IF(ABS(L63)&lt;=1.96*O63,"Yes","No"))</f>
        <v>Yes</v>
      </c>
      <c r="T63" s="59" t="n">
        <f aca="false">IF(D63="","",ROUND(SQRT(((D63+G63)*O63/100)^2+(J63*(D63+G63)*0.15542)^2),0))</f>
        <v>76</v>
      </c>
      <c r="U63" s="32"/>
    </row>
    <row r="64" customFormat="false" ht="15" hidden="false" customHeight="false" outlineLevel="0" collapsed="false">
      <c r="A64" s="32" t="s">
        <v>230</v>
      </c>
      <c r="B64" s="32" t="s">
        <v>232</v>
      </c>
      <c r="C64" s="32" t="s">
        <v>243</v>
      </c>
      <c r="D64" s="59" t="n">
        <v>458</v>
      </c>
      <c r="E64" s="59" t="n">
        <v>428</v>
      </c>
      <c r="F64" s="68" t="n">
        <f aca="false">IF(E64="","",D64-E64)</f>
        <v>30</v>
      </c>
      <c r="G64" s="59" t="n">
        <v>202</v>
      </c>
      <c r="H64" s="59" t="n">
        <v>195</v>
      </c>
      <c r="I64" s="68" t="n">
        <f aca="false">IF(H64="","",G64-H64)</f>
        <v>7</v>
      </c>
      <c r="J64" s="40" t="n">
        <f aca="false">IF(OR(D64="",D64+G64=0),"",D64/(D64+G64))</f>
        <v>0.693939393939394</v>
      </c>
      <c r="K64" s="40" t="n">
        <f aca="false">IF(E64="","",E64/(E64+H64))</f>
        <v>0.686998394863563</v>
      </c>
      <c r="L64" s="69" t="n">
        <f aca="false">IF(OR(K64="",J64=""),"",(J64-K64)*100)</f>
        <v>0.694099907583057</v>
      </c>
      <c r="M64" s="36" t="n">
        <v>4.95430278342605</v>
      </c>
      <c r="N64" s="36" t="n">
        <v>1.28167166284998</v>
      </c>
      <c r="O64" s="36" t="n">
        <f aca="false">SQRT(M64^2+N64^2)</f>
        <v>5.11740152042184</v>
      </c>
      <c r="P64" s="40" t="n">
        <f aca="false">IF(J64="","",MAX(0,J64-1.96*O64/100))</f>
        <v>0.593638324139126</v>
      </c>
      <c r="Q64" s="40" t="n">
        <f aca="false">IF(J64="","",MIN(1,J64+1.96*O64/100))</f>
        <v>0.794240463739662</v>
      </c>
      <c r="R64" s="32" t="str">
        <f aca="false">IF(L64="","",IF(ABS(L64)&lt;=O64,"Yes","No"))</f>
        <v>Yes</v>
      </c>
      <c r="S64" s="32" t="str">
        <f aca="false">IF(L64="","",IF(ABS(L64)&lt;=1.96*O64,"Yes","No"))</f>
        <v>Yes</v>
      </c>
      <c r="T64" s="59" t="n">
        <f aca="false">IF(D64="","",ROUND(SQRT(((D64+G64)*O64/100)^2+(J64*(D64+G64)*0.15542)^2),0))</f>
        <v>79</v>
      </c>
      <c r="U64" s="32"/>
    </row>
    <row r="65" customFormat="false" ht="15" hidden="false" customHeight="false" outlineLevel="0" collapsed="false">
      <c r="A65" s="32" t="s">
        <v>230</v>
      </c>
      <c r="B65" s="32" t="s">
        <v>232</v>
      </c>
      <c r="C65" s="32" t="s">
        <v>244</v>
      </c>
      <c r="D65" s="59" t="n">
        <v>541</v>
      </c>
      <c r="E65" s="59" t="n">
        <v>563</v>
      </c>
      <c r="F65" s="68" t="n">
        <f aca="false">IF(E65="","",D65-E65)</f>
        <v>-22</v>
      </c>
      <c r="G65" s="59" t="n">
        <v>306</v>
      </c>
      <c r="H65" s="59" t="n">
        <v>322</v>
      </c>
      <c r="I65" s="68" t="n">
        <f aca="false">IF(H65="","",G65-H65)</f>
        <v>-16</v>
      </c>
      <c r="J65" s="40" t="n">
        <f aca="false">IF(OR(D65="",D65+G65=0),"",D65/(D65+G65))</f>
        <v>0.638724911452184</v>
      </c>
      <c r="K65" s="40" t="n">
        <f aca="false">IF(E65="","",E65/(E65+H65))</f>
        <v>0.636158192090396</v>
      </c>
      <c r="L65" s="69" t="n">
        <f aca="false">IF(OR(K65="",J65=""),"",(J65-K65)*100)</f>
        <v>0.256671936178865</v>
      </c>
      <c r="M65" s="36" t="n">
        <v>3.90585804045176</v>
      </c>
      <c r="N65" s="36" t="n">
        <v>1.28167166284998</v>
      </c>
      <c r="O65" s="36" t="n">
        <f aca="false">SQRT(M65^2+N65^2)</f>
        <v>4.11076748108115</v>
      </c>
      <c r="P65" s="40" t="n">
        <f aca="false">IF(J65="","",MAX(0,J65-1.96*O65/100))</f>
        <v>0.558153868822994</v>
      </c>
      <c r="Q65" s="40" t="n">
        <f aca="false">IF(J65="","",MIN(1,J65+1.96*O65/100))</f>
        <v>0.719295954081375</v>
      </c>
      <c r="R65" s="32" t="str">
        <f aca="false">IF(L65="","",IF(ABS(L65)&lt;=O65,"Yes","No"))</f>
        <v>Yes</v>
      </c>
      <c r="S65" s="32" t="str">
        <f aca="false">IF(L65="","",IF(ABS(L65)&lt;=1.96*O65,"Yes","No"))</f>
        <v>Yes</v>
      </c>
      <c r="T65" s="59" t="n">
        <f aca="false">IF(D65="","",ROUND(SQRT(((D65+G65)*O65/100)^2+(J65*(D65+G65)*0.09439)^2),0))</f>
        <v>62</v>
      </c>
      <c r="U65" s="32"/>
    </row>
    <row r="66" customFormat="false" ht="15" hidden="false" customHeight="false" outlineLevel="0" collapsed="false">
      <c r="A66" s="32" t="s">
        <v>230</v>
      </c>
      <c r="B66" s="32" t="s">
        <v>232</v>
      </c>
      <c r="C66" s="32" t="s">
        <v>245</v>
      </c>
      <c r="D66" s="59" t="n">
        <v>467</v>
      </c>
      <c r="E66" s="59" t="n">
        <v>472</v>
      </c>
      <c r="F66" s="68" t="n">
        <f aca="false">IF(E66="","",D66-E66)</f>
        <v>-5</v>
      </c>
      <c r="G66" s="59" t="n">
        <v>301</v>
      </c>
      <c r="H66" s="59" t="n">
        <v>273</v>
      </c>
      <c r="I66" s="68" t="n">
        <f aca="false">IF(H66="","",G66-H66)</f>
        <v>28</v>
      </c>
      <c r="J66" s="40" t="n">
        <f aca="false">IF(OR(D66="",D66+G66=0),"",D66/(D66+G66))</f>
        <v>0.608072916666667</v>
      </c>
      <c r="K66" s="40" t="n">
        <f aca="false">IF(E66="","",E66/(E66+H66))</f>
        <v>0.633557046979866</v>
      </c>
      <c r="L66" s="69" t="n">
        <f aca="false">IF(OR(K66="",J66=""),"",(J66-K66)*100)</f>
        <v>-2.54841303131992</v>
      </c>
      <c r="M66" s="36" t="n">
        <v>3.90585804045176</v>
      </c>
      <c r="N66" s="36" t="n">
        <v>1.28167166284998</v>
      </c>
      <c r="O66" s="36" t="n">
        <f aca="false">SQRT(M66^2+N66^2)</f>
        <v>4.11076748108115</v>
      </c>
      <c r="P66" s="40" t="n">
        <f aca="false">IF(J66="","",MAX(0,J66-1.96*O66/100))</f>
        <v>0.527501874037476</v>
      </c>
      <c r="Q66" s="40" t="n">
        <f aca="false">IF(J66="","",MIN(1,J66+1.96*O66/100))</f>
        <v>0.688643959295857</v>
      </c>
      <c r="R66" s="32" t="str">
        <f aca="false">IF(L66="","",IF(ABS(L66)&lt;=O66,"Yes","No"))</f>
        <v>Yes</v>
      </c>
      <c r="S66" s="32" t="str">
        <f aca="false">IF(L66="","",IF(ABS(L66)&lt;=1.96*O66,"Yes","No"))</f>
        <v>Yes</v>
      </c>
      <c r="T66" s="59" t="n">
        <f aca="false">IF(D66="","",ROUND(SQRT(((D66+G66)*O66/100)^2+(J66*(D66+G66)*0.09439)^2),0))</f>
        <v>54</v>
      </c>
      <c r="U66" s="32"/>
    </row>
    <row r="67" customFormat="false" ht="15" hidden="false" customHeight="false" outlineLevel="0" collapsed="false">
      <c r="A67" s="32" t="s">
        <v>230</v>
      </c>
      <c r="B67" s="32" t="s">
        <v>232</v>
      </c>
      <c r="C67" s="32" t="s">
        <v>246</v>
      </c>
      <c r="D67" s="59" t="n">
        <v>428</v>
      </c>
      <c r="E67" s="59" t="n">
        <v>426</v>
      </c>
      <c r="F67" s="68" t="n">
        <f aca="false">IF(E67="","",D67-E67)</f>
        <v>2</v>
      </c>
      <c r="G67" s="59" t="n">
        <v>330</v>
      </c>
      <c r="H67" s="59" t="n">
        <v>331</v>
      </c>
      <c r="I67" s="68" t="n">
        <f aca="false">IF(H67="","",G67-H67)</f>
        <v>-1</v>
      </c>
      <c r="J67" s="40" t="n">
        <f aca="false">IF(OR(D67="",D67+G67=0),"",D67/(D67+G67))</f>
        <v>0.564643799472296</v>
      </c>
      <c r="K67" s="40" t="n">
        <f aca="false">IF(E67="","",E67/(E67+H67))</f>
        <v>0.562747688243065</v>
      </c>
      <c r="L67" s="69" t="n">
        <f aca="false">IF(OR(K67="",J67=""),"",(J67-K67)*100)</f>
        <v>0.189611122923072</v>
      </c>
      <c r="M67" s="36" t="n">
        <v>3.90585804045176</v>
      </c>
      <c r="N67" s="36" t="n">
        <v>1.28167166284998</v>
      </c>
      <c r="O67" s="36" t="n">
        <f aca="false">SQRT(M67^2+N67^2)</f>
        <v>4.11076748108115</v>
      </c>
      <c r="P67" s="40" t="n">
        <f aca="false">IF(J67="","",MAX(0,J67-1.96*O67/100))</f>
        <v>0.484072756843105</v>
      </c>
      <c r="Q67" s="40" t="n">
        <f aca="false">IF(J67="","",MIN(1,J67+1.96*O67/100))</f>
        <v>0.645214842101486</v>
      </c>
      <c r="R67" s="32" t="str">
        <f aca="false">IF(L67="","",IF(ABS(L67)&lt;=O67,"Yes","No"))</f>
        <v>Yes</v>
      </c>
      <c r="S67" s="32" t="str">
        <f aca="false">IF(L67="","",IF(ABS(L67)&lt;=1.96*O67,"Yes","No"))</f>
        <v>Yes</v>
      </c>
      <c r="T67" s="59" t="n">
        <f aca="false">IF(D67="","",ROUND(SQRT(((D67+G67)*O67/100)^2+(J67*(D67+G67)*0.09439)^2),0))</f>
        <v>51</v>
      </c>
      <c r="U67" s="32"/>
    </row>
    <row r="68" customFormat="false" ht="15" hidden="false" customHeight="false" outlineLevel="0" collapsed="false">
      <c r="A68" s="32" t="s">
        <v>230</v>
      </c>
      <c r="B68" s="32" t="s">
        <v>232</v>
      </c>
      <c r="C68" s="32" t="s">
        <v>247</v>
      </c>
      <c r="D68" s="59" t="n">
        <v>440</v>
      </c>
      <c r="E68" s="59" t="n">
        <v>418</v>
      </c>
      <c r="F68" s="68" t="n">
        <f aca="false">IF(E68="","",D68-E68)</f>
        <v>22</v>
      </c>
      <c r="G68" s="59" t="n">
        <v>277</v>
      </c>
      <c r="H68" s="59" t="n">
        <v>278</v>
      </c>
      <c r="I68" s="68" t="n">
        <f aca="false">IF(H68="","",G68-H68)</f>
        <v>-1</v>
      </c>
      <c r="J68" s="40" t="n">
        <f aca="false">IF(OR(D68="",D68+G68=0),"",D68/(D68+G68))</f>
        <v>0.613668061366806</v>
      </c>
      <c r="K68" s="40" t="n">
        <f aca="false">IF(E68="","",E68/(E68+H68))</f>
        <v>0.600574712643678</v>
      </c>
      <c r="L68" s="69" t="n">
        <f aca="false">IF(OR(K68="",J68=""),"",(J68-K68)*100)</f>
        <v>1.30933487231281</v>
      </c>
      <c r="M68" s="36" t="n">
        <v>4.95430278342605</v>
      </c>
      <c r="N68" s="36" t="n">
        <v>1.28167166284998</v>
      </c>
      <c r="O68" s="36" t="n">
        <f aca="false">SQRT(M68^2+N68^2)</f>
        <v>5.11740152042184</v>
      </c>
      <c r="P68" s="40" t="n">
        <f aca="false">IF(J68="","",MAX(0,J68-1.96*O68/100))</f>
        <v>0.513366991566538</v>
      </c>
      <c r="Q68" s="40" t="n">
        <f aca="false">IF(J68="","",MIN(1,J68+1.96*O68/100))</f>
        <v>0.713969131167074</v>
      </c>
      <c r="R68" s="32" t="str">
        <f aca="false">IF(L68="","",IF(ABS(L68)&lt;=O68,"Yes","No"))</f>
        <v>Yes</v>
      </c>
      <c r="S68" s="32" t="str">
        <f aca="false">IF(L68="","",IF(ABS(L68)&lt;=1.96*O68,"Yes","No"))</f>
        <v>Yes</v>
      </c>
      <c r="T68" s="59" t="n">
        <f aca="false">IF(D68="","",ROUND(SQRT(((D68+G68)*O68/100)^2+(J68*(D68+G68)*0.15542)^2),0))</f>
        <v>78</v>
      </c>
      <c r="U68" s="32"/>
    </row>
    <row r="69" customFormat="false" ht="15" hidden="false" customHeight="false" outlineLevel="0" collapsed="false">
      <c r="A69" s="32" t="s">
        <v>230</v>
      </c>
      <c r="B69" s="32" t="s">
        <v>232</v>
      </c>
      <c r="C69" s="32" t="s">
        <v>248</v>
      </c>
      <c r="D69" s="59" t="n">
        <v>455</v>
      </c>
      <c r="E69" s="59" t="n">
        <v>424</v>
      </c>
      <c r="F69" s="68" t="n">
        <f aca="false">IF(E69="","",D69-E69)</f>
        <v>31</v>
      </c>
      <c r="G69" s="59" t="n">
        <v>173</v>
      </c>
      <c r="H69" s="59" t="n">
        <v>188</v>
      </c>
      <c r="I69" s="68" t="n">
        <f aca="false">IF(H69="","",G69-H69)</f>
        <v>-15</v>
      </c>
      <c r="J69" s="40" t="n">
        <f aca="false">IF(OR(D69="",D69+G69=0),"",D69/(D69+G69))</f>
        <v>0.724522292993631</v>
      </c>
      <c r="K69" s="40" t="n">
        <f aca="false">IF(E69="","",E69/(E69+H69))</f>
        <v>0.69281045751634</v>
      </c>
      <c r="L69" s="69" t="n">
        <f aca="false">IF(OR(K69="",J69=""),"",(J69-K69)*100)</f>
        <v>3.17118354772907</v>
      </c>
      <c r="M69" s="36" t="n">
        <v>4.95430278342605</v>
      </c>
      <c r="N69" s="36" t="n">
        <v>1.28167166284998</v>
      </c>
      <c r="O69" s="36" t="n">
        <f aca="false">SQRT(M69^2+N69^2)</f>
        <v>5.11740152042184</v>
      </c>
      <c r="P69" s="40" t="n">
        <f aca="false">IF(J69="","",MAX(0,J69-1.96*O69/100))</f>
        <v>0.624221223193363</v>
      </c>
      <c r="Q69" s="40" t="n">
        <f aca="false">IF(J69="","",MIN(1,J69+1.96*O69/100))</f>
        <v>0.824823362793899</v>
      </c>
      <c r="R69" s="32" t="str">
        <f aca="false">IF(L69="","",IF(ABS(L69)&lt;=O69,"Yes","No"))</f>
        <v>Yes</v>
      </c>
      <c r="S69" s="32" t="str">
        <f aca="false">IF(L69="","",IF(ABS(L69)&lt;=1.96*O69,"Yes","No"))</f>
        <v>Yes</v>
      </c>
      <c r="T69" s="59" t="n">
        <f aca="false">IF(D69="","",ROUND(SQRT(((D69+G69)*O69/100)^2+(J69*(D69+G69)*0.15542)^2),0))</f>
        <v>78</v>
      </c>
      <c r="U69" s="32"/>
    </row>
    <row r="70" customFormat="false" ht="15" hidden="false" customHeight="false" outlineLevel="0" collapsed="false">
      <c r="A70" s="32" t="s">
        <v>230</v>
      </c>
      <c r="B70" s="32" t="s">
        <v>232</v>
      </c>
      <c r="C70" s="32" t="s">
        <v>249</v>
      </c>
      <c r="D70" s="59" t="n">
        <v>365</v>
      </c>
      <c r="E70" s="59" t="n">
        <v>330</v>
      </c>
      <c r="F70" s="68" t="n">
        <f aca="false">IF(E70="","",D70-E70)</f>
        <v>35</v>
      </c>
      <c r="G70" s="59" t="n">
        <v>178</v>
      </c>
      <c r="H70" s="59" t="n">
        <v>195</v>
      </c>
      <c r="I70" s="68" t="n">
        <f aca="false">IF(H70="","",G70-H70)</f>
        <v>-17</v>
      </c>
      <c r="J70" s="40" t="n">
        <f aca="false">IF(OR(D70="",D70+G70=0),"",D70/(D70+G70))</f>
        <v>0.67219152854512</v>
      </c>
      <c r="K70" s="40" t="n">
        <f aca="false">IF(E70="","",E70/(E70+H70))</f>
        <v>0.628571428571429</v>
      </c>
      <c r="L70" s="69" t="n">
        <f aca="false">IF(OR(K70="",J70=""),"",(J70-K70)*100)</f>
        <v>4.36200999736911</v>
      </c>
      <c r="M70" s="36" t="n">
        <v>4.95430278342605</v>
      </c>
      <c r="N70" s="36" t="n">
        <v>1.28167166284998</v>
      </c>
      <c r="O70" s="36" t="n">
        <f aca="false">SQRT(M70^2+N70^2)</f>
        <v>5.11740152042184</v>
      </c>
      <c r="P70" s="40" t="n">
        <f aca="false">IF(J70="","",MAX(0,J70-1.96*O70/100))</f>
        <v>0.571890458744852</v>
      </c>
      <c r="Q70" s="40" t="n">
        <f aca="false">IF(J70="","",MIN(1,J70+1.96*O70/100))</f>
        <v>0.772492598345388</v>
      </c>
      <c r="R70" s="32" t="str">
        <f aca="false">IF(L70="","",IF(ABS(L70)&lt;=O70,"Yes","No"))</f>
        <v>Yes</v>
      </c>
      <c r="S70" s="32" t="str">
        <f aca="false">IF(L70="","",IF(ABS(L70)&lt;=1.96*O70,"Yes","No"))</f>
        <v>Yes</v>
      </c>
      <c r="T70" s="59" t="n">
        <f aca="false">IF(D70="","",ROUND(SQRT(((D70+G70)*O70/100)^2+(J70*(D70+G70)*0.15542)^2),0))</f>
        <v>63</v>
      </c>
      <c r="U70" s="32"/>
    </row>
    <row r="71" customFormat="false" ht="15" hidden="false" customHeight="false" outlineLevel="0" collapsed="false">
      <c r="A71" s="32" t="s">
        <v>230</v>
      </c>
      <c r="B71" s="32" t="s">
        <v>232</v>
      </c>
      <c r="C71" s="32" t="s">
        <v>250</v>
      </c>
      <c r="D71" s="59" t="n">
        <v>444</v>
      </c>
      <c r="E71" s="59" t="n">
        <v>441</v>
      </c>
      <c r="F71" s="68" t="n">
        <f aca="false">IF(E71="","",D71-E71)</f>
        <v>3</v>
      </c>
      <c r="G71" s="59" t="n">
        <v>246</v>
      </c>
      <c r="H71" s="59" t="n">
        <v>232</v>
      </c>
      <c r="I71" s="68" t="n">
        <f aca="false">IF(H71="","",G71-H71)</f>
        <v>14</v>
      </c>
      <c r="J71" s="40" t="n">
        <f aca="false">IF(OR(D71="",D71+G71=0),"",D71/(D71+G71))</f>
        <v>0.643478260869565</v>
      </c>
      <c r="K71" s="40" t="n">
        <f aca="false">IF(E71="","",E71/(E71+H71))</f>
        <v>0.655274888558692</v>
      </c>
      <c r="L71" s="69" t="n">
        <f aca="false">IF(OR(K71="",J71=""),"",(J71-K71)*100)</f>
        <v>-1.17966276891273</v>
      </c>
      <c r="M71" s="36" t="n">
        <v>4.95430278342605</v>
      </c>
      <c r="N71" s="36" t="n">
        <v>1.28167166284998</v>
      </c>
      <c r="O71" s="36" t="n">
        <f aca="false">SQRT(M71^2+N71^2)</f>
        <v>5.11740152042184</v>
      </c>
      <c r="P71" s="40" t="n">
        <f aca="false">IF(J71="","",MAX(0,J71-1.96*O71/100))</f>
        <v>0.543177191069297</v>
      </c>
      <c r="Q71" s="40" t="n">
        <f aca="false">IF(J71="","",MIN(1,J71+1.96*O71/100))</f>
        <v>0.743779330669833</v>
      </c>
      <c r="R71" s="32" t="str">
        <f aca="false">IF(L71="","",IF(ABS(L71)&lt;=O71,"Yes","No"))</f>
        <v>Yes</v>
      </c>
      <c r="S71" s="32" t="str">
        <f aca="false">IF(L71="","",IF(ABS(L71)&lt;=1.96*O71,"Yes","No"))</f>
        <v>Yes</v>
      </c>
      <c r="T71" s="59" t="n">
        <f aca="false">IF(D71="","",ROUND(SQRT(((D71+G71)*O71/100)^2+(J71*(D71+G71)*0.15542)^2),0))</f>
        <v>78</v>
      </c>
      <c r="U71" s="32"/>
    </row>
    <row r="72" customFormat="false" ht="15" hidden="false" customHeight="false" outlineLevel="0" collapsed="false">
      <c r="A72" s="32" t="s">
        <v>230</v>
      </c>
      <c r="B72" s="32" t="s">
        <v>232</v>
      </c>
      <c r="C72" s="32" t="s">
        <v>251</v>
      </c>
      <c r="D72" s="59" t="n">
        <v>314</v>
      </c>
      <c r="E72" s="59" t="n">
        <v>313</v>
      </c>
      <c r="F72" s="68" t="n">
        <f aca="false">IF(E72="","",D72-E72)</f>
        <v>1</v>
      </c>
      <c r="G72" s="59" t="n">
        <v>144</v>
      </c>
      <c r="H72" s="59" t="n">
        <v>155</v>
      </c>
      <c r="I72" s="68" t="n">
        <f aca="false">IF(H72="","",G72-H72)</f>
        <v>-11</v>
      </c>
      <c r="J72" s="40" t="n">
        <f aca="false">IF(OR(D72="",D72+G72=0),"",D72/(D72+G72))</f>
        <v>0.685589519650655</v>
      </c>
      <c r="K72" s="40" t="n">
        <f aca="false">IF(E72="","",E72/(E72+H72))</f>
        <v>0.668803418803419</v>
      </c>
      <c r="L72" s="69" t="n">
        <f aca="false">IF(OR(K72="",J72=""),"",(J72-K72)*100)</f>
        <v>1.67861008472363</v>
      </c>
      <c r="M72" s="36" t="n">
        <v>4.95430278342605</v>
      </c>
      <c r="N72" s="36" t="n">
        <v>1.28167166284998</v>
      </c>
      <c r="O72" s="36" t="n">
        <f aca="false">SQRT(M72^2+N72^2)</f>
        <v>5.11740152042184</v>
      </c>
      <c r="P72" s="40" t="n">
        <f aca="false">IF(J72="","",MAX(0,J72-1.96*O72/100))</f>
        <v>0.585288449850387</v>
      </c>
      <c r="Q72" s="40" t="n">
        <f aca="false">IF(J72="","",MIN(1,J72+1.96*O72/100))</f>
        <v>0.785890589450923</v>
      </c>
      <c r="R72" s="32" t="str">
        <f aca="false">IF(L72="","",IF(ABS(L72)&lt;=O72,"Yes","No"))</f>
        <v>Yes</v>
      </c>
      <c r="S72" s="32" t="str">
        <f aca="false">IF(L72="","",IF(ABS(L72)&lt;=1.96*O72,"Yes","No"))</f>
        <v>Yes</v>
      </c>
      <c r="T72" s="59" t="n">
        <f aca="false">IF(D72="","",ROUND(SQRT(((D72+G72)*O72/100)^2+(J72*(D72+G72)*0.15542)^2),0))</f>
        <v>54</v>
      </c>
      <c r="U72" s="32"/>
    </row>
    <row r="73" customFormat="false" ht="15" hidden="false" customHeight="false" outlineLevel="0" collapsed="false">
      <c r="A73" s="32" t="s">
        <v>230</v>
      </c>
      <c r="B73" s="32" t="s">
        <v>232</v>
      </c>
      <c r="C73" s="32" t="s">
        <v>252</v>
      </c>
      <c r="D73" s="59" t="n">
        <v>672</v>
      </c>
      <c r="E73" s="59" t="n">
        <v>658</v>
      </c>
      <c r="F73" s="68" t="n">
        <f aca="false">IF(E73="","",D73-E73)</f>
        <v>14</v>
      </c>
      <c r="G73" s="59" t="n">
        <v>398</v>
      </c>
      <c r="H73" s="59" t="n">
        <v>375</v>
      </c>
      <c r="I73" s="68" t="n">
        <f aca="false">IF(H73="","",G73-H73)</f>
        <v>23</v>
      </c>
      <c r="J73" s="40" t="n">
        <f aca="false">IF(OR(D73="",D73+G73=0),"",D73/(D73+G73))</f>
        <v>0.62803738317757</v>
      </c>
      <c r="K73" s="40" t="n">
        <f aca="false">IF(E73="","",E73/(E73+H73))</f>
        <v>0.636979670861568</v>
      </c>
      <c r="L73" s="69" t="n">
        <f aca="false">IF(OR(K73="",J73=""),"",(J73-K73)*100)</f>
        <v>-0.894228768399819</v>
      </c>
      <c r="M73" s="36" t="n">
        <v>3.90585804045176</v>
      </c>
      <c r="N73" s="36" t="n">
        <v>1.28167166284998</v>
      </c>
      <c r="O73" s="36" t="n">
        <f aca="false">SQRT(M73^2+N73^2)</f>
        <v>4.11076748108115</v>
      </c>
      <c r="P73" s="40" t="n">
        <f aca="false">IF(J73="","",MAX(0,J73-1.96*O73/100))</f>
        <v>0.54746634054838</v>
      </c>
      <c r="Q73" s="40" t="n">
        <f aca="false">IF(J73="","",MIN(1,J73+1.96*O73/100))</f>
        <v>0.708608425806761</v>
      </c>
      <c r="R73" s="32" t="str">
        <f aca="false">IF(L73="","",IF(ABS(L73)&lt;=O73,"Yes","No"))</f>
        <v>Yes</v>
      </c>
      <c r="S73" s="32" t="str">
        <f aca="false">IF(L73="","",IF(ABS(L73)&lt;=1.96*O73,"Yes","No"))</f>
        <v>Yes</v>
      </c>
      <c r="T73" s="59" t="n">
        <f aca="false">IF(D73="","",ROUND(SQRT(((D73+G73)*O73/100)^2+(J73*(D73+G73)*0.09439)^2),0))</f>
        <v>77</v>
      </c>
      <c r="U73" s="32"/>
    </row>
    <row r="74" customFormat="false" ht="15" hidden="false" customHeight="false" outlineLevel="0" collapsed="false">
      <c r="A74" s="32" t="s">
        <v>230</v>
      </c>
      <c r="B74" s="32" t="s">
        <v>232</v>
      </c>
      <c r="C74" s="32" t="s">
        <v>253</v>
      </c>
      <c r="D74" s="59" t="n">
        <v>777</v>
      </c>
      <c r="E74" s="59" t="n">
        <v>693</v>
      </c>
      <c r="F74" s="68" t="n">
        <f aca="false">IF(E74="","",D74-E74)</f>
        <v>84</v>
      </c>
      <c r="G74" s="59" t="n">
        <v>373</v>
      </c>
      <c r="H74" s="59" t="n">
        <v>389</v>
      </c>
      <c r="I74" s="68" t="n">
        <f aca="false">IF(H74="","",G74-H74)</f>
        <v>-16</v>
      </c>
      <c r="J74" s="40" t="n">
        <f aca="false">IF(OR(D74="",D74+G74=0),"",D74/(D74+G74))</f>
        <v>0.675652173913043</v>
      </c>
      <c r="K74" s="40" t="n">
        <f aca="false">IF(E74="","",E74/(E74+H74))</f>
        <v>0.640480591497227</v>
      </c>
      <c r="L74" s="69" t="n">
        <f aca="false">IF(OR(K74="",J74=""),"",(J74-K74)*100)</f>
        <v>3.51715824158161</v>
      </c>
      <c r="M74" s="36" t="n">
        <v>3.90585804045176</v>
      </c>
      <c r="N74" s="36" t="n">
        <v>1.28167166284998</v>
      </c>
      <c r="O74" s="36" t="n">
        <f aca="false">SQRT(M74^2+N74^2)</f>
        <v>4.11076748108115</v>
      </c>
      <c r="P74" s="40" t="n">
        <f aca="false">IF(J74="","",MAX(0,J74-1.96*O74/100))</f>
        <v>0.595081131283853</v>
      </c>
      <c r="Q74" s="40" t="n">
        <f aca="false">IF(J74="","",MIN(1,J74+1.96*O74/100))</f>
        <v>0.756223216542234</v>
      </c>
      <c r="R74" s="32" t="str">
        <f aca="false">IF(L74="","",IF(ABS(L74)&lt;=O74,"Yes","No"))</f>
        <v>Yes</v>
      </c>
      <c r="S74" s="32" t="str">
        <f aca="false">IF(L74="","",IF(ABS(L74)&lt;=1.96*O74,"Yes","No"))</f>
        <v>Yes</v>
      </c>
      <c r="T74" s="59" t="n">
        <f aca="false">IF(D74="","",ROUND(SQRT(((D74+G74)*O74/100)^2+(J74*(D74+G74)*0.09439)^2),0))</f>
        <v>87</v>
      </c>
      <c r="U74" s="32"/>
    </row>
    <row r="75" customFormat="false" ht="15" hidden="false" customHeight="false" outlineLevel="0" collapsed="false">
      <c r="A75" s="32" t="s">
        <v>230</v>
      </c>
      <c r="B75" s="32" t="s">
        <v>232</v>
      </c>
      <c r="C75" s="32" t="s">
        <v>254</v>
      </c>
      <c r="D75" s="59" t="n">
        <v>495</v>
      </c>
      <c r="E75" s="59" t="n">
        <v>446</v>
      </c>
      <c r="F75" s="68" t="n">
        <f aca="false">IF(E75="","",D75-E75)</f>
        <v>49</v>
      </c>
      <c r="G75" s="59" t="n">
        <v>338</v>
      </c>
      <c r="H75" s="59" t="n">
        <v>382</v>
      </c>
      <c r="I75" s="68" t="n">
        <f aca="false">IF(H75="","",G75-H75)</f>
        <v>-44</v>
      </c>
      <c r="J75" s="40" t="n">
        <f aca="false">IF(OR(D75="",D75+G75=0),"",D75/(D75+G75))</f>
        <v>0.594237695078031</v>
      </c>
      <c r="K75" s="40" t="n">
        <f aca="false">IF(E75="","",E75/(E75+H75))</f>
        <v>0.538647342995169</v>
      </c>
      <c r="L75" s="69" t="n">
        <f aca="false">IF(OR(K75="",J75=""),"",(J75-K75)*100)</f>
        <v>5.55903520828622</v>
      </c>
      <c r="M75" s="36" t="n">
        <v>3.90585804045176</v>
      </c>
      <c r="N75" s="36" t="n">
        <v>1.28167166284998</v>
      </c>
      <c r="O75" s="36" t="n">
        <f aca="false">SQRT(M75^2+N75^2)</f>
        <v>4.11076748108115</v>
      </c>
      <c r="P75" s="40" t="n">
        <f aca="false">IF(J75="","",MAX(0,J75-1.96*O75/100))</f>
        <v>0.513666652448841</v>
      </c>
      <c r="Q75" s="40" t="n">
        <f aca="false">IF(J75="","",MIN(1,J75+1.96*O75/100))</f>
        <v>0.674808737707222</v>
      </c>
      <c r="R75" s="32" t="str">
        <f aca="false">IF(L75="","",IF(ABS(L75)&lt;=O75,"Yes","No"))</f>
        <v>No</v>
      </c>
      <c r="S75" s="32" t="str">
        <f aca="false">IF(L75="","",IF(ABS(L75)&lt;=1.96*O75,"Yes","No"))</f>
        <v>Yes</v>
      </c>
      <c r="T75" s="59" t="n">
        <f aca="false">IF(D75="","",ROUND(SQRT(((D75+G75)*O75/100)^2+(J75*(D75+G75)*0.09439)^2),0))</f>
        <v>58</v>
      </c>
      <c r="U75" s="32"/>
    </row>
    <row r="76" customFormat="false" ht="15" hidden="false" customHeight="false" outlineLevel="0" collapsed="false">
      <c r="A76" s="32" t="s">
        <v>230</v>
      </c>
      <c r="B76" s="32" t="s">
        <v>232</v>
      </c>
      <c r="C76" s="32" t="s">
        <v>255</v>
      </c>
      <c r="D76" s="59" t="n">
        <v>624</v>
      </c>
      <c r="E76" s="59" t="n">
        <v>627</v>
      </c>
      <c r="F76" s="68" t="n">
        <f aca="false">IF(E76="","",D76-E76)</f>
        <v>-3</v>
      </c>
      <c r="G76" s="59" t="n">
        <v>386</v>
      </c>
      <c r="H76" s="59" t="n">
        <v>389</v>
      </c>
      <c r="I76" s="68" t="n">
        <f aca="false">IF(H76="","",G76-H76)</f>
        <v>-3</v>
      </c>
      <c r="J76" s="40" t="n">
        <f aca="false">IF(OR(D76="",D76+G76=0),"",D76/(D76+G76))</f>
        <v>0.617821782178218</v>
      </c>
      <c r="K76" s="40" t="n">
        <f aca="false">IF(E76="","",E76/(E76+H76))</f>
        <v>0.617125984251969</v>
      </c>
      <c r="L76" s="69" t="n">
        <f aca="false">IF(OR(K76="",J76=""),"",(J76-K76)*100)</f>
        <v>0.0695797926249298</v>
      </c>
      <c r="M76" s="36" t="n">
        <v>3.90585804045176</v>
      </c>
      <c r="N76" s="36" t="n">
        <v>1.28167166284998</v>
      </c>
      <c r="O76" s="36" t="n">
        <f aca="false">SQRT(M76^2+N76^2)</f>
        <v>4.11076748108115</v>
      </c>
      <c r="P76" s="40" t="n">
        <f aca="false">IF(J76="","",MAX(0,J76-1.96*O76/100))</f>
        <v>0.537250739549027</v>
      </c>
      <c r="Q76" s="40" t="n">
        <f aca="false">IF(J76="","",MIN(1,J76+1.96*O76/100))</f>
        <v>0.698392824807408</v>
      </c>
      <c r="R76" s="32" t="str">
        <f aca="false">IF(L76="","",IF(ABS(L76)&lt;=O76,"Yes","No"))</f>
        <v>Yes</v>
      </c>
      <c r="S76" s="32" t="str">
        <f aca="false">IF(L76="","",IF(ABS(L76)&lt;=1.96*O76,"Yes","No"))</f>
        <v>Yes</v>
      </c>
      <c r="T76" s="59" t="n">
        <f aca="false">IF(D76="","",ROUND(SQRT(((D76+G76)*O76/100)^2+(J76*(D76+G76)*0.09439)^2),0))</f>
        <v>72</v>
      </c>
      <c r="U76" s="32"/>
    </row>
    <row r="77" customFormat="false" ht="15" hidden="false" customHeight="false" outlineLevel="0" collapsed="false">
      <c r="A77" s="32" t="s">
        <v>230</v>
      </c>
      <c r="B77" s="32" t="s">
        <v>232</v>
      </c>
      <c r="C77" s="32" t="s">
        <v>256</v>
      </c>
      <c r="D77" s="59" t="n">
        <v>642</v>
      </c>
      <c r="E77" s="59" t="n">
        <v>645</v>
      </c>
      <c r="F77" s="68" t="n">
        <f aca="false">IF(E77="","",D77-E77)</f>
        <v>-3</v>
      </c>
      <c r="G77" s="59" t="n">
        <v>389</v>
      </c>
      <c r="H77" s="59" t="n">
        <v>418</v>
      </c>
      <c r="I77" s="68" t="n">
        <f aca="false">IF(H77="","",G77-H77)</f>
        <v>-29</v>
      </c>
      <c r="J77" s="40" t="n">
        <f aca="false">IF(OR(D77="",D77+G77=0),"",D77/(D77+G77))</f>
        <v>0.622696411251212</v>
      </c>
      <c r="K77" s="40" t="n">
        <f aca="false">IF(E77="","",E77/(E77+H77))</f>
        <v>0.606773283160865</v>
      </c>
      <c r="L77" s="69" t="n">
        <f aca="false">IF(OR(K77="",J77=""),"",(J77-K77)*100)</f>
        <v>1.5923128090347</v>
      </c>
      <c r="M77" s="36" t="n">
        <v>3.90585804045176</v>
      </c>
      <c r="N77" s="36" t="n">
        <v>1.28167166284998</v>
      </c>
      <c r="O77" s="36" t="n">
        <f aca="false">SQRT(M77^2+N77^2)</f>
        <v>4.11076748108115</v>
      </c>
      <c r="P77" s="40" t="n">
        <f aca="false">IF(J77="","",MAX(0,J77-1.96*O77/100))</f>
        <v>0.542125368622022</v>
      </c>
      <c r="Q77" s="40" t="n">
        <f aca="false">IF(J77="","",MIN(1,J77+1.96*O77/100))</f>
        <v>0.703267453880403</v>
      </c>
      <c r="R77" s="32" t="str">
        <f aca="false">IF(L77="","",IF(ABS(L77)&lt;=O77,"Yes","No"))</f>
        <v>Yes</v>
      </c>
      <c r="S77" s="32" t="str">
        <f aca="false">IF(L77="","",IF(ABS(L77)&lt;=1.96*O77,"Yes","No"))</f>
        <v>Yes</v>
      </c>
      <c r="T77" s="59" t="n">
        <f aca="false">IF(D77="","",ROUND(SQRT(((D77+G77)*O77/100)^2+(J77*(D77+G77)*0.09439)^2),0))</f>
        <v>74</v>
      </c>
      <c r="U77" s="32"/>
    </row>
    <row r="78" customFormat="false" ht="15" hidden="false" customHeight="false" outlineLevel="0" collapsed="false">
      <c r="A78" s="32" t="s">
        <v>230</v>
      </c>
      <c r="B78" s="32" t="s">
        <v>232</v>
      </c>
      <c r="C78" s="32" t="s">
        <v>257</v>
      </c>
      <c r="D78" s="59" t="n">
        <v>504</v>
      </c>
      <c r="E78" s="59" t="n">
        <v>452</v>
      </c>
      <c r="F78" s="68" t="n">
        <f aca="false">IF(E78="","",D78-E78)</f>
        <v>52</v>
      </c>
      <c r="G78" s="59" t="n">
        <v>306</v>
      </c>
      <c r="H78" s="59" t="n">
        <v>341</v>
      </c>
      <c r="I78" s="68" t="n">
        <f aca="false">IF(H78="","",G78-H78)</f>
        <v>-35</v>
      </c>
      <c r="J78" s="40" t="n">
        <f aca="false">IF(OR(D78="",D78+G78=0),"",D78/(D78+G78))</f>
        <v>0.622222222222222</v>
      </c>
      <c r="K78" s="40" t="n">
        <f aca="false">IF(E78="","",E78/(E78+H78))</f>
        <v>0.569987389659521</v>
      </c>
      <c r="L78" s="69" t="n">
        <f aca="false">IF(OR(K78="",J78=""),"",(J78-K78)*100)</f>
        <v>5.22348325627014</v>
      </c>
      <c r="M78" s="36" t="n">
        <v>3.90585804045176</v>
      </c>
      <c r="N78" s="36" t="n">
        <v>1.28167166284998</v>
      </c>
      <c r="O78" s="36" t="n">
        <f aca="false">SQRT(M78^2+N78^2)</f>
        <v>4.11076748108115</v>
      </c>
      <c r="P78" s="40" t="n">
        <f aca="false">IF(J78="","",MAX(0,J78-1.96*O78/100))</f>
        <v>0.541651179593032</v>
      </c>
      <c r="Q78" s="40" t="n">
        <f aca="false">IF(J78="","",MIN(1,J78+1.96*O78/100))</f>
        <v>0.702793264851413</v>
      </c>
      <c r="R78" s="32" t="str">
        <f aca="false">IF(L78="","",IF(ABS(L78)&lt;=O78,"Yes","No"))</f>
        <v>No</v>
      </c>
      <c r="S78" s="32" t="str">
        <f aca="false">IF(L78="","",IF(ABS(L78)&lt;=1.96*O78,"Yes","No"))</f>
        <v>Yes</v>
      </c>
      <c r="T78" s="59" t="n">
        <f aca="false">IF(D78="","",ROUND(SQRT(((D78+G78)*O78/100)^2+(J78*(D78+G78)*0.09439)^2),0))</f>
        <v>58</v>
      </c>
      <c r="U78" s="32"/>
    </row>
    <row r="79" customFormat="false" ht="15" hidden="false" customHeight="false" outlineLevel="0" collapsed="false">
      <c r="A79" s="32" t="s">
        <v>230</v>
      </c>
      <c r="B79" s="32" t="s">
        <v>232</v>
      </c>
      <c r="C79" s="32" t="s">
        <v>258</v>
      </c>
      <c r="D79" s="59" t="n">
        <v>565</v>
      </c>
      <c r="E79" s="59" t="n">
        <v>541</v>
      </c>
      <c r="F79" s="68" t="n">
        <f aca="false">IF(E79="","",D79-E79)</f>
        <v>24</v>
      </c>
      <c r="G79" s="59" t="n">
        <v>344</v>
      </c>
      <c r="H79" s="59" t="n">
        <v>325</v>
      </c>
      <c r="I79" s="68" t="n">
        <f aca="false">IF(H79="","",G79-H79)</f>
        <v>19</v>
      </c>
      <c r="J79" s="40" t="n">
        <f aca="false">IF(OR(D79="",D79+G79=0),"",D79/(D79+G79))</f>
        <v>0.621562156215622</v>
      </c>
      <c r="K79" s="40" t="n">
        <f aca="false">IF(E79="","",E79/(E79+H79))</f>
        <v>0.624711316397229</v>
      </c>
      <c r="L79" s="69" t="n">
        <f aca="false">IF(OR(K79="",J79=""),"",(J79-K79)*100)</f>
        <v>-0.314916018160705</v>
      </c>
      <c r="M79" s="36" t="n">
        <v>3.90585804045176</v>
      </c>
      <c r="N79" s="36" t="n">
        <v>1.28167166284998</v>
      </c>
      <c r="O79" s="36" t="n">
        <f aca="false">SQRT(M79^2+N79^2)</f>
        <v>4.11076748108115</v>
      </c>
      <c r="P79" s="40" t="n">
        <f aca="false">IF(J79="","",MAX(0,J79-1.96*O79/100))</f>
        <v>0.540991113586431</v>
      </c>
      <c r="Q79" s="40" t="n">
        <f aca="false">IF(J79="","",MIN(1,J79+1.96*O79/100))</f>
        <v>0.702133198844812</v>
      </c>
      <c r="R79" s="32" t="str">
        <f aca="false">IF(L79="","",IF(ABS(L79)&lt;=O79,"Yes","No"))</f>
        <v>Yes</v>
      </c>
      <c r="S79" s="32" t="str">
        <f aca="false">IF(L79="","",IF(ABS(L79)&lt;=1.96*O79,"Yes","No"))</f>
        <v>Yes</v>
      </c>
      <c r="T79" s="59" t="n">
        <f aca="false">IF(D79="","",ROUND(SQRT(((D79+G79)*O79/100)^2+(J79*(D79+G79)*0.09439)^2),0))</f>
        <v>65</v>
      </c>
      <c r="U79" s="32"/>
    </row>
    <row r="80" customFormat="false" ht="15" hidden="false" customHeight="false" outlineLevel="0" collapsed="false">
      <c r="A80" s="32" t="s">
        <v>230</v>
      </c>
      <c r="B80" s="32" t="s">
        <v>232</v>
      </c>
      <c r="C80" s="32" t="s">
        <v>259</v>
      </c>
      <c r="D80" s="59" t="n">
        <v>798</v>
      </c>
      <c r="E80" s="59" t="n">
        <v>783</v>
      </c>
      <c r="F80" s="68" t="n">
        <f aca="false">IF(E80="","",D80-E80)</f>
        <v>15</v>
      </c>
      <c r="G80" s="59" t="n">
        <v>535</v>
      </c>
      <c r="H80" s="59" t="n">
        <v>562</v>
      </c>
      <c r="I80" s="68" t="n">
        <f aca="false">IF(H80="","",G80-H80)</f>
        <v>-27</v>
      </c>
      <c r="J80" s="40" t="n">
        <f aca="false">IF(OR(D80="",D80+G80=0),"",D80/(D80+G80))</f>
        <v>0.598649662415604</v>
      </c>
      <c r="K80" s="40" t="n">
        <f aca="false">IF(E80="","",E80/(E80+H80))</f>
        <v>0.582156133828996</v>
      </c>
      <c r="L80" s="69" t="n">
        <f aca="false">IF(OR(K80="",J80=""),"",(J80-K80)*100)</f>
        <v>1.64935285866076</v>
      </c>
      <c r="M80" s="36" t="n">
        <v>3.81593102501519</v>
      </c>
      <c r="N80" s="36" t="n">
        <v>1.28167166284998</v>
      </c>
      <c r="O80" s="36" t="n">
        <f aca="false">SQRT(M80^2+N80^2)</f>
        <v>4.02542070335836</v>
      </c>
      <c r="P80" s="40" t="n">
        <f aca="false">IF(J80="","",MAX(0,J80-1.96*O80/100))</f>
        <v>0.51975141662978</v>
      </c>
      <c r="Q80" s="40" t="n">
        <f aca="false">IF(J80="","",MIN(1,J80+1.96*O80/100))</f>
        <v>0.677547908201428</v>
      </c>
      <c r="R80" s="32" t="str">
        <f aca="false">IF(L80="","",IF(ABS(L80)&lt;=O80,"Yes","No"))</f>
        <v>Yes</v>
      </c>
      <c r="S80" s="32" t="str">
        <f aca="false">IF(L80="","",IF(ABS(L80)&lt;=1.96*O80,"Yes","No"))</f>
        <v>Yes</v>
      </c>
      <c r="T80" s="59" t="n">
        <f aca="false">IF(D80="","",ROUND(SQRT(((D80+G80)*O80/100)^2+(J80*(D80+G80)*0.09179)^2),0))</f>
        <v>91</v>
      </c>
      <c r="U80" s="32"/>
    </row>
    <row r="81" customFormat="false" ht="15" hidden="false" customHeight="false" outlineLevel="0" collapsed="false">
      <c r="A81" s="32" t="s">
        <v>230</v>
      </c>
      <c r="B81" s="32" t="s">
        <v>232</v>
      </c>
      <c r="C81" s="32" t="s">
        <v>260</v>
      </c>
      <c r="D81" s="59" t="n">
        <v>463</v>
      </c>
      <c r="E81" s="59" t="n">
        <v>454</v>
      </c>
      <c r="F81" s="68" t="n">
        <f aca="false">IF(E81="","",D81-E81)</f>
        <v>9</v>
      </c>
      <c r="G81" s="59" t="n">
        <v>236</v>
      </c>
      <c r="H81" s="59" t="n">
        <v>218</v>
      </c>
      <c r="I81" s="68" t="n">
        <f aca="false">IF(H81="","",G81-H81)</f>
        <v>18</v>
      </c>
      <c r="J81" s="40" t="n">
        <f aca="false">IF(OR(D81="",D81+G81=0),"",D81/(D81+G81))</f>
        <v>0.662374821173104</v>
      </c>
      <c r="K81" s="40" t="n">
        <f aca="false">IF(E81="","",E81/(E81+H81))</f>
        <v>0.675595238095238</v>
      </c>
      <c r="L81" s="69" t="n">
        <f aca="false">IF(OR(K81="",J81=""),"",(J81-K81)*100)</f>
        <v>-1.32204169221337</v>
      </c>
      <c r="M81" s="36" t="n">
        <v>4.95430278342605</v>
      </c>
      <c r="N81" s="36" t="n">
        <v>1.28167166284998</v>
      </c>
      <c r="O81" s="36" t="n">
        <f aca="false">SQRT(M81^2+N81^2)</f>
        <v>5.11740152042184</v>
      </c>
      <c r="P81" s="40" t="n">
        <f aca="false">IF(J81="","",MAX(0,J81-1.96*O81/100))</f>
        <v>0.562073751372836</v>
      </c>
      <c r="Q81" s="40" t="n">
        <f aca="false">IF(J81="","",MIN(1,J81+1.96*O81/100))</f>
        <v>0.762675890973373</v>
      </c>
      <c r="R81" s="32" t="str">
        <f aca="false">IF(L81="","",IF(ABS(L81)&lt;=O81,"Yes","No"))</f>
        <v>Yes</v>
      </c>
      <c r="S81" s="32" t="str">
        <f aca="false">IF(L81="","",IF(ABS(L81)&lt;=1.96*O81,"Yes","No"))</f>
        <v>Yes</v>
      </c>
      <c r="T81" s="59" t="n">
        <f aca="false">IF(D81="","",ROUND(SQRT(((D81+G81)*O81/100)^2+(J81*(D81+G81)*0.15542)^2),0))</f>
        <v>80</v>
      </c>
      <c r="U81" s="32"/>
    </row>
    <row r="82" customFormat="false" ht="15" hidden="false" customHeight="false" outlineLevel="0" collapsed="false">
      <c r="A82" s="32" t="s">
        <v>230</v>
      </c>
      <c r="B82" s="32" t="s">
        <v>232</v>
      </c>
      <c r="C82" s="32" t="s">
        <v>261</v>
      </c>
      <c r="D82" s="59" t="n">
        <v>471</v>
      </c>
      <c r="E82" s="59" t="n">
        <v>502</v>
      </c>
      <c r="F82" s="68" t="n">
        <f aca="false">IF(E82="","",D82-E82)</f>
        <v>-31</v>
      </c>
      <c r="G82" s="59" t="n">
        <v>300</v>
      </c>
      <c r="H82" s="59" t="n">
        <v>274</v>
      </c>
      <c r="I82" s="68" t="n">
        <f aca="false">IF(H82="","",G82-H82)</f>
        <v>26</v>
      </c>
      <c r="J82" s="40" t="n">
        <f aca="false">IF(OR(D82="",D82+G82=0),"",D82/(D82+G82))</f>
        <v>0.610894941634241</v>
      </c>
      <c r="K82" s="40" t="n">
        <f aca="false">IF(E82="","",E82/(E82+H82))</f>
        <v>0.646907216494845</v>
      </c>
      <c r="L82" s="69" t="n">
        <f aca="false">IF(OR(K82="",J82=""),"",(J82-K82)*100)</f>
        <v>-3.60122748606041</v>
      </c>
      <c r="M82" s="36" t="n">
        <v>3.90585804045176</v>
      </c>
      <c r="N82" s="36" t="n">
        <v>1.28167166284998</v>
      </c>
      <c r="O82" s="36" t="n">
        <f aca="false">SQRT(M82^2+N82^2)</f>
        <v>4.11076748108115</v>
      </c>
      <c r="P82" s="40" t="n">
        <f aca="false">IF(J82="","",MAX(0,J82-1.96*O82/100))</f>
        <v>0.530323899005051</v>
      </c>
      <c r="Q82" s="40" t="n">
        <f aca="false">IF(J82="","",MIN(1,J82+1.96*O82/100))</f>
        <v>0.691465984263432</v>
      </c>
      <c r="R82" s="32" t="str">
        <f aca="false">IF(L82="","",IF(ABS(L82)&lt;=O82,"Yes","No"))</f>
        <v>Yes</v>
      </c>
      <c r="S82" s="32" t="str">
        <f aca="false">IF(L82="","",IF(ABS(L82)&lt;=1.96*O82,"Yes","No"))</f>
        <v>Yes</v>
      </c>
      <c r="T82" s="59" t="n">
        <f aca="false">IF(D82="","",ROUND(SQRT(((D82+G82)*O82/100)^2+(J82*(D82+G82)*0.09439)^2),0))</f>
        <v>55</v>
      </c>
      <c r="U82" s="32"/>
    </row>
    <row r="83" customFormat="false" ht="15" hidden="false" customHeight="false" outlineLevel="0" collapsed="false">
      <c r="A83" s="32" t="s">
        <v>230</v>
      </c>
      <c r="B83" s="32" t="s">
        <v>232</v>
      </c>
      <c r="C83" s="32" t="s">
        <v>262</v>
      </c>
      <c r="D83" s="59" t="n">
        <v>475</v>
      </c>
      <c r="E83" s="59" t="n">
        <v>502</v>
      </c>
      <c r="F83" s="68" t="n">
        <f aca="false">IF(E83="","",D83-E83)</f>
        <v>-27</v>
      </c>
      <c r="G83" s="59" t="n">
        <v>328</v>
      </c>
      <c r="H83" s="59" t="n">
        <v>283</v>
      </c>
      <c r="I83" s="68" t="n">
        <f aca="false">IF(H83="","",G83-H83)</f>
        <v>45</v>
      </c>
      <c r="J83" s="40" t="n">
        <f aca="false">IF(OR(D83="",D83+G83=0),"",D83/(D83+G83))</f>
        <v>0.591531755915318</v>
      </c>
      <c r="K83" s="40" t="n">
        <f aca="false">IF(E83="","",E83/(E83+H83))</f>
        <v>0.639490445859873</v>
      </c>
      <c r="L83" s="69" t="n">
        <f aca="false">IF(OR(K83="",J83=""),"",(J83-K83)*100)</f>
        <v>-4.7958689944555</v>
      </c>
      <c r="M83" s="36" t="n">
        <v>3.90585804045176</v>
      </c>
      <c r="N83" s="36" t="n">
        <v>1.28167166284998</v>
      </c>
      <c r="O83" s="36" t="n">
        <f aca="false">SQRT(M83^2+N83^2)</f>
        <v>4.11076748108115</v>
      </c>
      <c r="P83" s="40" t="n">
        <f aca="false">IF(J83="","",MAX(0,J83-1.96*O83/100))</f>
        <v>0.510960713286127</v>
      </c>
      <c r="Q83" s="40" t="n">
        <f aca="false">IF(J83="","",MIN(1,J83+1.96*O83/100))</f>
        <v>0.672102798544508</v>
      </c>
      <c r="R83" s="32" t="str">
        <f aca="false">IF(L83="","",IF(ABS(L83)&lt;=O83,"Yes","No"))</f>
        <v>No</v>
      </c>
      <c r="S83" s="32" t="str">
        <f aca="false">IF(L83="","",IF(ABS(L83)&lt;=1.96*O83,"Yes","No"))</f>
        <v>Yes</v>
      </c>
      <c r="T83" s="59" t="n">
        <f aca="false">IF(D83="","",ROUND(SQRT(((D83+G83)*O83/100)^2+(J83*(D83+G83)*0.09439)^2),0))</f>
        <v>56</v>
      </c>
      <c r="U83" s="32"/>
    </row>
    <row r="84" customFormat="false" ht="15" hidden="false" customHeight="false" outlineLevel="0" collapsed="false">
      <c r="A84" s="32" t="s">
        <v>230</v>
      </c>
      <c r="B84" s="32" t="s">
        <v>232</v>
      </c>
      <c r="C84" s="32" t="s">
        <v>263</v>
      </c>
      <c r="D84" s="59" t="n">
        <v>357</v>
      </c>
      <c r="E84" s="59"/>
      <c r="F84" s="68" t="str">
        <f aca="false">IF(E84="","",D84-E84)</f>
        <v/>
      </c>
      <c r="G84" s="59" t="n">
        <v>246</v>
      </c>
      <c r="H84" s="59"/>
      <c r="I84" s="68" t="str">
        <f aca="false">IF(H84="","",G84-H84)</f>
        <v/>
      </c>
      <c r="J84" s="40" t="n">
        <f aca="false">IF(OR(D84="",D84+G84=0),"",D84/(D84+G84))</f>
        <v>0.592039800995025</v>
      </c>
      <c r="K84" s="40" t="str">
        <f aca="false">IF(E84="","",E84/(E84+H84))</f>
        <v/>
      </c>
      <c r="L84" s="69" t="str">
        <f aca="false">IF(OR(K84="",J84=""),"",(J84-K84)*100)</f>
        <v/>
      </c>
      <c r="M84" s="36" t="n">
        <v>4.95430278342605</v>
      </c>
      <c r="N84" s="36" t="n">
        <v>1.28167166284998</v>
      </c>
      <c r="O84" s="36" t="n">
        <f aca="false">SQRT(M84^2+N84^2)</f>
        <v>5.11740152042184</v>
      </c>
      <c r="P84" s="40" t="n">
        <f aca="false">IF(J84="","",MAX(0,J84-1.96*O84/100))</f>
        <v>0.491738731194757</v>
      </c>
      <c r="Q84" s="40" t="n">
        <f aca="false">IF(J84="","",MIN(1,J84+1.96*O84/100))</f>
        <v>0.692340870795293</v>
      </c>
      <c r="R84" s="32" t="str">
        <f aca="false">IF(L84="","",IF(ABS(L84)&lt;=O84,"Yes","No"))</f>
        <v/>
      </c>
      <c r="S84" s="32" t="str">
        <f aca="false">IF(L84="","",IF(ABS(L84)&lt;=1.96*O84,"Yes","No"))</f>
        <v/>
      </c>
      <c r="T84" s="59" t="n">
        <f aca="false">IF(D84="","",ROUND(SQRT(((D84+G84)*O84/100)^2+(J84*(D84+G84)*0.15542)^2),0))</f>
        <v>63</v>
      </c>
      <c r="U84" s="32" t="s">
        <v>735</v>
      </c>
    </row>
    <row r="85" customFormat="false" ht="15" hidden="false" customHeight="false" outlineLevel="0" collapsed="false">
      <c r="A85" s="32" t="s">
        <v>230</v>
      </c>
      <c r="B85" s="32" t="s">
        <v>232</v>
      </c>
      <c r="C85" s="32" t="s">
        <v>265</v>
      </c>
      <c r="D85" s="59" t="n">
        <v>909</v>
      </c>
      <c r="E85" s="59"/>
      <c r="F85" s="68" t="str">
        <f aca="false">IF(E85="","",D85-E85)</f>
        <v/>
      </c>
      <c r="G85" s="59" t="n">
        <v>628</v>
      </c>
      <c r="H85" s="59"/>
      <c r="I85" s="68" t="str">
        <f aca="false">IF(H85="","",G85-H85)</f>
        <v/>
      </c>
      <c r="J85" s="40" t="n">
        <f aca="false">IF(OR(D85="",D85+G85=0),"",D85/(D85+G85))</f>
        <v>0.591411841249187</v>
      </c>
      <c r="K85" s="40" t="str">
        <f aca="false">IF(E85="","",E85/(E85+H85))</f>
        <v/>
      </c>
      <c r="L85" s="69" t="str">
        <f aca="false">IF(OR(K85="",J85=""),"",(J85-K85)*100)</f>
        <v/>
      </c>
      <c r="M85" s="36" t="n">
        <v>3.81593102501519</v>
      </c>
      <c r="N85" s="36" t="n">
        <v>1.28167166284998</v>
      </c>
      <c r="O85" s="36" t="n">
        <f aca="false">SQRT(M85^2+N85^2)</f>
        <v>4.02542070335836</v>
      </c>
      <c r="P85" s="40" t="n">
        <f aca="false">IF(J85="","",MAX(0,J85-1.96*O85/100))</f>
        <v>0.512513595463363</v>
      </c>
      <c r="Q85" s="40" t="n">
        <f aca="false">IF(J85="","",MIN(1,J85+1.96*O85/100))</f>
        <v>0.670310087035011</v>
      </c>
      <c r="R85" s="32" t="str">
        <f aca="false">IF(L85="","",IF(ABS(L85)&lt;=O85,"Yes","No"))</f>
        <v/>
      </c>
      <c r="S85" s="32" t="str">
        <f aca="false">IF(L85="","",IF(ABS(L85)&lt;=1.96*O85,"Yes","No"))</f>
        <v/>
      </c>
      <c r="T85" s="59" t="n">
        <f aca="false">IF(D85="","",ROUND(SQRT(((D85+G85)*O85/100)^2+(J85*(D85+G85)*0.09179)^2),0))</f>
        <v>104</v>
      </c>
      <c r="U85" s="32" t="s">
        <v>735</v>
      </c>
    </row>
    <row r="86" customFormat="false" ht="15" hidden="false" customHeight="false" outlineLevel="0" collapsed="false">
      <c r="A86" s="32" t="s">
        <v>230</v>
      </c>
      <c r="B86" s="32" t="s">
        <v>232</v>
      </c>
      <c r="C86" s="32" t="s">
        <v>267</v>
      </c>
      <c r="D86" s="59" t="n">
        <v>489</v>
      </c>
      <c r="E86" s="59" t="n">
        <v>488</v>
      </c>
      <c r="F86" s="68" t="n">
        <f aca="false">IF(E86="","",D86-E86)</f>
        <v>1</v>
      </c>
      <c r="G86" s="59" t="n">
        <v>261</v>
      </c>
      <c r="H86" s="59" t="n">
        <v>252</v>
      </c>
      <c r="I86" s="68" t="n">
        <f aca="false">IF(H86="","",G86-H86)</f>
        <v>9</v>
      </c>
      <c r="J86" s="40" t="n">
        <f aca="false">IF(OR(D86="",D86+G86=0),"",D86/(D86+G86))</f>
        <v>0.652</v>
      </c>
      <c r="K86" s="40" t="n">
        <f aca="false">IF(E86="","",E86/(E86+H86))</f>
        <v>0.65945945945946</v>
      </c>
      <c r="L86" s="69" t="n">
        <f aca="false">IF(OR(K86="",J86=""),"",(J86-K86)*100)</f>
        <v>-0.745945945945947</v>
      </c>
      <c r="M86" s="36" t="n">
        <v>4.95430278342605</v>
      </c>
      <c r="N86" s="36" t="n">
        <v>1.28167166284998</v>
      </c>
      <c r="O86" s="36" t="n">
        <f aca="false">SQRT(M86^2+N86^2)</f>
        <v>5.11740152042184</v>
      </c>
      <c r="P86" s="40" t="n">
        <f aca="false">IF(J86="","",MAX(0,J86-1.96*O86/100))</f>
        <v>0.551698930199732</v>
      </c>
      <c r="Q86" s="40" t="n">
        <f aca="false">IF(J86="","",MIN(1,J86+1.96*O86/100))</f>
        <v>0.752301069800268</v>
      </c>
      <c r="R86" s="32" t="str">
        <f aca="false">IF(L86="","",IF(ABS(L86)&lt;=O86,"Yes","No"))</f>
        <v>Yes</v>
      </c>
      <c r="S86" s="32" t="str">
        <f aca="false">IF(L86="","",IF(ABS(L86)&lt;=1.96*O86,"Yes","No"))</f>
        <v>Yes</v>
      </c>
      <c r="T86" s="59" t="n">
        <f aca="false">IF(D86="","",ROUND(SQRT(((D86+G86)*O86/100)^2+(J86*(D86+G86)*0.15542)^2),0))</f>
        <v>85</v>
      </c>
      <c r="U86" s="32"/>
    </row>
    <row r="87" customFormat="false" ht="15" hidden="false" customHeight="false" outlineLevel="0" collapsed="false">
      <c r="A87" s="32" t="s">
        <v>230</v>
      </c>
      <c r="B87" s="32" t="s">
        <v>232</v>
      </c>
      <c r="C87" s="32" t="s">
        <v>268</v>
      </c>
      <c r="D87" s="59" t="n">
        <v>610</v>
      </c>
      <c r="E87" s="59" t="n">
        <v>601</v>
      </c>
      <c r="F87" s="68" t="n">
        <f aca="false">IF(E87="","",D87-E87)</f>
        <v>9</v>
      </c>
      <c r="G87" s="59" t="n">
        <v>420</v>
      </c>
      <c r="H87" s="59" t="n">
        <v>394</v>
      </c>
      <c r="I87" s="68" t="n">
        <f aca="false">IF(H87="","",G87-H87)</f>
        <v>26</v>
      </c>
      <c r="J87" s="40" t="n">
        <f aca="false">IF(OR(D87="",D87+G87=0),"",D87/(D87+G87))</f>
        <v>0.592233009708738</v>
      </c>
      <c r="K87" s="40" t="n">
        <f aca="false">IF(E87="","",E87/(E87+H87))</f>
        <v>0.604020100502513</v>
      </c>
      <c r="L87" s="69" t="n">
        <f aca="false">IF(OR(K87="",J87=""),"",(J87-K87)*100)</f>
        <v>-1.17870907937747</v>
      </c>
      <c r="M87" s="36" t="n">
        <v>3.90585804045176</v>
      </c>
      <c r="N87" s="36" t="n">
        <v>1.28167166284998</v>
      </c>
      <c r="O87" s="36" t="n">
        <f aca="false">SQRT(M87^2+N87^2)</f>
        <v>4.11076748108115</v>
      </c>
      <c r="P87" s="40" t="n">
        <f aca="false">IF(J87="","",MAX(0,J87-1.96*O87/100))</f>
        <v>0.511661967079547</v>
      </c>
      <c r="Q87" s="40" t="n">
        <f aca="false">IF(J87="","",MIN(1,J87+1.96*O87/100))</f>
        <v>0.672804052337928</v>
      </c>
      <c r="R87" s="32" t="str">
        <f aca="false">IF(L87="","",IF(ABS(L87)&lt;=O87,"Yes","No"))</f>
        <v>Yes</v>
      </c>
      <c r="S87" s="32" t="str">
        <f aca="false">IF(L87="","",IF(ABS(L87)&lt;=1.96*O87,"Yes","No"))</f>
        <v>Yes</v>
      </c>
      <c r="T87" s="59" t="n">
        <f aca="false">IF(D87="","",ROUND(SQRT(((D87+G87)*O87/100)^2+(J87*(D87+G87)*0.09439)^2),0))</f>
        <v>71</v>
      </c>
      <c r="U87" s="32"/>
    </row>
    <row r="88" customFormat="false" ht="15" hidden="false" customHeight="false" outlineLevel="0" collapsed="false">
      <c r="A88" s="32" t="s">
        <v>230</v>
      </c>
      <c r="B88" s="32" t="s">
        <v>232</v>
      </c>
      <c r="C88" s="32" t="s">
        <v>269</v>
      </c>
      <c r="D88" s="59" t="n">
        <v>17</v>
      </c>
      <c r="E88" s="59"/>
      <c r="F88" s="68" t="str">
        <f aca="false">IF(E88="","",D88-E88)</f>
        <v/>
      </c>
      <c r="G88" s="59" t="n">
        <v>12</v>
      </c>
      <c r="H88" s="59"/>
      <c r="I88" s="68" t="str">
        <f aca="false">IF(H88="","",G88-H88)</f>
        <v/>
      </c>
      <c r="J88" s="40" t="n">
        <f aca="false">IF(OR(D88="",D88+G88=0),"",D88/(D88+G88))</f>
        <v>0.586206896551724</v>
      </c>
      <c r="K88" s="40" t="str">
        <f aca="false">IF(E88="","",E88/(E88+H88))</f>
        <v/>
      </c>
      <c r="L88" s="69" t="str">
        <f aca="false">IF(OR(K88="",J88=""),"",(J88-K88)*100)</f>
        <v/>
      </c>
      <c r="M88" s="36" t="n">
        <v>4.95430278342605</v>
      </c>
      <c r="N88" s="36" t="n">
        <v>1.28167166284998</v>
      </c>
      <c r="O88" s="36" t="n">
        <f aca="false">SQRT(M88^2+N88^2)</f>
        <v>5.11740152042184</v>
      </c>
      <c r="P88" s="40" t="n">
        <f aca="false">IF(J88="","",MAX(0,J88-1.96*O88/100))</f>
        <v>0.485905826751456</v>
      </c>
      <c r="Q88" s="40" t="n">
        <f aca="false">IF(J88="","",MIN(1,J88+1.96*O88/100))</f>
        <v>0.686507966351992</v>
      </c>
      <c r="R88" s="32" t="str">
        <f aca="false">IF(L88="","",IF(ABS(L88)&lt;=O88,"Yes","No"))</f>
        <v/>
      </c>
      <c r="S88" s="32" t="str">
        <f aca="false">IF(L88="","",IF(ABS(L88)&lt;=1.96*O88,"Yes","No"))</f>
        <v/>
      </c>
      <c r="T88" s="59" t="n">
        <f aca="false">IF(D88="","",ROUND(SQRT(((D88+G88)*O88/100)^2+(J88*(D88+G88)*0.15542)^2),0))</f>
        <v>3</v>
      </c>
      <c r="U88" s="32" t="s">
        <v>735</v>
      </c>
    </row>
    <row r="89" customFormat="false" ht="15" hidden="false" customHeight="false" outlineLevel="0" collapsed="false">
      <c r="A89" s="32" t="s">
        <v>230</v>
      </c>
      <c r="B89" s="32" t="s">
        <v>232</v>
      </c>
      <c r="C89" s="32" t="s">
        <v>270</v>
      </c>
      <c r="D89" s="59" t="n">
        <v>351</v>
      </c>
      <c r="E89" s="59" t="n">
        <v>330</v>
      </c>
      <c r="F89" s="68" t="n">
        <f aca="false">IF(E89="","",D89-E89)</f>
        <v>21</v>
      </c>
      <c r="G89" s="59" t="n">
        <v>252</v>
      </c>
      <c r="H89" s="59" t="n">
        <v>270</v>
      </c>
      <c r="I89" s="68" t="n">
        <f aca="false">IF(H89="","",G89-H89)</f>
        <v>-18</v>
      </c>
      <c r="J89" s="40" t="n">
        <f aca="false">IF(OR(D89="",D89+G89=0),"",D89/(D89+G89))</f>
        <v>0.582089552238806</v>
      </c>
      <c r="K89" s="40" t="n">
        <f aca="false">IF(E89="","",E89/(E89+H89))</f>
        <v>0.55</v>
      </c>
      <c r="L89" s="69" t="n">
        <f aca="false">IF(OR(K89="",J89=""),"",(J89-K89)*100)</f>
        <v>3.20895522388059</v>
      </c>
      <c r="M89" s="36" t="n">
        <v>4.95430278342605</v>
      </c>
      <c r="N89" s="36" t="n">
        <v>1.28167166284998</v>
      </c>
      <c r="O89" s="36" t="n">
        <f aca="false">SQRT(M89^2+N89^2)</f>
        <v>5.11740152042184</v>
      </c>
      <c r="P89" s="40" t="n">
        <f aca="false">IF(J89="","",MAX(0,J89-1.96*O89/100))</f>
        <v>0.481788482438538</v>
      </c>
      <c r="Q89" s="40" t="n">
        <f aca="false">IF(J89="","",MIN(1,J89+1.96*O89/100))</f>
        <v>0.682390622039074</v>
      </c>
      <c r="R89" s="32" t="str">
        <f aca="false">IF(L89="","",IF(ABS(L89)&lt;=O89,"Yes","No"))</f>
        <v>Yes</v>
      </c>
      <c r="S89" s="32" t="str">
        <f aca="false">IF(L89="","",IF(ABS(L89)&lt;=1.96*O89,"Yes","No"))</f>
        <v>Yes</v>
      </c>
      <c r="T89" s="59" t="n">
        <f aca="false">IF(D89="","",ROUND(SQRT(((D89+G89)*O89/100)^2+(J89*(D89+G89)*0.15542)^2),0))</f>
        <v>63</v>
      </c>
      <c r="U89" s="32"/>
    </row>
    <row r="90" customFormat="false" ht="15" hidden="false" customHeight="false" outlineLevel="0" collapsed="false">
      <c r="A90" s="32" t="s">
        <v>230</v>
      </c>
      <c r="B90" s="32" t="s">
        <v>232</v>
      </c>
      <c r="C90" s="32" t="s">
        <v>271</v>
      </c>
      <c r="D90" s="59" t="n">
        <v>617</v>
      </c>
      <c r="E90" s="59" t="n">
        <v>591</v>
      </c>
      <c r="F90" s="68" t="n">
        <f aca="false">IF(E90="","",D90-E90)</f>
        <v>26</v>
      </c>
      <c r="G90" s="59" t="n">
        <v>314</v>
      </c>
      <c r="H90" s="59" t="n">
        <v>333</v>
      </c>
      <c r="I90" s="68" t="n">
        <f aca="false">IF(H90="","",G90-H90)</f>
        <v>-19</v>
      </c>
      <c r="J90" s="40" t="n">
        <f aca="false">IF(OR(D90="",D90+G90=0),"",D90/(D90+G90))</f>
        <v>0.662728249194415</v>
      </c>
      <c r="K90" s="40" t="n">
        <f aca="false">IF(E90="","",E90/(E90+H90))</f>
        <v>0.63961038961039</v>
      </c>
      <c r="L90" s="69" t="n">
        <f aca="false">IF(OR(K90="",J90=""),"",(J90-K90)*100)</f>
        <v>2.3117859584025</v>
      </c>
      <c r="M90" s="36" t="n">
        <v>3.90585804045176</v>
      </c>
      <c r="N90" s="36" t="n">
        <v>1.28167166284998</v>
      </c>
      <c r="O90" s="36" t="n">
        <f aca="false">SQRT(M90^2+N90^2)</f>
        <v>4.11076748108115</v>
      </c>
      <c r="P90" s="40" t="n">
        <f aca="false">IF(J90="","",MAX(0,J90-1.96*O90/100))</f>
        <v>0.582157206565224</v>
      </c>
      <c r="Q90" s="40" t="n">
        <f aca="false">IF(J90="","",MIN(1,J90+1.96*O90/100))</f>
        <v>0.743299291823605</v>
      </c>
      <c r="R90" s="32" t="str">
        <f aca="false">IF(L90="","",IF(ABS(L90)&lt;=O90,"Yes","No"))</f>
        <v>Yes</v>
      </c>
      <c r="S90" s="32" t="str">
        <f aca="false">IF(L90="","",IF(ABS(L90)&lt;=1.96*O90,"Yes","No"))</f>
        <v>Yes</v>
      </c>
      <c r="T90" s="59" t="n">
        <f aca="false">IF(D90="","",ROUND(SQRT(((D90+G90)*O90/100)^2+(J90*(D90+G90)*0.09439)^2),0))</f>
        <v>70</v>
      </c>
      <c r="U90" s="32"/>
    </row>
    <row r="91" customFormat="false" ht="15" hidden="false" customHeight="false" outlineLevel="0" collapsed="false">
      <c r="A91" s="32" t="s">
        <v>230</v>
      </c>
      <c r="B91" s="32" t="s">
        <v>232</v>
      </c>
      <c r="C91" s="32" t="s">
        <v>272</v>
      </c>
      <c r="D91" s="59" t="n">
        <v>339</v>
      </c>
      <c r="E91" s="59" t="n">
        <v>347</v>
      </c>
      <c r="F91" s="68" t="n">
        <f aca="false">IF(E91="","",D91-E91)</f>
        <v>-8</v>
      </c>
      <c r="G91" s="59" t="n">
        <v>253</v>
      </c>
      <c r="H91" s="59" t="n">
        <v>243</v>
      </c>
      <c r="I91" s="68" t="n">
        <f aca="false">IF(H91="","",G91-H91)</f>
        <v>10</v>
      </c>
      <c r="J91" s="40" t="n">
        <f aca="false">IF(OR(D91="",D91+G91=0),"",D91/(D91+G91))</f>
        <v>0.572635135135135</v>
      </c>
      <c r="K91" s="40" t="n">
        <f aca="false">IF(E91="","",E91/(E91+H91))</f>
        <v>0.588135593220339</v>
      </c>
      <c r="L91" s="69" t="n">
        <f aca="false">IF(OR(K91="",J91=""),"",(J91-K91)*100)</f>
        <v>-1.5500458085204</v>
      </c>
      <c r="M91" s="36" t="n">
        <v>4.95430278342605</v>
      </c>
      <c r="N91" s="36" t="n">
        <v>1.28167166284998</v>
      </c>
      <c r="O91" s="36" t="n">
        <f aca="false">SQRT(M91^2+N91^2)</f>
        <v>5.11740152042184</v>
      </c>
      <c r="P91" s="40" t="n">
        <f aca="false">IF(J91="","",MAX(0,J91-1.96*O91/100))</f>
        <v>0.472334065334867</v>
      </c>
      <c r="Q91" s="40" t="n">
        <f aca="false">IF(J91="","",MIN(1,J91+1.96*O91/100))</f>
        <v>0.672936204935403</v>
      </c>
      <c r="R91" s="32" t="str">
        <f aca="false">IF(L91="","",IF(ABS(L91)&lt;=O91,"Yes","No"))</f>
        <v>Yes</v>
      </c>
      <c r="S91" s="32" t="str">
        <f aca="false">IF(L91="","",IF(ABS(L91)&lt;=1.96*O91,"Yes","No"))</f>
        <v>Yes</v>
      </c>
      <c r="T91" s="59" t="n">
        <f aca="false">IF(D91="","",ROUND(SQRT(((D91+G91)*O91/100)^2+(J91*(D91+G91)*0.15542)^2),0))</f>
        <v>61</v>
      </c>
      <c r="U91" s="32"/>
    </row>
    <row r="92" customFormat="false" ht="15" hidden="false" customHeight="false" outlineLevel="0" collapsed="false">
      <c r="A92" s="32" t="s">
        <v>230</v>
      </c>
      <c r="B92" s="32" t="s">
        <v>232</v>
      </c>
      <c r="C92" s="32" t="s">
        <v>273</v>
      </c>
      <c r="D92" s="59" t="n">
        <v>463</v>
      </c>
      <c r="E92" s="59" t="n">
        <v>440</v>
      </c>
      <c r="F92" s="68" t="n">
        <f aca="false">IF(E92="","",D92-E92)</f>
        <v>23</v>
      </c>
      <c r="G92" s="59" t="n">
        <v>253</v>
      </c>
      <c r="H92" s="59" t="n">
        <v>259</v>
      </c>
      <c r="I92" s="68" t="n">
        <f aca="false">IF(H92="","",G92-H92)</f>
        <v>-6</v>
      </c>
      <c r="J92" s="40" t="n">
        <f aca="false">IF(OR(D92="",D92+G92=0),"",D92/(D92+G92))</f>
        <v>0.646648044692737</v>
      </c>
      <c r="K92" s="40" t="n">
        <f aca="false">IF(E92="","",E92/(E92+H92))</f>
        <v>0.629470672389127</v>
      </c>
      <c r="L92" s="69" t="n">
        <f aca="false">IF(OR(K92="",J92=""),"",(J92-K92)*100)</f>
        <v>1.71773723036101</v>
      </c>
      <c r="M92" s="36" t="n">
        <v>4.95430278342605</v>
      </c>
      <c r="N92" s="36" t="n">
        <v>1.28167166284998</v>
      </c>
      <c r="O92" s="36" t="n">
        <f aca="false">SQRT(M92^2+N92^2)</f>
        <v>5.11740152042184</v>
      </c>
      <c r="P92" s="40" t="n">
        <f aca="false">IF(J92="","",MAX(0,J92-1.96*O92/100))</f>
        <v>0.546346974892469</v>
      </c>
      <c r="Q92" s="40" t="n">
        <f aca="false">IF(J92="","",MIN(1,J92+1.96*O92/100))</f>
        <v>0.746949114493006</v>
      </c>
      <c r="R92" s="32" t="str">
        <f aca="false">IF(L92="","",IF(ABS(L92)&lt;=O92,"Yes","No"))</f>
        <v>Yes</v>
      </c>
      <c r="S92" s="32" t="str">
        <f aca="false">IF(L92="","",IF(ABS(L92)&lt;=1.96*O92,"Yes","No"))</f>
        <v>Yes</v>
      </c>
      <c r="T92" s="59" t="n">
        <f aca="false">IF(D92="","",ROUND(SQRT(((D92+G92)*O92/100)^2+(J92*(D92+G92)*0.15542)^2),0))</f>
        <v>81</v>
      </c>
      <c r="U92" s="32"/>
    </row>
    <row r="93" customFormat="false" ht="15" hidden="false" customHeight="false" outlineLevel="0" collapsed="false">
      <c r="A93" s="32" t="s">
        <v>230</v>
      </c>
      <c r="B93" s="32" t="s">
        <v>232</v>
      </c>
      <c r="C93" s="32" t="s">
        <v>274</v>
      </c>
      <c r="D93" s="59" t="n">
        <v>564</v>
      </c>
      <c r="E93" s="59" t="n">
        <v>553</v>
      </c>
      <c r="F93" s="68" t="n">
        <f aca="false">IF(E93="","",D93-E93)</f>
        <v>11</v>
      </c>
      <c r="G93" s="59" t="n">
        <v>409</v>
      </c>
      <c r="H93" s="59" t="n">
        <v>367</v>
      </c>
      <c r="I93" s="68" t="n">
        <f aca="false">IF(H93="","",G93-H93)</f>
        <v>42</v>
      </c>
      <c r="J93" s="40" t="n">
        <f aca="false">IF(OR(D93="",D93+G93=0),"",D93/(D93+G93))</f>
        <v>0.579650565262076</v>
      </c>
      <c r="K93" s="40" t="n">
        <f aca="false">IF(E93="","",E93/(E93+H93))</f>
        <v>0.601086956521739</v>
      </c>
      <c r="L93" s="69" t="n">
        <f aca="false">IF(OR(K93="",J93=""),"",(J93-K93)*100)</f>
        <v>-2.14363912596631</v>
      </c>
      <c r="M93" s="36" t="n">
        <v>3.90585804045176</v>
      </c>
      <c r="N93" s="36" t="n">
        <v>1.28167166284998</v>
      </c>
      <c r="O93" s="36" t="n">
        <f aca="false">SQRT(M93^2+N93^2)</f>
        <v>4.11076748108115</v>
      </c>
      <c r="P93" s="40" t="n">
        <f aca="false">IF(J93="","",MAX(0,J93-1.96*O93/100))</f>
        <v>0.499079522632885</v>
      </c>
      <c r="Q93" s="40" t="n">
        <f aca="false">IF(J93="","",MIN(1,J93+1.96*O93/100))</f>
        <v>0.660221607891267</v>
      </c>
      <c r="R93" s="32" t="str">
        <f aca="false">IF(L93="","",IF(ABS(L93)&lt;=O93,"Yes","No"))</f>
        <v>Yes</v>
      </c>
      <c r="S93" s="32" t="str">
        <f aca="false">IF(L93="","",IF(ABS(L93)&lt;=1.96*O93,"Yes","No"))</f>
        <v>Yes</v>
      </c>
      <c r="T93" s="59" t="n">
        <f aca="false">IF(D93="","",ROUND(SQRT(((D93+G93)*O93/100)^2+(J93*(D93+G93)*0.09439)^2),0))</f>
        <v>67</v>
      </c>
      <c r="U93" s="32"/>
    </row>
    <row r="94" customFormat="false" ht="15" hidden="false" customHeight="false" outlineLevel="0" collapsed="false">
      <c r="A94" s="32" t="s">
        <v>230</v>
      </c>
      <c r="B94" s="32" t="s">
        <v>232</v>
      </c>
      <c r="C94" s="32" t="s">
        <v>275</v>
      </c>
      <c r="D94" s="59" t="n">
        <v>1</v>
      </c>
      <c r="E94" s="59"/>
      <c r="F94" s="68" t="str">
        <f aca="false">IF(E94="","",D94-E94)</f>
        <v/>
      </c>
      <c r="G94" s="59" t="n">
        <v>1</v>
      </c>
      <c r="H94" s="59"/>
      <c r="I94" s="68" t="str">
        <f aca="false">IF(H94="","",G94-H94)</f>
        <v/>
      </c>
      <c r="J94" s="40" t="n">
        <f aca="false">IF(OR(D94="",D94+G94=0),"",D94/(D94+G94))</f>
        <v>0.5</v>
      </c>
      <c r="K94" s="40" t="str">
        <f aca="false">IF(E94="","",E94/(E94+H94))</f>
        <v/>
      </c>
      <c r="L94" s="69" t="str">
        <f aca="false">IF(OR(K94="",J94=""),"",(J94-K94)*100)</f>
        <v/>
      </c>
      <c r="M94" s="36" t="n">
        <v>4.95430278342605</v>
      </c>
      <c r="N94" s="36" t="n">
        <v>1.28167166284998</v>
      </c>
      <c r="O94" s="36" t="n">
        <f aca="false">SQRT(M94^2+N94^2)</f>
        <v>5.11740152042184</v>
      </c>
      <c r="P94" s="40" t="n">
        <f aca="false">IF(J94="","",MAX(0,J94-1.96*O94/100))</f>
        <v>0.399698930199732</v>
      </c>
      <c r="Q94" s="40" t="n">
        <f aca="false">IF(J94="","",MIN(1,J94+1.96*O94/100))</f>
        <v>0.600301069800268</v>
      </c>
      <c r="R94" s="32" t="str">
        <f aca="false">IF(L94="","",IF(ABS(L94)&lt;=O94,"Yes","No"))</f>
        <v/>
      </c>
      <c r="S94" s="32" t="str">
        <f aca="false">IF(L94="","",IF(ABS(L94)&lt;=1.96*O94,"Yes","No"))</f>
        <v/>
      </c>
      <c r="T94" s="59" t="n">
        <f aca="false">IF(D94="","",ROUND(SQRT(((D94+G94)*O94/100)^2+(J94*(D94+G94)*0.15542)^2),0))</f>
        <v>0</v>
      </c>
      <c r="U94" s="32" t="s">
        <v>735</v>
      </c>
    </row>
    <row r="95" customFormat="false" ht="15" hidden="false" customHeight="false" outlineLevel="0" collapsed="false">
      <c r="A95" s="32" t="s">
        <v>230</v>
      </c>
      <c r="B95" s="32" t="s">
        <v>232</v>
      </c>
      <c r="C95" s="32" t="s">
        <v>276</v>
      </c>
      <c r="D95" s="59" t="n">
        <v>854</v>
      </c>
      <c r="E95" s="59" t="n">
        <v>821</v>
      </c>
      <c r="F95" s="68" t="n">
        <f aca="false">IF(E95="","",D95-E95)</f>
        <v>33</v>
      </c>
      <c r="G95" s="59" t="n">
        <v>524</v>
      </c>
      <c r="H95" s="59" t="n">
        <v>504</v>
      </c>
      <c r="I95" s="68" t="n">
        <f aca="false">IF(H95="","",G95-H95)</f>
        <v>20</v>
      </c>
      <c r="J95" s="40" t="n">
        <f aca="false">IF(OR(D95="",D95+G95=0),"",D95/(D95+G95))</f>
        <v>0.619738751814224</v>
      </c>
      <c r="K95" s="40" t="n">
        <f aca="false">IF(E95="","",E95/(E95+H95))</f>
        <v>0.619622641509434</v>
      </c>
      <c r="L95" s="69" t="n">
        <f aca="false">IF(OR(K95="",J95=""),"",(J95-K95)*100)</f>
        <v>0.0116110304789641</v>
      </c>
      <c r="M95" s="36" t="n">
        <v>3.81593102501519</v>
      </c>
      <c r="N95" s="36" t="n">
        <v>1.28167166284998</v>
      </c>
      <c r="O95" s="36" t="n">
        <f aca="false">SQRT(M95^2+N95^2)</f>
        <v>4.02542070335836</v>
      </c>
      <c r="P95" s="40" t="n">
        <f aca="false">IF(J95="","",MAX(0,J95-1.96*O95/100))</f>
        <v>0.5408405060284</v>
      </c>
      <c r="Q95" s="40" t="n">
        <f aca="false">IF(J95="","",MIN(1,J95+1.96*O95/100))</f>
        <v>0.698636997600048</v>
      </c>
      <c r="R95" s="32" t="str">
        <f aca="false">IF(L95="","",IF(ABS(L95)&lt;=O95,"Yes","No"))</f>
        <v>Yes</v>
      </c>
      <c r="S95" s="32" t="str">
        <f aca="false">IF(L95="","",IF(ABS(L95)&lt;=1.96*O95,"Yes","No"))</f>
        <v>Yes</v>
      </c>
      <c r="T95" s="59" t="n">
        <f aca="false">IF(D95="","",ROUND(SQRT(((D95+G95)*O95/100)^2+(J95*(D95+G95)*0.09179)^2),0))</f>
        <v>96</v>
      </c>
      <c r="U95" s="32"/>
    </row>
    <row r="96" customFormat="false" ht="15" hidden="false" customHeight="false" outlineLevel="0" collapsed="false">
      <c r="A96" s="32" t="s">
        <v>230</v>
      </c>
      <c r="B96" s="32" t="s">
        <v>232</v>
      </c>
      <c r="C96" s="32" t="s">
        <v>277</v>
      </c>
      <c r="D96" s="59" t="n">
        <v>511</v>
      </c>
      <c r="E96" s="59" t="n">
        <v>487</v>
      </c>
      <c r="F96" s="68" t="n">
        <f aca="false">IF(E96="","",D96-E96)</f>
        <v>24</v>
      </c>
      <c r="G96" s="59" t="n">
        <v>159</v>
      </c>
      <c r="H96" s="59" t="n">
        <v>191</v>
      </c>
      <c r="I96" s="68" t="n">
        <f aca="false">IF(H96="","",G96-H96)</f>
        <v>-32</v>
      </c>
      <c r="J96" s="40" t="n">
        <f aca="false">IF(OR(D96="",D96+G96=0),"",D96/(D96+G96))</f>
        <v>0.762686567164179</v>
      </c>
      <c r="K96" s="40" t="n">
        <f aca="false">IF(E96="","",E96/(E96+H96))</f>
        <v>0.718289085545723</v>
      </c>
      <c r="L96" s="69" t="n">
        <f aca="false">IF(OR(K96="",J96=""),"",(J96-K96)*100)</f>
        <v>4.43974816184565</v>
      </c>
      <c r="M96" s="36" t="n">
        <v>4.95430278342605</v>
      </c>
      <c r="N96" s="36" t="n">
        <v>1.28167166284998</v>
      </c>
      <c r="O96" s="36" t="n">
        <f aca="false">SQRT(M96^2+N96^2)</f>
        <v>5.11740152042184</v>
      </c>
      <c r="P96" s="40" t="n">
        <f aca="false">IF(J96="","",MAX(0,J96-1.96*O96/100))</f>
        <v>0.662385497363911</v>
      </c>
      <c r="Q96" s="40" t="n">
        <f aca="false">IF(J96="","",MIN(1,J96+1.96*O96/100))</f>
        <v>0.862987636964447</v>
      </c>
      <c r="R96" s="32" t="str">
        <f aca="false">IF(L96="","",IF(ABS(L96)&lt;=O96,"Yes","No"))</f>
        <v>Yes</v>
      </c>
      <c r="S96" s="32" t="str">
        <f aca="false">IF(L96="","",IF(ABS(L96)&lt;=1.96*O96,"Yes","No"))</f>
        <v>Yes</v>
      </c>
      <c r="T96" s="59" t="n">
        <f aca="false">IF(D96="","",ROUND(SQRT(((D96+G96)*O96/100)^2+(J96*(D96+G96)*0.15542)^2),0))</f>
        <v>87</v>
      </c>
      <c r="U96" s="32"/>
    </row>
    <row r="97" customFormat="false" ht="15" hidden="false" customHeight="false" outlineLevel="0" collapsed="false">
      <c r="A97" s="32" t="s">
        <v>230</v>
      </c>
      <c r="B97" s="32" t="s">
        <v>232</v>
      </c>
      <c r="C97" s="32" t="s">
        <v>278</v>
      </c>
      <c r="D97" s="59" t="n">
        <v>458</v>
      </c>
      <c r="E97" s="59" t="n">
        <v>418</v>
      </c>
      <c r="F97" s="68" t="n">
        <f aca="false">IF(E97="","",D97-E97)</f>
        <v>40</v>
      </c>
      <c r="G97" s="59" t="n">
        <v>174</v>
      </c>
      <c r="H97" s="59" t="n">
        <v>181</v>
      </c>
      <c r="I97" s="68" t="n">
        <f aca="false">IF(H97="","",G97-H97)</f>
        <v>-7</v>
      </c>
      <c r="J97" s="40" t="n">
        <f aca="false">IF(OR(D97="",D97+G97=0),"",D97/(D97+G97))</f>
        <v>0.724683544303797</v>
      </c>
      <c r="K97" s="40" t="n">
        <f aca="false">IF(E97="","",E97/(E97+H97))</f>
        <v>0.697829716193656</v>
      </c>
      <c r="L97" s="69" t="n">
        <f aca="false">IF(OR(K97="",J97=""),"",(J97-K97)*100)</f>
        <v>2.68538281101414</v>
      </c>
      <c r="M97" s="36" t="n">
        <v>4.95430278342605</v>
      </c>
      <c r="N97" s="36" t="n">
        <v>1.28167166284998</v>
      </c>
      <c r="O97" s="36" t="n">
        <f aca="false">SQRT(M97^2+N97^2)</f>
        <v>5.11740152042184</v>
      </c>
      <c r="P97" s="40" t="n">
        <f aca="false">IF(J97="","",MAX(0,J97-1.96*O97/100))</f>
        <v>0.624382474503529</v>
      </c>
      <c r="Q97" s="40" t="n">
        <f aca="false">IF(J97="","",MIN(1,J97+1.96*O97/100))</f>
        <v>0.824984614104066</v>
      </c>
      <c r="R97" s="32" t="str">
        <f aca="false">IF(L97="","",IF(ABS(L97)&lt;=O97,"Yes","No"))</f>
        <v>Yes</v>
      </c>
      <c r="S97" s="32" t="str">
        <f aca="false">IF(L97="","",IF(ABS(L97)&lt;=1.96*O97,"Yes","No"))</f>
        <v>Yes</v>
      </c>
      <c r="T97" s="59" t="n">
        <f aca="false">IF(D97="","",ROUND(SQRT(((D97+G97)*O97/100)^2+(J97*(D97+G97)*0.15542)^2),0))</f>
        <v>78</v>
      </c>
      <c r="U97" s="32"/>
    </row>
    <row r="98" customFormat="false" ht="15" hidden="false" customHeight="false" outlineLevel="0" collapsed="false">
      <c r="A98" s="32" t="s">
        <v>230</v>
      </c>
      <c r="B98" s="32" t="s">
        <v>232</v>
      </c>
      <c r="C98" s="32" t="s">
        <v>279</v>
      </c>
      <c r="D98" s="59" t="n">
        <v>645</v>
      </c>
      <c r="E98" s="59" t="n">
        <v>677</v>
      </c>
      <c r="F98" s="68" t="n">
        <f aca="false">IF(E98="","",D98-E98)</f>
        <v>-32</v>
      </c>
      <c r="G98" s="59" t="n">
        <v>221</v>
      </c>
      <c r="H98" s="59" t="n">
        <v>264</v>
      </c>
      <c r="I98" s="68" t="n">
        <f aca="false">IF(H98="","",G98-H98)</f>
        <v>-43</v>
      </c>
      <c r="J98" s="40" t="n">
        <f aca="false">IF(OR(D98="",D98+G98=0),"",D98/(D98+G98))</f>
        <v>0.744803695150116</v>
      </c>
      <c r="K98" s="40" t="n">
        <f aca="false">IF(E98="","",E98/(E98+H98))</f>
        <v>0.719447396386823</v>
      </c>
      <c r="L98" s="69" t="n">
        <f aca="false">IF(OR(K98="",J98=""),"",(J98-K98)*100)</f>
        <v>2.53562987632929</v>
      </c>
      <c r="M98" s="36" t="n">
        <v>3.90585804045176</v>
      </c>
      <c r="N98" s="36" t="n">
        <v>1.28167166284998</v>
      </c>
      <c r="O98" s="36" t="n">
        <f aca="false">SQRT(M98^2+N98^2)</f>
        <v>4.11076748108115</v>
      </c>
      <c r="P98" s="40" t="n">
        <f aca="false">IF(J98="","",MAX(0,J98-1.96*O98/100))</f>
        <v>0.664232652520925</v>
      </c>
      <c r="Q98" s="40" t="n">
        <f aca="false">IF(J98="","",MIN(1,J98+1.96*O98/100))</f>
        <v>0.825374737779306</v>
      </c>
      <c r="R98" s="32" t="str">
        <f aca="false">IF(L98="","",IF(ABS(L98)&lt;=O98,"Yes","No"))</f>
        <v>Yes</v>
      </c>
      <c r="S98" s="32" t="str">
        <f aca="false">IF(L98="","",IF(ABS(L98)&lt;=1.96*O98,"Yes","No"))</f>
        <v>Yes</v>
      </c>
      <c r="T98" s="59" t="n">
        <f aca="false">IF(D98="","",ROUND(SQRT(((D98+G98)*O98/100)^2+(J98*(D98+G98)*0.09439)^2),0))</f>
        <v>71</v>
      </c>
      <c r="U98" s="32"/>
    </row>
    <row r="99" customFormat="false" ht="15" hidden="false" customHeight="false" outlineLevel="0" collapsed="false">
      <c r="A99" s="32" t="s">
        <v>230</v>
      </c>
      <c r="B99" s="32" t="s">
        <v>232</v>
      </c>
      <c r="C99" s="32" t="s">
        <v>280</v>
      </c>
      <c r="D99" s="59" t="n">
        <v>295</v>
      </c>
      <c r="E99" s="59" t="n">
        <v>283</v>
      </c>
      <c r="F99" s="68" t="n">
        <f aca="false">IF(E99="","",D99-E99)</f>
        <v>12</v>
      </c>
      <c r="G99" s="59" t="n">
        <v>117</v>
      </c>
      <c r="H99" s="59" t="n">
        <v>138</v>
      </c>
      <c r="I99" s="68" t="n">
        <f aca="false">IF(H99="","",G99-H99)</f>
        <v>-21</v>
      </c>
      <c r="J99" s="40" t="n">
        <f aca="false">IF(OR(D99="",D99+G99=0),"",D99/(D99+G99))</f>
        <v>0.716019417475728</v>
      </c>
      <c r="K99" s="40" t="n">
        <f aca="false">IF(E99="","",E99/(E99+H99))</f>
        <v>0.672209026128266</v>
      </c>
      <c r="L99" s="69" t="n">
        <f aca="false">IF(OR(K99="",J99=""),"",(J99-K99)*100)</f>
        <v>4.38103913474621</v>
      </c>
      <c r="M99" s="36" t="n">
        <v>4.95430278342605</v>
      </c>
      <c r="N99" s="36" t="n">
        <v>1.28167166284998</v>
      </c>
      <c r="O99" s="36" t="n">
        <f aca="false">SQRT(M99^2+N99^2)</f>
        <v>5.11740152042184</v>
      </c>
      <c r="P99" s="40" t="n">
        <f aca="false">IF(J99="","",MAX(0,J99-1.96*O99/100))</f>
        <v>0.61571834767546</v>
      </c>
      <c r="Q99" s="40" t="n">
        <f aca="false">IF(J99="","",MIN(1,J99+1.96*O99/100))</f>
        <v>0.816320487275996</v>
      </c>
      <c r="R99" s="32" t="str">
        <f aca="false">IF(L99="","",IF(ABS(L99)&lt;=O99,"Yes","No"))</f>
        <v>Yes</v>
      </c>
      <c r="S99" s="32" t="str">
        <f aca="false">IF(L99="","",IF(ABS(L99)&lt;=1.96*O99,"Yes","No"))</f>
        <v>Yes</v>
      </c>
      <c r="T99" s="59" t="n">
        <f aca="false">IF(D99="","",ROUND(SQRT(((D99+G99)*O99/100)^2+(J99*(D99+G99)*0.15542)^2),0))</f>
        <v>50</v>
      </c>
      <c r="U99" s="32"/>
    </row>
    <row r="100" customFormat="false" ht="15" hidden="false" customHeight="false" outlineLevel="0" collapsed="false">
      <c r="A100" s="32" t="s">
        <v>230</v>
      </c>
      <c r="B100" s="32" t="s">
        <v>232</v>
      </c>
      <c r="C100" s="32" t="s">
        <v>281</v>
      </c>
      <c r="D100" s="59" t="n">
        <v>463</v>
      </c>
      <c r="E100" s="59" t="n">
        <v>447</v>
      </c>
      <c r="F100" s="68" t="n">
        <f aca="false">IF(E100="","",D100-E100)</f>
        <v>16</v>
      </c>
      <c r="G100" s="59" t="n">
        <v>147</v>
      </c>
      <c r="H100" s="59" t="n">
        <v>152</v>
      </c>
      <c r="I100" s="68" t="n">
        <f aca="false">IF(H100="","",G100-H100)</f>
        <v>-5</v>
      </c>
      <c r="J100" s="40" t="n">
        <f aca="false">IF(OR(D100="",D100+G100=0),"",D100/(D100+G100))</f>
        <v>0.759016393442623</v>
      </c>
      <c r="K100" s="40" t="n">
        <f aca="false">IF(E100="","",E100/(E100+H100))</f>
        <v>0.746243739565943</v>
      </c>
      <c r="L100" s="69" t="n">
        <f aca="false">IF(OR(K100="",J100=""),"",(J100-K100)*100)</f>
        <v>1.27726538766797</v>
      </c>
      <c r="M100" s="36" t="n">
        <v>4.95430278342605</v>
      </c>
      <c r="N100" s="36" t="n">
        <v>1.28167166284998</v>
      </c>
      <c r="O100" s="36" t="n">
        <f aca="false">SQRT(M100^2+N100^2)</f>
        <v>5.11740152042184</v>
      </c>
      <c r="P100" s="40" t="n">
        <f aca="false">IF(J100="","",MAX(0,J100-1.96*O100/100))</f>
        <v>0.658715323642355</v>
      </c>
      <c r="Q100" s="40" t="n">
        <f aca="false">IF(J100="","",MIN(1,J100+1.96*O100/100))</f>
        <v>0.859317463242891</v>
      </c>
      <c r="R100" s="32" t="str">
        <f aca="false">IF(L100="","",IF(ABS(L100)&lt;=O100,"Yes","No"))</f>
        <v>Yes</v>
      </c>
      <c r="S100" s="32" t="str">
        <f aca="false">IF(L100="","",IF(ABS(L100)&lt;=1.96*O100,"Yes","No"))</f>
        <v>Yes</v>
      </c>
      <c r="T100" s="59" t="n">
        <f aca="false">IF(D100="","",ROUND(SQRT(((D100+G100)*O100/100)^2+(J100*(D100+G100)*0.15542)^2),0))</f>
        <v>78</v>
      </c>
      <c r="U100" s="32"/>
    </row>
    <row r="101" customFormat="false" ht="15" hidden="false" customHeight="false" outlineLevel="0" collapsed="false">
      <c r="A101" s="32" t="s">
        <v>230</v>
      </c>
      <c r="B101" s="32" t="s">
        <v>232</v>
      </c>
      <c r="C101" s="32" t="s">
        <v>282</v>
      </c>
      <c r="D101" s="59" t="n">
        <v>237</v>
      </c>
      <c r="E101" s="59" t="n">
        <v>179</v>
      </c>
      <c r="F101" s="68" t="n">
        <f aca="false">IF(E101="","",D101-E101)</f>
        <v>58</v>
      </c>
      <c r="G101" s="59" t="n">
        <v>88</v>
      </c>
      <c r="H101" s="59" t="n">
        <v>112</v>
      </c>
      <c r="I101" s="68" t="n">
        <f aca="false">IF(H101="","",G101-H101)</f>
        <v>-24</v>
      </c>
      <c r="J101" s="40" t="n">
        <f aca="false">IF(OR(D101="",D101+G101=0),"",D101/(D101+G101))</f>
        <v>0.729230769230769</v>
      </c>
      <c r="K101" s="40" t="n">
        <f aca="false">IF(E101="","",E101/(E101+H101))</f>
        <v>0.615120274914089</v>
      </c>
      <c r="L101" s="69" t="n">
        <f aca="false">IF(OR(K101="",J101=""),"",(J101-K101)*100)</f>
        <v>11.411049431668</v>
      </c>
      <c r="M101" s="36" t="n">
        <v>4.95430278342605</v>
      </c>
      <c r="N101" s="36" t="n">
        <v>1.28167166284998</v>
      </c>
      <c r="O101" s="36" t="n">
        <f aca="false">SQRT(M101^2+N101^2)</f>
        <v>5.11740152042184</v>
      </c>
      <c r="P101" s="40" t="n">
        <f aca="false">IF(J101="","",MAX(0,J101-1.96*O101/100))</f>
        <v>0.628929699430501</v>
      </c>
      <c r="Q101" s="40" t="n">
        <f aca="false">IF(J101="","",MIN(1,J101+1.96*O101/100))</f>
        <v>0.829531839031037</v>
      </c>
      <c r="R101" s="32" t="str">
        <f aca="false">IF(L101="","",IF(ABS(L101)&lt;=O101,"Yes","No"))</f>
        <v>No</v>
      </c>
      <c r="S101" s="32" t="str">
        <f aca="false">IF(L101="","",IF(ABS(L101)&lt;=1.96*O101,"Yes","No"))</f>
        <v>No</v>
      </c>
      <c r="T101" s="59" t="n">
        <f aca="false">IF(D101="","",ROUND(SQRT(((D101+G101)*O101/100)^2+(J101*(D101+G101)*0.15542)^2),0))</f>
        <v>40</v>
      </c>
      <c r="U101" s="32"/>
    </row>
    <row r="102" customFormat="false" ht="15" hidden="false" customHeight="false" outlineLevel="0" collapsed="false">
      <c r="A102" s="32" t="s">
        <v>230</v>
      </c>
      <c r="B102" s="32" t="s">
        <v>232</v>
      </c>
      <c r="C102" s="32" t="s">
        <v>283</v>
      </c>
      <c r="D102" s="59" t="n">
        <v>380</v>
      </c>
      <c r="E102" s="59" t="n">
        <v>357</v>
      </c>
      <c r="F102" s="68" t="n">
        <f aca="false">IF(E102="","",D102-E102)</f>
        <v>23</v>
      </c>
      <c r="G102" s="59" t="n">
        <v>188</v>
      </c>
      <c r="H102" s="59" t="n">
        <v>225</v>
      </c>
      <c r="I102" s="68" t="n">
        <f aca="false">IF(H102="","",G102-H102)</f>
        <v>-37</v>
      </c>
      <c r="J102" s="40" t="n">
        <f aca="false">IF(OR(D102="",D102+G102=0),"",D102/(D102+G102))</f>
        <v>0.669014084507042</v>
      </c>
      <c r="K102" s="40" t="n">
        <f aca="false">IF(E102="","",E102/(E102+H102))</f>
        <v>0.61340206185567</v>
      </c>
      <c r="L102" s="69" t="n">
        <f aca="false">IF(OR(K102="",J102=""),"",(J102-K102)*100)</f>
        <v>5.56120226513721</v>
      </c>
      <c r="M102" s="36" t="n">
        <v>4.95430278342605</v>
      </c>
      <c r="N102" s="36" t="n">
        <v>1.28167166284998</v>
      </c>
      <c r="O102" s="36" t="n">
        <f aca="false">SQRT(M102^2+N102^2)</f>
        <v>5.11740152042184</v>
      </c>
      <c r="P102" s="40" t="n">
        <f aca="false">IF(J102="","",MAX(0,J102-1.96*O102/100))</f>
        <v>0.568713014706774</v>
      </c>
      <c r="Q102" s="40" t="n">
        <f aca="false">IF(J102="","",MIN(1,J102+1.96*O102/100))</f>
        <v>0.76931515430731</v>
      </c>
      <c r="R102" s="32" t="str">
        <f aca="false">IF(L102="","",IF(ABS(L102)&lt;=O102,"Yes","No"))</f>
        <v>No</v>
      </c>
      <c r="S102" s="32" t="str">
        <f aca="false">IF(L102="","",IF(ABS(L102)&lt;=1.96*O102,"Yes","No"))</f>
        <v>Yes</v>
      </c>
      <c r="T102" s="59" t="n">
        <f aca="false">IF(D102="","",ROUND(SQRT(((D102+G102)*O102/100)^2+(J102*(D102+G102)*0.15542)^2),0))</f>
        <v>66</v>
      </c>
      <c r="U102" s="32"/>
    </row>
    <row r="103" customFormat="false" ht="15" hidden="false" customHeight="false" outlineLevel="0" collapsed="false">
      <c r="A103" s="32" t="s">
        <v>230</v>
      </c>
      <c r="B103" s="32" t="s">
        <v>232</v>
      </c>
      <c r="C103" s="32" t="s">
        <v>284</v>
      </c>
      <c r="D103" s="59" t="n">
        <v>577</v>
      </c>
      <c r="E103" s="59" t="n">
        <v>520</v>
      </c>
      <c r="F103" s="68" t="n">
        <f aca="false">IF(E103="","",D103-E103)</f>
        <v>57</v>
      </c>
      <c r="G103" s="59" t="n">
        <v>206</v>
      </c>
      <c r="H103" s="59" t="n">
        <v>193</v>
      </c>
      <c r="I103" s="68" t="n">
        <f aca="false">IF(H103="","",G103-H103)</f>
        <v>13</v>
      </c>
      <c r="J103" s="40" t="n">
        <f aca="false">IF(OR(D103="",D103+G103=0),"",D103/(D103+G103))</f>
        <v>0.73690932311622</v>
      </c>
      <c r="K103" s="40" t="n">
        <f aca="false">IF(E103="","",E103/(E103+H103))</f>
        <v>0.729312762973352</v>
      </c>
      <c r="L103" s="69" t="n">
        <f aca="false">IF(OR(K103="",J103=""),"",(J103-K103)*100)</f>
        <v>0.759656014286769</v>
      </c>
      <c r="M103" s="36" t="n">
        <v>3.90585804045176</v>
      </c>
      <c r="N103" s="36" t="n">
        <v>1.28167166284998</v>
      </c>
      <c r="O103" s="36" t="n">
        <f aca="false">SQRT(M103^2+N103^2)</f>
        <v>4.11076748108115</v>
      </c>
      <c r="P103" s="40" t="n">
        <f aca="false">IF(J103="","",MAX(0,J103-1.96*O103/100))</f>
        <v>0.656338280487029</v>
      </c>
      <c r="Q103" s="40" t="n">
        <f aca="false">IF(J103="","",MIN(1,J103+1.96*O103/100))</f>
        <v>0.81748036574541</v>
      </c>
      <c r="R103" s="32" t="str">
        <f aca="false">IF(L103="","",IF(ABS(L103)&lt;=O103,"Yes","No"))</f>
        <v>Yes</v>
      </c>
      <c r="S103" s="32" t="str">
        <f aca="false">IF(L103="","",IF(ABS(L103)&lt;=1.96*O103,"Yes","No"))</f>
        <v>Yes</v>
      </c>
      <c r="T103" s="59" t="n">
        <f aca="false">IF(D103="","",ROUND(SQRT(((D103+G103)*O103/100)^2+(J103*(D103+G103)*0.09439)^2),0))</f>
        <v>63</v>
      </c>
      <c r="U103" s="32"/>
    </row>
    <row r="104" customFormat="false" ht="15" hidden="false" customHeight="false" outlineLevel="0" collapsed="false">
      <c r="A104" s="32" t="s">
        <v>230</v>
      </c>
      <c r="B104" s="32" t="s">
        <v>232</v>
      </c>
      <c r="C104" s="32" t="s">
        <v>285</v>
      </c>
      <c r="D104" s="59" t="n">
        <v>227</v>
      </c>
      <c r="E104" s="59" t="n">
        <v>218</v>
      </c>
      <c r="F104" s="68" t="n">
        <f aca="false">IF(E104="","",D104-E104)</f>
        <v>9</v>
      </c>
      <c r="G104" s="59" t="n">
        <v>79</v>
      </c>
      <c r="H104" s="59" t="n">
        <v>86</v>
      </c>
      <c r="I104" s="68" t="n">
        <f aca="false">IF(H104="","",G104-H104)</f>
        <v>-7</v>
      </c>
      <c r="J104" s="40" t="n">
        <f aca="false">IF(OR(D104="",D104+G104=0),"",D104/(D104+G104))</f>
        <v>0.741830065359477</v>
      </c>
      <c r="K104" s="40" t="n">
        <f aca="false">IF(E104="","",E104/(E104+H104))</f>
        <v>0.717105263157895</v>
      </c>
      <c r="L104" s="69" t="n">
        <f aca="false">IF(OR(K104="",J104=""),"",(J104-K104)*100)</f>
        <v>2.47248022015825</v>
      </c>
      <c r="M104" s="36" t="n">
        <v>4.95430278342605</v>
      </c>
      <c r="N104" s="36" t="n">
        <v>1.28167166284998</v>
      </c>
      <c r="O104" s="36" t="n">
        <f aca="false">SQRT(M104^2+N104^2)</f>
        <v>5.11740152042184</v>
      </c>
      <c r="P104" s="40" t="n">
        <f aca="false">IF(J104="","",MAX(0,J104-1.96*O104/100))</f>
        <v>0.641528995559209</v>
      </c>
      <c r="Q104" s="40" t="n">
        <f aca="false">IF(J104="","",MIN(1,J104+1.96*O104/100))</f>
        <v>0.842131135159745</v>
      </c>
      <c r="R104" s="32" t="str">
        <f aca="false">IF(L104="","",IF(ABS(L104)&lt;=O104,"Yes","No"))</f>
        <v>Yes</v>
      </c>
      <c r="S104" s="32" t="str">
        <f aca="false">IF(L104="","",IF(ABS(L104)&lt;=1.96*O104,"Yes","No"))</f>
        <v>Yes</v>
      </c>
      <c r="T104" s="59" t="n">
        <f aca="false">IF(D104="","",ROUND(SQRT(((D104+G104)*O104/100)^2+(J104*(D104+G104)*0.15542)^2),0))</f>
        <v>39</v>
      </c>
      <c r="U104" s="32"/>
    </row>
    <row r="105" customFormat="false" ht="15" hidden="false" customHeight="false" outlineLevel="0" collapsed="false">
      <c r="A105" s="32" t="s">
        <v>230</v>
      </c>
      <c r="B105" s="32" t="s">
        <v>232</v>
      </c>
      <c r="C105" s="32" t="s">
        <v>286</v>
      </c>
      <c r="D105" s="59" t="n">
        <v>261</v>
      </c>
      <c r="E105" s="59" t="n">
        <v>262</v>
      </c>
      <c r="F105" s="68" t="n">
        <f aca="false">IF(E105="","",D105-E105)</f>
        <v>-1</v>
      </c>
      <c r="G105" s="59" t="n">
        <v>79</v>
      </c>
      <c r="H105" s="59" t="n">
        <v>109</v>
      </c>
      <c r="I105" s="68" t="n">
        <f aca="false">IF(H105="","",G105-H105)</f>
        <v>-30</v>
      </c>
      <c r="J105" s="40" t="n">
        <f aca="false">IF(OR(D105="",D105+G105=0),"",D105/(D105+G105))</f>
        <v>0.76764705882353</v>
      </c>
      <c r="K105" s="40" t="n">
        <f aca="false">IF(E105="","",E105/(E105+H105))</f>
        <v>0.706199460916442</v>
      </c>
      <c r="L105" s="69" t="n">
        <f aca="false">IF(OR(K105="",J105=""),"",(J105-K105)*100)</f>
        <v>6.14475979070874</v>
      </c>
      <c r="M105" s="36" t="n">
        <v>4.95430278342605</v>
      </c>
      <c r="N105" s="36" t="n">
        <v>1.28167166284998</v>
      </c>
      <c r="O105" s="36" t="n">
        <f aca="false">SQRT(M105^2+N105^2)</f>
        <v>5.11740152042184</v>
      </c>
      <c r="P105" s="40" t="n">
        <f aca="false">IF(J105="","",MAX(0,J105-1.96*O105/100))</f>
        <v>0.667345989023261</v>
      </c>
      <c r="Q105" s="40" t="n">
        <f aca="false">IF(J105="","",MIN(1,J105+1.96*O105/100))</f>
        <v>0.867948128623798</v>
      </c>
      <c r="R105" s="32" t="str">
        <f aca="false">IF(L105="","",IF(ABS(L105)&lt;=O105,"Yes","No"))</f>
        <v>No</v>
      </c>
      <c r="S105" s="32" t="str">
        <f aca="false">IF(L105="","",IF(ABS(L105)&lt;=1.96*O105,"Yes","No"))</f>
        <v>Yes</v>
      </c>
      <c r="T105" s="59" t="n">
        <f aca="false">IF(D105="","",ROUND(SQRT(((D105+G105)*O105/100)^2+(J105*(D105+G105)*0.15542)^2),0))</f>
        <v>44</v>
      </c>
      <c r="U105" s="32"/>
    </row>
    <row r="106" customFormat="false" ht="15" hidden="false" customHeight="false" outlineLevel="0" collapsed="false">
      <c r="A106" s="32" t="s">
        <v>230</v>
      </c>
      <c r="B106" s="32" t="s">
        <v>232</v>
      </c>
      <c r="C106" s="32" t="s">
        <v>287</v>
      </c>
      <c r="D106" s="59" t="n">
        <v>436</v>
      </c>
      <c r="E106" s="59" t="n">
        <v>424</v>
      </c>
      <c r="F106" s="68" t="n">
        <f aca="false">IF(E106="","",D106-E106)</f>
        <v>12</v>
      </c>
      <c r="G106" s="59" t="n">
        <v>149</v>
      </c>
      <c r="H106" s="59" t="n">
        <v>151</v>
      </c>
      <c r="I106" s="68" t="n">
        <f aca="false">IF(H106="","",G106-H106)</f>
        <v>-2</v>
      </c>
      <c r="J106" s="40" t="n">
        <f aca="false">IF(OR(D106="",D106+G106=0),"",D106/(D106+G106))</f>
        <v>0.745299145299145</v>
      </c>
      <c r="K106" s="40" t="n">
        <f aca="false">IF(E106="","",E106/(E106+H106))</f>
        <v>0.737391304347826</v>
      </c>
      <c r="L106" s="69" t="n">
        <f aca="false">IF(OR(K106="",J106=""),"",(J106-K106)*100)</f>
        <v>0.790784095131925</v>
      </c>
      <c r="M106" s="36" t="n">
        <v>4.95430278342605</v>
      </c>
      <c r="N106" s="36" t="n">
        <v>1.28167166284998</v>
      </c>
      <c r="O106" s="36" t="n">
        <f aca="false">SQRT(M106^2+N106^2)</f>
        <v>5.11740152042184</v>
      </c>
      <c r="P106" s="40" t="n">
        <f aca="false">IF(J106="","",MAX(0,J106-1.96*O106/100))</f>
        <v>0.644998075498877</v>
      </c>
      <c r="Q106" s="40" t="n">
        <f aca="false">IF(J106="","",MIN(1,J106+1.96*O106/100))</f>
        <v>0.845600215099413</v>
      </c>
      <c r="R106" s="32" t="str">
        <f aca="false">IF(L106="","",IF(ABS(L106)&lt;=O106,"Yes","No"))</f>
        <v>Yes</v>
      </c>
      <c r="S106" s="32" t="str">
        <f aca="false">IF(L106="","",IF(ABS(L106)&lt;=1.96*O106,"Yes","No"))</f>
        <v>Yes</v>
      </c>
      <c r="T106" s="59" t="n">
        <f aca="false">IF(D106="","",ROUND(SQRT(((D106+G106)*O106/100)^2+(J106*(D106+G106)*0.15542)^2),0))</f>
        <v>74</v>
      </c>
      <c r="U106" s="32"/>
    </row>
    <row r="107" customFormat="false" ht="15" hidden="false" customHeight="false" outlineLevel="0" collapsed="false">
      <c r="A107" s="32" t="s">
        <v>230</v>
      </c>
      <c r="B107" s="32" t="s">
        <v>232</v>
      </c>
      <c r="C107" s="32" t="s">
        <v>288</v>
      </c>
      <c r="D107" s="59" t="n">
        <v>531</v>
      </c>
      <c r="E107" s="59" t="n">
        <v>565</v>
      </c>
      <c r="F107" s="68" t="n">
        <f aca="false">IF(E107="","",D107-E107)</f>
        <v>-34</v>
      </c>
      <c r="G107" s="59" t="n">
        <v>275</v>
      </c>
      <c r="H107" s="59" t="n">
        <v>277</v>
      </c>
      <c r="I107" s="68" t="n">
        <f aca="false">IF(H107="","",G107-H107)</f>
        <v>-2</v>
      </c>
      <c r="J107" s="40" t="n">
        <f aca="false">IF(OR(D107="",D107+G107=0),"",D107/(D107+G107))</f>
        <v>0.658808933002481</v>
      </c>
      <c r="K107" s="40" t="n">
        <f aca="false">IF(E107="","",E107/(E107+H107))</f>
        <v>0.671021377672209</v>
      </c>
      <c r="L107" s="69" t="n">
        <f aca="false">IF(OR(K107="",J107=""),"",(J107-K107)*100)</f>
        <v>-1.22124446697276</v>
      </c>
      <c r="M107" s="36" t="n">
        <v>3.90585804045176</v>
      </c>
      <c r="N107" s="36" t="n">
        <v>1.28167166284998</v>
      </c>
      <c r="O107" s="36" t="n">
        <f aca="false">SQRT(M107^2+N107^2)</f>
        <v>4.11076748108115</v>
      </c>
      <c r="P107" s="40" t="n">
        <f aca="false">IF(J107="","",MAX(0,J107-1.96*O107/100))</f>
        <v>0.578237890373291</v>
      </c>
      <c r="Q107" s="40" t="n">
        <f aca="false">IF(J107="","",MIN(1,J107+1.96*O107/100))</f>
        <v>0.739379975631672</v>
      </c>
      <c r="R107" s="32" t="str">
        <f aca="false">IF(L107="","",IF(ABS(L107)&lt;=O107,"Yes","No"))</f>
        <v>Yes</v>
      </c>
      <c r="S107" s="32" t="str">
        <f aca="false">IF(L107="","",IF(ABS(L107)&lt;=1.96*O107,"Yes","No"))</f>
        <v>Yes</v>
      </c>
      <c r="T107" s="59" t="n">
        <f aca="false">IF(D107="","",ROUND(SQRT(((D107+G107)*O107/100)^2+(J107*(D107+G107)*0.09439)^2),0))</f>
        <v>60</v>
      </c>
      <c r="U107" s="32"/>
    </row>
    <row r="108" customFormat="false" ht="15" hidden="false" customHeight="false" outlineLevel="0" collapsed="false">
      <c r="A108" s="32" t="s">
        <v>230</v>
      </c>
      <c r="B108" s="32" t="s">
        <v>232</v>
      </c>
      <c r="C108" s="32" t="s">
        <v>289</v>
      </c>
      <c r="D108" s="59" t="n">
        <v>249</v>
      </c>
      <c r="E108" s="59" t="n">
        <v>260</v>
      </c>
      <c r="F108" s="68" t="n">
        <f aca="false">IF(E108="","",D108-E108)</f>
        <v>-11</v>
      </c>
      <c r="G108" s="59" t="n">
        <v>111</v>
      </c>
      <c r="H108" s="59" t="n">
        <v>121</v>
      </c>
      <c r="I108" s="68" t="n">
        <f aca="false">IF(H108="","",G108-H108)</f>
        <v>-10</v>
      </c>
      <c r="J108" s="40" t="n">
        <f aca="false">IF(OR(D108="",D108+G108=0),"",D108/(D108+G108))</f>
        <v>0.691666666666667</v>
      </c>
      <c r="K108" s="40" t="n">
        <f aca="false">IF(E108="","",E108/(E108+H108))</f>
        <v>0.68241469816273</v>
      </c>
      <c r="L108" s="69" t="n">
        <f aca="false">IF(OR(K108="",J108=""),"",(J108-K108)*100)</f>
        <v>0.925196850393695</v>
      </c>
      <c r="M108" s="36" t="n">
        <v>4.95430278342605</v>
      </c>
      <c r="N108" s="36" t="n">
        <v>1.28167166284998</v>
      </c>
      <c r="O108" s="36" t="n">
        <f aca="false">SQRT(M108^2+N108^2)</f>
        <v>5.11740152042184</v>
      </c>
      <c r="P108" s="40" t="n">
        <f aca="false">IF(J108="","",MAX(0,J108-1.96*O108/100))</f>
        <v>0.591365596866399</v>
      </c>
      <c r="Q108" s="40" t="n">
        <f aca="false">IF(J108="","",MIN(1,J108+1.96*O108/100))</f>
        <v>0.791967736466935</v>
      </c>
      <c r="R108" s="32" t="str">
        <f aca="false">IF(L108="","",IF(ABS(L108)&lt;=O108,"Yes","No"))</f>
        <v>Yes</v>
      </c>
      <c r="S108" s="32" t="str">
        <f aca="false">IF(L108="","",IF(ABS(L108)&lt;=1.96*O108,"Yes","No"))</f>
        <v>Yes</v>
      </c>
      <c r="T108" s="59" t="n">
        <f aca="false">IF(D108="","",ROUND(SQRT(((D108+G108)*O108/100)^2+(J108*(D108+G108)*0.15542)^2),0))</f>
        <v>43</v>
      </c>
      <c r="U108" s="32"/>
    </row>
    <row r="109" customFormat="false" ht="15" hidden="false" customHeight="false" outlineLevel="0" collapsed="false">
      <c r="A109" s="32" t="s">
        <v>230</v>
      </c>
      <c r="B109" s="32" t="s">
        <v>232</v>
      </c>
      <c r="C109" s="32" t="s">
        <v>290</v>
      </c>
      <c r="D109" s="59" t="n">
        <v>344</v>
      </c>
      <c r="E109" s="59" t="n">
        <v>317</v>
      </c>
      <c r="F109" s="68" t="n">
        <f aca="false">IF(E109="","",D109-E109)</f>
        <v>27</v>
      </c>
      <c r="G109" s="59" t="n">
        <v>132</v>
      </c>
      <c r="H109" s="59" t="n">
        <v>152</v>
      </c>
      <c r="I109" s="68" t="n">
        <f aca="false">IF(H109="","",G109-H109)</f>
        <v>-20</v>
      </c>
      <c r="J109" s="40" t="n">
        <f aca="false">IF(OR(D109="",D109+G109=0),"",D109/(D109+G109))</f>
        <v>0.722689075630252</v>
      </c>
      <c r="K109" s="40" t="n">
        <f aca="false">IF(E109="","",E109/(E109+H109))</f>
        <v>0.67590618336887</v>
      </c>
      <c r="L109" s="69" t="n">
        <f aca="false">IF(OR(K109="",J109=""),"",(J109-K109)*100)</f>
        <v>4.67828922613821</v>
      </c>
      <c r="M109" s="36" t="n">
        <v>4.95430278342605</v>
      </c>
      <c r="N109" s="36" t="n">
        <v>1.28167166284998</v>
      </c>
      <c r="O109" s="36" t="n">
        <f aca="false">SQRT(M109^2+N109^2)</f>
        <v>5.11740152042184</v>
      </c>
      <c r="P109" s="40" t="n">
        <f aca="false">IF(J109="","",MAX(0,J109-1.96*O109/100))</f>
        <v>0.622388005829984</v>
      </c>
      <c r="Q109" s="40" t="n">
        <f aca="false">IF(J109="","",MIN(1,J109+1.96*O109/100))</f>
        <v>0.82299014543052</v>
      </c>
      <c r="R109" s="32" t="str">
        <f aca="false">IF(L109="","",IF(ABS(L109)&lt;=O109,"Yes","No"))</f>
        <v>Yes</v>
      </c>
      <c r="S109" s="32" t="str">
        <f aca="false">IF(L109="","",IF(ABS(L109)&lt;=1.96*O109,"Yes","No"))</f>
        <v>Yes</v>
      </c>
      <c r="T109" s="59" t="n">
        <f aca="false">IF(D109="","",ROUND(SQRT(((D109+G109)*O109/100)^2+(J109*(D109+G109)*0.15542)^2),0))</f>
        <v>59</v>
      </c>
      <c r="U109" s="32"/>
    </row>
    <row r="110" customFormat="false" ht="15" hidden="false" customHeight="false" outlineLevel="0" collapsed="false">
      <c r="A110" s="32" t="s">
        <v>230</v>
      </c>
      <c r="B110" s="32" t="s">
        <v>232</v>
      </c>
      <c r="C110" s="32" t="s">
        <v>291</v>
      </c>
      <c r="D110" s="59" t="n">
        <v>422</v>
      </c>
      <c r="E110" s="59" t="n">
        <v>424</v>
      </c>
      <c r="F110" s="68" t="n">
        <f aca="false">IF(E110="","",D110-E110)</f>
        <v>-2</v>
      </c>
      <c r="G110" s="59" t="n">
        <v>264</v>
      </c>
      <c r="H110" s="59" t="n">
        <v>264</v>
      </c>
      <c r="I110" s="68" t="n">
        <f aca="false">IF(H110="","",G110-H110)</f>
        <v>0</v>
      </c>
      <c r="J110" s="40" t="n">
        <f aca="false">IF(OR(D110="",D110+G110=0),"",D110/(D110+G110))</f>
        <v>0.615160349854227</v>
      </c>
      <c r="K110" s="40" t="n">
        <f aca="false">IF(E110="","",E110/(E110+H110))</f>
        <v>0.616279069767442</v>
      </c>
      <c r="L110" s="69" t="n">
        <f aca="false">IF(OR(K110="",J110=""),"",(J110-K110)*100)</f>
        <v>-0.111871991321444</v>
      </c>
      <c r="M110" s="36" t="n">
        <v>4.95430278342605</v>
      </c>
      <c r="N110" s="36" t="n">
        <v>1.28167166284998</v>
      </c>
      <c r="O110" s="36" t="n">
        <f aca="false">SQRT(M110^2+N110^2)</f>
        <v>5.11740152042184</v>
      </c>
      <c r="P110" s="40" t="n">
        <f aca="false">IF(J110="","",MAX(0,J110-1.96*O110/100))</f>
        <v>0.514859280053959</v>
      </c>
      <c r="Q110" s="40" t="n">
        <f aca="false">IF(J110="","",MIN(1,J110+1.96*O110/100))</f>
        <v>0.715461419654496</v>
      </c>
      <c r="R110" s="32" t="str">
        <f aca="false">IF(L110="","",IF(ABS(L110)&lt;=O110,"Yes","No"))</f>
        <v>Yes</v>
      </c>
      <c r="S110" s="32" t="str">
        <f aca="false">IF(L110="","",IF(ABS(L110)&lt;=1.96*O110,"Yes","No"))</f>
        <v>Yes</v>
      </c>
      <c r="T110" s="59" t="n">
        <f aca="false">IF(D110="","",ROUND(SQRT(((D110+G110)*O110/100)^2+(J110*(D110+G110)*0.15542)^2),0))</f>
        <v>74</v>
      </c>
      <c r="U110" s="32"/>
    </row>
    <row r="111" customFormat="false" ht="15" hidden="false" customHeight="false" outlineLevel="0" collapsed="false">
      <c r="A111" s="32" t="s">
        <v>230</v>
      </c>
      <c r="B111" s="32" t="s">
        <v>232</v>
      </c>
      <c r="C111" s="32" t="s">
        <v>292</v>
      </c>
      <c r="D111" s="59" t="n">
        <v>479</v>
      </c>
      <c r="E111" s="59" t="n">
        <v>469</v>
      </c>
      <c r="F111" s="68" t="n">
        <f aca="false">IF(E111="","",D111-E111)</f>
        <v>10</v>
      </c>
      <c r="G111" s="59" t="n">
        <v>168</v>
      </c>
      <c r="H111" s="59" t="n">
        <v>215</v>
      </c>
      <c r="I111" s="68" t="n">
        <f aca="false">IF(H111="","",G111-H111)</f>
        <v>-47</v>
      </c>
      <c r="J111" s="40" t="n">
        <f aca="false">IF(OR(D111="",D111+G111=0),"",D111/(D111+G111))</f>
        <v>0.740340030911901</v>
      </c>
      <c r="K111" s="40" t="n">
        <f aca="false">IF(E111="","",E111/(E111+H111))</f>
        <v>0.685672514619883</v>
      </c>
      <c r="L111" s="69" t="n">
        <f aca="false">IF(OR(K111="",J111=""),"",(J111-K111)*100)</f>
        <v>5.46675162920181</v>
      </c>
      <c r="M111" s="36" t="n">
        <v>4.95430278342605</v>
      </c>
      <c r="N111" s="36" t="n">
        <v>1.28167166284998</v>
      </c>
      <c r="O111" s="36" t="n">
        <f aca="false">SQRT(M111^2+N111^2)</f>
        <v>5.11740152042184</v>
      </c>
      <c r="P111" s="40" t="n">
        <f aca="false">IF(J111="","",MAX(0,J111-1.96*O111/100))</f>
        <v>0.640038961111633</v>
      </c>
      <c r="Q111" s="40" t="n">
        <f aca="false">IF(J111="","",MIN(1,J111+1.96*O111/100))</f>
        <v>0.840641100712169</v>
      </c>
      <c r="R111" s="32" t="str">
        <f aca="false">IF(L111="","",IF(ABS(L111)&lt;=O111,"Yes","No"))</f>
        <v>No</v>
      </c>
      <c r="S111" s="32" t="str">
        <f aca="false">IF(L111="","",IF(ABS(L111)&lt;=1.96*O111,"Yes","No"))</f>
        <v>Yes</v>
      </c>
      <c r="T111" s="59" t="n">
        <f aca="false">IF(D111="","",ROUND(SQRT(((D111+G111)*O111/100)^2+(J111*(D111+G111)*0.15542)^2),0))</f>
        <v>81</v>
      </c>
      <c r="U111" s="32"/>
    </row>
    <row r="112" customFormat="false" ht="15" hidden="false" customHeight="false" outlineLevel="0" collapsed="false">
      <c r="A112" s="32" t="s">
        <v>230</v>
      </c>
      <c r="B112" s="32" t="s">
        <v>293</v>
      </c>
      <c r="C112" s="32" t="s">
        <v>294</v>
      </c>
      <c r="D112" s="59" t="n">
        <v>610</v>
      </c>
      <c r="E112" s="59" t="n">
        <v>598</v>
      </c>
      <c r="F112" s="68" t="n">
        <f aca="false">IF(E112="","",D112-E112)</f>
        <v>12</v>
      </c>
      <c r="G112" s="59" t="n">
        <v>269</v>
      </c>
      <c r="H112" s="59" t="n">
        <v>253</v>
      </c>
      <c r="I112" s="68" t="n">
        <f aca="false">IF(H112="","",G112-H112)</f>
        <v>16</v>
      </c>
      <c r="J112" s="40" t="n">
        <f aca="false">IF(OR(D112="",D112+G112=0),"",D112/(D112+G112))</f>
        <v>0.693970420932878</v>
      </c>
      <c r="K112" s="40" t="n">
        <f aca="false">IF(E112="","",E112/(E112+H112))</f>
        <v>0.702702702702703</v>
      </c>
      <c r="L112" s="69" t="n">
        <f aca="false">IF(OR(K112="",J112=""),"",(J112-K112)*100)</f>
        <v>-0.873228176982444</v>
      </c>
      <c r="M112" s="36" t="n">
        <v>3.90585804045176</v>
      </c>
      <c r="N112" s="36" t="n">
        <v>1.28167166284998</v>
      </c>
      <c r="O112" s="36" t="n">
        <f aca="false">SQRT(M112^2+N112^2)</f>
        <v>4.11076748108115</v>
      </c>
      <c r="P112" s="40" t="n">
        <f aca="false">IF(J112="","",MAX(0,J112-1.96*O112/100))</f>
        <v>0.613399378303688</v>
      </c>
      <c r="Q112" s="40" t="n">
        <f aca="false">IF(J112="","",MIN(1,J112+1.96*O112/100))</f>
        <v>0.774541463562069</v>
      </c>
      <c r="R112" s="32" t="str">
        <f aca="false">IF(L112="","",IF(ABS(L112)&lt;=O112,"Yes","No"))</f>
        <v>Yes</v>
      </c>
      <c r="S112" s="32" t="str">
        <f aca="false">IF(L112="","",IF(ABS(L112)&lt;=1.96*O112,"Yes","No"))</f>
        <v>Yes</v>
      </c>
      <c r="T112" s="59" t="n">
        <f aca="false">IF(D112="","",ROUND(SQRT(((D112+G112)*O112/100)^2+(J112*(D112+G112)*0.09439)^2),0))</f>
        <v>68</v>
      </c>
      <c r="U112" s="32"/>
    </row>
    <row r="113" customFormat="false" ht="15" hidden="false" customHeight="false" outlineLevel="0" collapsed="false">
      <c r="A113" s="32" t="s">
        <v>230</v>
      </c>
      <c r="B113" s="32" t="s">
        <v>293</v>
      </c>
      <c r="C113" s="32" t="s">
        <v>295</v>
      </c>
      <c r="D113" s="59" t="n">
        <v>422</v>
      </c>
      <c r="E113" s="59" t="n">
        <v>420</v>
      </c>
      <c r="F113" s="68" t="n">
        <f aca="false">IF(E113="","",D113-E113)</f>
        <v>2</v>
      </c>
      <c r="G113" s="59" t="n">
        <v>228</v>
      </c>
      <c r="H113" s="59" t="n">
        <v>214</v>
      </c>
      <c r="I113" s="68" t="n">
        <f aca="false">IF(H113="","",G113-H113)</f>
        <v>14</v>
      </c>
      <c r="J113" s="40" t="n">
        <f aca="false">IF(OR(D113="",D113+G113=0),"",D113/(D113+G113))</f>
        <v>0.649230769230769</v>
      </c>
      <c r="K113" s="40" t="n">
        <f aca="false">IF(E113="","",E113/(E113+H113))</f>
        <v>0.662460567823344</v>
      </c>
      <c r="L113" s="69" t="n">
        <f aca="false">IF(OR(K113="",J113=""),"",(J113-K113)*100)</f>
        <v>-1.32297985925746</v>
      </c>
      <c r="M113" s="36" t="n">
        <v>4.95430278342605</v>
      </c>
      <c r="N113" s="36" t="n">
        <v>1.28167166284998</v>
      </c>
      <c r="O113" s="36" t="n">
        <f aca="false">SQRT(M113^2+N113^2)</f>
        <v>5.11740152042184</v>
      </c>
      <c r="P113" s="40" t="n">
        <f aca="false">IF(J113="","",MAX(0,J113-1.96*O113/100))</f>
        <v>0.548929699430501</v>
      </c>
      <c r="Q113" s="40" t="n">
        <f aca="false">IF(J113="","",MIN(1,J113+1.96*O113/100))</f>
        <v>0.749531839031037</v>
      </c>
      <c r="R113" s="32" t="str">
        <f aca="false">IF(L113="","",IF(ABS(L113)&lt;=O113,"Yes","No"))</f>
        <v>Yes</v>
      </c>
      <c r="S113" s="32" t="str">
        <f aca="false">IF(L113="","",IF(ABS(L113)&lt;=1.96*O113,"Yes","No"))</f>
        <v>Yes</v>
      </c>
      <c r="T113" s="59" t="n">
        <f aca="false">IF(D113="","",ROUND(SQRT(((D113+G113)*O113/100)^2+(J113*(D113+G113)*0.15542)^2),0))</f>
        <v>74</v>
      </c>
      <c r="U113" s="32"/>
    </row>
    <row r="114" customFormat="false" ht="15" hidden="false" customHeight="false" outlineLevel="0" collapsed="false">
      <c r="A114" s="32" t="s">
        <v>230</v>
      </c>
      <c r="B114" s="32" t="s">
        <v>293</v>
      </c>
      <c r="C114" s="32" t="s">
        <v>296</v>
      </c>
      <c r="D114" s="59" t="n">
        <v>442</v>
      </c>
      <c r="E114" s="59" t="n">
        <v>438</v>
      </c>
      <c r="F114" s="68" t="n">
        <f aca="false">IF(E114="","",D114-E114)</f>
        <v>4</v>
      </c>
      <c r="G114" s="59" t="n">
        <v>191</v>
      </c>
      <c r="H114" s="59" t="n">
        <v>176</v>
      </c>
      <c r="I114" s="68" t="n">
        <f aca="false">IF(H114="","",G114-H114)</f>
        <v>15</v>
      </c>
      <c r="J114" s="40" t="n">
        <f aca="false">IF(OR(D114="",D114+G114=0),"",D114/(D114+G114))</f>
        <v>0.69826224328594</v>
      </c>
      <c r="K114" s="40" t="n">
        <f aca="false">IF(E114="","",E114/(E114+H114))</f>
        <v>0.713355048859935</v>
      </c>
      <c r="L114" s="69" t="n">
        <f aca="false">IF(OR(K114="",J114=""),"",(J114-K114)*100)</f>
        <v>-1.50928055739948</v>
      </c>
      <c r="M114" s="36" t="n">
        <v>4.95430278342605</v>
      </c>
      <c r="N114" s="36" t="n">
        <v>1.28167166284998</v>
      </c>
      <c r="O114" s="36" t="n">
        <f aca="false">SQRT(M114^2+N114^2)</f>
        <v>5.11740152042184</v>
      </c>
      <c r="P114" s="40" t="n">
        <f aca="false">IF(J114="","",MAX(0,J114-1.96*O114/100))</f>
        <v>0.597961173485672</v>
      </c>
      <c r="Q114" s="40" t="n">
        <f aca="false">IF(J114="","",MIN(1,J114+1.96*O114/100))</f>
        <v>0.798563313086208</v>
      </c>
      <c r="R114" s="32" t="str">
        <f aca="false">IF(L114="","",IF(ABS(L114)&lt;=O114,"Yes","No"))</f>
        <v>Yes</v>
      </c>
      <c r="S114" s="32" t="str">
        <f aca="false">IF(L114="","",IF(ABS(L114)&lt;=1.96*O114,"Yes","No"))</f>
        <v>Yes</v>
      </c>
      <c r="T114" s="59" t="n">
        <f aca="false">IF(D114="","",ROUND(SQRT(((D114+G114)*O114/100)^2+(J114*(D114+G114)*0.15542)^2),0))</f>
        <v>76</v>
      </c>
      <c r="U114" s="32"/>
    </row>
    <row r="115" customFormat="false" ht="15" hidden="false" customHeight="false" outlineLevel="0" collapsed="false">
      <c r="A115" s="32" t="s">
        <v>230</v>
      </c>
      <c r="B115" s="32" t="s">
        <v>293</v>
      </c>
      <c r="C115" s="32" t="s">
        <v>297</v>
      </c>
      <c r="D115" s="59" t="n">
        <v>463</v>
      </c>
      <c r="E115" s="59" t="n">
        <v>463</v>
      </c>
      <c r="F115" s="68" t="n">
        <f aca="false">IF(E115="","",D115-E115)</f>
        <v>0</v>
      </c>
      <c r="G115" s="59" t="n">
        <v>225</v>
      </c>
      <c r="H115" s="59" t="n">
        <v>219</v>
      </c>
      <c r="I115" s="68" t="n">
        <f aca="false">IF(H115="","",G115-H115)</f>
        <v>6</v>
      </c>
      <c r="J115" s="40" t="n">
        <f aca="false">IF(OR(D115="",D115+G115=0),"",D115/(D115+G115))</f>
        <v>0.67296511627907</v>
      </c>
      <c r="K115" s="40" t="n">
        <f aca="false">IF(E115="","",E115/(E115+H115))</f>
        <v>0.678885630498534</v>
      </c>
      <c r="L115" s="69" t="n">
        <f aca="false">IF(OR(K115="",J115=""),"",(J115-K115)*100)</f>
        <v>-0.592051421946394</v>
      </c>
      <c r="M115" s="36" t="n">
        <v>4.95430278342605</v>
      </c>
      <c r="N115" s="36" t="n">
        <v>1.28167166284998</v>
      </c>
      <c r="O115" s="36" t="n">
        <f aca="false">SQRT(M115^2+N115^2)</f>
        <v>5.11740152042184</v>
      </c>
      <c r="P115" s="40" t="n">
        <f aca="false">IF(J115="","",MAX(0,J115-1.96*O115/100))</f>
        <v>0.572664046478802</v>
      </c>
      <c r="Q115" s="40" t="n">
        <f aca="false">IF(J115="","",MIN(1,J115+1.96*O115/100))</f>
        <v>0.773266186079338</v>
      </c>
      <c r="R115" s="32" t="str">
        <f aca="false">IF(L115="","",IF(ABS(L115)&lt;=O115,"Yes","No"))</f>
        <v>Yes</v>
      </c>
      <c r="S115" s="32" t="str">
        <f aca="false">IF(L115="","",IF(ABS(L115)&lt;=1.96*O115,"Yes","No"))</f>
        <v>Yes</v>
      </c>
      <c r="T115" s="59" t="n">
        <f aca="false">IF(D115="","",ROUND(SQRT(((D115+G115)*O115/100)^2+(J115*(D115+G115)*0.15542)^2),0))</f>
        <v>80</v>
      </c>
      <c r="U115" s="32"/>
    </row>
    <row r="116" customFormat="false" ht="15" hidden="false" customHeight="false" outlineLevel="0" collapsed="false">
      <c r="A116" s="32" t="s">
        <v>230</v>
      </c>
      <c r="B116" s="32" t="s">
        <v>293</v>
      </c>
      <c r="C116" s="32" t="s">
        <v>298</v>
      </c>
      <c r="D116" s="59" t="n">
        <v>789</v>
      </c>
      <c r="E116" s="59" t="n">
        <v>782</v>
      </c>
      <c r="F116" s="68" t="n">
        <f aca="false">IF(E116="","",D116-E116)</f>
        <v>7</v>
      </c>
      <c r="G116" s="59" t="n">
        <v>474</v>
      </c>
      <c r="H116" s="59" t="n">
        <v>404</v>
      </c>
      <c r="I116" s="68" t="n">
        <f aca="false">IF(H116="","",G116-H116)</f>
        <v>70</v>
      </c>
      <c r="J116" s="40" t="n">
        <f aca="false">IF(OR(D116="",D116+G116=0),"",D116/(D116+G116))</f>
        <v>0.624703087885986</v>
      </c>
      <c r="K116" s="40" t="n">
        <f aca="false">IF(E116="","",E116/(E116+H116))</f>
        <v>0.659359190556492</v>
      </c>
      <c r="L116" s="69" t="n">
        <f aca="false">IF(OR(K116="",J116=""),"",(J116-K116)*100)</f>
        <v>-3.46561026705067</v>
      </c>
      <c r="M116" s="36" t="n">
        <v>3.81593102501519</v>
      </c>
      <c r="N116" s="36" t="n">
        <v>1.28167166284998</v>
      </c>
      <c r="O116" s="36" t="n">
        <f aca="false">SQRT(M116^2+N116^2)</f>
        <v>4.02542070335836</v>
      </c>
      <c r="P116" s="40" t="n">
        <f aca="false">IF(J116="","",MAX(0,J116-1.96*O116/100))</f>
        <v>0.545804842100162</v>
      </c>
      <c r="Q116" s="40" t="n">
        <f aca="false">IF(J116="","",MIN(1,J116+1.96*O116/100))</f>
        <v>0.70360133367181</v>
      </c>
      <c r="R116" s="32" t="str">
        <f aca="false">IF(L116="","",IF(ABS(L116)&lt;=O116,"Yes","No"))</f>
        <v>Yes</v>
      </c>
      <c r="S116" s="32" t="str">
        <f aca="false">IF(L116="","",IF(ABS(L116)&lt;=1.96*O116,"Yes","No"))</f>
        <v>Yes</v>
      </c>
      <c r="T116" s="59" t="n">
        <f aca="false">IF(D116="","",ROUND(SQRT(((D116+G116)*O116/100)^2+(J116*(D116+G116)*0.09179)^2),0))</f>
        <v>88</v>
      </c>
      <c r="U116" s="32"/>
    </row>
    <row r="117" customFormat="false" ht="15" hidden="false" customHeight="false" outlineLevel="0" collapsed="false">
      <c r="A117" s="32" t="s">
        <v>230</v>
      </c>
      <c r="B117" s="32" t="s">
        <v>293</v>
      </c>
      <c r="C117" s="32" t="s">
        <v>299</v>
      </c>
      <c r="D117" s="59" t="n">
        <v>514</v>
      </c>
      <c r="E117" s="59" t="n">
        <v>503</v>
      </c>
      <c r="F117" s="68" t="n">
        <f aca="false">IF(E117="","",D117-E117)</f>
        <v>11</v>
      </c>
      <c r="G117" s="59" t="n">
        <v>329</v>
      </c>
      <c r="H117" s="59" t="n">
        <v>318</v>
      </c>
      <c r="I117" s="68" t="n">
        <f aca="false">IF(H117="","",G117-H117)</f>
        <v>11</v>
      </c>
      <c r="J117" s="40" t="n">
        <f aca="false">IF(OR(D117="",D117+G117=0),"",D117/(D117+G117))</f>
        <v>0.609727164887307</v>
      </c>
      <c r="K117" s="40" t="n">
        <f aca="false">IF(E117="","",E117/(E117+H117))</f>
        <v>0.612667478684531</v>
      </c>
      <c r="L117" s="69" t="n">
        <f aca="false">IF(OR(K117="",J117=""),"",(J117-K117)*100)</f>
        <v>-0.294031379722381</v>
      </c>
      <c r="M117" s="36" t="n">
        <v>3.90585804045176</v>
      </c>
      <c r="N117" s="36" t="n">
        <v>1.28167166284998</v>
      </c>
      <c r="O117" s="36" t="n">
        <f aca="false">SQRT(M117^2+N117^2)</f>
        <v>4.11076748108115</v>
      </c>
      <c r="P117" s="40" t="n">
        <f aca="false">IF(J117="","",MAX(0,J117-1.96*O117/100))</f>
        <v>0.529156122258117</v>
      </c>
      <c r="Q117" s="40" t="n">
        <f aca="false">IF(J117="","",MIN(1,J117+1.96*O117/100))</f>
        <v>0.690298207516498</v>
      </c>
      <c r="R117" s="32" t="str">
        <f aca="false">IF(L117="","",IF(ABS(L117)&lt;=O117,"Yes","No"))</f>
        <v>Yes</v>
      </c>
      <c r="S117" s="32" t="str">
        <f aca="false">IF(L117="","",IF(ABS(L117)&lt;=1.96*O117,"Yes","No"))</f>
        <v>Yes</v>
      </c>
      <c r="T117" s="59" t="n">
        <f aca="false">IF(D117="","",ROUND(SQRT(((D117+G117)*O117/100)^2+(J117*(D117+G117)*0.09439)^2),0))</f>
        <v>60</v>
      </c>
      <c r="U117" s="32"/>
    </row>
    <row r="118" customFormat="false" ht="15" hidden="false" customHeight="false" outlineLevel="0" collapsed="false">
      <c r="A118" s="32" t="s">
        <v>230</v>
      </c>
      <c r="B118" s="32" t="s">
        <v>293</v>
      </c>
      <c r="C118" s="32" t="s">
        <v>300</v>
      </c>
      <c r="D118" s="59" t="n">
        <v>600</v>
      </c>
      <c r="E118" s="59" t="n">
        <v>597</v>
      </c>
      <c r="F118" s="68" t="n">
        <f aca="false">IF(E118="","",D118-E118)</f>
        <v>3</v>
      </c>
      <c r="G118" s="59" t="n">
        <v>433</v>
      </c>
      <c r="H118" s="59" t="n">
        <v>396</v>
      </c>
      <c r="I118" s="68" t="n">
        <f aca="false">IF(H118="","",G118-H118)</f>
        <v>37</v>
      </c>
      <c r="J118" s="40" t="n">
        <f aca="false">IF(OR(D118="",D118+G118=0),"",D118/(D118+G118))</f>
        <v>0.580832526621491</v>
      </c>
      <c r="K118" s="40" t="n">
        <f aca="false">IF(E118="","",E118/(E118+H118))</f>
        <v>0.601208459214502</v>
      </c>
      <c r="L118" s="69" t="n">
        <f aca="false">IF(OR(K118="",J118=""),"",(J118-K118)*100)</f>
        <v>-2.03759325930107</v>
      </c>
      <c r="M118" s="36" t="n">
        <v>3.90585804045176</v>
      </c>
      <c r="N118" s="36" t="n">
        <v>1.28167166284998</v>
      </c>
      <c r="O118" s="36" t="n">
        <f aca="false">SQRT(M118^2+N118^2)</f>
        <v>4.11076748108115</v>
      </c>
      <c r="P118" s="40" t="n">
        <f aca="false">IF(J118="","",MAX(0,J118-1.96*O118/100))</f>
        <v>0.5002614839923</v>
      </c>
      <c r="Q118" s="40" t="n">
        <f aca="false">IF(J118="","",MIN(1,J118+1.96*O118/100))</f>
        <v>0.661403569250681</v>
      </c>
      <c r="R118" s="32" t="str">
        <f aca="false">IF(L118="","",IF(ABS(L118)&lt;=O118,"Yes","No"))</f>
        <v>Yes</v>
      </c>
      <c r="S118" s="32" t="str">
        <f aca="false">IF(L118="","",IF(ABS(L118)&lt;=1.96*O118,"Yes","No"))</f>
        <v>Yes</v>
      </c>
      <c r="T118" s="59" t="n">
        <f aca="false">IF(D118="","",ROUND(SQRT(((D118+G118)*O118/100)^2+(J118*(D118+G118)*0.09439)^2),0))</f>
        <v>71</v>
      </c>
      <c r="U118" s="32"/>
    </row>
    <row r="119" customFormat="false" ht="15" hidden="false" customHeight="false" outlineLevel="0" collapsed="false">
      <c r="A119" s="32" t="s">
        <v>230</v>
      </c>
      <c r="B119" s="32" t="s">
        <v>293</v>
      </c>
      <c r="C119" s="32" t="s">
        <v>301</v>
      </c>
      <c r="D119" s="59" t="n">
        <v>657</v>
      </c>
      <c r="E119" s="59" t="n">
        <v>678</v>
      </c>
      <c r="F119" s="68" t="n">
        <f aca="false">IF(E119="","",D119-E119)</f>
        <v>-21</v>
      </c>
      <c r="G119" s="59" t="n">
        <v>450</v>
      </c>
      <c r="H119" s="59" t="n">
        <v>451</v>
      </c>
      <c r="I119" s="68" t="n">
        <f aca="false">IF(H119="","",G119-H119)</f>
        <v>-1</v>
      </c>
      <c r="J119" s="40" t="n">
        <f aca="false">IF(OR(D119="",D119+G119=0),"",D119/(D119+G119))</f>
        <v>0.59349593495935</v>
      </c>
      <c r="K119" s="40" t="n">
        <f aca="false">IF(E119="","",E119/(E119+H119))</f>
        <v>0.600531443755536</v>
      </c>
      <c r="L119" s="69" t="n">
        <f aca="false">IF(OR(K119="",J119=""),"",(J119-K119)*100)</f>
        <v>-0.703550879618631</v>
      </c>
      <c r="M119" s="36" t="n">
        <v>3.90585804045176</v>
      </c>
      <c r="N119" s="36" t="n">
        <v>1.28167166284998</v>
      </c>
      <c r="O119" s="36" t="n">
        <f aca="false">SQRT(M119^2+N119^2)</f>
        <v>4.11076748108115</v>
      </c>
      <c r="P119" s="40" t="n">
        <f aca="false">IF(J119="","",MAX(0,J119-1.96*O119/100))</f>
        <v>0.512924892330159</v>
      </c>
      <c r="Q119" s="40" t="n">
        <f aca="false">IF(J119="","",MIN(1,J119+1.96*O119/100))</f>
        <v>0.67406697758854</v>
      </c>
      <c r="R119" s="32" t="str">
        <f aca="false">IF(L119="","",IF(ABS(L119)&lt;=O119,"Yes","No"))</f>
        <v>Yes</v>
      </c>
      <c r="S119" s="32" t="str">
        <f aca="false">IF(L119="","",IF(ABS(L119)&lt;=1.96*O119,"Yes","No"))</f>
        <v>Yes</v>
      </c>
      <c r="T119" s="59" t="n">
        <f aca="false">IF(D119="","",ROUND(SQRT(((D119+G119)*O119/100)^2+(J119*(D119+G119)*0.09439)^2),0))</f>
        <v>77</v>
      </c>
      <c r="U119" s="32"/>
    </row>
    <row r="120" customFormat="false" ht="15" hidden="false" customHeight="false" outlineLevel="0" collapsed="false">
      <c r="A120" s="32" t="s">
        <v>230</v>
      </c>
      <c r="B120" s="32" t="s">
        <v>293</v>
      </c>
      <c r="C120" s="32" t="s">
        <v>302</v>
      </c>
      <c r="D120" s="59" t="n">
        <v>518</v>
      </c>
      <c r="E120" s="59" t="n">
        <v>524</v>
      </c>
      <c r="F120" s="68" t="n">
        <f aca="false">IF(E120="","",D120-E120)</f>
        <v>-6</v>
      </c>
      <c r="G120" s="59" t="n">
        <v>347</v>
      </c>
      <c r="H120" s="59" t="n">
        <v>327</v>
      </c>
      <c r="I120" s="68" t="n">
        <f aca="false">IF(H120="","",G120-H120)</f>
        <v>20</v>
      </c>
      <c r="J120" s="40" t="n">
        <f aca="false">IF(OR(D120="",D120+G120=0),"",D120/(D120+G120))</f>
        <v>0.598843930635838</v>
      </c>
      <c r="K120" s="40" t="n">
        <f aca="false">IF(E120="","",E120/(E120+H120))</f>
        <v>0.615746180963572</v>
      </c>
      <c r="L120" s="69" t="n">
        <f aca="false">IF(OR(K120="",J120=""),"",(J120-K120)*100)</f>
        <v>-1.69022503277341</v>
      </c>
      <c r="M120" s="36" t="n">
        <v>3.90585804045176</v>
      </c>
      <c r="N120" s="36" t="n">
        <v>1.28167166284998</v>
      </c>
      <c r="O120" s="36" t="n">
        <f aca="false">SQRT(M120^2+N120^2)</f>
        <v>4.11076748108115</v>
      </c>
      <c r="P120" s="40" t="n">
        <f aca="false">IF(J120="","",MAX(0,J120-1.96*O120/100))</f>
        <v>0.518272888006648</v>
      </c>
      <c r="Q120" s="40" t="n">
        <f aca="false">IF(J120="","",MIN(1,J120+1.96*O120/100))</f>
        <v>0.679414973265029</v>
      </c>
      <c r="R120" s="32" t="str">
        <f aca="false">IF(L120="","",IF(ABS(L120)&lt;=O120,"Yes","No"))</f>
        <v>Yes</v>
      </c>
      <c r="S120" s="32" t="str">
        <f aca="false">IF(L120="","",IF(ABS(L120)&lt;=1.96*O120,"Yes","No"))</f>
        <v>Yes</v>
      </c>
      <c r="T120" s="59" t="n">
        <f aca="false">IF(D120="","",ROUND(SQRT(((D120+G120)*O120/100)^2+(J120*(D120+G120)*0.09439)^2),0))</f>
        <v>60</v>
      </c>
      <c r="U120" s="32"/>
    </row>
    <row r="121" customFormat="false" ht="15" hidden="false" customHeight="false" outlineLevel="0" collapsed="false">
      <c r="A121" s="32" t="s">
        <v>230</v>
      </c>
      <c r="B121" s="32" t="s">
        <v>293</v>
      </c>
      <c r="C121" s="32" t="s">
        <v>303</v>
      </c>
      <c r="D121" s="59" t="n">
        <v>406</v>
      </c>
      <c r="E121" s="59" t="n">
        <v>437</v>
      </c>
      <c r="F121" s="68" t="n">
        <f aca="false">IF(E121="","",D121-E121)</f>
        <v>-31</v>
      </c>
      <c r="G121" s="59" t="n">
        <v>339</v>
      </c>
      <c r="H121" s="59" t="n">
        <v>344</v>
      </c>
      <c r="I121" s="68" t="n">
        <f aca="false">IF(H121="","",G121-H121)</f>
        <v>-5</v>
      </c>
      <c r="J121" s="40" t="n">
        <f aca="false">IF(OR(D121="",D121+G121=0),"",D121/(D121+G121))</f>
        <v>0.54496644295302</v>
      </c>
      <c r="K121" s="40" t="n">
        <f aca="false">IF(E121="","",E121/(E121+H121))</f>
        <v>0.559539052496799</v>
      </c>
      <c r="L121" s="69" t="n">
        <f aca="false">IF(OR(K121="",J121=""),"",(J121-K121)*100)</f>
        <v>-1.45726095437789</v>
      </c>
      <c r="M121" s="36" t="n">
        <v>4.95430278342605</v>
      </c>
      <c r="N121" s="36" t="n">
        <v>1.28167166284998</v>
      </c>
      <c r="O121" s="36" t="n">
        <f aca="false">SQRT(M121^2+N121^2)</f>
        <v>5.11740152042184</v>
      </c>
      <c r="P121" s="40" t="n">
        <f aca="false">IF(J121="","",MAX(0,J121-1.96*O121/100))</f>
        <v>0.444665373152752</v>
      </c>
      <c r="Q121" s="40" t="n">
        <f aca="false">IF(J121="","",MIN(1,J121+1.96*O121/100))</f>
        <v>0.645267512753288</v>
      </c>
      <c r="R121" s="32" t="str">
        <f aca="false">IF(L121="","",IF(ABS(L121)&lt;=O121,"Yes","No"))</f>
        <v>Yes</v>
      </c>
      <c r="S121" s="32" t="str">
        <f aca="false">IF(L121="","",IF(ABS(L121)&lt;=1.96*O121,"Yes","No"))</f>
        <v>Yes</v>
      </c>
      <c r="T121" s="59" t="n">
        <f aca="false">IF(D121="","",ROUND(SQRT(((D121+G121)*O121/100)^2+(J121*(D121+G121)*0.15542)^2),0))</f>
        <v>74</v>
      </c>
      <c r="U121" s="32"/>
    </row>
    <row r="122" customFormat="false" ht="15" hidden="false" customHeight="false" outlineLevel="0" collapsed="false">
      <c r="A122" s="32" t="s">
        <v>230</v>
      </c>
      <c r="B122" s="32" t="s">
        <v>293</v>
      </c>
      <c r="C122" s="32" t="s">
        <v>304</v>
      </c>
      <c r="D122" s="59" t="n">
        <v>568</v>
      </c>
      <c r="E122" s="59" t="n">
        <v>581</v>
      </c>
      <c r="F122" s="68" t="n">
        <f aca="false">IF(E122="","",D122-E122)</f>
        <v>-13</v>
      </c>
      <c r="G122" s="59" t="n">
        <v>366</v>
      </c>
      <c r="H122" s="59" t="n">
        <v>342</v>
      </c>
      <c r="I122" s="68" t="n">
        <f aca="false">IF(H122="","",G122-H122)</f>
        <v>24</v>
      </c>
      <c r="J122" s="40" t="n">
        <f aca="false">IF(OR(D122="",D122+G122=0),"",D122/(D122+G122))</f>
        <v>0.60813704496788</v>
      </c>
      <c r="K122" s="40" t="n">
        <f aca="false">IF(E122="","",E122/(E122+H122))</f>
        <v>0.629469122426869</v>
      </c>
      <c r="L122" s="69" t="n">
        <f aca="false">IF(OR(K122="",J122=""),"",(J122-K122)*100)</f>
        <v>-2.13320774589888</v>
      </c>
      <c r="M122" s="36" t="n">
        <v>3.90585804045176</v>
      </c>
      <c r="N122" s="36" t="n">
        <v>1.28167166284998</v>
      </c>
      <c r="O122" s="36" t="n">
        <f aca="false">SQRT(M122^2+N122^2)</f>
        <v>4.11076748108115</v>
      </c>
      <c r="P122" s="40" t="n">
        <f aca="false">IF(J122="","",MAX(0,J122-1.96*O122/100))</f>
        <v>0.52756600233869</v>
      </c>
      <c r="Q122" s="40" t="n">
        <f aca="false">IF(J122="","",MIN(1,J122+1.96*O122/100))</f>
        <v>0.688708087597071</v>
      </c>
      <c r="R122" s="32" t="str">
        <f aca="false">IF(L122="","",IF(ABS(L122)&lt;=O122,"Yes","No"))</f>
        <v>Yes</v>
      </c>
      <c r="S122" s="32" t="str">
        <f aca="false">IF(L122="","",IF(ABS(L122)&lt;=1.96*O122,"Yes","No"))</f>
        <v>Yes</v>
      </c>
      <c r="T122" s="59" t="n">
        <f aca="false">IF(D122="","",ROUND(SQRT(((D122+G122)*O122/100)^2+(J122*(D122+G122)*0.09439)^2),0))</f>
        <v>66</v>
      </c>
      <c r="U122" s="32"/>
    </row>
    <row r="123" customFormat="false" ht="15" hidden="false" customHeight="false" outlineLevel="0" collapsed="false">
      <c r="A123" s="32" t="s">
        <v>230</v>
      </c>
      <c r="B123" s="32" t="s">
        <v>293</v>
      </c>
      <c r="C123" s="32" t="s">
        <v>305</v>
      </c>
      <c r="D123" s="59" t="n">
        <v>590</v>
      </c>
      <c r="E123" s="59" t="n">
        <v>591</v>
      </c>
      <c r="F123" s="68" t="n">
        <f aca="false">IF(E123="","",D123-E123)</f>
        <v>-1</v>
      </c>
      <c r="G123" s="59" t="n">
        <v>419</v>
      </c>
      <c r="H123" s="59" t="n">
        <v>390</v>
      </c>
      <c r="I123" s="68" t="n">
        <f aca="false">IF(H123="","",G123-H123)</f>
        <v>29</v>
      </c>
      <c r="J123" s="40" t="n">
        <f aca="false">IF(OR(D123="",D123+G123=0),"",D123/(D123+G123))</f>
        <v>0.584737363726462</v>
      </c>
      <c r="K123" s="40" t="n">
        <f aca="false">IF(E123="","",E123/(E123+H123))</f>
        <v>0.602446483180428</v>
      </c>
      <c r="L123" s="69" t="n">
        <f aca="false">IF(OR(K123="",J123=""),"",(J123-K123)*100)</f>
        <v>-1.77091194539664</v>
      </c>
      <c r="M123" s="36" t="n">
        <v>3.90585804045176</v>
      </c>
      <c r="N123" s="36" t="n">
        <v>1.28167166284998</v>
      </c>
      <c r="O123" s="36" t="n">
        <f aca="false">SQRT(M123^2+N123^2)</f>
        <v>4.11076748108115</v>
      </c>
      <c r="P123" s="40" t="n">
        <f aca="false">IF(J123="","",MAX(0,J123-1.96*O123/100))</f>
        <v>0.504166321097271</v>
      </c>
      <c r="Q123" s="40" t="n">
        <f aca="false">IF(J123="","",MIN(1,J123+1.96*O123/100))</f>
        <v>0.665308406355652</v>
      </c>
      <c r="R123" s="32" t="str">
        <f aca="false">IF(L123="","",IF(ABS(L123)&lt;=O123,"Yes","No"))</f>
        <v>Yes</v>
      </c>
      <c r="S123" s="32" t="str">
        <f aca="false">IF(L123="","",IF(ABS(L123)&lt;=1.96*O123,"Yes","No"))</f>
        <v>Yes</v>
      </c>
      <c r="T123" s="59" t="n">
        <f aca="false">IF(D123="","",ROUND(SQRT(((D123+G123)*O123/100)^2+(J123*(D123+G123)*0.09439)^2),0))</f>
        <v>69</v>
      </c>
      <c r="U123" s="32"/>
    </row>
    <row r="124" customFormat="false" ht="15" hidden="false" customHeight="false" outlineLevel="0" collapsed="false">
      <c r="A124" s="32" t="s">
        <v>230</v>
      </c>
      <c r="B124" s="32" t="s">
        <v>306</v>
      </c>
      <c r="C124" s="32" t="s">
        <v>307</v>
      </c>
      <c r="D124" s="59" t="n">
        <v>530</v>
      </c>
      <c r="E124" s="59" t="n">
        <v>557</v>
      </c>
      <c r="F124" s="68" t="n">
        <f aca="false">IF(E124="","",D124-E124)</f>
        <v>-27</v>
      </c>
      <c r="G124" s="59" t="n">
        <v>431</v>
      </c>
      <c r="H124" s="59" t="n">
        <v>454</v>
      </c>
      <c r="I124" s="68" t="n">
        <f aca="false">IF(H124="","",G124-H124)</f>
        <v>-23</v>
      </c>
      <c r="J124" s="40" t="n">
        <f aca="false">IF(OR(D124="",D124+G124=0),"",D124/(D124+G124))</f>
        <v>0.551508844953174</v>
      </c>
      <c r="K124" s="40" t="n">
        <f aca="false">IF(E124="","",E124/(E124+H124))</f>
        <v>0.550939663699308</v>
      </c>
      <c r="L124" s="69" t="n">
        <f aca="false">IF(OR(K124="",J124=""),"",(J124-K124)*100)</f>
        <v>0.056918125386618</v>
      </c>
      <c r="M124" s="36" t="n">
        <v>3.90585804045176</v>
      </c>
      <c r="N124" s="36" t="n">
        <v>1.28167166284998</v>
      </c>
      <c r="O124" s="36" t="n">
        <f aca="false">SQRT(M124^2+N124^2)</f>
        <v>4.11076748108115</v>
      </c>
      <c r="P124" s="40" t="n">
        <f aca="false">IF(J124="","",MAX(0,J124-1.96*O124/100))</f>
        <v>0.470937802323983</v>
      </c>
      <c r="Q124" s="40" t="n">
        <f aca="false">IF(J124="","",MIN(1,J124+1.96*O124/100))</f>
        <v>0.632079887582364</v>
      </c>
      <c r="R124" s="32" t="str">
        <f aca="false">IF(L124="","",IF(ABS(L124)&lt;=O124,"Yes","No"))</f>
        <v>Yes</v>
      </c>
      <c r="S124" s="32" t="str">
        <f aca="false">IF(L124="","",IF(ABS(L124)&lt;=1.96*O124,"Yes","No"))</f>
        <v>Yes</v>
      </c>
      <c r="T124" s="59" t="n">
        <f aca="false">IF(D124="","",ROUND(SQRT(((D124+G124)*O124/100)^2+(J124*(D124+G124)*0.09439)^2),0))</f>
        <v>64</v>
      </c>
      <c r="U124" s="32"/>
    </row>
    <row r="125" customFormat="false" ht="15" hidden="false" customHeight="false" outlineLevel="0" collapsed="false">
      <c r="A125" s="32" t="s">
        <v>230</v>
      </c>
      <c r="B125" s="32" t="s">
        <v>306</v>
      </c>
      <c r="C125" s="32" t="s">
        <v>308</v>
      </c>
      <c r="D125" s="59" t="n">
        <v>503</v>
      </c>
      <c r="E125" s="59" t="n">
        <v>467</v>
      </c>
      <c r="F125" s="68" t="n">
        <f aca="false">IF(E125="","",D125-E125)</f>
        <v>36</v>
      </c>
      <c r="G125" s="59" t="n">
        <v>548</v>
      </c>
      <c r="H125" s="59" t="n">
        <v>513</v>
      </c>
      <c r="I125" s="68" t="n">
        <f aca="false">IF(H125="","",G125-H125)</f>
        <v>35</v>
      </c>
      <c r="J125" s="40" t="n">
        <f aca="false">IF(OR(D125="",D125+G125=0),"",D125/(D125+G125))</f>
        <v>0.478591817316841</v>
      </c>
      <c r="K125" s="40" t="n">
        <f aca="false">IF(E125="","",E125/(E125+H125))</f>
        <v>0.476530612244898</v>
      </c>
      <c r="L125" s="69" t="n">
        <f aca="false">IF(OR(K125="",J125=""),"",(J125-K125)*100)</f>
        <v>0.206120507194313</v>
      </c>
      <c r="M125" s="36" t="n">
        <v>3.90585804045176</v>
      </c>
      <c r="N125" s="36" t="n">
        <v>1.28167166284998</v>
      </c>
      <c r="O125" s="36" t="n">
        <f aca="false">SQRT(M125^2+N125^2)</f>
        <v>4.11076748108115</v>
      </c>
      <c r="P125" s="40" t="n">
        <f aca="false">IF(J125="","",MAX(0,J125-1.96*O125/100))</f>
        <v>0.398020774687651</v>
      </c>
      <c r="Q125" s="40" t="n">
        <f aca="false">IF(J125="","",MIN(1,J125+1.96*O125/100))</f>
        <v>0.559162859946032</v>
      </c>
      <c r="R125" s="32" t="str">
        <f aca="false">IF(L125="","",IF(ABS(L125)&lt;=O125,"Yes","No"))</f>
        <v>Yes</v>
      </c>
      <c r="S125" s="32" t="str">
        <f aca="false">IF(L125="","",IF(ABS(L125)&lt;=1.96*O125,"Yes","No"))</f>
        <v>Yes</v>
      </c>
      <c r="T125" s="59" t="n">
        <f aca="false">IF(D125="","",ROUND(SQRT(((D125+G125)*O125/100)^2+(J125*(D125+G125)*0.09439)^2),0))</f>
        <v>64</v>
      </c>
      <c r="U125" s="32"/>
    </row>
    <row r="126" customFormat="false" ht="15" hidden="false" customHeight="false" outlineLevel="0" collapsed="false">
      <c r="A126" s="32" t="s">
        <v>230</v>
      </c>
      <c r="B126" s="32" t="s">
        <v>306</v>
      </c>
      <c r="C126" s="32" t="s">
        <v>309</v>
      </c>
      <c r="D126" s="59" t="n">
        <v>542</v>
      </c>
      <c r="E126" s="59" t="n">
        <v>536</v>
      </c>
      <c r="F126" s="68" t="n">
        <f aca="false">IF(E126="","",D126-E126)</f>
        <v>6</v>
      </c>
      <c r="G126" s="59" t="n">
        <v>537</v>
      </c>
      <c r="H126" s="59" t="n">
        <v>524</v>
      </c>
      <c r="I126" s="68" t="n">
        <f aca="false">IF(H126="","",G126-H126)</f>
        <v>13</v>
      </c>
      <c r="J126" s="40" t="n">
        <f aca="false">IF(OR(D126="",D126+G126=0),"",D126/(D126+G126))</f>
        <v>0.502316960148285</v>
      </c>
      <c r="K126" s="40" t="n">
        <f aca="false">IF(E126="","",E126/(E126+H126))</f>
        <v>0.505660377358491</v>
      </c>
      <c r="L126" s="69" t="n">
        <f aca="false">IF(OR(K126="",J126=""),"",(J126-K126)*100)</f>
        <v>-0.334341721020515</v>
      </c>
      <c r="M126" s="36" t="n">
        <v>3.90585804045176</v>
      </c>
      <c r="N126" s="36" t="n">
        <v>1.28167166284998</v>
      </c>
      <c r="O126" s="36" t="n">
        <f aca="false">SQRT(M126^2+N126^2)</f>
        <v>4.11076748108115</v>
      </c>
      <c r="P126" s="40" t="n">
        <f aca="false">IF(J126="","",MAX(0,J126-1.96*O126/100))</f>
        <v>0.421745917519095</v>
      </c>
      <c r="Q126" s="40" t="n">
        <f aca="false">IF(J126="","",MIN(1,J126+1.96*O126/100))</f>
        <v>0.582888002777476</v>
      </c>
      <c r="R126" s="32" t="str">
        <f aca="false">IF(L126="","",IF(ABS(L126)&lt;=O126,"Yes","No"))</f>
        <v>Yes</v>
      </c>
      <c r="S126" s="32" t="str">
        <f aca="false">IF(L126="","",IF(ABS(L126)&lt;=1.96*O126,"Yes","No"))</f>
        <v>Yes</v>
      </c>
      <c r="T126" s="59" t="n">
        <f aca="false">IF(D126="","",ROUND(SQRT(((D126+G126)*O126/100)^2+(J126*(D126+G126)*0.09439)^2),0))</f>
        <v>68</v>
      </c>
      <c r="U126" s="32"/>
    </row>
    <row r="127" customFormat="false" ht="15" hidden="false" customHeight="false" outlineLevel="0" collapsed="false">
      <c r="A127" s="32" t="s">
        <v>230</v>
      </c>
      <c r="B127" s="32" t="s">
        <v>310</v>
      </c>
      <c r="C127" s="32" t="s">
        <v>310</v>
      </c>
      <c r="D127" s="59" t="n">
        <v>750</v>
      </c>
      <c r="E127" s="59" t="n">
        <v>735</v>
      </c>
      <c r="F127" s="68" t="n">
        <f aca="false">IF(E127="","",D127-E127)</f>
        <v>15</v>
      </c>
      <c r="G127" s="59" t="n">
        <v>822</v>
      </c>
      <c r="H127" s="59" t="n">
        <v>804</v>
      </c>
      <c r="I127" s="68" t="n">
        <f aca="false">IF(H127="","",G127-H127)</f>
        <v>18</v>
      </c>
      <c r="J127" s="40" t="n">
        <f aca="false">IF(OR(D127="",D127+G127=0),"",D127/(D127+G127))</f>
        <v>0.477099236641221</v>
      </c>
      <c r="K127" s="40" t="n">
        <f aca="false">IF(E127="","",E127/(E127+H127))</f>
        <v>0.477582846003899</v>
      </c>
      <c r="L127" s="69" t="n">
        <f aca="false">IF(OR(K127="",J127=""),"",(J127-K127)*100)</f>
        <v>-0.0483609362677218</v>
      </c>
      <c r="M127" s="36" t="n">
        <v>3.81593102501519</v>
      </c>
      <c r="N127" s="36" t="n">
        <v>1.28167166284998</v>
      </c>
      <c r="O127" s="36" t="n">
        <f aca="false">SQRT(M127^2+N127^2)</f>
        <v>4.02542070335836</v>
      </c>
      <c r="P127" s="40" t="n">
        <f aca="false">IF(J127="","",MAX(0,J127-1.96*O127/100))</f>
        <v>0.398200990855398</v>
      </c>
      <c r="Q127" s="40" t="n">
        <f aca="false">IF(J127="","",MIN(1,J127+1.96*O127/100))</f>
        <v>0.555997482427045</v>
      </c>
      <c r="R127" s="32" t="str">
        <f aca="false">IF(L127="","",IF(ABS(L127)&lt;=O127,"Yes","No"))</f>
        <v>Yes</v>
      </c>
      <c r="S127" s="32" t="str">
        <f aca="false">IF(L127="","",IF(ABS(L127)&lt;=1.96*O127,"Yes","No"))</f>
        <v>Yes</v>
      </c>
      <c r="T127" s="59" t="n">
        <f aca="false">IF(D127="","",ROUND(SQRT(((D127+G127)*O127/100)^2+(J127*(D127+G127)*0.09179)^2),0))</f>
        <v>94</v>
      </c>
      <c r="U127" s="32"/>
    </row>
    <row r="128" customFormat="false" ht="15" hidden="false" customHeight="false" outlineLevel="0" collapsed="false">
      <c r="A128" s="32" t="s">
        <v>230</v>
      </c>
      <c r="B128" s="32" t="s">
        <v>311</v>
      </c>
      <c r="C128" s="32" t="s">
        <v>312</v>
      </c>
      <c r="D128" s="59" t="n">
        <v>400</v>
      </c>
      <c r="E128" s="59" t="n">
        <v>372</v>
      </c>
      <c r="F128" s="68" t="n">
        <f aca="false">IF(E128="","",D128-E128)</f>
        <v>28</v>
      </c>
      <c r="G128" s="59" t="n">
        <v>407</v>
      </c>
      <c r="H128" s="59" t="n">
        <v>383</v>
      </c>
      <c r="I128" s="68" t="n">
        <f aca="false">IF(H128="","",G128-H128)</f>
        <v>24</v>
      </c>
      <c r="J128" s="40" t="n">
        <f aca="false">IF(OR(D128="",D128+G128=0),"",D128/(D128+G128))</f>
        <v>0.495662949194548</v>
      </c>
      <c r="K128" s="40" t="n">
        <f aca="false">IF(E128="","",E128/(E128+H128))</f>
        <v>0.492715231788079</v>
      </c>
      <c r="L128" s="69" t="n">
        <f aca="false">IF(OR(K128="",J128=""),"",(J128-K128)*100)</f>
        <v>0.294771740646826</v>
      </c>
      <c r="M128" s="36" t="n">
        <v>3.90585804045176</v>
      </c>
      <c r="N128" s="36" t="n">
        <v>1.28167166284998</v>
      </c>
      <c r="O128" s="36" t="n">
        <f aca="false">SQRT(M128^2+N128^2)</f>
        <v>4.11076748108115</v>
      </c>
      <c r="P128" s="40" t="n">
        <f aca="false">IF(J128="","",MAX(0,J128-1.96*O128/100))</f>
        <v>0.415091906565357</v>
      </c>
      <c r="Q128" s="40" t="n">
        <f aca="false">IF(J128="","",MIN(1,J128+1.96*O128/100))</f>
        <v>0.576233991823738</v>
      </c>
      <c r="R128" s="32" t="str">
        <f aca="false">IF(L128="","",IF(ABS(L128)&lt;=O128,"Yes","No"))</f>
        <v>Yes</v>
      </c>
      <c r="S128" s="32" t="str">
        <f aca="false">IF(L128="","",IF(ABS(L128)&lt;=1.96*O128,"Yes","No"))</f>
        <v>Yes</v>
      </c>
      <c r="T128" s="59" t="n">
        <f aca="false">IF(D128="","",ROUND(SQRT(((D128+G128)*O128/100)^2+(J128*(D128+G128)*0.09439)^2),0))</f>
        <v>50</v>
      </c>
      <c r="U128" s="32"/>
    </row>
    <row r="129" customFormat="false" ht="15" hidden="false" customHeight="false" outlineLevel="0" collapsed="false">
      <c r="A129" s="32" t="s">
        <v>230</v>
      </c>
      <c r="B129" s="32" t="s">
        <v>311</v>
      </c>
      <c r="C129" s="32" t="s">
        <v>313</v>
      </c>
      <c r="D129" s="59" t="n">
        <v>531</v>
      </c>
      <c r="E129" s="59" t="n">
        <v>527</v>
      </c>
      <c r="F129" s="68" t="n">
        <f aca="false">IF(E129="","",D129-E129)</f>
        <v>4</v>
      </c>
      <c r="G129" s="59" t="n">
        <v>500</v>
      </c>
      <c r="H129" s="59" t="n">
        <v>515</v>
      </c>
      <c r="I129" s="68" t="n">
        <f aca="false">IF(H129="","",G129-H129)</f>
        <v>-15</v>
      </c>
      <c r="J129" s="40" t="n">
        <f aca="false">IF(OR(D129="",D129+G129=0),"",D129/(D129+G129))</f>
        <v>0.515033947623666</v>
      </c>
      <c r="K129" s="40" t="n">
        <f aca="false">IF(E129="","",E129/(E129+H129))</f>
        <v>0.505758157389635</v>
      </c>
      <c r="L129" s="69" t="n">
        <f aca="false">IF(OR(K129="",J129=""),"",(J129-K129)*100)</f>
        <v>0.927579023403102</v>
      </c>
      <c r="M129" s="36" t="n">
        <v>3.90585804045176</v>
      </c>
      <c r="N129" s="36" t="n">
        <v>1.28167166284998</v>
      </c>
      <c r="O129" s="36" t="n">
        <f aca="false">SQRT(M129^2+N129^2)</f>
        <v>4.11076748108115</v>
      </c>
      <c r="P129" s="40" t="n">
        <f aca="false">IF(J129="","",MAX(0,J129-1.96*O129/100))</f>
        <v>0.434462904994476</v>
      </c>
      <c r="Q129" s="40" t="n">
        <f aca="false">IF(J129="","",MIN(1,J129+1.96*O129/100))</f>
        <v>0.595604990252857</v>
      </c>
      <c r="R129" s="32" t="str">
        <f aca="false">IF(L129="","",IF(ABS(L129)&lt;=O129,"Yes","No"))</f>
        <v>Yes</v>
      </c>
      <c r="S129" s="32" t="str">
        <f aca="false">IF(L129="","",IF(ABS(L129)&lt;=1.96*O129,"Yes","No"))</f>
        <v>Yes</v>
      </c>
      <c r="T129" s="59" t="n">
        <f aca="false">IF(D129="","",ROUND(SQRT(((D129+G129)*O129/100)^2+(J129*(D129+G129)*0.09439)^2),0))</f>
        <v>66</v>
      </c>
      <c r="U129" s="32"/>
    </row>
    <row r="130" customFormat="false" ht="15" hidden="false" customHeight="false" outlineLevel="0" collapsed="false">
      <c r="A130" s="32" t="s">
        <v>230</v>
      </c>
      <c r="B130" s="32" t="s">
        <v>314</v>
      </c>
      <c r="C130" s="32" t="s">
        <v>315</v>
      </c>
      <c r="D130" s="59" t="n">
        <v>561</v>
      </c>
      <c r="E130" s="59" t="n">
        <v>562</v>
      </c>
      <c r="F130" s="68" t="n">
        <f aca="false">IF(E130="","",D130-E130)</f>
        <v>-1</v>
      </c>
      <c r="G130" s="59" t="n">
        <v>489</v>
      </c>
      <c r="H130" s="59" t="n">
        <v>497</v>
      </c>
      <c r="I130" s="68" t="n">
        <f aca="false">IF(H130="","",G130-H130)</f>
        <v>-8</v>
      </c>
      <c r="J130" s="40" t="n">
        <f aca="false">IF(OR(D130="",D130+G130=0),"",D130/(D130+G130))</f>
        <v>0.534285714285714</v>
      </c>
      <c r="K130" s="40" t="n">
        <f aca="false">IF(E130="","",E130/(E130+H130))</f>
        <v>0.530689329556185</v>
      </c>
      <c r="L130" s="69" t="n">
        <f aca="false">IF(OR(K130="",J130=""),"",(J130-K130)*100)</f>
        <v>0.359638472952917</v>
      </c>
      <c r="M130" s="36" t="n">
        <v>3.90585804045176</v>
      </c>
      <c r="N130" s="36" t="n">
        <v>1.28167166284998</v>
      </c>
      <c r="O130" s="36" t="n">
        <f aca="false">SQRT(M130^2+N130^2)</f>
        <v>4.11076748108115</v>
      </c>
      <c r="P130" s="40" t="n">
        <f aca="false">IF(J130="","",MAX(0,J130-1.96*O130/100))</f>
        <v>0.453714671656524</v>
      </c>
      <c r="Q130" s="40" t="n">
        <f aca="false">IF(J130="","",MIN(1,J130+1.96*O130/100))</f>
        <v>0.614856756914905</v>
      </c>
      <c r="R130" s="32" t="str">
        <f aca="false">IF(L130="","",IF(ABS(L130)&lt;=O130,"Yes","No"))</f>
        <v>Yes</v>
      </c>
      <c r="S130" s="32" t="str">
        <f aca="false">IF(L130="","",IF(ABS(L130)&lt;=1.96*O130,"Yes","No"))</f>
        <v>Yes</v>
      </c>
      <c r="T130" s="59" t="n">
        <f aca="false">IF(D130="","",ROUND(SQRT(((D130+G130)*O130/100)^2+(J130*(D130+G130)*0.09439)^2),0))</f>
        <v>68</v>
      </c>
      <c r="U130" s="32"/>
    </row>
    <row r="131" customFormat="false" ht="15" hidden="false" customHeight="false" outlineLevel="0" collapsed="false">
      <c r="A131" s="32" t="s">
        <v>230</v>
      </c>
      <c r="B131" s="32" t="s">
        <v>314</v>
      </c>
      <c r="C131" s="32" t="s">
        <v>316</v>
      </c>
      <c r="D131" s="59" t="n">
        <v>560</v>
      </c>
      <c r="E131" s="59" t="n">
        <v>566</v>
      </c>
      <c r="F131" s="68" t="n">
        <f aca="false">IF(E131="","",D131-E131)</f>
        <v>-6</v>
      </c>
      <c r="G131" s="59" t="n">
        <v>519</v>
      </c>
      <c r="H131" s="59" t="n">
        <v>509</v>
      </c>
      <c r="I131" s="68" t="n">
        <f aca="false">IF(H131="","",G131-H131)</f>
        <v>10</v>
      </c>
      <c r="J131" s="40" t="n">
        <f aca="false">IF(OR(D131="",D131+G131=0),"",D131/(D131+G131))</f>
        <v>0.518999073215941</v>
      </c>
      <c r="K131" s="40" t="n">
        <f aca="false">IF(E131="","",E131/(E131+H131))</f>
        <v>0.526511627906977</v>
      </c>
      <c r="L131" s="69" t="n">
        <f aca="false">IF(OR(K131="",J131=""),"",(J131-K131)*100)</f>
        <v>-0.751255469103607</v>
      </c>
      <c r="M131" s="36" t="n">
        <v>3.90585804045176</v>
      </c>
      <c r="N131" s="36" t="n">
        <v>1.28167166284998</v>
      </c>
      <c r="O131" s="36" t="n">
        <f aca="false">SQRT(M131^2+N131^2)</f>
        <v>4.11076748108115</v>
      </c>
      <c r="P131" s="40" t="n">
        <f aca="false">IF(J131="","",MAX(0,J131-1.96*O131/100))</f>
        <v>0.43842803058675</v>
      </c>
      <c r="Q131" s="40" t="n">
        <f aca="false">IF(J131="","",MIN(1,J131+1.96*O131/100))</f>
        <v>0.599570115845131</v>
      </c>
      <c r="R131" s="32" t="str">
        <f aca="false">IF(L131="","",IF(ABS(L131)&lt;=O131,"Yes","No"))</f>
        <v>Yes</v>
      </c>
      <c r="S131" s="32" t="str">
        <f aca="false">IF(L131="","",IF(ABS(L131)&lt;=1.96*O131,"Yes","No"))</f>
        <v>Yes</v>
      </c>
      <c r="T131" s="59" t="n">
        <f aca="false">IF(D131="","",ROUND(SQRT(((D131+G131)*O131/100)^2+(J131*(D131+G131)*0.09439)^2),0))</f>
        <v>69</v>
      </c>
      <c r="U131" s="32"/>
    </row>
    <row r="132" customFormat="false" ht="15" hidden="false" customHeight="false" outlineLevel="0" collapsed="false">
      <c r="A132" s="32" t="s">
        <v>230</v>
      </c>
      <c r="B132" s="32" t="s">
        <v>314</v>
      </c>
      <c r="C132" s="32" t="s">
        <v>317</v>
      </c>
      <c r="D132" s="59" t="n">
        <v>789</v>
      </c>
      <c r="E132" s="59" t="n">
        <v>826</v>
      </c>
      <c r="F132" s="68" t="n">
        <f aca="false">IF(E132="","",D132-E132)</f>
        <v>-37</v>
      </c>
      <c r="G132" s="59" t="n">
        <v>809</v>
      </c>
      <c r="H132" s="59" t="n">
        <v>801</v>
      </c>
      <c r="I132" s="68" t="n">
        <f aca="false">IF(H132="","",G132-H132)</f>
        <v>8</v>
      </c>
      <c r="J132" s="40" t="n">
        <f aca="false">IF(OR(D132="",D132+G132=0),"",D132/(D132+G132))</f>
        <v>0.493742177722153</v>
      </c>
      <c r="K132" s="40" t="n">
        <f aca="false">IF(E132="","",E132/(E132+H132))</f>
        <v>0.507682851874616</v>
      </c>
      <c r="L132" s="69" t="n">
        <f aca="false">IF(OR(K132="",J132=""),"",(J132-K132)*100)</f>
        <v>-1.39406741524631</v>
      </c>
      <c r="M132" s="36" t="n">
        <v>3.81593102501519</v>
      </c>
      <c r="N132" s="36" t="n">
        <v>1.28167166284998</v>
      </c>
      <c r="O132" s="36" t="n">
        <f aca="false">SQRT(M132^2+N132^2)</f>
        <v>4.02542070335836</v>
      </c>
      <c r="P132" s="40" t="n">
        <f aca="false">IF(J132="","",MAX(0,J132-1.96*O132/100))</f>
        <v>0.414843931936329</v>
      </c>
      <c r="Q132" s="40" t="n">
        <f aca="false">IF(J132="","",MIN(1,J132+1.96*O132/100))</f>
        <v>0.572640423507977</v>
      </c>
      <c r="R132" s="32" t="str">
        <f aca="false">IF(L132="","",IF(ABS(L132)&lt;=O132,"Yes","No"))</f>
        <v>Yes</v>
      </c>
      <c r="S132" s="32" t="str">
        <f aca="false">IF(L132="","",IF(ABS(L132)&lt;=1.96*O132,"Yes","No"))</f>
        <v>Yes</v>
      </c>
      <c r="T132" s="59" t="n">
        <f aca="false">IF(D132="","",ROUND(SQRT(((D132+G132)*O132/100)^2+(J132*(D132+G132)*0.09179)^2),0))</f>
        <v>97</v>
      </c>
      <c r="U132" s="32"/>
    </row>
    <row r="133" customFormat="false" ht="15" hidden="false" customHeight="false" outlineLevel="0" collapsed="false">
      <c r="A133" s="32" t="s">
        <v>230</v>
      </c>
      <c r="B133" s="32" t="s">
        <v>314</v>
      </c>
      <c r="C133" s="32" t="s">
        <v>318</v>
      </c>
      <c r="D133" s="59" t="n">
        <v>685</v>
      </c>
      <c r="E133" s="59" t="n">
        <v>686</v>
      </c>
      <c r="F133" s="68" t="n">
        <f aca="false">IF(E133="","",D133-E133)</f>
        <v>-1</v>
      </c>
      <c r="G133" s="59" t="n">
        <v>571</v>
      </c>
      <c r="H133" s="59" t="n">
        <v>580</v>
      </c>
      <c r="I133" s="68" t="n">
        <f aca="false">IF(H133="","",G133-H133)</f>
        <v>-9</v>
      </c>
      <c r="J133" s="40" t="n">
        <f aca="false">IF(OR(D133="",D133+G133=0),"",D133/(D133+G133))</f>
        <v>0.545382165605096</v>
      </c>
      <c r="K133" s="40" t="n">
        <f aca="false">IF(E133="","",E133/(E133+H133))</f>
        <v>0.541864139020537</v>
      </c>
      <c r="L133" s="69" t="n">
        <f aca="false">IF(OR(K133="",J133=""),"",(J133-K133)*100)</f>
        <v>0.351802658455846</v>
      </c>
      <c r="M133" s="36" t="n">
        <v>3.81593102501519</v>
      </c>
      <c r="N133" s="36" t="n">
        <v>1.28167166284998</v>
      </c>
      <c r="O133" s="36" t="n">
        <f aca="false">SQRT(M133^2+N133^2)</f>
        <v>4.02542070335836</v>
      </c>
      <c r="P133" s="40" t="n">
        <f aca="false">IF(J133="","",MAX(0,J133-1.96*O133/100))</f>
        <v>0.466483919819272</v>
      </c>
      <c r="Q133" s="40" t="n">
        <f aca="false">IF(J133="","",MIN(1,J133+1.96*O133/100))</f>
        <v>0.62428041139092</v>
      </c>
      <c r="R133" s="32" t="str">
        <f aca="false">IF(L133="","",IF(ABS(L133)&lt;=O133,"Yes","No"))</f>
        <v>Yes</v>
      </c>
      <c r="S133" s="32" t="str">
        <f aca="false">IF(L133="","",IF(ABS(L133)&lt;=1.96*O133,"Yes","No"))</f>
        <v>Yes</v>
      </c>
      <c r="T133" s="59" t="n">
        <f aca="false">IF(D133="","",ROUND(SQRT(((D133+G133)*O133/100)^2+(J133*(D133+G133)*0.09179)^2),0))</f>
        <v>81</v>
      </c>
      <c r="U133" s="32"/>
    </row>
    <row r="134" customFormat="false" ht="15" hidden="false" customHeight="false" outlineLevel="0" collapsed="false">
      <c r="A134" s="32" t="s">
        <v>230</v>
      </c>
      <c r="B134" s="32" t="s">
        <v>314</v>
      </c>
      <c r="C134" s="32" t="s">
        <v>319</v>
      </c>
      <c r="D134" s="59" t="n">
        <v>341</v>
      </c>
      <c r="E134" s="59" t="n">
        <v>332</v>
      </c>
      <c r="F134" s="68" t="n">
        <f aca="false">IF(E134="","",D134-E134)</f>
        <v>9</v>
      </c>
      <c r="G134" s="59" t="n">
        <v>339</v>
      </c>
      <c r="H134" s="59" t="n">
        <v>340</v>
      </c>
      <c r="I134" s="68" t="n">
        <f aca="false">IF(H134="","",G134-H134)</f>
        <v>-1</v>
      </c>
      <c r="J134" s="40" t="n">
        <f aca="false">IF(OR(D134="",D134+G134=0),"",D134/(D134+G134))</f>
        <v>0.501470588235294</v>
      </c>
      <c r="K134" s="40" t="n">
        <f aca="false">IF(E134="","",E134/(E134+H134))</f>
        <v>0.494047619047619</v>
      </c>
      <c r="L134" s="69" t="n">
        <f aca="false">IF(OR(K134="",J134=""),"",(J134-K134)*100)</f>
        <v>0.742296918767504</v>
      </c>
      <c r="M134" s="36" t="n">
        <v>4.95430278342605</v>
      </c>
      <c r="N134" s="36" t="n">
        <v>1.28167166284998</v>
      </c>
      <c r="O134" s="36" t="n">
        <f aca="false">SQRT(M134^2+N134^2)</f>
        <v>5.11740152042184</v>
      </c>
      <c r="P134" s="40" t="n">
        <f aca="false">IF(J134="","",MAX(0,J134-1.96*O134/100))</f>
        <v>0.401169518435026</v>
      </c>
      <c r="Q134" s="40" t="n">
        <f aca="false">IF(J134="","",MIN(1,J134+1.96*O134/100))</f>
        <v>0.601771658035562</v>
      </c>
      <c r="R134" s="32" t="str">
        <f aca="false">IF(L134="","",IF(ABS(L134)&lt;=O134,"Yes","No"))</f>
        <v>Yes</v>
      </c>
      <c r="S134" s="32" t="str">
        <f aca="false">IF(L134="","",IF(ABS(L134)&lt;=1.96*O134,"Yes","No"))</f>
        <v>Yes</v>
      </c>
      <c r="T134" s="59" t="n">
        <f aca="false">IF(D134="","",ROUND(SQRT(((D134+G134)*O134/100)^2+(J134*(D134+G134)*0.15542)^2),0))</f>
        <v>63</v>
      </c>
      <c r="U134" s="32"/>
    </row>
    <row r="135" customFormat="false" ht="15" hidden="false" customHeight="false" outlineLevel="0" collapsed="false">
      <c r="A135" s="32" t="s">
        <v>230</v>
      </c>
      <c r="B135" s="32" t="s">
        <v>314</v>
      </c>
      <c r="C135" s="32" t="s">
        <v>320</v>
      </c>
      <c r="D135" s="59" t="n">
        <v>648</v>
      </c>
      <c r="E135" s="59" t="n">
        <v>691</v>
      </c>
      <c r="F135" s="68" t="n">
        <f aca="false">IF(E135="","",D135-E135)</f>
        <v>-43</v>
      </c>
      <c r="G135" s="59" t="n">
        <v>551</v>
      </c>
      <c r="H135" s="59" t="n">
        <v>509</v>
      </c>
      <c r="I135" s="68" t="n">
        <f aca="false">IF(H135="","",G135-H135)</f>
        <v>42</v>
      </c>
      <c r="J135" s="40" t="n">
        <f aca="false">IF(OR(D135="",D135+G135=0),"",D135/(D135+G135))</f>
        <v>0.540450375312761</v>
      </c>
      <c r="K135" s="40" t="n">
        <f aca="false">IF(E135="","",E135/(E135+H135))</f>
        <v>0.575833333333333</v>
      </c>
      <c r="L135" s="69" t="n">
        <f aca="false">IF(OR(K135="",J135=""),"",(J135-K135)*100)</f>
        <v>-3.53829580205727</v>
      </c>
      <c r="M135" s="36" t="n">
        <v>3.81593102501519</v>
      </c>
      <c r="N135" s="36" t="n">
        <v>1.28167166284998</v>
      </c>
      <c r="O135" s="36" t="n">
        <f aca="false">SQRT(M135^2+N135^2)</f>
        <v>4.02542070335836</v>
      </c>
      <c r="P135" s="40" t="n">
        <f aca="false">IF(J135="","",MAX(0,J135-1.96*O135/100))</f>
        <v>0.461552129526937</v>
      </c>
      <c r="Q135" s="40" t="n">
        <f aca="false">IF(J135="","",MIN(1,J135+1.96*O135/100))</f>
        <v>0.619348621098585</v>
      </c>
      <c r="R135" s="32" t="str">
        <f aca="false">IF(L135="","",IF(ABS(L135)&lt;=O135,"Yes","No"))</f>
        <v>Yes</v>
      </c>
      <c r="S135" s="32" t="str">
        <f aca="false">IF(L135="","",IF(ABS(L135)&lt;=1.96*O135,"Yes","No"))</f>
        <v>Yes</v>
      </c>
      <c r="T135" s="59" t="n">
        <f aca="false">IF(D135="","",ROUND(SQRT(((D135+G135)*O135/100)^2+(J135*(D135+G135)*0.09179)^2),0))</f>
        <v>77</v>
      </c>
      <c r="U135" s="32"/>
    </row>
    <row r="136" customFormat="false" ht="15" hidden="false" customHeight="false" outlineLevel="0" collapsed="false">
      <c r="A136" s="32" t="s">
        <v>230</v>
      </c>
      <c r="B136" s="32" t="s">
        <v>321</v>
      </c>
      <c r="C136" s="32" t="s">
        <v>322</v>
      </c>
      <c r="D136" s="59" t="n">
        <v>642</v>
      </c>
      <c r="E136" s="59" t="n">
        <v>579</v>
      </c>
      <c r="F136" s="68" t="n">
        <f aca="false">IF(E136="","",D136-E136)</f>
        <v>63</v>
      </c>
      <c r="G136" s="59" t="n">
        <v>300</v>
      </c>
      <c r="H136" s="59" t="n">
        <v>292</v>
      </c>
      <c r="I136" s="68" t="n">
        <f aca="false">IF(H136="","",G136-H136)</f>
        <v>8</v>
      </c>
      <c r="J136" s="40" t="n">
        <f aca="false">IF(OR(D136="",D136+G136=0),"",D136/(D136+G136))</f>
        <v>0.681528662420382</v>
      </c>
      <c r="K136" s="40" t="n">
        <f aca="false">IF(E136="","",E136/(E136+H136))</f>
        <v>0.664753157290471</v>
      </c>
      <c r="L136" s="69" t="n">
        <f aca="false">IF(OR(K136="",J136=""),"",(J136-K136)*100)</f>
        <v>1.67755051299114</v>
      </c>
      <c r="M136" s="36" t="n">
        <v>3.90585804045176</v>
      </c>
      <c r="N136" s="36" t="n">
        <v>1.28167166284998</v>
      </c>
      <c r="O136" s="36" t="n">
        <f aca="false">SQRT(M136^2+N136^2)</f>
        <v>4.11076748108115</v>
      </c>
      <c r="P136" s="40" t="n">
        <f aca="false">IF(J136="","",MAX(0,J136-1.96*O136/100))</f>
        <v>0.600957619791192</v>
      </c>
      <c r="Q136" s="40" t="n">
        <f aca="false">IF(J136="","",MIN(1,J136+1.96*O136/100))</f>
        <v>0.762099705049573</v>
      </c>
      <c r="R136" s="32" t="str">
        <f aca="false">IF(L136="","",IF(ABS(L136)&lt;=O136,"Yes","No"))</f>
        <v>Yes</v>
      </c>
      <c r="S136" s="32" t="str">
        <f aca="false">IF(L136="","",IF(ABS(L136)&lt;=1.96*O136,"Yes","No"))</f>
        <v>Yes</v>
      </c>
      <c r="T136" s="59" t="n">
        <f aca="false">IF(D136="","",ROUND(SQRT(((D136+G136)*O136/100)^2+(J136*(D136+G136)*0.09439)^2),0))</f>
        <v>72</v>
      </c>
      <c r="U136" s="32"/>
    </row>
    <row r="137" customFormat="false" ht="15" hidden="false" customHeight="false" outlineLevel="0" collapsed="false">
      <c r="A137" s="32" t="s">
        <v>230</v>
      </c>
      <c r="B137" s="32" t="s">
        <v>321</v>
      </c>
      <c r="C137" s="32" t="s">
        <v>323</v>
      </c>
      <c r="D137" s="59" t="n">
        <v>452</v>
      </c>
      <c r="E137" s="59" t="n">
        <v>440</v>
      </c>
      <c r="F137" s="68" t="n">
        <f aca="false">IF(E137="","",D137-E137)</f>
        <v>12</v>
      </c>
      <c r="G137" s="59" t="n">
        <v>265</v>
      </c>
      <c r="H137" s="59" t="n">
        <v>262</v>
      </c>
      <c r="I137" s="68" t="n">
        <f aca="false">IF(H137="","",G137-H137)</f>
        <v>3</v>
      </c>
      <c r="J137" s="40" t="n">
        <f aca="false">IF(OR(D137="",D137+G137=0),"",D137/(D137+G137))</f>
        <v>0.630404463040446</v>
      </c>
      <c r="K137" s="40" t="n">
        <f aca="false">IF(E137="","",E137/(E137+H137))</f>
        <v>0.626780626780627</v>
      </c>
      <c r="L137" s="69" t="n">
        <f aca="false">IF(OR(K137="",J137=""),"",(J137-K137)*100)</f>
        <v>0.362383625981955</v>
      </c>
      <c r="M137" s="36" t="n">
        <v>4.95430278342605</v>
      </c>
      <c r="N137" s="36" t="n">
        <v>1.28167166284998</v>
      </c>
      <c r="O137" s="36" t="n">
        <f aca="false">SQRT(M137^2+N137^2)</f>
        <v>5.11740152042184</v>
      </c>
      <c r="P137" s="40" t="n">
        <f aca="false">IF(J137="","",MAX(0,J137-1.96*O137/100))</f>
        <v>0.530103393240178</v>
      </c>
      <c r="Q137" s="40" t="n">
        <f aca="false">IF(J137="","",MIN(1,J137+1.96*O137/100))</f>
        <v>0.730705532840714</v>
      </c>
      <c r="R137" s="32" t="str">
        <f aca="false">IF(L137="","",IF(ABS(L137)&lt;=O137,"Yes","No"))</f>
        <v>Yes</v>
      </c>
      <c r="S137" s="32" t="str">
        <f aca="false">IF(L137="","",IF(ABS(L137)&lt;=1.96*O137,"Yes","No"))</f>
        <v>Yes</v>
      </c>
      <c r="T137" s="59" t="n">
        <f aca="false">IF(D137="","",ROUND(SQRT(((D137+G137)*O137/100)^2+(J137*(D137+G137)*0.15542)^2),0))</f>
        <v>79</v>
      </c>
      <c r="U137" s="32"/>
    </row>
    <row r="138" customFormat="false" ht="15" hidden="false" customHeight="false" outlineLevel="0" collapsed="false">
      <c r="A138" s="32" t="s">
        <v>230</v>
      </c>
      <c r="B138" s="32" t="s">
        <v>321</v>
      </c>
      <c r="C138" s="32" t="s">
        <v>324</v>
      </c>
      <c r="D138" s="59" t="n">
        <v>438</v>
      </c>
      <c r="E138" s="59" t="n">
        <v>414</v>
      </c>
      <c r="F138" s="68" t="n">
        <f aca="false">IF(E138="","",D138-E138)</f>
        <v>24</v>
      </c>
      <c r="G138" s="59" t="n">
        <v>243</v>
      </c>
      <c r="H138" s="59" t="n">
        <v>239</v>
      </c>
      <c r="I138" s="68" t="n">
        <f aca="false">IF(H138="","",G138-H138)</f>
        <v>4</v>
      </c>
      <c r="J138" s="40" t="n">
        <f aca="false">IF(OR(D138="",D138+G138=0),"",D138/(D138+G138))</f>
        <v>0.643171806167401</v>
      </c>
      <c r="K138" s="40" t="n">
        <f aca="false">IF(E138="","",E138/(E138+H138))</f>
        <v>0.633996937212864</v>
      </c>
      <c r="L138" s="69" t="n">
        <f aca="false">IF(OR(K138="",J138=""),"",(J138-K138)*100)</f>
        <v>0.917486895453723</v>
      </c>
      <c r="M138" s="36" t="n">
        <v>4.95430278342605</v>
      </c>
      <c r="N138" s="36" t="n">
        <v>1.28167166284998</v>
      </c>
      <c r="O138" s="36" t="n">
        <f aca="false">SQRT(M138^2+N138^2)</f>
        <v>5.11740152042184</v>
      </c>
      <c r="P138" s="40" t="n">
        <f aca="false">IF(J138="","",MAX(0,J138-1.96*O138/100))</f>
        <v>0.542870736367133</v>
      </c>
      <c r="Q138" s="40" t="n">
        <f aca="false">IF(J138="","",MIN(1,J138+1.96*O138/100))</f>
        <v>0.743472875967669</v>
      </c>
      <c r="R138" s="32" t="str">
        <f aca="false">IF(L138="","",IF(ABS(L138)&lt;=O138,"Yes","No"))</f>
        <v>Yes</v>
      </c>
      <c r="S138" s="32" t="str">
        <f aca="false">IF(L138="","",IF(ABS(L138)&lt;=1.96*O138,"Yes","No"))</f>
        <v>Yes</v>
      </c>
      <c r="T138" s="59" t="n">
        <f aca="false">IF(D138="","",ROUND(SQRT(((D138+G138)*O138/100)^2+(J138*(D138+G138)*0.15542)^2),0))</f>
        <v>76</v>
      </c>
      <c r="U138" s="32"/>
    </row>
    <row r="139" customFormat="false" ht="15" hidden="false" customHeight="false" outlineLevel="0" collapsed="false">
      <c r="A139" s="32" t="s">
        <v>230</v>
      </c>
      <c r="B139" s="32" t="s">
        <v>325</v>
      </c>
      <c r="C139" s="32" t="s">
        <v>325</v>
      </c>
      <c r="D139" s="59" t="n">
        <v>404</v>
      </c>
      <c r="E139" s="59" t="n">
        <v>379</v>
      </c>
      <c r="F139" s="68" t="n">
        <f aca="false">IF(E139="","",D139-E139)</f>
        <v>25</v>
      </c>
      <c r="G139" s="59" t="n">
        <v>337</v>
      </c>
      <c r="H139" s="59" t="n">
        <v>330</v>
      </c>
      <c r="I139" s="68" t="n">
        <f aca="false">IF(H139="","",G139-H139)</f>
        <v>7</v>
      </c>
      <c r="J139" s="40" t="n">
        <f aca="false">IF(OR(D139="",D139+G139=0),"",D139/(D139+G139))</f>
        <v>0.545209176788124</v>
      </c>
      <c r="K139" s="40" t="n">
        <f aca="false">IF(E139="","",E139/(E139+H139))</f>
        <v>0.534555712270804</v>
      </c>
      <c r="L139" s="69" t="n">
        <f aca="false">IF(OR(K139="",J139=""),"",(J139-K139)*100)</f>
        <v>1.06534645173203</v>
      </c>
      <c r="M139" s="36" t="n">
        <v>4.95430278342605</v>
      </c>
      <c r="N139" s="36" t="n">
        <v>1.28167166284998</v>
      </c>
      <c r="O139" s="36" t="n">
        <f aca="false">SQRT(M139^2+N139^2)</f>
        <v>5.11740152042184</v>
      </c>
      <c r="P139" s="40" t="n">
        <f aca="false">IF(J139="","",MAX(0,J139-1.96*O139/100))</f>
        <v>0.444908106987856</v>
      </c>
      <c r="Q139" s="40" t="n">
        <f aca="false">IF(J139="","",MIN(1,J139+1.96*O139/100))</f>
        <v>0.645510246588392</v>
      </c>
      <c r="R139" s="32" t="str">
        <f aca="false">IF(L139="","",IF(ABS(L139)&lt;=O139,"Yes","No"))</f>
        <v>Yes</v>
      </c>
      <c r="S139" s="32" t="str">
        <f aca="false">IF(L139="","",IF(ABS(L139)&lt;=1.96*O139,"Yes","No"))</f>
        <v>Yes</v>
      </c>
      <c r="T139" s="59" t="n">
        <f aca="false">IF(D139="","",ROUND(SQRT(((D139+G139)*O139/100)^2+(J139*(D139+G139)*0.15542)^2),0))</f>
        <v>73</v>
      </c>
      <c r="U139" s="32"/>
    </row>
    <row r="140" customFormat="false" ht="15" hidden="false" customHeight="false" outlineLevel="0" collapsed="false">
      <c r="A140" s="32" t="s">
        <v>230</v>
      </c>
      <c r="B140" s="32" t="s">
        <v>326</v>
      </c>
      <c r="C140" s="32" t="s">
        <v>326</v>
      </c>
      <c r="D140" s="59" t="n">
        <v>587</v>
      </c>
      <c r="E140" s="59" t="n">
        <v>654</v>
      </c>
      <c r="F140" s="68" t="n">
        <f aca="false">IF(E140="","",D140-E140)</f>
        <v>-67</v>
      </c>
      <c r="G140" s="59" t="n">
        <v>1471</v>
      </c>
      <c r="H140" s="59" t="n">
        <v>1439</v>
      </c>
      <c r="I140" s="68" t="n">
        <f aca="false">IF(H140="","",G140-H140)</f>
        <v>32</v>
      </c>
      <c r="J140" s="40" t="n">
        <f aca="false">IF(OR(D140="",D140+G140=0),"",D140/(D140+G140))</f>
        <v>0.285228377065112</v>
      </c>
      <c r="K140" s="40" t="n">
        <f aca="false">IF(E140="","",E140/(E140+H140))</f>
        <v>0.312470138557095</v>
      </c>
      <c r="L140" s="69" t="n">
        <f aca="false">IF(OR(K140="",J140=""),"",(J140-K140)*100)</f>
        <v>-2.72417614919833</v>
      </c>
      <c r="M140" s="36" t="n">
        <v>3.81593102501519</v>
      </c>
      <c r="N140" s="36" t="n">
        <v>1.28167166284998</v>
      </c>
      <c r="O140" s="36" t="n">
        <f aca="false">SQRT(M140^2+N140^2)</f>
        <v>4.02542070335836</v>
      </c>
      <c r="P140" s="40" t="n">
        <f aca="false">IF(J140="","",MAX(0,J140-1.96*O140/100))</f>
        <v>0.206330131279288</v>
      </c>
      <c r="Q140" s="40" t="n">
        <f aca="false">IF(J140="","",MIN(1,J140+1.96*O140/100))</f>
        <v>0.364126622850936</v>
      </c>
      <c r="R140" s="32" t="str">
        <f aca="false">IF(L140="","",IF(ABS(L140)&lt;=O140,"Yes","No"))</f>
        <v>Yes</v>
      </c>
      <c r="S140" s="32" t="str">
        <f aca="false">IF(L140="","",IF(ABS(L140)&lt;=1.96*O140,"Yes","No"))</f>
        <v>Yes</v>
      </c>
      <c r="T140" s="59" t="n">
        <f aca="false">IF(D140="","",ROUND(SQRT(((D140+G140)*O140/100)^2+(J140*(D140+G140)*0.09179)^2),0))</f>
        <v>99</v>
      </c>
      <c r="U140" s="32"/>
    </row>
    <row r="141" customFormat="false" ht="15" hidden="false" customHeight="false" outlineLevel="0" collapsed="false">
      <c r="A141" s="32" t="s">
        <v>230</v>
      </c>
      <c r="B141" s="32" t="s">
        <v>327</v>
      </c>
      <c r="C141" s="32" t="s">
        <v>328</v>
      </c>
      <c r="D141" s="59" t="n">
        <v>911</v>
      </c>
      <c r="E141" s="59" t="n">
        <v>928</v>
      </c>
      <c r="F141" s="68" t="n">
        <f aca="false">IF(E141="","",D141-E141)</f>
        <v>-17</v>
      </c>
      <c r="G141" s="59" t="n">
        <v>1025</v>
      </c>
      <c r="H141" s="59" t="n">
        <v>988</v>
      </c>
      <c r="I141" s="68" t="n">
        <f aca="false">IF(H141="","",G141-H141)</f>
        <v>37</v>
      </c>
      <c r="J141" s="40" t="n">
        <f aca="false">IF(OR(D141="",D141+G141=0),"",D141/(D141+G141))</f>
        <v>0.470557851239669</v>
      </c>
      <c r="K141" s="40" t="n">
        <f aca="false">IF(E141="","",E141/(E141+H141))</f>
        <v>0.484342379958246</v>
      </c>
      <c r="L141" s="69" t="n">
        <f aca="false">IF(OR(K141="",J141=""),"",(J141-K141)*100)</f>
        <v>-1.37845287185769</v>
      </c>
      <c r="M141" s="36" t="n">
        <v>3.81593102501519</v>
      </c>
      <c r="N141" s="36" t="n">
        <v>1.28167166284998</v>
      </c>
      <c r="O141" s="36" t="n">
        <f aca="false">SQRT(M141^2+N141^2)</f>
        <v>4.02542070335836</v>
      </c>
      <c r="P141" s="40" t="n">
        <f aca="false">IF(J141="","",MAX(0,J141-1.96*O141/100))</f>
        <v>0.391659605453846</v>
      </c>
      <c r="Q141" s="40" t="n">
        <f aca="false">IF(J141="","",MIN(1,J141+1.96*O141/100))</f>
        <v>0.549456097025493</v>
      </c>
      <c r="R141" s="32" t="str">
        <f aca="false">IF(L141="","",IF(ABS(L141)&lt;=O141,"Yes","No"))</f>
        <v>Yes</v>
      </c>
      <c r="S141" s="32" t="str">
        <f aca="false">IF(L141="","",IF(ABS(L141)&lt;=1.96*O141,"Yes","No"))</f>
        <v>Yes</v>
      </c>
      <c r="T141" s="59" t="n">
        <f aca="false">IF(D141="","",ROUND(SQRT(((D141+G141)*O141/100)^2+(J141*(D141+G141)*0.09179)^2),0))</f>
        <v>114</v>
      </c>
      <c r="U141" s="32"/>
    </row>
    <row r="142" customFormat="false" ht="15" hidden="false" customHeight="false" outlineLevel="0" collapsed="false">
      <c r="A142" s="32" t="s">
        <v>230</v>
      </c>
      <c r="B142" s="32" t="s">
        <v>327</v>
      </c>
      <c r="C142" s="32" t="s">
        <v>329</v>
      </c>
      <c r="D142" s="59" t="n">
        <v>1105</v>
      </c>
      <c r="E142" s="59" t="n">
        <v>1082</v>
      </c>
      <c r="F142" s="68" t="n">
        <f aca="false">IF(E142="","",D142-E142)</f>
        <v>23</v>
      </c>
      <c r="G142" s="59" t="n">
        <v>1150</v>
      </c>
      <c r="H142" s="59" t="n">
        <v>1101</v>
      </c>
      <c r="I142" s="68" t="n">
        <f aca="false">IF(H142="","",G142-H142)</f>
        <v>49</v>
      </c>
      <c r="J142" s="40" t="n">
        <f aca="false">IF(OR(D142="",D142+G142=0),"",D142/(D142+G142))</f>
        <v>0.490022172949002</v>
      </c>
      <c r="K142" s="40" t="n">
        <f aca="false">IF(E142="","",E142/(E142+H142))</f>
        <v>0.495648190563445</v>
      </c>
      <c r="L142" s="69" t="n">
        <f aca="false">IF(OR(K142="",J142=""),"",(J142-K142)*100)</f>
        <v>-0.562601761444254</v>
      </c>
      <c r="M142" s="36" t="n">
        <v>3.81593102501519</v>
      </c>
      <c r="N142" s="36" t="n">
        <v>1.28167166284998</v>
      </c>
      <c r="O142" s="36" t="n">
        <f aca="false">SQRT(M142^2+N142^2)</f>
        <v>4.02542070335836</v>
      </c>
      <c r="P142" s="40" t="n">
        <f aca="false">IF(J142="","",MAX(0,J142-1.96*O142/100))</f>
        <v>0.411123927163178</v>
      </c>
      <c r="Q142" s="40" t="n">
        <f aca="false">IF(J142="","",MIN(1,J142+1.96*O142/100))</f>
        <v>0.568920418734826</v>
      </c>
      <c r="R142" s="32" t="str">
        <f aca="false">IF(L142="","",IF(ABS(L142)&lt;=O142,"Yes","No"))</f>
        <v>Yes</v>
      </c>
      <c r="S142" s="32" t="str">
        <f aca="false">IF(L142="","",IF(ABS(L142)&lt;=1.96*O142,"Yes","No"))</f>
        <v>Yes</v>
      </c>
      <c r="T142" s="59" t="n">
        <f aca="false">IF(D142="","",ROUND(SQRT(((D142+G142)*O142/100)^2+(J142*(D142+G142)*0.09179)^2),0))</f>
        <v>136</v>
      </c>
      <c r="U142" s="32"/>
    </row>
    <row r="143" customFormat="false" ht="15" hidden="false" customHeight="false" outlineLevel="0" collapsed="false">
      <c r="A143" s="32" t="s">
        <v>230</v>
      </c>
      <c r="B143" s="32" t="s">
        <v>327</v>
      </c>
      <c r="C143" s="32" t="s">
        <v>330</v>
      </c>
      <c r="D143" s="59" t="n">
        <v>1798</v>
      </c>
      <c r="E143" s="59" t="n">
        <v>1799</v>
      </c>
      <c r="F143" s="68" t="n">
        <f aca="false">IF(E143="","",D143-E143)</f>
        <v>-1</v>
      </c>
      <c r="G143" s="59" t="n">
        <v>1917</v>
      </c>
      <c r="H143" s="59" t="n">
        <v>1810</v>
      </c>
      <c r="I143" s="68" t="n">
        <f aca="false">IF(H143="","",G143-H143)</f>
        <v>107</v>
      </c>
      <c r="J143" s="40" t="n">
        <f aca="false">IF(OR(D143="",D143+G143=0),"",D143/(D143+G143))</f>
        <v>0.483983849259758</v>
      </c>
      <c r="K143" s="40" t="n">
        <f aca="false">IF(E143="","",E143/(E143+H143))</f>
        <v>0.498476032141868</v>
      </c>
      <c r="L143" s="69" t="n">
        <f aca="false">IF(OR(K143="",J143=""),"",(J143-K143)*100)</f>
        <v>-1.44921828821098</v>
      </c>
      <c r="M143" s="36" t="n">
        <v>3.81593102501519</v>
      </c>
      <c r="N143" s="36" t="n">
        <v>1.28167166284998</v>
      </c>
      <c r="O143" s="36" t="n">
        <f aca="false">SQRT(M143^2+N143^2)</f>
        <v>4.02542070335836</v>
      </c>
      <c r="P143" s="40" t="n">
        <f aca="false">IF(J143="","",MAX(0,J143-1.96*O143/100))</f>
        <v>0.405085603473934</v>
      </c>
      <c r="Q143" s="40" t="n">
        <f aca="false">IF(J143="","",MIN(1,J143+1.96*O143/100))</f>
        <v>0.562882095045582</v>
      </c>
      <c r="R143" s="32" t="str">
        <f aca="false">IF(L143="","",IF(ABS(L143)&lt;=O143,"Yes","No"))</f>
        <v>Yes</v>
      </c>
      <c r="S143" s="32" t="str">
        <f aca="false">IF(L143="","",IF(ABS(L143)&lt;=1.96*O143,"Yes","No"))</f>
        <v>Yes</v>
      </c>
      <c r="T143" s="59" t="n">
        <f aca="false">IF(D143="","",ROUND(SQRT(((D143+G143)*O143/100)^2+(J143*(D143+G143)*0.09179)^2),0))</f>
        <v>223</v>
      </c>
      <c r="U143" s="32"/>
    </row>
    <row r="144" customFormat="false" ht="15" hidden="false" customHeight="false" outlineLevel="0" collapsed="false">
      <c r="A144" s="32" t="s">
        <v>230</v>
      </c>
      <c r="B144" s="32" t="s">
        <v>327</v>
      </c>
      <c r="C144" s="32" t="s">
        <v>331</v>
      </c>
      <c r="D144" s="59" t="n">
        <v>903</v>
      </c>
      <c r="E144" s="59" t="n">
        <v>906</v>
      </c>
      <c r="F144" s="68" t="n">
        <f aca="false">IF(E144="","",D144-E144)</f>
        <v>-3</v>
      </c>
      <c r="G144" s="59" t="n">
        <v>987</v>
      </c>
      <c r="H144" s="59" t="n">
        <v>980</v>
      </c>
      <c r="I144" s="68" t="n">
        <f aca="false">IF(H144="","",G144-H144)</f>
        <v>7</v>
      </c>
      <c r="J144" s="40" t="n">
        <f aca="false">IF(OR(D144="",D144+G144=0),"",D144/(D144+G144))</f>
        <v>0.477777777777778</v>
      </c>
      <c r="K144" s="40" t="n">
        <f aca="false">IF(E144="","",E144/(E144+H144))</f>
        <v>0.480381760339343</v>
      </c>
      <c r="L144" s="69" t="n">
        <f aca="false">IF(OR(K144="",J144=""),"",(J144-K144)*100)</f>
        <v>-0.260398256156474</v>
      </c>
      <c r="M144" s="36" t="n">
        <v>3.81593102501519</v>
      </c>
      <c r="N144" s="36" t="n">
        <v>1.28167166284998</v>
      </c>
      <c r="O144" s="36" t="n">
        <f aca="false">SQRT(M144^2+N144^2)</f>
        <v>4.02542070335836</v>
      </c>
      <c r="P144" s="40" t="n">
        <f aca="false">IF(J144="","",MAX(0,J144-1.96*O144/100))</f>
        <v>0.398879531991954</v>
      </c>
      <c r="Q144" s="40" t="n">
        <f aca="false">IF(J144="","",MIN(1,J144+1.96*O144/100))</f>
        <v>0.556676023563602</v>
      </c>
      <c r="R144" s="32" t="str">
        <f aca="false">IF(L144="","",IF(ABS(L144)&lt;=O144,"Yes","No"))</f>
        <v>Yes</v>
      </c>
      <c r="S144" s="32" t="str">
        <f aca="false">IF(L144="","",IF(ABS(L144)&lt;=1.96*O144,"Yes","No"))</f>
        <v>Yes</v>
      </c>
      <c r="T144" s="59" t="n">
        <f aca="false">IF(D144="","",ROUND(SQRT(((D144+G144)*O144/100)^2+(J144*(D144+G144)*0.09179)^2),0))</f>
        <v>113</v>
      </c>
      <c r="U144" s="32"/>
    </row>
    <row r="145" customFormat="false" ht="15" hidden="false" customHeight="false" outlineLevel="0" collapsed="false">
      <c r="A145" s="32" t="s">
        <v>230</v>
      </c>
      <c r="B145" s="32" t="s">
        <v>327</v>
      </c>
      <c r="C145" s="32" t="s">
        <v>332</v>
      </c>
      <c r="D145" s="59" t="n">
        <v>842</v>
      </c>
      <c r="E145" s="59" t="n">
        <v>852</v>
      </c>
      <c r="F145" s="68" t="n">
        <f aca="false">IF(E145="","",D145-E145)</f>
        <v>-10</v>
      </c>
      <c r="G145" s="59" t="n">
        <v>914</v>
      </c>
      <c r="H145" s="59" t="n">
        <v>912</v>
      </c>
      <c r="I145" s="68" t="n">
        <f aca="false">IF(H145="","",G145-H145)</f>
        <v>2</v>
      </c>
      <c r="J145" s="40" t="n">
        <f aca="false">IF(OR(D145="",D145+G145=0),"",D145/(D145+G145))</f>
        <v>0.479498861047836</v>
      </c>
      <c r="K145" s="40" t="n">
        <f aca="false">IF(E145="","",E145/(E145+H145))</f>
        <v>0.482993197278912</v>
      </c>
      <c r="L145" s="69" t="n">
        <f aca="false">IF(OR(K145="",J145=""),"",(J145-K145)*100)</f>
        <v>-0.349433623107553</v>
      </c>
      <c r="M145" s="36" t="n">
        <v>3.81593102501519</v>
      </c>
      <c r="N145" s="36" t="n">
        <v>1.28167166284998</v>
      </c>
      <c r="O145" s="36" t="n">
        <f aca="false">SQRT(M145^2+N145^2)</f>
        <v>4.02542070335836</v>
      </c>
      <c r="P145" s="40" t="n">
        <f aca="false">IF(J145="","",MAX(0,J145-1.96*O145/100))</f>
        <v>0.400600615262012</v>
      </c>
      <c r="Q145" s="40" t="n">
        <f aca="false">IF(J145="","",MIN(1,J145+1.96*O145/100))</f>
        <v>0.55839710683366</v>
      </c>
      <c r="R145" s="32" t="str">
        <f aca="false">IF(L145="","",IF(ABS(L145)&lt;=O145,"Yes","No"))</f>
        <v>Yes</v>
      </c>
      <c r="S145" s="32" t="str">
        <f aca="false">IF(L145="","",IF(ABS(L145)&lt;=1.96*O145,"Yes","No"))</f>
        <v>Yes</v>
      </c>
      <c r="T145" s="59" t="n">
        <f aca="false">IF(D145="","",ROUND(SQRT(((D145+G145)*O145/100)^2+(J145*(D145+G145)*0.09179)^2),0))</f>
        <v>105</v>
      </c>
      <c r="U145" s="32"/>
    </row>
    <row r="146" customFormat="false" ht="15" hidden="false" customHeight="false" outlineLevel="0" collapsed="false">
      <c r="A146" s="32" t="s">
        <v>230</v>
      </c>
      <c r="B146" s="32" t="s">
        <v>327</v>
      </c>
      <c r="C146" s="32" t="s">
        <v>333</v>
      </c>
      <c r="D146" s="59" t="n">
        <v>668</v>
      </c>
      <c r="E146" s="59" t="n">
        <v>715</v>
      </c>
      <c r="F146" s="68" t="n">
        <f aca="false">IF(E146="","",D146-E146)</f>
        <v>-47</v>
      </c>
      <c r="G146" s="59" t="n">
        <v>721</v>
      </c>
      <c r="H146" s="59" t="n">
        <v>677</v>
      </c>
      <c r="I146" s="68" t="n">
        <f aca="false">IF(H146="","",G146-H146)</f>
        <v>44</v>
      </c>
      <c r="J146" s="40" t="n">
        <f aca="false">IF(OR(D146="",D146+G146=0),"",D146/(D146+G146))</f>
        <v>0.480921526277898</v>
      </c>
      <c r="K146" s="40" t="n">
        <f aca="false">IF(E146="","",E146/(E146+H146))</f>
        <v>0.513649425287356</v>
      </c>
      <c r="L146" s="69" t="n">
        <f aca="false">IF(OR(K146="",J146=""),"",(J146-K146)*100)</f>
        <v>-3.27278990094586</v>
      </c>
      <c r="M146" s="36" t="n">
        <v>3.81593102501519</v>
      </c>
      <c r="N146" s="36" t="n">
        <v>1.28167166284998</v>
      </c>
      <c r="O146" s="36" t="n">
        <f aca="false">SQRT(M146^2+N146^2)</f>
        <v>4.02542070335836</v>
      </c>
      <c r="P146" s="40" t="n">
        <f aca="false">IF(J146="","",MAX(0,J146-1.96*O146/100))</f>
        <v>0.402023280492074</v>
      </c>
      <c r="Q146" s="40" t="n">
        <f aca="false">IF(J146="","",MIN(1,J146+1.96*O146/100))</f>
        <v>0.559819772063722</v>
      </c>
      <c r="R146" s="32" t="str">
        <f aca="false">IF(L146="","",IF(ABS(L146)&lt;=O146,"Yes","No"))</f>
        <v>Yes</v>
      </c>
      <c r="S146" s="32" t="str">
        <f aca="false">IF(L146="","",IF(ABS(L146)&lt;=1.96*O146,"Yes","No"))</f>
        <v>Yes</v>
      </c>
      <c r="T146" s="59" t="n">
        <f aca="false">IF(D146="","",ROUND(SQRT(((D146+G146)*O146/100)^2+(J146*(D146+G146)*0.09179)^2),0))</f>
        <v>83</v>
      </c>
      <c r="U146" s="32"/>
    </row>
    <row r="147" customFormat="false" ht="15" hidden="false" customHeight="false" outlineLevel="0" collapsed="false">
      <c r="A147" s="32" t="s">
        <v>230</v>
      </c>
      <c r="B147" s="32" t="s">
        <v>327</v>
      </c>
      <c r="C147" s="32" t="s">
        <v>334</v>
      </c>
      <c r="D147" s="59" t="n">
        <v>1583</v>
      </c>
      <c r="E147" s="59" t="n">
        <v>1480</v>
      </c>
      <c r="F147" s="68" t="n">
        <f aca="false">IF(E147="","",D147-E147)</f>
        <v>103</v>
      </c>
      <c r="G147" s="59" t="n">
        <v>1566</v>
      </c>
      <c r="H147" s="59" t="n">
        <v>1588</v>
      </c>
      <c r="I147" s="68" t="n">
        <f aca="false">IF(H147="","",G147-H147)</f>
        <v>-22</v>
      </c>
      <c r="J147" s="40" t="n">
        <f aca="false">IF(OR(D147="",D147+G147=0),"",D147/(D147+G147))</f>
        <v>0.5026992696094</v>
      </c>
      <c r="K147" s="40" t="n">
        <f aca="false">IF(E147="","",E147/(E147+H147))</f>
        <v>0.482398956975228</v>
      </c>
      <c r="L147" s="69" t="n">
        <f aca="false">IF(OR(K147="",J147=""),"",(J147-K147)*100)</f>
        <v>2.03003126341716</v>
      </c>
      <c r="M147" s="36" t="n">
        <v>3.81593102501519</v>
      </c>
      <c r="N147" s="36" t="n">
        <v>1.28167166284998</v>
      </c>
      <c r="O147" s="36" t="n">
        <f aca="false">SQRT(M147^2+N147^2)</f>
        <v>4.02542070335836</v>
      </c>
      <c r="P147" s="40" t="n">
        <f aca="false">IF(J147="","",MAX(0,J147-1.96*O147/100))</f>
        <v>0.423801023823576</v>
      </c>
      <c r="Q147" s="40" t="n">
        <f aca="false">IF(J147="","",MIN(1,J147+1.96*O147/100))</f>
        <v>0.581597515395224</v>
      </c>
      <c r="R147" s="32" t="str">
        <f aca="false">IF(L147="","",IF(ABS(L147)&lt;=O147,"Yes","No"))</f>
        <v>Yes</v>
      </c>
      <c r="S147" s="32" t="str">
        <f aca="false">IF(L147="","",IF(ABS(L147)&lt;=1.96*O147,"Yes","No"))</f>
        <v>Yes</v>
      </c>
      <c r="T147" s="59" t="n">
        <f aca="false">IF(D147="","",ROUND(SQRT(((D147+G147)*O147/100)^2+(J147*(D147+G147)*0.09179)^2),0))</f>
        <v>193</v>
      </c>
      <c r="U147" s="32"/>
    </row>
    <row r="148" customFormat="false" ht="15" hidden="false" customHeight="false" outlineLevel="0" collapsed="false">
      <c r="A148" s="32" t="s">
        <v>230</v>
      </c>
      <c r="B148" s="32" t="s">
        <v>327</v>
      </c>
      <c r="C148" s="32" t="s">
        <v>335</v>
      </c>
      <c r="D148" s="59" t="n">
        <v>859</v>
      </c>
      <c r="E148" s="59" t="n">
        <v>890</v>
      </c>
      <c r="F148" s="68" t="n">
        <f aca="false">IF(E148="","",D148-E148)</f>
        <v>-31</v>
      </c>
      <c r="G148" s="59" t="n">
        <v>830</v>
      </c>
      <c r="H148" s="59" t="n">
        <v>789</v>
      </c>
      <c r="I148" s="68" t="n">
        <f aca="false">IF(H148="","",G148-H148)</f>
        <v>41</v>
      </c>
      <c r="J148" s="40" t="n">
        <f aca="false">IF(OR(D148="",D148+G148=0),"",D148/(D148+G148))</f>
        <v>0.50858496151569</v>
      </c>
      <c r="K148" s="40" t="n">
        <f aca="false">IF(E148="","",E148/(E148+H148))</f>
        <v>0.530077427039905</v>
      </c>
      <c r="L148" s="69" t="n">
        <f aca="false">IF(OR(K148="",J148=""),"",(J148-K148)*100)</f>
        <v>-2.14924655242149</v>
      </c>
      <c r="M148" s="36" t="n">
        <v>3.81593102501519</v>
      </c>
      <c r="N148" s="36" t="n">
        <v>1.28167166284998</v>
      </c>
      <c r="O148" s="36" t="n">
        <f aca="false">SQRT(M148^2+N148^2)</f>
        <v>4.02542070335836</v>
      </c>
      <c r="P148" s="40" t="n">
        <f aca="false">IF(J148="","",MAX(0,J148-1.96*O148/100))</f>
        <v>0.429686715729866</v>
      </c>
      <c r="Q148" s="40" t="n">
        <f aca="false">IF(J148="","",MIN(1,J148+1.96*O148/100))</f>
        <v>0.587483207301514</v>
      </c>
      <c r="R148" s="32" t="str">
        <f aca="false">IF(L148="","",IF(ABS(L148)&lt;=O148,"Yes","No"))</f>
        <v>Yes</v>
      </c>
      <c r="S148" s="32" t="str">
        <f aca="false">IF(L148="","",IF(ABS(L148)&lt;=1.96*O148,"Yes","No"))</f>
        <v>Yes</v>
      </c>
      <c r="T148" s="59" t="n">
        <f aca="false">IF(D148="","",ROUND(SQRT(((D148+G148)*O148/100)^2+(J148*(D148+G148)*0.09179)^2),0))</f>
        <v>104</v>
      </c>
      <c r="U148" s="32"/>
    </row>
    <row r="149" customFormat="false" ht="15" hidden="false" customHeight="false" outlineLevel="0" collapsed="false">
      <c r="A149" s="32" t="s">
        <v>230</v>
      </c>
      <c r="B149" s="32" t="s">
        <v>327</v>
      </c>
      <c r="C149" s="32" t="s">
        <v>336</v>
      </c>
      <c r="D149" s="59" t="n">
        <v>780</v>
      </c>
      <c r="E149" s="59" t="n">
        <v>817</v>
      </c>
      <c r="F149" s="68" t="n">
        <f aca="false">IF(E149="","",D149-E149)</f>
        <v>-37</v>
      </c>
      <c r="G149" s="59" t="n">
        <v>803</v>
      </c>
      <c r="H149" s="59" t="n">
        <v>798</v>
      </c>
      <c r="I149" s="68" t="n">
        <f aca="false">IF(H149="","",G149-H149)</f>
        <v>5</v>
      </c>
      <c r="J149" s="40" t="n">
        <f aca="false">IF(OR(D149="",D149+G149=0),"",D149/(D149+G149))</f>
        <v>0.49273531269741</v>
      </c>
      <c r="K149" s="40" t="n">
        <f aca="false">IF(E149="","",E149/(E149+H149))</f>
        <v>0.505882352941176</v>
      </c>
      <c r="L149" s="69" t="n">
        <f aca="false">IF(OR(K149="",J149=""),"",(J149-K149)*100)</f>
        <v>-1.31470402437665</v>
      </c>
      <c r="M149" s="36" t="n">
        <v>3.81593102501519</v>
      </c>
      <c r="N149" s="36" t="n">
        <v>1.28167166284998</v>
      </c>
      <c r="O149" s="36" t="n">
        <f aca="false">SQRT(M149^2+N149^2)</f>
        <v>4.02542070335836</v>
      </c>
      <c r="P149" s="40" t="n">
        <f aca="false">IF(J149="","",MAX(0,J149-1.96*O149/100))</f>
        <v>0.413837066911586</v>
      </c>
      <c r="Q149" s="40" t="n">
        <f aca="false">IF(J149="","",MIN(1,J149+1.96*O149/100))</f>
        <v>0.571633558483234</v>
      </c>
      <c r="R149" s="32" t="str">
        <f aca="false">IF(L149="","",IF(ABS(L149)&lt;=O149,"Yes","No"))</f>
        <v>Yes</v>
      </c>
      <c r="S149" s="32" t="str">
        <f aca="false">IF(L149="","",IF(ABS(L149)&lt;=1.96*O149,"Yes","No"))</f>
        <v>Yes</v>
      </c>
      <c r="T149" s="59" t="n">
        <f aca="false">IF(D149="","",ROUND(SQRT(((D149+G149)*O149/100)^2+(J149*(D149+G149)*0.09179)^2),0))</f>
        <v>96</v>
      </c>
      <c r="U149" s="32"/>
    </row>
    <row r="150" customFormat="false" ht="15" hidden="false" customHeight="false" outlineLevel="0" collapsed="false">
      <c r="A150" s="32" t="s">
        <v>230</v>
      </c>
      <c r="B150" s="32" t="s">
        <v>327</v>
      </c>
      <c r="C150" s="32" t="s">
        <v>337</v>
      </c>
      <c r="D150" s="59" t="n">
        <v>556</v>
      </c>
      <c r="E150" s="59" t="n">
        <v>552</v>
      </c>
      <c r="F150" s="68" t="n">
        <f aca="false">IF(E150="","",D150-E150)</f>
        <v>4</v>
      </c>
      <c r="G150" s="59" t="n">
        <v>556</v>
      </c>
      <c r="H150" s="59" t="n">
        <v>556</v>
      </c>
      <c r="I150" s="68" t="n">
        <f aca="false">IF(H150="","",G150-H150)</f>
        <v>0</v>
      </c>
      <c r="J150" s="40" t="n">
        <f aca="false">IF(OR(D150="",D150+G150=0),"",D150/(D150+G150))</f>
        <v>0.5</v>
      </c>
      <c r="K150" s="40" t="n">
        <f aca="false">IF(E150="","",E150/(E150+H150))</f>
        <v>0.498194945848375</v>
      </c>
      <c r="L150" s="69" t="n">
        <f aca="false">IF(OR(K150="",J150=""),"",(J150-K150)*100)</f>
        <v>0.180505415162457</v>
      </c>
      <c r="M150" s="36" t="n">
        <v>3.90585804045176</v>
      </c>
      <c r="N150" s="36" t="n">
        <v>1.28167166284998</v>
      </c>
      <c r="O150" s="36" t="n">
        <f aca="false">SQRT(M150^2+N150^2)</f>
        <v>4.11076748108115</v>
      </c>
      <c r="P150" s="40" t="n">
        <f aca="false">IF(J150="","",MAX(0,J150-1.96*O150/100))</f>
        <v>0.419428957370809</v>
      </c>
      <c r="Q150" s="40" t="n">
        <f aca="false">IF(J150="","",MIN(1,J150+1.96*O150/100))</f>
        <v>0.580571042629191</v>
      </c>
      <c r="R150" s="32" t="str">
        <f aca="false">IF(L150="","",IF(ABS(L150)&lt;=O150,"Yes","No"))</f>
        <v>Yes</v>
      </c>
      <c r="S150" s="32" t="str">
        <f aca="false">IF(L150="","",IF(ABS(L150)&lt;=1.96*O150,"Yes","No"))</f>
        <v>Yes</v>
      </c>
      <c r="T150" s="59" t="n">
        <f aca="false">IF(D150="","",ROUND(SQRT(((D150+G150)*O150/100)^2+(J150*(D150+G150)*0.09439)^2),0))</f>
        <v>70</v>
      </c>
      <c r="U150" s="32"/>
    </row>
    <row r="151" customFormat="false" ht="15" hidden="false" customHeight="false" outlineLevel="0" collapsed="false">
      <c r="A151" s="32" t="s">
        <v>230</v>
      </c>
      <c r="B151" s="32" t="s">
        <v>338</v>
      </c>
      <c r="C151" s="32" t="s">
        <v>338</v>
      </c>
      <c r="D151" s="59" t="n">
        <v>897</v>
      </c>
      <c r="E151" s="59" t="n">
        <v>985</v>
      </c>
      <c r="F151" s="68" t="n">
        <f aca="false">IF(E151="","",D151-E151)</f>
        <v>-88</v>
      </c>
      <c r="G151" s="59" t="n">
        <v>1709</v>
      </c>
      <c r="H151" s="59" t="n">
        <v>1586</v>
      </c>
      <c r="I151" s="68" t="n">
        <f aca="false">IF(H151="","",G151-H151)</f>
        <v>123</v>
      </c>
      <c r="J151" s="40" t="n">
        <f aca="false">IF(OR(D151="",D151+G151=0),"",D151/(D151+G151))</f>
        <v>0.344205679201842</v>
      </c>
      <c r="K151" s="40" t="n">
        <f aca="false">IF(E151="","",E151/(E151+H151))</f>
        <v>0.383119408790354</v>
      </c>
      <c r="L151" s="69" t="n">
        <f aca="false">IF(OR(K151="",J151=""),"",(J151-K151)*100)</f>
        <v>-3.8913729588512</v>
      </c>
      <c r="M151" s="36" t="n">
        <v>3.81593102501519</v>
      </c>
      <c r="N151" s="36" t="n">
        <v>1.28167166284998</v>
      </c>
      <c r="O151" s="36" t="n">
        <f aca="false">SQRT(M151^2+N151^2)</f>
        <v>4.02542070335836</v>
      </c>
      <c r="P151" s="40" t="n">
        <f aca="false">IF(J151="","",MAX(0,J151-1.96*O151/100))</f>
        <v>0.265307433416018</v>
      </c>
      <c r="Q151" s="40" t="n">
        <f aca="false">IF(J151="","",MIN(1,J151+1.96*O151/100))</f>
        <v>0.423103924987666</v>
      </c>
      <c r="R151" s="32" t="str">
        <f aca="false">IF(L151="","",IF(ABS(L151)&lt;=O151,"Yes","No"))</f>
        <v>Yes</v>
      </c>
      <c r="S151" s="32" t="str">
        <f aca="false">IF(L151="","",IF(ABS(L151)&lt;=1.96*O151,"Yes","No"))</f>
        <v>Yes</v>
      </c>
      <c r="T151" s="59" t="n">
        <f aca="false">IF(D151="","",ROUND(SQRT(((D151+G151)*O151/100)^2+(J151*(D151+G151)*0.09179)^2),0))</f>
        <v>133</v>
      </c>
      <c r="U151" s="32"/>
    </row>
    <row r="152" customFormat="false" ht="15" hidden="false" customHeight="false" outlineLevel="0" collapsed="false">
      <c r="A152" s="32" t="s">
        <v>230</v>
      </c>
      <c r="B152" s="32" t="s">
        <v>339</v>
      </c>
      <c r="C152" s="32" t="s">
        <v>339</v>
      </c>
      <c r="D152" s="59" t="n">
        <v>517</v>
      </c>
      <c r="E152" s="59" t="n">
        <v>543</v>
      </c>
      <c r="F152" s="68" t="n">
        <f aca="false">IF(E152="","",D152-E152)</f>
        <v>-26</v>
      </c>
      <c r="G152" s="59" t="n">
        <v>1047</v>
      </c>
      <c r="H152" s="59" t="n">
        <v>990</v>
      </c>
      <c r="I152" s="68" t="n">
        <f aca="false">IF(H152="","",G152-H152)</f>
        <v>57</v>
      </c>
      <c r="J152" s="40" t="n">
        <f aca="false">IF(OR(D152="",D152+G152=0),"",D152/(D152+G152))</f>
        <v>0.330562659846547</v>
      </c>
      <c r="K152" s="40" t="n">
        <f aca="false">IF(E152="","",E152/(E152+H152))</f>
        <v>0.354207436399217</v>
      </c>
      <c r="L152" s="69" t="n">
        <f aca="false">IF(OR(K152="",J152=""),"",(J152-K152)*100)</f>
        <v>-2.36447765526699</v>
      </c>
      <c r="M152" s="36" t="n">
        <v>3.81593102501519</v>
      </c>
      <c r="N152" s="36" t="n">
        <v>1.28167166284998</v>
      </c>
      <c r="O152" s="36" t="n">
        <f aca="false">SQRT(M152^2+N152^2)</f>
        <v>4.02542070335836</v>
      </c>
      <c r="P152" s="40" t="n">
        <f aca="false">IF(J152="","",MAX(0,J152-1.96*O152/100))</f>
        <v>0.251664414060723</v>
      </c>
      <c r="Q152" s="40" t="n">
        <f aca="false">IF(J152="","",MIN(1,J152+1.96*O152/100))</f>
        <v>0.409460905632371</v>
      </c>
      <c r="R152" s="32" t="str">
        <f aca="false">IF(L152="","",IF(ABS(L152)&lt;=O152,"Yes","No"))</f>
        <v>Yes</v>
      </c>
      <c r="S152" s="32" t="str">
        <f aca="false">IF(L152="","",IF(ABS(L152)&lt;=1.96*O152,"Yes","No"))</f>
        <v>Yes</v>
      </c>
      <c r="T152" s="59" t="n">
        <f aca="false">IF(D152="","",ROUND(SQRT(((D152+G152)*O152/100)^2+(J152*(D152+G152)*0.09179)^2),0))</f>
        <v>79</v>
      </c>
      <c r="U152" s="32"/>
    </row>
    <row r="153" customFormat="false" ht="15" hidden="false" customHeight="false" outlineLevel="0" collapsed="false">
      <c r="A153" s="32" t="s">
        <v>230</v>
      </c>
      <c r="B153" s="32" t="s">
        <v>340</v>
      </c>
      <c r="C153" s="32" t="s">
        <v>341</v>
      </c>
      <c r="D153" s="59" t="n">
        <v>162</v>
      </c>
      <c r="E153" s="59" t="n">
        <v>181</v>
      </c>
      <c r="F153" s="68" t="n">
        <f aca="false">IF(E153="","",D153-E153)</f>
        <v>-19</v>
      </c>
      <c r="G153" s="59" t="n">
        <v>517</v>
      </c>
      <c r="H153" s="59" t="n">
        <v>482</v>
      </c>
      <c r="I153" s="68" t="n">
        <f aca="false">IF(H153="","",G153-H153)</f>
        <v>35</v>
      </c>
      <c r="J153" s="40" t="n">
        <f aca="false">IF(OR(D153="",D153+G153=0),"",D153/(D153+G153))</f>
        <v>0.238586156111929</v>
      </c>
      <c r="K153" s="40" t="n">
        <f aca="false">IF(E153="","",E153/(E153+H153))</f>
        <v>0.273001508295626</v>
      </c>
      <c r="L153" s="69" t="n">
        <f aca="false">IF(OR(K153="",J153=""),"",(J153-K153)*100)</f>
        <v>-3.44153521836966</v>
      </c>
      <c r="M153" s="36" t="n">
        <v>4.95430278342605</v>
      </c>
      <c r="N153" s="36" t="n">
        <v>1.28167166284998</v>
      </c>
      <c r="O153" s="36" t="n">
        <f aca="false">SQRT(M153^2+N153^2)</f>
        <v>5.11740152042184</v>
      </c>
      <c r="P153" s="40" t="n">
        <f aca="false">IF(J153="","",MAX(0,J153-1.96*O153/100))</f>
        <v>0.138285086311661</v>
      </c>
      <c r="Q153" s="40" t="n">
        <f aca="false">IF(J153="","",MIN(1,J153+1.96*O153/100))</f>
        <v>0.338887225912197</v>
      </c>
      <c r="R153" s="32" t="str">
        <f aca="false">IF(L153="","",IF(ABS(L153)&lt;=O153,"Yes","No"))</f>
        <v>Yes</v>
      </c>
      <c r="S153" s="32" t="str">
        <f aca="false">IF(L153="","",IF(ABS(L153)&lt;=1.96*O153,"Yes","No"))</f>
        <v>Yes</v>
      </c>
      <c r="T153" s="59" t="n">
        <f aca="false">IF(D153="","",ROUND(SQRT(((D153+G153)*O153/100)^2+(J153*(D153+G153)*0.15542)^2),0))</f>
        <v>43</v>
      </c>
      <c r="U153" s="32"/>
    </row>
    <row r="154" customFormat="false" ht="15" hidden="false" customHeight="false" outlineLevel="0" collapsed="false">
      <c r="A154" s="32" t="s">
        <v>230</v>
      </c>
      <c r="B154" s="32" t="s">
        <v>340</v>
      </c>
      <c r="C154" s="32" t="s">
        <v>342</v>
      </c>
      <c r="D154" s="59" t="n">
        <v>132</v>
      </c>
      <c r="E154" s="59" t="n">
        <v>147</v>
      </c>
      <c r="F154" s="68" t="n">
        <f aca="false">IF(E154="","",D154-E154)</f>
        <v>-15</v>
      </c>
      <c r="G154" s="59" t="n">
        <v>329</v>
      </c>
      <c r="H154" s="59" t="n">
        <v>314</v>
      </c>
      <c r="I154" s="68" t="n">
        <f aca="false">IF(H154="","",G154-H154)</f>
        <v>15</v>
      </c>
      <c r="J154" s="40" t="n">
        <f aca="false">IF(OR(D154="",D154+G154=0),"",D154/(D154+G154))</f>
        <v>0.286334056399132</v>
      </c>
      <c r="K154" s="40" t="n">
        <f aca="false">IF(E154="","",E154/(E154+H154))</f>
        <v>0.318872017353579</v>
      </c>
      <c r="L154" s="69" t="n">
        <f aca="false">IF(OR(K154="",J154=""),"",(J154-K154)*100)</f>
        <v>-3.25379609544468</v>
      </c>
      <c r="M154" s="36" t="n">
        <v>4.95430278342605</v>
      </c>
      <c r="N154" s="36" t="n">
        <v>1.28167166284998</v>
      </c>
      <c r="O154" s="36" t="n">
        <f aca="false">SQRT(M154^2+N154^2)</f>
        <v>5.11740152042184</v>
      </c>
      <c r="P154" s="40" t="n">
        <f aca="false">IF(J154="","",MAX(0,J154-1.96*O154/100))</f>
        <v>0.186032986598864</v>
      </c>
      <c r="Q154" s="40" t="n">
        <f aca="false">IF(J154="","",MIN(1,J154+1.96*O154/100))</f>
        <v>0.3866351261994</v>
      </c>
      <c r="R154" s="32" t="str">
        <f aca="false">IF(L154="","",IF(ABS(L154)&lt;=O154,"Yes","No"))</f>
        <v>Yes</v>
      </c>
      <c r="S154" s="32" t="str">
        <f aca="false">IF(L154="","",IF(ABS(L154)&lt;=1.96*O154,"Yes","No"))</f>
        <v>Yes</v>
      </c>
      <c r="T154" s="59" t="n">
        <f aca="false">IF(D154="","",ROUND(SQRT(((D154+G154)*O154/100)^2+(J154*(D154+G154)*0.15542)^2),0))</f>
        <v>31</v>
      </c>
      <c r="U154" s="32"/>
    </row>
    <row r="155" customFormat="false" ht="15" hidden="false" customHeight="false" outlineLevel="0" collapsed="false">
      <c r="A155" s="32" t="s">
        <v>230</v>
      </c>
      <c r="B155" s="32" t="s">
        <v>340</v>
      </c>
      <c r="C155" s="32" t="s">
        <v>343</v>
      </c>
      <c r="D155" s="59" t="n">
        <v>477</v>
      </c>
      <c r="E155" s="59" t="n">
        <v>522</v>
      </c>
      <c r="F155" s="68" t="n">
        <f aca="false">IF(E155="","",D155-E155)</f>
        <v>-45</v>
      </c>
      <c r="G155" s="59" t="n">
        <v>1088</v>
      </c>
      <c r="H155" s="59" t="n">
        <v>1060</v>
      </c>
      <c r="I155" s="68" t="n">
        <f aca="false">IF(H155="","",G155-H155)</f>
        <v>28</v>
      </c>
      <c r="J155" s="40" t="n">
        <f aca="false">IF(OR(D155="",D155+G155=0),"",D155/(D155+G155))</f>
        <v>0.304792332268371</v>
      </c>
      <c r="K155" s="40" t="n">
        <f aca="false">IF(E155="","",E155/(E155+H155))</f>
        <v>0.329962073324905</v>
      </c>
      <c r="L155" s="69" t="n">
        <f aca="false">IF(OR(K155="",J155=""),"",(J155-K155)*100)</f>
        <v>-2.51697410565346</v>
      </c>
      <c r="M155" s="36" t="n">
        <v>3.81593102501519</v>
      </c>
      <c r="N155" s="36" t="n">
        <v>1.28167166284998</v>
      </c>
      <c r="O155" s="36" t="n">
        <f aca="false">SQRT(M155^2+N155^2)</f>
        <v>4.02542070335836</v>
      </c>
      <c r="P155" s="40" t="n">
        <f aca="false">IF(J155="","",MAX(0,J155-1.96*O155/100))</f>
        <v>0.225894086482547</v>
      </c>
      <c r="Q155" s="40" t="n">
        <f aca="false">IF(J155="","",MIN(1,J155+1.96*O155/100))</f>
        <v>0.383690578054195</v>
      </c>
      <c r="R155" s="32" t="str">
        <f aca="false">IF(L155="","",IF(ABS(L155)&lt;=O155,"Yes","No"))</f>
        <v>Yes</v>
      </c>
      <c r="S155" s="32" t="str">
        <f aca="false">IF(L155="","",IF(ABS(L155)&lt;=1.96*O155,"Yes","No"))</f>
        <v>Yes</v>
      </c>
      <c r="T155" s="59" t="n">
        <f aca="false">IF(D155="","",ROUND(SQRT(((D155+G155)*O155/100)^2+(J155*(D155+G155)*0.09179)^2),0))</f>
        <v>77</v>
      </c>
      <c r="U155" s="32"/>
    </row>
    <row r="156" customFormat="false" ht="15" hidden="false" customHeight="false" outlineLevel="0" collapsed="false">
      <c r="A156" s="32" t="s">
        <v>230</v>
      </c>
      <c r="B156" s="32" t="s">
        <v>344</v>
      </c>
      <c r="C156" s="32" t="s">
        <v>344</v>
      </c>
      <c r="D156" s="59" t="n">
        <v>983</v>
      </c>
      <c r="E156" s="59" t="n">
        <v>980</v>
      </c>
      <c r="F156" s="68" t="n">
        <f aca="false">IF(E156="","",D156-E156)</f>
        <v>3</v>
      </c>
      <c r="G156" s="59" t="n">
        <v>917</v>
      </c>
      <c r="H156" s="59" t="n">
        <v>872</v>
      </c>
      <c r="I156" s="68" t="n">
        <f aca="false">IF(H156="","",G156-H156)</f>
        <v>45</v>
      </c>
      <c r="J156" s="40" t="n">
        <f aca="false">IF(OR(D156="",D156+G156=0),"",D156/(D156+G156))</f>
        <v>0.517368421052632</v>
      </c>
      <c r="K156" s="40" t="n">
        <f aca="false">IF(E156="","",E156/(E156+H156))</f>
        <v>0.529157667386609</v>
      </c>
      <c r="L156" s="69" t="n">
        <f aca="false">IF(OR(K156="",J156=""),"",(J156-K156)*100)</f>
        <v>-1.17892463339775</v>
      </c>
      <c r="M156" s="36" t="n">
        <v>3.81593102501519</v>
      </c>
      <c r="N156" s="36" t="n">
        <v>1.28167166284998</v>
      </c>
      <c r="O156" s="36" t="n">
        <f aca="false">SQRT(M156^2+N156^2)</f>
        <v>4.02542070335836</v>
      </c>
      <c r="P156" s="40" t="n">
        <f aca="false">IF(J156="","",MAX(0,J156-1.96*O156/100))</f>
        <v>0.438470175266808</v>
      </c>
      <c r="Q156" s="40" t="n">
        <f aca="false">IF(J156="","",MIN(1,J156+1.96*O156/100))</f>
        <v>0.596266666838456</v>
      </c>
      <c r="R156" s="32" t="str">
        <f aca="false">IF(L156="","",IF(ABS(L156)&lt;=O156,"Yes","No"))</f>
        <v>Yes</v>
      </c>
      <c r="S156" s="32" t="str">
        <f aca="false">IF(L156="","",IF(ABS(L156)&lt;=1.96*O156,"Yes","No"))</f>
        <v>Yes</v>
      </c>
      <c r="T156" s="59" t="n">
        <f aca="false">IF(D156="","",ROUND(SQRT(((D156+G156)*O156/100)^2+(J156*(D156+G156)*0.09179)^2),0))</f>
        <v>118</v>
      </c>
      <c r="U156" s="32"/>
    </row>
    <row r="157" customFormat="false" ht="15" hidden="false" customHeight="false" outlineLevel="0" collapsed="false">
      <c r="A157" s="32" t="s">
        <v>230</v>
      </c>
      <c r="B157" s="32" t="s">
        <v>345</v>
      </c>
      <c r="C157" s="32" t="s">
        <v>346</v>
      </c>
      <c r="D157" s="59" t="n">
        <v>903</v>
      </c>
      <c r="E157" s="59" t="n">
        <v>1010</v>
      </c>
      <c r="F157" s="68" t="n">
        <f aca="false">IF(E157="","",D157-E157)</f>
        <v>-107</v>
      </c>
      <c r="G157" s="59" t="n">
        <v>1458</v>
      </c>
      <c r="H157" s="59" t="n">
        <v>1334</v>
      </c>
      <c r="I157" s="68" t="n">
        <f aca="false">IF(H157="","",G157-H157)</f>
        <v>124</v>
      </c>
      <c r="J157" s="40" t="n">
        <f aca="false">IF(OR(D157="",D157+G157=0),"",D157/(D157+G157))</f>
        <v>0.382465057179161</v>
      </c>
      <c r="K157" s="40" t="n">
        <f aca="false">IF(E157="","",E157/(E157+H157))</f>
        <v>0.430887372013652</v>
      </c>
      <c r="L157" s="69" t="n">
        <f aca="false">IF(OR(K157="",J157=""),"",(J157-K157)*100)</f>
        <v>-4.84223148344906</v>
      </c>
      <c r="M157" s="36" t="n">
        <v>3.81593102501519</v>
      </c>
      <c r="N157" s="36" t="n">
        <v>1.28167166284998</v>
      </c>
      <c r="O157" s="36" t="n">
        <f aca="false">SQRT(M157^2+N157^2)</f>
        <v>4.02542070335836</v>
      </c>
      <c r="P157" s="40" t="n">
        <f aca="false">IF(J157="","",MAX(0,J157-1.96*O157/100))</f>
        <v>0.303566811393337</v>
      </c>
      <c r="Q157" s="40" t="n">
        <f aca="false">IF(J157="","",MIN(1,J157+1.96*O157/100))</f>
        <v>0.461363302964985</v>
      </c>
      <c r="R157" s="32" t="str">
        <f aca="false">IF(L157="","",IF(ABS(L157)&lt;=O157,"Yes","No"))</f>
        <v>No</v>
      </c>
      <c r="S157" s="32" t="str">
        <f aca="false">IF(L157="","",IF(ABS(L157)&lt;=1.96*O157,"Yes","No"))</f>
        <v>Yes</v>
      </c>
      <c r="T157" s="59" t="n">
        <f aca="false">IF(D157="","",ROUND(SQRT(((D157+G157)*O157/100)^2+(J157*(D157+G157)*0.09179)^2),0))</f>
        <v>126</v>
      </c>
      <c r="U157" s="32"/>
    </row>
    <row r="158" customFormat="false" ht="15" hidden="false" customHeight="false" outlineLevel="0" collapsed="false">
      <c r="A158" s="32" t="s">
        <v>230</v>
      </c>
      <c r="B158" s="32" t="s">
        <v>345</v>
      </c>
      <c r="C158" s="32" t="s">
        <v>347</v>
      </c>
      <c r="D158" s="59" t="n">
        <v>838</v>
      </c>
      <c r="E158" s="59" t="n">
        <v>860</v>
      </c>
      <c r="F158" s="68" t="n">
        <f aca="false">IF(E158="","",D158-E158)</f>
        <v>-22</v>
      </c>
      <c r="G158" s="59" t="n">
        <v>1384</v>
      </c>
      <c r="H158" s="59" t="n">
        <v>1332</v>
      </c>
      <c r="I158" s="68" t="n">
        <f aca="false">IF(H158="","",G158-H158)</f>
        <v>52</v>
      </c>
      <c r="J158" s="40" t="n">
        <f aca="false">IF(OR(D158="",D158+G158=0),"",D158/(D158+G158))</f>
        <v>0.377137713771377</v>
      </c>
      <c r="K158" s="40" t="n">
        <f aca="false">IF(E158="","",E158/(E158+H158))</f>
        <v>0.392335766423358</v>
      </c>
      <c r="L158" s="69" t="n">
        <f aca="false">IF(OR(K158="",J158=""),"",(J158-K158)*100)</f>
        <v>-1.51980526519805</v>
      </c>
      <c r="M158" s="36" t="n">
        <v>3.81593102501519</v>
      </c>
      <c r="N158" s="36" t="n">
        <v>1.28167166284998</v>
      </c>
      <c r="O158" s="36" t="n">
        <f aca="false">SQRT(M158^2+N158^2)</f>
        <v>4.02542070335836</v>
      </c>
      <c r="P158" s="40" t="n">
        <f aca="false">IF(J158="","",MAX(0,J158-1.96*O158/100))</f>
        <v>0.298239467985553</v>
      </c>
      <c r="Q158" s="40" t="n">
        <f aca="false">IF(J158="","",MIN(1,J158+1.96*O158/100))</f>
        <v>0.456035959557201</v>
      </c>
      <c r="R158" s="32" t="str">
        <f aca="false">IF(L158="","",IF(ABS(L158)&lt;=O158,"Yes","No"))</f>
        <v>Yes</v>
      </c>
      <c r="S158" s="32" t="str">
        <f aca="false">IF(L158="","",IF(ABS(L158)&lt;=1.96*O158,"Yes","No"))</f>
        <v>Yes</v>
      </c>
      <c r="T158" s="59" t="n">
        <f aca="false">IF(D158="","",ROUND(SQRT(((D158+G158)*O158/100)^2+(J158*(D158+G158)*0.09179)^2),0))</f>
        <v>118</v>
      </c>
      <c r="U158" s="32"/>
    </row>
    <row r="159" customFormat="false" ht="15" hidden="false" customHeight="false" outlineLevel="0" collapsed="false">
      <c r="A159" s="32" t="s">
        <v>230</v>
      </c>
      <c r="B159" s="32" t="s">
        <v>345</v>
      </c>
      <c r="C159" s="32" t="s">
        <v>348</v>
      </c>
      <c r="D159" s="59" t="n">
        <v>434</v>
      </c>
      <c r="E159" s="59" t="n">
        <v>449</v>
      </c>
      <c r="F159" s="68" t="n">
        <f aca="false">IF(E159="","",D159-E159)</f>
        <v>-15</v>
      </c>
      <c r="G159" s="59" t="n">
        <v>709</v>
      </c>
      <c r="H159" s="59" t="n">
        <v>705</v>
      </c>
      <c r="I159" s="68" t="n">
        <f aca="false">IF(H159="","",G159-H159)</f>
        <v>4</v>
      </c>
      <c r="J159" s="40" t="n">
        <f aca="false">IF(OR(D159="",D159+G159=0),"",D159/(D159+G159))</f>
        <v>0.379702537182852</v>
      </c>
      <c r="K159" s="40" t="n">
        <f aca="false">IF(E159="","",E159/(E159+H159))</f>
        <v>0.389081455805893</v>
      </c>
      <c r="L159" s="69" t="n">
        <f aca="false">IF(OR(K159="",J159=""),"",(J159-K159)*100)</f>
        <v>-0.937891862304041</v>
      </c>
      <c r="M159" s="36" t="n">
        <v>3.90585804045176</v>
      </c>
      <c r="N159" s="36" t="n">
        <v>1.28167166284998</v>
      </c>
      <c r="O159" s="36" t="n">
        <f aca="false">SQRT(M159^2+N159^2)</f>
        <v>4.11076748108115</v>
      </c>
      <c r="P159" s="40" t="n">
        <f aca="false">IF(J159="","",MAX(0,J159-1.96*O159/100))</f>
        <v>0.299131494553662</v>
      </c>
      <c r="Q159" s="40" t="n">
        <f aca="false">IF(J159="","",MIN(1,J159+1.96*O159/100))</f>
        <v>0.460273579812043</v>
      </c>
      <c r="R159" s="32" t="str">
        <f aca="false">IF(L159="","",IF(ABS(L159)&lt;=O159,"Yes","No"))</f>
        <v>Yes</v>
      </c>
      <c r="S159" s="32" t="str">
        <f aca="false">IF(L159="","",IF(ABS(L159)&lt;=1.96*O159,"Yes","No"))</f>
        <v>Yes</v>
      </c>
      <c r="T159" s="59" t="n">
        <f aca="false">IF(D159="","",ROUND(SQRT(((D159+G159)*O159/100)^2+(J159*(D159+G159)*0.09439)^2),0))</f>
        <v>62</v>
      </c>
      <c r="U159" s="32"/>
    </row>
    <row r="160" customFormat="false" ht="15" hidden="false" customHeight="false" outlineLevel="0" collapsed="false">
      <c r="A160" s="32" t="s">
        <v>230</v>
      </c>
      <c r="B160" s="32" t="s">
        <v>345</v>
      </c>
      <c r="C160" s="32" t="s">
        <v>349</v>
      </c>
      <c r="D160" s="59" t="n">
        <v>625</v>
      </c>
      <c r="E160" s="59" t="n">
        <v>654</v>
      </c>
      <c r="F160" s="68" t="n">
        <f aca="false">IF(E160="","",D160-E160)</f>
        <v>-29</v>
      </c>
      <c r="G160" s="59" t="n">
        <v>1024</v>
      </c>
      <c r="H160" s="59" t="n">
        <v>979</v>
      </c>
      <c r="I160" s="68" t="n">
        <f aca="false">IF(H160="","",G160-H160)</f>
        <v>45</v>
      </c>
      <c r="J160" s="40" t="n">
        <f aca="false">IF(OR(D160="",D160+G160=0),"",D160/(D160+G160))</f>
        <v>0.37901758641601</v>
      </c>
      <c r="K160" s="40" t="n">
        <f aca="false">IF(E160="","",E160/(E160+H160))</f>
        <v>0.400489895897122</v>
      </c>
      <c r="L160" s="69" t="n">
        <f aca="false">IF(OR(K160="",J160=""),"",(J160-K160)*100)</f>
        <v>-2.14723094811122</v>
      </c>
      <c r="M160" s="36" t="n">
        <v>3.81593102501519</v>
      </c>
      <c r="N160" s="36" t="n">
        <v>1.28167166284998</v>
      </c>
      <c r="O160" s="36" t="n">
        <f aca="false">SQRT(M160^2+N160^2)</f>
        <v>4.02542070335836</v>
      </c>
      <c r="P160" s="40" t="n">
        <f aca="false">IF(J160="","",MAX(0,J160-1.96*O160/100))</f>
        <v>0.300119340630186</v>
      </c>
      <c r="Q160" s="40" t="n">
        <f aca="false">IF(J160="","",MIN(1,J160+1.96*O160/100))</f>
        <v>0.457915832201834</v>
      </c>
      <c r="R160" s="32" t="str">
        <f aca="false">IF(L160="","",IF(ABS(L160)&lt;=O160,"Yes","No"))</f>
        <v>Yes</v>
      </c>
      <c r="S160" s="32" t="str">
        <f aca="false">IF(L160="","",IF(ABS(L160)&lt;=1.96*O160,"Yes","No"))</f>
        <v>Yes</v>
      </c>
      <c r="T160" s="59" t="n">
        <f aca="false">IF(D160="","",ROUND(SQRT(((D160+G160)*O160/100)^2+(J160*(D160+G160)*0.09179)^2),0))</f>
        <v>88</v>
      </c>
      <c r="U160" s="32"/>
    </row>
    <row r="161" customFormat="false" ht="15" hidden="false" customHeight="false" outlineLevel="0" collapsed="false">
      <c r="A161" s="32" t="s">
        <v>230</v>
      </c>
      <c r="B161" s="32" t="s">
        <v>345</v>
      </c>
      <c r="C161" s="32" t="s">
        <v>350</v>
      </c>
      <c r="D161" s="59" t="n">
        <v>530</v>
      </c>
      <c r="E161" s="59" t="n">
        <v>557</v>
      </c>
      <c r="F161" s="68" t="n">
        <f aca="false">IF(E161="","",D161-E161)</f>
        <v>-27</v>
      </c>
      <c r="G161" s="59" t="n">
        <v>943</v>
      </c>
      <c r="H161" s="59" t="n">
        <v>890</v>
      </c>
      <c r="I161" s="68" t="n">
        <f aca="false">IF(H161="","",G161-H161)</f>
        <v>53</v>
      </c>
      <c r="J161" s="40" t="n">
        <f aca="false">IF(OR(D161="",D161+G161=0),"",D161/(D161+G161))</f>
        <v>0.359809911744739</v>
      </c>
      <c r="K161" s="40" t="n">
        <f aca="false">IF(E161="","",E161/(E161+H161))</f>
        <v>0.384934346924672</v>
      </c>
      <c r="L161" s="69" t="n">
        <f aca="false">IF(OR(K161="",J161=""),"",(J161-K161)*100)</f>
        <v>-2.51244351799331</v>
      </c>
      <c r="M161" s="36" t="n">
        <v>3.81593102501519</v>
      </c>
      <c r="N161" s="36" t="n">
        <v>1.28167166284998</v>
      </c>
      <c r="O161" s="36" t="n">
        <f aca="false">SQRT(M161^2+N161^2)</f>
        <v>4.02542070335836</v>
      </c>
      <c r="P161" s="40" t="n">
        <f aca="false">IF(J161="","",MAX(0,J161-1.96*O161/100))</f>
        <v>0.280911665958915</v>
      </c>
      <c r="Q161" s="40" t="n">
        <f aca="false">IF(J161="","",MIN(1,J161+1.96*O161/100))</f>
        <v>0.438708157530563</v>
      </c>
      <c r="R161" s="32" t="str">
        <f aca="false">IF(L161="","",IF(ABS(L161)&lt;=O161,"Yes","No"))</f>
        <v>Yes</v>
      </c>
      <c r="S161" s="32" t="str">
        <f aca="false">IF(L161="","",IF(ABS(L161)&lt;=1.96*O161,"Yes","No"))</f>
        <v>Yes</v>
      </c>
      <c r="T161" s="59" t="n">
        <f aca="false">IF(D161="","",ROUND(SQRT(((D161+G161)*O161/100)^2+(J161*(D161+G161)*0.09179)^2),0))</f>
        <v>77</v>
      </c>
      <c r="U161" s="32"/>
    </row>
    <row r="162" customFormat="false" ht="15" hidden="false" customHeight="false" outlineLevel="0" collapsed="false">
      <c r="A162" s="32" t="s">
        <v>230</v>
      </c>
      <c r="B162" s="32" t="s">
        <v>345</v>
      </c>
      <c r="C162" s="32" t="s">
        <v>351</v>
      </c>
      <c r="D162" s="59" t="n">
        <v>490</v>
      </c>
      <c r="E162" s="59" t="n">
        <v>492</v>
      </c>
      <c r="F162" s="68" t="n">
        <f aca="false">IF(E162="","",D162-E162)</f>
        <v>-2</v>
      </c>
      <c r="G162" s="59" t="n">
        <v>709</v>
      </c>
      <c r="H162" s="59" t="n">
        <v>675</v>
      </c>
      <c r="I162" s="68" t="n">
        <f aca="false">IF(H162="","",G162-H162)</f>
        <v>34</v>
      </c>
      <c r="J162" s="40" t="n">
        <f aca="false">IF(OR(D162="",D162+G162=0),"",D162/(D162+G162))</f>
        <v>0.408673894912427</v>
      </c>
      <c r="K162" s="40" t="n">
        <f aca="false">IF(E162="","",E162/(E162+H162))</f>
        <v>0.42159383033419</v>
      </c>
      <c r="L162" s="69" t="n">
        <f aca="false">IF(OR(K162="",J162=""),"",(J162-K162)*100)</f>
        <v>-1.29199354217632</v>
      </c>
      <c r="M162" s="36" t="n">
        <v>3.81593102501519</v>
      </c>
      <c r="N162" s="36" t="n">
        <v>1.28167166284998</v>
      </c>
      <c r="O162" s="36" t="n">
        <f aca="false">SQRT(M162^2+N162^2)</f>
        <v>4.02542070335836</v>
      </c>
      <c r="P162" s="40" t="n">
        <f aca="false">IF(J162="","",MAX(0,J162-1.96*O162/100))</f>
        <v>0.329775649126603</v>
      </c>
      <c r="Q162" s="40" t="n">
        <f aca="false">IF(J162="","",MIN(1,J162+1.96*O162/100))</f>
        <v>0.487572140698251</v>
      </c>
      <c r="R162" s="32" t="str">
        <f aca="false">IF(L162="","",IF(ABS(L162)&lt;=O162,"Yes","No"))</f>
        <v>Yes</v>
      </c>
      <c r="S162" s="32" t="str">
        <f aca="false">IF(L162="","",IF(ABS(L162)&lt;=1.96*O162,"Yes","No"))</f>
        <v>Yes</v>
      </c>
      <c r="T162" s="59" t="n">
        <f aca="false">IF(D162="","",ROUND(SQRT(((D162+G162)*O162/100)^2+(J162*(D162+G162)*0.09179)^2),0))</f>
        <v>66</v>
      </c>
      <c r="U162" s="32"/>
    </row>
    <row r="163" customFormat="false" ht="15" hidden="false" customHeight="false" outlineLevel="0" collapsed="false">
      <c r="A163" s="32" t="s">
        <v>230</v>
      </c>
      <c r="B163" s="32" t="s">
        <v>352</v>
      </c>
      <c r="C163" s="32" t="s">
        <v>353</v>
      </c>
      <c r="D163" s="59" t="n">
        <v>669</v>
      </c>
      <c r="E163" s="59" t="n">
        <v>668</v>
      </c>
      <c r="F163" s="68" t="n">
        <f aca="false">IF(E163="","",D163-E163)</f>
        <v>1</v>
      </c>
      <c r="G163" s="59" t="n">
        <v>720</v>
      </c>
      <c r="H163" s="59" t="n">
        <v>693</v>
      </c>
      <c r="I163" s="68" t="n">
        <f aca="false">IF(H163="","",G163-H163)</f>
        <v>27</v>
      </c>
      <c r="J163" s="40" t="n">
        <f aca="false">IF(OR(D163="",D163+G163=0),"",D163/(D163+G163))</f>
        <v>0.481641468682505</v>
      </c>
      <c r="K163" s="40" t="n">
        <f aca="false">IF(E163="","",E163/(E163+H163))</f>
        <v>0.490815576781778</v>
      </c>
      <c r="L163" s="69" t="n">
        <f aca="false">IF(OR(K163="",J163=""),"",(J163-K163)*100)</f>
        <v>-0.917410809927272</v>
      </c>
      <c r="M163" s="36" t="n">
        <v>3.81593102501519</v>
      </c>
      <c r="N163" s="36" t="n">
        <v>1.28167166284998</v>
      </c>
      <c r="O163" s="36" t="n">
        <f aca="false">SQRT(M163^2+N163^2)</f>
        <v>4.02542070335836</v>
      </c>
      <c r="P163" s="40" t="n">
        <f aca="false">IF(J163="","",MAX(0,J163-1.96*O163/100))</f>
        <v>0.402743222896682</v>
      </c>
      <c r="Q163" s="40" t="n">
        <f aca="false">IF(J163="","",MIN(1,J163+1.96*O163/100))</f>
        <v>0.560539714468329</v>
      </c>
      <c r="R163" s="32" t="str">
        <f aca="false">IF(L163="","",IF(ABS(L163)&lt;=O163,"Yes","No"))</f>
        <v>Yes</v>
      </c>
      <c r="S163" s="32" t="str">
        <f aca="false">IF(L163="","",IF(ABS(L163)&lt;=1.96*O163,"Yes","No"))</f>
        <v>Yes</v>
      </c>
      <c r="T163" s="59" t="n">
        <f aca="false">IF(D163="","",ROUND(SQRT(((D163+G163)*O163/100)^2+(J163*(D163+G163)*0.09179)^2),0))</f>
        <v>83</v>
      </c>
      <c r="U163" s="32"/>
    </row>
    <row r="164" customFormat="false" ht="15" hidden="false" customHeight="false" outlineLevel="0" collapsed="false">
      <c r="A164" s="32" t="s">
        <v>230</v>
      </c>
      <c r="B164" s="32" t="s">
        <v>352</v>
      </c>
      <c r="C164" s="32" t="s">
        <v>354</v>
      </c>
      <c r="D164" s="59" t="n">
        <v>790</v>
      </c>
      <c r="E164" s="59" t="n">
        <v>803</v>
      </c>
      <c r="F164" s="68" t="n">
        <f aca="false">IF(E164="","",D164-E164)</f>
        <v>-13</v>
      </c>
      <c r="G164" s="59" t="n">
        <v>832</v>
      </c>
      <c r="H164" s="59" t="n">
        <v>818</v>
      </c>
      <c r="I164" s="68" t="n">
        <f aca="false">IF(H164="","",G164-H164)</f>
        <v>14</v>
      </c>
      <c r="J164" s="40" t="n">
        <f aca="false">IF(OR(D164="",D164+G164=0),"",D164/(D164+G164))</f>
        <v>0.487053020961776</v>
      </c>
      <c r="K164" s="40" t="n">
        <f aca="false">IF(E164="","",E164/(E164+H164))</f>
        <v>0.495373226403455</v>
      </c>
      <c r="L164" s="69" t="n">
        <f aca="false">IF(OR(K164="",J164=""),"",(J164-K164)*100)</f>
        <v>-0.832020544167905</v>
      </c>
      <c r="M164" s="36" t="n">
        <v>3.81593102501519</v>
      </c>
      <c r="N164" s="36" t="n">
        <v>1.28167166284998</v>
      </c>
      <c r="O164" s="36" t="n">
        <f aca="false">SQRT(M164^2+N164^2)</f>
        <v>4.02542070335836</v>
      </c>
      <c r="P164" s="40" t="n">
        <f aca="false">IF(J164="","",MAX(0,J164-1.96*O164/100))</f>
        <v>0.408154775175952</v>
      </c>
      <c r="Q164" s="40" t="n">
        <f aca="false">IF(J164="","",MIN(1,J164+1.96*O164/100))</f>
        <v>0.5659512667476</v>
      </c>
      <c r="R164" s="32" t="str">
        <f aca="false">IF(L164="","",IF(ABS(L164)&lt;=O164,"Yes","No"))</f>
        <v>Yes</v>
      </c>
      <c r="S164" s="32" t="str">
        <f aca="false">IF(L164="","",IF(ABS(L164)&lt;=1.96*O164,"Yes","No"))</f>
        <v>Yes</v>
      </c>
      <c r="T164" s="59" t="n">
        <f aca="false">IF(D164="","",ROUND(SQRT(((D164+G164)*O164/100)^2+(J164*(D164+G164)*0.09179)^2),0))</f>
        <v>98</v>
      </c>
      <c r="U164" s="32"/>
    </row>
    <row r="165" customFormat="false" ht="15" hidden="false" customHeight="false" outlineLevel="0" collapsed="false">
      <c r="A165" s="32" t="s">
        <v>230</v>
      </c>
      <c r="B165" s="32" t="s">
        <v>352</v>
      </c>
      <c r="C165" s="32" t="s">
        <v>355</v>
      </c>
      <c r="D165" s="59" t="n">
        <v>343</v>
      </c>
      <c r="E165" s="59" t="n">
        <v>342</v>
      </c>
      <c r="F165" s="68" t="n">
        <f aca="false">IF(E165="","",D165-E165)</f>
        <v>1</v>
      </c>
      <c r="G165" s="59" t="n">
        <v>351</v>
      </c>
      <c r="H165" s="59" t="n">
        <v>358</v>
      </c>
      <c r="I165" s="68" t="n">
        <f aca="false">IF(H165="","",G165-H165)</f>
        <v>-7</v>
      </c>
      <c r="J165" s="40" t="n">
        <f aca="false">IF(OR(D165="",D165+G165=0),"",D165/(D165+G165))</f>
        <v>0.494236311239193</v>
      </c>
      <c r="K165" s="40" t="n">
        <f aca="false">IF(E165="","",E165/(E165+H165))</f>
        <v>0.488571428571429</v>
      </c>
      <c r="L165" s="69" t="n">
        <f aca="false">IF(OR(K165="",J165=""),"",(J165-K165)*100)</f>
        <v>0.566488266776455</v>
      </c>
      <c r="M165" s="36" t="n">
        <v>4.95430278342605</v>
      </c>
      <c r="N165" s="36" t="n">
        <v>1.28167166284998</v>
      </c>
      <c r="O165" s="36" t="n">
        <f aca="false">SQRT(M165^2+N165^2)</f>
        <v>5.11740152042184</v>
      </c>
      <c r="P165" s="40" t="n">
        <f aca="false">IF(J165="","",MAX(0,J165-1.96*O165/100))</f>
        <v>0.393935241438925</v>
      </c>
      <c r="Q165" s="40" t="n">
        <f aca="false">IF(J165="","",MIN(1,J165+1.96*O165/100))</f>
        <v>0.594537381039461</v>
      </c>
      <c r="R165" s="32" t="str">
        <f aca="false">IF(L165="","",IF(ABS(L165)&lt;=O165,"Yes","No"))</f>
        <v>Yes</v>
      </c>
      <c r="S165" s="32" t="str">
        <f aca="false">IF(L165="","",IF(ABS(L165)&lt;=1.96*O165,"Yes","No"))</f>
        <v>Yes</v>
      </c>
      <c r="T165" s="59" t="n">
        <f aca="false">IF(D165="","",ROUND(SQRT(((D165+G165)*O165/100)^2+(J165*(D165+G165)*0.15542)^2),0))</f>
        <v>64</v>
      </c>
      <c r="U165" s="32"/>
    </row>
    <row r="166" customFormat="false" ht="15" hidden="false" customHeight="false" outlineLevel="0" collapsed="false">
      <c r="A166" s="32" t="s">
        <v>230</v>
      </c>
      <c r="B166" s="32" t="s">
        <v>352</v>
      </c>
      <c r="C166" s="32" t="s">
        <v>356</v>
      </c>
      <c r="D166" s="59" t="n">
        <v>411</v>
      </c>
      <c r="E166" s="59" t="n">
        <v>411</v>
      </c>
      <c r="F166" s="68" t="n">
        <f aca="false">IF(E166="","",D166-E166)</f>
        <v>0</v>
      </c>
      <c r="G166" s="59" t="n">
        <v>416</v>
      </c>
      <c r="H166" s="59" t="n">
        <v>417</v>
      </c>
      <c r="I166" s="68" t="n">
        <f aca="false">IF(H166="","",G166-H166)</f>
        <v>-1</v>
      </c>
      <c r="J166" s="40" t="n">
        <f aca="false">IF(OR(D166="",D166+G166=0),"",D166/(D166+G166))</f>
        <v>0.496977025392987</v>
      </c>
      <c r="K166" s="40" t="n">
        <f aca="false">IF(E166="","",E166/(E166+H166))</f>
        <v>0.496376811594203</v>
      </c>
      <c r="L166" s="69" t="n">
        <f aca="false">IF(OR(K166="",J166=""),"",(J166-K166)*100)</f>
        <v>0.0600213798783833</v>
      </c>
      <c r="M166" s="36" t="n">
        <v>3.90585804045176</v>
      </c>
      <c r="N166" s="36" t="n">
        <v>1.28167166284998</v>
      </c>
      <c r="O166" s="36" t="n">
        <f aca="false">SQRT(M166^2+N166^2)</f>
        <v>4.11076748108115</v>
      </c>
      <c r="P166" s="40" t="n">
        <f aca="false">IF(J166="","",MAX(0,J166-1.96*O166/100))</f>
        <v>0.416405982763796</v>
      </c>
      <c r="Q166" s="40" t="n">
        <f aca="false">IF(J166="","",MIN(1,J166+1.96*O166/100))</f>
        <v>0.577548068022177</v>
      </c>
      <c r="R166" s="32" t="str">
        <f aca="false">IF(L166="","",IF(ABS(L166)&lt;=O166,"Yes","No"))</f>
        <v>Yes</v>
      </c>
      <c r="S166" s="32" t="str">
        <f aca="false">IF(L166="","",IF(ABS(L166)&lt;=1.96*O166,"Yes","No"))</f>
        <v>Yes</v>
      </c>
      <c r="T166" s="59" t="n">
        <f aca="false">IF(D166="","",ROUND(SQRT(((D166+G166)*O166/100)^2+(J166*(D166+G166)*0.09439)^2),0))</f>
        <v>52</v>
      </c>
      <c r="U166" s="32"/>
    </row>
    <row r="167" customFormat="false" ht="15" hidden="false" customHeight="false" outlineLevel="0" collapsed="false">
      <c r="A167" s="32" t="s">
        <v>230</v>
      </c>
      <c r="B167" s="32" t="s">
        <v>352</v>
      </c>
      <c r="C167" s="32" t="s">
        <v>357</v>
      </c>
      <c r="D167" s="59" t="n">
        <v>493</v>
      </c>
      <c r="E167" s="59" t="n">
        <v>525</v>
      </c>
      <c r="F167" s="68" t="n">
        <f aca="false">IF(E167="","",D167-E167)</f>
        <v>-32</v>
      </c>
      <c r="G167" s="59" t="n">
        <v>593</v>
      </c>
      <c r="H167" s="59" t="n">
        <v>552</v>
      </c>
      <c r="I167" s="68" t="n">
        <f aca="false">IF(H167="","",G167-H167)</f>
        <v>41</v>
      </c>
      <c r="J167" s="40" t="n">
        <f aca="false">IF(OR(D167="",D167+G167=0),"",D167/(D167+G167))</f>
        <v>0.453959484346225</v>
      </c>
      <c r="K167" s="40" t="n">
        <f aca="false">IF(E167="","",E167/(E167+H167))</f>
        <v>0.487465181058496</v>
      </c>
      <c r="L167" s="69" t="n">
        <f aca="false">IF(OR(K167="",J167=""),"",(J167-K167)*100)</f>
        <v>-3.35056967122712</v>
      </c>
      <c r="M167" s="36" t="n">
        <v>3.90585804045176</v>
      </c>
      <c r="N167" s="36" t="n">
        <v>1.28167166284998</v>
      </c>
      <c r="O167" s="36" t="n">
        <f aca="false">SQRT(M167^2+N167^2)</f>
        <v>4.11076748108115</v>
      </c>
      <c r="P167" s="40" t="n">
        <f aca="false">IF(J167="","",MAX(0,J167-1.96*O167/100))</f>
        <v>0.373388441717034</v>
      </c>
      <c r="Q167" s="40" t="n">
        <f aca="false">IF(J167="","",MIN(1,J167+1.96*O167/100))</f>
        <v>0.534530526975415</v>
      </c>
      <c r="R167" s="32" t="str">
        <f aca="false">IF(L167="","",IF(ABS(L167)&lt;=O167,"Yes","No"))</f>
        <v>Yes</v>
      </c>
      <c r="S167" s="32" t="str">
        <f aca="false">IF(L167="","",IF(ABS(L167)&lt;=1.96*O167,"Yes","No"))</f>
        <v>Yes</v>
      </c>
      <c r="T167" s="59" t="n">
        <f aca="false">IF(D167="","",ROUND(SQRT(((D167+G167)*O167/100)^2+(J167*(D167+G167)*0.09439)^2),0))</f>
        <v>64</v>
      </c>
      <c r="U167" s="32"/>
    </row>
    <row r="168" customFormat="false" ht="15" hidden="false" customHeight="false" outlineLevel="0" collapsed="false">
      <c r="A168" s="32" t="s">
        <v>230</v>
      </c>
      <c r="B168" s="32" t="s">
        <v>352</v>
      </c>
      <c r="C168" s="32" t="s">
        <v>358</v>
      </c>
      <c r="D168" s="59" t="n">
        <v>333</v>
      </c>
      <c r="E168" s="59" t="n">
        <v>313</v>
      </c>
      <c r="F168" s="68" t="n">
        <f aca="false">IF(E168="","",D168-E168)</f>
        <v>20</v>
      </c>
      <c r="G168" s="59" t="n">
        <v>378</v>
      </c>
      <c r="H168" s="59" t="n">
        <v>360</v>
      </c>
      <c r="I168" s="68" t="n">
        <f aca="false">IF(H168="","",G168-H168)</f>
        <v>18</v>
      </c>
      <c r="J168" s="40" t="n">
        <f aca="false">IF(OR(D168="",D168+G168=0),"",D168/(D168+G168))</f>
        <v>0.468354430379747</v>
      </c>
      <c r="K168" s="40" t="n">
        <f aca="false">IF(E168="","",E168/(E168+H168))</f>
        <v>0.465081723625557</v>
      </c>
      <c r="L168" s="69" t="n">
        <f aca="false">IF(OR(K168="",J168=""),"",(J168-K168)*100)</f>
        <v>0.327270675418961</v>
      </c>
      <c r="M168" s="36" t="n">
        <v>4.95430278342605</v>
      </c>
      <c r="N168" s="36" t="n">
        <v>1.28167166284998</v>
      </c>
      <c r="O168" s="36" t="n">
        <f aca="false">SQRT(M168^2+N168^2)</f>
        <v>5.11740152042184</v>
      </c>
      <c r="P168" s="40" t="n">
        <f aca="false">IF(J168="","",MAX(0,J168-1.96*O168/100))</f>
        <v>0.368053360579479</v>
      </c>
      <c r="Q168" s="40" t="n">
        <f aca="false">IF(J168="","",MIN(1,J168+1.96*O168/100))</f>
        <v>0.568655500180015</v>
      </c>
      <c r="R168" s="32" t="str">
        <f aca="false">IF(L168="","",IF(ABS(L168)&lt;=O168,"Yes","No"))</f>
        <v>Yes</v>
      </c>
      <c r="S168" s="32" t="str">
        <f aca="false">IF(L168="","",IF(ABS(L168)&lt;=1.96*O168,"Yes","No"))</f>
        <v>Yes</v>
      </c>
      <c r="T168" s="59" t="n">
        <f aca="false">IF(D168="","",ROUND(SQRT(((D168+G168)*O168/100)^2+(J168*(D168+G168)*0.15542)^2),0))</f>
        <v>63</v>
      </c>
      <c r="U168" s="32"/>
    </row>
    <row r="169" customFormat="false" ht="15" hidden="false" customHeight="false" outlineLevel="0" collapsed="false">
      <c r="A169" s="32" t="s">
        <v>230</v>
      </c>
      <c r="B169" s="32" t="s">
        <v>352</v>
      </c>
      <c r="C169" s="32" t="s">
        <v>359</v>
      </c>
      <c r="D169" s="59" t="n">
        <v>387</v>
      </c>
      <c r="E169" s="59" t="n">
        <v>415</v>
      </c>
      <c r="F169" s="68" t="n">
        <f aca="false">IF(E169="","",D169-E169)</f>
        <v>-28</v>
      </c>
      <c r="G169" s="59" t="n">
        <v>389</v>
      </c>
      <c r="H169" s="59" t="n">
        <v>371</v>
      </c>
      <c r="I169" s="68" t="n">
        <f aca="false">IF(H169="","",G169-H169)</f>
        <v>18</v>
      </c>
      <c r="J169" s="40" t="n">
        <f aca="false">IF(OR(D169="",D169+G169=0),"",D169/(D169+G169))</f>
        <v>0.498711340206186</v>
      </c>
      <c r="K169" s="40" t="n">
        <f aca="false">IF(E169="","",E169/(E169+H169))</f>
        <v>0.527989821882952</v>
      </c>
      <c r="L169" s="69" t="n">
        <f aca="false">IF(OR(K169="",J169=""),"",(J169-K169)*100)</f>
        <v>-2.92784816767661</v>
      </c>
      <c r="M169" s="36" t="n">
        <v>3.90585804045176</v>
      </c>
      <c r="N169" s="36" t="n">
        <v>1.28167166284998</v>
      </c>
      <c r="O169" s="36" t="n">
        <f aca="false">SQRT(M169^2+N169^2)</f>
        <v>4.11076748108115</v>
      </c>
      <c r="P169" s="40" t="n">
        <f aca="false">IF(J169="","",MAX(0,J169-1.96*O169/100))</f>
        <v>0.418140297576995</v>
      </c>
      <c r="Q169" s="40" t="n">
        <f aca="false">IF(J169="","",MIN(1,J169+1.96*O169/100))</f>
        <v>0.579282382835376</v>
      </c>
      <c r="R169" s="32" t="str">
        <f aca="false">IF(L169="","",IF(ABS(L169)&lt;=O169,"Yes","No"))</f>
        <v>Yes</v>
      </c>
      <c r="S169" s="32" t="str">
        <f aca="false">IF(L169="","",IF(ABS(L169)&lt;=1.96*O169,"Yes","No"))</f>
        <v>Yes</v>
      </c>
      <c r="T169" s="59" t="n">
        <f aca="false">IF(D169="","",ROUND(SQRT(((D169+G169)*O169/100)^2+(J169*(D169+G169)*0.09439)^2),0))</f>
        <v>48</v>
      </c>
      <c r="U169" s="32"/>
    </row>
    <row r="170" customFormat="false" ht="15" hidden="false" customHeight="false" outlineLevel="0" collapsed="false">
      <c r="A170" s="32" t="s">
        <v>230</v>
      </c>
      <c r="B170" s="32" t="s">
        <v>352</v>
      </c>
      <c r="C170" s="32" t="s">
        <v>360</v>
      </c>
      <c r="D170" s="59" t="n">
        <v>513</v>
      </c>
      <c r="E170" s="59" t="n">
        <v>533</v>
      </c>
      <c r="F170" s="68" t="n">
        <f aca="false">IF(E170="","",D170-E170)</f>
        <v>-20</v>
      </c>
      <c r="G170" s="59" t="n">
        <v>557</v>
      </c>
      <c r="H170" s="59" t="n">
        <v>535</v>
      </c>
      <c r="I170" s="68" t="n">
        <f aca="false">IF(H170="","",G170-H170)</f>
        <v>22</v>
      </c>
      <c r="J170" s="40" t="n">
        <f aca="false">IF(OR(D170="",D170+G170=0),"",D170/(D170+G170))</f>
        <v>0.479439252336449</v>
      </c>
      <c r="K170" s="40" t="n">
        <f aca="false">IF(E170="","",E170/(E170+H170))</f>
        <v>0.499063670411985</v>
      </c>
      <c r="L170" s="69" t="n">
        <f aca="false">IF(OR(K170="",J170=""),"",(J170-K170)*100)</f>
        <v>-1.96244180755364</v>
      </c>
      <c r="M170" s="36" t="n">
        <v>3.90585804045176</v>
      </c>
      <c r="N170" s="36" t="n">
        <v>1.28167166284998</v>
      </c>
      <c r="O170" s="36" t="n">
        <f aca="false">SQRT(M170^2+N170^2)</f>
        <v>4.11076748108115</v>
      </c>
      <c r="P170" s="40" t="n">
        <f aca="false">IF(J170="","",MAX(0,J170-1.96*O170/100))</f>
        <v>0.398868209707258</v>
      </c>
      <c r="Q170" s="40" t="n">
        <f aca="false">IF(J170="","",MIN(1,J170+1.96*O170/100))</f>
        <v>0.560010294965639</v>
      </c>
      <c r="R170" s="32" t="str">
        <f aca="false">IF(L170="","",IF(ABS(L170)&lt;=O170,"Yes","No"))</f>
        <v>Yes</v>
      </c>
      <c r="S170" s="32" t="str">
        <f aca="false">IF(L170="","",IF(ABS(L170)&lt;=1.96*O170,"Yes","No"))</f>
        <v>Yes</v>
      </c>
      <c r="T170" s="59" t="n">
        <f aca="false">IF(D170="","",ROUND(SQRT(((D170+G170)*O170/100)^2+(J170*(D170+G170)*0.09439)^2),0))</f>
        <v>65</v>
      </c>
      <c r="U170" s="32"/>
    </row>
    <row r="171" customFormat="false" ht="15" hidden="false" customHeight="false" outlineLevel="0" collapsed="false">
      <c r="A171" s="32" t="s">
        <v>230</v>
      </c>
      <c r="B171" s="32" t="s">
        <v>361</v>
      </c>
      <c r="C171" s="32" t="s">
        <v>362</v>
      </c>
      <c r="D171" s="59" t="n">
        <v>259</v>
      </c>
      <c r="E171" s="59" t="n">
        <v>242</v>
      </c>
      <c r="F171" s="68" t="n">
        <f aca="false">IF(E171="","",D171-E171)</f>
        <v>17</v>
      </c>
      <c r="G171" s="59" t="n">
        <v>326</v>
      </c>
      <c r="H171" s="59" t="n">
        <v>337</v>
      </c>
      <c r="I171" s="68" t="n">
        <f aca="false">IF(H171="","",G171-H171)</f>
        <v>-11</v>
      </c>
      <c r="J171" s="40" t="n">
        <f aca="false">IF(OR(D171="",D171+G171=0),"",D171/(D171+G171))</f>
        <v>0.442735042735043</v>
      </c>
      <c r="K171" s="40" t="n">
        <f aca="false">IF(E171="","",E171/(E171+H171))</f>
        <v>0.417962003454231</v>
      </c>
      <c r="L171" s="69" t="n">
        <f aca="false">IF(OR(K171="",J171=""),"",(J171-K171)*100)</f>
        <v>2.47730392808113</v>
      </c>
      <c r="M171" s="36" t="n">
        <v>4.95430278342605</v>
      </c>
      <c r="N171" s="36" t="n">
        <v>1.28167166284998</v>
      </c>
      <c r="O171" s="36" t="n">
        <f aca="false">SQRT(M171^2+N171^2)</f>
        <v>5.11740152042184</v>
      </c>
      <c r="P171" s="40" t="n">
        <f aca="false">IF(J171="","",MAX(0,J171-1.96*O171/100))</f>
        <v>0.342433972934775</v>
      </c>
      <c r="Q171" s="40" t="n">
        <f aca="false">IF(J171="","",MIN(1,J171+1.96*O171/100))</f>
        <v>0.543036112535311</v>
      </c>
      <c r="R171" s="32" t="str">
        <f aca="false">IF(L171="","",IF(ABS(L171)&lt;=O171,"Yes","No"))</f>
        <v>Yes</v>
      </c>
      <c r="S171" s="32" t="str">
        <f aca="false">IF(L171="","",IF(ABS(L171)&lt;=1.96*O171,"Yes","No"))</f>
        <v>Yes</v>
      </c>
      <c r="T171" s="59" t="n">
        <f aca="false">IF(D171="","",ROUND(SQRT(((D171+G171)*O171/100)^2+(J171*(D171+G171)*0.15542)^2),0))</f>
        <v>50</v>
      </c>
      <c r="U171" s="32"/>
    </row>
    <row r="172" customFormat="false" ht="15" hidden="false" customHeight="false" outlineLevel="0" collapsed="false">
      <c r="A172" s="32" t="s">
        <v>230</v>
      </c>
      <c r="B172" s="32" t="s">
        <v>361</v>
      </c>
      <c r="C172" s="32" t="s">
        <v>363</v>
      </c>
      <c r="D172" s="59" t="n">
        <v>197</v>
      </c>
      <c r="E172" s="59" t="n">
        <v>187</v>
      </c>
      <c r="F172" s="68" t="n">
        <f aca="false">IF(E172="","",D172-E172)</f>
        <v>10</v>
      </c>
      <c r="G172" s="59" t="n">
        <v>293</v>
      </c>
      <c r="H172" s="59" t="n">
        <v>292</v>
      </c>
      <c r="I172" s="68" t="n">
        <f aca="false">IF(H172="","",G172-H172)</f>
        <v>1</v>
      </c>
      <c r="J172" s="40" t="n">
        <f aca="false">IF(OR(D172="",D172+G172=0),"",D172/(D172+G172))</f>
        <v>0.402040816326531</v>
      </c>
      <c r="K172" s="40" t="n">
        <f aca="false">IF(E172="","",E172/(E172+H172))</f>
        <v>0.390396659707724</v>
      </c>
      <c r="L172" s="69" t="n">
        <f aca="false">IF(OR(K172="",J172=""),"",(J172-K172)*100)</f>
        <v>1.16441566188062</v>
      </c>
      <c r="M172" s="36" t="n">
        <v>4.95430278342605</v>
      </c>
      <c r="N172" s="36" t="n">
        <v>1.28167166284998</v>
      </c>
      <c r="O172" s="36" t="n">
        <f aca="false">SQRT(M172^2+N172^2)</f>
        <v>5.11740152042184</v>
      </c>
      <c r="P172" s="40" t="n">
        <f aca="false">IF(J172="","",MAX(0,J172-1.96*O172/100))</f>
        <v>0.301739746526263</v>
      </c>
      <c r="Q172" s="40" t="n">
        <f aca="false">IF(J172="","",MIN(1,J172+1.96*O172/100))</f>
        <v>0.502341886126799</v>
      </c>
      <c r="R172" s="32" t="str">
        <f aca="false">IF(L172="","",IF(ABS(L172)&lt;=O172,"Yes","No"))</f>
        <v>Yes</v>
      </c>
      <c r="S172" s="32" t="str">
        <f aca="false">IF(L172="","",IF(ABS(L172)&lt;=1.96*O172,"Yes","No"))</f>
        <v>Yes</v>
      </c>
      <c r="T172" s="59" t="n">
        <f aca="false">IF(D172="","",ROUND(SQRT(((D172+G172)*O172/100)^2+(J172*(D172+G172)*0.15542)^2),0))</f>
        <v>40</v>
      </c>
      <c r="U172" s="32"/>
    </row>
    <row r="173" customFormat="false" ht="15" hidden="false" customHeight="false" outlineLevel="0" collapsed="false">
      <c r="A173" s="32" t="s">
        <v>230</v>
      </c>
      <c r="B173" s="32" t="s">
        <v>361</v>
      </c>
      <c r="C173" s="32" t="s">
        <v>364</v>
      </c>
      <c r="D173" s="59" t="n">
        <v>368</v>
      </c>
      <c r="E173" s="59" t="n">
        <v>371</v>
      </c>
      <c r="F173" s="68" t="n">
        <f aca="false">IF(E173="","",D173-E173)</f>
        <v>-3</v>
      </c>
      <c r="G173" s="59" t="n">
        <v>556</v>
      </c>
      <c r="H173" s="59" t="n">
        <v>527</v>
      </c>
      <c r="I173" s="68" t="n">
        <f aca="false">IF(H173="","",G173-H173)</f>
        <v>29</v>
      </c>
      <c r="J173" s="40" t="n">
        <f aca="false">IF(OR(D173="",D173+G173=0),"",D173/(D173+G173))</f>
        <v>0.398268398268398</v>
      </c>
      <c r="K173" s="40" t="n">
        <f aca="false">IF(E173="","",E173/(E173+H173))</f>
        <v>0.413140311804009</v>
      </c>
      <c r="L173" s="69" t="n">
        <f aca="false">IF(OR(K173="",J173=""),"",(J173-K173)*100)</f>
        <v>-1.48719135356106</v>
      </c>
      <c r="M173" s="36" t="n">
        <v>3.90585804045176</v>
      </c>
      <c r="N173" s="36" t="n">
        <v>1.28167166284998</v>
      </c>
      <c r="O173" s="36" t="n">
        <f aca="false">SQRT(M173^2+N173^2)</f>
        <v>4.11076748108115</v>
      </c>
      <c r="P173" s="40" t="n">
        <f aca="false">IF(J173="","",MAX(0,J173-1.96*O173/100))</f>
        <v>0.317697355639208</v>
      </c>
      <c r="Q173" s="40" t="n">
        <f aca="false">IF(J173="","",MIN(1,J173+1.96*O173/100))</f>
        <v>0.478839440897589</v>
      </c>
      <c r="R173" s="32" t="str">
        <f aca="false">IF(L173="","",IF(ABS(L173)&lt;=O173,"Yes","No"))</f>
        <v>Yes</v>
      </c>
      <c r="S173" s="32" t="str">
        <f aca="false">IF(L173="","",IF(ABS(L173)&lt;=1.96*O173,"Yes","No"))</f>
        <v>Yes</v>
      </c>
      <c r="T173" s="59" t="n">
        <f aca="false">IF(D173="","",ROUND(SQRT(((D173+G173)*O173/100)^2+(J173*(D173+G173)*0.09439)^2),0))</f>
        <v>51</v>
      </c>
      <c r="U173" s="32"/>
    </row>
    <row r="174" customFormat="false" ht="15" hidden="false" customHeight="false" outlineLevel="0" collapsed="false">
      <c r="A174" s="32" t="s">
        <v>230</v>
      </c>
      <c r="B174" s="32" t="s">
        <v>365</v>
      </c>
      <c r="C174" s="32" t="s">
        <v>366</v>
      </c>
      <c r="D174" s="59" t="n">
        <v>934</v>
      </c>
      <c r="E174" s="59" t="n">
        <v>912</v>
      </c>
      <c r="F174" s="68" t="n">
        <f aca="false">IF(E174="","",D174-E174)</f>
        <v>22</v>
      </c>
      <c r="G174" s="59" t="n">
        <v>930</v>
      </c>
      <c r="H174" s="59" t="n">
        <v>964</v>
      </c>
      <c r="I174" s="68" t="n">
        <f aca="false">IF(H174="","",G174-H174)</f>
        <v>-34</v>
      </c>
      <c r="J174" s="40" t="n">
        <f aca="false">IF(OR(D174="",D174+G174=0),"",D174/(D174+G174))</f>
        <v>0.501072961373391</v>
      </c>
      <c r="K174" s="40" t="n">
        <f aca="false">IF(E174="","",E174/(E174+H174))</f>
        <v>0.486140724946695</v>
      </c>
      <c r="L174" s="69" t="n">
        <f aca="false">IF(OR(K174="",J174=""),"",(J174-K174)*100)</f>
        <v>1.49322364266954</v>
      </c>
      <c r="M174" s="36" t="n">
        <v>3.81593102501519</v>
      </c>
      <c r="N174" s="36" t="n">
        <v>1.28167166284998</v>
      </c>
      <c r="O174" s="36" t="n">
        <f aca="false">SQRT(M174^2+N174^2)</f>
        <v>4.02542070335836</v>
      </c>
      <c r="P174" s="40" t="n">
        <f aca="false">IF(J174="","",MAX(0,J174-1.96*O174/100))</f>
        <v>0.422174715587567</v>
      </c>
      <c r="Q174" s="40" t="n">
        <f aca="false">IF(J174="","",MIN(1,J174+1.96*O174/100))</f>
        <v>0.579971207159215</v>
      </c>
      <c r="R174" s="32" t="str">
        <f aca="false">IF(L174="","",IF(ABS(L174)&lt;=O174,"Yes","No"))</f>
        <v>Yes</v>
      </c>
      <c r="S174" s="32" t="str">
        <f aca="false">IF(L174="","",IF(ABS(L174)&lt;=1.96*O174,"Yes","No"))</f>
        <v>Yes</v>
      </c>
      <c r="T174" s="59" t="n">
        <f aca="false">IF(D174="","",ROUND(SQRT(((D174+G174)*O174/100)^2+(J174*(D174+G174)*0.09179)^2),0))</f>
        <v>114</v>
      </c>
      <c r="U174" s="32"/>
    </row>
    <row r="175" customFormat="false" ht="15" hidden="false" customHeight="false" outlineLevel="0" collapsed="false">
      <c r="A175" s="32" t="s">
        <v>230</v>
      </c>
      <c r="B175" s="32" t="s">
        <v>365</v>
      </c>
      <c r="C175" s="32" t="s">
        <v>367</v>
      </c>
      <c r="D175" s="59" t="n">
        <v>469</v>
      </c>
      <c r="E175" s="59" t="n">
        <v>449</v>
      </c>
      <c r="F175" s="68" t="n">
        <f aca="false">IF(E175="","",D175-E175)</f>
        <v>20</v>
      </c>
      <c r="G175" s="59" t="n">
        <v>466</v>
      </c>
      <c r="H175" s="59" t="n">
        <v>448</v>
      </c>
      <c r="I175" s="68" t="n">
        <f aca="false">IF(H175="","",G175-H175)</f>
        <v>18</v>
      </c>
      <c r="J175" s="40" t="n">
        <f aca="false">IF(OR(D175="",D175+G175=0),"",D175/(D175+G175))</f>
        <v>0.501604278074866</v>
      </c>
      <c r="K175" s="40" t="n">
        <f aca="false">IF(E175="","",E175/(E175+H175))</f>
        <v>0.500557413600892</v>
      </c>
      <c r="L175" s="69" t="n">
        <f aca="false">IF(OR(K175="",J175=""),"",(J175-K175)*100)</f>
        <v>0.10468644739744</v>
      </c>
      <c r="M175" s="36" t="n">
        <v>3.90585804045176</v>
      </c>
      <c r="N175" s="36" t="n">
        <v>1.28167166284998</v>
      </c>
      <c r="O175" s="36" t="n">
        <f aca="false">SQRT(M175^2+N175^2)</f>
        <v>4.11076748108115</v>
      </c>
      <c r="P175" s="40" t="n">
        <f aca="false">IF(J175="","",MAX(0,J175-1.96*O175/100))</f>
        <v>0.421033235445676</v>
      </c>
      <c r="Q175" s="40" t="n">
        <f aca="false">IF(J175="","",MIN(1,J175+1.96*O175/100))</f>
        <v>0.582175320704057</v>
      </c>
      <c r="R175" s="32" t="str">
        <f aca="false">IF(L175="","",IF(ABS(L175)&lt;=O175,"Yes","No"))</f>
        <v>Yes</v>
      </c>
      <c r="S175" s="32" t="str">
        <f aca="false">IF(L175="","",IF(ABS(L175)&lt;=1.96*O175,"Yes","No"))</f>
        <v>Yes</v>
      </c>
      <c r="T175" s="59" t="n">
        <f aca="false">IF(D175="","",ROUND(SQRT(((D175+G175)*O175/100)^2+(J175*(D175+G175)*0.09439)^2),0))</f>
        <v>59</v>
      </c>
      <c r="U175" s="32"/>
    </row>
    <row r="176" customFormat="false" ht="15" hidden="false" customHeight="false" outlineLevel="0" collapsed="false">
      <c r="A176" s="32" t="s">
        <v>230</v>
      </c>
      <c r="B176" s="32" t="s">
        <v>365</v>
      </c>
      <c r="C176" s="32" t="s">
        <v>368</v>
      </c>
      <c r="D176" s="59" t="n">
        <v>1202</v>
      </c>
      <c r="E176" s="59" t="n">
        <v>1161</v>
      </c>
      <c r="F176" s="68" t="n">
        <f aca="false">IF(E176="","",D176-E176)</f>
        <v>41</v>
      </c>
      <c r="G176" s="59" t="n">
        <v>979</v>
      </c>
      <c r="H176" s="59" t="n">
        <v>915</v>
      </c>
      <c r="I176" s="68" t="n">
        <f aca="false">IF(H176="","",G176-H176)</f>
        <v>64</v>
      </c>
      <c r="J176" s="40" t="n">
        <f aca="false">IF(OR(D176="",D176+G176=0),"",D176/(D176+G176))</f>
        <v>0.551123337918386</v>
      </c>
      <c r="K176" s="40" t="n">
        <f aca="false">IF(E176="","",E176/(E176+H176))</f>
        <v>0.559248554913295</v>
      </c>
      <c r="L176" s="69" t="n">
        <f aca="false">IF(OR(K176="",J176=""),"",(J176-K176)*100)</f>
        <v>-0.812521699490876</v>
      </c>
      <c r="M176" s="36" t="n">
        <v>3.81593102501519</v>
      </c>
      <c r="N176" s="36" t="n">
        <v>1.28167166284998</v>
      </c>
      <c r="O176" s="36" t="n">
        <f aca="false">SQRT(M176^2+N176^2)</f>
        <v>4.02542070335836</v>
      </c>
      <c r="P176" s="40" t="n">
        <f aca="false">IF(J176="","",MAX(0,J176-1.96*O176/100))</f>
        <v>0.472225092132562</v>
      </c>
      <c r="Q176" s="40" t="n">
        <f aca="false">IF(J176="","",MIN(1,J176+1.96*O176/100))</f>
        <v>0.63002158370421</v>
      </c>
      <c r="R176" s="32" t="str">
        <f aca="false">IF(L176="","",IF(ABS(L176)&lt;=O176,"Yes","No"))</f>
        <v>Yes</v>
      </c>
      <c r="S176" s="32" t="str">
        <f aca="false">IF(L176="","",IF(ABS(L176)&lt;=1.96*O176,"Yes","No"))</f>
        <v>Yes</v>
      </c>
      <c r="T176" s="59" t="n">
        <f aca="false">IF(D176="","",ROUND(SQRT(((D176+G176)*O176/100)^2+(J176*(D176+G176)*0.09179)^2),0))</f>
        <v>141</v>
      </c>
      <c r="U176" s="32"/>
    </row>
    <row r="177" customFormat="false" ht="15" hidden="false" customHeight="false" outlineLevel="0" collapsed="false">
      <c r="A177" s="32" t="s">
        <v>230</v>
      </c>
      <c r="B177" s="32" t="s">
        <v>365</v>
      </c>
      <c r="C177" s="32" t="s">
        <v>369</v>
      </c>
      <c r="D177" s="59" t="n">
        <v>526</v>
      </c>
      <c r="E177" s="59" t="n">
        <v>534</v>
      </c>
      <c r="F177" s="68" t="n">
        <f aca="false">IF(E177="","",D177-E177)</f>
        <v>-8</v>
      </c>
      <c r="G177" s="59" t="n">
        <v>577</v>
      </c>
      <c r="H177" s="59" t="n">
        <v>577</v>
      </c>
      <c r="I177" s="68" t="n">
        <f aca="false">IF(H177="","",G177-H177)</f>
        <v>0</v>
      </c>
      <c r="J177" s="40" t="n">
        <f aca="false">IF(OR(D177="",D177+G177=0),"",D177/(D177+G177))</f>
        <v>0.476881233000907</v>
      </c>
      <c r="K177" s="40" t="n">
        <f aca="false">IF(E177="","",E177/(E177+H177))</f>
        <v>0.480648064806481</v>
      </c>
      <c r="L177" s="69" t="n">
        <f aca="false">IF(OR(K177="",J177=""),"",(J177-K177)*100)</f>
        <v>-0.376683180557402</v>
      </c>
      <c r="M177" s="36" t="n">
        <v>3.90585804045176</v>
      </c>
      <c r="N177" s="36" t="n">
        <v>1.28167166284998</v>
      </c>
      <c r="O177" s="36" t="n">
        <f aca="false">SQRT(M177^2+N177^2)</f>
        <v>4.11076748108115</v>
      </c>
      <c r="P177" s="40" t="n">
        <f aca="false">IF(J177="","",MAX(0,J177-1.96*O177/100))</f>
        <v>0.396310190371716</v>
      </c>
      <c r="Q177" s="40" t="n">
        <f aca="false">IF(J177="","",MIN(1,J177+1.96*O177/100))</f>
        <v>0.557452275630097</v>
      </c>
      <c r="R177" s="32" t="str">
        <f aca="false">IF(L177="","",IF(ABS(L177)&lt;=O177,"Yes","No"))</f>
        <v>Yes</v>
      </c>
      <c r="S177" s="32" t="str">
        <f aca="false">IF(L177="","",IF(ABS(L177)&lt;=1.96*O177,"Yes","No"))</f>
        <v>Yes</v>
      </c>
      <c r="T177" s="59" t="n">
        <f aca="false">IF(D177="","",ROUND(SQRT(((D177+G177)*O177/100)^2+(J177*(D177+G177)*0.09439)^2),0))</f>
        <v>67</v>
      </c>
      <c r="U177" s="32"/>
    </row>
    <row r="178" customFormat="false" ht="15" hidden="false" customHeight="false" outlineLevel="0" collapsed="false">
      <c r="A178" s="32" t="s">
        <v>230</v>
      </c>
      <c r="B178" s="32" t="s">
        <v>365</v>
      </c>
      <c r="C178" s="32" t="s">
        <v>370</v>
      </c>
      <c r="D178" s="59" t="n">
        <v>1047</v>
      </c>
      <c r="E178" s="59" t="n">
        <v>1123</v>
      </c>
      <c r="F178" s="68" t="n">
        <f aca="false">IF(E178="","",D178-E178)</f>
        <v>-76</v>
      </c>
      <c r="G178" s="59" t="n">
        <v>797</v>
      </c>
      <c r="H178" s="59" t="n">
        <v>741</v>
      </c>
      <c r="I178" s="68" t="n">
        <f aca="false">IF(H178="","",G178-H178)</f>
        <v>56</v>
      </c>
      <c r="J178" s="40" t="n">
        <f aca="false">IF(OR(D178="",D178+G178=0),"",D178/(D178+G178))</f>
        <v>0.567787418655098</v>
      </c>
      <c r="K178" s="40" t="n">
        <f aca="false">IF(E178="","",E178/(E178+H178))</f>
        <v>0.602467811158798</v>
      </c>
      <c r="L178" s="69" t="n">
        <f aca="false">IF(OR(K178="",J178=""),"",(J178-K178)*100)</f>
        <v>-3.46803925037007</v>
      </c>
      <c r="M178" s="36" t="n">
        <v>3.81593102501519</v>
      </c>
      <c r="N178" s="36" t="n">
        <v>1.28167166284998</v>
      </c>
      <c r="O178" s="36" t="n">
        <f aca="false">SQRT(M178^2+N178^2)</f>
        <v>4.02542070335836</v>
      </c>
      <c r="P178" s="40" t="n">
        <f aca="false">IF(J178="","",MAX(0,J178-1.96*O178/100))</f>
        <v>0.488889172869274</v>
      </c>
      <c r="Q178" s="40" t="n">
        <f aca="false">IF(J178="","",MIN(1,J178+1.96*O178/100))</f>
        <v>0.646685664440922</v>
      </c>
      <c r="R178" s="32" t="str">
        <f aca="false">IF(L178="","",IF(ABS(L178)&lt;=O178,"Yes","No"))</f>
        <v>Yes</v>
      </c>
      <c r="S178" s="32" t="str">
        <f aca="false">IF(L178="","",IF(ABS(L178)&lt;=1.96*O178,"Yes","No"))</f>
        <v>Yes</v>
      </c>
      <c r="T178" s="59" t="n">
        <f aca="false">IF(D178="","",ROUND(SQRT(((D178+G178)*O178/100)^2+(J178*(D178+G178)*0.09179)^2),0))</f>
        <v>121</v>
      </c>
      <c r="U178" s="32"/>
    </row>
    <row r="179" customFormat="false" ht="15" hidden="false" customHeight="false" outlineLevel="0" collapsed="false">
      <c r="A179" s="32" t="s">
        <v>230</v>
      </c>
      <c r="B179" s="32" t="s">
        <v>365</v>
      </c>
      <c r="C179" s="32" t="s">
        <v>371</v>
      </c>
      <c r="D179" s="59" t="n">
        <v>991</v>
      </c>
      <c r="E179" s="59" t="n">
        <v>1054</v>
      </c>
      <c r="F179" s="68" t="n">
        <f aca="false">IF(E179="","",D179-E179)</f>
        <v>-63</v>
      </c>
      <c r="G179" s="59" t="n">
        <v>752</v>
      </c>
      <c r="H179" s="59" t="n">
        <v>706</v>
      </c>
      <c r="I179" s="68" t="n">
        <f aca="false">IF(H179="","",G179-H179)</f>
        <v>46</v>
      </c>
      <c r="J179" s="40" t="n">
        <f aca="false">IF(OR(D179="",D179+G179=0),"",D179/(D179+G179))</f>
        <v>0.568559954102123</v>
      </c>
      <c r="K179" s="40" t="n">
        <f aca="false">IF(E179="","",E179/(E179+H179))</f>
        <v>0.598863636363636</v>
      </c>
      <c r="L179" s="69" t="n">
        <f aca="false">IF(OR(K179="",J179=""),"",(J179-K179)*100)</f>
        <v>-3.03036822615136</v>
      </c>
      <c r="M179" s="36" t="n">
        <v>3.81593102501519</v>
      </c>
      <c r="N179" s="36" t="n">
        <v>1.28167166284998</v>
      </c>
      <c r="O179" s="36" t="n">
        <f aca="false">SQRT(M179^2+N179^2)</f>
        <v>4.02542070335836</v>
      </c>
      <c r="P179" s="40" t="n">
        <f aca="false">IF(J179="","",MAX(0,J179-1.96*O179/100))</f>
        <v>0.489661708316299</v>
      </c>
      <c r="Q179" s="40" t="n">
        <f aca="false">IF(J179="","",MIN(1,J179+1.96*O179/100))</f>
        <v>0.647458199887947</v>
      </c>
      <c r="R179" s="32" t="str">
        <f aca="false">IF(L179="","",IF(ABS(L179)&lt;=O179,"Yes","No"))</f>
        <v>Yes</v>
      </c>
      <c r="S179" s="32" t="str">
        <f aca="false">IF(L179="","",IF(ABS(L179)&lt;=1.96*O179,"Yes","No"))</f>
        <v>Yes</v>
      </c>
      <c r="T179" s="59" t="n">
        <f aca="false">IF(D179="","",ROUND(SQRT(((D179+G179)*O179/100)^2+(J179*(D179+G179)*0.09179)^2),0))</f>
        <v>115</v>
      </c>
      <c r="U179" s="32"/>
    </row>
    <row r="180" customFormat="false" ht="15" hidden="false" customHeight="false" outlineLevel="0" collapsed="false">
      <c r="A180" s="32" t="s">
        <v>230</v>
      </c>
      <c r="B180" s="32" t="s">
        <v>365</v>
      </c>
      <c r="C180" s="32" t="s">
        <v>372</v>
      </c>
      <c r="D180" s="59" t="n">
        <v>486</v>
      </c>
      <c r="E180" s="59" t="n">
        <v>469</v>
      </c>
      <c r="F180" s="68" t="n">
        <f aca="false">IF(E180="","",D180-E180)</f>
        <v>17</v>
      </c>
      <c r="G180" s="59" t="n">
        <v>443</v>
      </c>
      <c r="H180" s="59" t="n">
        <v>468</v>
      </c>
      <c r="I180" s="68" t="n">
        <f aca="false">IF(H180="","",G180-H180)</f>
        <v>-25</v>
      </c>
      <c r="J180" s="40" t="n">
        <f aca="false">IF(OR(D180="",D180+G180=0),"",D180/(D180+G180))</f>
        <v>0.523143164693219</v>
      </c>
      <c r="K180" s="40" t="n">
        <f aca="false">IF(E180="","",E180/(E180+H180))</f>
        <v>0.500533617929562</v>
      </c>
      <c r="L180" s="69" t="n">
        <f aca="false">IF(OR(K180="",J180=""),"",(J180-K180)*100)</f>
        <v>2.26095467636561</v>
      </c>
      <c r="M180" s="36" t="n">
        <v>3.90585804045176</v>
      </c>
      <c r="N180" s="36" t="n">
        <v>1.28167166284998</v>
      </c>
      <c r="O180" s="36" t="n">
        <f aca="false">SQRT(M180^2+N180^2)</f>
        <v>4.11076748108115</v>
      </c>
      <c r="P180" s="40" t="n">
        <f aca="false">IF(J180="","",MAX(0,J180-1.96*O180/100))</f>
        <v>0.442572122064028</v>
      </c>
      <c r="Q180" s="40" t="n">
        <f aca="false">IF(J180="","",MIN(1,J180+1.96*O180/100))</f>
        <v>0.603714207322409</v>
      </c>
      <c r="R180" s="32" t="str">
        <f aca="false">IF(L180="","",IF(ABS(L180)&lt;=O180,"Yes","No"))</f>
        <v>Yes</v>
      </c>
      <c r="S180" s="32" t="str">
        <f aca="false">IF(L180="","",IF(ABS(L180)&lt;=1.96*O180,"Yes","No"))</f>
        <v>Yes</v>
      </c>
      <c r="T180" s="59" t="n">
        <f aca="false">IF(D180="","",ROUND(SQRT(((D180+G180)*O180/100)^2+(J180*(D180+G180)*0.09439)^2),0))</f>
        <v>60</v>
      </c>
      <c r="U180" s="32"/>
    </row>
    <row r="181" customFormat="false" ht="15" hidden="false" customHeight="false" outlineLevel="0" collapsed="false">
      <c r="A181" s="32" t="s">
        <v>230</v>
      </c>
      <c r="B181" s="32" t="s">
        <v>365</v>
      </c>
      <c r="C181" s="32" t="s">
        <v>373</v>
      </c>
      <c r="D181" s="59" t="n">
        <v>1297</v>
      </c>
      <c r="E181" s="59" t="n">
        <v>1317</v>
      </c>
      <c r="F181" s="68" t="n">
        <f aca="false">IF(E181="","",D181-E181)</f>
        <v>-20</v>
      </c>
      <c r="G181" s="59" t="n">
        <v>1325</v>
      </c>
      <c r="H181" s="59" t="n">
        <v>1291</v>
      </c>
      <c r="I181" s="68" t="n">
        <f aca="false">IF(H181="","",G181-H181)</f>
        <v>34</v>
      </c>
      <c r="J181" s="40" t="n">
        <f aca="false">IF(OR(D181="",D181+G181=0),"",D181/(D181+G181))</f>
        <v>0.494660564454615</v>
      </c>
      <c r="K181" s="40" t="n">
        <f aca="false">IF(E181="","",E181/(E181+H181))</f>
        <v>0.504984662576687</v>
      </c>
      <c r="L181" s="69" t="n">
        <f aca="false">IF(OR(K181="",J181=""),"",(J181-K181)*100)</f>
        <v>-1.03240981220724</v>
      </c>
      <c r="M181" s="36" t="n">
        <v>3.81593102501519</v>
      </c>
      <c r="N181" s="36" t="n">
        <v>1.28167166284998</v>
      </c>
      <c r="O181" s="36" t="n">
        <f aca="false">SQRT(M181^2+N181^2)</f>
        <v>4.02542070335836</v>
      </c>
      <c r="P181" s="40" t="n">
        <f aca="false">IF(J181="","",MAX(0,J181-1.96*O181/100))</f>
        <v>0.415762318668791</v>
      </c>
      <c r="Q181" s="40" t="n">
        <f aca="false">IF(J181="","",MIN(1,J181+1.96*O181/100))</f>
        <v>0.573558810240439</v>
      </c>
      <c r="R181" s="32" t="str">
        <f aca="false">IF(L181="","",IF(ABS(L181)&lt;=O181,"Yes","No"))</f>
        <v>Yes</v>
      </c>
      <c r="S181" s="32" t="str">
        <f aca="false">IF(L181="","",IF(ABS(L181)&lt;=1.96*O181,"Yes","No"))</f>
        <v>Yes</v>
      </c>
      <c r="T181" s="59" t="n">
        <f aca="false">IF(D181="","",ROUND(SQRT(((D181+G181)*O181/100)^2+(J181*(D181+G181)*0.09179)^2),0))</f>
        <v>159</v>
      </c>
      <c r="U181" s="32"/>
    </row>
    <row r="182" customFormat="false" ht="15" hidden="false" customHeight="false" outlineLevel="0" collapsed="false">
      <c r="A182" s="32" t="s">
        <v>230</v>
      </c>
      <c r="B182" s="32" t="s">
        <v>374</v>
      </c>
      <c r="C182" s="32" t="s">
        <v>375</v>
      </c>
      <c r="D182" s="59" t="n">
        <v>990</v>
      </c>
      <c r="E182" s="59" t="n">
        <v>992</v>
      </c>
      <c r="F182" s="68" t="n">
        <f aca="false">IF(E182="","",D182-E182)</f>
        <v>-2</v>
      </c>
      <c r="G182" s="59" t="n">
        <v>1001</v>
      </c>
      <c r="H182" s="59" t="n">
        <v>983</v>
      </c>
      <c r="I182" s="68" t="n">
        <f aca="false">IF(H182="","",G182-H182)</f>
        <v>18</v>
      </c>
      <c r="J182" s="40" t="n">
        <f aca="false">IF(OR(D182="",D182+G182=0),"",D182/(D182+G182))</f>
        <v>0.497237569060774</v>
      </c>
      <c r="K182" s="40" t="n">
        <f aca="false">IF(E182="","",E182/(E182+H182))</f>
        <v>0.502278481012658</v>
      </c>
      <c r="L182" s="69" t="n">
        <f aca="false">IF(OR(K182="",J182=""),"",(J182-K182)*100)</f>
        <v>-0.504091195188477</v>
      </c>
      <c r="M182" s="36" t="n">
        <v>3.81593102501519</v>
      </c>
      <c r="N182" s="36" t="n">
        <v>1.28167166284998</v>
      </c>
      <c r="O182" s="36" t="n">
        <f aca="false">SQRT(M182^2+N182^2)</f>
        <v>4.02542070335836</v>
      </c>
      <c r="P182" s="40" t="n">
        <f aca="false">IF(J182="","",MAX(0,J182-1.96*O182/100))</f>
        <v>0.41833932327495</v>
      </c>
      <c r="Q182" s="40" t="n">
        <f aca="false">IF(J182="","",MIN(1,J182+1.96*O182/100))</f>
        <v>0.576135814846597</v>
      </c>
      <c r="R182" s="32" t="str">
        <f aca="false">IF(L182="","",IF(ABS(L182)&lt;=O182,"Yes","No"))</f>
        <v>Yes</v>
      </c>
      <c r="S182" s="32" t="str">
        <f aca="false">IF(L182="","",IF(ABS(L182)&lt;=1.96*O182,"Yes","No"))</f>
        <v>Yes</v>
      </c>
      <c r="T182" s="59" t="n">
        <f aca="false">IF(D182="","",ROUND(SQRT(((D182+G182)*O182/100)^2+(J182*(D182+G182)*0.09179)^2),0))</f>
        <v>121</v>
      </c>
      <c r="U182" s="32"/>
    </row>
    <row r="183" customFormat="false" ht="15" hidden="false" customHeight="false" outlineLevel="0" collapsed="false">
      <c r="A183" s="32" t="s">
        <v>230</v>
      </c>
      <c r="B183" s="32" t="s">
        <v>374</v>
      </c>
      <c r="C183" s="32" t="s">
        <v>376</v>
      </c>
      <c r="D183" s="59" t="n">
        <v>1254</v>
      </c>
      <c r="E183" s="59" t="n">
        <v>1311</v>
      </c>
      <c r="F183" s="68" t="n">
        <f aca="false">IF(E183="","",D183-E183)</f>
        <v>-57</v>
      </c>
      <c r="G183" s="59" t="n">
        <v>1309</v>
      </c>
      <c r="H183" s="59" t="n">
        <v>1258</v>
      </c>
      <c r="I183" s="68" t="n">
        <f aca="false">IF(H183="","",G183-H183)</f>
        <v>51</v>
      </c>
      <c r="J183" s="40" t="n">
        <f aca="false">IF(OR(D183="",D183+G183=0),"",D183/(D183+G183))</f>
        <v>0.489270386266094</v>
      </c>
      <c r="K183" s="40" t="n">
        <f aca="false">IF(E183="","",E183/(E183+H183))</f>
        <v>0.510315297781238</v>
      </c>
      <c r="L183" s="69" t="n">
        <f aca="false">IF(OR(K183="",J183=""),"",(J183-K183)*100)</f>
        <v>-2.10449115151434</v>
      </c>
      <c r="M183" s="36" t="n">
        <v>3.81593102501519</v>
      </c>
      <c r="N183" s="36" t="n">
        <v>1.28167166284998</v>
      </c>
      <c r="O183" s="36" t="n">
        <f aca="false">SQRT(M183^2+N183^2)</f>
        <v>4.02542070335836</v>
      </c>
      <c r="P183" s="40" t="n">
        <f aca="false">IF(J183="","",MAX(0,J183-1.96*O183/100))</f>
        <v>0.410372140480271</v>
      </c>
      <c r="Q183" s="40" t="n">
        <f aca="false">IF(J183="","",MIN(1,J183+1.96*O183/100))</f>
        <v>0.568168632051918</v>
      </c>
      <c r="R183" s="32" t="str">
        <f aca="false">IF(L183="","",IF(ABS(L183)&lt;=O183,"Yes","No"))</f>
        <v>Yes</v>
      </c>
      <c r="S183" s="32" t="str">
        <f aca="false">IF(L183="","",IF(ABS(L183)&lt;=1.96*O183,"Yes","No"))</f>
        <v>Yes</v>
      </c>
      <c r="T183" s="59" t="n">
        <f aca="false">IF(D183="","",ROUND(SQRT(((D183+G183)*O183/100)^2+(J183*(D183+G183)*0.09179)^2),0))</f>
        <v>155</v>
      </c>
      <c r="U183" s="32"/>
    </row>
    <row r="184" customFormat="false" ht="15" hidden="false" customHeight="false" outlineLevel="0" collapsed="false">
      <c r="A184" s="32" t="s">
        <v>230</v>
      </c>
      <c r="B184" s="32" t="s">
        <v>374</v>
      </c>
      <c r="C184" s="32" t="s">
        <v>377</v>
      </c>
      <c r="D184" s="59" t="n">
        <v>938</v>
      </c>
      <c r="E184" s="59" t="n">
        <v>914</v>
      </c>
      <c r="F184" s="68" t="n">
        <f aca="false">IF(E184="","",D184-E184)</f>
        <v>24</v>
      </c>
      <c r="G184" s="59" t="n">
        <v>1101</v>
      </c>
      <c r="H184" s="59" t="n">
        <v>1075</v>
      </c>
      <c r="I184" s="68" t="n">
        <f aca="false">IF(H184="","",G184-H184)</f>
        <v>26</v>
      </c>
      <c r="J184" s="40" t="n">
        <f aca="false">IF(OR(D184="",D184+G184=0),"",D184/(D184+G184))</f>
        <v>0.460029426189309</v>
      </c>
      <c r="K184" s="40" t="n">
        <f aca="false">IF(E184="","",E184/(E184+H184))</f>
        <v>0.459527400703871</v>
      </c>
      <c r="L184" s="69" t="n">
        <f aca="false">IF(OR(K184="",J184=""),"",(J184-K184)*100)</f>
        <v>0.0502025485437208</v>
      </c>
      <c r="M184" s="36" t="n">
        <v>3.81593102501519</v>
      </c>
      <c r="N184" s="36" t="n">
        <v>1.28167166284998</v>
      </c>
      <c r="O184" s="36" t="n">
        <f aca="false">SQRT(M184^2+N184^2)</f>
        <v>4.02542070335836</v>
      </c>
      <c r="P184" s="40" t="n">
        <f aca="false">IF(J184="","",MAX(0,J184-1.96*O184/100))</f>
        <v>0.381131180403485</v>
      </c>
      <c r="Q184" s="40" t="n">
        <f aca="false">IF(J184="","",MIN(1,J184+1.96*O184/100))</f>
        <v>0.538927671975132</v>
      </c>
      <c r="R184" s="32" t="str">
        <f aca="false">IF(L184="","",IF(ABS(L184)&lt;=O184,"Yes","No"))</f>
        <v>Yes</v>
      </c>
      <c r="S184" s="32" t="str">
        <f aca="false">IF(L184="","",IF(ABS(L184)&lt;=1.96*O184,"Yes","No"))</f>
        <v>Yes</v>
      </c>
      <c r="T184" s="59" t="n">
        <f aca="false">IF(D184="","",ROUND(SQRT(((D184+G184)*O184/100)^2+(J184*(D184+G184)*0.09179)^2),0))</f>
        <v>119</v>
      </c>
      <c r="U184" s="32"/>
    </row>
    <row r="185" customFormat="false" ht="15" hidden="false" customHeight="false" outlineLevel="0" collapsed="false">
      <c r="A185" s="32" t="s">
        <v>230</v>
      </c>
      <c r="B185" s="32" t="s">
        <v>374</v>
      </c>
      <c r="C185" s="32" t="s">
        <v>378</v>
      </c>
      <c r="D185" s="59" t="n">
        <v>738</v>
      </c>
      <c r="E185" s="59" t="n">
        <v>735</v>
      </c>
      <c r="F185" s="68" t="n">
        <f aca="false">IF(E185="","",D185-E185)</f>
        <v>3</v>
      </c>
      <c r="G185" s="59" t="n">
        <v>664</v>
      </c>
      <c r="H185" s="59" t="n">
        <v>653</v>
      </c>
      <c r="I185" s="68" t="n">
        <f aca="false">IF(H185="","",G185-H185)</f>
        <v>11</v>
      </c>
      <c r="J185" s="40" t="n">
        <f aca="false">IF(OR(D185="",D185+G185=0),"",D185/(D185+G185))</f>
        <v>0.526390870185449</v>
      </c>
      <c r="K185" s="40" t="n">
        <f aca="false">IF(E185="","",E185/(E185+H185))</f>
        <v>0.529538904899136</v>
      </c>
      <c r="L185" s="69" t="n">
        <f aca="false">IF(OR(K185="",J185=""),"",(J185-K185)*100)</f>
        <v>-0.314803471368608</v>
      </c>
      <c r="M185" s="36" t="n">
        <v>3.81593102501519</v>
      </c>
      <c r="N185" s="36" t="n">
        <v>1.28167166284998</v>
      </c>
      <c r="O185" s="36" t="n">
        <f aca="false">SQRT(M185^2+N185^2)</f>
        <v>4.02542070335836</v>
      </c>
      <c r="P185" s="40" t="n">
        <f aca="false">IF(J185="","",MAX(0,J185-1.96*O185/100))</f>
        <v>0.447492624399625</v>
      </c>
      <c r="Q185" s="40" t="n">
        <f aca="false">IF(J185="","",MIN(1,J185+1.96*O185/100))</f>
        <v>0.605289115971273</v>
      </c>
      <c r="R185" s="32" t="str">
        <f aca="false">IF(L185="","",IF(ABS(L185)&lt;=O185,"Yes","No"))</f>
        <v>Yes</v>
      </c>
      <c r="S185" s="32" t="str">
        <f aca="false">IF(L185="","",IF(ABS(L185)&lt;=1.96*O185,"Yes","No"))</f>
        <v>Yes</v>
      </c>
      <c r="T185" s="59" t="n">
        <f aca="false">IF(D185="","",ROUND(SQRT(((D185+G185)*O185/100)^2+(J185*(D185+G185)*0.09179)^2),0))</f>
        <v>88</v>
      </c>
      <c r="U185" s="32"/>
    </row>
    <row r="186" customFormat="false" ht="15" hidden="false" customHeight="false" outlineLevel="0" collapsed="false">
      <c r="A186" s="32" t="s">
        <v>230</v>
      </c>
      <c r="B186" s="32" t="s">
        <v>374</v>
      </c>
      <c r="C186" s="32" t="s">
        <v>379</v>
      </c>
      <c r="D186" s="59" t="n">
        <v>1931</v>
      </c>
      <c r="E186" s="59" t="n">
        <v>1929</v>
      </c>
      <c r="F186" s="68" t="n">
        <f aca="false">IF(E186="","",D186-E186)</f>
        <v>2</v>
      </c>
      <c r="G186" s="59" t="n">
        <v>1825</v>
      </c>
      <c r="H186" s="59" t="n">
        <v>1679</v>
      </c>
      <c r="I186" s="68" t="n">
        <f aca="false">IF(H186="","",G186-H186)</f>
        <v>146</v>
      </c>
      <c r="J186" s="40" t="n">
        <f aca="false">IF(OR(D186="",D186+G186=0),"",D186/(D186+G186))</f>
        <v>0.514110756123536</v>
      </c>
      <c r="K186" s="40" t="n">
        <f aca="false">IF(E186="","",E186/(E186+H186))</f>
        <v>0.534645232815965</v>
      </c>
      <c r="L186" s="69" t="n">
        <f aca="false">IF(OR(K186="",J186=""),"",(J186-K186)*100)</f>
        <v>-2.05344766924289</v>
      </c>
      <c r="M186" s="36" t="n">
        <v>3.81593102501519</v>
      </c>
      <c r="N186" s="36" t="n">
        <v>1.28167166284998</v>
      </c>
      <c r="O186" s="36" t="n">
        <f aca="false">SQRT(M186^2+N186^2)</f>
        <v>4.02542070335836</v>
      </c>
      <c r="P186" s="40" t="n">
        <f aca="false">IF(J186="","",MAX(0,J186-1.96*O186/100))</f>
        <v>0.435212510337712</v>
      </c>
      <c r="Q186" s="40" t="n">
        <f aca="false">IF(J186="","",MIN(1,J186+1.96*O186/100))</f>
        <v>0.59300900190936</v>
      </c>
      <c r="R186" s="32" t="str">
        <f aca="false">IF(L186="","",IF(ABS(L186)&lt;=O186,"Yes","No"))</f>
        <v>Yes</v>
      </c>
      <c r="S186" s="32" t="str">
        <f aca="false">IF(L186="","",IF(ABS(L186)&lt;=1.96*O186,"Yes","No"))</f>
        <v>Yes</v>
      </c>
      <c r="T186" s="59" t="n">
        <f aca="false">IF(D186="","",ROUND(SQRT(((D186+G186)*O186/100)^2+(J186*(D186+G186)*0.09179)^2),0))</f>
        <v>233</v>
      </c>
      <c r="U186" s="32"/>
    </row>
    <row r="187" customFormat="false" ht="15" hidden="false" customHeight="false" outlineLevel="0" collapsed="false">
      <c r="A187" s="32" t="s">
        <v>230</v>
      </c>
      <c r="B187" s="32" t="s">
        <v>374</v>
      </c>
      <c r="C187" s="32" t="s">
        <v>380</v>
      </c>
      <c r="D187" s="59" t="n">
        <v>709</v>
      </c>
      <c r="E187" s="59" t="n">
        <v>696</v>
      </c>
      <c r="F187" s="68" t="n">
        <f aca="false">IF(E187="","",D187-E187)</f>
        <v>13</v>
      </c>
      <c r="G187" s="59" t="n">
        <v>692</v>
      </c>
      <c r="H187" s="59" t="n">
        <v>666</v>
      </c>
      <c r="I187" s="68" t="n">
        <f aca="false">IF(H187="","",G187-H187)</f>
        <v>26</v>
      </c>
      <c r="J187" s="40" t="n">
        <f aca="false">IF(OR(D187="",D187+G187=0),"",D187/(D187+G187))</f>
        <v>0.506067094932191</v>
      </c>
      <c r="K187" s="40" t="n">
        <f aca="false">IF(E187="","",E187/(E187+H187))</f>
        <v>0.511013215859031</v>
      </c>
      <c r="L187" s="69" t="n">
        <f aca="false">IF(OR(K187="",J187=""),"",(J187-K187)*100)</f>
        <v>-0.494612092683955</v>
      </c>
      <c r="M187" s="36" t="n">
        <v>3.81593102501519</v>
      </c>
      <c r="N187" s="36" t="n">
        <v>1.28167166284998</v>
      </c>
      <c r="O187" s="36" t="n">
        <f aca="false">SQRT(M187^2+N187^2)</f>
        <v>4.02542070335836</v>
      </c>
      <c r="P187" s="40" t="n">
        <f aca="false">IF(J187="","",MAX(0,J187-1.96*O187/100))</f>
        <v>0.427168849146367</v>
      </c>
      <c r="Q187" s="40" t="n">
        <f aca="false">IF(J187="","",MIN(1,J187+1.96*O187/100))</f>
        <v>0.584965340718015</v>
      </c>
      <c r="R187" s="32" t="str">
        <f aca="false">IF(L187="","",IF(ABS(L187)&lt;=O187,"Yes","No"))</f>
        <v>Yes</v>
      </c>
      <c r="S187" s="32" t="str">
        <f aca="false">IF(L187="","",IF(ABS(L187)&lt;=1.96*O187,"Yes","No"))</f>
        <v>Yes</v>
      </c>
      <c r="T187" s="59" t="n">
        <f aca="false">IF(D187="","",ROUND(SQRT(((D187+G187)*O187/100)^2+(J187*(D187+G187)*0.09179)^2),0))</f>
        <v>86</v>
      </c>
      <c r="U187" s="32"/>
    </row>
    <row r="188" customFormat="false" ht="15" hidden="false" customHeight="false" outlineLevel="0" collapsed="false">
      <c r="A188" s="32" t="s">
        <v>230</v>
      </c>
      <c r="B188" s="32" t="s">
        <v>374</v>
      </c>
      <c r="C188" s="32" t="s">
        <v>381</v>
      </c>
      <c r="D188" s="59" t="n">
        <v>715</v>
      </c>
      <c r="E188" s="59" t="n">
        <v>715</v>
      </c>
      <c r="F188" s="68" t="n">
        <f aca="false">IF(E188="","",D188-E188)</f>
        <v>0</v>
      </c>
      <c r="G188" s="59" t="n">
        <v>657</v>
      </c>
      <c r="H188" s="59" t="n">
        <v>601</v>
      </c>
      <c r="I188" s="68" t="n">
        <f aca="false">IF(H188="","",G188-H188)</f>
        <v>56</v>
      </c>
      <c r="J188" s="40" t="n">
        <f aca="false">IF(OR(D188="",D188+G188=0),"",D188/(D188+G188))</f>
        <v>0.521137026239067</v>
      </c>
      <c r="K188" s="40" t="n">
        <f aca="false">IF(E188="","",E188/(E188+H188))</f>
        <v>0.543313069908815</v>
      </c>
      <c r="L188" s="69" t="n">
        <f aca="false">IF(OR(K188="",J188=""),"",(J188-K188)*100)</f>
        <v>-2.21760436697475</v>
      </c>
      <c r="M188" s="36" t="n">
        <v>3.81593102501519</v>
      </c>
      <c r="N188" s="36" t="n">
        <v>1.28167166284998</v>
      </c>
      <c r="O188" s="36" t="n">
        <f aca="false">SQRT(M188^2+N188^2)</f>
        <v>4.02542070335836</v>
      </c>
      <c r="P188" s="40" t="n">
        <f aca="false">IF(J188="","",MAX(0,J188-1.96*O188/100))</f>
        <v>0.442238780453243</v>
      </c>
      <c r="Q188" s="40" t="n">
        <f aca="false">IF(J188="","",MIN(1,J188+1.96*O188/100))</f>
        <v>0.600035272024891</v>
      </c>
      <c r="R188" s="32" t="str">
        <f aca="false">IF(L188="","",IF(ABS(L188)&lt;=O188,"Yes","No"))</f>
        <v>Yes</v>
      </c>
      <c r="S188" s="32" t="str">
        <f aca="false">IF(L188="","",IF(ABS(L188)&lt;=1.96*O188,"Yes","No"))</f>
        <v>Yes</v>
      </c>
      <c r="T188" s="59" t="n">
        <f aca="false">IF(D188="","",ROUND(SQRT(((D188+G188)*O188/100)^2+(J188*(D188+G188)*0.09179)^2),0))</f>
        <v>86</v>
      </c>
      <c r="U188" s="32"/>
    </row>
    <row r="189" customFormat="false" ht="15" hidden="false" customHeight="false" outlineLevel="0" collapsed="false">
      <c r="A189" s="32" t="s">
        <v>230</v>
      </c>
      <c r="B189" s="32" t="s">
        <v>374</v>
      </c>
      <c r="C189" s="32" t="s">
        <v>382</v>
      </c>
      <c r="D189" s="59" t="n">
        <v>733</v>
      </c>
      <c r="E189" s="59" t="n">
        <v>728</v>
      </c>
      <c r="F189" s="68" t="n">
        <f aca="false">IF(E189="","",D189-E189)</f>
        <v>5</v>
      </c>
      <c r="G189" s="59" t="n">
        <v>753</v>
      </c>
      <c r="H189" s="59" t="n">
        <v>692</v>
      </c>
      <c r="I189" s="68" t="n">
        <f aca="false">IF(H189="","",G189-H189)</f>
        <v>61</v>
      </c>
      <c r="J189" s="40" t="n">
        <f aca="false">IF(OR(D189="",D189+G189=0),"",D189/(D189+G189))</f>
        <v>0.493270524899058</v>
      </c>
      <c r="K189" s="40" t="n">
        <f aca="false">IF(E189="","",E189/(E189+H189))</f>
        <v>0.512676056338028</v>
      </c>
      <c r="L189" s="69" t="n">
        <f aca="false">IF(OR(K189="",J189=""),"",(J189-K189)*100)</f>
        <v>-1.94055314389703</v>
      </c>
      <c r="M189" s="36" t="n">
        <v>3.81593102501519</v>
      </c>
      <c r="N189" s="36" t="n">
        <v>1.28167166284998</v>
      </c>
      <c r="O189" s="36" t="n">
        <f aca="false">SQRT(M189^2+N189^2)</f>
        <v>4.02542070335836</v>
      </c>
      <c r="P189" s="40" t="n">
        <f aca="false">IF(J189="","",MAX(0,J189-1.96*O189/100))</f>
        <v>0.414372279113234</v>
      </c>
      <c r="Q189" s="40" t="n">
        <f aca="false">IF(J189="","",MIN(1,J189+1.96*O189/100))</f>
        <v>0.572168770684882</v>
      </c>
      <c r="R189" s="32" t="str">
        <f aca="false">IF(L189="","",IF(ABS(L189)&lt;=O189,"Yes","No"))</f>
        <v>Yes</v>
      </c>
      <c r="S189" s="32" t="str">
        <f aca="false">IF(L189="","",IF(ABS(L189)&lt;=1.96*O189,"Yes","No"))</f>
        <v>Yes</v>
      </c>
      <c r="T189" s="59" t="n">
        <f aca="false">IF(D189="","",ROUND(SQRT(((D189+G189)*O189/100)^2+(J189*(D189+G189)*0.09179)^2),0))</f>
        <v>90</v>
      </c>
      <c r="U189" s="32"/>
    </row>
    <row r="190" customFormat="false" ht="15" hidden="false" customHeight="false" outlineLevel="0" collapsed="false">
      <c r="A190" s="32" t="s">
        <v>230</v>
      </c>
      <c r="B190" s="32" t="s">
        <v>383</v>
      </c>
      <c r="C190" s="32" t="s">
        <v>384</v>
      </c>
      <c r="D190" s="59" t="n">
        <v>1396</v>
      </c>
      <c r="E190" s="59" t="n">
        <v>1473</v>
      </c>
      <c r="F190" s="68" t="n">
        <f aca="false">IF(E190="","",D190-E190)</f>
        <v>-77</v>
      </c>
      <c r="G190" s="59" t="n">
        <v>1763</v>
      </c>
      <c r="H190" s="59" t="n">
        <v>1690</v>
      </c>
      <c r="I190" s="68" t="n">
        <f aca="false">IF(H190="","",G190-H190)</f>
        <v>73</v>
      </c>
      <c r="J190" s="40" t="n">
        <f aca="false">IF(OR(D190="",D190+G190=0),"",D190/(D190+G190))</f>
        <v>0.441911997467553</v>
      </c>
      <c r="K190" s="40" t="n">
        <f aca="false">IF(E190="","",E190/(E190+H190))</f>
        <v>0.465697122984508</v>
      </c>
      <c r="L190" s="69" t="n">
        <f aca="false">IF(OR(K190="",J190=""),"",(J190-K190)*100)</f>
        <v>-2.37851255169554</v>
      </c>
      <c r="M190" s="36" t="n">
        <v>3.81593102501519</v>
      </c>
      <c r="N190" s="36" t="n">
        <v>1.28167166284998</v>
      </c>
      <c r="O190" s="36" t="n">
        <f aca="false">SQRT(M190^2+N190^2)</f>
        <v>4.02542070335836</v>
      </c>
      <c r="P190" s="40" t="n">
        <f aca="false">IF(J190="","",MAX(0,J190-1.96*O190/100))</f>
        <v>0.363013751681729</v>
      </c>
      <c r="Q190" s="40" t="n">
        <f aca="false">IF(J190="","",MIN(1,J190+1.96*O190/100))</f>
        <v>0.520810243253377</v>
      </c>
      <c r="R190" s="32" t="str">
        <f aca="false">IF(L190="","",IF(ABS(L190)&lt;=O190,"Yes","No"))</f>
        <v>Yes</v>
      </c>
      <c r="S190" s="32" t="str">
        <f aca="false">IF(L190="","",IF(ABS(L190)&lt;=1.96*O190,"Yes","No"))</f>
        <v>Yes</v>
      </c>
      <c r="T190" s="59" t="n">
        <f aca="false">IF(D190="","",ROUND(SQRT(((D190+G190)*O190/100)^2+(J190*(D190+G190)*0.09179)^2),0))</f>
        <v>181</v>
      </c>
      <c r="U190" s="32"/>
    </row>
    <row r="191" customFormat="false" ht="15" hidden="false" customHeight="false" outlineLevel="0" collapsed="false">
      <c r="A191" s="32" t="s">
        <v>230</v>
      </c>
      <c r="B191" s="32" t="s">
        <v>383</v>
      </c>
      <c r="C191" s="32" t="s">
        <v>385</v>
      </c>
      <c r="D191" s="59" t="n">
        <v>850</v>
      </c>
      <c r="E191" s="59" t="n">
        <v>907</v>
      </c>
      <c r="F191" s="68" t="n">
        <f aca="false">IF(E191="","",D191-E191)</f>
        <v>-57</v>
      </c>
      <c r="G191" s="59" t="n">
        <v>1458</v>
      </c>
      <c r="H191" s="59" t="n">
        <v>1445</v>
      </c>
      <c r="I191" s="68" t="n">
        <f aca="false">IF(H191="","",G191-H191)</f>
        <v>13</v>
      </c>
      <c r="J191" s="40" t="n">
        <f aca="false">IF(OR(D191="",D191+G191=0),"",D191/(D191+G191))</f>
        <v>0.368284228769497</v>
      </c>
      <c r="K191" s="40" t="n">
        <f aca="false">IF(E191="","",E191/(E191+H191))</f>
        <v>0.38562925170068</v>
      </c>
      <c r="L191" s="69" t="n">
        <f aca="false">IF(OR(K191="",J191=""),"",(J191-K191)*100)</f>
        <v>-1.73450229311829</v>
      </c>
      <c r="M191" s="36" t="n">
        <v>3.81593102501519</v>
      </c>
      <c r="N191" s="36" t="n">
        <v>1.28167166284998</v>
      </c>
      <c r="O191" s="36" t="n">
        <f aca="false">SQRT(M191^2+N191^2)</f>
        <v>4.02542070335836</v>
      </c>
      <c r="P191" s="40" t="n">
        <f aca="false">IF(J191="","",MAX(0,J191-1.96*O191/100))</f>
        <v>0.289385982983673</v>
      </c>
      <c r="Q191" s="40" t="n">
        <f aca="false">IF(J191="","",MIN(1,J191+1.96*O191/100))</f>
        <v>0.447182474555321</v>
      </c>
      <c r="R191" s="32" t="str">
        <f aca="false">IF(L191="","",IF(ABS(L191)&lt;=O191,"Yes","No"))</f>
        <v>Yes</v>
      </c>
      <c r="S191" s="32" t="str">
        <f aca="false">IF(L191="","",IF(ABS(L191)&lt;=1.96*O191,"Yes","No"))</f>
        <v>Yes</v>
      </c>
      <c r="T191" s="59" t="n">
        <f aca="false">IF(D191="","",ROUND(SQRT(((D191+G191)*O191/100)^2+(J191*(D191+G191)*0.09179)^2),0))</f>
        <v>121</v>
      </c>
      <c r="U191" s="32"/>
    </row>
    <row r="192" customFormat="false" ht="15" hidden="false" customHeight="false" outlineLevel="0" collapsed="false">
      <c r="A192" s="32" t="s">
        <v>230</v>
      </c>
      <c r="B192" s="32" t="s">
        <v>386</v>
      </c>
      <c r="C192" s="32" t="s">
        <v>387</v>
      </c>
      <c r="D192" s="59" t="n">
        <v>993</v>
      </c>
      <c r="E192" s="59" t="n">
        <v>1017</v>
      </c>
      <c r="F192" s="68" t="n">
        <f aca="false">IF(E192="","",D192-E192)</f>
        <v>-24</v>
      </c>
      <c r="G192" s="59" t="n">
        <v>1082</v>
      </c>
      <c r="H192" s="59" t="n">
        <v>1074</v>
      </c>
      <c r="I192" s="68" t="n">
        <f aca="false">IF(H192="","",G192-H192)</f>
        <v>8</v>
      </c>
      <c r="J192" s="40" t="n">
        <f aca="false">IF(OR(D192="",D192+G192=0),"",D192/(D192+G192))</f>
        <v>0.47855421686747</v>
      </c>
      <c r="K192" s="40" t="n">
        <f aca="false">IF(E192="","",E192/(E192+H192))</f>
        <v>0.486370157819225</v>
      </c>
      <c r="L192" s="69" t="n">
        <f aca="false">IF(OR(K192="",J192=""),"",(J192-K192)*100)</f>
        <v>-0.781594095175536</v>
      </c>
      <c r="M192" s="36" t="n">
        <v>3.81593102501519</v>
      </c>
      <c r="N192" s="36" t="n">
        <v>1.28167166284998</v>
      </c>
      <c r="O192" s="36" t="n">
        <f aca="false">SQRT(M192^2+N192^2)</f>
        <v>4.02542070335836</v>
      </c>
      <c r="P192" s="40" t="n">
        <f aca="false">IF(J192="","",MAX(0,J192-1.96*O192/100))</f>
        <v>0.399655971081646</v>
      </c>
      <c r="Q192" s="40" t="n">
        <f aca="false">IF(J192="","",MIN(1,J192+1.96*O192/100))</f>
        <v>0.557452462653294</v>
      </c>
      <c r="R192" s="32" t="str">
        <f aca="false">IF(L192="","",IF(ABS(L192)&lt;=O192,"Yes","No"))</f>
        <v>Yes</v>
      </c>
      <c r="S192" s="32" t="str">
        <f aca="false">IF(L192="","",IF(ABS(L192)&lt;=1.96*O192,"Yes","No"))</f>
        <v>Yes</v>
      </c>
      <c r="T192" s="59" t="n">
        <f aca="false">IF(D192="","",ROUND(SQRT(((D192+G192)*O192/100)^2+(J192*(D192+G192)*0.09179)^2),0))</f>
        <v>124</v>
      </c>
      <c r="U192" s="32"/>
    </row>
    <row r="193" customFormat="false" ht="15" hidden="false" customHeight="false" outlineLevel="0" collapsed="false">
      <c r="A193" s="32" t="s">
        <v>230</v>
      </c>
      <c r="B193" s="32" t="s">
        <v>386</v>
      </c>
      <c r="C193" s="32" t="s">
        <v>388</v>
      </c>
      <c r="D193" s="59" t="n">
        <v>722</v>
      </c>
      <c r="E193" s="59" t="n">
        <v>753</v>
      </c>
      <c r="F193" s="68" t="n">
        <f aca="false">IF(E193="","",D193-E193)</f>
        <v>-31</v>
      </c>
      <c r="G193" s="59" t="n">
        <v>861</v>
      </c>
      <c r="H193" s="59" t="n">
        <v>851</v>
      </c>
      <c r="I193" s="68" t="n">
        <f aca="false">IF(H193="","",G193-H193)</f>
        <v>10</v>
      </c>
      <c r="J193" s="40" t="n">
        <f aca="false">IF(OR(D193="",D193+G193=0),"",D193/(D193+G193))</f>
        <v>0.456096020214782</v>
      </c>
      <c r="K193" s="40" t="n">
        <f aca="false">IF(E193="","",E193/(E193+H193))</f>
        <v>0.469451371571072</v>
      </c>
      <c r="L193" s="69" t="n">
        <f aca="false">IF(OR(K193="",J193=""),"",(J193-K193)*100)</f>
        <v>-1.33553513562902</v>
      </c>
      <c r="M193" s="36" t="n">
        <v>3.81593102501519</v>
      </c>
      <c r="N193" s="36" t="n">
        <v>1.28167166284998</v>
      </c>
      <c r="O193" s="36" t="n">
        <f aca="false">SQRT(M193^2+N193^2)</f>
        <v>4.02542070335836</v>
      </c>
      <c r="P193" s="40" t="n">
        <f aca="false">IF(J193="","",MAX(0,J193-1.96*O193/100))</f>
        <v>0.377197774428958</v>
      </c>
      <c r="Q193" s="40" t="n">
        <f aca="false">IF(J193="","",MIN(1,J193+1.96*O193/100))</f>
        <v>0.534994266000606</v>
      </c>
      <c r="R193" s="32" t="str">
        <f aca="false">IF(L193="","",IF(ABS(L193)&lt;=O193,"Yes","No"))</f>
        <v>Yes</v>
      </c>
      <c r="S193" s="32" t="str">
        <f aca="false">IF(L193="","",IF(ABS(L193)&lt;=1.96*O193,"Yes","No"))</f>
        <v>Yes</v>
      </c>
      <c r="T193" s="59" t="n">
        <f aca="false">IF(D193="","",ROUND(SQRT(((D193+G193)*O193/100)^2+(J193*(D193+G193)*0.09179)^2),0))</f>
        <v>92</v>
      </c>
      <c r="U193" s="32"/>
    </row>
    <row r="194" customFormat="false" ht="15" hidden="false" customHeight="false" outlineLevel="0" collapsed="false">
      <c r="A194" s="32" t="s">
        <v>230</v>
      </c>
      <c r="B194" s="32" t="s">
        <v>386</v>
      </c>
      <c r="C194" s="32" t="s">
        <v>389</v>
      </c>
      <c r="D194" s="59" t="n">
        <v>668</v>
      </c>
      <c r="E194" s="59" t="n">
        <v>713</v>
      </c>
      <c r="F194" s="68" t="n">
        <f aca="false">IF(E194="","",D194-E194)</f>
        <v>-45</v>
      </c>
      <c r="G194" s="59" t="n">
        <v>785</v>
      </c>
      <c r="H194" s="59" t="n">
        <v>780</v>
      </c>
      <c r="I194" s="68" t="n">
        <f aca="false">IF(H194="","",G194-H194)</f>
        <v>5</v>
      </c>
      <c r="J194" s="40" t="n">
        <f aca="false">IF(OR(D194="",D194+G194=0),"",D194/(D194+G194))</f>
        <v>0.459738472126635</v>
      </c>
      <c r="K194" s="40" t="n">
        <f aca="false">IF(E194="","",E194/(E194+H194))</f>
        <v>0.477561955793704</v>
      </c>
      <c r="L194" s="69" t="n">
        <f aca="false">IF(OR(K194="",J194=""),"",(J194-K194)*100)</f>
        <v>-1.78234836670694</v>
      </c>
      <c r="M194" s="36" t="n">
        <v>3.81593102501519</v>
      </c>
      <c r="N194" s="36" t="n">
        <v>1.28167166284998</v>
      </c>
      <c r="O194" s="36" t="n">
        <f aca="false">SQRT(M194^2+N194^2)</f>
        <v>4.02542070335836</v>
      </c>
      <c r="P194" s="40" t="n">
        <f aca="false">IF(J194="","",MAX(0,J194-1.96*O194/100))</f>
        <v>0.380840226340811</v>
      </c>
      <c r="Q194" s="40" t="n">
        <f aca="false">IF(J194="","",MIN(1,J194+1.96*O194/100))</f>
        <v>0.538636717912459</v>
      </c>
      <c r="R194" s="32" t="str">
        <f aca="false">IF(L194="","",IF(ABS(L194)&lt;=O194,"Yes","No"))</f>
        <v>Yes</v>
      </c>
      <c r="S194" s="32" t="str">
        <f aca="false">IF(L194="","",IF(ABS(L194)&lt;=1.96*O194,"Yes","No"))</f>
        <v>Yes</v>
      </c>
      <c r="T194" s="59" t="n">
        <f aca="false">IF(D194="","",ROUND(SQRT(((D194+G194)*O194/100)^2+(J194*(D194+G194)*0.09179)^2),0))</f>
        <v>85</v>
      </c>
      <c r="U194" s="32"/>
    </row>
    <row r="195" customFormat="false" ht="15" hidden="false" customHeight="false" outlineLevel="0" collapsed="false">
      <c r="A195" s="32" t="s">
        <v>230</v>
      </c>
      <c r="B195" s="32" t="s">
        <v>386</v>
      </c>
      <c r="C195" s="32" t="s">
        <v>390</v>
      </c>
      <c r="D195" s="59" t="n">
        <v>1624</v>
      </c>
      <c r="E195" s="59" t="n">
        <v>1648</v>
      </c>
      <c r="F195" s="68" t="n">
        <f aca="false">IF(E195="","",D195-E195)</f>
        <v>-24</v>
      </c>
      <c r="G195" s="59" t="n">
        <v>1847</v>
      </c>
      <c r="H195" s="59" t="n">
        <v>1789</v>
      </c>
      <c r="I195" s="68" t="n">
        <f aca="false">IF(H195="","",G195-H195)</f>
        <v>58</v>
      </c>
      <c r="J195" s="40" t="n">
        <f aca="false">IF(OR(D195="",D195+G195=0),"",D195/(D195+G195))</f>
        <v>0.467876692595794</v>
      </c>
      <c r="K195" s="40" t="n">
        <f aca="false">IF(E195="","",E195/(E195+H195))</f>
        <v>0.479487925516439</v>
      </c>
      <c r="L195" s="69" t="n">
        <f aca="false">IF(OR(K195="",J195=""),"",(J195-K195)*100)</f>
        <v>-1.1611232920645</v>
      </c>
      <c r="M195" s="36" t="n">
        <v>3.81593102501519</v>
      </c>
      <c r="N195" s="36" t="n">
        <v>1.28167166284998</v>
      </c>
      <c r="O195" s="36" t="n">
        <f aca="false">SQRT(M195^2+N195^2)</f>
        <v>4.02542070335836</v>
      </c>
      <c r="P195" s="40" t="n">
        <f aca="false">IF(J195="","",MAX(0,J195-1.96*O195/100))</f>
        <v>0.38897844680997</v>
      </c>
      <c r="Q195" s="40" t="n">
        <f aca="false">IF(J195="","",MIN(1,J195+1.96*O195/100))</f>
        <v>0.546774938381618</v>
      </c>
      <c r="R195" s="32" t="str">
        <f aca="false">IF(L195="","",IF(ABS(L195)&lt;=O195,"Yes","No"))</f>
        <v>Yes</v>
      </c>
      <c r="S195" s="32" t="str">
        <f aca="false">IF(L195="","",IF(ABS(L195)&lt;=1.96*O195,"Yes","No"))</f>
        <v>Yes</v>
      </c>
      <c r="T195" s="59" t="n">
        <f aca="false">IF(D195="","",ROUND(SQRT(((D195+G195)*O195/100)^2+(J195*(D195+G195)*0.09179)^2),0))</f>
        <v>204</v>
      </c>
      <c r="U195" s="32"/>
    </row>
    <row r="196" customFormat="false" ht="15" hidden="false" customHeight="false" outlineLevel="0" collapsed="false">
      <c r="A196" s="32" t="s">
        <v>230</v>
      </c>
      <c r="B196" s="32" t="s">
        <v>386</v>
      </c>
      <c r="C196" s="32" t="s">
        <v>391</v>
      </c>
      <c r="D196" s="59" t="n">
        <v>664</v>
      </c>
      <c r="E196" s="59" t="n">
        <v>683</v>
      </c>
      <c r="F196" s="68" t="n">
        <f aca="false">IF(E196="","",D196-E196)</f>
        <v>-19</v>
      </c>
      <c r="G196" s="59" t="n">
        <v>729</v>
      </c>
      <c r="H196" s="59" t="n">
        <v>663</v>
      </c>
      <c r="I196" s="68" t="n">
        <f aca="false">IF(H196="","",G196-H196)</f>
        <v>66</v>
      </c>
      <c r="J196" s="40" t="n">
        <f aca="false">IF(OR(D196="",D196+G196=0),"",D196/(D196+G196))</f>
        <v>0.476669059583632</v>
      </c>
      <c r="K196" s="40" t="n">
        <f aca="false">IF(E196="","",E196/(E196+H196))</f>
        <v>0.507429420505201</v>
      </c>
      <c r="L196" s="69" t="n">
        <f aca="false">IF(OR(K196="",J196=""),"",(J196-K196)*100)</f>
        <v>-3.07603609215681</v>
      </c>
      <c r="M196" s="36" t="n">
        <v>3.81593102501519</v>
      </c>
      <c r="N196" s="36" t="n">
        <v>1.28167166284998</v>
      </c>
      <c r="O196" s="36" t="n">
        <f aca="false">SQRT(M196^2+N196^2)</f>
        <v>4.02542070335836</v>
      </c>
      <c r="P196" s="40" t="n">
        <f aca="false">IF(J196="","",MAX(0,J196-1.96*O196/100))</f>
        <v>0.397770813797809</v>
      </c>
      <c r="Q196" s="40" t="n">
        <f aca="false">IF(J196="","",MIN(1,J196+1.96*O196/100))</f>
        <v>0.555567305369456</v>
      </c>
      <c r="R196" s="32" t="str">
        <f aca="false">IF(L196="","",IF(ABS(L196)&lt;=O196,"Yes","No"))</f>
        <v>Yes</v>
      </c>
      <c r="S196" s="32" t="str">
        <f aca="false">IF(L196="","",IF(ABS(L196)&lt;=1.96*O196,"Yes","No"))</f>
        <v>Yes</v>
      </c>
      <c r="T196" s="59" t="n">
        <f aca="false">IF(D196="","",ROUND(SQRT(((D196+G196)*O196/100)^2+(J196*(D196+G196)*0.09179)^2),0))</f>
        <v>83</v>
      </c>
      <c r="U196" s="32"/>
    </row>
    <row r="197" customFormat="false" ht="15" hidden="false" customHeight="false" outlineLevel="0" collapsed="false">
      <c r="A197" s="32" t="s">
        <v>230</v>
      </c>
      <c r="B197" s="32" t="s">
        <v>386</v>
      </c>
      <c r="C197" s="32" t="s">
        <v>392</v>
      </c>
      <c r="D197" s="59" t="n">
        <v>626</v>
      </c>
      <c r="E197" s="59" t="n">
        <v>648</v>
      </c>
      <c r="F197" s="68" t="n">
        <f aca="false">IF(E197="","",D197-E197)</f>
        <v>-22</v>
      </c>
      <c r="G197" s="59" t="n">
        <v>629</v>
      </c>
      <c r="H197" s="59" t="n">
        <v>583</v>
      </c>
      <c r="I197" s="68" t="n">
        <f aca="false">IF(H197="","",G197-H197)</f>
        <v>46</v>
      </c>
      <c r="J197" s="40" t="n">
        <f aca="false">IF(OR(D197="",D197+G197=0),"",D197/(D197+G197))</f>
        <v>0.498804780876494</v>
      </c>
      <c r="K197" s="40" t="n">
        <f aca="false">IF(E197="","",E197/(E197+H197))</f>
        <v>0.526401299756296</v>
      </c>
      <c r="L197" s="69" t="n">
        <f aca="false">IF(OR(K197="",J197=""),"",(J197-K197)*100)</f>
        <v>-2.75965188798016</v>
      </c>
      <c r="M197" s="36" t="n">
        <v>3.81593102501519</v>
      </c>
      <c r="N197" s="36" t="n">
        <v>1.28167166284998</v>
      </c>
      <c r="O197" s="36" t="n">
        <f aca="false">SQRT(M197^2+N197^2)</f>
        <v>4.02542070335836</v>
      </c>
      <c r="P197" s="40" t="n">
        <f aca="false">IF(J197="","",MAX(0,J197-1.96*O197/100))</f>
        <v>0.41990653509067</v>
      </c>
      <c r="Q197" s="40" t="n">
        <f aca="false">IF(J197="","",MIN(1,J197+1.96*O197/100))</f>
        <v>0.577703026662318</v>
      </c>
      <c r="R197" s="32" t="str">
        <f aca="false">IF(L197="","",IF(ABS(L197)&lt;=O197,"Yes","No"))</f>
        <v>Yes</v>
      </c>
      <c r="S197" s="32" t="str">
        <f aca="false">IF(L197="","",IF(ABS(L197)&lt;=1.96*O197,"Yes","No"))</f>
        <v>Yes</v>
      </c>
      <c r="T197" s="59" t="n">
        <f aca="false">IF(D197="","",ROUND(SQRT(((D197+G197)*O197/100)^2+(J197*(D197+G197)*0.09179)^2),0))</f>
        <v>77</v>
      </c>
      <c r="U197" s="32"/>
    </row>
    <row r="198" customFormat="false" ht="15" hidden="false" customHeight="false" outlineLevel="0" collapsed="false">
      <c r="A198" s="32" t="s">
        <v>230</v>
      </c>
      <c r="B198" s="32" t="s">
        <v>393</v>
      </c>
      <c r="C198" s="32" t="s">
        <v>394</v>
      </c>
      <c r="D198" s="59" t="n">
        <v>231</v>
      </c>
      <c r="E198" s="59" t="n">
        <v>243</v>
      </c>
      <c r="F198" s="68" t="n">
        <f aca="false">IF(E198="","",D198-E198)</f>
        <v>-12</v>
      </c>
      <c r="G198" s="59" t="n">
        <v>552</v>
      </c>
      <c r="H198" s="59" t="n">
        <v>532</v>
      </c>
      <c r="I198" s="68" t="n">
        <f aca="false">IF(H198="","",G198-H198)</f>
        <v>20</v>
      </c>
      <c r="J198" s="40" t="n">
        <f aca="false">IF(OR(D198="",D198+G198=0),"",D198/(D198+G198))</f>
        <v>0.295019157088123</v>
      </c>
      <c r="K198" s="40" t="n">
        <f aca="false">IF(E198="","",E198/(E198+H198))</f>
        <v>0.313548387096774</v>
      </c>
      <c r="L198" s="69" t="n">
        <f aca="false">IF(OR(K198="",J198=""),"",(J198-K198)*100)</f>
        <v>-1.85292300086516</v>
      </c>
      <c r="M198" s="36" t="n">
        <v>3.90585804045176</v>
      </c>
      <c r="N198" s="36" t="n">
        <v>1.28167166284998</v>
      </c>
      <c r="O198" s="36" t="n">
        <f aca="false">SQRT(M198^2+N198^2)</f>
        <v>4.11076748108115</v>
      </c>
      <c r="P198" s="40" t="n">
        <f aca="false">IF(J198="","",MAX(0,J198-1.96*O198/100))</f>
        <v>0.214448114458932</v>
      </c>
      <c r="Q198" s="40" t="n">
        <f aca="false">IF(J198="","",MIN(1,J198+1.96*O198/100))</f>
        <v>0.375590199717313</v>
      </c>
      <c r="R198" s="32" t="str">
        <f aca="false">IF(L198="","",IF(ABS(L198)&lt;=O198,"Yes","No"))</f>
        <v>Yes</v>
      </c>
      <c r="S198" s="32" t="str">
        <f aca="false">IF(L198="","",IF(ABS(L198)&lt;=1.96*O198,"Yes","No"))</f>
        <v>Yes</v>
      </c>
      <c r="T198" s="59" t="n">
        <f aca="false">IF(D198="","",ROUND(SQRT(((D198+G198)*O198/100)^2+(J198*(D198+G198)*0.09439)^2),0))</f>
        <v>39</v>
      </c>
      <c r="U198" s="32"/>
    </row>
    <row r="199" customFormat="false" ht="15" hidden="false" customHeight="false" outlineLevel="0" collapsed="false">
      <c r="A199" s="32" t="s">
        <v>230</v>
      </c>
      <c r="B199" s="32" t="s">
        <v>393</v>
      </c>
      <c r="C199" s="32" t="s">
        <v>395</v>
      </c>
      <c r="D199" s="59" t="n">
        <v>799</v>
      </c>
      <c r="E199" s="59" t="n">
        <v>841</v>
      </c>
      <c r="F199" s="68" t="n">
        <f aca="false">IF(E199="","",D199-E199)</f>
        <v>-42</v>
      </c>
      <c r="G199" s="59" t="n">
        <v>1683</v>
      </c>
      <c r="H199" s="59" t="n">
        <v>1653</v>
      </c>
      <c r="I199" s="68" t="n">
        <f aca="false">IF(H199="","",G199-H199)</f>
        <v>30</v>
      </c>
      <c r="J199" s="40" t="n">
        <f aca="false">IF(OR(D199="",D199+G199=0),"",D199/(D199+G199))</f>
        <v>0.321917808219178</v>
      </c>
      <c r="K199" s="40" t="n">
        <f aca="false">IF(E199="","",E199/(E199+H199))</f>
        <v>0.337209302325581</v>
      </c>
      <c r="L199" s="69" t="n">
        <f aca="false">IF(OR(K199="",J199=""),"",(J199-K199)*100)</f>
        <v>-1.52914941064033</v>
      </c>
      <c r="M199" s="36" t="n">
        <v>3.81593102501519</v>
      </c>
      <c r="N199" s="36" t="n">
        <v>1.28167166284998</v>
      </c>
      <c r="O199" s="36" t="n">
        <f aca="false">SQRT(M199^2+N199^2)</f>
        <v>4.02542070335836</v>
      </c>
      <c r="P199" s="40" t="n">
        <f aca="false">IF(J199="","",MAX(0,J199-1.96*O199/100))</f>
        <v>0.243019562433354</v>
      </c>
      <c r="Q199" s="40" t="n">
        <f aca="false">IF(J199="","",MIN(1,J199+1.96*O199/100))</f>
        <v>0.400816054005002</v>
      </c>
      <c r="R199" s="32" t="str">
        <f aca="false">IF(L199="","",IF(ABS(L199)&lt;=O199,"Yes","No"))</f>
        <v>Yes</v>
      </c>
      <c r="S199" s="32" t="str">
        <f aca="false">IF(L199="","",IF(ABS(L199)&lt;=1.96*O199,"Yes","No"))</f>
        <v>Yes</v>
      </c>
      <c r="T199" s="59" t="n">
        <f aca="false">IF(D199="","",ROUND(SQRT(((D199+G199)*O199/100)^2+(J199*(D199+G199)*0.09179)^2),0))</f>
        <v>124</v>
      </c>
      <c r="U199" s="32"/>
    </row>
    <row r="200" customFormat="false" ht="15" hidden="false" customHeight="false" outlineLevel="0" collapsed="false">
      <c r="A200" s="32" t="s">
        <v>230</v>
      </c>
      <c r="B200" s="32" t="s">
        <v>393</v>
      </c>
      <c r="C200" s="32" t="s">
        <v>396</v>
      </c>
      <c r="D200" s="59" t="n">
        <v>199</v>
      </c>
      <c r="E200" s="59" t="n">
        <v>182</v>
      </c>
      <c r="F200" s="68" t="n">
        <f aca="false">IF(E200="","",D200-E200)</f>
        <v>17</v>
      </c>
      <c r="G200" s="59" t="n">
        <v>474</v>
      </c>
      <c r="H200" s="59" t="n">
        <v>484</v>
      </c>
      <c r="I200" s="68" t="n">
        <f aca="false">IF(H200="","",G200-H200)</f>
        <v>-10</v>
      </c>
      <c r="J200" s="40" t="n">
        <f aca="false">IF(OR(D200="",D200+G200=0),"",D200/(D200+G200))</f>
        <v>0.295690936106984</v>
      </c>
      <c r="K200" s="40" t="n">
        <f aca="false">IF(E200="","",E200/(E200+H200))</f>
        <v>0.273273273273273</v>
      </c>
      <c r="L200" s="69" t="n">
        <f aca="false">IF(OR(K200="",J200=""),"",(J200-K200)*100)</f>
        <v>2.24176628337104</v>
      </c>
      <c r="M200" s="36" t="n">
        <v>4.95430278342605</v>
      </c>
      <c r="N200" s="36" t="n">
        <v>1.28167166284998</v>
      </c>
      <c r="O200" s="36" t="n">
        <f aca="false">SQRT(M200^2+N200^2)</f>
        <v>5.11740152042184</v>
      </c>
      <c r="P200" s="40" t="n">
        <f aca="false">IF(J200="","",MAX(0,J200-1.96*O200/100))</f>
        <v>0.195389866306716</v>
      </c>
      <c r="Q200" s="40" t="n">
        <f aca="false">IF(J200="","",MIN(1,J200+1.96*O200/100))</f>
        <v>0.395992005907252</v>
      </c>
      <c r="R200" s="32" t="str">
        <f aca="false">IF(L200="","",IF(ABS(L200)&lt;=O200,"Yes","No"))</f>
        <v>Yes</v>
      </c>
      <c r="S200" s="32" t="str">
        <f aca="false">IF(L200="","",IF(ABS(L200)&lt;=1.96*O200,"Yes","No"))</f>
        <v>Yes</v>
      </c>
      <c r="T200" s="59" t="n">
        <f aca="false">IF(D200="","",ROUND(SQRT(((D200+G200)*O200/100)^2+(J200*(D200+G200)*0.15542)^2),0))</f>
        <v>46</v>
      </c>
      <c r="U200" s="32"/>
    </row>
    <row r="201" customFormat="false" ht="15" hidden="false" customHeight="false" outlineLevel="0" collapsed="false">
      <c r="A201" s="32" t="s">
        <v>230</v>
      </c>
      <c r="B201" s="32" t="s">
        <v>397</v>
      </c>
      <c r="C201" s="32" t="s">
        <v>397</v>
      </c>
      <c r="D201" s="59" t="n">
        <v>1059</v>
      </c>
      <c r="E201" s="59" t="n">
        <v>1172</v>
      </c>
      <c r="F201" s="68" t="n">
        <f aca="false">IF(E201="","",D201-E201)</f>
        <v>-113</v>
      </c>
      <c r="G201" s="59" t="n">
        <v>2326</v>
      </c>
      <c r="H201" s="59" t="n">
        <v>2201</v>
      </c>
      <c r="I201" s="68" t="n">
        <f aca="false">IF(H201="","",G201-H201)</f>
        <v>125</v>
      </c>
      <c r="J201" s="40" t="n">
        <f aca="false">IF(OR(D201="",D201+G201=0),"",D201/(D201+G201))</f>
        <v>0.312850812407681</v>
      </c>
      <c r="K201" s="40" t="n">
        <f aca="false">IF(E201="","",E201/(E201+H201))</f>
        <v>0.347465164541951</v>
      </c>
      <c r="L201" s="69" t="n">
        <f aca="false">IF(OR(K201="",J201=""),"",(J201-K201)*100)</f>
        <v>-3.46143521342699</v>
      </c>
      <c r="M201" s="36" t="n">
        <v>3.81593102501519</v>
      </c>
      <c r="N201" s="36" t="n">
        <v>1.28167166284998</v>
      </c>
      <c r="O201" s="36" t="n">
        <f aca="false">SQRT(M201^2+N201^2)</f>
        <v>4.02542070335836</v>
      </c>
      <c r="P201" s="40" t="n">
        <f aca="false">IF(J201="","",MAX(0,J201-1.96*O201/100))</f>
        <v>0.233952566621857</v>
      </c>
      <c r="Q201" s="40" t="n">
        <f aca="false">IF(J201="","",MIN(1,J201+1.96*O201/100))</f>
        <v>0.391749058193505</v>
      </c>
      <c r="R201" s="32" t="str">
        <f aca="false">IF(L201="","",IF(ABS(L201)&lt;=O201,"Yes","No"))</f>
        <v>Yes</v>
      </c>
      <c r="S201" s="32" t="str">
        <f aca="false">IF(L201="","",IF(ABS(L201)&lt;=1.96*O201,"Yes","No"))</f>
        <v>Yes</v>
      </c>
      <c r="T201" s="59" t="n">
        <f aca="false">IF(D201="","",ROUND(SQRT(((D201+G201)*O201/100)^2+(J201*(D201+G201)*0.09179)^2),0))</f>
        <v>167</v>
      </c>
      <c r="U201" s="32"/>
    </row>
    <row r="202" customFormat="false" ht="15" hidden="false" customHeight="false" outlineLevel="0" collapsed="false">
      <c r="A202" s="32" t="s">
        <v>230</v>
      </c>
      <c r="B202" s="32" t="s">
        <v>398</v>
      </c>
      <c r="C202" s="32" t="s">
        <v>399</v>
      </c>
      <c r="D202" s="59" t="n">
        <v>784</v>
      </c>
      <c r="E202" s="59" t="n">
        <v>811</v>
      </c>
      <c r="F202" s="68" t="n">
        <f aca="false">IF(E202="","",D202-E202)</f>
        <v>-27</v>
      </c>
      <c r="G202" s="59" t="n">
        <v>933</v>
      </c>
      <c r="H202" s="59" t="n">
        <v>918</v>
      </c>
      <c r="I202" s="68" t="n">
        <f aca="false">IF(H202="","",G202-H202)</f>
        <v>15</v>
      </c>
      <c r="J202" s="40" t="n">
        <f aca="false">IF(OR(D202="",D202+G202=0),"",D202/(D202+G202))</f>
        <v>0.456610366919045</v>
      </c>
      <c r="K202" s="40" t="n">
        <f aca="false">IF(E202="","",E202/(E202+H202))</f>
        <v>0.469057258530943</v>
      </c>
      <c r="L202" s="69" t="n">
        <f aca="false">IF(OR(K202="",J202=""),"",(J202-K202)*100)</f>
        <v>-1.24468916118979</v>
      </c>
      <c r="M202" s="36" t="n">
        <v>3.81593102501519</v>
      </c>
      <c r="N202" s="36" t="n">
        <v>1.28167166284998</v>
      </c>
      <c r="O202" s="36" t="n">
        <f aca="false">SQRT(M202^2+N202^2)</f>
        <v>4.02542070335836</v>
      </c>
      <c r="P202" s="40" t="n">
        <f aca="false">IF(J202="","",MAX(0,J202-1.96*O202/100))</f>
        <v>0.377712121133221</v>
      </c>
      <c r="Q202" s="40" t="n">
        <f aca="false">IF(J202="","",MIN(1,J202+1.96*O202/100))</f>
        <v>0.535508612704869</v>
      </c>
      <c r="R202" s="32" t="str">
        <f aca="false">IF(L202="","",IF(ABS(L202)&lt;=O202,"Yes","No"))</f>
        <v>Yes</v>
      </c>
      <c r="S202" s="32" t="str">
        <f aca="false">IF(L202="","",IF(ABS(L202)&lt;=1.96*O202,"Yes","No"))</f>
        <v>Yes</v>
      </c>
      <c r="T202" s="59" t="n">
        <f aca="false">IF(D202="","",ROUND(SQRT(((D202+G202)*O202/100)^2+(J202*(D202+G202)*0.09179)^2),0))</f>
        <v>100</v>
      </c>
      <c r="U202" s="32"/>
    </row>
    <row r="203" customFormat="false" ht="15" hidden="false" customHeight="false" outlineLevel="0" collapsed="false">
      <c r="A203" s="32" t="s">
        <v>230</v>
      </c>
      <c r="B203" s="32" t="s">
        <v>398</v>
      </c>
      <c r="C203" s="32" t="s">
        <v>400</v>
      </c>
      <c r="D203" s="59" t="n">
        <v>619</v>
      </c>
      <c r="E203" s="59" t="n">
        <v>606</v>
      </c>
      <c r="F203" s="68" t="n">
        <f aca="false">IF(E203="","",D203-E203)</f>
        <v>13</v>
      </c>
      <c r="G203" s="59" t="n">
        <v>685</v>
      </c>
      <c r="H203" s="59" t="n">
        <v>669</v>
      </c>
      <c r="I203" s="68" t="n">
        <f aca="false">IF(H203="","",G203-H203)</f>
        <v>16</v>
      </c>
      <c r="J203" s="40" t="n">
        <f aca="false">IF(OR(D203="",D203+G203=0),"",D203/(D203+G203))</f>
        <v>0.474693251533742</v>
      </c>
      <c r="K203" s="40" t="n">
        <f aca="false">IF(E203="","",E203/(E203+H203))</f>
        <v>0.475294117647059</v>
      </c>
      <c r="L203" s="69" t="n">
        <f aca="false">IF(OR(K203="",J203=""),"",(J203-K203)*100)</f>
        <v>-0.0600866113316501</v>
      </c>
      <c r="M203" s="36" t="n">
        <v>3.81593102501519</v>
      </c>
      <c r="N203" s="36" t="n">
        <v>1.28167166284998</v>
      </c>
      <c r="O203" s="36" t="n">
        <f aca="false">SQRT(M203^2+N203^2)</f>
        <v>4.02542070335836</v>
      </c>
      <c r="P203" s="40" t="n">
        <f aca="false">IF(J203="","",MAX(0,J203-1.96*O203/100))</f>
        <v>0.395795005747918</v>
      </c>
      <c r="Q203" s="40" t="n">
        <f aca="false">IF(J203="","",MIN(1,J203+1.96*O203/100))</f>
        <v>0.553591497319566</v>
      </c>
      <c r="R203" s="32" t="str">
        <f aca="false">IF(L203="","",IF(ABS(L203)&lt;=O203,"Yes","No"))</f>
        <v>Yes</v>
      </c>
      <c r="S203" s="32" t="str">
        <f aca="false">IF(L203="","",IF(ABS(L203)&lt;=1.96*O203,"Yes","No"))</f>
        <v>Yes</v>
      </c>
      <c r="T203" s="59" t="n">
        <f aca="false">IF(D203="","",ROUND(SQRT(((D203+G203)*O203/100)^2+(J203*(D203+G203)*0.09179)^2),0))</f>
        <v>77</v>
      </c>
      <c r="U203" s="32"/>
    </row>
    <row r="204" customFormat="false" ht="15" hidden="false" customHeight="false" outlineLevel="0" collapsed="false">
      <c r="A204" s="32" t="s">
        <v>230</v>
      </c>
      <c r="B204" s="32" t="s">
        <v>398</v>
      </c>
      <c r="C204" s="32" t="s">
        <v>401</v>
      </c>
      <c r="D204" s="59" t="n">
        <v>763</v>
      </c>
      <c r="E204" s="59" t="n">
        <v>732</v>
      </c>
      <c r="F204" s="68" t="n">
        <f aca="false">IF(E204="","",D204-E204)</f>
        <v>31</v>
      </c>
      <c r="G204" s="59" t="n">
        <v>599</v>
      </c>
      <c r="H204" s="59" t="n">
        <v>616</v>
      </c>
      <c r="I204" s="68" t="n">
        <f aca="false">IF(H204="","",G204-H204)</f>
        <v>-17</v>
      </c>
      <c r="J204" s="40" t="n">
        <f aca="false">IF(OR(D204="",D204+G204=0),"",D204/(D204+G204))</f>
        <v>0.560205580029369</v>
      </c>
      <c r="K204" s="40" t="n">
        <f aca="false">IF(E204="","",E204/(E204+H204))</f>
        <v>0.543026706231454</v>
      </c>
      <c r="L204" s="69" t="n">
        <f aca="false">IF(OR(K204="",J204=""),"",(J204-K204)*100)</f>
        <v>1.71788737979146</v>
      </c>
      <c r="M204" s="36" t="n">
        <v>3.81593102501519</v>
      </c>
      <c r="N204" s="36" t="n">
        <v>1.28167166284998</v>
      </c>
      <c r="O204" s="36" t="n">
        <f aca="false">SQRT(M204^2+N204^2)</f>
        <v>4.02542070335836</v>
      </c>
      <c r="P204" s="40" t="n">
        <f aca="false">IF(J204="","",MAX(0,J204-1.96*O204/100))</f>
        <v>0.481307334243545</v>
      </c>
      <c r="Q204" s="40" t="n">
        <f aca="false">IF(J204="","",MIN(1,J204+1.96*O204/100))</f>
        <v>0.639103825815193</v>
      </c>
      <c r="R204" s="32" t="str">
        <f aca="false">IF(L204="","",IF(ABS(L204)&lt;=O204,"Yes","No"))</f>
        <v>Yes</v>
      </c>
      <c r="S204" s="32" t="str">
        <f aca="false">IF(L204="","",IF(ABS(L204)&lt;=1.96*O204,"Yes","No"))</f>
        <v>Yes</v>
      </c>
      <c r="T204" s="59" t="n">
        <f aca="false">IF(D204="","",ROUND(SQRT(((D204+G204)*O204/100)^2+(J204*(D204+G204)*0.09179)^2),0))</f>
        <v>89</v>
      </c>
      <c r="U204" s="32"/>
    </row>
    <row r="205" customFormat="false" ht="15" hidden="false" customHeight="false" outlineLevel="0" collapsed="false">
      <c r="A205" s="32" t="s">
        <v>230</v>
      </c>
      <c r="B205" s="32" t="s">
        <v>398</v>
      </c>
      <c r="C205" s="32" t="s">
        <v>402</v>
      </c>
      <c r="D205" s="59" t="n">
        <v>888</v>
      </c>
      <c r="E205" s="59" t="n">
        <v>871</v>
      </c>
      <c r="F205" s="68" t="n">
        <f aca="false">IF(E205="","",D205-E205)</f>
        <v>17</v>
      </c>
      <c r="G205" s="59" t="n">
        <v>652</v>
      </c>
      <c r="H205" s="59" t="n">
        <v>616</v>
      </c>
      <c r="I205" s="68" t="n">
        <f aca="false">IF(H205="","",G205-H205)</f>
        <v>36</v>
      </c>
      <c r="J205" s="40" t="n">
        <f aca="false">IF(OR(D205="",D205+G205=0),"",D205/(D205+G205))</f>
        <v>0.576623376623377</v>
      </c>
      <c r="K205" s="40" t="n">
        <f aca="false">IF(E205="","",E205/(E205+H205))</f>
        <v>0.585743106926698</v>
      </c>
      <c r="L205" s="69" t="n">
        <f aca="false">IF(OR(K205="",J205=""),"",(J205-K205)*100)</f>
        <v>-0.911973030332147</v>
      </c>
      <c r="M205" s="36" t="n">
        <v>3.81593102501519</v>
      </c>
      <c r="N205" s="36" t="n">
        <v>1.28167166284998</v>
      </c>
      <c r="O205" s="36" t="n">
        <f aca="false">SQRT(M205^2+N205^2)</f>
        <v>4.02542070335836</v>
      </c>
      <c r="P205" s="40" t="n">
        <f aca="false">IF(J205="","",MAX(0,J205-1.96*O205/100))</f>
        <v>0.497725130837553</v>
      </c>
      <c r="Q205" s="40" t="n">
        <f aca="false">IF(J205="","",MIN(1,J205+1.96*O205/100))</f>
        <v>0.655521622409201</v>
      </c>
      <c r="R205" s="32" t="str">
        <f aca="false">IF(L205="","",IF(ABS(L205)&lt;=O205,"Yes","No"))</f>
        <v>Yes</v>
      </c>
      <c r="S205" s="32" t="str">
        <f aca="false">IF(L205="","",IF(ABS(L205)&lt;=1.96*O205,"Yes","No"))</f>
        <v>Yes</v>
      </c>
      <c r="T205" s="59" t="n">
        <f aca="false">IF(D205="","",ROUND(SQRT(((D205+G205)*O205/100)^2+(J205*(D205+G205)*0.09179)^2),0))</f>
        <v>102</v>
      </c>
      <c r="U205" s="32"/>
    </row>
    <row r="206" customFormat="false" ht="15" hidden="false" customHeight="false" outlineLevel="0" collapsed="false">
      <c r="A206" s="32" t="s">
        <v>230</v>
      </c>
      <c r="B206" s="32" t="s">
        <v>398</v>
      </c>
      <c r="C206" s="32" t="s">
        <v>403</v>
      </c>
      <c r="D206" s="59" t="n">
        <v>305</v>
      </c>
      <c r="E206" s="59" t="n">
        <v>305</v>
      </c>
      <c r="F206" s="68" t="n">
        <f aca="false">IF(E206="","",D206-E206)</f>
        <v>0</v>
      </c>
      <c r="G206" s="59" t="n">
        <v>270</v>
      </c>
      <c r="H206" s="59" t="n">
        <v>262</v>
      </c>
      <c r="I206" s="68" t="n">
        <f aca="false">IF(H206="","",G206-H206)</f>
        <v>8</v>
      </c>
      <c r="J206" s="40" t="n">
        <f aca="false">IF(OR(D206="",D206+G206=0),"",D206/(D206+G206))</f>
        <v>0.530434782608696</v>
      </c>
      <c r="K206" s="40" t="n">
        <f aca="false">IF(E206="","",E206/(E206+H206))</f>
        <v>0.537918871252205</v>
      </c>
      <c r="L206" s="69" t="n">
        <f aca="false">IF(OR(K206="",J206=""),"",(J206-K206)*100)</f>
        <v>-0.748408864350891</v>
      </c>
      <c r="M206" s="36" t="n">
        <v>4.95430278342605</v>
      </c>
      <c r="N206" s="36" t="n">
        <v>1.28167166284998</v>
      </c>
      <c r="O206" s="36" t="n">
        <f aca="false">SQRT(M206^2+N206^2)</f>
        <v>5.11740152042184</v>
      </c>
      <c r="P206" s="40" t="n">
        <f aca="false">IF(J206="","",MAX(0,J206-1.96*O206/100))</f>
        <v>0.430133712808428</v>
      </c>
      <c r="Q206" s="40" t="n">
        <f aca="false">IF(J206="","",MIN(1,J206+1.96*O206/100))</f>
        <v>0.630735852408964</v>
      </c>
      <c r="R206" s="32" t="str">
        <f aca="false">IF(L206="","",IF(ABS(L206)&lt;=O206,"Yes","No"))</f>
        <v>Yes</v>
      </c>
      <c r="S206" s="32" t="str">
        <f aca="false">IF(L206="","",IF(ABS(L206)&lt;=1.96*O206,"Yes","No"))</f>
        <v>Yes</v>
      </c>
      <c r="T206" s="59" t="n">
        <f aca="false">IF(D206="","",ROUND(SQRT(((D206+G206)*O206/100)^2+(J206*(D206+G206)*0.15542)^2),0))</f>
        <v>56</v>
      </c>
      <c r="U206" s="32"/>
    </row>
    <row r="207" customFormat="false" ht="15" hidden="false" customHeight="false" outlineLevel="0" collapsed="false">
      <c r="A207" s="32" t="s">
        <v>230</v>
      </c>
      <c r="B207" s="32" t="s">
        <v>398</v>
      </c>
      <c r="C207" s="32" t="s">
        <v>404</v>
      </c>
      <c r="D207" s="59" t="n">
        <v>550</v>
      </c>
      <c r="E207" s="59" t="n">
        <v>535</v>
      </c>
      <c r="F207" s="68" t="n">
        <f aca="false">IF(E207="","",D207-E207)</f>
        <v>15</v>
      </c>
      <c r="G207" s="59" t="n">
        <v>348</v>
      </c>
      <c r="H207" s="59" t="n">
        <v>364</v>
      </c>
      <c r="I207" s="68" t="n">
        <f aca="false">IF(H207="","",G207-H207)</f>
        <v>-16</v>
      </c>
      <c r="J207" s="40" t="n">
        <f aca="false">IF(OR(D207="",D207+G207=0),"",D207/(D207+G207))</f>
        <v>0.612472160356347</v>
      </c>
      <c r="K207" s="40" t="n">
        <f aca="false">IF(E207="","",E207/(E207+H207))</f>
        <v>0.595105672969967</v>
      </c>
      <c r="L207" s="69" t="n">
        <f aca="false">IF(OR(K207="",J207=""),"",(J207-K207)*100)</f>
        <v>1.73664873863808</v>
      </c>
      <c r="M207" s="36" t="n">
        <v>3.90585804045176</v>
      </c>
      <c r="N207" s="36" t="n">
        <v>1.28167166284998</v>
      </c>
      <c r="O207" s="36" t="n">
        <f aca="false">SQRT(M207^2+N207^2)</f>
        <v>4.11076748108115</v>
      </c>
      <c r="P207" s="40" t="n">
        <f aca="false">IF(J207="","",MAX(0,J207-1.96*O207/100))</f>
        <v>0.531901117727157</v>
      </c>
      <c r="Q207" s="40" t="n">
        <f aca="false">IF(J207="","",MIN(1,J207+1.96*O207/100))</f>
        <v>0.693043202985538</v>
      </c>
      <c r="R207" s="32" t="str">
        <f aca="false">IF(L207="","",IF(ABS(L207)&lt;=O207,"Yes","No"))</f>
        <v>Yes</v>
      </c>
      <c r="S207" s="32" t="str">
        <f aca="false">IF(L207="","",IF(ABS(L207)&lt;=1.96*O207,"Yes","No"))</f>
        <v>Yes</v>
      </c>
      <c r="T207" s="59" t="n">
        <f aca="false">IF(D207="","",ROUND(SQRT(((D207+G207)*O207/100)^2+(J207*(D207+G207)*0.09439)^2),0))</f>
        <v>64</v>
      </c>
      <c r="U207" s="32"/>
    </row>
    <row r="208" customFormat="false" ht="15" hidden="false" customHeight="false" outlineLevel="0" collapsed="false">
      <c r="A208" s="32" t="s">
        <v>230</v>
      </c>
      <c r="B208" s="32" t="s">
        <v>398</v>
      </c>
      <c r="C208" s="32" t="s">
        <v>405</v>
      </c>
      <c r="D208" s="59" t="n">
        <v>514</v>
      </c>
      <c r="E208" s="59" t="n">
        <v>564</v>
      </c>
      <c r="F208" s="68" t="n">
        <f aca="false">IF(E208="","",D208-E208)</f>
        <v>-50</v>
      </c>
      <c r="G208" s="59" t="n">
        <v>457</v>
      </c>
      <c r="H208" s="59" t="n">
        <v>451</v>
      </c>
      <c r="I208" s="68" t="n">
        <f aca="false">IF(H208="","",G208-H208)</f>
        <v>6</v>
      </c>
      <c r="J208" s="40" t="n">
        <f aca="false">IF(OR(D208="",D208+G208=0),"",D208/(D208+G208))</f>
        <v>0.529351184346035</v>
      </c>
      <c r="K208" s="40" t="n">
        <f aca="false">IF(E208="","",E208/(E208+H208))</f>
        <v>0.555665024630542</v>
      </c>
      <c r="L208" s="69" t="n">
        <f aca="false">IF(OR(K208="",J208=""),"",(J208-K208)*100)</f>
        <v>-2.63138402845069</v>
      </c>
      <c r="M208" s="36" t="n">
        <v>3.90585804045176</v>
      </c>
      <c r="N208" s="36" t="n">
        <v>1.28167166284998</v>
      </c>
      <c r="O208" s="36" t="n">
        <f aca="false">SQRT(M208^2+N208^2)</f>
        <v>4.11076748108115</v>
      </c>
      <c r="P208" s="40" t="n">
        <f aca="false">IF(J208="","",MAX(0,J208-1.96*O208/100))</f>
        <v>0.448780141716844</v>
      </c>
      <c r="Q208" s="40" t="n">
        <f aca="false">IF(J208="","",MIN(1,J208+1.96*O208/100))</f>
        <v>0.609922226975226</v>
      </c>
      <c r="R208" s="32" t="str">
        <f aca="false">IF(L208="","",IF(ABS(L208)&lt;=O208,"Yes","No"))</f>
        <v>Yes</v>
      </c>
      <c r="S208" s="32" t="str">
        <f aca="false">IF(L208="","",IF(ABS(L208)&lt;=1.96*O208,"Yes","No"))</f>
        <v>Yes</v>
      </c>
      <c r="T208" s="59" t="n">
        <f aca="false">IF(D208="","",ROUND(SQRT(((D208+G208)*O208/100)^2+(J208*(D208+G208)*0.09439)^2),0))</f>
        <v>63</v>
      </c>
      <c r="U208" s="32"/>
    </row>
    <row r="209" customFormat="false" ht="15" hidden="false" customHeight="false" outlineLevel="0" collapsed="false">
      <c r="A209" s="32" t="s">
        <v>230</v>
      </c>
      <c r="B209" s="32" t="s">
        <v>398</v>
      </c>
      <c r="C209" s="32" t="s">
        <v>406</v>
      </c>
      <c r="D209" s="59" t="n">
        <v>278</v>
      </c>
      <c r="E209" s="59" t="n">
        <v>279</v>
      </c>
      <c r="F209" s="68" t="n">
        <f aca="false">IF(E209="","",D209-E209)</f>
        <v>-1</v>
      </c>
      <c r="G209" s="59" t="n">
        <v>306</v>
      </c>
      <c r="H209" s="59" t="n">
        <v>318</v>
      </c>
      <c r="I209" s="68" t="n">
        <f aca="false">IF(H209="","",G209-H209)</f>
        <v>-12</v>
      </c>
      <c r="J209" s="40" t="n">
        <f aca="false">IF(OR(D209="",D209+G209=0),"",D209/(D209+G209))</f>
        <v>0.476027397260274</v>
      </c>
      <c r="K209" s="40" t="n">
        <f aca="false">IF(E209="","",E209/(E209+H209))</f>
        <v>0.467336683417085</v>
      </c>
      <c r="L209" s="69" t="n">
        <f aca="false">IF(OR(K209="",J209=""),"",(J209-K209)*100)</f>
        <v>0.869071384318854</v>
      </c>
      <c r="M209" s="36" t="n">
        <v>4.95430278342605</v>
      </c>
      <c r="N209" s="36" t="n">
        <v>1.28167166284998</v>
      </c>
      <c r="O209" s="36" t="n">
        <f aca="false">SQRT(M209^2+N209^2)</f>
        <v>5.11740152042184</v>
      </c>
      <c r="P209" s="40" t="n">
        <f aca="false">IF(J209="","",MAX(0,J209-1.96*O209/100))</f>
        <v>0.375726327460006</v>
      </c>
      <c r="Q209" s="40" t="n">
        <f aca="false">IF(J209="","",MIN(1,J209+1.96*O209/100))</f>
        <v>0.576328467060542</v>
      </c>
      <c r="R209" s="32" t="str">
        <f aca="false">IF(L209="","",IF(ABS(L209)&lt;=O209,"Yes","No"))</f>
        <v>Yes</v>
      </c>
      <c r="S209" s="32" t="str">
        <f aca="false">IF(L209="","",IF(ABS(L209)&lt;=1.96*O209,"Yes","No"))</f>
        <v>Yes</v>
      </c>
      <c r="T209" s="59" t="n">
        <f aca="false">IF(D209="","",ROUND(SQRT(((D209+G209)*O209/100)^2+(J209*(D209+G209)*0.15542)^2),0))</f>
        <v>53</v>
      </c>
      <c r="U209" s="32"/>
    </row>
    <row r="210" customFormat="false" ht="15" hidden="false" customHeight="false" outlineLevel="0" collapsed="false">
      <c r="A210" s="32" t="s">
        <v>230</v>
      </c>
      <c r="B210" s="32" t="s">
        <v>398</v>
      </c>
      <c r="C210" s="32" t="s">
        <v>407</v>
      </c>
      <c r="D210" s="59" t="n">
        <v>598</v>
      </c>
      <c r="E210" s="59" t="n">
        <v>571</v>
      </c>
      <c r="F210" s="68" t="n">
        <f aca="false">IF(E210="","",D210-E210)</f>
        <v>27</v>
      </c>
      <c r="G210" s="59" t="n">
        <v>536</v>
      </c>
      <c r="H210" s="59" t="n">
        <v>544</v>
      </c>
      <c r="I210" s="68" t="n">
        <f aca="false">IF(H210="","",G210-H210)</f>
        <v>-8</v>
      </c>
      <c r="J210" s="40" t="n">
        <f aca="false">IF(OR(D210="",D210+G210=0),"",D210/(D210+G210))</f>
        <v>0.527336860670194</v>
      </c>
      <c r="K210" s="40" t="n">
        <f aca="false">IF(E210="","",E210/(E210+H210))</f>
        <v>0.512107623318386</v>
      </c>
      <c r="L210" s="69" t="n">
        <f aca="false">IF(OR(K210="",J210=""),"",(J210-K210)*100)</f>
        <v>1.52292373518084</v>
      </c>
      <c r="M210" s="36" t="n">
        <v>3.90585804045176</v>
      </c>
      <c r="N210" s="36" t="n">
        <v>1.28167166284998</v>
      </c>
      <c r="O210" s="36" t="n">
        <f aca="false">SQRT(M210^2+N210^2)</f>
        <v>4.11076748108115</v>
      </c>
      <c r="P210" s="40" t="n">
        <f aca="false">IF(J210="","",MAX(0,J210-1.96*O210/100))</f>
        <v>0.446765818041003</v>
      </c>
      <c r="Q210" s="40" t="n">
        <f aca="false">IF(J210="","",MIN(1,J210+1.96*O210/100))</f>
        <v>0.607907903299385</v>
      </c>
      <c r="R210" s="32" t="str">
        <f aca="false">IF(L210="","",IF(ABS(L210)&lt;=O210,"Yes","No"))</f>
        <v>Yes</v>
      </c>
      <c r="S210" s="32" t="str">
        <f aca="false">IF(L210="","",IF(ABS(L210)&lt;=1.96*O210,"Yes","No"))</f>
        <v>Yes</v>
      </c>
      <c r="T210" s="59" t="n">
        <f aca="false">IF(D210="","",ROUND(SQRT(((D210+G210)*O210/100)^2+(J210*(D210+G210)*0.09439)^2),0))</f>
        <v>73</v>
      </c>
      <c r="U210" s="32"/>
    </row>
    <row r="211" customFormat="false" ht="15" hidden="false" customHeight="false" outlineLevel="0" collapsed="false">
      <c r="A211" s="32" t="s">
        <v>230</v>
      </c>
      <c r="B211" s="32" t="s">
        <v>398</v>
      </c>
      <c r="C211" s="32" t="s">
        <v>408</v>
      </c>
      <c r="D211" s="59" t="n">
        <v>832</v>
      </c>
      <c r="E211" s="59" t="n">
        <v>829</v>
      </c>
      <c r="F211" s="68" t="n">
        <f aca="false">IF(E211="","",D211-E211)</f>
        <v>3</v>
      </c>
      <c r="G211" s="59" t="n">
        <v>962</v>
      </c>
      <c r="H211" s="59" t="n">
        <v>968</v>
      </c>
      <c r="I211" s="68" t="n">
        <f aca="false">IF(H211="","",G211-H211)</f>
        <v>-6</v>
      </c>
      <c r="J211" s="40" t="n">
        <f aca="false">IF(OR(D211="",D211+G211=0),"",D211/(D211+G211))</f>
        <v>0.463768115942029</v>
      </c>
      <c r="K211" s="40" t="n">
        <f aca="false">IF(E211="","",E211/(E211+H211))</f>
        <v>0.461324429604897</v>
      </c>
      <c r="L211" s="69" t="n">
        <f aca="false">IF(OR(K211="",J211=""),"",(J211-K211)*100)</f>
        <v>0.244368633713193</v>
      </c>
      <c r="M211" s="36" t="n">
        <v>3.81593102501519</v>
      </c>
      <c r="N211" s="36" t="n">
        <v>1.28167166284998</v>
      </c>
      <c r="O211" s="36" t="n">
        <f aca="false">SQRT(M211^2+N211^2)</f>
        <v>4.02542070335836</v>
      </c>
      <c r="P211" s="40" t="n">
        <f aca="false">IF(J211="","",MAX(0,J211-1.96*O211/100))</f>
        <v>0.384869870156205</v>
      </c>
      <c r="Q211" s="40" t="n">
        <f aca="false">IF(J211="","",MIN(1,J211+1.96*O211/100))</f>
        <v>0.542666361727853</v>
      </c>
      <c r="R211" s="32" t="str">
        <f aca="false">IF(L211="","",IF(ABS(L211)&lt;=O211,"Yes","No"))</f>
        <v>Yes</v>
      </c>
      <c r="S211" s="32" t="str">
        <f aca="false">IF(L211="","",IF(ABS(L211)&lt;=1.96*O211,"Yes","No"))</f>
        <v>Yes</v>
      </c>
      <c r="T211" s="59" t="n">
        <f aca="false">IF(D211="","",ROUND(SQRT(((D211+G211)*O211/100)^2+(J211*(D211+G211)*0.09179)^2),0))</f>
        <v>105</v>
      </c>
      <c r="U211" s="32"/>
    </row>
    <row r="212" customFormat="false" ht="15" hidden="false" customHeight="false" outlineLevel="0" collapsed="false">
      <c r="A212" s="32" t="s">
        <v>230</v>
      </c>
      <c r="B212" s="32" t="s">
        <v>398</v>
      </c>
      <c r="C212" s="32" t="s">
        <v>409</v>
      </c>
      <c r="D212" s="59" t="n">
        <v>693</v>
      </c>
      <c r="E212" s="59" t="n">
        <v>698</v>
      </c>
      <c r="F212" s="68" t="n">
        <f aca="false">IF(E212="","",D212-E212)</f>
        <v>-5</v>
      </c>
      <c r="G212" s="59" t="n">
        <v>749</v>
      </c>
      <c r="H212" s="59" t="n">
        <v>748</v>
      </c>
      <c r="I212" s="68" t="n">
        <f aca="false">IF(H212="","",G212-H212)</f>
        <v>1</v>
      </c>
      <c r="J212" s="40" t="n">
        <f aca="false">IF(OR(D212="",D212+G212=0),"",D212/(D212+G212))</f>
        <v>0.480582524271845</v>
      </c>
      <c r="K212" s="40" t="n">
        <f aca="false">IF(E212="","",E212/(E212+H212))</f>
        <v>0.482710926694329</v>
      </c>
      <c r="L212" s="69" t="n">
        <f aca="false">IF(OR(K212="",J212=""),"",(J212-K212)*100)</f>
        <v>-0.212840242248452</v>
      </c>
      <c r="M212" s="36" t="n">
        <v>3.81593102501519</v>
      </c>
      <c r="N212" s="36" t="n">
        <v>1.28167166284998</v>
      </c>
      <c r="O212" s="36" t="n">
        <f aca="false">SQRT(M212^2+N212^2)</f>
        <v>4.02542070335836</v>
      </c>
      <c r="P212" s="40" t="n">
        <f aca="false">IF(J212="","",MAX(0,J212-1.96*O212/100))</f>
        <v>0.401684278486021</v>
      </c>
      <c r="Q212" s="40" t="n">
        <f aca="false">IF(J212="","",MIN(1,J212+1.96*O212/100))</f>
        <v>0.559480770057669</v>
      </c>
      <c r="R212" s="32" t="str">
        <f aca="false">IF(L212="","",IF(ABS(L212)&lt;=O212,"Yes","No"))</f>
        <v>Yes</v>
      </c>
      <c r="S212" s="32" t="str">
        <f aca="false">IF(L212="","",IF(ABS(L212)&lt;=1.96*O212,"Yes","No"))</f>
        <v>Yes</v>
      </c>
      <c r="T212" s="59" t="n">
        <f aca="false">IF(D212="","",ROUND(SQRT(((D212+G212)*O212/100)^2+(J212*(D212+G212)*0.09179)^2),0))</f>
        <v>86</v>
      </c>
      <c r="U212" s="32"/>
    </row>
    <row r="213" customFormat="false" ht="15" hidden="false" customHeight="false" outlineLevel="0" collapsed="false">
      <c r="A213" s="32" t="s">
        <v>230</v>
      </c>
      <c r="B213" s="32" t="s">
        <v>398</v>
      </c>
      <c r="C213" s="32" t="s">
        <v>410</v>
      </c>
      <c r="D213" s="59" t="n">
        <v>611</v>
      </c>
      <c r="E213" s="59" t="n">
        <v>582</v>
      </c>
      <c r="F213" s="68" t="n">
        <f aca="false">IF(E213="","",D213-E213)</f>
        <v>29</v>
      </c>
      <c r="G213" s="59" t="n">
        <v>565</v>
      </c>
      <c r="H213" s="59" t="n">
        <v>562</v>
      </c>
      <c r="I213" s="68" t="n">
        <f aca="false">IF(H213="","",G213-H213)</f>
        <v>3</v>
      </c>
      <c r="J213" s="40" t="n">
        <f aca="false">IF(OR(D213="",D213+G213=0),"",D213/(D213+G213))</f>
        <v>0.519557823129252</v>
      </c>
      <c r="K213" s="40" t="n">
        <f aca="false">IF(E213="","",E213/(E213+H213))</f>
        <v>0.508741258741259</v>
      </c>
      <c r="L213" s="69" t="n">
        <f aca="false">IF(OR(K213="",J213=""),"",(J213-K213)*100)</f>
        <v>1.08165643879929</v>
      </c>
      <c r="M213" s="36" t="n">
        <v>3.90585804045176</v>
      </c>
      <c r="N213" s="36" t="n">
        <v>1.28167166284998</v>
      </c>
      <c r="O213" s="36" t="n">
        <f aca="false">SQRT(M213^2+N213^2)</f>
        <v>4.11076748108115</v>
      </c>
      <c r="P213" s="40" t="n">
        <f aca="false">IF(J213="","",MAX(0,J213-1.96*O213/100))</f>
        <v>0.438986780500061</v>
      </c>
      <c r="Q213" s="40" t="n">
        <f aca="false">IF(J213="","",MIN(1,J213+1.96*O213/100))</f>
        <v>0.600128865758442</v>
      </c>
      <c r="R213" s="32" t="str">
        <f aca="false">IF(L213="","",IF(ABS(L213)&lt;=O213,"Yes","No"))</f>
        <v>Yes</v>
      </c>
      <c r="S213" s="32" t="str">
        <f aca="false">IF(L213="","",IF(ABS(L213)&lt;=1.96*O213,"Yes","No"))</f>
        <v>Yes</v>
      </c>
      <c r="T213" s="59" t="n">
        <f aca="false">IF(D213="","",ROUND(SQRT(((D213+G213)*O213/100)^2+(J213*(D213+G213)*0.09439)^2),0))</f>
        <v>75</v>
      </c>
      <c r="U213" s="32"/>
    </row>
    <row r="214" customFormat="false" ht="15" hidden="false" customHeight="false" outlineLevel="0" collapsed="false">
      <c r="A214" s="32" t="s">
        <v>411</v>
      </c>
      <c r="B214" s="32" t="s">
        <v>412</v>
      </c>
      <c r="C214" s="32" t="s">
        <v>413</v>
      </c>
      <c r="D214" s="59" t="n">
        <v>438</v>
      </c>
      <c r="E214" s="59" t="n">
        <v>471</v>
      </c>
      <c r="F214" s="68" t="n">
        <f aca="false">IF(E214="","",D214-E214)</f>
        <v>-33</v>
      </c>
      <c r="G214" s="59" t="n">
        <v>1106</v>
      </c>
      <c r="H214" s="59" t="n">
        <v>1124</v>
      </c>
      <c r="I214" s="68" t="n">
        <f aca="false">IF(H214="","",G214-H214)</f>
        <v>-18</v>
      </c>
      <c r="J214" s="40" t="n">
        <f aca="false">IF(OR(D214="",D214+G214=0),"",D214/(D214+G214))</f>
        <v>0.283678756476684</v>
      </c>
      <c r="K214" s="40" t="n">
        <f aca="false">IF(E214="","",E214/(E214+H214))</f>
        <v>0.295297805642633</v>
      </c>
      <c r="L214" s="69" t="n">
        <f aca="false">IF(OR(K214="",J214=""),"",(J214-K214)*100)</f>
        <v>-1.16190491659493</v>
      </c>
      <c r="M214" s="36" t="n">
        <v>3.81593102501519</v>
      </c>
      <c r="N214" s="36" t="n">
        <v>1.28167166284998</v>
      </c>
      <c r="O214" s="36" t="n">
        <f aca="false">SQRT(M214^2+N214^2)</f>
        <v>4.02542070335836</v>
      </c>
      <c r="P214" s="40" t="n">
        <f aca="false">IF(J214="","",MAX(0,J214-1.96*O214/100))</f>
        <v>0.20478051069086</v>
      </c>
      <c r="Q214" s="40" t="n">
        <f aca="false">IF(J214="","",MIN(1,J214+1.96*O214/100))</f>
        <v>0.362577002262508</v>
      </c>
      <c r="R214" s="32" t="str">
        <f aca="false">IF(L214="","",IF(ABS(L214)&lt;=O214,"Yes","No"))</f>
        <v>Yes</v>
      </c>
      <c r="S214" s="32" t="str">
        <f aca="false">IF(L214="","",IF(ABS(L214)&lt;=1.96*O214,"Yes","No"))</f>
        <v>Yes</v>
      </c>
      <c r="T214" s="59" t="n">
        <f aca="false">IF(D214="","",ROUND(SQRT(((D214+G214)*O214/100)^2+(J214*(D214+G214)*0.09179)^2),0))</f>
        <v>74</v>
      </c>
      <c r="U214" s="32"/>
    </row>
    <row r="215" customFormat="false" ht="15" hidden="false" customHeight="false" outlineLevel="0" collapsed="false">
      <c r="A215" s="32" t="s">
        <v>411</v>
      </c>
      <c r="B215" s="32" t="s">
        <v>414</v>
      </c>
      <c r="C215" s="32" t="s">
        <v>415</v>
      </c>
      <c r="D215" s="59" t="n">
        <v>1326</v>
      </c>
      <c r="E215" s="59" t="n">
        <v>1414</v>
      </c>
      <c r="F215" s="68" t="n">
        <f aca="false">IF(E215="","",D215-E215)</f>
        <v>-88</v>
      </c>
      <c r="G215" s="59" t="n">
        <v>2843</v>
      </c>
      <c r="H215" s="59" t="n">
        <v>2894</v>
      </c>
      <c r="I215" s="68" t="n">
        <f aca="false">IF(H215="","",G215-H215)</f>
        <v>-51</v>
      </c>
      <c r="J215" s="40" t="n">
        <f aca="false">IF(OR(D215="",D215+G215=0),"",D215/(D215+G215))</f>
        <v>0.318061885344207</v>
      </c>
      <c r="K215" s="40" t="n">
        <f aca="false">IF(E215="","",E215/(E215+H215))</f>
        <v>0.328226555246054</v>
      </c>
      <c r="L215" s="69" t="n">
        <f aca="false">IF(OR(K215="",J215=""),"",(J215-K215)*100)</f>
        <v>-1.01646699018466</v>
      </c>
      <c r="M215" s="36" t="n">
        <v>3.81593102501519</v>
      </c>
      <c r="N215" s="36" t="n">
        <v>1.28167166284998</v>
      </c>
      <c r="O215" s="36" t="n">
        <f aca="false">SQRT(M215^2+N215^2)</f>
        <v>4.02542070335836</v>
      </c>
      <c r="P215" s="40" t="n">
        <f aca="false">IF(J215="","",MAX(0,J215-1.96*O215/100))</f>
        <v>0.239163639558383</v>
      </c>
      <c r="Q215" s="40" t="n">
        <f aca="false">IF(J215="","",MIN(1,J215+1.96*O215/100))</f>
        <v>0.396960131130031</v>
      </c>
      <c r="R215" s="32" t="str">
        <f aca="false">IF(L215="","",IF(ABS(L215)&lt;=O215,"Yes","No"))</f>
        <v>Yes</v>
      </c>
      <c r="S215" s="32" t="str">
        <f aca="false">IF(L215="","",IF(ABS(L215)&lt;=1.96*O215,"Yes","No"))</f>
        <v>Yes</v>
      </c>
      <c r="T215" s="59" t="n">
        <f aca="false">IF(D215="","",ROUND(SQRT(((D215+G215)*O215/100)^2+(J215*(D215+G215)*0.09179)^2),0))</f>
        <v>207</v>
      </c>
      <c r="U215" s="32"/>
    </row>
    <row r="216" customFormat="false" ht="15" hidden="false" customHeight="false" outlineLevel="0" collapsed="false">
      <c r="A216" s="32" t="s">
        <v>411</v>
      </c>
      <c r="B216" s="32" t="s">
        <v>416</v>
      </c>
      <c r="C216" s="32" t="s">
        <v>417</v>
      </c>
      <c r="D216" s="59" t="n">
        <v>431</v>
      </c>
      <c r="E216" s="59" t="n">
        <v>521</v>
      </c>
      <c r="F216" s="68" t="n">
        <f aca="false">IF(E216="","",D216-E216)</f>
        <v>-90</v>
      </c>
      <c r="G216" s="59" t="n">
        <v>896</v>
      </c>
      <c r="H216" s="59" t="n">
        <v>997</v>
      </c>
      <c r="I216" s="68" t="n">
        <f aca="false">IF(H216="","",G216-H216)</f>
        <v>-101</v>
      </c>
      <c r="J216" s="40" t="n">
        <f aca="false">IF(OR(D216="",D216+G216=0),"",D216/(D216+G216))</f>
        <v>0.324792765636775</v>
      </c>
      <c r="K216" s="40" t="n">
        <f aca="false">IF(E216="","",E216/(E216+H216))</f>
        <v>0.343214756258235</v>
      </c>
      <c r="L216" s="69" t="n">
        <f aca="false">IF(OR(K216="",J216=""),"",(J216-K216)*100)</f>
        <v>-1.84219906214598</v>
      </c>
      <c r="M216" s="36" t="n">
        <v>3.81593102501519</v>
      </c>
      <c r="N216" s="36" t="n">
        <v>1.28167166284998</v>
      </c>
      <c r="O216" s="36" t="n">
        <f aca="false">SQRT(M216^2+N216^2)</f>
        <v>4.02542070335836</v>
      </c>
      <c r="P216" s="40" t="n">
        <f aca="false">IF(J216="","",MAX(0,J216-1.96*O216/100))</f>
        <v>0.245894519850951</v>
      </c>
      <c r="Q216" s="40" t="n">
        <f aca="false">IF(J216="","",MIN(1,J216+1.96*O216/100))</f>
        <v>0.403691011422599</v>
      </c>
      <c r="R216" s="32" t="str">
        <f aca="false">IF(L216="","",IF(ABS(L216)&lt;=O216,"Yes","No"))</f>
        <v>Yes</v>
      </c>
      <c r="S216" s="32" t="str">
        <f aca="false">IF(L216="","",IF(ABS(L216)&lt;=1.96*O216,"Yes","No"))</f>
        <v>Yes</v>
      </c>
      <c r="T216" s="59" t="n">
        <f aca="false">IF(D216="","",ROUND(SQRT(((D216+G216)*O216/100)^2+(J216*(D216+G216)*0.09179)^2),0))</f>
        <v>66</v>
      </c>
      <c r="U216" s="32"/>
    </row>
    <row r="217" customFormat="false" ht="15" hidden="false" customHeight="false" outlineLevel="0" collapsed="false">
      <c r="A217" s="32" t="s">
        <v>418</v>
      </c>
      <c r="B217" s="32" t="s">
        <v>419</v>
      </c>
      <c r="C217" s="32" t="s">
        <v>420</v>
      </c>
      <c r="D217" s="59" t="n">
        <v>655</v>
      </c>
      <c r="E217" s="59" t="n">
        <v>687</v>
      </c>
      <c r="F217" s="68" t="n">
        <f aca="false">IF(E217="","",D217-E217)</f>
        <v>-32</v>
      </c>
      <c r="G217" s="59" t="n">
        <v>1042</v>
      </c>
      <c r="H217" s="59" t="n">
        <v>1009</v>
      </c>
      <c r="I217" s="68" t="n">
        <f aca="false">IF(H217="","",G217-H217)</f>
        <v>33</v>
      </c>
      <c r="J217" s="40" t="n">
        <f aca="false">IF(OR(D217="",D217+G217=0),"",D217/(D217+G217))</f>
        <v>0.385975250441956</v>
      </c>
      <c r="K217" s="40" t="n">
        <f aca="false">IF(E217="","",E217/(E217+H217))</f>
        <v>0.405070754716981</v>
      </c>
      <c r="L217" s="69" t="n">
        <f aca="false">IF(OR(K217="",J217=""),"",(J217-K217)*100)</f>
        <v>-1.90955042750247</v>
      </c>
      <c r="M217" s="36" t="n">
        <v>3.81593102501519</v>
      </c>
      <c r="N217" s="36" t="n">
        <v>1.28167166284998</v>
      </c>
      <c r="O217" s="36" t="n">
        <f aca="false">SQRT(M217^2+N217^2)</f>
        <v>4.02542070335836</v>
      </c>
      <c r="P217" s="40" t="n">
        <f aca="false">IF(J217="","",MAX(0,J217-1.96*O217/100))</f>
        <v>0.307077004656133</v>
      </c>
      <c r="Q217" s="40" t="n">
        <f aca="false">IF(J217="","",MIN(1,J217+1.96*O217/100))</f>
        <v>0.46487349622778</v>
      </c>
      <c r="R217" s="32" t="str">
        <f aca="false">IF(L217="","",IF(ABS(L217)&lt;=O217,"Yes","No"))</f>
        <v>Yes</v>
      </c>
      <c r="S217" s="32" t="str">
        <f aca="false">IF(L217="","",IF(ABS(L217)&lt;=1.96*O217,"Yes","No"))</f>
        <v>Yes</v>
      </c>
      <c r="T217" s="59" t="n">
        <f aca="false">IF(D217="","",ROUND(SQRT(((D217+G217)*O217/100)^2+(J217*(D217+G217)*0.09179)^2),0))</f>
        <v>91</v>
      </c>
      <c r="U217" s="32"/>
    </row>
    <row r="218" customFormat="false" ht="15" hidden="false" customHeight="false" outlineLevel="0" collapsed="false">
      <c r="A218" s="32" t="s">
        <v>418</v>
      </c>
      <c r="B218" s="32" t="s">
        <v>419</v>
      </c>
      <c r="C218" s="32" t="s">
        <v>421</v>
      </c>
      <c r="D218" s="59" t="n">
        <v>808</v>
      </c>
      <c r="E218" s="59" t="n">
        <v>824</v>
      </c>
      <c r="F218" s="68" t="n">
        <f aca="false">IF(E218="","",D218-E218)</f>
        <v>-16</v>
      </c>
      <c r="G218" s="59" t="n">
        <v>958</v>
      </c>
      <c r="H218" s="59" t="n">
        <v>1009</v>
      </c>
      <c r="I218" s="68" t="n">
        <f aca="false">IF(H218="","",G218-H218)</f>
        <v>-51</v>
      </c>
      <c r="J218" s="40" t="n">
        <f aca="false">IF(OR(D218="",D218+G218=0),"",D218/(D218+G218))</f>
        <v>0.45753114382786</v>
      </c>
      <c r="K218" s="40" t="n">
        <f aca="false">IF(E218="","",E218/(E218+H218))</f>
        <v>0.449536279323513</v>
      </c>
      <c r="L218" s="69" t="n">
        <f aca="false">IF(OR(K218="",J218=""),"",(J218-K218)*100)</f>
        <v>0.799486450434622</v>
      </c>
      <c r="M218" s="36" t="n">
        <v>3.81593102501519</v>
      </c>
      <c r="N218" s="36" t="n">
        <v>1.28167166284998</v>
      </c>
      <c r="O218" s="36" t="n">
        <f aca="false">SQRT(M218^2+N218^2)</f>
        <v>4.02542070335836</v>
      </c>
      <c r="P218" s="40" t="n">
        <f aca="false">IF(J218="","",MAX(0,J218-1.96*O218/100))</f>
        <v>0.378632898042036</v>
      </c>
      <c r="Q218" s="40" t="n">
        <f aca="false">IF(J218="","",MIN(1,J218+1.96*O218/100))</f>
        <v>0.536429389613684</v>
      </c>
      <c r="R218" s="32" t="str">
        <f aca="false">IF(L218="","",IF(ABS(L218)&lt;=O218,"Yes","No"))</f>
        <v>Yes</v>
      </c>
      <c r="S218" s="32" t="str">
        <f aca="false">IF(L218="","",IF(ABS(L218)&lt;=1.96*O218,"Yes","No"))</f>
        <v>Yes</v>
      </c>
      <c r="T218" s="59" t="n">
        <f aca="false">IF(D218="","",ROUND(SQRT(((D218+G218)*O218/100)^2+(J218*(D218+G218)*0.09179)^2),0))</f>
        <v>103</v>
      </c>
      <c r="U218" s="32"/>
    </row>
    <row r="219" customFormat="false" ht="15" hidden="false" customHeight="false" outlineLevel="0" collapsed="false">
      <c r="A219" s="32" t="s">
        <v>418</v>
      </c>
      <c r="B219" s="32" t="s">
        <v>422</v>
      </c>
      <c r="C219" s="32" t="s">
        <v>423</v>
      </c>
      <c r="D219" s="59" t="n">
        <v>480</v>
      </c>
      <c r="E219" s="59"/>
      <c r="F219" s="68" t="str">
        <f aca="false">IF(E219="","",D219-E219)</f>
        <v/>
      </c>
      <c r="G219" s="59" t="n">
        <v>742</v>
      </c>
      <c r="H219" s="59"/>
      <c r="I219" s="68" t="str">
        <f aca="false">IF(H219="","",G219-H219)</f>
        <v/>
      </c>
      <c r="J219" s="40" t="n">
        <f aca="false">IF(OR(D219="",D219+G219=0),"",D219/(D219+G219))</f>
        <v>0.392798690671031</v>
      </c>
      <c r="K219" s="40" t="str">
        <f aca="false">IF(E219="","",E219/(E219+H219))</f>
        <v/>
      </c>
      <c r="L219" s="69" t="str">
        <f aca="false">IF(OR(K219="",J219=""),"",(J219-K219)*100)</f>
        <v/>
      </c>
      <c r="M219" s="36" t="n">
        <v>3.81593102501519</v>
      </c>
      <c r="N219" s="36" t="n">
        <v>1.28167166284998</v>
      </c>
      <c r="O219" s="36" t="n">
        <f aca="false">SQRT(M219^2+N219^2)</f>
        <v>4.02542070335836</v>
      </c>
      <c r="P219" s="40" t="n">
        <f aca="false">IF(J219="","",MAX(0,J219-1.96*O219/100))</f>
        <v>0.313900444885207</v>
      </c>
      <c r="Q219" s="40" t="n">
        <f aca="false">IF(J219="","",MIN(1,J219+1.96*O219/100))</f>
        <v>0.471696936456855</v>
      </c>
      <c r="R219" s="32" t="str">
        <f aca="false">IF(L219="","",IF(ABS(L219)&lt;=O219,"Yes","No"))</f>
        <v/>
      </c>
      <c r="S219" s="32" t="str">
        <f aca="false">IF(L219="","",IF(ABS(L219)&lt;=1.96*O219,"Yes","No"))</f>
        <v/>
      </c>
      <c r="T219" s="59" t="n">
        <f aca="false">IF(D219="","",ROUND(SQRT(((D219+G219)*O219/100)^2+(J219*(D219+G219)*0.09179)^2),0))</f>
        <v>66</v>
      </c>
      <c r="U219" s="32" t="s">
        <v>735</v>
      </c>
    </row>
    <row r="220" customFormat="false" ht="15" hidden="false" customHeight="false" outlineLevel="0" collapsed="false">
      <c r="A220" s="32" t="s">
        <v>418</v>
      </c>
      <c r="B220" s="32" t="s">
        <v>422</v>
      </c>
      <c r="C220" s="32" t="s">
        <v>424</v>
      </c>
      <c r="D220" s="59" t="n">
        <v>447</v>
      </c>
      <c r="E220" s="59"/>
      <c r="F220" s="68" t="str">
        <f aca="false">IF(E220="","",D220-E220)</f>
        <v/>
      </c>
      <c r="G220" s="59" t="n">
        <v>642</v>
      </c>
      <c r="H220" s="59"/>
      <c r="I220" s="68" t="str">
        <f aca="false">IF(H220="","",G220-H220)</f>
        <v/>
      </c>
      <c r="J220" s="40" t="n">
        <f aca="false">IF(OR(D220="",D220+G220=0),"",D220/(D220+G220))</f>
        <v>0.410468319559229</v>
      </c>
      <c r="K220" s="40" t="str">
        <f aca="false">IF(E220="","",E220/(E220+H220))</f>
        <v/>
      </c>
      <c r="L220" s="69" t="str">
        <f aca="false">IF(OR(K220="",J220=""),"",(J220-K220)*100)</f>
        <v/>
      </c>
      <c r="M220" s="36" t="n">
        <v>3.90585804045176</v>
      </c>
      <c r="N220" s="36" t="n">
        <v>1.28167166284998</v>
      </c>
      <c r="O220" s="36" t="n">
        <f aca="false">SQRT(M220^2+N220^2)</f>
        <v>4.11076748108115</v>
      </c>
      <c r="P220" s="40" t="n">
        <f aca="false">IF(J220="","",MAX(0,J220-1.96*O220/100))</f>
        <v>0.329897276930038</v>
      </c>
      <c r="Q220" s="40" t="n">
        <f aca="false">IF(J220="","",MIN(1,J220+1.96*O220/100))</f>
        <v>0.491039362188419</v>
      </c>
      <c r="R220" s="32" t="str">
        <f aca="false">IF(L220="","",IF(ABS(L220)&lt;=O220,"Yes","No"))</f>
        <v/>
      </c>
      <c r="S220" s="32" t="str">
        <f aca="false">IF(L220="","",IF(ABS(L220)&lt;=1.96*O220,"Yes","No"))</f>
        <v/>
      </c>
      <c r="T220" s="59" t="n">
        <f aca="false">IF(D220="","",ROUND(SQRT(((D220+G220)*O220/100)^2+(J220*(D220+G220)*0.09439)^2),0))</f>
        <v>62</v>
      </c>
      <c r="U220" s="32" t="s">
        <v>735</v>
      </c>
    </row>
    <row r="221" customFormat="false" ht="15" hidden="false" customHeight="false" outlineLevel="0" collapsed="false">
      <c r="A221" s="32" t="s">
        <v>418</v>
      </c>
      <c r="B221" s="32" t="s">
        <v>425</v>
      </c>
      <c r="C221" s="32" t="s">
        <v>426</v>
      </c>
      <c r="D221" s="59" t="n">
        <v>612</v>
      </c>
      <c r="E221" s="59" t="n">
        <v>623</v>
      </c>
      <c r="F221" s="68" t="n">
        <f aca="false">IF(E221="","",D221-E221)</f>
        <v>-11</v>
      </c>
      <c r="G221" s="59" t="n">
        <v>758</v>
      </c>
      <c r="H221" s="59" t="n">
        <v>726</v>
      </c>
      <c r="I221" s="68" t="n">
        <f aca="false">IF(H221="","",G221-H221)</f>
        <v>32</v>
      </c>
      <c r="J221" s="40" t="n">
        <f aca="false">IF(OR(D221="",D221+G221=0),"",D221/(D221+G221))</f>
        <v>0.446715328467153</v>
      </c>
      <c r="K221" s="40" t="n">
        <f aca="false">IF(E221="","",E221/(E221+H221))</f>
        <v>0.46182357301705</v>
      </c>
      <c r="L221" s="69" t="n">
        <f aca="false">IF(OR(K221="",J221=""),"",(J221-K221)*100)</f>
        <v>-1.51082445498964</v>
      </c>
      <c r="M221" s="36" t="n">
        <v>3.81593102501519</v>
      </c>
      <c r="N221" s="36" t="n">
        <v>1.28167166284998</v>
      </c>
      <c r="O221" s="36" t="n">
        <f aca="false">SQRT(M221^2+N221^2)</f>
        <v>4.02542070335836</v>
      </c>
      <c r="P221" s="40" t="n">
        <f aca="false">IF(J221="","",MAX(0,J221-1.96*O221/100))</f>
        <v>0.367817082681329</v>
      </c>
      <c r="Q221" s="40" t="n">
        <f aca="false">IF(J221="","",MIN(1,J221+1.96*O221/100))</f>
        <v>0.525613574252977</v>
      </c>
      <c r="R221" s="32" t="str">
        <f aca="false">IF(L221="","",IF(ABS(L221)&lt;=O221,"Yes","No"))</f>
        <v>Yes</v>
      </c>
      <c r="S221" s="32" t="str">
        <f aca="false">IF(L221="","",IF(ABS(L221)&lt;=1.96*O221,"Yes","No"))</f>
        <v>Yes</v>
      </c>
      <c r="T221" s="59" t="n">
        <f aca="false">IF(D221="","",ROUND(SQRT(((D221+G221)*O221/100)^2+(J221*(D221+G221)*0.09179)^2),0))</f>
        <v>79</v>
      </c>
      <c r="U221" s="32"/>
    </row>
    <row r="222" customFormat="false" ht="15" hidden="false" customHeight="false" outlineLevel="0" collapsed="false">
      <c r="A222" s="32" t="s">
        <v>418</v>
      </c>
      <c r="B222" s="32" t="s">
        <v>293</v>
      </c>
      <c r="C222" s="32" t="s">
        <v>427</v>
      </c>
      <c r="D222" s="59" t="n">
        <v>705</v>
      </c>
      <c r="E222" s="59" t="n">
        <v>775</v>
      </c>
      <c r="F222" s="68" t="n">
        <f aca="false">IF(E222="","",D222-E222)</f>
        <v>-70</v>
      </c>
      <c r="G222" s="59" t="n">
        <v>472</v>
      </c>
      <c r="H222" s="59" t="n">
        <v>447</v>
      </c>
      <c r="I222" s="68" t="n">
        <f aca="false">IF(H222="","",G222-H222)</f>
        <v>25</v>
      </c>
      <c r="J222" s="40" t="n">
        <f aca="false">IF(OR(D222="",D222+G222=0),"",D222/(D222+G222))</f>
        <v>0.598980458793543</v>
      </c>
      <c r="K222" s="40" t="n">
        <f aca="false">IF(E222="","",E222/(E222+H222))</f>
        <v>0.634206219312602</v>
      </c>
      <c r="L222" s="69" t="n">
        <f aca="false">IF(OR(K222="",J222=""),"",(J222-K222)*100)</f>
        <v>-3.52257605190593</v>
      </c>
      <c r="M222" s="36" t="n">
        <v>3.90585804045176</v>
      </c>
      <c r="N222" s="36" t="n">
        <v>1.28167166284998</v>
      </c>
      <c r="O222" s="36" t="n">
        <f aca="false">SQRT(M222^2+N222^2)</f>
        <v>4.11076748108115</v>
      </c>
      <c r="P222" s="40" t="n">
        <f aca="false">IF(J222="","",MAX(0,J222-1.96*O222/100))</f>
        <v>0.518409416164352</v>
      </c>
      <c r="Q222" s="40" t="n">
        <f aca="false">IF(J222="","",MIN(1,J222+1.96*O222/100))</f>
        <v>0.679551501422734</v>
      </c>
      <c r="R222" s="32" t="str">
        <f aca="false">IF(L222="","",IF(ABS(L222)&lt;=O222,"Yes","No"))</f>
        <v>Yes</v>
      </c>
      <c r="S222" s="32" t="str">
        <f aca="false">IF(L222="","",IF(ABS(L222)&lt;=1.96*O222,"Yes","No"))</f>
        <v>Yes</v>
      </c>
      <c r="T222" s="59" t="n">
        <f aca="false">IF(D222="","",ROUND(SQRT(((D222+G222)*O222/100)^2+(J222*(D222+G222)*0.09439)^2),0))</f>
        <v>82</v>
      </c>
      <c r="U222" s="32"/>
    </row>
    <row r="223" customFormat="false" ht="15" hidden="false" customHeight="false" outlineLevel="0" collapsed="false">
      <c r="A223" s="32" t="s">
        <v>418</v>
      </c>
      <c r="B223" s="32" t="s">
        <v>293</v>
      </c>
      <c r="C223" s="32" t="s">
        <v>428</v>
      </c>
      <c r="D223" s="59" t="n">
        <v>946</v>
      </c>
      <c r="E223" s="59" t="n">
        <v>982</v>
      </c>
      <c r="F223" s="68" t="n">
        <f aca="false">IF(E223="","",D223-E223)</f>
        <v>-36</v>
      </c>
      <c r="G223" s="59" t="n">
        <v>693</v>
      </c>
      <c r="H223" s="59" t="n">
        <v>684</v>
      </c>
      <c r="I223" s="68" t="n">
        <f aca="false">IF(H223="","",G223-H223)</f>
        <v>9</v>
      </c>
      <c r="J223" s="40" t="n">
        <f aca="false">IF(OR(D223="",D223+G223=0),"",D223/(D223+G223))</f>
        <v>0.577181208053691</v>
      </c>
      <c r="K223" s="40" t="n">
        <f aca="false">IF(E223="","",E223/(E223+H223))</f>
        <v>0.589435774309724</v>
      </c>
      <c r="L223" s="69" t="n">
        <f aca="false">IF(OR(K223="",J223=""),"",(J223-K223)*100)</f>
        <v>-1.22545662560326</v>
      </c>
      <c r="M223" s="36" t="n">
        <v>3.81593102501519</v>
      </c>
      <c r="N223" s="36" t="n">
        <v>1.28167166284998</v>
      </c>
      <c r="O223" s="36" t="n">
        <f aca="false">SQRT(M223^2+N223^2)</f>
        <v>4.02542070335836</v>
      </c>
      <c r="P223" s="40" t="n">
        <f aca="false">IF(J223="","",MAX(0,J223-1.96*O223/100))</f>
        <v>0.498282962267867</v>
      </c>
      <c r="Q223" s="40" t="n">
        <f aca="false">IF(J223="","",MIN(1,J223+1.96*O223/100))</f>
        <v>0.656079453839515</v>
      </c>
      <c r="R223" s="32" t="str">
        <f aca="false">IF(L223="","",IF(ABS(L223)&lt;=O223,"Yes","No"))</f>
        <v>Yes</v>
      </c>
      <c r="S223" s="32" t="str">
        <f aca="false">IF(L223="","",IF(ABS(L223)&lt;=1.96*O223,"Yes","No"))</f>
        <v>Yes</v>
      </c>
      <c r="T223" s="59" t="n">
        <f aca="false">IF(D223="","",ROUND(SQRT(((D223+G223)*O223/100)^2+(J223*(D223+G223)*0.09179)^2),0))</f>
        <v>109</v>
      </c>
      <c r="U223" s="32"/>
    </row>
    <row r="224" customFormat="false" ht="15" hidden="false" customHeight="false" outlineLevel="0" collapsed="false">
      <c r="A224" s="32" t="s">
        <v>418</v>
      </c>
      <c r="B224" s="32" t="s">
        <v>293</v>
      </c>
      <c r="C224" s="32" t="s">
        <v>429</v>
      </c>
      <c r="D224" s="59" t="n">
        <v>718</v>
      </c>
      <c r="E224" s="59" t="n">
        <v>750</v>
      </c>
      <c r="F224" s="68" t="n">
        <f aca="false">IF(E224="","",D224-E224)</f>
        <v>-32</v>
      </c>
      <c r="G224" s="59" t="n">
        <v>443</v>
      </c>
      <c r="H224" s="59" t="n">
        <v>421</v>
      </c>
      <c r="I224" s="68" t="n">
        <f aca="false">IF(H224="","",G224-H224)</f>
        <v>22</v>
      </c>
      <c r="J224" s="40" t="n">
        <f aca="false">IF(OR(D224="",D224+G224=0),"",D224/(D224+G224))</f>
        <v>0.618432385874246</v>
      </c>
      <c r="K224" s="40" t="n">
        <f aca="false">IF(E224="","",E224/(E224+H224))</f>
        <v>0.640478223740393</v>
      </c>
      <c r="L224" s="69" t="n">
        <f aca="false">IF(OR(K224="",J224=""),"",(J224-K224)*100)</f>
        <v>-2.20458378661466</v>
      </c>
      <c r="M224" s="36" t="n">
        <v>3.90585804045176</v>
      </c>
      <c r="N224" s="36" t="n">
        <v>1.28167166284998</v>
      </c>
      <c r="O224" s="36" t="n">
        <f aca="false">SQRT(M224^2+N224^2)</f>
        <v>4.11076748108115</v>
      </c>
      <c r="P224" s="40" t="n">
        <f aca="false">IF(J224="","",MAX(0,J224-1.96*O224/100))</f>
        <v>0.537861343245056</v>
      </c>
      <c r="Q224" s="40" t="n">
        <f aca="false">IF(J224="","",MIN(1,J224+1.96*O224/100))</f>
        <v>0.699003428503437</v>
      </c>
      <c r="R224" s="32" t="str">
        <f aca="false">IF(L224="","",IF(ABS(L224)&lt;=O224,"Yes","No"))</f>
        <v>Yes</v>
      </c>
      <c r="S224" s="32" t="str">
        <f aca="false">IF(L224="","",IF(ABS(L224)&lt;=1.96*O224,"Yes","No"))</f>
        <v>Yes</v>
      </c>
      <c r="T224" s="59" t="n">
        <f aca="false">IF(D224="","",ROUND(SQRT(((D224+G224)*O224/100)^2+(J224*(D224+G224)*0.09439)^2),0))</f>
        <v>83</v>
      </c>
      <c r="U224" s="32"/>
    </row>
    <row r="225" customFormat="false" ht="15" hidden="false" customHeight="false" outlineLevel="0" collapsed="false">
      <c r="A225" s="32" t="s">
        <v>418</v>
      </c>
      <c r="B225" s="32" t="s">
        <v>293</v>
      </c>
      <c r="C225" s="32" t="s">
        <v>430</v>
      </c>
      <c r="D225" s="59" t="n">
        <v>579</v>
      </c>
      <c r="E225" s="59" t="n">
        <v>592</v>
      </c>
      <c r="F225" s="68" t="n">
        <f aca="false">IF(E225="","",D225-E225)</f>
        <v>-13</v>
      </c>
      <c r="G225" s="59" t="n">
        <v>354</v>
      </c>
      <c r="H225" s="59" t="n">
        <v>337</v>
      </c>
      <c r="I225" s="68" t="n">
        <f aca="false">IF(H225="","",G225-H225)</f>
        <v>17</v>
      </c>
      <c r="J225" s="40" t="n">
        <f aca="false">IF(OR(D225="",D225+G225=0),"",D225/(D225+G225))</f>
        <v>0.620578778135048</v>
      </c>
      <c r="K225" s="40" t="n">
        <f aca="false">IF(E225="","",E225/(E225+H225))</f>
        <v>0.63724434876211</v>
      </c>
      <c r="L225" s="69" t="n">
        <f aca="false">IF(OR(K225="",J225=""),"",(J225-K225)*100)</f>
        <v>-1.66655706270615</v>
      </c>
      <c r="M225" s="36" t="n">
        <v>3.90585804045176</v>
      </c>
      <c r="N225" s="36" t="n">
        <v>1.28167166284998</v>
      </c>
      <c r="O225" s="36" t="n">
        <f aca="false">SQRT(M225^2+N225^2)</f>
        <v>4.11076748108115</v>
      </c>
      <c r="P225" s="40" t="n">
        <f aca="false">IF(J225="","",MAX(0,J225-1.96*O225/100))</f>
        <v>0.540007735505858</v>
      </c>
      <c r="Q225" s="40" t="n">
        <f aca="false">IF(J225="","",MIN(1,J225+1.96*O225/100))</f>
        <v>0.701149820764239</v>
      </c>
      <c r="R225" s="32" t="str">
        <f aca="false">IF(L225="","",IF(ABS(L225)&lt;=O225,"Yes","No"))</f>
        <v>Yes</v>
      </c>
      <c r="S225" s="32" t="str">
        <f aca="false">IF(L225="","",IF(ABS(L225)&lt;=1.96*O225,"Yes","No"))</f>
        <v>Yes</v>
      </c>
      <c r="T225" s="59" t="n">
        <f aca="false">IF(D225="","",ROUND(SQRT(((D225+G225)*O225/100)^2+(J225*(D225+G225)*0.09439)^2),0))</f>
        <v>67</v>
      </c>
      <c r="U225" s="32"/>
    </row>
    <row r="226" customFormat="false" ht="15" hidden="false" customHeight="false" outlineLevel="0" collapsed="false">
      <c r="A226" s="32" t="s">
        <v>418</v>
      </c>
      <c r="B226" s="32" t="s">
        <v>293</v>
      </c>
      <c r="C226" s="32" t="s">
        <v>431</v>
      </c>
      <c r="D226" s="59" t="n">
        <v>753</v>
      </c>
      <c r="E226" s="59" t="n">
        <v>740</v>
      </c>
      <c r="F226" s="68" t="n">
        <f aca="false">IF(E226="","",D226-E226)</f>
        <v>13</v>
      </c>
      <c r="G226" s="59" t="n">
        <v>529</v>
      </c>
      <c r="H226" s="59" t="n">
        <v>506</v>
      </c>
      <c r="I226" s="68" t="n">
        <f aca="false">IF(H226="","",G226-H226)</f>
        <v>23</v>
      </c>
      <c r="J226" s="40" t="n">
        <f aca="false">IF(OR(D226="",D226+G226=0),"",D226/(D226+G226))</f>
        <v>0.587363494539782</v>
      </c>
      <c r="K226" s="40" t="n">
        <f aca="false">IF(E226="","",E226/(E226+H226))</f>
        <v>0.593900481540931</v>
      </c>
      <c r="L226" s="69" t="n">
        <f aca="false">IF(OR(K226="",J226=""),"",(J226-K226)*100)</f>
        <v>-0.653698700114946</v>
      </c>
      <c r="M226" s="36" t="n">
        <v>3.81593102501519</v>
      </c>
      <c r="N226" s="36" t="n">
        <v>1.28167166284998</v>
      </c>
      <c r="O226" s="36" t="n">
        <f aca="false">SQRT(M226^2+N226^2)</f>
        <v>4.02542070335836</v>
      </c>
      <c r="P226" s="40" t="n">
        <f aca="false">IF(J226="","",MAX(0,J226-1.96*O226/100))</f>
        <v>0.508465248753958</v>
      </c>
      <c r="Q226" s="40" t="n">
        <f aca="false">IF(J226="","",MIN(1,J226+1.96*O226/100))</f>
        <v>0.666261740325606</v>
      </c>
      <c r="R226" s="32" t="str">
        <f aca="false">IF(L226="","",IF(ABS(L226)&lt;=O226,"Yes","No"))</f>
        <v>Yes</v>
      </c>
      <c r="S226" s="32" t="str">
        <f aca="false">IF(L226="","",IF(ABS(L226)&lt;=1.96*O226,"Yes","No"))</f>
        <v>Yes</v>
      </c>
      <c r="T226" s="59" t="n">
        <f aca="false">IF(D226="","",ROUND(SQRT(((D226+G226)*O226/100)^2+(J226*(D226+G226)*0.09179)^2),0))</f>
        <v>86</v>
      </c>
      <c r="U226" s="32"/>
    </row>
    <row r="227" customFormat="false" ht="15" hidden="false" customHeight="false" outlineLevel="0" collapsed="false">
      <c r="A227" s="32" t="s">
        <v>418</v>
      </c>
      <c r="B227" s="32" t="s">
        <v>293</v>
      </c>
      <c r="C227" s="32" t="s">
        <v>432</v>
      </c>
      <c r="D227" s="59" t="n">
        <v>1021</v>
      </c>
      <c r="E227" s="59" t="n">
        <v>1037</v>
      </c>
      <c r="F227" s="68" t="n">
        <f aca="false">IF(E227="","",D227-E227)</f>
        <v>-16</v>
      </c>
      <c r="G227" s="59" t="n">
        <v>637</v>
      </c>
      <c r="H227" s="59" t="n">
        <v>623</v>
      </c>
      <c r="I227" s="68" t="n">
        <f aca="false">IF(H227="","",G227-H227)</f>
        <v>14</v>
      </c>
      <c r="J227" s="40" t="n">
        <f aca="false">IF(OR(D227="",D227+G227=0),"",D227/(D227+G227))</f>
        <v>0.615802171290712</v>
      </c>
      <c r="K227" s="40" t="n">
        <f aca="false">IF(E227="","",E227/(E227+H227))</f>
        <v>0.624698795180723</v>
      </c>
      <c r="L227" s="69" t="n">
        <f aca="false">IF(OR(K227="",J227=""),"",(J227-K227)*100)</f>
        <v>-0.889662389001122</v>
      </c>
      <c r="M227" s="36" t="n">
        <v>3.81593102501519</v>
      </c>
      <c r="N227" s="36" t="n">
        <v>1.28167166284998</v>
      </c>
      <c r="O227" s="36" t="n">
        <f aca="false">SQRT(M227^2+N227^2)</f>
        <v>4.02542070335836</v>
      </c>
      <c r="P227" s="40" t="n">
        <f aca="false">IF(J227="","",MAX(0,J227-1.96*O227/100))</f>
        <v>0.536903925504888</v>
      </c>
      <c r="Q227" s="40" t="n">
        <f aca="false">IF(J227="","",MIN(1,J227+1.96*O227/100))</f>
        <v>0.694700417076536</v>
      </c>
      <c r="R227" s="32" t="str">
        <f aca="false">IF(L227="","",IF(ABS(L227)&lt;=O227,"Yes","No"))</f>
        <v>Yes</v>
      </c>
      <c r="S227" s="32" t="str">
        <f aca="false">IF(L227="","",IF(ABS(L227)&lt;=1.96*O227,"Yes","No"))</f>
        <v>Yes</v>
      </c>
      <c r="T227" s="59" t="n">
        <f aca="false">IF(D227="","",ROUND(SQRT(((D227+G227)*O227/100)^2+(J227*(D227+G227)*0.09179)^2),0))</f>
        <v>115</v>
      </c>
      <c r="U227" s="32"/>
    </row>
    <row r="228" customFormat="false" ht="15" hidden="false" customHeight="false" outlineLevel="0" collapsed="false">
      <c r="A228" s="32" t="s">
        <v>418</v>
      </c>
      <c r="B228" s="32" t="s">
        <v>293</v>
      </c>
      <c r="C228" s="32" t="s">
        <v>433</v>
      </c>
      <c r="D228" s="59" t="n">
        <v>658</v>
      </c>
      <c r="E228" s="59" t="n">
        <v>681</v>
      </c>
      <c r="F228" s="68" t="n">
        <f aca="false">IF(E228="","",D228-E228)</f>
        <v>-23</v>
      </c>
      <c r="G228" s="59" t="n">
        <v>506</v>
      </c>
      <c r="H228" s="59" t="n">
        <v>513</v>
      </c>
      <c r="I228" s="68" t="n">
        <f aca="false">IF(H228="","",G228-H228)</f>
        <v>-7</v>
      </c>
      <c r="J228" s="40" t="n">
        <f aca="false">IF(OR(D228="",D228+G228=0),"",D228/(D228+G228))</f>
        <v>0.565292096219931</v>
      </c>
      <c r="K228" s="40" t="n">
        <f aca="false">IF(E228="","",E228/(E228+H228))</f>
        <v>0.57035175879397</v>
      </c>
      <c r="L228" s="69" t="n">
        <f aca="false">IF(OR(K228="",J228=""),"",(J228-K228)*100)</f>
        <v>-0.505966257403856</v>
      </c>
      <c r="M228" s="36" t="n">
        <v>3.90585804045176</v>
      </c>
      <c r="N228" s="36" t="n">
        <v>1.28167166284998</v>
      </c>
      <c r="O228" s="36" t="n">
        <f aca="false">SQRT(M228^2+N228^2)</f>
        <v>4.11076748108115</v>
      </c>
      <c r="P228" s="40" t="n">
        <f aca="false">IF(J228="","",MAX(0,J228-1.96*O228/100))</f>
        <v>0.484721053590741</v>
      </c>
      <c r="Q228" s="40" t="n">
        <f aca="false">IF(J228="","",MIN(1,J228+1.96*O228/100))</f>
        <v>0.645863138849122</v>
      </c>
      <c r="R228" s="32" t="str">
        <f aca="false">IF(L228="","",IF(ABS(L228)&lt;=O228,"Yes","No"))</f>
        <v>Yes</v>
      </c>
      <c r="S228" s="32" t="str">
        <f aca="false">IF(L228="","",IF(ABS(L228)&lt;=1.96*O228,"Yes","No"))</f>
        <v>Yes</v>
      </c>
      <c r="T228" s="59" t="n">
        <f aca="false">IF(D228="","",ROUND(SQRT(((D228+G228)*O228/100)^2+(J228*(D228+G228)*0.09439)^2),0))</f>
        <v>78</v>
      </c>
      <c r="U228" s="32"/>
    </row>
    <row r="229" customFormat="false" ht="15" hidden="false" customHeight="false" outlineLevel="0" collapsed="false">
      <c r="A229" s="32" t="s">
        <v>418</v>
      </c>
      <c r="B229" s="32" t="s">
        <v>293</v>
      </c>
      <c r="C229" s="32" t="s">
        <v>434</v>
      </c>
      <c r="D229" s="59" t="n">
        <v>513</v>
      </c>
      <c r="E229" s="59" t="n">
        <v>529</v>
      </c>
      <c r="F229" s="68" t="n">
        <f aca="false">IF(E229="","",D229-E229)</f>
        <v>-16</v>
      </c>
      <c r="G229" s="59" t="n">
        <v>331</v>
      </c>
      <c r="H229" s="59" t="n">
        <v>293</v>
      </c>
      <c r="I229" s="68" t="n">
        <f aca="false">IF(H229="","",G229-H229)</f>
        <v>38</v>
      </c>
      <c r="J229" s="40" t="n">
        <f aca="false">IF(OR(D229="",D229+G229=0),"",D229/(D229+G229))</f>
        <v>0.60781990521327</v>
      </c>
      <c r="K229" s="40" t="n">
        <f aca="false">IF(E229="","",E229/(E229+H229))</f>
        <v>0.643552311435523</v>
      </c>
      <c r="L229" s="69" t="n">
        <f aca="false">IF(OR(K229="",J229=""),"",(J229-K229)*100)</f>
        <v>-3.5732406222253</v>
      </c>
      <c r="M229" s="36" t="n">
        <v>3.90585804045176</v>
      </c>
      <c r="N229" s="36" t="n">
        <v>1.28167166284998</v>
      </c>
      <c r="O229" s="36" t="n">
        <f aca="false">SQRT(M229^2+N229^2)</f>
        <v>4.11076748108115</v>
      </c>
      <c r="P229" s="40" t="n">
        <f aca="false">IF(J229="","",MAX(0,J229-1.96*O229/100))</f>
        <v>0.52724886258408</v>
      </c>
      <c r="Q229" s="40" t="n">
        <f aca="false">IF(J229="","",MIN(1,J229+1.96*O229/100))</f>
        <v>0.688390947842461</v>
      </c>
      <c r="R229" s="32" t="str">
        <f aca="false">IF(L229="","",IF(ABS(L229)&lt;=O229,"Yes","No"))</f>
        <v>Yes</v>
      </c>
      <c r="S229" s="32" t="str">
        <f aca="false">IF(L229="","",IF(ABS(L229)&lt;=1.96*O229,"Yes","No"))</f>
        <v>Yes</v>
      </c>
      <c r="T229" s="59" t="n">
        <f aca="false">IF(D229="","",ROUND(SQRT(((D229+G229)*O229/100)^2+(J229*(D229+G229)*0.09439)^2),0))</f>
        <v>60</v>
      </c>
      <c r="U229" s="32"/>
    </row>
    <row r="230" customFormat="false" ht="15" hidden="false" customHeight="false" outlineLevel="0" collapsed="false">
      <c r="A230" s="32" t="s">
        <v>418</v>
      </c>
      <c r="B230" s="32" t="s">
        <v>293</v>
      </c>
      <c r="C230" s="32" t="s">
        <v>435</v>
      </c>
      <c r="D230" s="59" t="n">
        <v>712</v>
      </c>
      <c r="E230" s="59" t="n">
        <v>767</v>
      </c>
      <c r="F230" s="68" t="n">
        <f aca="false">IF(E230="","",D230-E230)</f>
        <v>-55</v>
      </c>
      <c r="G230" s="59" t="n">
        <v>403</v>
      </c>
      <c r="H230" s="59" t="n">
        <v>384</v>
      </c>
      <c r="I230" s="68" t="n">
        <f aca="false">IF(H230="","",G230-H230)</f>
        <v>19</v>
      </c>
      <c r="J230" s="40" t="n">
        <f aca="false">IF(OR(D230="",D230+G230=0),"",D230/(D230+G230))</f>
        <v>0.638565022421525</v>
      </c>
      <c r="K230" s="40" t="n">
        <f aca="false">IF(E230="","",E230/(E230+H230))</f>
        <v>0.66637706342311</v>
      </c>
      <c r="L230" s="69" t="n">
        <f aca="false">IF(OR(K230="",J230=""),"",(J230-K230)*100)</f>
        <v>-2.78120410015856</v>
      </c>
      <c r="M230" s="36" t="n">
        <v>3.90585804045176</v>
      </c>
      <c r="N230" s="36" t="n">
        <v>1.28167166284998</v>
      </c>
      <c r="O230" s="36" t="n">
        <f aca="false">SQRT(M230^2+N230^2)</f>
        <v>4.11076748108115</v>
      </c>
      <c r="P230" s="40" t="n">
        <f aca="false">IF(J230="","",MAX(0,J230-1.96*O230/100))</f>
        <v>0.557993979792334</v>
      </c>
      <c r="Q230" s="40" t="n">
        <f aca="false">IF(J230="","",MIN(1,J230+1.96*O230/100))</f>
        <v>0.719136065050715</v>
      </c>
      <c r="R230" s="32" t="str">
        <f aca="false">IF(L230="","",IF(ABS(L230)&lt;=O230,"Yes","No"))</f>
        <v>Yes</v>
      </c>
      <c r="S230" s="32" t="str">
        <f aca="false">IF(L230="","",IF(ABS(L230)&lt;=1.96*O230,"Yes","No"))</f>
        <v>Yes</v>
      </c>
      <c r="T230" s="59" t="n">
        <f aca="false">IF(D230="","",ROUND(SQRT(((D230+G230)*O230/100)^2+(J230*(D230+G230)*0.09439)^2),0))</f>
        <v>81</v>
      </c>
      <c r="U230" s="32"/>
    </row>
    <row r="231" customFormat="false" ht="15" hidden="false" customHeight="false" outlineLevel="0" collapsed="false">
      <c r="A231" s="32" t="s">
        <v>418</v>
      </c>
      <c r="B231" s="32" t="s">
        <v>293</v>
      </c>
      <c r="C231" s="32" t="s">
        <v>436</v>
      </c>
      <c r="D231" s="59" t="n">
        <v>907</v>
      </c>
      <c r="E231" s="59" t="n">
        <v>906</v>
      </c>
      <c r="F231" s="68" t="n">
        <f aca="false">IF(E231="","",D231-E231)</f>
        <v>1</v>
      </c>
      <c r="G231" s="59" t="n">
        <v>578</v>
      </c>
      <c r="H231" s="59" t="n">
        <v>586</v>
      </c>
      <c r="I231" s="68" t="n">
        <f aca="false">IF(H231="","",G231-H231)</f>
        <v>-8</v>
      </c>
      <c r="J231" s="40" t="n">
        <f aca="false">IF(OR(D231="",D231+G231=0),"",D231/(D231+G231))</f>
        <v>0.610774410774411</v>
      </c>
      <c r="K231" s="40" t="n">
        <f aca="false">IF(E231="","",E231/(E231+H231))</f>
        <v>0.607238605898123</v>
      </c>
      <c r="L231" s="69" t="n">
        <f aca="false">IF(OR(K231="",J231=""),"",(J231-K231)*100)</f>
        <v>0.353580487628746</v>
      </c>
      <c r="M231" s="36" t="n">
        <v>3.81593102501519</v>
      </c>
      <c r="N231" s="36" t="n">
        <v>1.28167166284998</v>
      </c>
      <c r="O231" s="36" t="n">
        <f aca="false">SQRT(M231^2+N231^2)</f>
        <v>4.02542070335836</v>
      </c>
      <c r="P231" s="40" t="n">
        <f aca="false">IF(J231="","",MAX(0,J231-1.96*O231/100))</f>
        <v>0.531876164988587</v>
      </c>
      <c r="Q231" s="40" t="n">
        <f aca="false">IF(J231="","",MIN(1,J231+1.96*O231/100))</f>
        <v>0.689672656560235</v>
      </c>
      <c r="R231" s="32" t="str">
        <f aca="false">IF(L231="","",IF(ABS(L231)&lt;=O231,"Yes","No"))</f>
        <v>Yes</v>
      </c>
      <c r="S231" s="32" t="str">
        <f aca="false">IF(L231="","",IF(ABS(L231)&lt;=1.96*O231,"Yes","No"))</f>
        <v>Yes</v>
      </c>
      <c r="T231" s="59" t="n">
        <f aca="false">IF(D231="","",ROUND(SQRT(((D231+G231)*O231/100)^2+(J231*(D231+G231)*0.09179)^2),0))</f>
        <v>102</v>
      </c>
      <c r="U231" s="32"/>
    </row>
    <row r="232" customFormat="false" ht="15" hidden="false" customHeight="false" outlineLevel="0" collapsed="false">
      <c r="A232" s="32" t="s">
        <v>418</v>
      </c>
      <c r="B232" s="32" t="s">
        <v>293</v>
      </c>
      <c r="C232" s="32" t="s">
        <v>437</v>
      </c>
      <c r="D232" s="59" t="n">
        <v>845</v>
      </c>
      <c r="E232" s="59" t="n">
        <v>954</v>
      </c>
      <c r="F232" s="68" t="n">
        <f aca="false">IF(E232="","",D232-E232)</f>
        <v>-109</v>
      </c>
      <c r="G232" s="59" t="n">
        <v>418</v>
      </c>
      <c r="H232" s="59" t="n">
        <v>416</v>
      </c>
      <c r="I232" s="68" t="n">
        <f aca="false">IF(H232="","",G232-H232)</f>
        <v>2</v>
      </c>
      <c r="J232" s="40" t="n">
        <f aca="false">IF(OR(D232="",D232+G232=0),"",D232/(D232+G232))</f>
        <v>0.669041963578781</v>
      </c>
      <c r="K232" s="40" t="n">
        <f aca="false">IF(E232="","",E232/(E232+H232))</f>
        <v>0.696350364963504</v>
      </c>
      <c r="L232" s="69" t="n">
        <f aca="false">IF(OR(K232="",J232=""),"",(J232-K232)*100)</f>
        <v>-2.7308401384723</v>
      </c>
      <c r="M232" s="36" t="n">
        <v>3.81593102501519</v>
      </c>
      <c r="N232" s="36" t="n">
        <v>1.28167166284998</v>
      </c>
      <c r="O232" s="36" t="n">
        <f aca="false">SQRT(M232^2+N232^2)</f>
        <v>4.02542070335836</v>
      </c>
      <c r="P232" s="40" t="n">
        <f aca="false">IF(J232="","",MAX(0,J232-1.96*O232/100))</f>
        <v>0.590143717792957</v>
      </c>
      <c r="Q232" s="40" t="n">
        <f aca="false">IF(J232="","",MIN(1,J232+1.96*O232/100))</f>
        <v>0.747940209364605</v>
      </c>
      <c r="R232" s="32" t="str">
        <f aca="false">IF(L232="","",IF(ABS(L232)&lt;=O232,"Yes","No"))</f>
        <v>Yes</v>
      </c>
      <c r="S232" s="32" t="str">
        <f aca="false">IF(L232="","",IF(ABS(L232)&lt;=1.96*O232,"Yes","No"))</f>
        <v>Yes</v>
      </c>
      <c r="T232" s="59" t="n">
        <f aca="false">IF(D232="","",ROUND(SQRT(((D232+G232)*O232/100)^2+(J232*(D232+G232)*0.09179)^2),0))</f>
        <v>93</v>
      </c>
      <c r="U232" s="32"/>
    </row>
    <row r="233" customFormat="false" ht="15" hidden="false" customHeight="false" outlineLevel="0" collapsed="false">
      <c r="A233" s="32" t="s">
        <v>418</v>
      </c>
      <c r="B233" s="32" t="s">
        <v>293</v>
      </c>
      <c r="C233" s="32" t="s">
        <v>438</v>
      </c>
      <c r="D233" s="59" t="n">
        <v>719</v>
      </c>
      <c r="E233" s="59" t="n">
        <v>821</v>
      </c>
      <c r="F233" s="68" t="n">
        <f aca="false">IF(E233="","",D233-E233)</f>
        <v>-102</v>
      </c>
      <c r="G233" s="59" t="n">
        <v>473</v>
      </c>
      <c r="H233" s="59" t="n">
        <v>474</v>
      </c>
      <c r="I233" s="68" t="n">
        <f aca="false">IF(H233="","",G233-H233)</f>
        <v>-1</v>
      </c>
      <c r="J233" s="40" t="n">
        <f aca="false">IF(OR(D233="",D233+G233=0),"",D233/(D233+G233))</f>
        <v>0.603187919463087</v>
      </c>
      <c r="K233" s="40" t="n">
        <f aca="false">IF(E233="","",E233/(E233+H233))</f>
        <v>0.633976833976834</v>
      </c>
      <c r="L233" s="69" t="n">
        <f aca="false">IF(OR(K233="",J233=""),"",(J233-K233)*100)</f>
        <v>-3.07889145137468</v>
      </c>
      <c r="M233" s="36" t="n">
        <v>3.90585804045176</v>
      </c>
      <c r="N233" s="36" t="n">
        <v>1.28167166284998</v>
      </c>
      <c r="O233" s="36" t="n">
        <f aca="false">SQRT(M233^2+N233^2)</f>
        <v>4.11076748108115</v>
      </c>
      <c r="P233" s="40" t="n">
        <f aca="false">IF(J233="","",MAX(0,J233-1.96*O233/100))</f>
        <v>0.522616876833897</v>
      </c>
      <c r="Q233" s="40" t="n">
        <f aca="false">IF(J233="","",MIN(1,J233+1.96*O233/100))</f>
        <v>0.683758962092278</v>
      </c>
      <c r="R233" s="32" t="str">
        <f aca="false">IF(L233="","",IF(ABS(L233)&lt;=O233,"Yes","No"))</f>
        <v>Yes</v>
      </c>
      <c r="S233" s="32" t="str">
        <f aca="false">IF(L233="","",IF(ABS(L233)&lt;=1.96*O233,"Yes","No"))</f>
        <v>Yes</v>
      </c>
      <c r="T233" s="59" t="n">
        <f aca="false">IF(D233="","",ROUND(SQRT(((D233+G233)*O233/100)^2+(J233*(D233+G233)*0.09439)^2),0))</f>
        <v>84</v>
      </c>
      <c r="U233" s="32"/>
    </row>
    <row r="234" customFormat="false" ht="15" hidden="false" customHeight="false" outlineLevel="0" collapsed="false">
      <c r="A234" s="32" t="s">
        <v>418</v>
      </c>
      <c r="B234" s="32" t="s">
        <v>293</v>
      </c>
      <c r="C234" s="32" t="s">
        <v>439</v>
      </c>
      <c r="D234" s="59" t="n">
        <v>282</v>
      </c>
      <c r="E234" s="59" t="n">
        <v>283</v>
      </c>
      <c r="F234" s="68" t="n">
        <f aca="false">IF(E234="","",D234-E234)</f>
        <v>-1</v>
      </c>
      <c r="G234" s="59" t="n">
        <v>97</v>
      </c>
      <c r="H234" s="59" t="n">
        <v>110</v>
      </c>
      <c r="I234" s="68" t="n">
        <f aca="false">IF(H234="","",G234-H234)</f>
        <v>-13</v>
      </c>
      <c r="J234" s="40" t="n">
        <f aca="false">IF(OR(D234="",D234+G234=0),"",D234/(D234+G234))</f>
        <v>0.744063324538259</v>
      </c>
      <c r="K234" s="40" t="n">
        <f aca="false">IF(E234="","",E234/(E234+H234))</f>
        <v>0.720101781170484</v>
      </c>
      <c r="L234" s="69" t="n">
        <f aca="false">IF(OR(K234="",J234=""),"",(J234-K234)*100)</f>
        <v>2.39615433677751</v>
      </c>
      <c r="M234" s="36" t="n">
        <v>4.95430278342605</v>
      </c>
      <c r="N234" s="36" t="n">
        <v>1.28167166284998</v>
      </c>
      <c r="O234" s="36" t="n">
        <f aca="false">SQRT(M234^2+N234^2)</f>
        <v>5.11740152042184</v>
      </c>
      <c r="P234" s="40" t="n">
        <f aca="false">IF(J234="","",MAX(0,J234-1.96*O234/100))</f>
        <v>0.643762254737991</v>
      </c>
      <c r="Q234" s="40" t="n">
        <f aca="false">IF(J234="","",MIN(1,J234+1.96*O234/100))</f>
        <v>0.844364394338527</v>
      </c>
      <c r="R234" s="32" t="str">
        <f aca="false">IF(L234="","",IF(ABS(L234)&lt;=O234,"Yes","No"))</f>
        <v>Yes</v>
      </c>
      <c r="S234" s="32" t="str">
        <f aca="false">IF(L234="","",IF(ABS(L234)&lt;=1.96*O234,"Yes","No"))</f>
        <v>Yes</v>
      </c>
      <c r="T234" s="59" t="n">
        <f aca="false">IF(D234="","",ROUND(SQRT(((D234+G234)*O234/100)^2+(J234*(D234+G234)*0.15542)^2),0))</f>
        <v>48</v>
      </c>
      <c r="U234" s="32"/>
    </row>
    <row r="235" customFormat="false" ht="15" hidden="false" customHeight="false" outlineLevel="0" collapsed="false">
      <c r="A235" s="32" t="s">
        <v>418</v>
      </c>
      <c r="B235" s="32" t="s">
        <v>293</v>
      </c>
      <c r="C235" s="32" t="s">
        <v>440</v>
      </c>
      <c r="D235" s="59" t="n">
        <v>480</v>
      </c>
      <c r="E235" s="59" t="n">
        <v>450</v>
      </c>
      <c r="F235" s="68" t="n">
        <f aca="false">IF(E235="","",D235-E235)</f>
        <v>30</v>
      </c>
      <c r="G235" s="59" t="n">
        <v>175</v>
      </c>
      <c r="H235" s="59" t="n">
        <v>179</v>
      </c>
      <c r="I235" s="68" t="n">
        <f aca="false">IF(H235="","",G235-H235)</f>
        <v>-4</v>
      </c>
      <c r="J235" s="40" t="n">
        <f aca="false">IF(OR(D235="",D235+G235=0),"",D235/(D235+G235))</f>
        <v>0.732824427480916</v>
      </c>
      <c r="K235" s="40" t="n">
        <f aca="false">IF(E235="","",E235/(E235+H235))</f>
        <v>0.715421303656598</v>
      </c>
      <c r="L235" s="69" t="n">
        <f aca="false">IF(OR(K235="",J235=""),"",(J235-K235)*100)</f>
        <v>1.74031238243183</v>
      </c>
      <c r="M235" s="36" t="n">
        <v>4.95430278342605</v>
      </c>
      <c r="N235" s="36" t="n">
        <v>1.28167166284998</v>
      </c>
      <c r="O235" s="36" t="n">
        <f aca="false">SQRT(M235^2+N235^2)</f>
        <v>5.11740152042184</v>
      </c>
      <c r="P235" s="40" t="n">
        <f aca="false">IF(J235="","",MAX(0,J235-1.96*O235/100))</f>
        <v>0.632523357680648</v>
      </c>
      <c r="Q235" s="40" t="n">
        <f aca="false">IF(J235="","",MIN(1,J235+1.96*O235/100))</f>
        <v>0.833125497281184</v>
      </c>
      <c r="R235" s="32" t="str">
        <f aca="false">IF(L235="","",IF(ABS(L235)&lt;=O235,"Yes","No"))</f>
        <v>Yes</v>
      </c>
      <c r="S235" s="32" t="str">
        <f aca="false">IF(L235="","",IF(ABS(L235)&lt;=1.96*O235,"Yes","No"))</f>
        <v>Yes</v>
      </c>
      <c r="T235" s="59" t="n">
        <f aca="false">IF(D235="","",ROUND(SQRT(((D235+G235)*O235/100)^2+(J235*(D235+G235)*0.15542)^2),0))</f>
        <v>82</v>
      </c>
      <c r="U235" s="32"/>
    </row>
    <row r="236" customFormat="false" ht="15" hidden="false" customHeight="false" outlineLevel="0" collapsed="false">
      <c r="A236" s="32" t="s">
        <v>418</v>
      </c>
      <c r="B236" s="32" t="s">
        <v>293</v>
      </c>
      <c r="C236" s="32" t="s">
        <v>441</v>
      </c>
      <c r="D236" s="59" t="n">
        <v>474</v>
      </c>
      <c r="E236" s="59" t="n">
        <v>442</v>
      </c>
      <c r="F236" s="68" t="n">
        <f aca="false">IF(E236="","",D236-E236)</f>
        <v>32</v>
      </c>
      <c r="G236" s="59" t="n">
        <v>192</v>
      </c>
      <c r="H236" s="59" t="n">
        <v>161</v>
      </c>
      <c r="I236" s="68" t="n">
        <f aca="false">IF(H236="","",G236-H236)</f>
        <v>31</v>
      </c>
      <c r="J236" s="40" t="n">
        <f aca="false">IF(OR(D236="",D236+G236=0),"",D236/(D236+G236))</f>
        <v>0.711711711711712</v>
      </c>
      <c r="K236" s="40" t="n">
        <f aca="false">IF(E236="","",E236/(E236+H236))</f>
        <v>0.733001658374793</v>
      </c>
      <c r="L236" s="69" t="n">
        <f aca="false">IF(OR(K236="",J236=""),"",(J236-K236)*100)</f>
        <v>-2.1289946663081</v>
      </c>
      <c r="M236" s="36" t="n">
        <v>4.95430278342605</v>
      </c>
      <c r="N236" s="36" t="n">
        <v>1.28167166284998</v>
      </c>
      <c r="O236" s="36" t="n">
        <f aca="false">SQRT(M236^2+N236^2)</f>
        <v>5.11740152042184</v>
      </c>
      <c r="P236" s="40" t="n">
        <f aca="false">IF(J236="","",MAX(0,J236-1.96*O236/100))</f>
        <v>0.611410641911444</v>
      </c>
      <c r="Q236" s="40" t="n">
        <f aca="false">IF(J236="","",MIN(1,J236+1.96*O236/100))</f>
        <v>0.81201278151198</v>
      </c>
      <c r="R236" s="32" t="str">
        <f aca="false">IF(L236="","",IF(ABS(L236)&lt;=O236,"Yes","No"))</f>
        <v>Yes</v>
      </c>
      <c r="S236" s="32" t="str">
        <f aca="false">IF(L236="","",IF(ABS(L236)&lt;=1.96*O236,"Yes","No"))</f>
        <v>Yes</v>
      </c>
      <c r="T236" s="59" t="n">
        <f aca="false">IF(D236="","",ROUND(SQRT(((D236+G236)*O236/100)^2+(J236*(D236+G236)*0.15542)^2),0))</f>
        <v>81</v>
      </c>
      <c r="U236" s="32"/>
    </row>
    <row r="237" customFormat="false" ht="15" hidden="false" customHeight="false" outlineLevel="0" collapsed="false">
      <c r="A237" s="32" t="s">
        <v>418</v>
      </c>
      <c r="B237" s="32" t="s">
        <v>293</v>
      </c>
      <c r="C237" s="32" t="s">
        <v>442</v>
      </c>
      <c r="D237" s="59" t="n">
        <v>689</v>
      </c>
      <c r="E237" s="59" t="n">
        <v>599</v>
      </c>
      <c r="F237" s="68" t="n">
        <f aca="false">IF(E237="","",D237-E237)</f>
        <v>90</v>
      </c>
      <c r="G237" s="59" t="n">
        <v>218</v>
      </c>
      <c r="H237" s="59" t="n">
        <v>203</v>
      </c>
      <c r="I237" s="68" t="n">
        <f aca="false">IF(H237="","",G237-H237)</f>
        <v>15</v>
      </c>
      <c r="J237" s="40" t="n">
        <f aca="false">IF(OR(D237="",D237+G237=0),"",D237/(D237+G237))</f>
        <v>0.759647188533627</v>
      </c>
      <c r="K237" s="40" t="n">
        <f aca="false">IF(E237="","",E237/(E237+H237))</f>
        <v>0.746882793017456</v>
      </c>
      <c r="L237" s="69" t="n">
        <f aca="false">IF(OR(K237="",J237=""),"",(J237-K237)*100)</f>
        <v>1.27643955161709</v>
      </c>
      <c r="M237" s="36" t="n">
        <v>3.90585804045176</v>
      </c>
      <c r="N237" s="36" t="n">
        <v>1.28167166284998</v>
      </c>
      <c r="O237" s="36" t="n">
        <f aca="false">SQRT(M237^2+N237^2)</f>
        <v>4.11076748108115</v>
      </c>
      <c r="P237" s="40" t="n">
        <f aca="false">IF(J237="","",MAX(0,J237-1.96*O237/100))</f>
        <v>0.679076145904437</v>
      </c>
      <c r="Q237" s="40" t="n">
        <f aca="false">IF(J237="","",MIN(1,J237+1.96*O237/100))</f>
        <v>0.840218231162818</v>
      </c>
      <c r="R237" s="32" t="str">
        <f aca="false">IF(L237="","",IF(ABS(L237)&lt;=O237,"Yes","No"))</f>
        <v>Yes</v>
      </c>
      <c r="S237" s="32" t="str">
        <f aca="false">IF(L237="","",IF(ABS(L237)&lt;=1.96*O237,"Yes","No"))</f>
        <v>Yes</v>
      </c>
      <c r="T237" s="59" t="n">
        <f aca="false">IF(D237="","",ROUND(SQRT(((D237+G237)*O237/100)^2+(J237*(D237+G237)*0.09439)^2),0))</f>
        <v>75</v>
      </c>
      <c r="U237" s="32"/>
    </row>
    <row r="238" customFormat="false" ht="15" hidden="false" customHeight="false" outlineLevel="0" collapsed="false">
      <c r="A238" s="32" t="s">
        <v>418</v>
      </c>
      <c r="B238" s="32" t="s">
        <v>293</v>
      </c>
      <c r="C238" s="32" t="s">
        <v>443</v>
      </c>
      <c r="D238" s="59" t="n">
        <v>909</v>
      </c>
      <c r="E238" s="59" t="n">
        <v>1506</v>
      </c>
      <c r="F238" s="68" t="n">
        <f aca="false">IF(E238="","",D238-E238)</f>
        <v>-597</v>
      </c>
      <c r="G238" s="59" t="n">
        <v>238</v>
      </c>
      <c r="H238" s="59" t="n">
        <v>338</v>
      </c>
      <c r="I238" s="68" t="n">
        <f aca="false">IF(H238="","",G238-H238)</f>
        <v>-100</v>
      </c>
      <c r="J238" s="40" t="n">
        <f aca="false">IF(OR(D238="",D238+G238=0),"",D238/(D238+G238))</f>
        <v>0.792502179598954</v>
      </c>
      <c r="K238" s="40" t="n">
        <f aca="false">IF(E238="","",E238/(E238+H238))</f>
        <v>0.816702819956616</v>
      </c>
      <c r="L238" s="69" t="n">
        <f aca="false">IF(OR(K238="",J238=""),"",(J238-K238)*100)</f>
        <v>-2.42006403576623</v>
      </c>
      <c r="M238" s="36" t="n">
        <v>3.90585804045176</v>
      </c>
      <c r="N238" s="36" t="n">
        <v>1.28167166284998</v>
      </c>
      <c r="O238" s="36" t="n">
        <f aca="false">SQRT(M238^2+N238^2)</f>
        <v>4.11076748108115</v>
      </c>
      <c r="P238" s="40" t="n">
        <f aca="false">IF(J238="","",MAX(0,J238-1.96*O238/100))</f>
        <v>0.711931136969763</v>
      </c>
      <c r="Q238" s="40" t="n">
        <f aca="false">IF(J238="","",MIN(1,J238+1.96*O238/100))</f>
        <v>0.873073222228144</v>
      </c>
      <c r="R238" s="32" t="str">
        <f aca="false">IF(L238="","",IF(ABS(L238)&lt;=O238,"Yes","No"))</f>
        <v>Yes</v>
      </c>
      <c r="S238" s="32" t="str">
        <f aca="false">IF(L238="","",IF(ABS(L238)&lt;=1.96*O238,"Yes","No"))</f>
        <v>Yes</v>
      </c>
      <c r="T238" s="59" t="n">
        <f aca="false">IF(D238="","",ROUND(SQRT(((D238+G238)*O238/100)^2+(J238*(D238+G238)*0.09439)^2),0))</f>
        <v>98</v>
      </c>
      <c r="U238" s="32"/>
    </row>
    <row r="239" customFormat="false" ht="15" hidden="false" customHeight="false" outlineLevel="0" collapsed="false">
      <c r="A239" s="32" t="s">
        <v>418</v>
      </c>
      <c r="B239" s="32" t="s">
        <v>293</v>
      </c>
      <c r="C239" s="32" t="s">
        <v>444</v>
      </c>
      <c r="D239" s="59" t="n">
        <v>713</v>
      </c>
      <c r="E239" s="59" t="n">
        <v>645</v>
      </c>
      <c r="F239" s="68" t="n">
        <f aca="false">IF(E239="","",D239-E239)</f>
        <v>68</v>
      </c>
      <c r="G239" s="59" t="n">
        <v>237</v>
      </c>
      <c r="H239" s="59" t="n">
        <v>243</v>
      </c>
      <c r="I239" s="68" t="n">
        <f aca="false">IF(H239="","",G239-H239)</f>
        <v>-6</v>
      </c>
      <c r="J239" s="40" t="n">
        <f aca="false">IF(OR(D239="",D239+G239=0),"",D239/(D239+G239))</f>
        <v>0.750526315789474</v>
      </c>
      <c r="K239" s="40" t="n">
        <f aca="false">IF(E239="","",E239/(E239+H239))</f>
        <v>0.726351351351351</v>
      </c>
      <c r="L239" s="69" t="n">
        <f aca="false">IF(OR(K239="",J239=""),"",(J239-K239)*100)</f>
        <v>2.41749644381224</v>
      </c>
      <c r="M239" s="36" t="n">
        <v>3.90585804045176</v>
      </c>
      <c r="N239" s="36" t="n">
        <v>1.28167166284998</v>
      </c>
      <c r="O239" s="36" t="n">
        <f aca="false">SQRT(M239^2+N239^2)</f>
        <v>4.11076748108115</v>
      </c>
      <c r="P239" s="40" t="n">
        <f aca="false">IF(J239="","",MAX(0,J239-1.96*O239/100))</f>
        <v>0.669955273160283</v>
      </c>
      <c r="Q239" s="40" t="n">
        <f aca="false">IF(J239="","",MIN(1,J239+1.96*O239/100))</f>
        <v>0.831097358418664</v>
      </c>
      <c r="R239" s="32" t="str">
        <f aca="false">IF(L239="","",IF(ABS(L239)&lt;=O239,"Yes","No"))</f>
        <v>Yes</v>
      </c>
      <c r="S239" s="32" t="str">
        <f aca="false">IF(L239="","",IF(ABS(L239)&lt;=1.96*O239,"Yes","No"))</f>
        <v>Yes</v>
      </c>
      <c r="T239" s="59" t="n">
        <f aca="false">IF(D239="","",ROUND(SQRT(((D239+G239)*O239/100)^2+(J239*(D239+G239)*0.09439)^2),0))</f>
        <v>78</v>
      </c>
      <c r="U239" s="32"/>
    </row>
    <row r="240" customFormat="false" ht="15" hidden="false" customHeight="false" outlineLevel="0" collapsed="false">
      <c r="A240" s="32" t="s">
        <v>418</v>
      </c>
      <c r="B240" s="32" t="s">
        <v>293</v>
      </c>
      <c r="C240" s="32" t="s">
        <v>445</v>
      </c>
      <c r="D240" s="59" t="n">
        <v>661</v>
      </c>
      <c r="E240" s="59" t="n">
        <v>628</v>
      </c>
      <c r="F240" s="68" t="n">
        <f aca="false">IF(E240="","",D240-E240)</f>
        <v>33</v>
      </c>
      <c r="G240" s="59" t="n">
        <v>253</v>
      </c>
      <c r="H240" s="59" t="n">
        <v>267</v>
      </c>
      <c r="I240" s="68" t="n">
        <f aca="false">IF(H240="","",G240-H240)</f>
        <v>-14</v>
      </c>
      <c r="J240" s="40" t="n">
        <f aca="false">IF(OR(D240="",D240+G240=0),"",D240/(D240+G240))</f>
        <v>0.723194748358862</v>
      </c>
      <c r="K240" s="40" t="n">
        <f aca="false">IF(E240="","",E240/(E240+H240))</f>
        <v>0.701675977653631</v>
      </c>
      <c r="L240" s="69" t="n">
        <f aca="false">IF(OR(K240="",J240=""),"",(J240-K240)*100)</f>
        <v>2.15187707052308</v>
      </c>
      <c r="M240" s="36" t="n">
        <v>3.90585804045176</v>
      </c>
      <c r="N240" s="36" t="n">
        <v>1.28167166284998</v>
      </c>
      <c r="O240" s="36" t="n">
        <f aca="false">SQRT(M240^2+N240^2)</f>
        <v>4.11076748108115</v>
      </c>
      <c r="P240" s="40" t="n">
        <f aca="false">IF(J240="","",MAX(0,J240-1.96*O240/100))</f>
        <v>0.642623705729672</v>
      </c>
      <c r="Q240" s="40" t="n">
        <f aca="false">IF(J240="","",MIN(1,J240+1.96*O240/100))</f>
        <v>0.803765790988053</v>
      </c>
      <c r="R240" s="32" t="str">
        <f aca="false">IF(L240="","",IF(ABS(L240)&lt;=O240,"Yes","No"))</f>
        <v>Yes</v>
      </c>
      <c r="S240" s="32" t="str">
        <f aca="false">IF(L240="","",IF(ABS(L240)&lt;=1.96*O240,"Yes","No"))</f>
        <v>Yes</v>
      </c>
      <c r="T240" s="59" t="n">
        <f aca="false">IF(D240="","",ROUND(SQRT(((D240+G240)*O240/100)^2+(J240*(D240+G240)*0.09439)^2),0))</f>
        <v>73</v>
      </c>
      <c r="U240" s="32"/>
    </row>
    <row r="241" customFormat="false" ht="15" hidden="false" customHeight="false" outlineLevel="0" collapsed="false">
      <c r="A241" s="32" t="s">
        <v>418</v>
      </c>
      <c r="B241" s="32" t="s">
        <v>293</v>
      </c>
      <c r="C241" s="32" t="s">
        <v>446</v>
      </c>
      <c r="D241" s="59" t="n">
        <v>405</v>
      </c>
      <c r="E241" s="59" t="n">
        <v>473</v>
      </c>
      <c r="F241" s="68" t="n">
        <f aca="false">IF(E241="","",D241-E241)</f>
        <v>-68</v>
      </c>
      <c r="G241" s="59" t="n">
        <v>186</v>
      </c>
      <c r="H241" s="59" t="n">
        <v>153</v>
      </c>
      <c r="I241" s="68" t="n">
        <f aca="false">IF(H241="","",G241-H241)</f>
        <v>33</v>
      </c>
      <c r="J241" s="40" t="n">
        <f aca="false">IF(OR(D241="",D241+G241=0),"",D241/(D241+G241))</f>
        <v>0.685279187817259</v>
      </c>
      <c r="K241" s="40" t="n">
        <f aca="false">IF(E241="","",E241/(E241+H241))</f>
        <v>0.755591054313099</v>
      </c>
      <c r="L241" s="69" t="n">
        <f aca="false">IF(OR(K241="",J241=""),"",(J241-K241)*100)</f>
        <v>-7.03118664958402</v>
      </c>
      <c r="M241" s="36" t="n">
        <v>4.95430278342605</v>
      </c>
      <c r="N241" s="36" t="n">
        <v>1.28167166284998</v>
      </c>
      <c r="O241" s="36" t="n">
        <f aca="false">SQRT(M241^2+N241^2)</f>
        <v>5.11740152042184</v>
      </c>
      <c r="P241" s="40" t="n">
        <f aca="false">IF(J241="","",MAX(0,J241-1.96*O241/100))</f>
        <v>0.584978118016991</v>
      </c>
      <c r="Q241" s="40" t="n">
        <f aca="false">IF(J241="","",MIN(1,J241+1.96*O241/100))</f>
        <v>0.785580257617527</v>
      </c>
      <c r="R241" s="32" t="str">
        <f aca="false">IF(L241="","",IF(ABS(L241)&lt;=O241,"Yes","No"))</f>
        <v>No</v>
      </c>
      <c r="S241" s="32" t="str">
        <f aca="false">IF(L241="","",IF(ABS(L241)&lt;=1.96*O241,"Yes","No"))</f>
        <v>Yes</v>
      </c>
      <c r="T241" s="59" t="n">
        <f aca="false">IF(D241="","",ROUND(SQRT(((D241+G241)*O241/100)^2+(J241*(D241+G241)*0.15542)^2),0))</f>
        <v>70</v>
      </c>
      <c r="U241" s="32"/>
    </row>
    <row r="242" customFormat="false" ht="15" hidden="false" customHeight="false" outlineLevel="0" collapsed="false">
      <c r="A242" s="32" t="s">
        <v>418</v>
      </c>
      <c r="B242" s="32" t="s">
        <v>293</v>
      </c>
      <c r="C242" s="32" t="s">
        <v>447</v>
      </c>
      <c r="D242" s="59" t="n">
        <v>747</v>
      </c>
      <c r="E242" s="59" t="n">
        <v>745</v>
      </c>
      <c r="F242" s="68" t="n">
        <f aca="false">IF(E242="","",D242-E242)</f>
        <v>2</v>
      </c>
      <c r="G242" s="59" t="n">
        <v>310</v>
      </c>
      <c r="H242" s="59" t="n">
        <v>301</v>
      </c>
      <c r="I242" s="68" t="n">
        <f aca="false">IF(H242="","",G242-H242)</f>
        <v>9</v>
      </c>
      <c r="J242" s="40" t="n">
        <f aca="false">IF(OR(D242="",D242+G242=0),"",D242/(D242+G242))</f>
        <v>0.706717123935667</v>
      </c>
      <c r="K242" s="40" t="n">
        <f aca="false">IF(E242="","",E242/(E242+H242))</f>
        <v>0.712237093690249</v>
      </c>
      <c r="L242" s="69" t="n">
        <f aca="false">IF(OR(K242="",J242=""),"",(J242-K242)*100)</f>
        <v>-0.551996975458158</v>
      </c>
      <c r="M242" s="36" t="n">
        <v>3.90585804045176</v>
      </c>
      <c r="N242" s="36" t="n">
        <v>1.28167166284998</v>
      </c>
      <c r="O242" s="36" t="n">
        <f aca="false">SQRT(M242^2+N242^2)</f>
        <v>4.11076748108115</v>
      </c>
      <c r="P242" s="40" t="n">
        <f aca="false">IF(J242="","",MAX(0,J242-1.96*O242/100))</f>
        <v>0.626146081306476</v>
      </c>
      <c r="Q242" s="40" t="n">
        <f aca="false">IF(J242="","",MIN(1,J242+1.96*O242/100))</f>
        <v>0.787288166564858</v>
      </c>
      <c r="R242" s="32" t="str">
        <f aca="false">IF(L242="","",IF(ABS(L242)&lt;=O242,"Yes","No"))</f>
        <v>Yes</v>
      </c>
      <c r="S242" s="32" t="str">
        <f aca="false">IF(L242="","",IF(ABS(L242)&lt;=1.96*O242,"Yes","No"))</f>
        <v>Yes</v>
      </c>
      <c r="T242" s="59" t="n">
        <f aca="false">IF(D242="","",ROUND(SQRT(((D242+G242)*O242/100)^2+(J242*(D242+G242)*0.09439)^2),0))</f>
        <v>83</v>
      </c>
      <c r="U242" s="32"/>
    </row>
    <row r="243" customFormat="false" ht="15" hidden="false" customHeight="false" outlineLevel="0" collapsed="false">
      <c r="A243" s="32" t="s">
        <v>418</v>
      </c>
      <c r="B243" s="32" t="s">
        <v>293</v>
      </c>
      <c r="C243" s="32" t="s">
        <v>448</v>
      </c>
      <c r="D243" s="59" t="n">
        <v>655</v>
      </c>
      <c r="E243" s="59" t="n">
        <v>682</v>
      </c>
      <c r="F243" s="68" t="n">
        <f aca="false">IF(E243="","",D243-E243)</f>
        <v>-27</v>
      </c>
      <c r="G243" s="59" t="n">
        <v>312</v>
      </c>
      <c r="H243" s="59" t="n">
        <v>313</v>
      </c>
      <c r="I243" s="68" t="n">
        <f aca="false">IF(H243="","",G243-H243)</f>
        <v>-1</v>
      </c>
      <c r="J243" s="40" t="n">
        <f aca="false">IF(OR(D243="",D243+G243=0),"",D243/(D243+G243))</f>
        <v>0.677352637021717</v>
      </c>
      <c r="K243" s="40" t="n">
        <f aca="false">IF(E243="","",E243/(E243+H243))</f>
        <v>0.685427135678392</v>
      </c>
      <c r="L243" s="69" t="n">
        <f aca="false">IF(OR(K243="",J243=""),"",(J243-K243)*100)</f>
        <v>-0.807449865667531</v>
      </c>
      <c r="M243" s="36" t="n">
        <v>3.90585804045176</v>
      </c>
      <c r="N243" s="36" t="n">
        <v>1.28167166284998</v>
      </c>
      <c r="O243" s="36" t="n">
        <f aca="false">SQRT(M243^2+N243^2)</f>
        <v>4.11076748108115</v>
      </c>
      <c r="P243" s="40" t="n">
        <f aca="false">IF(J243="","",MAX(0,J243-1.96*O243/100))</f>
        <v>0.596781594392526</v>
      </c>
      <c r="Q243" s="40" t="n">
        <f aca="false">IF(J243="","",MIN(1,J243+1.96*O243/100))</f>
        <v>0.757923679650907</v>
      </c>
      <c r="R243" s="32" t="str">
        <f aca="false">IF(L243="","",IF(ABS(L243)&lt;=O243,"Yes","No"))</f>
        <v>Yes</v>
      </c>
      <c r="S243" s="32" t="str">
        <f aca="false">IF(L243="","",IF(ABS(L243)&lt;=1.96*O243,"Yes","No"))</f>
        <v>Yes</v>
      </c>
      <c r="T243" s="59" t="n">
        <f aca="false">IF(D243="","",ROUND(SQRT(((D243+G243)*O243/100)^2+(J243*(D243+G243)*0.09439)^2),0))</f>
        <v>74</v>
      </c>
      <c r="U243" s="32"/>
    </row>
    <row r="244" customFormat="false" ht="15" hidden="false" customHeight="false" outlineLevel="0" collapsed="false">
      <c r="A244" s="32" t="s">
        <v>418</v>
      </c>
      <c r="B244" s="32" t="s">
        <v>293</v>
      </c>
      <c r="C244" s="32" t="s">
        <v>449</v>
      </c>
      <c r="D244" s="59" t="n">
        <v>683</v>
      </c>
      <c r="E244" s="59" t="n">
        <v>711</v>
      </c>
      <c r="F244" s="68" t="n">
        <f aca="false">IF(E244="","",D244-E244)</f>
        <v>-28</v>
      </c>
      <c r="G244" s="59" t="n">
        <v>340</v>
      </c>
      <c r="H244" s="59" t="n">
        <v>341</v>
      </c>
      <c r="I244" s="68" t="n">
        <f aca="false">IF(H244="","",G244-H244)</f>
        <v>-1</v>
      </c>
      <c r="J244" s="40" t="n">
        <f aca="false">IF(OR(D244="",D244+G244=0),"",D244/(D244+G244))</f>
        <v>0.667644183773216</v>
      </c>
      <c r="K244" s="40" t="n">
        <f aca="false">IF(E244="","",E244/(E244+H244))</f>
        <v>0.675855513307985</v>
      </c>
      <c r="L244" s="69" t="n">
        <f aca="false">IF(OR(K244="",J244=""),"",(J244-K244)*100)</f>
        <v>-0.821132953476877</v>
      </c>
      <c r="M244" s="36" t="n">
        <v>3.90585804045176</v>
      </c>
      <c r="N244" s="36" t="n">
        <v>1.28167166284998</v>
      </c>
      <c r="O244" s="36" t="n">
        <f aca="false">SQRT(M244^2+N244^2)</f>
        <v>4.11076748108115</v>
      </c>
      <c r="P244" s="40" t="n">
        <f aca="false">IF(J244="","",MAX(0,J244-1.96*O244/100))</f>
        <v>0.587073141144025</v>
      </c>
      <c r="Q244" s="40" t="n">
        <f aca="false">IF(J244="","",MIN(1,J244+1.96*O244/100))</f>
        <v>0.748215226402407</v>
      </c>
      <c r="R244" s="32" t="str">
        <f aca="false">IF(L244="","",IF(ABS(L244)&lt;=O244,"Yes","No"))</f>
        <v>Yes</v>
      </c>
      <c r="S244" s="32" t="str">
        <f aca="false">IF(L244="","",IF(ABS(L244)&lt;=1.96*O244,"Yes","No"))</f>
        <v>Yes</v>
      </c>
      <c r="T244" s="59" t="n">
        <f aca="false">IF(D244="","",ROUND(SQRT(((D244+G244)*O244/100)^2+(J244*(D244+G244)*0.09439)^2),0))</f>
        <v>77</v>
      </c>
      <c r="U244" s="32"/>
    </row>
    <row r="245" customFormat="false" ht="15" hidden="false" customHeight="false" outlineLevel="0" collapsed="false">
      <c r="A245" s="32" t="s">
        <v>418</v>
      </c>
      <c r="B245" s="32" t="s">
        <v>293</v>
      </c>
      <c r="C245" s="32" t="s">
        <v>450</v>
      </c>
      <c r="D245" s="59" t="n">
        <v>301</v>
      </c>
      <c r="E245" s="59"/>
      <c r="F245" s="68" t="str">
        <f aca="false">IF(E245="","",D245-E245)</f>
        <v/>
      </c>
      <c r="G245" s="59" t="n">
        <v>166</v>
      </c>
      <c r="H245" s="59"/>
      <c r="I245" s="68" t="str">
        <f aca="false">IF(H245="","",G245-H245)</f>
        <v/>
      </c>
      <c r="J245" s="40" t="n">
        <f aca="false">IF(OR(D245="",D245+G245=0),"",D245/(D245+G245))</f>
        <v>0.644539614561028</v>
      </c>
      <c r="K245" s="40" t="str">
        <f aca="false">IF(E245="","",E245/(E245+H245))</f>
        <v/>
      </c>
      <c r="L245" s="69" t="str">
        <f aca="false">IF(OR(K245="",J245=""),"",(J245-K245)*100)</f>
        <v/>
      </c>
      <c r="M245" s="36" t="n">
        <v>4.95430278342605</v>
      </c>
      <c r="N245" s="36" t="n">
        <v>1.28167166284998</v>
      </c>
      <c r="O245" s="36" t="n">
        <f aca="false">SQRT(M245^2+N245^2)</f>
        <v>5.11740152042184</v>
      </c>
      <c r="P245" s="40" t="n">
        <f aca="false">IF(J245="","",MAX(0,J245-1.96*O245/100))</f>
        <v>0.54423854476076</v>
      </c>
      <c r="Q245" s="40" t="n">
        <f aca="false">IF(J245="","",MIN(1,J245+1.96*O245/100))</f>
        <v>0.744840684361296</v>
      </c>
      <c r="R245" s="32" t="str">
        <f aca="false">IF(L245="","",IF(ABS(L245)&lt;=O245,"Yes","No"))</f>
        <v/>
      </c>
      <c r="S245" s="32" t="str">
        <f aca="false">IF(L245="","",IF(ABS(L245)&lt;=1.96*O245,"Yes","No"))</f>
        <v/>
      </c>
      <c r="T245" s="59" t="n">
        <f aca="false">IF(D245="","",ROUND(SQRT(((D245+G245)*O245/100)^2+(J245*(D245+G245)*0.15542)^2),0))</f>
        <v>53</v>
      </c>
      <c r="U245" s="32" t="s">
        <v>735</v>
      </c>
    </row>
    <row r="246" customFormat="false" ht="15" hidden="false" customHeight="false" outlineLevel="0" collapsed="false">
      <c r="A246" s="32" t="s">
        <v>418</v>
      </c>
      <c r="B246" s="32" t="s">
        <v>451</v>
      </c>
      <c r="C246" s="32" t="s">
        <v>452</v>
      </c>
      <c r="D246" s="59" t="n">
        <v>425</v>
      </c>
      <c r="E246" s="59" t="n">
        <v>466</v>
      </c>
      <c r="F246" s="68" t="n">
        <f aca="false">IF(E246="","",D246-E246)</f>
        <v>-41</v>
      </c>
      <c r="G246" s="59" t="n">
        <v>425</v>
      </c>
      <c r="H246" s="59" t="n">
        <v>405</v>
      </c>
      <c r="I246" s="68" t="n">
        <f aca="false">IF(H246="","",G246-H246)</f>
        <v>20</v>
      </c>
      <c r="J246" s="40" t="n">
        <f aca="false">IF(OR(D246="",D246+G246=0),"",D246/(D246+G246))</f>
        <v>0.5</v>
      </c>
      <c r="K246" s="40" t="n">
        <f aca="false">IF(E246="","",E246/(E246+H246))</f>
        <v>0.535017221584386</v>
      </c>
      <c r="L246" s="69" t="n">
        <f aca="false">IF(OR(K246="",J246=""),"",(J246-K246)*100)</f>
        <v>-3.50172215843858</v>
      </c>
      <c r="M246" s="36" t="n">
        <v>3.90585804045176</v>
      </c>
      <c r="N246" s="36" t="n">
        <v>1.28167166284998</v>
      </c>
      <c r="O246" s="36" t="n">
        <f aca="false">SQRT(M246^2+N246^2)</f>
        <v>4.11076748108115</v>
      </c>
      <c r="P246" s="40" t="n">
        <f aca="false">IF(J246="","",MAX(0,J246-1.96*O246/100))</f>
        <v>0.419428957370809</v>
      </c>
      <c r="Q246" s="40" t="n">
        <f aca="false">IF(J246="","",MIN(1,J246+1.96*O246/100))</f>
        <v>0.580571042629191</v>
      </c>
      <c r="R246" s="32" t="str">
        <f aca="false">IF(L246="","",IF(ABS(L246)&lt;=O246,"Yes","No"))</f>
        <v>Yes</v>
      </c>
      <c r="S246" s="32" t="str">
        <f aca="false">IF(L246="","",IF(ABS(L246)&lt;=1.96*O246,"Yes","No"))</f>
        <v>Yes</v>
      </c>
      <c r="T246" s="59" t="n">
        <f aca="false">IF(D246="","",ROUND(SQRT(((D246+G246)*O246/100)^2+(J246*(D246+G246)*0.09439)^2),0))</f>
        <v>53</v>
      </c>
      <c r="U246" s="32"/>
    </row>
    <row r="247" customFormat="false" ht="15" hidden="false" customHeight="false" outlineLevel="0" collapsed="false">
      <c r="A247" s="32" t="s">
        <v>418</v>
      </c>
      <c r="B247" s="32" t="s">
        <v>451</v>
      </c>
      <c r="C247" s="32" t="s">
        <v>453</v>
      </c>
      <c r="D247" s="59" t="n">
        <v>553</v>
      </c>
      <c r="E247" s="59" t="n">
        <v>552</v>
      </c>
      <c r="F247" s="68" t="n">
        <f aca="false">IF(E247="","",D247-E247)</f>
        <v>1</v>
      </c>
      <c r="G247" s="59" t="n">
        <v>540</v>
      </c>
      <c r="H247" s="59" t="n">
        <v>506</v>
      </c>
      <c r="I247" s="68" t="n">
        <f aca="false">IF(H247="","",G247-H247)</f>
        <v>34</v>
      </c>
      <c r="J247" s="40" t="n">
        <f aca="false">IF(OR(D247="",D247+G247=0),"",D247/(D247+G247))</f>
        <v>0.505946935041171</v>
      </c>
      <c r="K247" s="40" t="n">
        <f aca="false">IF(E247="","",E247/(E247+H247))</f>
        <v>0.521739130434783</v>
      </c>
      <c r="L247" s="69" t="n">
        <f aca="false">IF(OR(K247="",J247=""),"",(J247-K247)*100)</f>
        <v>-1.57921953936115</v>
      </c>
      <c r="M247" s="36" t="n">
        <v>3.90585804045176</v>
      </c>
      <c r="N247" s="36" t="n">
        <v>1.28167166284998</v>
      </c>
      <c r="O247" s="36" t="n">
        <f aca="false">SQRT(M247^2+N247^2)</f>
        <v>4.11076748108115</v>
      </c>
      <c r="P247" s="40" t="n">
        <f aca="false">IF(J247="","",MAX(0,J247-1.96*O247/100))</f>
        <v>0.425375892411981</v>
      </c>
      <c r="Q247" s="40" t="n">
        <f aca="false">IF(J247="","",MIN(1,J247+1.96*O247/100))</f>
        <v>0.586517977670362</v>
      </c>
      <c r="R247" s="32" t="str">
        <f aca="false">IF(L247="","",IF(ABS(L247)&lt;=O247,"Yes","No"))</f>
        <v>Yes</v>
      </c>
      <c r="S247" s="32" t="str">
        <f aca="false">IF(L247="","",IF(ABS(L247)&lt;=1.96*O247,"Yes","No"))</f>
        <v>Yes</v>
      </c>
      <c r="T247" s="59" t="n">
        <f aca="false">IF(D247="","",ROUND(SQRT(((D247+G247)*O247/100)^2+(J247*(D247+G247)*0.09439)^2),0))</f>
        <v>69</v>
      </c>
      <c r="U247" s="32"/>
    </row>
    <row r="248" customFormat="false" ht="15" hidden="false" customHeight="false" outlineLevel="0" collapsed="false">
      <c r="A248" s="32" t="s">
        <v>418</v>
      </c>
      <c r="B248" s="32" t="s">
        <v>451</v>
      </c>
      <c r="C248" s="32" t="s">
        <v>454</v>
      </c>
      <c r="D248" s="59" t="n">
        <v>662</v>
      </c>
      <c r="E248" s="59" t="n">
        <v>722</v>
      </c>
      <c r="F248" s="68" t="n">
        <f aca="false">IF(E248="","",D248-E248)</f>
        <v>-60</v>
      </c>
      <c r="G248" s="59" t="n">
        <v>584</v>
      </c>
      <c r="H248" s="59" t="n">
        <v>596</v>
      </c>
      <c r="I248" s="68" t="n">
        <f aca="false">IF(H248="","",G248-H248)</f>
        <v>-12</v>
      </c>
      <c r="J248" s="40" t="n">
        <f aca="false">IF(OR(D248="",D248+G248=0),"",D248/(D248+G248))</f>
        <v>0.531300160513644</v>
      </c>
      <c r="K248" s="40" t="n">
        <f aca="false">IF(E248="","",E248/(E248+H248))</f>
        <v>0.547799696509863</v>
      </c>
      <c r="L248" s="69" t="n">
        <f aca="false">IF(OR(K248="",J248=""),"",(J248-K248)*100)</f>
        <v>-1.64995359962197</v>
      </c>
      <c r="M248" s="36" t="n">
        <v>3.81593102501519</v>
      </c>
      <c r="N248" s="36" t="n">
        <v>1.28167166284998</v>
      </c>
      <c r="O248" s="36" t="n">
        <f aca="false">SQRT(M248^2+N248^2)</f>
        <v>4.02542070335836</v>
      </c>
      <c r="P248" s="40" t="n">
        <f aca="false">IF(J248="","",MAX(0,J248-1.96*O248/100))</f>
        <v>0.45240191472782</v>
      </c>
      <c r="Q248" s="40" t="n">
        <f aca="false">IF(J248="","",MIN(1,J248+1.96*O248/100))</f>
        <v>0.610198406299468</v>
      </c>
      <c r="R248" s="32" t="str">
        <f aca="false">IF(L248="","",IF(ABS(L248)&lt;=O248,"Yes","No"))</f>
        <v>Yes</v>
      </c>
      <c r="S248" s="32" t="str">
        <f aca="false">IF(L248="","",IF(ABS(L248)&lt;=1.96*O248,"Yes","No"))</f>
        <v>Yes</v>
      </c>
      <c r="T248" s="59" t="n">
        <f aca="false">IF(D248="","",ROUND(SQRT(((D248+G248)*O248/100)^2+(J248*(D248+G248)*0.09179)^2),0))</f>
        <v>79</v>
      </c>
      <c r="U248" s="32"/>
    </row>
    <row r="249" customFormat="false" ht="15" hidden="false" customHeight="false" outlineLevel="0" collapsed="false">
      <c r="A249" s="32" t="s">
        <v>418</v>
      </c>
      <c r="B249" s="32" t="s">
        <v>451</v>
      </c>
      <c r="C249" s="32" t="s">
        <v>455</v>
      </c>
      <c r="D249" s="59" t="n">
        <v>289</v>
      </c>
      <c r="E249" s="59" t="n">
        <v>339</v>
      </c>
      <c r="F249" s="68" t="n">
        <f aca="false">IF(E249="","",D249-E249)</f>
        <v>-50</v>
      </c>
      <c r="G249" s="59" t="n">
        <v>333</v>
      </c>
      <c r="H249" s="59" t="n">
        <v>338</v>
      </c>
      <c r="I249" s="68" t="n">
        <f aca="false">IF(H249="","",G249-H249)</f>
        <v>-5</v>
      </c>
      <c r="J249" s="40" t="n">
        <f aca="false">IF(OR(D249="",D249+G249=0),"",D249/(D249+G249))</f>
        <v>0.464630225080386</v>
      </c>
      <c r="K249" s="40" t="n">
        <f aca="false">IF(E249="","",E249/(E249+H249))</f>
        <v>0.500738552437223</v>
      </c>
      <c r="L249" s="69" t="n">
        <f aca="false">IF(OR(K249="",J249=""),"",(J249-K249)*100)</f>
        <v>-3.61083273568372</v>
      </c>
      <c r="M249" s="36" t="n">
        <v>4.95430278342605</v>
      </c>
      <c r="N249" s="36" t="n">
        <v>1.28167166284998</v>
      </c>
      <c r="O249" s="36" t="n">
        <f aca="false">SQRT(M249^2+N249^2)</f>
        <v>5.11740152042184</v>
      </c>
      <c r="P249" s="40" t="n">
        <f aca="false">IF(J249="","",MAX(0,J249-1.96*O249/100))</f>
        <v>0.364329155280118</v>
      </c>
      <c r="Q249" s="40" t="n">
        <f aca="false">IF(J249="","",MIN(1,J249+1.96*O249/100))</f>
        <v>0.564931294880654</v>
      </c>
      <c r="R249" s="32" t="str">
        <f aca="false">IF(L249="","",IF(ABS(L249)&lt;=O249,"Yes","No"))</f>
        <v>Yes</v>
      </c>
      <c r="S249" s="32" t="str">
        <f aca="false">IF(L249="","",IF(ABS(L249)&lt;=1.96*O249,"Yes","No"))</f>
        <v>Yes</v>
      </c>
      <c r="T249" s="59" t="n">
        <f aca="false">IF(D249="","",ROUND(SQRT(((D249+G249)*O249/100)^2+(J249*(D249+G249)*0.15542)^2),0))</f>
        <v>55</v>
      </c>
      <c r="U249" s="32"/>
    </row>
    <row r="250" customFormat="false" ht="15" hidden="false" customHeight="false" outlineLevel="0" collapsed="false">
      <c r="A250" s="32" t="s">
        <v>418</v>
      </c>
      <c r="B250" s="32" t="s">
        <v>451</v>
      </c>
      <c r="C250" s="32" t="s">
        <v>456</v>
      </c>
      <c r="D250" s="59" t="n">
        <v>580</v>
      </c>
      <c r="E250" s="59" t="n">
        <v>579</v>
      </c>
      <c r="F250" s="68" t="n">
        <f aca="false">IF(E250="","",D250-E250)</f>
        <v>1</v>
      </c>
      <c r="G250" s="59" t="n">
        <v>494</v>
      </c>
      <c r="H250" s="59" t="n">
        <v>482</v>
      </c>
      <c r="I250" s="68" t="n">
        <f aca="false">IF(H250="","",G250-H250)</f>
        <v>12</v>
      </c>
      <c r="J250" s="40" t="n">
        <f aca="false">IF(OR(D250="",D250+G250=0),"",D250/(D250+G250))</f>
        <v>0.540037243947859</v>
      </c>
      <c r="K250" s="40" t="n">
        <f aca="false">IF(E250="","",E250/(E250+H250))</f>
        <v>0.545711592836946</v>
      </c>
      <c r="L250" s="69" t="n">
        <f aca="false">IF(OR(K250="",J250=""),"",(J250-K250)*100)</f>
        <v>-0.56743488890878</v>
      </c>
      <c r="M250" s="36" t="n">
        <v>3.90585804045176</v>
      </c>
      <c r="N250" s="36" t="n">
        <v>1.28167166284998</v>
      </c>
      <c r="O250" s="36" t="n">
        <f aca="false">SQRT(M250^2+N250^2)</f>
        <v>4.11076748108115</v>
      </c>
      <c r="P250" s="40" t="n">
        <f aca="false">IF(J250="","",MAX(0,J250-1.96*O250/100))</f>
        <v>0.459466201318668</v>
      </c>
      <c r="Q250" s="40" t="n">
        <f aca="false">IF(J250="","",MIN(1,J250+1.96*O250/100))</f>
        <v>0.620608286577049</v>
      </c>
      <c r="R250" s="32" t="str">
        <f aca="false">IF(L250="","",IF(ABS(L250)&lt;=O250,"Yes","No"))</f>
        <v>Yes</v>
      </c>
      <c r="S250" s="32" t="str">
        <f aca="false">IF(L250="","",IF(ABS(L250)&lt;=1.96*O250,"Yes","No"))</f>
        <v>Yes</v>
      </c>
      <c r="T250" s="59" t="n">
        <f aca="false">IF(D250="","",ROUND(SQRT(((D250+G250)*O250/100)^2+(J250*(D250+G250)*0.09439)^2),0))</f>
        <v>70</v>
      </c>
      <c r="U250" s="32"/>
    </row>
    <row r="251" customFormat="false" ht="15" hidden="false" customHeight="false" outlineLevel="0" collapsed="false">
      <c r="A251" s="32" t="s">
        <v>418</v>
      </c>
      <c r="B251" s="32" t="s">
        <v>451</v>
      </c>
      <c r="C251" s="32" t="s">
        <v>457</v>
      </c>
      <c r="D251" s="59" t="n">
        <v>557</v>
      </c>
      <c r="E251" s="59" t="n">
        <v>562</v>
      </c>
      <c r="F251" s="68" t="n">
        <f aca="false">IF(E251="","",D251-E251)</f>
        <v>-5</v>
      </c>
      <c r="G251" s="59" t="n">
        <v>502</v>
      </c>
      <c r="H251" s="59" t="n">
        <v>525</v>
      </c>
      <c r="I251" s="68" t="n">
        <f aca="false">IF(H251="","",G251-H251)</f>
        <v>-23</v>
      </c>
      <c r="J251" s="40" t="n">
        <f aca="false">IF(OR(D251="",D251+G251=0),"",D251/(D251+G251))</f>
        <v>0.525967894239849</v>
      </c>
      <c r="K251" s="40" t="n">
        <f aca="false">IF(E251="","",E251/(E251+H251))</f>
        <v>0.517019319227231</v>
      </c>
      <c r="L251" s="69" t="n">
        <f aca="false">IF(OR(K251="",J251=""),"",(J251-K251)*100)</f>
        <v>0.894857501261803</v>
      </c>
      <c r="M251" s="36" t="n">
        <v>3.90585804045176</v>
      </c>
      <c r="N251" s="36" t="n">
        <v>1.28167166284998</v>
      </c>
      <c r="O251" s="36" t="n">
        <f aca="false">SQRT(M251^2+N251^2)</f>
        <v>4.11076748108115</v>
      </c>
      <c r="P251" s="40" t="n">
        <f aca="false">IF(J251="","",MAX(0,J251-1.96*O251/100))</f>
        <v>0.445396851610658</v>
      </c>
      <c r="Q251" s="40" t="n">
        <f aca="false">IF(J251="","",MIN(1,J251+1.96*O251/100))</f>
        <v>0.60653893686904</v>
      </c>
      <c r="R251" s="32" t="str">
        <f aca="false">IF(L251="","",IF(ABS(L251)&lt;=O251,"Yes","No"))</f>
        <v>Yes</v>
      </c>
      <c r="S251" s="32" t="str">
        <f aca="false">IF(L251="","",IF(ABS(L251)&lt;=1.96*O251,"Yes","No"))</f>
        <v>Yes</v>
      </c>
      <c r="T251" s="59" t="n">
        <f aca="false">IF(D251="","",ROUND(SQRT(((D251+G251)*O251/100)^2+(J251*(D251+G251)*0.09439)^2),0))</f>
        <v>68</v>
      </c>
      <c r="U251" s="32"/>
    </row>
    <row r="252" customFormat="false" ht="15" hidden="false" customHeight="false" outlineLevel="0" collapsed="false">
      <c r="A252" s="32" t="s">
        <v>418</v>
      </c>
      <c r="B252" s="32" t="s">
        <v>451</v>
      </c>
      <c r="C252" s="32" t="s">
        <v>458</v>
      </c>
      <c r="D252" s="59" t="n">
        <v>336</v>
      </c>
      <c r="E252" s="59" t="n">
        <v>337</v>
      </c>
      <c r="F252" s="68" t="n">
        <f aca="false">IF(E252="","",D252-E252)</f>
        <v>-1</v>
      </c>
      <c r="G252" s="59" t="n">
        <v>299</v>
      </c>
      <c r="H252" s="59" t="n">
        <v>296</v>
      </c>
      <c r="I252" s="68" t="n">
        <f aca="false">IF(H252="","",G252-H252)</f>
        <v>3</v>
      </c>
      <c r="J252" s="40" t="n">
        <f aca="false">IF(OR(D252="",D252+G252=0),"",D252/(D252+G252))</f>
        <v>0.529133858267717</v>
      </c>
      <c r="K252" s="40" t="n">
        <f aca="false">IF(E252="","",E252/(E252+H252))</f>
        <v>0.532385466034755</v>
      </c>
      <c r="L252" s="69" t="n">
        <f aca="false">IF(OR(K252="",J252=""),"",(J252-K252)*100)</f>
        <v>-0.325160776703859</v>
      </c>
      <c r="M252" s="36" t="n">
        <v>4.95430278342605</v>
      </c>
      <c r="N252" s="36" t="n">
        <v>1.28167166284998</v>
      </c>
      <c r="O252" s="36" t="n">
        <f aca="false">SQRT(M252^2+N252^2)</f>
        <v>5.11740152042184</v>
      </c>
      <c r="P252" s="40" t="n">
        <f aca="false">IF(J252="","",MAX(0,J252-1.96*O252/100))</f>
        <v>0.428832788467448</v>
      </c>
      <c r="Q252" s="40" t="n">
        <f aca="false">IF(J252="","",MIN(1,J252+1.96*O252/100))</f>
        <v>0.629434928067985</v>
      </c>
      <c r="R252" s="32" t="str">
        <f aca="false">IF(L252="","",IF(ABS(L252)&lt;=O252,"Yes","No"))</f>
        <v>Yes</v>
      </c>
      <c r="S252" s="32" t="str">
        <f aca="false">IF(L252="","",IF(ABS(L252)&lt;=1.96*O252,"Yes","No"))</f>
        <v>Yes</v>
      </c>
      <c r="T252" s="59" t="n">
        <f aca="false">IF(D252="","",ROUND(SQRT(((D252+G252)*O252/100)^2+(J252*(D252+G252)*0.15542)^2),0))</f>
        <v>62</v>
      </c>
      <c r="U252" s="32"/>
    </row>
    <row r="253" customFormat="false" ht="15" hidden="false" customHeight="false" outlineLevel="0" collapsed="false">
      <c r="A253" s="32" t="s">
        <v>418</v>
      </c>
      <c r="B253" s="32" t="s">
        <v>451</v>
      </c>
      <c r="C253" s="32" t="s">
        <v>459</v>
      </c>
      <c r="D253" s="59" t="n">
        <v>500</v>
      </c>
      <c r="E253" s="59" t="n">
        <v>517</v>
      </c>
      <c r="F253" s="68" t="n">
        <f aca="false">IF(E253="","",D253-E253)</f>
        <v>-17</v>
      </c>
      <c r="G253" s="59" t="n">
        <v>396</v>
      </c>
      <c r="H253" s="59" t="n">
        <v>388</v>
      </c>
      <c r="I253" s="68" t="n">
        <f aca="false">IF(H253="","",G253-H253)</f>
        <v>8</v>
      </c>
      <c r="J253" s="40" t="n">
        <f aca="false">IF(OR(D253="",D253+G253=0),"",D253/(D253+G253))</f>
        <v>0.558035714285714</v>
      </c>
      <c r="K253" s="40" t="n">
        <f aca="false">IF(E253="","",E253/(E253+H253))</f>
        <v>0.571270718232044</v>
      </c>
      <c r="L253" s="69" t="n">
        <f aca="false">IF(OR(K253="",J253=""),"",(J253-K253)*100)</f>
        <v>-1.32350039463299</v>
      </c>
      <c r="M253" s="36" t="n">
        <v>3.90585804045176</v>
      </c>
      <c r="N253" s="36" t="n">
        <v>1.28167166284998</v>
      </c>
      <c r="O253" s="36" t="n">
        <f aca="false">SQRT(M253^2+N253^2)</f>
        <v>4.11076748108115</v>
      </c>
      <c r="P253" s="40" t="n">
        <f aca="false">IF(J253="","",MAX(0,J253-1.96*O253/100))</f>
        <v>0.477464671656524</v>
      </c>
      <c r="Q253" s="40" t="n">
        <f aca="false">IF(J253="","",MIN(1,J253+1.96*O253/100))</f>
        <v>0.638606756914905</v>
      </c>
      <c r="R253" s="32" t="str">
        <f aca="false">IF(L253="","",IF(ABS(L253)&lt;=O253,"Yes","No"))</f>
        <v>Yes</v>
      </c>
      <c r="S253" s="32" t="str">
        <f aca="false">IF(L253="","",IF(ABS(L253)&lt;=1.96*O253,"Yes","No"))</f>
        <v>Yes</v>
      </c>
      <c r="T253" s="59" t="n">
        <f aca="false">IF(D253="","",ROUND(SQRT(((D253+G253)*O253/100)^2+(J253*(D253+G253)*0.09439)^2),0))</f>
        <v>60</v>
      </c>
      <c r="U253" s="32"/>
    </row>
    <row r="254" customFormat="false" ht="15" hidden="false" customHeight="false" outlineLevel="0" collapsed="false">
      <c r="A254" s="32" t="s">
        <v>418</v>
      </c>
      <c r="B254" s="32" t="s">
        <v>451</v>
      </c>
      <c r="C254" s="32" t="s">
        <v>460</v>
      </c>
      <c r="D254" s="59" t="n">
        <v>309</v>
      </c>
      <c r="E254" s="59" t="n">
        <v>329</v>
      </c>
      <c r="F254" s="68" t="n">
        <f aca="false">IF(E254="","",D254-E254)</f>
        <v>-20</v>
      </c>
      <c r="G254" s="59" t="n">
        <v>239</v>
      </c>
      <c r="H254" s="59" t="n">
        <v>217</v>
      </c>
      <c r="I254" s="68" t="n">
        <f aca="false">IF(H254="","",G254-H254)</f>
        <v>22</v>
      </c>
      <c r="J254" s="40" t="n">
        <f aca="false">IF(OR(D254="",D254+G254=0),"",D254/(D254+G254))</f>
        <v>0.563868613138686</v>
      </c>
      <c r="K254" s="40" t="n">
        <f aca="false">IF(E254="","",E254/(E254+H254))</f>
        <v>0.602564102564103</v>
      </c>
      <c r="L254" s="69" t="n">
        <f aca="false">IF(OR(K254="",J254=""),"",(J254-K254)*100)</f>
        <v>-3.86954894254165</v>
      </c>
      <c r="M254" s="36" t="n">
        <v>4.95430278342605</v>
      </c>
      <c r="N254" s="36" t="n">
        <v>1.28167166284998</v>
      </c>
      <c r="O254" s="36" t="n">
        <f aca="false">SQRT(M254^2+N254^2)</f>
        <v>5.11740152042184</v>
      </c>
      <c r="P254" s="40" t="n">
        <f aca="false">IF(J254="","",MAX(0,J254-1.96*O254/100))</f>
        <v>0.463567543338418</v>
      </c>
      <c r="Q254" s="40" t="n">
        <f aca="false">IF(J254="","",MIN(1,J254+1.96*O254/100))</f>
        <v>0.664169682938954</v>
      </c>
      <c r="R254" s="32" t="str">
        <f aca="false">IF(L254="","",IF(ABS(L254)&lt;=O254,"Yes","No"))</f>
        <v>Yes</v>
      </c>
      <c r="S254" s="32" t="str">
        <f aca="false">IF(L254="","",IF(ABS(L254)&lt;=1.96*O254,"Yes","No"))</f>
        <v>Yes</v>
      </c>
      <c r="T254" s="59" t="n">
        <f aca="false">IF(D254="","",ROUND(SQRT(((D254+G254)*O254/100)^2+(J254*(D254+G254)*0.15542)^2),0))</f>
        <v>56</v>
      </c>
      <c r="U254" s="32"/>
    </row>
    <row r="255" customFormat="false" ht="15" hidden="false" customHeight="false" outlineLevel="0" collapsed="false">
      <c r="A255" s="32" t="s">
        <v>418</v>
      </c>
      <c r="B255" s="32" t="s">
        <v>451</v>
      </c>
      <c r="C255" s="32" t="s">
        <v>461</v>
      </c>
      <c r="D255" s="59" t="n">
        <v>330</v>
      </c>
      <c r="E255" s="59" t="n">
        <v>352</v>
      </c>
      <c r="F255" s="68" t="n">
        <f aca="false">IF(E255="","",D255-E255)</f>
        <v>-22</v>
      </c>
      <c r="G255" s="59" t="n">
        <v>358</v>
      </c>
      <c r="H255" s="59" t="n">
        <v>326</v>
      </c>
      <c r="I255" s="68" t="n">
        <f aca="false">IF(H255="","",G255-H255)</f>
        <v>32</v>
      </c>
      <c r="J255" s="40" t="n">
        <f aca="false">IF(OR(D255="",D255+G255=0),"",D255/(D255+G255))</f>
        <v>0.479651162790698</v>
      </c>
      <c r="K255" s="40" t="n">
        <f aca="false">IF(E255="","",E255/(E255+H255))</f>
        <v>0.519174041297935</v>
      </c>
      <c r="L255" s="69" t="n">
        <f aca="false">IF(OR(K255="",J255=""),"",(J255-K255)*100)</f>
        <v>-3.95228785072374</v>
      </c>
      <c r="M255" s="36" t="n">
        <v>4.95430278342605</v>
      </c>
      <c r="N255" s="36" t="n">
        <v>1.28167166284998</v>
      </c>
      <c r="O255" s="36" t="n">
        <f aca="false">SQRT(M255^2+N255^2)</f>
        <v>5.11740152042184</v>
      </c>
      <c r="P255" s="40" t="n">
        <f aca="false">IF(J255="","",MAX(0,J255-1.96*O255/100))</f>
        <v>0.37935009299043</v>
      </c>
      <c r="Q255" s="40" t="n">
        <f aca="false">IF(J255="","",MIN(1,J255+1.96*O255/100))</f>
        <v>0.579952232590966</v>
      </c>
      <c r="R255" s="32" t="str">
        <f aca="false">IF(L255="","",IF(ABS(L255)&lt;=O255,"Yes","No"))</f>
        <v>Yes</v>
      </c>
      <c r="S255" s="32" t="str">
        <f aca="false">IF(L255="","",IF(ABS(L255)&lt;=1.96*O255,"Yes","No"))</f>
        <v>Yes</v>
      </c>
      <c r="T255" s="59" t="n">
        <f aca="false">IF(D255="","",ROUND(SQRT(((D255+G255)*O255/100)^2+(J255*(D255+G255)*0.15542)^2),0))</f>
        <v>62</v>
      </c>
      <c r="U255" s="32"/>
    </row>
    <row r="256" customFormat="false" ht="15" hidden="false" customHeight="false" outlineLevel="0" collapsed="false">
      <c r="A256" s="32" t="s">
        <v>418</v>
      </c>
      <c r="B256" s="32" t="s">
        <v>451</v>
      </c>
      <c r="C256" s="32" t="s">
        <v>462</v>
      </c>
      <c r="D256" s="59" t="n">
        <v>415</v>
      </c>
      <c r="E256" s="59" t="n">
        <v>420</v>
      </c>
      <c r="F256" s="68" t="n">
        <f aca="false">IF(E256="","",D256-E256)</f>
        <v>-5</v>
      </c>
      <c r="G256" s="59" t="n">
        <v>381</v>
      </c>
      <c r="H256" s="59" t="n">
        <v>378</v>
      </c>
      <c r="I256" s="68" t="n">
        <f aca="false">IF(H256="","",G256-H256)</f>
        <v>3</v>
      </c>
      <c r="J256" s="40" t="n">
        <f aca="false">IF(OR(D256="",D256+G256=0),"",D256/(D256+G256))</f>
        <v>0.521356783919598</v>
      </c>
      <c r="K256" s="40" t="n">
        <f aca="false">IF(E256="","",E256/(E256+H256))</f>
        <v>0.526315789473684</v>
      </c>
      <c r="L256" s="69" t="n">
        <f aca="false">IF(OR(K256="",J256=""),"",(J256-K256)*100)</f>
        <v>-0.495900555408624</v>
      </c>
      <c r="M256" s="36" t="n">
        <v>3.90585804045176</v>
      </c>
      <c r="N256" s="36" t="n">
        <v>1.28167166284998</v>
      </c>
      <c r="O256" s="36" t="n">
        <f aca="false">SQRT(M256^2+N256^2)</f>
        <v>4.11076748108115</v>
      </c>
      <c r="P256" s="40" t="n">
        <f aca="false">IF(J256="","",MAX(0,J256-1.96*O256/100))</f>
        <v>0.440785741290407</v>
      </c>
      <c r="Q256" s="40" t="n">
        <f aca="false">IF(J256="","",MIN(1,J256+1.96*O256/100))</f>
        <v>0.601927826548789</v>
      </c>
      <c r="R256" s="32" t="str">
        <f aca="false">IF(L256="","",IF(ABS(L256)&lt;=O256,"Yes","No"))</f>
        <v>Yes</v>
      </c>
      <c r="S256" s="32" t="str">
        <f aca="false">IF(L256="","",IF(ABS(L256)&lt;=1.96*O256,"Yes","No"))</f>
        <v>Yes</v>
      </c>
      <c r="T256" s="59" t="n">
        <f aca="false">IF(D256="","",ROUND(SQRT(((D256+G256)*O256/100)^2+(J256*(D256+G256)*0.09439)^2),0))</f>
        <v>51</v>
      </c>
      <c r="U256" s="32"/>
    </row>
    <row r="257" customFormat="false" ht="15" hidden="false" customHeight="false" outlineLevel="0" collapsed="false">
      <c r="A257" s="32" t="s">
        <v>418</v>
      </c>
      <c r="B257" s="32" t="s">
        <v>451</v>
      </c>
      <c r="C257" s="32" t="s">
        <v>463</v>
      </c>
      <c r="D257" s="59" t="n">
        <v>481</v>
      </c>
      <c r="E257" s="59" t="n">
        <v>522</v>
      </c>
      <c r="F257" s="68" t="n">
        <f aca="false">IF(E257="","",D257-E257)</f>
        <v>-41</v>
      </c>
      <c r="G257" s="59" t="n">
        <v>411</v>
      </c>
      <c r="H257" s="59" t="n">
        <v>400</v>
      </c>
      <c r="I257" s="68" t="n">
        <f aca="false">IF(H257="","",G257-H257)</f>
        <v>11</v>
      </c>
      <c r="J257" s="40" t="n">
        <f aca="false">IF(OR(D257="",D257+G257=0),"",D257/(D257+G257))</f>
        <v>0.539237668161435</v>
      </c>
      <c r="K257" s="40" t="n">
        <f aca="false">IF(E257="","",E257/(E257+H257))</f>
        <v>0.566160520607375</v>
      </c>
      <c r="L257" s="69" t="n">
        <f aca="false">IF(OR(K257="",J257=""),"",(J257-K257)*100)</f>
        <v>-2.69228524459404</v>
      </c>
      <c r="M257" s="36" t="n">
        <v>3.90585804045176</v>
      </c>
      <c r="N257" s="36" t="n">
        <v>1.28167166284998</v>
      </c>
      <c r="O257" s="36" t="n">
        <f aca="false">SQRT(M257^2+N257^2)</f>
        <v>4.11076748108115</v>
      </c>
      <c r="P257" s="40" t="n">
        <f aca="false">IF(J257="","",MAX(0,J257-1.96*O257/100))</f>
        <v>0.458666625532244</v>
      </c>
      <c r="Q257" s="40" t="n">
        <f aca="false">IF(J257="","",MIN(1,J257+1.96*O257/100))</f>
        <v>0.619808710790626</v>
      </c>
      <c r="R257" s="32" t="str">
        <f aca="false">IF(L257="","",IF(ABS(L257)&lt;=O257,"Yes","No"))</f>
        <v>Yes</v>
      </c>
      <c r="S257" s="32" t="str">
        <f aca="false">IF(L257="","",IF(ABS(L257)&lt;=1.96*O257,"Yes","No"))</f>
        <v>Yes</v>
      </c>
      <c r="T257" s="59" t="n">
        <f aca="false">IF(D257="","",ROUND(SQRT(((D257+G257)*O257/100)^2+(J257*(D257+G257)*0.09439)^2),0))</f>
        <v>58</v>
      </c>
      <c r="U257" s="32"/>
    </row>
    <row r="258" customFormat="false" ht="15" hidden="false" customHeight="false" outlineLevel="0" collapsed="false">
      <c r="A258" s="32" t="s">
        <v>418</v>
      </c>
      <c r="B258" s="32" t="s">
        <v>451</v>
      </c>
      <c r="C258" s="32" t="s">
        <v>464</v>
      </c>
      <c r="D258" s="59" t="n">
        <v>424</v>
      </c>
      <c r="E258" s="59" t="n">
        <v>436</v>
      </c>
      <c r="F258" s="68" t="n">
        <f aca="false">IF(E258="","",D258-E258)</f>
        <v>-12</v>
      </c>
      <c r="G258" s="59" t="n">
        <v>443</v>
      </c>
      <c r="H258" s="59" t="n">
        <v>423</v>
      </c>
      <c r="I258" s="68" t="n">
        <f aca="false">IF(H258="","",G258-H258)</f>
        <v>20</v>
      </c>
      <c r="J258" s="40" t="n">
        <f aca="false">IF(OR(D258="",D258+G258=0),"",D258/(D258+G258))</f>
        <v>0.489042675893887</v>
      </c>
      <c r="K258" s="40" t="n">
        <f aca="false">IF(E258="","",E258/(E258+H258))</f>
        <v>0.507566938300349</v>
      </c>
      <c r="L258" s="69" t="n">
        <f aca="false">IF(OR(K258="",J258=""),"",(J258-K258)*100)</f>
        <v>-1.85242624064623</v>
      </c>
      <c r="M258" s="36" t="n">
        <v>3.90585804045176</v>
      </c>
      <c r="N258" s="36" t="n">
        <v>1.28167166284998</v>
      </c>
      <c r="O258" s="36" t="n">
        <f aca="false">SQRT(M258^2+N258^2)</f>
        <v>4.11076748108115</v>
      </c>
      <c r="P258" s="40" t="n">
        <f aca="false">IF(J258="","",MAX(0,J258-1.96*O258/100))</f>
        <v>0.408471633264696</v>
      </c>
      <c r="Q258" s="40" t="n">
        <f aca="false">IF(J258="","",MIN(1,J258+1.96*O258/100))</f>
        <v>0.569613718523078</v>
      </c>
      <c r="R258" s="32" t="str">
        <f aca="false">IF(L258="","",IF(ABS(L258)&lt;=O258,"Yes","No"))</f>
        <v>Yes</v>
      </c>
      <c r="S258" s="32" t="str">
        <f aca="false">IF(L258="","",IF(ABS(L258)&lt;=1.96*O258,"Yes","No"))</f>
        <v>Yes</v>
      </c>
      <c r="T258" s="59" t="n">
        <f aca="false">IF(D258="","",ROUND(SQRT(((D258+G258)*O258/100)^2+(J258*(D258+G258)*0.09439)^2),0))</f>
        <v>54</v>
      </c>
      <c r="U258" s="32"/>
    </row>
    <row r="259" customFormat="false" ht="15" hidden="false" customHeight="false" outlineLevel="0" collapsed="false">
      <c r="A259" s="32" t="s">
        <v>418</v>
      </c>
      <c r="B259" s="32" t="s">
        <v>451</v>
      </c>
      <c r="C259" s="32" t="s">
        <v>465</v>
      </c>
      <c r="D259" s="59" t="n">
        <v>931</v>
      </c>
      <c r="E259" s="59" t="n">
        <v>925</v>
      </c>
      <c r="F259" s="68" t="n">
        <f aca="false">IF(E259="","",D259-E259)</f>
        <v>6</v>
      </c>
      <c r="G259" s="59" t="n">
        <v>800</v>
      </c>
      <c r="H259" s="59" t="n">
        <v>710</v>
      </c>
      <c r="I259" s="68" t="n">
        <f aca="false">IF(H259="","",G259-H259)</f>
        <v>90</v>
      </c>
      <c r="J259" s="40" t="n">
        <f aca="false">IF(OR(D259="",D259+G259=0),"",D259/(D259+G259))</f>
        <v>0.537839399191219</v>
      </c>
      <c r="K259" s="40" t="n">
        <f aca="false">IF(E259="","",E259/(E259+H259))</f>
        <v>0.565749235474006</v>
      </c>
      <c r="L259" s="69" t="n">
        <f aca="false">IF(OR(K259="",J259=""),"",(J259-K259)*100)</f>
        <v>-2.79098362827872</v>
      </c>
      <c r="M259" s="36" t="n">
        <v>3.81593102501519</v>
      </c>
      <c r="N259" s="36" t="n">
        <v>1.28167166284998</v>
      </c>
      <c r="O259" s="36" t="n">
        <f aca="false">SQRT(M259^2+N259^2)</f>
        <v>4.02542070335836</v>
      </c>
      <c r="P259" s="40" t="n">
        <f aca="false">IF(J259="","",MAX(0,J259-1.96*O259/100))</f>
        <v>0.458941153405395</v>
      </c>
      <c r="Q259" s="40" t="n">
        <f aca="false">IF(J259="","",MIN(1,J259+1.96*O259/100))</f>
        <v>0.616737644977043</v>
      </c>
      <c r="R259" s="32" t="str">
        <f aca="false">IF(L259="","",IF(ABS(L259)&lt;=O259,"Yes","No"))</f>
        <v>Yes</v>
      </c>
      <c r="S259" s="32" t="str">
        <f aca="false">IF(L259="","",IF(ABS(L259)&lt;=1.96*O259,"Yes","No"))</f>
        <v>Yes</v>
      </c>
      <c r="T259" s="59" t="n">
        <f aca="false">IF(D259="","",ROUND(SQRT(((D259+G259)*O259/100)^2+(J259*(D259+G259)*0.09179)^2),0))</f>
        <v>110</v>
      </c>
      <c r="U259" s="32"/>
    </row>
    <row r="260" customFormat="false" ht="15" hidden="false" customHeight="false" outlineLevel="0" collapsed="false">
      <c r="A260" s="32" t="s">
        <v>418</v>
      </c>
      <c r="B260" s="32" t="s">
        <v>451</v>
      </c>
      <c r="C260" s="32" t="s">
        <v>466</v>
      </c>
      <c r="D260" s="59" t="n">
        <v>483</v>
      </c>
      <c r="E260" s="59" t="n">
        <v>535</v>
      </c>
      <c r="F260" s="68" t="n">
        <f aca="false">IF(E260="","",D260-E260)</f>
        <v>-52</v>
      </c>
      <c r="G260" s="59" t="n">
        <v>536</v>
      </c>
      <c r="H260" s="59" t="n">
        <v>514</v>
      </c>
      <c r="I260" s="68" t="n">
        <f aca="false">IF(H260="","",G260-H260)</f>
        <v>22</v>
      </c>
      <c r="J260" s="40" t="n">
        <f aca="false">IF(OR(D260="",D260+G260=0),"",D260/(D260+G260))</f>
        <v>0.473994111874387</v>
      </c>
      <c r="K260" s="40" t="n">
        <f aca="false">IF(E260="","",E260/(E260+H260))</f>
        <v>0.510009532888465</v>
      </c>
      <c r="L260" s="69" t="n">
        <f aca="false">IF(OR(K260="",J260=""),"",(J260-K260)*100)</f>
        <v>-3.60154210140785</v>
      </c>
      <c r="M260" s="36" t="n">
        <v>3.90585804045176</v>
      </c>
      <c r="N260" s="36" t="n">
        <v>1.28167166284998</v>
      </c>
      <c r="O260" s="36" t="n">
        <f aca="false">SQRT(M260^2+N260^2)</f>
        <v>4.11076748108115</v>
      </c>
      <c r="P260" s="40" t="n">
        <f aca="false">IF(J260="","",MAX(0,J260-1.96*O260/100))</f>
        <v>0.393423069245196</v>
      </c>
      <c r="Q260" s="40" t="n">
        <f aca="false">IF(J260="","",MIN(1,J260+1.96*O260/100))</f>
        <v>0.554565154503577</v>
      </c>
      <c r="R260" s="32" t="str">
        <f aca="false">IF(L260="","",IF(ABS(L260)&lt;=O260,"Yes","No"))</f>
        <v>Yes</v>
      </c>
      <c r="S260" s="32" t="str">
        <f aca="false">IF(L260="","",IF(ABS(L260)&lt;=1.96*O260,"Yes","No"))</f>
        <v>Yes</v>
      </c>
      <c r="T260" s="59" t="n">
        <f aca="false">IF(D260="","",ROUND(SQRT(((D260+G260)*O260/100)^2+(J260*(D260+G260)*0.09439)^2),0))</f>
        <v>62</v>
      </c>
      <c r="U260" s="32"/>
    </row>
    <row r="261" customFormat="false" ht="15" hidden="false" customHeight="false" outlineLevel="0" collapsed="false">
      <c r="A261" s="32" t="s">
        <v>418</v>
      </c>
      <c r="B261" s="32" t="s">
        <v>451</v>
      </c>
      <c r="C261" s="32" t="s">
        <v>467</v>
      </c>
      <c r="D261" s="59" t="n">
        <v>454</v>
      </c>
      <c r="E261" s="59" t="n">
        <v>499</v>
      </c>
      <c r="F261" s="68" t="n">
        <f aca="false">IF(E261="","",D261-E261)</f>
        <v>-45</v>
      </c>
      <c r="G261" s="59" t="n">
        <v>485</v>
      </c>
      <c r="H261" s="59" t="n">
        <v>468</v>
      </c>
      <c r="I261" s="68" t="n">
        <f aca="false">IF(H261="","",G261-H261)</f>
        <v>17</v>
      </c>
      <c r="J261" s="40" t="n">
        <f aca="false">IF(OR(D261="",D261+G261=0),"",D261/(D261+G261))</f>
        <v>0.483493077742279</v>
      </c>
      <c r="K261" s="40" t="n">
        <f aca="false">IF(E261="","",E261/(E261+H261))</f>
        <v>0.516028955532575</v>
      </c>
      <c r="L261" s="69" t="n">
        <f aca="false">IF(OR(K261="",J261=""),"",(J261-K261)*100)</f>
        <v>-3.2535877790296</v>
      </c>
      <c r="M261" s="36" t="n">
        <v>3.90585804045176</v>
      </c>
      <c r="N261" s="36" t="n">
        <v>1.28167166284998</v>
      </c>
      <c r="O261" s="36" t="n">
        <f aca="false">SQRT(M261^2+N261^2)</f>
        <v>4.11076748108115</v>
      </c>
      <c r="P261" s="40" t="n">
        <f aca="false">IF(J261="","",MAX(0,J261-1.96*O261/100))</f>
        <v>0.402922035113088</v>
      </c>
      <c r="Q261" s="40" t="n">
        <f aca="false">IF(J261="","",MIN(1,J261+1.96*O261/100))</f>
        <v>0.56406412037147</v>
      </c>
      <c r="R261" s="32" t="str">
        <f aca="false">IF(L261="","",IF(ABS(L261)&lt;=O261,"Yes","No"))</f>
        <v>Yes</v>
      </c>
      <c r="S261" s="32" t="str">
        <f aca="false">IF(L261="","",IF(ABS(L261)&lt;=1.96*O261,"Yes","No"))</f>
        <v>Yes</v>
      </c>
      <c r="T261" s="59" t="n">
        <f aca="false">IF(D261="","",ROUND(SQRT(((D261+G261)*O261/100)^2+(J261*(D261+G261)*0.09439)^2),0))</f>
        <v>58</v>
      </c>
      <c r="U261" s="32"/>
    </row>
    <row r="262" customFormat="false" ht="15" hidden="false" customHeight="false" outlineLevel="0" collapsed="false">
      <c r="A262" s="32" t="s">
        <v>418</v>
      </c>
      <c r="B262" s="32" t="s">
        <v>451</v>
      </c>
      <c r="C262" s="32" t="s">
        <v>468</v>
      </c>
      <c r="D262" s="59" t="n">
        <v>500</v>
      </c>
      <c r="E262" s="59" t="n">
        <v>503</v>
      </c>
      <c r="F262" s="68" t="n">
        <f aca="false">IF(E262="","",D262-E262)</f>
        <v>-3</v>
      </c>
      <c r="G262" s="59" t="n">
        <v>465</v>
      </c>
      <c r="H262" s="59" t="n">
        <v>468</v>
      </c>
      <c r="I262" s="68" t="n">
        <f aca="false">IF(H262="","",G262-H262)</f>
        <v>-3</v>
      </c>
      <c r="J262" s="40" t="n">
        <f aca="false">IF(OR(D262="",D262+G262=0),"",D262/(D262+G262))</f>
        <v>0.518134715025907</v>
      </c>
      <c r="K262" s="40" t="n">
        <f aca="false">IF(E262="","",E262/(E262+H262))</f>
        <v>0.518022657054583</v>
      </c>
      <c r="L262" s="69" t="n">
        <f aca="false">IF(OR(K262="",J262=""),"",(J262-K262)*100)</f>
        <v>0.0112057971323742</v>
      </c>
      <c r="M262" s="36" t="n">
        <v>3.90585804045176</v>
      </c>
      <c r="N262" s="36" t="n">
        <v>1.28167166284998</v>
      </c>
      <c r="O262" s="36" t="n">
        <f aca="false">SQRT(M262^2+N262^2)</f>
        <v>4.11076748108115</v>
      </c>
      <c r="P262" s="40" t="n">
        <f aca="false">IF(J262="","",MAX(0,J262-1.96*O262/100))</f>
        <v>0.437563672396716</v>
      </c>
      <c r="Q262" s="40" t="n">
        <f aca="false">IF(J262="","",MIN(1,J262+1.96*O262/100))</f>
        <v>0.598705757655097</v>
      </c>
      <c r="R262" s="32" t="str">
        <f aca="false">IF(L262="","",IF(ABS(L262)&lt;=O262,"Yes","No"))</f>
        <v>Yes</v>
      </c>
      <c r="S262" s="32" t="str">
        <f aca="false">IF(L262="","",IF(ABS(L262)&lt;=1.96*O262,"Yes","No"))</f>
        <v>Yes</v>
      </c>
      <c r="T262" s="59" t="n">
        <f aca="false">IF(D262="","",ROUND(SQRT(((D262+G262)*O262/100)^2+(J262*(D262+G262)*0.09439)^2),0))</f>
        <v>62</v>
      </c>
      <c r="U262" s="32"/>
    </row>
    <row r="263" customFormat="false" ht="15" hidden="false" customHeight="false" outlineLevel="0" collapsed="false">
      <c r="A263" s="32" t="s">
        <v>418</v>
      </c>
      <c r="B263" s="32" t="s">
        <v>469</v>
      </c>
      <c r="C263" s="32" t="s">
        <v>470</v>
      </c>
      <c r="D263" s="59" t="n">
        <v>834</v>
      </c>
      <c r="E263" s="59" t="n">
        <v>939</v>
      </c>
      <c r="F263" s="68" t="n">
        <f aca="false">IF(E263="","",D263-E263)</f>
        <v>-105</v>
      </c>
      <c r="G263" s="59" t="n">
        <v>1556</v>
      </c>
      <c r="H263" s="59" t="n">
        <v>1452</v>
      </c>
      <c r="I263" s="68" t="n">
        <f aca="false">IF(H263="","",G263-H263)</f>
        <v>104</v>
      </c>
      <c r="J263" s="40" t="n">
        <f aca="false">IF(OR(D263="",D263+G263=0),"",D263/(D263+G263))</f>
        <v>0.348953974895398</v>
      </c>
      <c r="K263" s="40" t="n">
        <f aca="false">IF(E263="","",E263/(E263+H263))</f>
        <v>0.392722710163112</v>
      </c>
      <c r="L263" s="69" t="n">
        <f aca="false">IF(OR(K263="",J263=""),"",(J263-K263)*100)</f>
        <v>-4.37687352677142</v>
      </c>
      <c r="M263" s="36" t="n">
        <v>3.81593102501519</v>
      </c>
      <c r="N263" s="36" t="n">
        <v>1.28167166284998</v>
      </c>
      <c r="O263" s="36" t="n">
        <f aca="false">SQRT(M263^2+N263^2)</f>
        <v>4.02542070335836</v>
      </c>
      <c r="P263" s="40" t="n">
        <f aca="false">IF(J263="","",MAX(0,J263-1.96*O263/100))</f>
        <v>0.270055729109574</v>
      </c>
      <c r="Q263" s="40" t="n">
        <f aca="false">IF(J263="","",MIN(1,J263+1.96*O263/100))</f>
        <v>0.427852220681221</v>
      </c>
      <c r="R263" s="32" t="str">
        <f aca="false">IF(L263="","",IF(ABS(L263)&lt;=O263,"Yes","No"))</f>
        <v>No</v>
      </c>
      <c r="S263" s="32" t="str">
        <f aca="false">IF(L263="","",IF(ABS(L263)&lt;=1.96*O263,"Yes","No"))</f>
        <v>Yes</v>
      </c>
      <c r="T263" s="59" t="n">
        <f aca="false">IF(D263="","",ROUND(SQRT(((D263+G263)*O263/100)^2+(J263*(D263+G263)*0.09179)^2),0))</f>
        <v>123</v>
      </c>
      <c r="U263" s="32"/>
    </row>
    <row r="264" customFormat="false" ht="15" hidden="false" customHeight="false" outlineLevel="0" collapsed="false">
      <c r="A264" s="32" t="s">
        <v>418</v>
      </c>
      <c r="B264" s="32" t="s">
        <v>469</v>
      </c>
      <c r="C264" s="32" t="s">
        <v>471</v>
      </c>
      <c r="D264" s="59" t="n">
        <v>755</v>
      </c>
      <c r="E264" s="59" t="n">
        <v>820</v>
      </c>
      <c r="F264" s="68" t="n">
        <f aca="false">IF(E264="","",D264-E264)</f>
        <v>-65</v>
      </c>
      <c r="G264" s="59" t="n">
        <v>1282</v>
      </c>
      <c r="H264" s="59" t="n">
        <v>1185</v>
      </c>
      <c r="I264" s="68" t="n">
        <f aca="false">IF(H264="","",G264-H264)</f>
        <v>97</v>
      </c>
      <c r="J264" s="40" t="n">
        <f aca="false">IF(OR(D264="",D264+G264=0),"",D264/(D264+G264))</f>
        <v>0.370643102601866</v>
      </c>
      <c r="K264" s="40" t="n">
        <f aca="false">IF(E264="","",E264/(E264+H264))</f>
        <v>0.408977556109726</v>
      </c>
      <c r="L264" s="69" t="n">
        <f aca="false">IF(OR(K264="",J264=""),"",(J264-K264)*100)</f>
        <v>-3.83344535078602</v>
      </c>
      <c r="M264" s="36" t="n">
        <v>3.81593102501519</v>
      </c>
      <c r="N264" s="36" t="n">
        <v>1.28167166284998</v>
      </c>
      <c r="O264" s="36" t="n">
        <f aca="false">SQRT(M264^2+N264^2)</f>
        <v>4.02542070335836</v>
      </c>
      <c r="P264" s="40" t="n">
        <f aca="false">IF(J264="","",MAX(0,J264-1.96*O264/100))</f>
        <v>0.291744856816042</v>
      </c>
      <c r="Q264" s="40" t="n">
        <f aca="false">IF(J264="","",MIN(1,J264+1.96*O264/100))</f>
        <v>0.449541348387689</v>
      </c>
      <c r="R264" s="32" t="str">
        <f aca="false">IF(L264="","",IF(ABS(L264)&lt;=O264,"Yes","No"))</f>
        <v>Yes</v>
      </c>
      <c r="S264" s="32" t="str">
        <f aca="false">IF(L264="","",IF(ABS(L264)&lt;=1.96*O264,"Yes","No"))</f>
        <v>Yes</v>
      </c>
      <c r="T264" s="59" t="n">
        <f aca="false">IF(D264="","",ROUND(SQRT(((D264+G264)*O264/100)^2+(J264*(D264+G264)*0.09179)^2),0))</f>
        <v>107</v>
      </c>
      <c r="U264" s="32"/>
    </row>
    <row r="265" customFormat="false" ht="15" hidden="false" customHeight="false" outlineLevel="0" collapsed="false">
      <c r="A265" s="32" t="s">
        <v>418</v>
      </c>
      <c r="B265" s="32" t="s">
        <v>469</v>
      </c>
      <c r="C265" s="32" t="s">
        <v>472</v>
      </c>
      <c r="D265" s="59" t="n">
        <v>389</v>
      </c>
      <c r="E265" s="59" t="n">
        <v>410</v>
      </c>
      <c r="F265" s="68" t="n">
        <f aca="false">IF(E265="","",D265-E265)</f>
        <v>-21</v>
      </c>
      <c r="G265" s="59" t="n">
        <v>798</v>
      </c>
      <c r="H265" s="59" t="n">
        <v>822</v>
      </c>
      <c r="I265" s="68" t="n">
        <f aca="false">IF(H265="","",G265-H265)</f>
        <v>-24</v>
      </c>
      <c r="J265" s="40" t="n">
        <f aca="false">IF(OR(D265="",D265+G265=0),"",D265/(D265+G265))</f>
        <v>0.327716933445661</v>
      </c>
      <c r="K265" s="40" t="n">
        <f aca="false">IF(E265="","",E265/(E265+H265))</f>
        <v>0.332792207792208</v>
      </c>
      <c r="L265" s="69" t="n">
        <f aca="false">IF(OR(K265="",J265=""),"",(J265-K265)*100)</f>
        <v>-0.507527434654648</v>
      </c>
      <c r="M265" s="36" t="n">
        <v>3.90585804045176</v>
      </c>
      <c r="N265" s="36" t="n">
        <v>1.28167166284998</v>
      </c>
      <c r="O265" s="36" t="n">
        <f aca="false">SQRT(M265^2+N265^2)</f>
        <v>4.11076748108115</v>
      </c>
      <c r="P265" s="40" t="n">
        <f aca="false">IF(J265="","",MAX(0,J265-1.96*O265/100))</f>
        <v>0.247145890816471</v>
      </c>
      <c r="Q265" s="40" t="n">
        <f aca="false">IF(J265="","",MIN(1,J265+1.96*O265/100))</f>
        <v>0.408287976074852</v>
      </c>
      <c r="R265" s="32" t="str">
        <f aca="false">IF(L265="","",IF(ABS(L265)&lt;=O265,"Yes","No"))</f>
        <v>Yes</v>
      </c>
      <c r="S265" s="32" t="str">
        <f aca="false">IF(L265="","",IF(ABS(L265)&lt;=1.96*O265,"Yes","No"))</f>
        <v>Yes</v>
      </c>
      <c r="T265" s="59" t="n">
        <f aca="false">IF(D265="","",ROUND(SQRT(((D265+G265)*O265/100)^2+(J265*(D265+G265)*0.09439)^2),0))</f>
        <v>61</v>
      </c>
      <c r="U265" s="32"/>
    </row>
    <row r="266" customFormat="false" ht="15" hidden="false" customHeight="false" outlineLevel="0" collapsed="false">
      <c r="A266" s="32" t="s">
        <v>418</v>
      </c>
      <c r="B266" s="32" t="s">
        <v>473</v>
      </c>
      <c r="C266" s="32" t="s">
        <v>473</v>
      </c>
      <c r="D266" s="59" t="n">
        <v>39</v>
      </c>
      <c r="E266" s="59" t="n">
        <v>40</v>
      </c>
      <c r="F266" s="68" t="n">
        <f aca="false">IF(E266="","",D266-E266)</f>
        <v>-1</v>
      </c>
      <c r="G266" s="59" t="n">
        <v>82</v>
      </c>
      <c r="H266" s="59" t="n">
        <v>83</v>
      </c>
      <c r="I266" s="68" t="n">
        <f aca="false">IF(H266="","",G266-H266)</f>
        <v>-1</v>
      </c>
      <c r="J266" s="40" t="n">
        <f aca="false">IF(OR(D266="",D266+G266=0),"",D266/(D266+G266))</f>
        <v>0.322314049586777</v>
      </c>
      <c r="K266" s="40" t="n">
        <f aca="false">IF(E266="","",E266/(E266+H266))</f>
        <v>0.32520325203252</v>
      </c>
      <c r="L266" s="69" t="n">
        <f aca="false">IF(OR(K266="",J266=""),"",(J266-K266)*100)</f>
        <v>-0.288920244574348</v>
      </c>
      <c r="M266" s="36" t="n">
        <v>4.95430278342605</v>
      </c>
      <c r="N266" s="36" t="n">
        <v>1.28167166284998</v>
      </c>
      <c r="O266" s="36" t="n">
        <f aca="false">SQRT(M266^2+N266^2)</f>
        <v>5.11740152042184</v>
      </c>
      <c r="P266" s="40" t="n">
        <f aca="false">IF(J266="","",MAX(0,J266-1.96*O266/100))</f>
        <v>0.222012979786509</v>
      </c>
      <c r="Q266" s="40" t="n">
        <f aca="false">IF(J266="","",MIN(1,J266+1.96*O266/100))</f>
        <v>0.422615119387045</v>
      </c>
      <c r="R266" s="32" t="str">
        <f aca="false">IF(L266="","",IF(ABS(L266)&lt;=O266,"Yes","No"))</f>
        <v>Yes</v>
      </c>
      <c r="S266" s="32" t="str">
        <f aca="false">IF(L266="","",IF(ABS(L266)&lt;=1.96*O266,"Yes","No"))</f>
        <v>Yes</v>
      </c>
      <c r="T266" s="59" t="n">
        <f aca="false">IF(D266="","",ROUND(SQRT(((D266+G266)*O266/100)^2+(J266*(D266+G266)*0.15542)^2),0))</f>
        <v>9</v>
      </c>
      <c r="U266" s="32"/>
    </row>
    <row r="267" customFormat="false" ht="15" hidden="false" customHeight="false" outlineLevel="0" collapsed="false">
      <c r="A267" s="32" t="s">
        <v>418</v>
      </c>
      <c r="B267" s="32" t="s">
        <v>474</v>
      </c>
      <c r="C267" s="32" t="s">
        <v>475</v>
      </c>
      <c r="D267" s="59" t="n">
        <v>670</v>
      </c>
      <c r="E267" s="59" t="n">
        <v>774</v>
      </c>
      <c r="F267" s="68" t="n">
        <f aca="false">IF(E267="","",D267-E267)</f>
        <v>-104</v>
      </c>
      <c r="G267" s="59" t="n">
        <v>1065</v>
      </c>
      <c r="H267" s="59" t="n">
        <v>1032</v>
      </c>
      <c r="I267" s="68" t="n">
        <f aca="false">IF(H267="","",G267-H267)</f>
        <v>33</v>
      </c>
      <c r="J267" s="40" t="n">
        <f aca="false">IF(OR(D267="",D267+G267=0),"",D267/(D267+G267))</f>
        <v>0.386167146974063</v>
      </c>
      <c r="K267" s="40" t="n">
        <f aca="false">IF(E267="","",E267/(E267+H267))</f>
        <v>0.428571428571429</v>
      </c>
      <c r="L267" s="69" t="n">
        <f aca="false">IF(OR(K267="",J267=""),"",(J267-K267)*100)</f>
        <v>-4.24042815973651</v>
      </c>
      <c r="M267" s="36" t="n">
        <v>3.81593102501519</v>
      </c>
      <c r="N267" s="36" t="n">
        <v>1.28167166284998</v>
      </c>
      <c r="O267" s="36" t="n">
        <f aca="false">SQRT(M267^2+N267^2)</f>
        <v>4.02542070335836</v>
      </c>
      <c r="P267" s="40" t="n">
        <f aca="false">IF(J267="","",MAX(0,J267-1.96*O267/100))</f>
        <v>0.307268901188239</v>
      </c>
      <c r="Q267" s="40" t="n">
        <f aca="false">IF(J267="","",MIN(1,J267+1.96*O267/100))</f>
        <v>0.465065392759887</v>
      </c>
      <c r="R267" s="32" t="str">
        <f aca="false">IF(L267="","",IF(ABS(L267)&lt;=O267,"Yes","No"))</f>
        <v>No</v>
      </c>
      <c r="S267" s="32" t="str">
        <f aca="false">IF(L267="","",IF(ABS(L267)&lt;=1.96*O267,"Yes","No"))</f>
        <v>Yes</v>
      </c>
      <c r="T267" s="59" t="n">
        <f aca="false">IF(D267="","",ROUND(SQRT(((D267+G267)*O267/100)^2+(J267*(D267+G267)*0.09179)^2),0))</f>
        <v>93</v>
      </c>
      <c r="U267" s="32"/>
    </row>
    <row r="268" customFormat="false" ht="15" hidden="false" customHeight="false" outlineLevel="0" collapsed="false">
      <c r="A268" s="32" t="s">
        <v>418</v>
      </c>
      <c r="B268" s="32" t="s">
        <v>474</v>
      </c>
      <c r="C268" s="32" t="s">
        <v>476</v>
      </c>
      <c r="D268" s="59" t="n">
        <v>679</v>
      </c>
      <c r="E268" s="59" t="n">
        <v>710</v>
      </c>
      <c r="F268" s="68" t="n">
        <f aca="false">IF(E268="","",D268-E268)</f>
        <v>-31</v>
      </c>
      <c r="G268" s="59" t="n">
        <v>945</v>
      </c>
      <c r="H268" s="59" t="n">
        <v>927</v>
      </c>
      <c r="I268" s="68" t="n">
        <f aca="false">IF(H268="","",G268-H268)</f>
        <v>18</v>
      </c>
      <c r="J268" s="40" t="n">
        <f aca="false">IF(OR(D268="",D268+G268=0),"",D268/(D268+G268))</f>
        <v>0.418103448275862</v>
      </c>
      <c r="K268" s="40" t="n">
        <f aca="false">IF(E268="","",E268/(E268+H268))</f>
        <v>0.433720219914478</v>
      </c>
      <c r="L268" s="69" t="n">
        <f aca="false">IF(OR(K268="",J268=""),"",(J268-K268)*100)</f>
        <v>-1.56167716386156</v>
      </c>
      <c r="M268" s="36" t="n">
        <v>3.81593102501519</v>
      </c>
      <c r="N268" s="36" t="n">
        <v>1.28167166284998</v>
      </c>
      <c r="O268" s="36" t="n">
        <f aca="false">SQRT(M268^2+N268^2)</f>
        <v>4.02542070335836</v>
      </c>
      <c r="P268" s="40" t="n">
        <f aca="false">IF(J268="","",MAX(0,J268-1.96*O268/100))</f>
        <v>0.339205202490038</v>
      </c>
      <c r="Q268" s="40" t="n">
        <f aca="false">IF(J268="","",MIN(1,J268+1.96*O268/100))</f>
        <v>0.497001694061686</v>
      </c>
      <c r="R268" s="32" t="str">
        <f aca="false">IF(L268="","",IF(ABS(L268)&lt;=O268,"Yes","No"))</f>
        <v>Yes</v>
      </c>
      <c r="S268" s="32" t="str">
        <f aca="false">IF(L268="","",IF(ABS(L268)&lt;=1.96*O268,"Yes","No"))</f>
        <v>Yes</v>
      </c>
      <c r="T268" s="59" t="n">
        <f aca="false">IF(D268="","",ROUND(SQRT(((D268+G268)*O268/100)^2+(J268*(D268+G268)*0.09179)^2),0))</f>
        <v>90</v>
      </c>
      <c r="U268" s="32"/>
    </row>
    <row r="269" customFormat="false" ht="15" hidden="false" customHeight="false" outlineLevel="0" collapsed="false">
      <c r="A269" s="32" t="s">
        <v>418</v>
      </c>
      <c r="B269" s="32" t="s">
        <v>477</v>
      </c>
      <c r="C269" s="32" t="s">
        <v>477</v>
      </c>
      <c r="D269" s="59" t="n">
        <v>179</v>
      </c>
      <c r="E269" s="59" t="n">
        <v>217</v>
      </c>
      <c r="F269" s="68" t="n">
        <f aca="false">IF(E269="","",D269-E269)</f>
        <v>-38</v>
      </c>
      <c r="G269" s="59" t="n">
        <v>332</v>
      </c>
      <c r="H269" s="59" t="n">
        <v>309</v>
      </c>
      <c r="I269" s="68" t="n">
        <f aca="false">IF(H269="","",G269-H269)</f>
        <v>23</v>
      </c>
      <c r="J269" s="40" t="n">
        <f aca="false">IF(OR(D269="",D269+G269=0),"",D269/(D269+G269))</f>
        <v>0.350293542074364</v>
      </c>
      <c r="K269" s="40" t="n">
        <f aca="false">IF(E269="","",E269/(E269+H269))</f>
        <v>0.41254752851711</v>
      </c>
      <c r="L269" s="69" t="n">
        <f aca="false">IF(OR(K269="",J269=""),"",(J269-K269)*100)</f>
        <v>-6.22539864427463</v>
      </c>
      <c r="M269" s="36" t="n">
        <v>4.95430278342605</v>
      </c>
      <c r="N269" s="36" t="n">
        <v>1.28167166284998</v>
      </c>
      <c r="O269" s="36" t="n">
        <f aca="false">SQRT(M269^2+N269^2)</f>
        <v>5.11740152042184</v>
      </c>
      <c r="P269" s="40" t="n">
        <f aca="false">IF(J269="","",MAX(0,J269-1.96*O269/100))</f>
        <v>0.249992472274096</v>
      </c>
      <c r="Q269" s="40" t="n">
        <f aca="false">IF(J269="","",MIN(1,J269+1.96*O269/100))</f>
        <v>0.450594611874632</v>
      </c>
      <c r="R269" s="32" t="str">
        <f aca="false">IF(L269="","",IF(ABS(L269)&lt;=O269,"Yes","No"))</f>
        <v>No</v>
      </c>
      <c r="S269" s="32" t="str">
        <f aca="false">IF(L269="","",IF(ABS(L269)&lt;=1.96*O269,"Yes","No"))</f>
        <v>Yes</v>
      </c>
      <c r="T269" s="59" t="n">
        <f aca="false">IF(D269="","",ROUND(SQRT(((D269+G269)*O269/100)^2+(J269*(D269+G269)*0.15542)^2),0))</f>
        <v>38</v>
      </c>
      <c r="U269" s="32"/>
    </row>
    <row r="270" customFormat="false" ht="15" hidden="false" customHeight="false" outlineLevel="0" collapsed="false">
      <c r="A270" s="32" t="s">
        <v>418</v>
      </c>
      <c r="B270" s="32" t="s">
        <v>478</v>
      </c>
      <c r="C270" s="32" t="s">
        <v>479</v>
      </c>
      <c r="D270" s="59" t="n">
        <v>303</v>
      </c>
      <c r="E270" s="59"/>
      <c r="F270" s="68" t="str">
        <f aca="false">IF(E270="","",D270-E270)</f>
        <v/>
      </c>
      <c r="G270" s="59" t="n">
        <v>138</v>
      </c>
      <c r="H270" s="59"/>
      <c r="I270" s="68" t="str">
        <f aca="false">IF(H270="","",G270-H270)</f>
        <v/>
      </c>
      <c r="J270" s="40" t="n">
        <f aca="false">IF(OR(D270="",D270+G270=0),"",D270/(D270+G270))</f>
        <v>0.687074829931973</v>
      </c>
      <c r="K270" s="40" t="str">
        <f aca="false">IF(E270="","",E270/(E270+H270))</f>
        <v/>
      </c>
      <c r="L270" s="69" t="str">
        <f aca="false">IF(OR(K270="",J270=""),"",(J270-K270)*100)</f>
        <v/>
      </c>
      <c r="M270" s="36" t="n">
        <v>4.95430278342605</v>
      </c>
      <c r="N270" s="36" t="n">
        <v>1.28167166284998</v>
      </c>
      <c r="O270" s="36" t="n">
        <f aca="false">SQRT(M270^2+N270^2)</f>
        <v>5.11740152042184</v>
      </c>
      <c r="P270" s="40" t="n">
        <f aca="false">IF(J270="","",MAX(0,J270-1.96*O270/100))</f>
        <v>0.586773760131705</v>
      </c>
      <c r="Q270" s="40" t="n">
        <f aca="false">IF(J270="","",MIN(1,J270+1.96*O270/100))</f>
        <v>0.787375899732241</v>
      </c>
      <c r="R270" s="32" t="str">
        <f aca="false">IF(L270="","",IF(ABS(L270)&lt;=O270,"Yes","No"))</f>
        <v/>
      </c>
      <c r="S270" s="32" t="str">
        <f aca="false">IF(L270="","",IF(ABS(L270)&lt;=1.96*O270,"Yes","No"))</f>
        <v/>
      </c>
      <c r="T270" s="59" t="n">
        <f aca="false">IF(D270="","",ROUND(SQRT(((D270+G270)*O270/100)^2+(J270*(D270+G270)*0.15542)^2),0))</f>
        <v>52</v>
      </c>
      <c r="U270" s="32" t="s">
        <v>735</v>
      </c>
    </row>
    <row r="271" customFormat="false" ht="15" hidden="false" customHeight="false" outlineLevel="0" collapsed="false">
      <c r="A271" s="32" t="s">
        <v>418</v>
      </c>
      <c r="B271" s="32" t="s">
        <v>478</v>
      </c>
      <c r="C271" s="32" t="s">
        <v>480</v>
      </c>
      <c r="D271" s="59" t="n">
        <v>491</v>
      </c>
      <c r="E271" s="59"/>
      <c r="F271" s="68" t="str">
        <f aca="false">IF(E271="","",D271-E271)</f>
        <v/>
      </c>
      <c r="G271" s="59" t="n">
        <v>209</v>
      </c>
      <c r="H271" s="59"/>
      <c r="I271" s="68" t="str">
        <f aca="false">IF(H271="","",G271-H271)</f>
        <v/>
      </c>
      <c r="J271" s="40" t="n">
        <f aca="false">IF(OR(D271="",D271+G271=0),"",D271/(D271+G271))</f>
        <v>0.701428571428571</v>
      </c>
      <c r="K271" s="40" t="str">
        <f aca="false">IF(E271="","",E271/(E271+H271))</f>
        <v/>
      </c>
      <c r="L271" s="69" t="str">
        <f aca="false">IF(OR(K271="",J271=""),"",(J271-K271)*100)</f>
        <v/>
      </c>
      <c r="M271" s="36" t="n">
        <v>4.95430278342605</v>
      </c>
      <c r="N271" s="36" t="n">
        <v>1.28167166284998</v>
      </c>
      <c r="O271" s="36" t="n">
        <f aca="false">SQRT(M271^2+N271^2)</f>
        <v>5.11740152042184</v>
      </c>
      <c r="P271" s="40" t="n">
        <f aca="false">IF(J271="","",MAX(0,J271-1.96*O271/100))</f>
        <v>0.601127501628303</v>
      </c>
      <c r="Q271" s="40" t="n">
        <f aca="false">IF(J271="","",MIN(1,J271+1.96*O271/100))</f>
        <v>0.80172964122884</v>
      </c>
      <c r="R271" s="32" t="str">
        <f aca="false">IF(L271="","",IF(ABS(L271)&lt;=O271,"Yes","No"))</f>
        <v/>
      </c>
      <c r="S271" s="32" t="str">
        <f aca="false">IF(L271="","",IF(ABS(L271)&lt;=1.96*O271,"Yes","No"))</f>
        <v/>
      </c>
      <c r="T271" s="59" t="n">
        <f aca="false">IF(D271="","",ROUND(SQRT(((D271+G271)*O271/100)^2+(J271*(D271+G271)*0.15542)^2),0))</f>
        <v>84</v>
      </c>
      <c r="U271" s="32" t="s">
        <v>735</v>
      </c>
    </row>
    <row r="272" customFormat="false" ht="15" hidden="false" customHeight="false" outlineLevel="0" collapsed="false">
      <c r="A272" s="32" t="s">
        <v>418</v>
      </c>
      <c r="B272" s="32" t="s">
        <v>478</v>
      </c>
      <c r="C272" s="32" t="s">
        <v>481</v>
      </c>
      <c r="D272" s="59" t="n">
        <v>455</v>
      </c>
      <c r="E272" s="59" t="n">
        <v>492</v>
      </c>
      <c r="F272" s="68" t="n">
        <f aca="false">IF(E272="","",D272-E272)</f>
        <v>-37</v>
      </c>
      <c r="G272" s="59" t="n">
        <v>181</v>
      </c>
      <c r="H272" s="59" t="n">
        <v>197</v>
      </c>
      <c r="I272" s="68" t="n">
        <f aca="false">IF(H272="","",G272-H272)</f>
        <v>-16</v>
      </c>
      <c r="J272" s="40" t="n">
        <f aca="false">IF(OR(D272="",D272+G272=0),"",D272/(D272+G272))</f>
        <v>0.715408805031447</v>
      </c>
      <c r="K272" s="40" t="n">
        <f aca="false">IF(E272="","",E272/(E272+H272))</f>
        <v>0.714078374455733</v>
      </c>
      <c r="L272" s="69" t="n">
        <f aca="false">IF(OR(K272="",J272=""),"",(J272-K272)*100)</f>
        <v>0.133043057571358</v>
      </c>
      <c r="M272" s="36" t="n">
        <v>4.95430278342605</v>
      </c>
      <c r="N272" s="36" t="n">
        <v>1.28167166284998</v>
      </c>
      <c r="O272" s="36" t="n">
        <f aca="false">SQRT(M272^2+N272^2)</f>
        <v>5.11740152042184</v>
      </c>
      <c r="P272" s="40" t="n">
        <f aca="false">IF(J272="","",MAX(0,J272-1.96*O272/100))</f>
        <v>0.615107735231179</v>
      </c>
      <c r="Q272" s="40" t="n">
        <f aca="false">IF(J272="","",MIN(1,J272+1.96*O272/100))</f>
        <v>0.815709874831715</v>
      </c>
      <c r="R272" s="32" t="str">
        <f aca="false">IF(L272="","",IF(ABS(L272)&lt;=O272,"Yes","No"))</f>
        <v>Yes</v>
      </c>
      <c r="S272" s="32" t="str">
        <f aca="false">IF(L272="","",IF(ABS(L272)&lt;=1.96*O272,"Yes","No"))</f>
        <v>Yes</v>
      </c>
      <c r="T272" s="59" t="n">
        <f aca="false">IF(D272="","",ROUND(SQRT(((D272+G272)*O272/100)^2+(J272*(D272+G272)*0.15542)^2),0))</f>
        <v>78</v>
      </c>
      <c r="U272" s="32"/>
    </row>
    <row r="273" customFormat="false" ht="15" hidden="false" customHeight="false" outlineLevel="0" collapsed="false">
      <c r="A273" s="32" t="s">
        <v>418</v>
      </c>
      <c r="B273" s="32" t="s">
        <v>478</v>
      </c>
      <c r="C273" s="32" t="s">
        <v>482</v>
      </c>
      <c r="D273" s="59" t="n">
        <v>696</v>
      </c>
      <c r="E273" s="59" t="n">
        <v>743</v>
      </c>
      <c r="F273" s="68" t="n">
        <f aca="false">IF(E273="","",D273-E273)</f>
        <v>-47</v>
      </c>
      <c r="G273" s="59" t="n">
        <v>279</v>
      </c>
      <c r="H273" s="59" t="n">
        <v>265</v>
      </c>
      <c r="I273" s="68" t="n">
        <f aca="false">IF(H273="","",G273-H273)</f>
        <v>14</v>
      </c>
      <c r="J273" s="40" t="n">
        <f aca="false">IF(OR(D273="",D273+G273=0),"",D273/(D273+G273))</f>
        <v>0.713846153846154</v>
      </c>
      <c r="K273" s="40" t="n">
        <f aca="false">IF(E273="","",E273/(E273+H273))</f>
        <v>0.737103174603175</v>
      </c>
      <c r="L273" s="69" t="n">
        <f aca="false">IF(OR(K273="",J273=""),"",(J273-K273)*100)</f>
        <v>-2.32570207570209</v>
      </c>
      <c r="M273" s="36" t="n">
        <v>3.90585804045176</v>
      </c>
      <c r="N273" s="36" t="n">
        <v>1.28167166284998</v>
      </c>
      <c r="O273" s="36" t="n">
        <f aca="false">SQRT(M273^2+N273^2)</f>
        <v>4.11076748108115</v>
      </c>
      <c r="P273" s="40" t="n">
        <f aca="false">IF(J273="","",MAX(0,J273-1.96*O273/100))</f>
        <v>0.633275111216963</v>
      </c>
      <c r="Q273" s="40" t="n">
        <f aca="false">IF(J273="","",MIN(1,J273+1.96*O273/100))</f>
        <v>0.794417196475344</v>
      </c>
      <c r="R273" s="32" t="str">
        <f aca="false">IF(L273="","",IF(ABS(L273)&lt;=O273,"Yes","No"))</f>
        <v>Yes</v>
      </c>
      <c r="S273" s="32" t="str">
        <f aca="false">IF(L273="","",IF(ABS(L273)&lt;=1.96*O273,"Yes","No"))</f>
        <v>Yes</v>
      </c>
      <c r="T273" s="59" t="n">
        <f aca="false">IF(D273="","",ROUND(SQRT(((D273+G273)*O273/100)^2+(J273*(D273+G273)*0.09439)^2),0))</f>
        <v>77</v>
      </c>
      <c r="U273" s="32"/>
    </row>
    <row r="274" customFormat="false" ht="15" hidden="false" customHeight="false" outlineLevel="0" collapsed="false">
      <c r="A274" s="32" t="s">
        <v>418</v>
      </c>
      <c r="B274" s="32" t="s">
        <v>478</v>
      </c>
      <c r="C274" s="32" t="s">
        <v>483</v>
      </c>
      <c r="D274" s="59" t="n">
        <v>624</v>
      </c>
      <c r="E274" s="59" t="n">
        <v>1109</v>
      </c>
      <c r="F274" s="68" t="n">
        <f aca="false">IF(E274="","",D274-E274)</f>
        <v>-485</v>
      </c>
      <c r="G274" s="59" t="n">
        <v>199</v>
      </c>
      <c r="H274" s="59" t="n">
        <v>290</v>
      </c>
      <c r="I274" s="68" t="n">
        <f aca="false">IF(H274="","",G274-H274)</f>
        <v>-91</v>
      </c>
      <c r="J274" s="40" t="n">
        <f aca="false">IF(OR(D274="",D274+G274=0),"",D274/(D274+G274))</f>
        <v>0.75820170109356</v>
      </c>
      <c r="K274" s="40" t="n">
        <f aca="false">IF(E274="","",E274/(E274+H274))</f>
        <v>0.792709077912795</v>
      </c>
      <c r="L274" s="69" t="n">
        <f aca="false">IF(OR(K274="",J274=""),"",(J274-K274)*100)</f>
        <v>-3.45073768192348</v>
      </c>
      <c r="M274" s="36" t="n">
        <v>3.90585804045176</v>
      </c>
      <c r="N274" s="36" t="n">
        <v>1.28167166284998</v>
      </c>
      <c r="O274" s="36" t="n">
        <f aca="false">SQRT(M274^2+N274^2)</f>
        <v>4.11076748108115</v>
      </c>
      <c r="P274" s="40" t="n">
        <f aca="false">IF(J274="","",MAX(0,J274-1.96*O274/100))</f>
        <v>0.67763065846437</v>
      </c>
      <c r="Q274" s="40" t="n">
        <f aca="false">IF(J274="","",MIN(1,J274+1.96*O274/100))</f>
        <v>0.838772743722751</v>
      </c>
      <c r="R274" s="32" t="str">
        <f aca="false">IF(L274="","",IF(ABS(L274)&lt;=O274,"Yes","No"))</f>
        <v>Yes</v>
      </c>
      <c r="S274" s="32" t="str">
        <f aca="false">IF(L274="","",IF(ABS(L274)&lt;=1.96*O274,"Yes","No"))</f>
        <v>Yes</v>
      </c>
      <c r="T274" s="59" t="n">
        <f aca="false">IF(D274="","",ROUND(SQRT(((D274+G274)*O274/100)^2+(J274*(D274+G274)*0.09439)^2),0))</f>
        <v>68</v>
      </c>
      <c r="U274" s="32"/>
    </row>
    <row r="275" customFormat="false" ht="15" hidden="false" customHeight="false" outlineLevel="0" collapsed="false">
      <c r="A275" s="32" t="s">
        <v>418</v>
      </c>
      <c r="B275" s="32" t="s">
        <v>478</v>
      </c>
      <c r="C275" s="32" t="s">
        <v>484</v>
      </c>
      <c r="D275" s="59" t="n">
        <v>599</v>
      </c>
      <c r="E275" s="59" t="n">
        <v>566</v>
      </c>
      <c r="F275" s="68" t="n">
        <f aca="false">IF(E275="","",D275-E275)</f>
        <v>33</v>
      </c>
      <c r="G275" s="59" t="n">
        <v>248</v>
      </c>
      <c r="H275" s="59" t="n">
        <v>257</v>
      </c>
      <c r="I275" s="68" t="n">
        <f aca="false">IF(H275="","",G275-H275)</f>
        <v>-9</v>
      </c>
      <c r="J275" s="40" t="n">
        <f aca="false">IF(OR(D275="",D275+G275=0),"",D275/(D275+G275))</f>
        <v>0.707201889020071</v>
      </c>
      <c r="K275" s="40" t="n">
        <f aca="false">IF(E275="","",E275/(E275+H275))</f>
        <v>0.687727825030377</v>
      </c>
      <c r="L275" s="69" t="n">
        <f aca="false">IF(OR(K275="",J275=""),"",(J275-K275)*100)</f>
        <v>1.94740639896942</v>
      </c>
      <c r="M275" s="36" t="n">
        <v>3.90585804045176</v>
      </c>
      <c r="N275" s="36" t="n">
        <v>1.28167166284998</v>
      </c>
      <c r="O275" s="36" t="n">
        <f aca="false">SQRT(M275^2+N275^2)</f>
        <v>4.11076748108115</v>
      </c>
      <c r="P275" s="40" t="n">
        <f aca="false">IF(J275="","",MAX(0,J275-1.96*O275/100))</f>
        <v>0.62663084639088</v>
      </c>
      <c r="Q275" s="40" t="n">
        <f aca="false">IF(J275="","",MIN(1,J275+1.96*O275/100))</f>
        <v>0.787772931649261</v>
      </c>
      <c r="R275" s="32" t="str">
        <f aca="false">IF(L275="","",IF(ABS(L275)&lt;=O275,"Yes","No"))</f>
        <v>Yes</v>
      </c>
      <c r="S275" s="32" t="str">
        <f aca="false">IF(L275="","",IF(ABS(L275)&lt;=1.96*O275,"Yes","No"))</f>
        <v>Yes</v>
      </c>
      <c r="T275" s="59" t="n">
        <f aca="false">IF(D275="","",ROUND(SQRT(((D275+G275)*O275/100)^2+(J275*(D275+G275)*0.09439)^2),0))</f>
        <v>66</v>
      </c>
      <c r="U275" s="32"/>
    </row>
    <row r="276" customFormat="false" ht="15" hidden="false" customHeight="false" outlineLevel="0" collapsed="false">
      <c r="A276" s="32" t="s">
        <v>418</v>
      </c>
      <c r="B276" s="32" t="s">
        <v>478</v>
      </c>
      <c r="C276" s="32" t="s">
        <v>485</v>
      </c>
      <c r="D276" s="59" t="n">
        <v>506</v>
      </c>
      <c r="E276" s="59" t="n">
        <v>517</v>
      </c>
      <c r="F276" s="68" t="n">
        <f aca="false">IF(E276="","",D276-E276)</f>
        <v>-11</v>
      </c>
      <c r="G276" s="59" t="n">
        <v>272</v>
      </c>
      <c r="H276" s="59" t="n">
        <v>265</v>
      </c>
      <c r="I276" s="68" t="n">
        <f aca="false">IF(H276="","",G276-H276)</f>
        <v>7</v>
      </c>
      <c r="J276" s="40" t="n">
        <f aca="false">IF(OR(D276="",D276+G276=0),"",D276/(D276+G276))</f>
        <v>0.650385604113111</v>
      </c>
      <c r="K276" s="40" t="n">
        <f aca="false">IF(E276="","",E276/(E276+H276))</f>
        <v>0.661125319693095</v>
      </c>
      <c r="L276" s="69" t="n">
        <f aca="false">IF(OR(K276="",J276=""),"",(J276-K276)*100)</f>
        <v>-1.07397155799841</v>
      </c>
      <c r="M276" s="36" t="n">
        <v>3.90585804045176</v>
      </c>
      <c r="N276" s="36" t="n">
        <v>1.28167166284998</v>
      </c>
      <c r="O276" s="36" t="n">
        <f aca="false">SQRT(M276^2+N276^2)</f>
        <v>4.11076748108115</v>
      </c>
      <c r="P276" s="40" t="n">
        <f aca="false">IF(J276="","",MAX(0,J276-1.96*O276/100))</f>
        <v>0.56981456148392</v>
      </c>
      <c r="Q276" s="40" t="n">
        <f aca="false">IF(J276="","",MIN(1,J276+1.96*O276/100))</f>
        <v>0.730956646742301</v>
      </c>
      <c r="R276" s="32" t="str">
        <f aca="false">IF(L276="","",IF(ABS(L276)&lt;=O276,"Yes","No"))</f>
        <v>Yes</v>
      </c>
      <c r="S276" s="32" t="str">
        <f aca="false">IF(L276="","",IF(ABS(L276)&lt;=1.96*O276,"Yes","No"))</f>
        <v>Yes</v>
      </c>
      <c r="T276" s="59" t="n">
        <f aca="false">IF(D276="","",ROUND(SQRT(((D276+G276)*O276/100)^2+(J276*(D276+G276)*0.09439)^2),0))</f>
        <v>57</v>
      </c>
      <c r="U276" s="32"/>
    </row>
    <row r="277" customFormat="false" ht="15" hidden="false" customHeight="false" outlineLevel="0" collapsed="false">
      <c r="A277" s="32" t="s">
        <v>418</v>
      </c>
      <c r="B277" s="32" t="s">
        <v>478</v>
      </c>
      <c r="C277" s="32" t="s">
        <v>486</v>
      </c>
      <c r="D277" s="59" t="n">
        <v>211</v>
      </c>
      <c r="E277" s="59" t="n">
        <v>233</v>
      </c>
      <c r="F277" s="68" t="n">
        <f aca="false">IF(E277="","",D277-E277)</f>
        <v>-22</v>
      </c>
      <c r="G277" s="59" t="n">
        <v>91</v>
      </c>
      <c r="H277" s="59" t="n">
        <v>84</v>
      </c>
      <c r="I277" s="68" t="n">
        <f aca="false">IF(H277="","",G277-H277)</f>
        <v>7</v>
      </c>
      <c r="J277" s="40" t="n">
        <f aca="false">IF(OR(D277="",D277+G277=0),"",D277/(D277+G277))</f>
        <v>0.698675496688742</v>
      </c>
      <c r="K277" s="40" t="n">
        <f aca="false">IF(E277="","",E277/(E277+H277))</f>
        <v>0.735015772870662</v>
      </c>
      <c r="L277" s="69" t="n">
        <f aca="false">IF(OR(K277="",J277=""),"",(J277-K277)*100)</f>
        <v>-3.63402761819207</v>
      </c>
      <c r="M277" s="36" t="n">
        <v>4.95430278342605</v>
      </c>
      <c r="N277" s="36" t="n">
        <v>1.28167166284998</v>
      </c>
      <c r="O277" s="36" t="n">
        <f aca="false">SQRT(M277^2+N277^2)</f>
        <v>5.11740152042184</v>
      </c>
      <c r="P277" s="40" t="n">
        <f aca="false">IF(J277="","",MAX(0,J277-1.96*O277/100))</f>
        <v>0.598374426888474</v>
      </c>
      <c r="Q277" s="40" t="n">
        <f aca="false">IF(J277="","",MIN(1,J277+1.96*O277/100))</f>
        <v>0.79897656648901</v>
      </c>
      <c r="R277" s="32" t="str">
        <f aca="false">IF(L277="","",IF(ABS(L277)&lt;=O277,"Yes","No"))</f>
        <v>Yes</v>
      </c>
      <c r="S277" s="32" t="str">
        <f aca="false">IF(L277="","",IF(ABS(L277)&lt;=1.96*O277,"Yes","No"))</f>
        <v>Yes</v>
      </c>
      <c r="T277" s="59" t="n">
        <f aca="false">IF(D277="","",ROUND(SQRT(((D277+G277)*O277/100)^2+(J277*(D277+G277)*0.15542)^2),0))</f>
        <v>36</v>
      </c>
      <c r="U277" s="32"/>
    </row>
    <row r="278" customFormat="false" ht="15" hidden="false" customHeight="false" outlineLevel="0" collapsed="false">
      <c r="A278" s="32" t="s">
        <v>418</v>
      </c>
      <c r="B278" s="32" t="s">
        <v>478</v>
      </c>
      <c r="C278" s="32" t="s">
        <v>487</v>
      </c>
      <c r="D278" s="59" t="n">
        <v>359</v>
      </c>
      <c r="E278" s="59" t="n">
        <v>391</v>
      </c>
      <c r="F278" s="68" t="n">
        <f aca="false">IF(E278="","",D278-E278)</f>
        <v>-32</v>
      </c>
      <c r="G278" s="59" t="n">
        <v>137</v>
      </c>
      <c r="H278" s="59" t="n">
        <v>126</v>
      </c>
      <c r="I278" s="68" t="n">
        <f aca="false">IF(H278="","",G278-H278)</f>
        <v>11</v>
      </c>
      <c r="J278" s="40" t="n">
        <f aca="false">IF(OR(D278="",D278+G278=0),"",D278/(D278+G278))</f>
        <v>0.723790322580645</v>
      </c>
      <c r="K278" s="40" t="n">
        <f aca="false">IF(E278="","",E278/(E278+H278))</f>
        <v>0.756286266924565</v>
      </c>
      <c r="L278" s="69" t="n">
        <f aca="false">IF(OR(K278="",J278=""),"",(J278-K278)*100)</f>
        <v>-3.24959443439197</v>
      </c>
      <c r="M278" s="36" t="n">
        <v>4.95430278342605</v>
      </c>
      <c r="N278" s="36" t="n">
        <v>1.28167166284998</v>
      </c>
      <c r="O278" s="36" t="n">
        <f aca="false">SQRT(M278^2+N278^2)</f>
        <v>5.11740152042184</v>
      </c>
      <c r="P278" s="40" t="n">
        <f aca="false">IF(J278="","",MAX(0,J278-1.96*O278/100))</f>
        <v>0.623489252780377</v>
      </c>
      <c r="Q278" s="40" t="n">
        <f aca="false">IF(J278="","",MIN(1,J278+1.96*O278/100))</f>
        <v>0.824091392380913</v>
      </c>
      <c r="R278" s="32" t="str">
        <f aca="false">IF(L278="","",IF(ABS(L278)&lt;=O278,"Yes","No"))</f>
        <v>Yes</v>
      </c>
      <c r="S278" s="32" t="str">
        <f aca="false">IF(L278="","",IF(ABS(L278)&lt;=1.96*O278,"Yes","No"))</f>
        <v>Yes</v>
      </c>
      <c r="T278" s="59" t="n">
        <f aca="false">IF(D278="","",ROUND(SQRT(((D278+G278)*O278/100)^2+(J278*(D278+G278)*0.15542)^2),0))</f>
        <v>61</v>
      </c>
      <c r="U278" s="32"/>
    </row>
    <row r="279" customFormat="false" ht="15" hidden="false" customHeight="false" outlineLevel="0" collapsed="false">
      <c r="A279" s="32" t="s">
        <v>418</v>
      </c>
      <c r="B279" s="32" t="s">
        <v>478</v>
      </c>
      <c r="C279" s="32" t="s">
        <v>488</v>
      </c>
      <c r="D279" s="59" t="n">
        <v>413</v>
      </c>
      <c r="E279" s="59" t="n">
        <v>381</v>
      </c>
      <c r="F279" s="68" t="n">
        <f aca="false">IF(E279="","",D279-E279)</f>
        <v>32</v>
      </c>
      <c r="G279" s="59" t="n">
        <v>159</v>
      </c>
      <c r="H279" s="59" t="n">
        <v>184</v>
      </c>
      <c r="I279" s="68" t="n">
        <f aca="false">IF(H279="","",G279-H279)</f>
        <v>-25</v>
      </c>
      <c r="J279" s="40" t="n">
        <f aca="false">IF(OR(D279="",D279+G279=0),"",D279/(D279+G279))</f>
        <v>0.722027972027972</v>
      </c>
      <c r="K279" s="40" t="n">
        <f aca="false">IF(E279="","",E279/(E279+H279))</f>
        <v>0.674336283185841</v>
      </c>
      <c r="L279" s="69" t="n">
        <f aca="false">IF(OR(K279="",J279=""),"",(J279-K279)*100)</f>
        <v>4.76916888421313</v>
      </c>
      <c r="M279" s="36" t="n">
        <v>4.95430278342605</v>
      </c>
      <c r="N279" s="36" t="n">
        <v>1.28167166284998</v>
      </c>
      <c r="O279" s="36" t="n">
        <f aca="false">SQRT(M279^2+N279^2)</f>
        <v>5.11740152042184</v>
      </c>
      <c r="P279" s="40" t="n">
        <f aca="false">IF(J279="","",MAX(0,J279-1.96*O279/100))</f>
        <v>0.621726902227704</v>
      </c>
      <c r="Q279" s="40" t="n">
        <f aca="false">IF(J279="","",MIN(1,J279+1.96*O279/100))</f>
        <v>0.82232904182824</v>
      </c>
      <c r="R279" s="32" t="str">
        <f aca="false">IF(L279="","",IF(ABS(L279)&lt;=O279,"Yes","No"))</f>
        <v>Yes</v>
      </c>
      <c r="S279" s="32" t="str">
        <f aca="false">IF(L279="","",IF(ABS(L279)&lt;=1.96*O279,"Yes","No"))</f>
        <v>Yes</v>
      </c>
      <c r="T279" s="59" t="n">
        <f aca="false">IF(D279="","",ROUND(SQRT(((D279+G279)*O279/100)^2+(J279*(D279+G279)*0.15542)^2),0))</f>
        <v>71</v>
      </c>
      <c r="U279" s="32"/>
    </row>
    <row r="280" customFormat="false" ht="15" hidden="false" customHeight="false" outlineLevel="0" collapsed="false">
      <c r="A280" s="32" t="s">
        <v>418</v>
      </c>
      <c r="B280" s="32" t="s">
        <v>478</v>
      </c>
      <c r="C280" s="32" t="s">
        <v>489</v>
      </c>
      <c r="D280" s="59" t="n">
        <v>430</v>
      </c>
      <c r="E280" s="59"/>
      <c r="F280" s="68" t="str">
        <f aca="false">IF(E280="","",D280-E280)</f>
        <v/>
      </c>
      <c r="G280" s="59" t="n">
        <v>193</v>
      </c>
      <c r="H280" s="59"/>
      <c r="I280" s="68" t="str">
        <f aca="false">IF(H280="","",G280-H280)</f>
        <v/>
      </c>
      <c r="J280" s="40" t="n">
        <f aca="false">IF(OR(D280="",D280+G280=0),"",D280/(D280+G280))</f>
        <v>0.690208667736758</v>
      </c>
      <c r="K280" s="40" t="str">
        <f aca="false">IF(E280="","",E280/(E280+H280))</f>
        <v/>
      </c>
      <c r="L280" s="69" t="str">
        <f aca="false">IF(OR(K280="",J280=""),"",(J280-K280)*100)</f>
        <v/>
      </c>
      <c r="M280" s="36" t="n">
        <v>4.95430278342605</v>
      </c>
      <c r="N280" s="36" t="n">
        <v>1.28167166284998</v>
      </c>
      <c r="O280" s="36" t="n">
        <f aca="false">SQRT(M280^2+N280^2)</f>
        <v>5.11740152042184</v>
      </c>
      <c r="P280" s="40" t="n">
        <f aca="false">IF(J280="","",MAX(0,J280-1.96*O280/100))</f>
        <v>0.58990759793649</v>
      </c>
      <c r="Q280" s="40" t="n">
        <f aca="false">IF(J280="","",MIN(1,J280+1.96*O280/100))</f>
        <v>0.790509737537026</v>
      </c>
      <c r="R280" s="32" t="str">
        <f aca="false">IF(L280="","",IF(ABS(L280)&lt;=O280,"Yes","No"))</f>
        <v/>
      </c>
      <c r="S280" s="32" t="str">
        <f aca="false">IF(L280="","",IF(ABS(L280)&lt;=1.96*O280,"Yes","No"))</f>
        <v/>
      </c>
      <c r="T280" s="59" t="n">
        <f aca="false">IF(D280="","",ROUND(SQRT(((D280+G280)*O280/100)^2+(J280*(D280+G280)*0.15542)^2),0))</f>
        <v>74</v>
      </c>
      <c r="U280" s="32" t="s">
        <v>735</v>
      </c>
    </row>
    <row r="281" customFormat="false" ht="15" hidden="false" customHeight="false" outlineLevel="0" collapsed="false">
      <c r="A281" s="32" t="s">
        <v>418</v>
      </c>
      <c r="B281" s="32" t="s">
        <v>478</v>
      </c>
      <c r="C281" s="32" t="s">
        <v>490</v>
      </c>
      <c r="D281" s="59" t="n">
        <v>954</v>
      </c>
      <c r="E281" s="59" t="n">
        <v>912</v>
      </c>
      <c r="F281" s="68" t="n">
        <f aca="false">IF(E281="","",D281-E281)</f>
        <v>42</v>
      </c>
      <c r="G281" s="59" t="n">
        <v>432</v>
      </c>
      <c r="H281" s="59" t="n">
        <v>445</v>
      </c>
      <c r="I281" s="68" t="n">
        <f aca="false">IF(H281="","",G281-H281)</f>
        <v>-13</v>
      </c>
      <c r="J281" s="40" t="n">
        <f aca="false">IF(OR(D281="",D281+G281=0),"",D281/(D281+G281))</f>
        <v>0.688311688311688</v>
      </c>
      <c r="K281" s="40" t="n">
        <f aca="false">IF(E281="","",E281/(E281+H281))</f>
        <v>0.672070744288873</v>
      </c>
      <c r="L281" s="69" t="n">
        <f aca="false">IF(OR(K281="",J281=""),"",(J281-K281)*100)</f>
        <v>1.62409440228158</v>
      </c>
      <c r="M281" s="36" t="n">
        <v>3.81593102501519</v>
      </c>
      <c r="N281" s="36" t="n">
        <v>1.28167166284998</v>
      </c>
      <c r="O281" s="36" t="n">
        <f aca="false">SQRT(M281^2+N281^2)</f>
        <v>4.02542070335836</v>
      </c>
      <c r="P281" s="40" t="n">
        <f aca="false">IF(J281="","",MAX(0,J281-1.96*O281/100))</f>
        <v>0.609413442525864</v>
      </c>
      <c r="Q281" s="40" t="n">
        <f aca="false">IF(J281="","",MIN(1,J281+1.96*O281/100))</f>
        <v>0.767209934097512</v>
      </c>
      <c r="R281" s="32" t="str">
        <f aca="false">IF(L281="","",IF(ABS(L281)&lt;=O281,"Yes","No"))</f>
        <v>Yes</v>
      </c>
      <c r="S281" s="32" t="str">
        <f aca="false">IF(L281="","",IF(ABS(L281)&lt;=1.96*O281,"Yes","No"))</f>
        <v>Yes</v>
      </c>
      <c r="T281" s="59" t="n">
        <f aca="false">IF(D281="","",ROUND(SQRT(((D281+G281)*O281/100)^2+(J281*(D281+G281)*0.09179)^2),0))</f>
        <v>104</v>
      </c>
      <c r="U281" s="32"/>
    </row>
    <row r="282" customFormat="false" ht="15" hidden="false" customHeight="false" outlineLevel="0" collapsed="false">
      <c r="A282" s="32" t="s">
        <v>418</v>
      </c>
      <c r="B282" s="32" t="s">
        <v>491</v>
      </c>
      <c r="C282" s="32" t="s">
        <v>492</v>
      </c>
      <c r="D282" s="59" t="n">
        <v>1332</v>
      </c>
      <c r="E282" s="59"/>
      <c r="F282" s="68" t="str">
        <f aca="false">IF(E282="","",D282-E282)</f>
        <v/>
      </c>
      <c r="G282" s="59" t="n">
        <v>1473</v>
      </c>
      <c r="H282" s="59"/>
      <c r="I282" s="68" t="str">
        <f aca="false">IF(H282="","",G282-H282)</f>
        <v/>
      </c>
      <c r="J282" s="40" t="n">
        <f aca="false">IF(OR(D282="",D282+G282=0),"",D282/(D282+G282))</f>
        <v>0.474866310160428</v>
      </c>
      <c r="K282" s="40" t="str">
        <f aca="false">IF(E282="","",E282/(E282+H282))</f>
        <v/>
      </c>
      <c r="L282" s="69" t="str">
        <f aca="false">IF(OR(K282="",J282=""),"",(J282-K282)*100)</f>
        <v/>
      </c>
      <c r="M282" s="36" t="n">
        <v>3.81593102501519</v>
      </c>
      <c r="N282" s="36" t="n">
        <v>1.28167166284998</v>
      </c>
      <c r="O282" s="36" t="n">
        <f aca="false">SQRT(M282^2+N282^2)</f>
        <v>4.02542070335836</v>
      </c>
      <c r="P282" s="40" t="n">
        <f aca="false">IF(J282="","",MAX(0,J282-1.96*O282/100))</f>
        <v>0.395968064374604</v>
      </c>
      <c r="Q282" s="40" t="n">
        <f aca="false">IF(J282="","",MIN(1,J282+1.96*O282/100))</f>
        <v>0.553764555946252</v>
      </c>
      <c r="R282" s="32" t="str">
        <f aca="false">IF(L282="","",IF(ABS(L282)&lt;=O282,"Yes","No"))</f>
        <v/>
      </c>
      <c r="S282" s="32" t="str">
        <f aca="false">IF(L282="","",IF(ABS(L282)&lt;=1.96*O282,"Yes","No"))</f>
        <v/>
      </c>
      <c r="T282" s="59" t="n">
        <f aca="false">IF(D282="","",ROUND(SQRT(((D282+G282)*O282/100)^2+(J282*(D282+G282)*0.09179)^2),0))</f>
        <v>166</v>
      </c>
      <c r="U282" s="32" t="s">
        <v>735</v>
      </c>
    </row>
    <row r="283" customFormat="false" ht="15" hidden="false" customHeight="false" outlineLevel="0" collapsed="false">
      <c r="A283" s="32" t="s">
        <v>418</v>
      </c>
      <c r="B283" s="32" t="s">
        <v>491</v>
      </c>
      <c r="C283" s="32" t="s">
        <v>493</v>
      </c>
      <c r="D283" s="59" t="n">
        <v>641</v>
      </c>
      <c r="E283" s="59"/>
      <c r="F283" s="68" t="str">
        <f aca="false">IF(E283="","",D283-E283)</f>
        <v/>
      </c>
      <c r="G283" s="59" t="n">
        <v>676</v>
      </c>
      <c r="H283" s="59"/>
      <c r="I283" s="68" t="str">
        <f aca="false">IF(H283="","",G283-H283)</f>
        <v/>
      </c>
      <c r="J283" s="40" t="n">
        <f aca="false">IF(OR(D283="",D283+G283=0),"",D283/(D283+G283))</f>
        <v>0.486712224753227</v>
      </c>
      <c r="K283" s="40" t="str">
        <f aca="false">IF(E283="","",E283/(E283+H283))</f>
        <v/>
      </c>
      <c r="L283" s="69" t="str">
        <f aca="false">IF(OR(K283="",J283=""),"",(J283-K283)*100)</f>
        <v/>
      </c>
      <c r="M283" s="36" t="n">
        <v>3.81593102501519</v>
      </c>
      <c r="N283" s="36" t="n">
        <v>1.28167166284998</v>
      </c>
      <c r="O283" s="36" t="n">
        <f aca="false">SQRT(M283^2+N283^2)</f>
        <v>4.02542070335836</v>
      </c>
      <c r="P283" s="40" t="n">
        <f aca="false">IF(J283="","",MAX(0,J283-1.96*O283/100))</f>
        <v>0.407813978967403</v>
      </c>
      <c r="Q283" s="40" t="n">
        <f aca="false">IF(J283="","",MIN(1,J283+1.96*O283/100))</f>
        <v>0.565610470539051</v>
      </c>
      <c r="R283" s="32" t="str">
        <f aca="false">IF(L283="","",IF(ABS(L283)&lt;=O283,"Yes","No"))</f>
        <v/>
      </c>
      <c r="S283" s="32" t="str">
        <f aca="false">IF(L283="","",IF(ABS(L283)&lt;=1.96*O283,"Yes","No"))</f>
        <v/>
      </c>
      <c r="T283" s="59" t="n">
        <f aca="false">IF(D283="","",ROUND(SQRT(((D283+G283)*O283/100)^2+(J283*(D283+G283)*0.09179)^2),0))</f>
        <v>79</v>
      </c>
      <c r="U283" s="32" t="s">
        <v>735</v>
      </c>
    </row>
    <row r="284" customFormat="false" ht="15" hidden="false" customHeight="false" outlineLevel="0" collapsed="false">
      <c r="A284" s="32" t="s">
        <v>418</v>
      </c>
      <c r="B284" s="32" t="s">
        <v>491</v>
      </c>
      <c r="C284" s="32" t="s">
        <v>494</v>
      </c>
      <c r="D284" s="59" t="n">
        <v>791</v>
      </c>
      <c r="E284" s="59"/>
      <c r="F284" s="68" t="str">
        <f aca="false">IF(E284="","",D284-E284)</f>
        <v/>
      </c>
      <c r="G284" s="59" t="n">
        <v>762</v>
      </c>
      <c r="H284" s="59"/>
      <c r="I284" s="68" t="str">
        <f aca="false">IF(H284="","",G284-H284)</f>
        <v/>
      </c>
      <c r="J284" s="40" t="n">
        <f aca="false">IF(OR(D284="",D284+G284=0),"",D284/(D284+G284))</f>
        <v>0.509336767546684</v>
      </c>
      <c r="K284" s="40" t="str">
        <f aca="false">IF(E284="","",E284/(E284+H284))</f>
        <v/>
      </c>
      <c r="L284" s="69" t="str">
        <f aca="false">IF(OR(K284="",J284=""),"",(J284-K284)*100)</f>
        <v/>
      </c>
      <c r="M284" s="36" t="n">
        <v>3.81593102501519</v>
      </c>
      <c r="N284" s="36" t="n">
        <v>1.28167166284998</v>
      </c>
      <c r="O284" s="36" t="n">
        <f aca="false">SQRT(M284^2+N284^2)</f>
        <v>4.02542070335836</v>
      </c>
      <c r="P284" s="40" t="n">
        <f aca="false">IF(J284="","",MAX(0,J284-1.96*O284/100))</f>
        <v>0.43043852176086</v>
      </c>
      <c r="Q284" s="40" t="n">
        <f aca="false">IF(J284="","",MIN(1,J284+1.96*O284/100))</f>
        <v>0.588235013332508</v>
      </c>
      <c r="R284" s="32" t="str">
        <f aca="false">IF(L284="","",IF(ABS(L284)&lt;=O284,"Yes","No"))</f>
        <v/>
      </c>
      <c r="S284" s="32" t="str">
        <f aca="false">IF(L284="","",IF(ABS(L284)&lt;=1.96*O284,"Yes","No"))</f>
        <v/>
      </c>
      <c r="T284" s="59" t="n">
        <f aca="false">IF(D284="","",ROUND(SQRT(((D284+G284)*O284/100)^2+(J284*(D284+G284)*0.09179)^2),0))</f>
        <v>96</v>
      </c>
      <c r="U284" s="32" t="s">
        <v>735</v>
      </c>
    </row>
    <row r="285" customFormat="false" ht="15" hidden="false" customHeight="false" outlineLevel="0" collapsed="false">
      <c r="A285" s="32" t="s">
        <v>418</v>
      </c>
      <c r="B285" s="32" t="s">
        <v>491</v>
      </c>
      <c r="C285" s="32" t="s">
        <v>495</v>
      </c>
      <c r="D285" s="59" t="n">
        <v>729</v>
      </c>
      <c r="E285" s="59"/>
      <c r="F285" s="68" t="str">
        <f aca="false">IF(E285="","",D285-E285)</f>
        <v/>
      </c>
      <c r="G285" s="59" t="n">
        <v>744</v>
      </c>
      <c r="H285" s="59"/>
      <c r="I285" s="68" t="str">
        <f aca="false">IF(H285="","",G285-H285)</f>
        <v/>
      </c>
      <c r="J285" s="40" t="n">
        <f aca="false">IF(OR(D285="",D285+G285=0),"",D285/(D285+G285))</f>
        <v>0.494908350305499</v>
      </c>
      <c r="K285" s="40" t="str">
        <f aca="false">IF(E285="","",E285/(E285+H285))</f>
        <v/>
      </c>
      <c r="L285" s="69" t="str">
        <f aca="false">IF(OR(K285="",J285=""),"",(J285-K285)*100)</f>
        <v/>
      </c>
      <c r="M285" s="36" t="n">
        <v>3.81593102501519</v>
      </c>
      <c r="N285" s="36" t="n">
        <v>1.28167166284998</v>
      </c>
      <c r="O285" s="36" t="n">
        <f aca="false">SQRT(M285^2+N285^2)</f>
        <v>4.02542070335836</v>
      </c>
      <c r="P285" s="40" t="n">
        <f aca="false">IF(J285="","",MAX(0,J285-1.96*O285/100))</f>
        <v>0.416010104519675</v>
      </c>
      <c r="Q285" s="40" t="n">
        <f aca="false">IF(J285="","",MIN(1,J285+1.96*O285/100))</f>
        <v>0.573806596091323</v>
      </c>
      <c r="R285" s="32" t="str">
        <f aca="false">IF(L285="","",IF(ABS(L285)&lt;=O285,"Yes","No"))</f>
        <v/>
      </c>
      <c r="S285" s="32" t="str">
        <f aca="false">IF(L285="","",IF(ABS(L285)&lt;=1.96*O285,"Yes","No"))</f>
        <v/>
      </c>
      <c r="T285" s="59" t="n">
        <f aca="false">IF(D285="","",ROUND(SQRT(((D285+G285)*O285/100)^2+(J285*(D285+G285)*0.09179)^2),0))</f>
        <v>89</v>
      </c>
      <c r="U285" s="32" t="s">
        <v>735</v>
      </c>
    </row>
    <row r="286" customFormat="false" ht="15" hidden="false" customHeight="false" outlineLevel="0" collapsed="false">
      <c r="A286" s="32" t="s">
        <v>418</v>
      </c>
      <c r="B286" s="32" t="s">
        <v>491</v>
      </c>
      <c r="C286" s="32" t="s">
        <v>496</v>
      </c>
      <c r="D286" s="59" t="n">
        <v>962</v>
      </c>
      <c r="E286" s="59" t="n">
        <v>975</v>
      </c>
      <c r="F286" s="68" t="n">
        <f aca="false">IF(E286="","",D286-E286)</f>
        <v>-13</v>
      </c>
      <c r="G286" s="59" t="n">
        <v>895</v>
      </c>
      <c r="H286" s="59" t="n">
        <v>935</v>
      </c>
      <c r="I286" s="68" t="n">
        <f aca="false">IF(H286="","",G286-H286)</f>
        <v>-40</v>
      </c>
      <c r="J286" s="40" t="n">
        <f aca="false">IF(OR(D286="",D286+G286=0),"",D286/(D286+G286))</f>
        <v>0.518039849219171</v>
      </c>
      <c r="K286" s="40" t="n">
        <f aca="false">IF(E286="","",E286/(E286+H286))</f>
        <v>0.510471204188482</v>
      </c>
      <c r="L286" s="69" t="n">
        <f aca="false">IF(OR(K286="",J286=""),"",(J286-K286)*100)</f>
        <v>0.756864503068899</v>
      </c>
      <c r="M286" s="36" t="n">
        <v>3.81593102501519</v>
      </c>
      <c r="N286" s="36" t="n">
        <v>1.28167166284998</v>
      </c>
      <c r="O286" s="36" t="n">
        <f aca="false">SQRT(M286^2+N286^2)</f>
        <v>4.02542070335836</v>
      </c>
      <c r="P286" s="40" t="n">
        <f aca="false">IF(J286="","",MAX(0,J286-1.96*O286/100))</f>
        <v>0.439141603433347</v>
      </c>
      <c r="Q286" s="40" t="n">
        <f aca="false">IF(J286="","",MIN(1,J286+1.96*O286/100))</f>
        <v>0.596938095004995</v>
      </c>
      <c r="R286" s="32" t="str">
        <f aca="false">IF(L286="","",IF(ABS(L286)&lt;=O286,"Yes","No"))</f>
        <v>Yes</v>
      </c>
      <c r="S286" s="32" t="str">
        <f aca="false">IF(L286="","",IF(ABS(L286)&lt;=1.96*O286,"Yes","No"))</f>
        <v>Yes</v>
      </c>
      <c r="T286" s="59" t="n">
        <f aca="false">IF(D286="","",ROUND(SQRT(((D286+G286)*O286/100)^2+(J286*(D286+G286)*0.09179)^2),0))</f>
        <v>116</v>
      </c>
      <c r="U286" s="32"/>
    </row>
    <row r="287" customFormat="false" ht="15" hidden="false" customHeight="false" outlineLevel="0" collapsed="false">
      <c r="A287" s="32" t="s">
        <v>418</v>
      </c>
      <c r="B287" s="32" t="s">
        <v>491</v>
      </c>
      <c r="C287" s="32" t="s">
        <v>497</v>
      </c>
      <c r="D287" s="59" t="n">
        <v>752</v>
      </c>
      <c r="E287" s="59"/>
      <c r="F287" s="68" t="str">
        <f aca="false">IF(E287="","",D287-E287)</f>
        <v/>
      </c>
      <c r="G287" s="59" t="n">
        <v>780</v>
      </c>
      <c r="H287" s="59"/>
      <c r="I287" s="68" t="str">
        <f aca="false">IF(H287="","",G287-H287)</f>
        <v/>
      </c>
      <c r="J287" s="40" t="n">
        <f aca="false">IF(OR(D287="",D287+G287=0),"",D287/(D287+G287))</f>
        <v>0.490861618798956</v>
      </c>
      <c r="K287" s="40" t="str">
        <f aca="false">IF(E287="","",E287/(E287+H287))</f>
        <v/>
      </c>
      <c r="L287" s="69" t="str">
        <f aca="false">IF(OR(K287="",J287=""),"",(J287-K287)*100)</f>
        <v/>
      </c>
      <c r="M287" s="36" t="n">
        <v>3.81593102501519</v>
      </c>
      <c r="N287" s="36" t="n">
        <v>1.28167166284998</v>
      </c>
      <c r="O287" s="36" t="n">
        <f aca="false">SQRT(M287^2+N287^2)</f>
        <v>4.02542070335836</v>
      </c>
      <c r="P287" s="40" t="n">
        <f aca="false">IF(J287="","",MAX(0,J287-1.96*O287/100))</f>
        <v>0.411963373013132</v>
      </c>
      <c r="Q287" s="40" t="n">
        <f aca="false">IF(J287="","",MIN(1,J287+1.96*O287/100))</f>
        <v>0.56975986458478</v>
      </c>
      <c r="R287" s="32" t="str">
        <f aca="false">IF(L287="","",IF(ABS(L287)&lt;=O287,"Yes","No"))</f>
        <v/>
      </c>
      <c r="S287" s="32" t="str">
        <f aca="false">IF(L287="","",IF(ABS(L287)&lt;=1.96*O287,"Yes","No"))</f>
        <v/>
      </c>
      <c r="T287" s="59" t="n">
        <f aca="false">IF(D287="","",ROUND(SQRT(((D287+G287)*O287/100)^2+(J287*(D287+G287)*0.09179)^2),0))</f>
        <v>93</v>
      </c>
      <c r="U287" s="32" t="s">
        <v>735</v>
      </c>
    </row>
    <row r="288" customFormat="false" ht="15" hidden="false" customHeight="false" outlineLevel="0" collapsed="false">
      <c r="A288" s="32" t="s">
        <v>418</v>
      </c>
      <c r="B288" s="32" t="s">
        <v>491</v>
      </c>
      <c r="C288" s="32" t="s">
        <v>498</v>
      </c>
      <c r="D288" s="59" t="n">
        <v>692</v>
      </c>
      <c r="E288" s="59"/>
      <c r="F288" s="68" t="str">
        <f aca="false">IF(E288="","",D288-E288)</f>
        <v/>
      </c>
      <c r="G288" s="59" t="n">
        <v>717</v>
      </c>
      <c r="H288" s="59"/>
      <c r="I288" s="68" t="str">
        <f aca="false">IF(H288="","",G288-H288)</f>
        <v/>
      </c>
      <c r="J288" s="40" t="n">
        <f aca="false">IF(OR(D288="",D288+G288=0),"",D288/(D288+G288))</f>
        <v>0.491128459900639</v>
      </c>
      <c r="K288" s="40" t="str">
        <f aca="false">IF(E288="","",E288/(E288+H288))</f>
        <v/>
      </c>
      <c r="L288" s="69" t="str">
        <f aca="false">IF(OR(K288="",J288=""),"",(J288-K288)*100)</f>
        <v/>
      </c>
      <c r="M288" s="36" t="n">
        <v>3.81593102501519</v>
      </c>
      <c r="N288" s="36" t="n">
        <v>1.28167166284998</v>
      </c>
      <c r="O288" s="36" t="n">
        <f aca="false">SQRT(M288^2+N288^2)</f>
        <v>4.02542070335836</v>
      </c>
      <c r="P288" s="40" t="n">
        <f aca="false">IF(J288="","",MAX(0,J288-1.96*O288/100))</f>
        <v>0.412230214114815</v>
      </c>
      <c r="Q288" s="40" t="n">
        <f aca="false">IF(J288="","",MIN(1,J288+1.96*O288/100))</f>
        <v>0.570026705686463</v>
      </c>
      <c r="R288" s="32" t="str">
        <f aca="false">IF(L288="","",IF(ABS(L288)&lt;=O288,"Yes","No"))</f>
        <v/>
      </c>
      <c r="S288" s="32" t="str">
        <f aca="false">IF(L288="","",IF(ABS(L288)&lt;=1.96*O288,"Yes","No"))</f>
        <v/>
      </c>
      <c r="T288" s="59" t="n">
        <f aca="false">IF(D288="","",ROUND(SQRT(((D288+G288)*O288/100)^2+(J288*(D288+G288)*0.09179)^2),0))</f>
        <v>85</v>
      </c>
      <c r="U288" s="32" t="s">
        <v>735</v>
      </c>
    </row>
    <row r="289" customFormat="false" ht="15" hidden="false" customHeight="false" outlineLevel="0" collapsed="false">
      <c r="A289" s="32" t="s">
        <v>418</v>
      </c>
      <c r="B289" s="32" t="s">
        <v>499</v>
      </c>
      <c r="C289" s="32" t="s">
        <v>499</v>
      </c>
      <c r="D289" s="59" t="n">
        <v>732</v>
      </c>
      <c r="E289" s="59" t="n">
        <v>714</v>
      </c>
      <c r="F289" s="68" t="n">
        <f aca="false">IF(E289="","",D289-E289)</f>
        <v>18</v>
      </c>
      <c r="G289" s="59" t="n">
        <v>533</v>
      </c>
      <c r="H289" s="59" t="n">
        <v>484</v>
      </c>
      <c r="I289" s="68" t="n">
        <f aca="false">IF(H289="","",G289-H289)</f>
        <v>49</v>
      </c>
      <c r="J289" s="40" t="n">
        <f aca="false">IF(OR(D289="",D289+G289=0),"",D289/(D289+G289))</f>
        <v>0.578656126482213</v>
      </c>
      <c r="K289" s="40" t="n">
        <f aca="false">IF(E289="","",E289/(E289+H289))</f>
        <v>0.595993322203673</v>
      </c>
      <c r="L289" s="69" t="n">
        <f aca="false">IF(OR(K289="",J289=""),"",(J289-K289)*100)</f>
        <v>-1.73371957214593</v>
      </c>
      <c r="M289" s="36" t="n">
        <v>3.81593102501519</v>
      </c>
      <c r="N289" s="36" t="n">
        <v>1.28167166284998</v>
      </c>
      <c r="O289" s="36" t="n">
        <f aca="false">SQRT(M289^2+N289^2)</f>
        <v>4.02542070335836</v>
      </c>
      <c r="P289" s="40" t="n">
        <f aca="false">IF(J289="","",MAX(0,J289-1.96*O289/100))</f>
        <v>0.49975788069639</v>
      </c>
      <c r="Q289" s="40" t="n">
        <f aca="false">IF(J289="","",MIN(1,J289+1.96*O289/100))</f>
        <v>0.657554372268037</v>
      </c>
      <c r="R289" s="32" t="str">
        <f aca="false">IF(L289="","",IF(ABS(L289)&lt;=O289,"Yes","No"))</f>
        <v>Yes</v>
      </c>
      <c r="S289" s="32" t="str">
        <f aca="false">IF(L289="","",IF(ABS(L289)&lt;=1.96*O289,"Yes","No"))</f>
        <v>Yes</v>
      </c>
      <c r="T289" s="59" t="n">
        <f aca="false">IF(D289="","",ROUND(SQRT(((D289+G289)*O289/100)^2+(J289*(D289+G289)*0.09179)^2),0))</f>
        <v>84</v>
      </c>
      <c r="U289" s="32"/>
    </row>
    <row r="290" customFormat="false" ht="15" hidden="false" customHeight="false" outlineLevel="0" collapsed="false">
      <c r="A290" s="32" t="s">
        <v>418</v>
      </c>
      <c r="B290" s="32" t="s">
        <v>500</v>
      </c>
      <c r="C290" s="32" t="s">
        <v>500</v>
      </c>
      <c r="D290" s="59" t="n">
        <v>100</v>
      </c>
      <c r="E290" s="59" t="n">
        <v>109</v>
      </c>
      <c r="F290" s="68" t="n">
        <f aca="false">IF(E290="","",D290-E290)</f>
        <v>-9</v>
      </c>
      <c r="G290" s="59" t="n">
        <v>105</v>
      </c>
      <c r="H290" s="59" t="n">
        <v>97</v>
      </c>
      <c r="I290" s="68" t="n">
        <f aca="false">IF(H290="","",G290-H290)</f>
        <v>8</v>
      </c>
      <c r="J290" s="40" t="n">
        <f aca="false">IF(OR(D290="",D290+G290=0),"",D290/(D290+G290))</f>
        <v>0.487804878048781</v>
      </c>
      <c r="K290" s="40" t="n">
        <f aca="false">IF(E290="","",E290/(E290+H290))</f>
        <v>0.529126213592233</v>
      </c>
      <c r="L290" s="69" t="n">
        <f aca="false">IF(OR(K290="",J290=""),"",(J290-K290)*100)</f>
        <v>-4.13213355434525</v>
      </c>
      <c r="M290" s="36" t="n">
        <v>4.95430278342605</v>
      </c>
      <c r="N290" s="36" t="n">
        <v>1.28167166284998</v>
      </c>
      <c r="O290" s="36" t="n">
        <f aca="false">SQRT(M290^2+N290^2)</f>
        <v>5.11740152042184</v>
      </c>
      <c r="P290" s="40" t="n">
        <f aca="false">IF(J290="","",MAX(0,J290-1.96*O290/100))</f>
        <v>0.387503808248512</v>
      </c>
      <c r="Q290" s="40" t="n">
        <f aca="false">IF(J290="","",MIN(1,J290+1.96*O290/100))</f>
        <v>0.588105947849049</v>
      </c>
      <c r="R290" s="32" t="str">
        <f aca="false">IF(L290="","",IF(ABS(L290)&lt;=O290,"Yes","No"))</f>
        <v>Yes</v>
      </c>
      <c r="S290" s="32" t="str">
        <f aca="false">IF(L290="","",IF(ABS(L290)&lt;=1.96*O290,"Yes","No"))</f>
        <v>Yes</v>
      </c>
      <c r="T290" s="59" t="n">
        <f aca="false">IF(D290="","",ROUND(SQRT(((D290+G290)*O290/100)^2+(J290*(D290+G290)*0.15542)^2),0))</f>
        <v>19</v>
      </c>
      <c r="U290" s="32"/>
    </row>
    <row r="291" customFormat="false" ht="15" hidden="false" customHeight="false" outlineLevel="0" collapsed="false">
      <c r="A291" s="32" t="s">
        <v>418</v>
      </c>
      <c r="B291" s="32" t="s">
        <v>325</v>
      </c>
      <c r="C291" s="32" t="s">
        <v>501</v>
      </c>
      <c r="D291" s="59" t="n">
        <v>908</v>
      </c>
      <c r="E291" s="59" t="n">
        <v>955</v>
      </c>
      <c r="F291" s="68" t="n">
        <f aca="false">IF(E291="","",D291-E291)</f>
        <v>-47</v>
      </c>
      <c r="G291" s="59" t="n">
        <v>732</v>
      </c>
      <c r="H291" s="59" t="n">
        <v>692</v>
      </c>
      <c r="I291" s="68" t="n">
        <f aca="false">IF(H291="","",G291-H291)</f>
        <v>40</v>
      </c>
      <c r="J291" s="40" t="n">
        <f aca="false">IF(OR(D291="",D291+G291=0),"",D291/(D291+G291))</f>
        <v>0.553658536585366</v>
      </c>
      <c r="K291" s="40" t="n">
        <f aca="false">IF(E291="","",E291/(E291+H291))</f>
        <v>0.579842137219186</v>
      </c>
      <c r="L291" s="69" t="n">
        <f aca="false">IF(OR(K291="",J291=""),"",(J291-K291)*100)</f>
        <v>-2.61836006338205</v>
      </c>
      <c r="M291" s="36" t="n">
        <v>3.81593102501519</v>
      </c>
      <c r="N291" s="36" t="n">
        <v>1.28167166284998</v>
      </c>
      <c r="O291" s="36" t="n">
        <f aca="false">SQRT(M291^2+N291^2)</f>
        <v>4.02542070335836</v>
      </c>
      <c r="P291" s="40" t="n">
        <f aca="false">IF(J291="","",MAX(0,J291-1.96*O291/100))</f>
        <v>0.474760290799542</v>
      </c>
      <c r="Q291" s="40" t="n">
        <f aca="false">IF(J291="","",MIN(1,J291+1.96*O291/100))</f>
        <v>0.63255678237119</v>
      </c>
      <c r="R291" s="32" t="str">
        <f aca="false">IF(L291="","",IF(ABS(L291)&lt;=O291,"Yes","No"))</f>
        <v>Yes</v>
      </c>
      <c r="S291" s="32" t="str">
        <f aca="false">IF(L291="","",IF(ABS(L291)&lt;=1.96*O291,"Yes","No"))</f>
        <v>Yes</v>
      </c>
      <c r="T291" s="59" t="n">
        <f aca="false">IF(D291="","",ROUND(SQRT(((D291+G291)*O291/100)^2+(J291*(D291+G291)*0.09179)^2),0))</f>
        <v>106</v>
      </c>
      <c r="U291" s="32"/>
    </row>
    <row r="292" customFormat="false" ht="15" hidden="false" customHeight="false" outlineLevel="0" collapsed="false">
      <c r="A292" s="32" t="s">
        <v>418</v>
      </c>
      <c r="B292" s="32" t="s">
        <v>325</v>
      </c>
      <c r="C292" s="32" t="s">
        <v>502</v>
      </c>
      <c r="D292" s="59" t="n">
        <v>846</v>
      </c>
      <c r="E292" s="59" t="n">
        <v>910</v>
      </c>
      <c r="F292" s="68" t="n">
        <f aca="false">IF(E292="","",D292-E292)</f>
        <v>-64</v>
      </c>
      <c r="G292" s="59" t="n">
        <v>778</v>
      </c>
      <c r="H292" s="59" t="n">
        <v>742</v>
      </c>
      <c r="I292" s="68" t="n">
        <f aca="false">IF(H292="","",G292-H292)</f>
        <v>36</v>
      </c>
      <c r="J292" s="40" t="n">
        <f aca="false">IF(OR(D292="",D292+G292=0),"",D292/(D292+G292))</f>
        <v>0.520935960591133</v>
      </c>
      <c r="K292" s="40" t="n">
        <f aca="false">IF(E292="","",E292/(E292+H292))</f>
        <v>0.550847457627119</v>
      </c>
      <c r="L292" s="69" t="n">
        <f aca="false">IF(OR(K292="",J292=""),"",(J292-K292)*100)</f>
        <v>-2.99114970359856</v>
      </c>
      <c r="M292" s="36" t="n">
        <v>3.81593102501519</v>
      </c>
      <c r="N292" s="36" t="n">
        <v>1.28167166284998</v>
      </c>
      <c r="O292" s="36" t="n">
        <f aca="false">SQRT(M292^2+N292^2)</f>
        <v>4.02542070335836</v>
      </c>
      <c r="P292" s="40" t="n">
        <f aca="false">IF(J292="","",MAX(0,J292-1.96*O292/100))</f>
        <v>0.442037714805309</v>
      </c>
      <c r="Q292" s="40" t="n">
        <f aca="false">IF(J292="","",MIN(1,J292+1.96*O292/100))</f>
        <v>0.599834206376957</v>
      </c>
      <c r="R292" s="32" t="str">
        <f aca="false">IF(L292="","",IF(ABS(L292)&lt;=O292,"Yes","No"))</f>
        <v>Yes</v>
      </c>
      <c r="S292" s="32" t="str">
        <f aca="false">IF(L292="","",IF(ABS(L292)&lt;=1.96*O292,"Yes","No"))</f>
        <v>Yes</v>
      </c>
      <c r="T292" s="59" t="n">
        <f aca="false">IF(D292="","",ROUND(SQRT(((D292+G292)*O292/100)^2+(J292*(D292+G292)*0.09179)^2),0))</f>
        <v>102</v>
      </c>
      <c r="U292" s="32"/>
    </row>
    <row r="293" customFormat="false" ht="15" hidden="false" customHeight="false" outlineLevel="0" collapsed="false">
      <c r="A293" s="32" t="s">
        <v>418</v>
      </c>
      <c r="B293" s="32" t="s">
        <v>325</v>
      </c>
      <c r="C293" s="32" t="s">
        <v>503</v>
      </c>
      <c r="D293" s="59" t="n">
        <v>428</v>
      </c>
      <c r="E293" s="59" t="n">
        <v>446</v>
      </c>
      <c r="F293" s="68" t="n">
        <f aca="false">IF(E293="","",D293-E293)</f>
        <v>-18</v>
      </c>
      <c r="G293" s="59" t="n">
        <v>427</v>
      </c>
      <c r="H293" s="59" t="n">
        <v>410</v>
      </c>
      <c r="I293" s="68" t="n">
        <f aca="false">IF(H293="","",G293-H293)</f>
        <v>17</v>
      </c>
      <c r="J293" s="40" t="n">
        <f aca="false">IF(OR(D293="",D293+G293=0),"",D293/(D293+G293))</f>
        <v>0.500584795321638</v>
      </c>
      <c r="K293" s="40" t="n">
        <f aca="false">IF(E293="","",E293/(E293+H293))</f>
        <v>0.521028037383178</v>
      </c>
      <c r="L293" s="69" t="n">
        <f aca="false">IF(OR(K293="",J293=""),"",(J293-K293)*100)</f>
        <v>-2.04432420615401</v>
      </c>
      <c r="M293" s="36" t="n">
        <v>3.90585804045176</v>
      </c>
      <c r="N293" s="36" t="n">
        <v>1.28167166284998</v>
      </c>
      <c r="O293" s="36" t="n">
        <f aca="false">SQRT(M293^2+N293^2)</f>
        <v>4.11076748108115</v>
      </c>
      <c r="P293" s="40" t="n">
        <f aca="false">IF(J293="","",MAX(0,J293-1.96*O293/100))</f>
        <v>0.420013752692447</v>
      </c>
      <c r="Q293" s="40" t="n">
        <f aca="false">IF(J293="","",MIN(1,J293+1.96*O293/100))</f>
        <v>0.581155837950828</v>
      </c>
      <c r="R293" s="32" t="str">
        <f aca="false">IF(L293="","",IF(ABS(L293)&lt;=O293,"Yes","No"))</f>
        <v>Yes</v>
      </c>
      <c r="S293" s="32" t="str">
        <f aca="false">IF(L293="","",IF(ABS(L293)&lt;=1.96*O293,"Yes","No"))</f>
        <v>Yes</v>
      </c>
      <c r="T293" s="59" t="n">
        <f aca="false">IF(D293="","",ROUND(SQRT(((D293+G293)*O293/100)^2+(J293*(D293+G293)*0.09439)^2),0))</f>
        <v>54</v>
      </c>
      <c r="U293" s="32"/>
    </row>
    <row r="294" customFormat="false" ht="15" hidden="false" customHeight="false" outlineLevel="0" collapsed="false">
      <c r="A294" s="32" t="s">
        <v>418</v>
      </c>
      <c r="B294" s="32" t="s">
        <v>325</v>
      </c>
      <c r="C294" s="32" t="s">
        <v>504</v>
      </c>
      <c r="D294" s="59" t="n">
        <v>716</v>
      </c>
      <c r="E294" s="59" t="n">
        <v>744</v>
      </c>
      <c r="F294" s="68" t="n">
        <f aca="false">IF(E294="","",D294-E294)</f>
        <v>-28</v>
      </c>
      <c r="G294" s="59" t="n">
        <v>721</v>
      </c>
      <c r="H294" s="59" t="n">
        <v>678</v>
      </c>
      <c r="I294" s="68" t="n">
        <f aca="false">IF(H294="","",G294-H294)</f>
        <v>43</v>
      </c>
      <c r="J294" s="40" t="n">
        <f aca="false">IF(OR(D294="",D294+G294=0),"",D294/(D294+G294))</f>
        <v>0.498260264439805</v>
      </c>
      <c r="K294" s="40" t="n">
        <f aca="false">IF(E294="","",E294/(E294+H294))</f>
        <v>0.523206751054852</v>
      </c>
      <c r="L294" s="69" t="n">
        <f aca="false">IF(OR(K294="",J294=""),"",(J294-K294)*100)</f>
        <v>-2.49464866150472</v>
      </c>
      <c r="M294" s="36" t="n">
        <v>3.81593102501519</v>
      </c>
      <c r="N294" s="36" t="n">
        <v>1.28167166284998</v>
      </c>
      <c r="O294" s="36" t="n">
        <f aca="false">SQRT(M294^2+N294^2)</f>
        <v>4.02542070335836</v>
      </c>
      <c r="P294" s="40" t="n">
        <f aca="false">IF(J294="","",MAX(0,J294-1.96*O294/100))</f>
        <v>0.419362018653981</v>
      </c>
      <c r="Q294" s="40" t="n">
        <f aca="false">IF(J294="","",MIN(1,J294+1.96*O294/100))</f>
        <v>0.577158510225629</v>
      </c>
      <c r="R294" s="32" t="str">
        <f aca="false">IF(L294="","",IF(ABS(L294)&lt;=O294,"Yes","No"))</f>
        <v>Yes</v>
      </c>
      <c r="S294" s="32" t="str">
        <f aca="false">IF(L294="","",IF(ABS(L294)&lt;=1.96*O294,"Yes","No"))</f>
        <v>Yes</v>
      </c>
      <c r="T294" s="59" t="n">
        <f aca="false">IF(D294="","",ROUND(SQRT(((D294+G294)*O294/100)^2+(J294*(D294+G294)*0.09179)^2),0))</f>
        <v>88</v>
      </c>
      <c r="U294" s="32"/>
    </row>
    <row r="295" customFormat="false" ht="15" hidden="false" customHeight="false" outlineLevel="0" collapsed="false">
      <c r="A295" s="32" t="s">
        <v>418</v>
      </c>
      <c r="B295" s="32" t="s">
        <v>325</v>
      </c>
      <c r="C295" s="32" t="s">
        <v>505</v>
      </c>
      <c r="D295" s="59" t="n">
        <v>755</v>
      </c>
      <c r="E295" s="59" t="n">
        <v>775</v>
      </c>
      <c r="F295" s="68" t="n">
        <f aca="false">IF(E295="","",D295-E295)</f>
        <v>-20</v>
      </c>
      <c r="G295" s="59" t="n">
        <v>662</v>
      </c>
      <c r="H295" s="59" t="n">
        <v>645</v>
      </c>
      <c r="I295" s="68" t="n">
        <f aca="false">IF(H295="","",G295-H295)</f>
        <v>17</v>
      </c>
      <c r="J295" s="40" t="n">
        <f aca="false">IF(OR(D295="",D295+G295=0),"",D295/(D295+G295))</f>
        <v>0.532815808045166</v>
      </c>
      <c r="K295" s="40" t="n">
        <f aca="false">IF(E295="","",E295/(E295+H295))</f>
        <v>0.545774647887324</v>
      </c>
      <c r="L295" s="69" t="n">
        <f aca="false">IF(OR(K295="",J295=""),"",(J295-K295)*100)</f>
        <v>-1.29588398421582</v>
      </c>
      <c r="M295" s="36" t="n">
        <v>3.81593102501519</v>
      </c>
      <c r="N295" s="36" t="n">
        <v>1.28167166284998</v>
      </c>
      <c r="O295" s="36" t="n">
        <f aca="false">SQRT(M295^2+N295^2)</f>
        <v>4.02542070335836</v>
      </c>
      <c r="P295" s="40" t="n">
        <f aca="false">IF(J295="","",MAX(0,J295-1.96*O295/100))</f>
        <v>0.453917562259342</v>
      </c>
      <c r="Q295" s="40" t="n">
        <f aca="false">IF(J295="","",MIN(1,J295+1.96*O295/100))</f>
        <v>0.61171405383099</v>
      </c>
      <c r="R295" s="32" t="str">
        <f aca="false">IF(L295="","",IF(ABS(L295)&lt;=O295,"Yes","No"))</f>
        <v>Yes</v>
      </c>
      <c r="S295" s="32" t="str">
        <f aca="false">IF(L295="","",IF(ABS(L295)&lt;=1.96*O295,"Yes","No"))</f>
        <v>Yes</v>
      </c>
      <c r="T295" s="59" t="n">
        <f aca="false">IF(D295="","",ROUND(SQRT(((D295+G295)*O295/100)^2+(J295*(D295+G295)*0.09179)^2),0))</f>
        <v>90</v>
      </c>
      <c r="U295" s="32"/>
    </row>
    <row r="296" customFormat="false" ht="15" hidden="false" customHeight="false" outlineLevel="0" collapsed="false">
      <c r="A296" s="32" t="s">
        <v>418</v>
      </c>
      <c r="B296" s="32" t="s">
        <v>325</v>
      </c>
      <c r="C296" s="32" t="s">
        <v>506</v>
      </c>
      <c r="D296" s="59" t="n">
        <v>501</v>
      </c>
      <c r="E296" s="59" t="n">
        <v>511</v>
      </c>
      <c r="F296" s="68" t="n">
        <f aca="false">IF(E296="","",D296-E296)</f>
        <v>-10</v>
      </c>
      <c r="G296" s="59" t="n">
        <v>476</v>
      </c>
      <c r="H296" s="59" t="n">
        <v>453</v>
      </c>
      <c r="I296" s="68" t="n">
        <f aca="false">IF(H296="","",G296-H296)</f>
        <v>23</v>
      </c>
      <c r="J296" s="40" t="n">
        <f aca="false">IF(OR(D296="",D296+G296=0),"",D296/(D296+G296))</f>
        <v>0.512794268167861</v>
      </c>
      <c r="K296" s="40" t="n">
        <f aca="false">IF(E296="","",E296/(E296+H296))</f>
        <v>0.530082987551867</v>
      </c>
      <c r="L296" s="69" t="n">
        <f aca="false">IF(OR(K296="",J296=""),"",(J296-K296)*100)</f>
        <v>-1.72887193840064</v>
      </c>
      <c r="M296" s="36" t="n">
        <v>3.90585804045176</v>
      </c>
      <c r="N296" s="36" t="n">
        <v>1.28167166284998</v>
      </c>
      <c r="O296" s="36" t="n">
        <f aca="false">SQRT(M296^2+N296^2)</f>
        <v>4.11076748108115</v>
      </c>
      <c r="P296" s="40" t="n">
        <f aca="false">IF(J296="","",MAX(0,J296-1.96*O296/100))</f>
        <v>0.43222322553867</v>
      </c>
      <c r="Q296" s="40" t="n">
        <f aca="false">IF(J296="","",MIN(1,J296+1.96*O296/100))</f>
        <v>0.593365310797051</v>
      </c>
      <c r="R296" s="32" t="str">
        <f aca="false">IF(L296="","",IF(ABS(L296)&lt;=O296,"Yes","No"))</f>
        <v>Yes</v>
      </c>
      <c r="S296" s="32" t="str">
        <f aca="false">IF(L296="","",IF(ABS(L296)&lt;=1.96*O296,"Yes","No"))</f>
        <v>Yes</v>
      </c>
      <c r="T296" s="59" t="n">
        <f aca="false">IF(D296="","",ROUND(SQRT(((D296+G296)*O296/100)^2+(J296*(D296+G296)*0.09439)^2),0))</f>
        <v>62</v>
      </c>
      <c r="U296" s="32"/>
    </row>
    <row r="297" customFormat="false" ht="15" hidden="false" customHeight="false" outlineLevel="0" collapsed="false">
      <c r="A297" s="32" t="s">
        <v>418</v>
      </c>
      <c r="B297" s="32" t="s">
        <v>507</v>
      </c>
      <c r="C297" s="32" t="s">
        <v>508</v>
      </c>
      <c r="D297" s="59" t="n">
        <v>576</v>
      </c>
      <c r="E297" s="59" t="n">
        <v>553</v>
      </c>
      <c r="F297" s="68" t="n">
        <f aca="false">IF(E297="","",D297-E297)</f>
        <v>23</v>
      </c>
      <c r="G297" s="59" t="n">
        <v>616</v>
      </c>
      <c r="H297" s="59" t="n">
        <v>581</v>
      </c>
      <c r="I297" s="68" t="n">
        <f aca="false">IF(H297="","",G297-H297)</f>
        <v>35</v>
      </c>
      <c r="J297" s="40" t="n">
        <f aca="false">IF(OR(D297="",D297+G297=0),"",D297/(D297+G297))</f>
        <v>0.483221476510067</v>
      </c>
      <c r="K297" s="40" t="n">
        <f aca="false">IF(E297="","",E297/(E297+H297))</f>
        <v>0.487654320987654</v>
      </c>
      <c r="L297" s="69" t="n">
        <f aca="false">IF(OR(K297="",J297=""),"",(J297-K297)*100)</f>
        <v>-0.443284447758718</v>
      </c>
      <c r="M297" s="36" t="n">
        <v>3.90585804045176</v>
      </c>
      <c r="N297" s="36" t="n">
        <v>1.28167166284998</v>
      </c>
      <c r="O297" s="36" t="n">
        <f aca="false">SQRT(M297^2+N297^2)</f>
        <v>4.11076748108115</v>
      </c>
      <c r="P297" s="40" t="n">
        <f aca="false">IF(J297="","",MAX(0,J297-1.96*O297/100))</f>
        <v>0.402650433880877</v>
      </c>
      <c r="Q297" s="40" t="n">
        <f aca="false">IF(J297="","",MIN(1,J297+1.96*O297/100))</f>
        <v>0.563792519139258</v>
      </c>
      <c r="R297" s="32" t="str">
        <f aca="false">IF(L297="","",IF(ABS(L297)&lt;=O297,"Yes","No"))</f>
        <v>Yes</v>
      </c>
      <c r="S297" s="32" t="str">
        <f aca="false">IF(L297="","",IF(ABS(L297)&lt;=1.96*O297,"Yes","No"))</f>
        <v>Yes</v>
      </c>
      <c r="T297" s="59" t="n">
        <f aca="false">IF(D297="","",ROUND(SQRT(((D297+G297)*O297/100)^2+(J297*(D297+G297)*0.09439)^2),0))</f>
        <v>73</v>
      </c>
      <c r="U297" s="32"/>
    </row>
    <row r="298" customFormat="false" ht="15" hidden="false" customHeight="false" outlineLevel="0" collapsed="false">
      <c r="A298" s="32" t="s">
        <v>418</v>
      </c>
      <c r="B298" s="32" t="s">
        <v>507</v>
      </c>
      <c r="C298" s="32" t="s">
        <v>509</v>
      </c>
      <c r="D298" s="59" t="n">
        <v>458</v>
      </c>
      <c r="E298" s="59" t="n">
        <v>473</v>
      </c>
      <c r="F298" s="68" t="n">
        <f aca="false">IF(E298="","",D298-E298)</f>
        <v>-15</v>
      </c>
      <c r="G298" s="59" t="n">
        <v>437</v>
      </c>
      <c r="H298" s="59" t="n">
        <v>465</v>
      </c>
      <c r="I298" s="68" t="n">
        <f aca="false">IF(H298="","",G298-H298)</f>
        <v>-28</v>
      </c>
      <c r="J298" s="40" t="n">
        <f aca="false">IF(OR(D298="",D298+G298=0),"",D298/(D298+G298))</f>
        <v>0.511731843575419</v>
      </c>
      <c r="K298" s="40" t="n">
        <f aca="false">IF(E298="","",E298/(E298+H298))</f>
        <v>0.504264392324094</v>
      </c>
      <c r="L298" s="69" t="n">
        <f aca="false">IF(OR(K298="",J298=""),"",(J298-K298)*100)</f>
        <v>0.74674512513252</v>
      </c>
      <c r="M298" s="36" t="n">
        <v>3.90585804045176</v>
      </c>
      <c r="N298" s="36" t="n">
        <v>1.28167166284998</v>
      </c>
      <c r="O298" s="36" t="n">
        <f aca="false">SQRT(M298^2+N298^2)</f>
        <v>4.11076748108115</v>
      </c>
      <c r="P298" s="40" t="n">
        <f aca="false">IF(J298="","",MAX(0,J298-1.96*O298/100))</f>
        <v>0.431160800946228</v>
      </c>
      <c r="Q298" s="40" t="n">
        <f aca="false">IF(J298="","",MIN(1,J298+1.96*O298/100))</f>
        <v>0.59230288620461</v>
      </c>
      <c r="R298" s="32" t="str">
        <f aca="false">IF(L298="","",IF(ABS(L298)&lt;=O298,"Yes","No"))</f>
        <v>Yes</v>
      </c>
      <c r="S298" s="32" t="str">
        <f aca="false">IF(L298="","",IF(ABS(L298)&lt;=1.96*O298,"Yes","No"))</f>
        <v>Yes</v>
      </c>
      <c r="T298" s="59" t="n">
        <f aca="false">IF(D298="","",ROUND(SQRT(((D298+G298)*O298/100)^2+(J298*(D298+G298)*0.09439)^2),0))</f>
        <v>57</v>
      </c>
      <c r="U298" s="32"/>
    </row>
    <row r="299" customFormat="false" ht="15" hidden="false" customHeight="false" outlineLevel="0" collapsed="false">
      <c r="A299" s="32" t="s">
        <v>418</v>
      </c>
      <c r="B299" s="32" t="s">
        <v>507</v>
      </c>
      <c r="C299" s="32" t="s">
        <v>510</v>
      </c>
      <c r="D299" s="59" t="n">
        <v>664</v>
      </c>
      <c r="E299" s="59" t="n">
        <v>700</v>
      </c>
      <c r="F299" s="68" t="n">
        <f aca="false">IF(E299="","",D299-E299)</f>
        <v>-36</v>
      </c>
      <c r="G299" s="59" t="n">
        <v>608</v>
      </c>
      <c r="H299" s="59" t="n">
        <v>639</v>
      </c>
      <c r="I299" s="68" t="n">
        <f aca="false">IF(H299="","",G299-H299)</f>
        <v>-31</v>
      </c>
      <c r="J299" s="40" t="n">
        <f aca="false">IF(OR(D299="",D299+G299=0),"",D299/(D299+G299))</f>
        <v>0.522012578616352</v>
      </c>
      <c r="K299" s="40" t="n">
        <f aca="false">IF(E299="","",E299/(E299+H299))</f>
        <v>0.522778192681105</v>
      </c>
      <c r="L299" s="69" t="n">
        <f aca="false">IF(OR(K299="",J299=""),"",(J299-K299)*100)</f>
        <v>-0.0765614064753062</v>
      </c>
      <c r="M299" s="36" t="n">
        <v>3.81593102501519</v>
      </c>
      <c r="N299" s="36" t="n">
        <v>1.28167166284998</v>
      </c>
      <c r="O299" s="36" t="n">
        <f aca="false">SQRT(M299^2+N299^2)</f>
        <v>4.02542070335836</v>
      </c>
      <c r="P299" s="40" t="n">
        <f aca="false">IF(J299="","",MAX(0,J299-1.96*O299/100))</f>
        <v>0.443114332830528</v>
      </c>
      <c r="Q299" s="40" t="n">
        <f aca="false">IF(J299="","",MIN(1,J299+1.96*O299/100))</f>
        <v>0.600910824402176</v>
      </c>
      <c r="R299" s="32" t="str">
        <f aca="false">IF(L299="","",IF(ABS(L299)&lt;=O299,"Yes","No"))</f>
        <v>Yes</v>
      </c>
      <c r="S299" s="32" t="str">
        <f aca="false">IF(L299="","",IF(ABS(L299)&lt;=1.96*O299,"Yes","No"))</f>
        <v>Yes</v>
      </c>
      <c r="T299" s="59" t="n">
        <f aca="false">IF(D299="","",ROUND(SQRT(((D299+G299)*O299/100)^2+(J299*(D299+G299)*0.09179)^2),0))</f>
        <v>80</v>
      </c>
      <c r="U299" s="32"/>
    </row>
    <row r="300" customFormat="false" ht="15" hidden="false" customHeight="false" outlineLevel="0" collapsed="false">
      <c r="A300" s="32" t="s">
        <v>418</v>
      </c>
      <c r="B300" s="32" t="s">
        <v>511</v>
      </c>
      <c r="C300" s="32" t="s">
        <v>512</v>
      </c>
      <c r="D300" s="59" t="n">
        <v>531</v>
      </c>
      <c r="E300" s="59" t="n">
        <v>546</v>
      </c>
      <c r="F300" s="68" t="n">
        <f aca="false">IF(E300="","",D300-E300)</f>
        <v>-15</v>
      </c>
      <c r="G300" s="59" t="n">
        <v>1127</v>
      </c>
      <c r="H300" s="59" t="n">
        <v>1089</v>
      </c>
      <c r="I300" s="68" t="n">
        <f aca="false">IF(H300="","",G300-H300)</f>
        <v>38</v>
      </c>
      <c r="J300" s="40" t="n">
        <f aca="false">IF(OR(D300="",D300+G300=0),"",D300/(D300+G300))</f>
        <v>0.320265379975875</v>
      </c>
      <c r="K300" s="40" t="n">
        <f aca="false">IF(E300="","",E300/(E300+H300))</f>
        <v>0.33394495412844</v>
      </c>
      <c r="L300" s="69" t="n">
        <f aca="false">IF(OR(K300="",J300=""),"",(J300-K300)*100)</f>
        <v>-1.36795741525658</v>
      </c>
      <c r="M300" s="36" t="n">
        <v>3.81593102501519</v>
      </c>
      <c r="N300" s="36" t="n">
        <v>1.28167166284998</v>
      </c>
      <c r="O300" s="36" t="n">
        <f aca="false">SQRT(M300^2+N300^2)</f>
        <v>4.02542070335836</v>
      </c>
      <c r="P300" s="40" t="n">
        <f aca="false">IF(J300="","",MAX(0,J300-1.96*O300/100))</f>
        <v>0.241367134190051</v>
      </c>
      <c r="Q300" s="40" t="n">
        <f aca="false">IF(J300="","",MIN(1,J300+1.96*O300/100))</f>
        <v>0.399163625761699</v>
      </c>
      <c r="R300" s="32" t="str">
        <f aca="false">IF(L300="","",IF(ABS(L300)&lt;=O300,"Yes","No"))</f>
        <v>Yes</v>
      </c>
      <c r="S300" s="32" t="str">
        <f aca="false">IF(L300="","",IF(ABS(L300)&lt;=1.96*O300,"Yes","No"))</f>
        <v>Yes</v>
      </c>
      <c r="T300" s="59" t="n">
        <f aca="false">IF(D300="","",ROUND(SQRT(((D300+G300)*O300/100)^2+(J300*(D300+G300)*0.09179)^2),0))</f>
        <v>83</v>
      </c>
      <c r="U300" s="32"/>
    </row>
    <row r="301" customFormat="false" ht="15" hidden="false" customHeight="false" outlineLevel="0" collapsed="false">
      <c r="A301" s="32" t="s">
        <v>418</v>
      </c>
      <c r="B301" s="32" t="s">
        <v>511</v>
      </c>
      <c r="C301" s="32" t="s">
        <v>513</v>
      </c>
      <c r="D301" s="59" t="n">
        <v>596</v>
      </c>
      <c r="E301" s="59" t="n">
        <v>636</v>
      </c>
      <c r="F301" s="68" t="n">
        <f aca="false">IF(E301="","",D301-E301)</f>
        <v>-40</v>
      </c>
      <c r="G301" s="59" t="n">
        <v>1254</v>
      </c>
      <c r="H301" s="59" t="n">
        <v>1262</v>
      </c>
      <c r="I301" s="68" t="n">
        <f aca="false">IF(H301="","",G301-H301)</f>
        <v>-8</v>
      </c>
      <c r="J301" s="40" t="n">
        <f aca="false">IF(OR(D301="",D301+G301=0),"",D301/(D301+G301))</f>
        <v>0.322162162162162</v>
      </c>
      <c r="K301" s="40" t="n">
        <f aca="false">IF(E301="","",E301/(E301+H301))</f>
        <v>0.33508956796628</v>
      </c>
      <c r="L301" s="69" t="n">
        <f aca="false">IF(OR(K301="",J301=""),"",(J301-K301)*100)</f>
        <v>-1.29274058041182</v>
      </c>
      <c r="M301" s="36" t="n">
        <v>3.81593102501519</v>
      </c>
      <c r="N301" s="36" t="n">
        <v>1.28167166284998</v>
      </c>
      <c r="O301" s="36" t="n">
        <f aca="false">SQRT(M301^2+N301^2)</f>
        <v>4.02542070335836</v>
      </c>
      <c r="P301" s="40" t="n">
        <f aca="false">IF(J301="","",MAX(0,J301-1.96*O301/100))</f>
        <v>0.243263916376338</v>
      </c>
      <c r="Q301" s="40" t="n">
        <f aca="false">IF(J301="","",MIN(1,J301+1.96*O301/100))</f>
        <v>0.401060407947986</v>
      </c>
      <c r="R301" s="32" t="str">
        <f aca="false">IF(L301="","",IF(ABS(L301)&lt;=O301,"Yes","No"))</f>
        <v>Yes</v>
      </c>
      <c r="S301" s="32" t="str">
        <f aca="false">IF(L301="","",IF(ABS(L301)&lt;=1.96*O301,"Yes","No"))</f>
        <v>Yes</v>
      </c>
      <c r="T301" s="59" t="n">
        <f aca="false">IF(D301="","",ROUND(SQRT(((D301+G301)*O301/100)^2+(J301*(D301+G301)*0.09179)^2),0))</f>
        <v>92</v>
      </c>
      <c r="U301" s="32"/>
    </row>
    <row r="302" customFormat="false" ht="15" hidden="false" customHeight="false" outlineLevel="0" collapsed="false">
      <c r="A302" s="32" t="s">
        <v>418</v>
      </c>
      <c r="B302" s="32" t="s">
        <v>511</v>
      </c>
      <c r="C302" s="32" t="s">
        <v>514</v>
      </c>
      <c r="D302" s="59" t="n">
        <v>209</v>
      </c>
      <c r="E302" s="59" t="n">
        <v>224</v>
      </c>
      <c r="F302" s="68" t="n">
        <f aca="false">IF(E302="","",D302-E302)</f>
        <v>-15</v>
      </c>
      <c r="G302" s="59" t="n">
        <v>508</v>
      </c>
      <c r="H302" s="59" t="n">
        <v>495</v>
      </c>
      <c r="I302" s="68" t="n">
        <f aca="false">IF(H302="","",G302-H302)</f>
        <v>13</v>
      </c>
      <c r="J302" s="40" t="n">
        <f aca="false">IF(OR(D302="",D302+G302=0),"",D302/(D302+G302))</f>
        <v>0.291492329149233</v>
      </c>
      <c r="K302" s="40" t="n">
        <f aca="false">IF(E302="","",E302/(E302+H302))</f>
        <v>0.311543810848401</v>
      </c>
      <c r="L302" s="69" t="n">
        <f aca="false">IF(OR(K302="",J302=""),"",(J302-K302)*100)</f>
        <v>-2.00514816991677</v>
      </c>
      <c r="M302" s="36" t="n">
        <v>4.95430278342605</v>
      </c>
      <c r="N302" s="36" t="n">
        <v>1.28167166284998</v>
      </c>
      <c r="O302" s="36" t="n">
        <f aca="false">SQRT(M302^2+N302^2)</f>
        <v>5.11740152042184</v>
      </c>
      <c r="P302" s="40" t="n">
        <f aca="false">IF(J302="","",MAX(0,J302-1.96*O302/100))</f>
        <v>0.191191259348965</v>
      </c>
      <c r="Q302" s="40" t="n">
        <f aca="false">IF(J302="","",MIN(1,J302+1.96*O302/100))</f>
        <v>0.391793398949501</v>
      </c>
      <c r="R302" s="32" t="str">
        <f aca="false">IF(L302="","",IF(ABS(L302)&lt;=O302,"Yes","No"))</f>
        <v>Yes</v>
      </c>
      <c r="S302" s="32" t="str">
        <f aca="false">IF(L302="","",IF(ABS(L302)&lt;=1.96*O302,"Yes","No"))</f>
        <v>Yes</v>
      </c>
      <c r="T302" s="59" t="n">
        <f aca="false">IF(D302="","",ROUND(SQRT(((D302+G302)*O302/100)^2+(J302*(D302+G302)*0.15542)^2),0))</f>
        <v>49</v>
      </c>
      <c r="U302" s="32"/>
    </row>
    <row r="303" customFormat="false" ht="15" hidden="false" customHeight="false" outlineLevel="0" collapsed="false">
      <c r="A303" s="32" t="s">
        <v>418</v>
      </c>
      <c r="B303" s="32" t="s">
        <v>511</v>
      </c>
      <c r="C303" s="32" t="s">
        <v>515</v>
      </c>
      <c r="D303" s="59" t="n">
        <v>458</v>
      </c>
      <c r="E303" s="59" t="n">
        <v>478</v>
      </c>
      <c r="F303" s="68" t="n">
        <f aca="false">IF(E303="","",D303-E303)</f>
        <v>-20</v>
      </c>
      <c r="G303" s="59" t="n">
        <v>968</v>
      </c>
      <c r="H303" s="59" t="n">
        <v>948</v>
      </c>
      <c r="I303" s="68" t="n">
        <f aca="false">IF(H303="","",G303-H303)</f>
        <v>20</v>
      </c>
      <c r="J303" s="40" t="n">
        <f aca="false">IF(OR(D303="",D303+G303=0),"",D303/(D303+G303))</f>
        <v>0.321178120617111</v>
      </c>
      <c r="K303" s="40" t="n">
        <f aca="false">IF(E303="","",E303/(E303+H303))</f>
        <v>0.335203366058906</v>
      </c>
      <c r="L303" s="69" t="n">
        <f aca="false">IF(OR(K303="",J303=""),"",(J303-K303)*100)</f>
        <v>-1.40252454417952</v>
      </c>
      <c r="M303" s="36" t="n">
        <v>3.81593102501519</v>
      </c>
      <c r="N303" s="36" t="n">
        <v>1.28167166284998</v>
      </c>
      <c r="O303" s="36" t="n">
        <f aca="false">SQRT(M303^2+N303^2)</f>
        <v>4.02542070335836</v>
      </c>
      <c r="P303" s="40" t="n">
        <f aca="false">IF(J303="","",MAX(0,J303-1.96*O303/100))</f>
        <v>0.242279874831287</v>
      </c>
      <c r="Q303" s="40" t="n">
        <f aca="false">IF(J303="","",MIN(1,J303+1.96*O303/100))</f>
        <v>0.400076366402935</v>
      </c>
      <c r="R303" s="32" t="str">
        <f aca="false">IF(L303="","",IF(ABS(L303)&lt;=O303,"Yes","No"))</f>
        <v>Yes</v>
      </c>
      <c r="S303" s="32" t="str">
        <f aca="false">IF(L303="","",IF(ABS(L303)&lt;=1.96*O303,"Yes","No"))</f>
        <v>Yes</v>
      </c>
      <c r="T303" s="59" t="n">
        <f aca="false">IF(D303="","",ROUND(SQRT(((D303+G303)*O303/100)^2+(J303*(D303+G303)*0.09179)^2),0))</f>
        <v>71</v>
      </c>
      <c r="U303" s="32"/>
    </row>
    <row r="304" customFormat="false" ht="15" hidden="false" customHeight="false" outlineLevel="0" collapsed="false">
      <c r="A304" s="32" t="s">
        <v>418</v>
      </c>
      <c r="B304" s="32" t="s">
        <v>511</v>
      </c>
      <c r="C304" s="32" t="s">
        <v>516</v>
      </c>
      <c r="D304" s="59" t="n">
        <v>318</v>
      </c>
      <c r="E304" s="59" t="n">
        <v>360</v>
      </c>
      <c r="F304" s="68" t="n">
        <f aca="false">IF(E304="","",D304-E304)</f>
        <v>-42</v>
      </c>
      <c r="G304" s="59" t="n">
        <v>680</v>
      </c>
      <c r="H304" s="59" t="n">
        <v>645</v>
      </c>
      <c r="I304" s="68" t="n">
        <f aca="false">IF(H304="","",G304-H304)</f>
        <v>35</v>
      </c>
      <c r="J304" s="40" t="n">
        <f aca="false">IF(OR(D304="",D304+G304=0),"",D304/(D304+G304))</f>
        <v>0.318637274549098</v>
      </c>
      <c r="K304" s="40" t="n">
        <f aca="false">IF(E304="","",E304/(E304+H304))</f>
        <v>0.358208955223881</v>
      </c>
      <c r="L304" s="69" t="n">
        <f aca="false">IF(OR(K304="",J304=""),"",(J304-K304)*100)</f>
        <v>-3.95716806747824</v>
      </c>
      <c r="M304" s="36" t="n">
        <v>3.90585804045176</v>
      </c>
      <c r="N304" s="36" t="n">
        <v>1.28167166284998</v>
      </c>
      <c r="O304" s="36" t="n">
        <f aca="false">SQRT(M304^2+N304^2)</f>
        <v>4.11076748108115</v>
      </c>
      <c r="P304" s="40" t="n">
        <f aca="false">IF(J304="","",MAX(0,J304-1.96*O304/100))</f>
        <v>0.238066231919908</v>
      </c>
      <c r="Q304" s="40" t="n">
        <f aca="false">IF(J304="","",MIN(1,J304+1.96*O304/100))</f>
        <v>0.399208317178289</v>
      </c>
      <c r="R304" s="32" t="str">
        <f aca="false">IF(L304="","",IF(ABS(L304)&lt;=O304,"Yes","No"))</f>
        <v>Yes</v>
      </c>
      <c r="S304" s="32" t="str">
        <f aca="false">IF(L304="","",IF(ABS(L304)&lt;=1.96*O304,"Yes","No"))</f>
        <v>Yes</v>
      </c>
      <c r="T304" s="59" t="n">
        <f aca="false">IF(D304="","",ROUND(SQRT(((D304+G304)*O304/100)^2+(J304*(D304+G304)*0.09439)^2),0))</f>
        <v>51</v>
      </c>
      <c r="U304" s="32"/>
    </row>
    <row r="305" customFormat="false" ht="15" hidden="false" customHeight="false" outlineLevel="0" collapsed="false">
      <c r="A305" s="32" t="s">
        <v>418</v>
      </c>
      <c r="B305" s="32" t="s">
        <v>517</v>
      </c>
      <c r="C305" s="32" t="s">
        <v>518</v>
      </c>
      <c r="D305" s="59" t="n">
        <v>61</v>
      </c>
      <c r="E305" s="59" t="n">
        <v>264</v>
      </c>
      <c r="F305" s="68" t="n">
        <f aca="false">IF(E305="","",D305-E305)</f>
        <v>-203</v>
      </c>
      <c r="G305" s="59" t="n">
        <v>119</v>
      </c>
      <c r="H305" s="59" t="n">
        <v>439</v>
      </c>
      <c r="I305" s="68" t="n">
        <f aca="false">IF(H305="","",G305-H305)</f>
        <v>-320</v>
      </c>
      <c r="J305" s="40" t="n">
        <f aca="false">IF(OR(D305="",D305+G305=0),"",D305/(D305+G305))</f>
        <v>0.338888888888889</v>
      </c>
      <c r="K305" s="40" t="n">
        <f aca="false">IF(E305="","",E305/(E305+H305))</f>
        <v>0.375533428165007</v>
      </c>
      <c r="L305" s="69" t="n">
        <f aca="false">IF(OR(K305="",J305=""),"",(J305-K305)*100)</f>
        <v>-3.66445392761182</v>
      </c>
      <c r="M305" s="36" t="n">
        <v>4.95430278342605</v>
      </c>
      <c r="N305" s="36" t="n">
        <v>1.28167166284998</v>
      </c>
      <c r="O305" s="36" t="n">
        <f aca="false">SQRT(M305^2+N305^2)</f>
        <v>5.11740152042184</v>
      </c>
      <c r="P305" s="40" t="n">
        <f aca="false">IF(J305="","",MAX(0,J305-1.96*O305/100))</f>
        <v>0.238587819088621</v>
      </c>
      <c r="Q305" s="40" t="n">
        <f aca="false">IF(J305="","",MIN(1,J305+1.96*O305/100))</f>
        <v>0.439189958689157</v>
      </c>
      <c r="R305" s="32" t="str">
        <f aca="false">IF(L305="","",IF(ABS(L305)&lt;=O305,"Yes","No"))</f>
        <v>Yes</v>
      </c>
      <c r="S305" s="32" t="str">
        <f aca="false">IF(L305="","",IF(ABS(L305)&lt;=1.96*O305,"Yes","No"))</f>
        <v>Yes</v>
      </c>
      <c r="T305" s="59" t="n">
        <f aca="false">IF(D305="","",ROUND(SQRT(((D305+G305)*O305/100)^2+(J305*(D305+G305)*0.15542)^2),0))</f>
        <v>13</v>
      </c>
      <c r="U305" s="32"/>
    </row>
    <row r="306" customFormat="false" ht="15" hidden="false" customHeight="false" outlineLevel="0" collapsed="false">
      <c r="A306" s="32" t="s">
        <v>418</v>
      </c>
      <c r="B306" s="32" t="s">
        <v>517</v>
      </c>
      <c r="C306" s="32" t="s">
        <v>519</v>
      </c>
      <c r="D306" s="59" t="n">
        <v>355</v>
      </c>
      <c r="E306" s="59" t="n">
        <v>361</v>
      </c>
      <c r="F306" s="68" t="n">
        <f aca="false">IF(E306="","",D306-E306)</f>
        <v>-6</v>
      </c>
      <c r="G306" s="59" t="n">
        <v>751</v>
      </c>
      <c r="H306" s="59" t="n">
        <v>775</v>
      </c>
      <c r="I306" s="68" t="n">
        <f aca="false">IF(H306="","",G306-H306)</f>
        <v>-24</v>
      </c>
      <c r="J306" s="40" t="n">
        <f aca="false">IF(OR(D306="",D306+G306=0),"",D306/(D306+G306))</f>
        <v>0.320976491862568</v>
      </c>
      <c r="K306" s="40" t="n">
        <f aca="false">IF(E306="","",E306/(E306+H306))</f>
        <v>0.317781690140845</v>
      </c>
      <c r="L306" s="69" t="n">
        <f aca="false">IF(OR(K306="",J306=""),"",(J306-K306)*100)</f>
        <v>0.319480172172276</v>
      </c>
      <c r="M306" s="36" t="n">
        <v>3.90585804045176</v>
      </c>
      <c r="N306" s="36" t="n">
        <v>1.28167166284998</v>
      </c>
      <c r="O306" s="36" t="n">
        <f aca="false">SQRT(M306^2+N306^2)</f>
        <v>4.11076748108115</v>
      </c>
      <c r="P306" s="40" t="n">
        <f aca="false">IF(J306="","",MAX(0,J306-1.96*O306/100))</f>
        <v>0.240405449233377</v>
      </c>
      <c r="Q306" s="40" t="n">
        <f aca="false">IF(J306="","",MIN(1,J306+1.96*O306/100))</f>
        <v>0.401547534491758</v>
      </c>
      <c r="R306" s="32" t="str">
        <f aca="false">IF(L306="","",IF(ABS(L306)&lt;=O306,"Yes","No"))</f>
        <v>Yes</v>
      </c>
      <c r="S306" s="32" t="str">
        <f aca="false">IF(L306="","",IF(ABS(L306)&lt;=1.96*O306,"Yes","No"))</f>
        <v>Yes</v>
      </c>
      <c r="T306" s="59" t="n">
        <f aca="false">IF(D306="","",ROUND(SQRT(((D306+G306)*O306/100)^2+(J306*(D306+G306)*0.09439)^2),0))</f>
        <v>56</v>
      </c>
      <c r="U306" s="32"/>
    </row>
    <row r="307" customFormat="false" ht="15" hidden="false" customHeight="false" outlineLevel="0" collapsed="false">
      <c r="A307" s="32" t="s">
        <v>418</v>
      </c>
      <c r="B307" s="32" t="s">
        <v>520</v>
      </c>
      <c r="C307" s="32" t="s">
        <v>521</v>
      </c>
      <c r="D307" s="59" t="n">
        <v>248</v>
      </c>
      <c r="E307" s="59"/>
      <c r="F307" s="68" t="str">
        <f aca="false">IF(E307="","",D307-E307)</f>
        <v/>
      </c>
      <c r="G307" s="59" t="n">
        <v>366</v>
      </c>
      <c r="H307" s="59"/>
      <c r="I307" s="68" t="str">
        <f aca="false">IF(H307="","",G307-H307)</f>
        <v/>
      </c>
      <c r="J307" s="40" t="n">
        <f aca="false">IF(OR(D307="",D307+G307=0),"",D307/(D307+G307))</f>
        <v>0.403908794788274</v>
      </c>
      <c r="K307" s="40" t="str">
        <f aca="false">IF(E307="","",E307/(E307+H307))</f>
        <v/>
      </c>
      <c r="L307" s="69" t="str">
        <f aca="false">IF(OR(K307="",J307=""),"",(J307-K307)*100)</f>
        <v/>
      </c>
      <c r="M307" s="36" t="n">
        <v>4.95430278342605</v>
      </c>
      <c r="N307" s="36" t="n">
        <v>1.28167166284998</v>
      </c>
      <c r="O307" s="36" t="n">
        <f aca="false">SQRT(M307^2+N307^2)</f>
        <v>5.11740152042184</v>
      </c>
      <c r="P307" s="40" t="n">
        <f aca="false">IF(J307="","",MAX(0,J307-1.96*O307/100))</f>
        <v>0.303607724988006</v>
      </c>
      <c r="Q307" s="40" t="n">
        <f aca="false">IF(J307="","",MIN(1,J307+1.96*O307/100))</f>
        <v>0.504209864588542</v>
      </c>
      <c r="R307" s="32" t="str">
        <f aca="false">IF(L307="","",IF(ABS(L307)&lt;=O307,"Yes","No"))</f>
        <v/>
      </c>
      <c r="S307" s="32" t="str">
        <f aca="false">IF(L307="","",IF(ABS(L307)&lt;=1.96*O307,"Yes","No"))</f>
        <v/>
      </c>
      <c r="T307" s="59" t="n">
        <f aca="false">IF(D307="","",ROUND(SQRT(((D307+G307)*O307/100)^2+(J307*(D307+G307)*0.15542)^2),0))</f>
        <v>50</v>
      </c>
      <c r="U307" s="32" t="s">
        <v>735</v>
      </c>
    </row>
    <row r="308" customFormat="false" ht="15" hidden="false" customHeight="false" outlineLevel="0" collapsed="false">
      <c r="A308" s="32" t="s">
        <v>418</v>
      </c>
      <c r="B308" s="32" t="s">
        <v>520</v>
      </c>
      <c r="C308" s="32" t="s">
        <v>522</v>
      </c>
      <c r="D308" s="59" t="n">
        <v>594</v>
      </c>
      <c r="E308" s="59"/>
      <c r="F308" s="68" t="str">
        <f aca="false">IF(E308="","",D308-E308)</f>
        <v/>
      </c>
      <c r="G308" s="59" t="n">
        <v>806</v>
      </c>
      <c r="H308" s="59"/>
      <c r="I308" s="68" t="str">
        <f aca="false">IF(H308="","",G308-H308)</f>
        <v/>
      </c>
      <c r="J308" s="40" t="n">
        <f aca="false">IF(OR(D308="",D308+G308=0),"",D308/(D308+G308))</f>
        <v>0.424285714285714</v>
      </c>
      <c r="K308" s="40" t="str">
        <f aca="false">IF(E308="","",E308/(E308+H308))</f>
        <v/>
      </c>
      <c r="L308" s="69" t="str">
        <f aca="false">IF(OR(K308="",J308=""),"",(J308-K308)*100)</f>
        <v/>
      </c>
      <c r="M308" s="36" t="n">
        <v>3.81593102501519</v>
      </c>
      <c r="N308" s="36" t="n">
        <v>1.28167166284998</v>
      </c>
      <c r="O308" s="36" t="n">
        <f aca="false">SQRT(M308^2+N308^2)</f>
        <v>4.02542070335836</v>
      </c>
      <c r="P308" s="40" t="n">
        <f aca="false">IF(J308="","",MAX(0,J308-1.96*O308/100))</f>
        <v>0.34538746849989</v>
      </c>
      <c r="Q308" s="40" t="n">
        <f aca="false">IF(J308="","",MIN(1,J308+1.96*O308/100))</f>
        <v>0.503183960071538</v>
      </c>
      <c r="R308" s="32" t="str">
        <f aca="false">IF(L308="","",IF(ABS(L308)&lt;=O308,"Yes","No"))</f>
        <v/>
      </c>
      <c r="S308" s="32" t="str">
        <f aca="false">IF(L308="","",IF(ABS(L308)&lt;=1.96*O308,"Yes","No"))</f>
        <v/>
      </c>
      <c r="T308" s="59" t="n">
        <f aca="false">IF(D308="","",ROUND(SQRT(((D308+G308)*O308/100)^2+(J308*(D308+G308)*0.09179)^2),0))</f>
        <v>78</v>
      </c>
      <c r="U308" s="32" t="s">
        <v>735</v>
      </c>
    </row>
    <row r="309" customFormat="false" ht="15" hidden="false" customHeight="false" outlineLevel="0" collapsed="false">
      <c r="A309" s="32" t="s">
        <v>418</v>
      </c>
      <c r="B309" s="32" t="s">
        <v>520</v>
      </c>
      <c r="C309" s="32" t="s">
        <v>523</v>
      </c>
      <c r="D309" s="59" t="n">
        <v>559</v>
      </c>
      <c r="E309" s="59" t="n">
        <v>606</v>
      </c>
      <c r="F309" s="68" t="n">
        <f aca="false">IF(E309="","",D309-E309)</f>
        <v>-47</v>
      </c>
      <c r="G309" s="59" t="n">
        <v>855</v>
      </c>
      <c r="H309" s="59" t="n">
        <v>825</v>
      </c>
      <c r="I309" s="68" t="n">
        <f aca="false">IF(H309="","",G309-H309)</f>
        <v>30</v>
      </c>
      <c r="J309" s="40" t="n">
        <f aca="false">IF(OR(D309="",D309+G309=0),"",D309/(D309+G309))</f>
        <v>0.395332390381895</v>
      </c>
      <c r="K309" s="40" t="n">
        <f aca="false">IF(E309="","",E309/(E309+H309))</f>
        <v>0.423480083857442</v>
      </c>
      <c r="L309" s="69" t="n">
        <f aca="false">IF(OR(K309="",J309=""),"",(J309-K309)*100)</f>
        <v>-2.8147693475547</v>
      </c>
      <c r="M309" s="36" t="n">
        <v>3.81593102501519</v>
      </c>
      <c r="N309" s="36" t="n">
        <v>1.28167166284998</v>
      </c>
      <c r="O309" s="36" t="n">
        <f aca="false">SQRT(M309^2+N309^2)</f>
        <v>4.02542070335836</v>
      </c>
      <c r="P309" s="40" t="n">
        <f aca="false">IF(J309="","",MAX(0,J309-1.96*O309/100))</f>
        <v>0.316434144596071</v>
      </c>
      <c r="Q309" s="40" t="n">
        <f aca="false">IF(J309="","",MIN(1,J309+1.96*O309/100))</f>
        <v>0.474230636167719</v>
      </c>
      <c r="R309" s="32" t="str">
        <f aca="false">IF(L309="","",IF(ABS(L309)&lt;=O309,"Yes","No"))</f>
        <v>Yes</v>
      </c>
      <c r="S309" s="32" t="str">
        <f aca="false">IF(L309="","",IF(ABS(L309)&lt;=1.96*O309,"Yes","No"))</f>
        <v>Yes</v>
      </c>
      <c r="T309" s="59" t="n">
        <f aca="false">IF(D309="","",ROUND(SQRT(((D309+G309)*O309/100)^2+(J309*(D309+G309)*0.09179)^2),0))</f>
        <v>77</v>
      </c>
      <c r="U309" s="32"/>
    </row>
    <row r="310" customFormat="false" ht="15" hidden="false" customHeight="false" outlineLevel="0" collapsed="false">
      <c r="A310" s="32" t="s">
        <v>418</v>
      </c>
      <c r="B310" s="32" t="s">
        <v>520</v>
      </c>
      <c r="C310" s="32" t="s">
        <v>524</v>
      </c>
      <c r="D310" s="59" t="n">
        <v>547</v>
      </c>
      <c r="E310" s="59"/>
      <c r="F310" s="68" t="str">
        <f aca="false">IF(E310="","",D310-E310)</f>
        <v/>
      </c>
      <c r="G310" s="59" t="n">
        <v>797</v>
      </c>
      <c r="H310" s="59"/>
      <c r="I310" s="68" t="str">
        <f aca="false">IF(H310="","",G310-H310)</f>
        <v/>
      </c>
      <c r="J310" s="40" t="n">
        <f aca="false">IF(OR(D310="",D310+G310=0),"",D310/(D310+G310))</f>
        <v>0.406994047619048</v>
      </c>
      <c r="K310" s="40" t="str">
        <f aca="false">IF(E310="","",E310/(E310+H310))</f>
        <v/>
      </c>
      <c r="L310" s="69" t="str">
        <f aca="false">IF(OR(K310="",J310=""),"",(J310-K310)*100)</f>
        <v/>
      </c>
      <c r="M310" s="36" t="n">
        <v>3.81593102501519</v>
      </c>
      <c r="N310" s="36" t="n">
        <v>1.28167166284998</v>
      </c>
      <c r="O310" s="36" t="n">
        <f aca="false">SQRT(M310^2+N310^2)</f>
        <v>4.02542070335836</v>
      </c>
      <c r="P310" s="40" t="n">
        <f aca="false">IF(J310="","",MAX(0,J310-1.96*O310/100))</f>
        <v>0.328095801833224</v>
      </c>
      <c r="Q310" s="40" t="n">
        <f aca="false">IF(J310="","",MIN(1,J310+1.96*O310/100))</f>
        <v>0.485892293404872</v>
      </c>
      <c r="R310" s="32" t="str">
        <f aca="false">IF(L310="","",IF(ABS(L310)&lt;=O310,"Yes","No"))</f>
        <v/>
      </c>
      <c r="S310" s="32" t="str">
        <f aca="false">IF(L310="","",IF(ABS(L310)&lt;=1.96*O310,"Yes","No"))</f>
        <v/>
      </c>
      <c r="T310" s="59" t="n">
        <f aca="false">IF(D310="","",ROUND(SQRT(((D310+G310)*O310/100)^2+(J310*(D310+G310)*0.09179)^2),0))</f>
        <v>74</v>
      </c>
      <c r="U310" s="32" t="s">
        <v>735</v>
      </c>
    </row>
    <row r="311" customFormat="false" ht="15" hidden="false" customHeight="false" outlineLevel="0" collapsed="false">
      <c r="A311" s="32" t="s">
        <v>418</v>
      </c>
      <c r="B311" s="32" t="s">
        <v>525</v>
      </c>
      <c r="C311" s="32" t="s">
        <v>526</v>
      </c>
      <c r="D311" s="59" t="n">
        <v>557</v>
      </c>
      <c r="E311" s="59" t="n">
        <v>585</v>
      </c>
      <c r="F311" s="68" t="n">
        <f aca="false">IF(E311="","",D311-E311)</f>
        <v>-28</v>
      </c>
      <c r="G311" s="59" t="n">
        <v>549</v>
      </c>
      <c r="H311" s="59" t="n">
        <v>527</v>
      </c>
      <c r="I311" s="68" t="n">
        <f aca="false">IF(H311="","",G311-H311)</f>
        <v>22</v>
      </c>
      <c r="J311" s="40" t="n">
        <f aca="false">IF(OR(D311="",D311+G311=0),"",D311/(D311+G311))</f>
        <v>0.503616636528029</v>
      </c>
      <c r="K311" s="40" t="n">
        <f aca="false">IF(E311="","",E311/(E311+H311))</f>
        <v>0.526079136690647</v>
      </c>
      <c r="L311" s="69" t="n">
        <f aca="false">IF(OR(K311="",J311=""),"",(J311-K311)*100)</f>
        <v>-2.24625001626185</v>
      </c>
      <c r="M311" s="36" t="n">
        <v>3.90585804045176</v>
      </c>
      <c r="N311" s="36" t="n">
        <v>1.28167166284998</v>
      </c>
      <c r="O311" s="36" t="n">
        <f aca="false">SQRT(M311^2+N311^2)</f>
        <v>4.11076748108115</v>
      </c>
      <c r="P311" s="40" t="n">
        <f aca="false">IF(J311="","",MAX(0,J311-1.96*O311/100))</f>
        <v>0.423045593898838</v>
      </c>
      <c r="Q311" s="40" t="n">
        <f aca="false">IF(J311="","",MIN(1,J311+1.96*O311/100))</f>
        <v>0.58418767915722</v>
      </c>
      <c r="R311" s="32" t="str">
        <f aca="false">IF(L311="","",IF(ABS(L311)&lt;=O311,"Yes","No"))</f>
        <v>Yes</v>
      </c>
      <c r="S311" s="32" t="str">
        <f aca="false">IF(L311="","",IF(ABS(L311)&lt;=1.96*O311,"Yes","No"))</f>
        <v>Yes</v>
      </c>
      <c r="T311" s="59" t="n">
        <f aca="false">IF(D311="","",ROUND(SQRT(((D311+G311)*O311/100)^2+(J311*(D311+G311)*0.09439)^2),0))</f>
        <v>70</v>
      </c>
      <c r="U311" s="32"/>
    </row>
    <row r="312" customFormat="false" ht="15" hidden="false" customHeight="false" outlineLevel="0" collapsed="false">
      <c r="A312" s="32" t="s">
        <v>418</v>
      </c>
      <c r="B312" s="32" t="s">
        <v>525</v>
      </c>
      <c r="C312" s="32" t="s">
        <v>527</v>
      </c>
      <c r="D312" s="59" t="n">
        <v>662</v>
      </c>
      <c r="E312" s="59" t="n">
        <v>639</v>
      </c>
      <c r="F312" s="68" t="n">
        <f aca="false">IF(E312="","",D312-E312)</f>
        <v>23</v>
      </c>
      <c r="G312" s="59" t="n">
        <v>902</v>
      </c>
      <c r="H312" s="59" t="n">
        <v>886</v>
      </c>
      <c r="I312" s="68" t="n">
        <f aca="false">IF(H312="","",G312-H312)</f>
        <v>16</v>
      </c>
      <c r="J312" s="40" t="n">
        <f aca="false">IF(OR(D312="",D312+G312=0),"",D312/(D312+G312))</f>
        <v>0.423273657289003</v>
      </c>
      <c r="K312" s="40" t="n">
        <f aca="false">IF(E312="","",E312/(E312+H312))</f>
        <v>0.419016393442623</v>
      </c>
      <c r="L312" s="69" t="n">
        <f aca="false">IF(OR(K312="",J312=""),"",(J312-K312)*100)</f>
        <v>0.425726384637964</v>
      </c>
      <c r="M312" s="36" t="n">
        <v>3.81593102501519</v>
      </c>
      <c r="N312" s="36" t="n">
        <v>1.28167166284998</v>
      </c>
      <c r="O312" s="36" t="n">
        <f aca="false">SQRT(M312^2+N312^2)</f>
        <v>4.02542070335836</v>
      </c>
      <c r="P312" s="40" t="n">
        <f aca="false">IF(J312="","",MAX(0,J312-1.96*O312/100))</f>
        <v>0.344375411503179</v>
      </c>
      <c r="Q312" s="40" t="n">
        <f aca="false">IF(J312="","",MIN(1,J312+1.96*O312/100))</f>
        <v>0.502171903074827</v>
      </c>
      <c r="R312" s="32" t="str">
        <f aca="false">IF(L312="","",IF(ABS(L312)&lt;=O312,"Yes","No"))</f>
        <v>Yes</v>
      </c>
      <c r="S312" s="32" t="str">
        <f aca="false">IF(L312="","",IF(ABS(L312)&lt;=1.96*O312,"Yes","No"))</f>
        <v>Yes</v>
      </c>
      <c r="T312" s="59" t="n">
        <f aca="false">IF(D312="","",ROUND(SQRT(((D312+G312)*O312/100)^2+(J312*(D312+G312)*0.09179)^2),0))</f>
        <v>87</v>
      </c>
      <c r="U312" s="32"/>
    </row>
    <row r="313" customFormat="false" ht="15" hidden="false" customHeight="false" outlineLevel="0" collapsed="false">
      <c r="A313" s="32" t="s">
        <v>418</v>
      </c>
      <c r="B313" s="32" t="s">
        <v>525</v>
      </c>
      <c r="C313" s="32" t="s">
        <v>528</v>
      </c>
      <c r="D313" s="59" t="n">
        <v>296</v>
      </c>
      <c r="E313" s="59"/>
      <c r="F313" s="68" t="str">
        <f aca="false">IF(E313="","",D313-E313)</f>
        <v/>
      </c>
      <c r="G313" s="59" t="n">
        <v>374</v>
      </c>
      <c r="H313" s="59"/>
      <c r="I313" s="68" t="str">
        <f aca="false">IF(H313="","",G313-H313)</f>
        <v/>
      </c>
      <c r="J313" s="40" t="n">
        <f aca="false">IF(OR(D313="",D313+G313=0),"",D313/(D313+G313))</f>
        <v>0.441791044776119</v>
      </c>
      <c r="K313" s="40" t="str">
        <f aca="false">IF(E313="","",E313/(E313+H313))</f>
        <v/>
      </c>
      <c r="L313" s="69" t="str">
        <f aca="false">IF(OR(K313="",J313=""),"",(J313-K313)*100)</f>
        <v/>
      </c>
      <c r="M313" s="36" t="n">
        <v>4.95430278342605</v>
      </c>
      <c r="N313" s="36" t="n">
        <v>1.28167166284998</v>
      </c>
      <c r="O313" s="36" t="n">
        <f aca="false">SQRT(M313^2+N313^2)</f>
        <v>5.11740152042184</v>
      </c>
      <c r="P313" s="40" t="n">
        <f aca="false">IF(J313="","",MAX(0,J313-1.96*O313/100))</f>
        <v>0.341489974975851</v>
      </c>
      <c r="Q313" s="40" t="n">
        <f aca="false">IF(J313="","",MIN(1,J313+1.96*O313/100))</f>
        <v>0.542092114576388</v>
      </c>
      <c r="R313" s="32" t="str">
        <f aca="false">IF(L313="","",IF(ABS(L313)&lt;=O313,"Yes","No"))</f>
        <v/>
      </c>
      <c r="S313" s="32" t="str">
        <f aca="false">IF(L313="","",IF(ABS(L313)&lt;=1.96*O313,"Yes","No"))</f>
        <v/>
      </c>
      <c r="T313" s="59" t="n">
        <f aca="false">IF(D313="","",ROUND(SQRT(((D313+G313)*O313/100)^2+(J313*(D313+G313)*0.15542)^2),0))</f>
        <v>57</v>
      </c>
      <c r="U313" s="32" t="s">
        <v>735</v>
      </c>
    </row>
    <row r="314" customFormat="false" ht="15" hidden="false" customHeight="false" outlineLevel="0" collapsed="false">
      <c r="A314" s="32" t="s">
        <v>418</v>
      </c>
      <c r="B314" s="32" t="s">
        <v>525</v>
      </c>
      <c r="C314" s="32" t="s">
        <v>529</v>
      </c>
      <c r="D314" s="59" t="n">
        <v>461</v>
      </c>
      <c r="E314" s="59" t="n">
        <v>496</v>
      </c>
      <c r="F314" s="68" t="n">
        <f aca="false">IF(E314="","",D314-E314)</f>
        <v>-35</v>
      </c>
      <c r="G314" s="59" t="n">
        <v>470</v>
      </c>
      <c r="H314" s="59" t="n">
        <v>458</v>
      </c>
      <c r="I314" s="68" t="n">
        <f aca="false">IF(H314="","",G314-H314)</f>
        <v>12</v>
      </c>
      <c r="J314" s="40" t="n">
        <f aca="false">IF(OR(D314="",D314+G314=0),"",D314/(D314+G314))</f>
        <v>0.495166487647691</v>
      </c>
      <c r="K314" s="40" t="n">
        <f aca="false">IF(E314="","",E314/(E314+H314))</f>
        <v>0.519916142557652</v>
      </c>
      <c r="L314" s="69" t="n">
        <f aca="false">IF(OR(K314="",J314=""),"",(J314-K314)*100)</f>
        <v>-2.47496549099613</v>
      </c>
      <c r="M314" s="36" t="n">
        <v>3.90585804045176</v>
      </c>
      <c r="N314" s="36" t="n">
        <v>1.28167166284998</v>
      </c>
      <c r="O314" s="36" t="n">
        <f aca="false">SQRT(M314^2+N314^2)</f>
        <v>4.11076748108115</v>
      </c>
      <c r="P314" s="40" t="n">
        <f aca="false">IF(J314="","",MAX(0,J314-1.96*O314/100))</f>
        <v>0.4145954450185</v>
      </c>
      <c r="Q314" s="40" t="n">
        <f aca="false">IF(J314="","",MIN(1,J314+1.96*O314/100))</f>
        <v>0.575737530276881</v>
      </c>
      <c r="R314" s="32" t="str">
        <f aca="false">IF(L314="","",IF(ABS(L314)&lt;=O314,"Yes","No"))</f>
        <v>Yes</v>
      </c>
      <c r="S314" s="32" t="str">
        <f aca="false">IF(L314="","",IF(ABS(L314)&lt;=1.96*O314,"Yes","No"))</f>
        <v>Yes</v>
      </c>
      <c r="T314" s="59" t="n">
        <f aca="false">IF(D314="","",ROUND(SQRT(((D314+G314)*O314/100)^2+(J314*(D314+G314)*0.09439)^2),0))</f>
        <v>58</v>
      </c>
      <c r="U314" s="32"/>
    </row>
    <row r="315" customFormat="false" ht="15" hidden="false" customHeight="false" outlineLevel="0" collapsed="false">
      <c r="A315" s="32" t="s">
        <v>418</v>
      </c>
      <c r="B315" s="32" t="s">
        <v>525</v>
      </c>
      <c r="C315" s="32" t="s">
        <v>530</v>
      </c>
      <c r="D315" s="59" t="n">
        <v>389</v>
      </c>
      <c r="E315" s="59" t="n">
        <v>423</v>
      </c>
      <c r="F315" s="68" t="n">
        <f aca="false">IF(E315="","",D315-E315)</f>
        <v>-34</v>
      </c>
      <c r="G315" s="59" t="n">
        <v>587</v>
      </c>
      <c r="H315" s="59" t="n">
        <v>592</v>
      </c>
      <c r="I315" s="68" t="n">
        <f aca="false">IF(H315="","",G315-H315)</f>
        <v>-5</v>
      </c>
      <c r="J315" s="40" t="n">
        <f aca="false">IF(OR(D315="",D315+G315=0),"",D315/(D315+G315))</f>
        <v>0.398565573770492</v>
      </c>
      <c r="K315" s="40" t="n">
        <f aca="false">IF(E315="","",E315/(E315+H315))</f>
        <v>0.416748768472906</v>
      </c>
      <c r="L315" s="69" t="n">
        <f aca="false">IF(OR(K315="",J315=""),"",(J315-K315)*100)</f>
        <v>-1.81831947024146</v>
      </c>
      <c r="M315" s="36" t="n">
        <v>3.90585804045176</v>
      </c>
      <c r="N315" s="36" t="n">
        <v>1.28167166284998</v>
      </c>
      <c r="O315" s="36" t="n">
        <f aca="false">SQRT(M315^2+N315^2)</f>
        <v>4.11076748108115</v>
      </c>
      <c r="P315" s="40" t="n">
        <f aca="false">IF(J315="","",MAX(0,J315-1.96*O315/100))</f>
        <v>0.317994531141301</v>
      </c>
      <c r="Q315" s="40" t="n">
        <f aca="false">IF(J315="","",MIN(1,J315+1.96*O315/100))</f>
        <v>0.479136616399682</v>
      </c>
      <c r="R315" s="32" t="str">
        <f aca="false">IF(L315="","",IF(ABS(L315)&lt;=O315,"Yes","No"))</f>
        <v>Yes</v>
      </c>
      <c r="S315" s="32" t="str">
        <f aca="false">IF(L315="","",IF(ABS(L315)&lt;=1.96*O315,"Yes","No"))</f>
        <v>Yes</v>
      </c>
      <c r="T315" s="59" t="n">
        <f aca="false">IF(D315="","",ROUND(SQRT(((D315+G315)*O315/100)^2+(J315*(D315+G315)*0.09439)^2),0))</f>
        <v>54</v>
      </c>
      <c r="U315" s="32"/>
    </row>
    <row r="316" customFormat="false" ht="15" hidden="false" customHeight="false" outlineLevel="0" collapsed="false">
      <c r="A316" s="32" t="s">
        <v>418</v>
      </c>
      <c r="B316" s="32" t="s">
        <v>525</v>
      </c>
      <c r="C316" s="32" t="s">
        <v>531</v>
      </c>
      <c r="D316" s="59" t="n">
        <v>394</v>
      </c>
      <c r="E316" s="59"/>
      <c r="F316" s="68" t="str">
        <f aca="false">IF(E316="","",D316-E316)</f>
        <v/>
      </c>
      <c r="G316" s="59" t="n">
        <v>434</v>
      </c>
      <c r="H316" s="59"/>
      <c r="I316" s="68" t="str">
        <f aca="false">IF(H316="","",G316-H316)</f>
        <v/>
      </c>
      <c r="J316" s="40" t="n">
        <f aca="false">IF(OR(D316="",D316+G316=0),"",D316/(D316+G316))</f>
        <v>0.475845410628019</v>
      </c>
      <c r="K316" s="40" t="str">
        <f aca="false">IF(E316="","",E316/(E316+H316))</f>
        <v/>
      </c>
      <c r="L316" s="69" t="str">
        <f aca="false">IF(OR(K316="",J316=""),"",(J316-K316)*100)</f>
        <v/>
      </c>
      <c r="M316" s="36" t="n">
        <v>3.90585804045176</v>
      </c>
      <c r="N316" s="36" t="n">
        <v>1.28167166284998</v>
      </c>
      <c r="O316" s="36" t="n">
        <f aca="false">SQRT(M316^2+N316^2)</f>
        <v>4.11076748108115</v>
      </c>
      <c r="P316" s="40" t="n">
        <f aca="false">IF(J316="","",MAX(0,J316-1.96*O316/100))</f>
        <v>0.395274367998829</v>
      </c>
      <c r="Q316" s="40" t="n">
        <f aca="false">IF(J316="","",MIN(1,J316+1.96*O316/100))</f>
        <v>0.55641645325721</v>
      </c>
      <c r="R316" s="32" t="str">
        <f aca="false">IF(L316="","",IF(ABS(L316)&lt;=O316,"Yes","No"))</f>
        <v/>
      </c>
      <c r="S316" s="32" t="str">
        <f aca="false">IF(L316="","",IF(ABS(L316)&lt;=1.96*O316,"Yes","No"))</f>
        <v/>
      </c>
      <c r="T316" s="59" t="n">
        <f aca="false">IF(D316="","",ROUND(SQRT(((D316+G316)*O316/100)^2+(J316*(D316+G316)*0.09439)^2),0))</f>
        <v>50</v>
      </c>
      <c r="U316" s="32" t="s">
        <v>735</v>
      </c>
    </row>
    <row r="317" customFormat="false" ht="15" hidden="false" customHeight="false" outlineLevel="0" collapsed="false">
      <c r="A317" s="32" t="s">
        <v>418</v>
      </c>
      <c r="B317" s="32" t="s">
        <v>532</v>
      </c>
      <c r="C317" s="32" t="s">
        <v>533</v>
      </c>
      <c r="D317" s="59" t="n">
        <v>370</v>
      </c>
      <c r="E317" s="59" t="n">
        <v>409</v>
      </c>
      <c r="F317" s="68" t="n">
        <f aca="false">IF(E317="","",D317-E317)</f>
        <v>-39</v>
      </c>
      <c r="G317" s="59" t="n">
        <v>791</v>
      </c>
      <c r="H317" s="59" t="n">
        <v>764</v>
      </c>
      <c r="I317" s="68" t="n">
        <f aca="false">IF(H317="","",G317-H317)</f>
        <v>27</v>
      </c>
      <c r="J317" s="40" t="n">
        <f aca="false">IF(OR(D317="",D317+G317=0),"",D317/(D317+G317))</f>
        <v>0.318690783807063</v>
      </c>
      <c r="K317" s="40" t="n">
        <f aca="false">IF(E317="","",E317/(E317+H317))</f>
        <v>0.348678601875533</v>
      </c>
      <c r="L317" s="69" t="n">
        <f aca="false">IF(OR(K317="",J317=""),"",(J317-K317)*100)</f>
        <v>-2.998781806847</v>
      </c>
      <c r="M317" s="36" t="n">
        <v>3.90585804045176</v>
      </c>
      <c r="N317" s="36" t="n">
        <v>1.28167166284998</v>
      </c>
      <c r="O317" s="36" t="n">
        <f aca="false">SQRT(M317^2+N317^2)</f>
        <v>4.11076748108115</v>
      </c>
      <c r="P317" s="40" t="n">
        <f aca="false">IF(J317="","",MAX(0,J317-1.96*O317/100))</f>
        <v>0.238119741177872</v>
      </c>
      <c r="Q317" s="40" t="n">
        <f aca="false">IF(J317="","",MIN(1,J317+1.96*O317/100))</f>
        <v>0.399261826436253</v>
      </c>
      <c r="R317" s="32" t="str">
        <f aca="false">IF(L317="","",IF(ABS(L317)&lt;=O317,"Yes","No"))</f>
        <v>Yes</v>
      </c>
      <c r="S317" s="32" t="str">
        <f aca="false">IF(L317="","",IF(ABS(L317)&lt;=1.96*O317,"Yes","No"))</f>
        <v>Yes</v>
      </c>
      <c r="T317" s="59" t="n">
        <f aca="false">IF(D317="","",ROUND(SQRT(((D317+G317)*O317/100)^2+(J317*(D317+G317)*0.09439)^2),0))</f>
        <v>59</v>
      </c>
      <c r="U317" s="32"/>
    </row>
    <row r="318" customFormat="false" ht="15" hidden="false" customHeight="false" outlineLevel="0" collapsed="false">
      <c r="A318" s="32" t="s">
        <v>418</v>
      </c>
      <c r="B318" s="32" t="s">
        <v>532</v>
      </c>
      <c r="C318" s="32" t="s">
        <v>534</v>
      </c>
      <c r="D318" s="59" t="n">
        <v>741</v>
      </c>
      <c r="E318" s="59" t="n">
        <v>805</v>
      </c>
      <c r="F318" s="68" t="n">
        <f aca="false">IF(E318="","",D318-E318)</f>
        <v>-64</v>
      </c>
      <c r="G318" s="59" t="n">
        <v>1601</v>
      </c>
      <c r="H318" s="59" t="n">
        <v>1577</v>
      </c>
      <c r="I318" s="68" t="n">
        <f aca="false">IF(H318="","",G318-H318)</f>
        <v>24</v>
      </c>
      <c r="J318" s="40" t="n">
        <f aca="false">IF(OR(D318="",D318+G318=0),"",D318/(D318+G318))</f>
        <v>0.316396242527754</v>
      </c>
      <c r="K318" s="40" t="n">
        <f aca="false">IF(E318="","",E318/(E318+H318))</f>
        <v>0.337951301427372</v>
      </c>
      <c r="L318" s="69" t="n">
        <f aca="false">IF(OR(K318="",J318=""),"",(J318-K318)*100)</f>
        <v>-2.15550588996179</v>
      </c>
      <c r="M318" s="36" t="n">
        <v>3.81593102501519</v>
      </c>
      <c r="N318" s="36" t="n">
        <v>1.28167166284998</v>
      </c>
      <c r="O318" s="36" t="n">
        <f aca="false">SQRT(M318^2+N318^2)</f>
        <v>4.02542070335836</v>
      </c>
      <c r="P318" s="40" t="n">
        <f aca="false">IF(J318="","",MAX(0,J318-1.96*O318/100))</f>
        <v>0.23749799674193</v>
      </c>
      <c r="Q318" s="40" t="n">
        <f aca="false">IF(J318="","",MIN(1,J318+1.96*O318/100))</f>
        <v>0.395294488313578</v>
      </c>
      <c r="R318" s="32" t="str">
        <f aca="false">IF(L318="","",IF(ABS(L318)&lt;=O318,"Yes","No"))</f>
        <v>Yes</v>
      </c>
      <c r="S318" s="32" t="str">
        <f aca="false">IF(L318="","",IF(ABS(L318)&lt;=1.96*O318,"Yes","No"))</f>
        <v>Yes</v>
      </c>
      <c r="T318" s="59" t="n">
        <f aca="false">IF(D318="","",ROUND(SQRT(((D318+G318)*O318/100)^2+(J318*(D318+G318)*0.09179)^2),0))</f>
        <v>116</v>
      </c>
      <c r="U318" s="32"/>
    </row>
    <row r="319" customFormat="false" ht="15" hidden="false" customHeight="false" outlineLevel="0" collapsed="false">
      <c r="A319" s="32" t="s">
        <v>418</v>
      </c>
      <c r="B319" s="32" t="s">
        <v>532</v>
      </c>
      <c r="C319" s="32" t="s">
        <v>535</v>
      </c>
      <c r="D319" s="59" t="n">
        <v>520</v>
      </c>
      <c r="E319" s="59" t="n">
        <v>547</v>
      </c>
      <c r="F319" s="68" t="n">
        <f aca="false">IF(E319="","",D319-E319)</f>
        <v>-27</v>
      </c>
      <c r="G319" s="59" t="n">
        <v>1161</v>
      </c>
      <c r="H319" s="59" t="n">
        <v>1179</v>
      </c>
      <c r="I319" s="68" t="n">
        <f aca="false">IF(H319="","",G319-H319)</f>
        <v>-18</v>
      </c>
      <c r="J319" s="40" t="n">
        <f aca="false">IF(OR(D319="",D319+G319=0),"",D319/(D319+G319))</f>
        <v>0.309339678762641</v>
      </c>
      <c r="K319" s="40" t="n">
        <f aca="false">IF(E319="","",E319/(E319+H319))</f>
        <v>0.316917728852839</v>
      </c>
      <c r="L319" s="69" t="n">
        <f aca="false">IF(OR(K319="",J319=""),"",(J319-K319)*100)</f>
        <v>-0.757805009019763</v>
      </c>
      <c r="M319" s="36" t="n">
        <v>3.81593102501519</v>
      </c>
      <c r="N319" s="36" t="n">
        <v>1.28167166284998</v>
      </c>
      <c r="O319" s="36" t="n">
        <f aca="false">SQRT(M319^2+N319^2)</f>
        <v>4.02542070335836</v>
      </c>
      <c r="P319" s="40" t="n">
        <f aca="false">IF(J319="","",MAX(0,J319-1.96*O319/100))</f>
        <v>0.230441432976817</v>
      </c>
      <c r="Q319" s="40" t="n">
        <f aca="false">IF(J319="","",MIN(1,J319+1.96*O319/100))</f>
        <v>0.388237924548465</v>
      </c>
      <c r="R319" s="32" t="str">
        <f aca="false">IF(L319="","",IF(ABS(L319)&lt;=O319,"Yes","No"))</f>
        <v>Yes</v>
      </c>
      <c r="S319" s="32" t="str">
        <f aca="false">IF(L319="","",IF(ABS(L319)&lt;=1.96*O319,"Yes","No"))</f>
        <v>Yes</v>
      </c>
      <c r="T319" s="59" t="n">
        <f aca="false">IF(D319="","",ROUND(SQRT(((D319+G319)*O319/100)^2+(J319*(D319+G319)*0.09179)^2),0))</f>
        <v>83</v>
      </c>
      <c r="U319" s="32"/>
    </row>
    <row r="320" customFormat="false" ht="15" hidden="false" customHeight="false" outlineLevel="0" collapsed="false">
      <c r="A320" s="32" t="s">
        <v>418</v>
      </c>
      <c r="B320" s="32" t="s">
        <v>532</v>
      </c>
      <c r="C320" s="32" t="s">
        <v>536</v>
      </c>
      <c r="D320" s="59" t="n">
        <v>246</v>
      </c>
      <c r="E320" s="59" t="n">
        <v>245</v>
      </c>
      <c r="F320" s="68" t="n">
        <f aca="false">IF(E320="","",D320-E320)</f>
        <v>1</v>
      </c>
      <c r="G320" s="59" t="n">
        <v>516</v>
      </c>
      <c r="H320" s="59" t="n">
        <v>537</v>
      </c>
      <c r="I320" s="68" t="n">
        <f aca="false">IF(H320="","",G320-H320)</f>
        <v>-21</v>
      </c>
      <c r="J320" s="40" t="n">
        <f aca="false">IF(OR(D320="",D320+G320=0),"",D320/(D320+G320))</f>
        <v>0.322834645669291</v>
      </c>
      <c r="K320" s="40" t="n">
        <f aca="false">IF(E320="","",E320/(E320+H320))</f>
        <v>0.313299232736573</v>
      </c>
      <c r="L320" s="69" t="n">
        <f aca="false">IF(OR(K320="",J320=""),"",(J320-K320)*100)</f>
        <v>0.953541293271842</v>
      </c>
      <c r="M320" s="36" t="n">
        <v>3.90585804045176</v>
      </c>
      <c r="N320" s="36" t="n">
        <v>1.28167166284998</v>
      </c>
      <c r="O320" s="36" t="n">
        <f aca="false">SQRT(M320^2+N320^2)</f>
        <v>4.11076748108115</v>
      </c>
      <c r="P320" s="40" t="n">
        <f aca="false">IF(J320="","",MAX(0,J320-1.96*O320/100))</f>
        <v>0.242263603040101</v>
      </c>
      <c r="Q320" s="40" t="n">
        <f aca="false">IF(J320="","",MIN(1,J320+1.96*O320/100))</f>
        <v>0.403405688298482</v>
      </c>
      <c r="R320" s="32" t="str">
        <f aca="false">IF(L320="","",IF(ABS(L320)&lt;=O320,"Yes","No"))</f>
        <v>Yes</v>
      </c>
      <c r="S320" s="32" t="str">
        <f aca="false">IF(L320="","",IF(ABS(L320)&lt;=1.96*O320,"Yes","No"))</f>
        <v>Yes</v>
      </c>
      <c r="T320" s="59" t="n">
        <f aca="false">IF(D320="","",ROUND(SQRT(((D320+G320)*O320/100)^2+(J320*(D320+G320)*0.09439)^2),0))</f>
        <v>39</v>
      </c>
      <c r="U320" s="32"/>
    </row>
    <row r="321" customFormat="false" ht="15" hidden="false" customHeight="false" outlineLevel="0" collapsed="false">
      <c r="A321" s="32" t="s">
        <v>418</v>
      </c>
      <c r="B321" s="32" t="s">
        <v>537</v>
      </c>
      <c r="C321" s="32" t="s">
        <v>538</v>
      </c>
      <c r="D321" s="59" t="n">
        <v>565</v>
      </c>
      <c r="E321" s="59" t="n">
        <v>601</v>
      </c>
      <c r="F321" s="68" t="n">
        <f aca="false">IF(E321="","",D321-E321)</f>
        <v>-36</v>
      </c>
      <c r="G321" s="59" t="n">
        <v>614</v>
      </c>
      <c r="H321" s="59" t="n">
        <v>605</v>
      </c>
      <c r="I321" s="68" t="n">
        <f aca="false">IF(H321="","",G321-H321)</f>
        <v>9</v>
      </c>
      <c r="J321" s="40" t="n">
        <f aca="false">IF(OR(D321="",D321+G321=0),"",D321/(D321+G321))</f>
        <v>0.47921967769296</v>
      </c>
      <c r="K321" s="40" t="n">
        <f aca="false">IF(E321="","",E321/(E321+H321))</f>
        <v>0.498341625207297</v>
      </c>
      <c r="L321" s="69" t="n">
        <f aca="false">IF(OR(K321="",J321=""),"",(J321-K321)*100)</f>
        <v>-1.91219475143367</v>
      </c>
      <c r="M321" s="36" t="n">
        <v>3.90585804045176</v>
      </c>
      <c r="N321" s="36" t="n">
        <v>1.28167166284998</v>
      </c>
      <c r="O321" s="36" t="n">
        <f aca="false">SQRT(M321^2+N321^2)</f>
        <v>4.11076748108115</v>
      </c>
      <c r="P321" s="40" t="n">
        <f aca="false">IF(J321="","",MAX(0,J321-1.96*O321/100))</f>
        <v>0.39864863506377</v>
      </c>
      <c r="Q321" s="40" t="n">
        <f aca="false">IF(J321="","",MIN(1,J321+1.96*O321/100))</f>
        <v>0.559790720322151</v>
      </c>
      <c r="R321" s="32" t="str">
        <f aca="false">IF(L321="","",IF(ABS(L321)&lt;=O321,"Yes","No"))</f>
        <v>Yes</v>
      </c>
      <c r="S321" s="32" t="str">
        <f aca="false">IF(L321="","",IF(ABS(L321)&lt;=1.96*O321,"Yes","No"))</f>
        <v>Yes</v>
      </c>
      <c r="T321" s="59" t="n">
        <f aca="false">IF(D321="","",ROUND(SQRT(((D321+G321)*O321/100)^2+(J321*(D321+G321)*0.09439)^2),0))</f>
        <v>72</v>
      </c>
      <c r="U321" s="32"/>
    </row>
    <row r="322" customFormat="false" ht="15" hidden="false" customHeight="false" outlineLevel="0" collapsed="false">
      <c r="A322" s="32" t="s">
        <v>418</v>
      </c>
      <c r="B322" s="32" t="s">
        <v>537</v>
      </c>
      <c r="C322" s="32" t="s">
        <v>539</v>
      </c>
      <c r="D322" s="59" t="n">
        <v>512</v>
      </c>
      <c r="E322" s="59" t="n">
        <v>523</v>
      </c>
      <c r="F322" s="68" t="n">
        <f aca="false">IF(E322="","",D322-E322)</f>
        <v>-11</v>
      </c>
      <c r="G322" s="59" t="n">
        <v>493</v>
      </c>
      <c r="H322" s="59" t="n">
        <v>542</v>
      </c>
      <c r="I322" s="68" t="n">
        <f aca="false">IF(H322="","",G322-H322)</f>
        <v>-49</v>
      </c>
      <c r="J322" s="40" t="n">
        <f aca="false">IF(OR(D322="",D322+G322=0),"",D322/(D322+G322))</f>
        <v>0.509452736318408</v>
      </c>
      <c r="K322" s="40" t="n">
        <f aca="false">IF(E322="","",E322/(E322+H322))</f>
        <v>0.491079812206573</v>
      </c>
      <c r="L322" s="69" t="n">
        <f aca="false">IF(OR(K322="",J322=""),"",(J322-K322)*100)</f>
        <v>1.83729241118352</v>
      </c>
      <c r="M322" s="36" t="n">
        <v>3.90585804045176</v>
      </c>
      <c r="N322" s="36" t="n">
        <v>1.28167166284998</v>
      </c>
      <c r="O322" s="36" t="n">
        <f aca="false">SQRT(M322^2+N322^2)</f>
        <v>4.11076748108115</v>
      </c>
      <c r="P322" s="40" t="n">
        <f aca="false">IF(J322="","",MAX(0,J322-1.96*O322/100))</f>
        <v>0.428881693689217</v>
      </c>
      <c r="Q322" s="40" t="n">
        <f aca="false">IF(J322="","",MIN(1,J322+1.96*O322/100))</f>
        <v>0.590023778947599</v>
      </c>
      <c r="R322" s="32" t="str">
        <f aca="false">IF(L322="","",IF(ABS(L322)&lt;=O322,"Yes","No"))</f>
        <v>Yes</v>
      </c>
      <c r="S322" s="32" t="str">
        <f aca="false">IF(L322="","",IF(ABS(L322)&lt;=1.96*O322,"Yes","No"))</f>
        <v>Yes</v>
      </c>
      <c r="T322" s="59" t="n">
        <f aca="false">IF(D322="","",ROUND(SQRT(((D322+G322)*O322/100)^2+(J322*(D322+G322)*0.09439)^2),0))</f>
        <v>64</v>
      </c>
      <c r="U322" s="32"/>
    </row>
    <row r="323" customFormat="false" ht="15" hidden="false" customHeight="false" outlineLevel="0" collapsed="false">
      <c r="A323" s="32" t="s">
        <v>418</v>
      </c>
      <c r="B323" s="32" t="s">
        <v>537</v>
      </c>
      <c r="C323" s="32" t="s">
        <v>540</v>
      </c>
      <c r="D323" s="59" t="n">
        <v>469</v>
      </c>
      <c r="E323" s="59" t="n">
        <v>472</v>
      </c>
      <c r="F323" s="68" t="n">
        <f aca="false">IF(E323="","",D323-E323)</f>
        <v>-3</v>
      </c>
      <c r="G323" s="59" t="n">
        <v>513</v>
      </c>
      <c r="H323" s="59" t="n">
        <v>517</v>
      </c>
      <c r="I323" s="68" t="n">
        <f aca="false">IF(H323="","",G323-H323)</f>
        <v>-4</v>
      </c>
      <c r="J323" s="40" t="n">
        <f aca="false">IF(OR(D323="",D323+G323=0),"",D323/(D323+G323))</f>
        <v>0.477596741344196</v>
      </c>
      <c r="K323" s="40" t="n">
        <f aca="false">IF(E323="","",E323/(E323+H323))</f>
        <v>0.477249747219414</v>
      </c>
      <c r="L323" s="69" t="n">
        <f aca="false">IF(OR(K323="",J323=""),"",(J323-K323)*100)</f>
        <v>0.0346994124781952</v>
      </c>
      <c r="M323" s="36" t="n">
        <v>3.90585804045176</v>
      </c>
      <c r="N323" s="36" t="n">
        <v>1.28167166284998</v>
      </c>
      <c r="O323" s="36" t="n">
        <f aca="false">SQRT(M323^2+N323^2)</f>
        <v>4.11076748108115</v>
      </c>
      <c r="P323" s="40" t="n">
        <f aca="false">IF(J323="","",MAX(0,J323-1.96*O323/100))</f>
        <v>0.397025698715005</v>
      </c>
      <c r="Q323" s="40" t="n">
        <f aca="false">IF(J323="","",MIN(1,J323+1.96*O323/100))</f>
        <v>0.558167783973386</v>
      </c>
      <c r="R323" s="32" t="str">
        <f aca="false">IF(L323="","",IF(ABS(L323)&lt;=O323,"Yes","No"))</f>
        <v>Yes</v>
      </c>
      <c r="S323" s="32" t="str">
        <f aca="false">IF(L323="","",IF(ABS(L323)&lt;=1.96*O323,"Yes","No"))</f>
        <v>Yes</v>
      </c>
      <c r="T323" s="59" t="n">
        <f aca="false">IF(D323="","",ROUND(SQRT(((D323+G323)*O323/100)^2+(J323*(D323+G323)*0.09439)^2),0))</f>
        <v>60</v>
      </c>
      <c r="U323" s="32"/>
    </row>
    <row r="324" customFormat="false" ht="15" hidden="false" customHeight="false" outlineLevel="0" collapsed="false">
      <c r="A324" s="32" t="s">
        <v>418</v>
      </c>
      <c r="B324" s="32" t="s">
        <v>541</v>
      </c>
      <c r="C324" s="32" t="s">
        <v>542</v>
      </c>
      <c r="D324" s="59" t="n">
        <v>242</v>
      </c>
      <c r="E324" s="59" t="n">
        <v>222</v>
      </c>
      <c r="F324" s="68" t="n">
        <f aca="false">IF(E324="","",D324-E324)</f>
        <v>20</v>
      </c>
      <c r="G324" s="59" t="n">
        <v>287</v>
      </c>
      <c r="H324" s="59" t="n">
        <v>276</v>
      </c>
      <c r="I324" s="68" t="n">
        <f aca="false">IF(H324="","",G324-H324)</f>
        <v>11</v>
      </c>
      <c r="J324" s="40" t="n">
        <f aca="false">IF(OR(D324="",D324+G324=0),"",D324/(D324+G324))</f>
        <v>0.457466918714556</v>
      </c>
      <c r="K324" s="40" t="n">
        <f aca="false">IF(E324="","",E324/(E324+H324))</f>
        <v>0.445783132530121</v>
      </c>
      <c r="L324" s="69" t="n">
        <f aca="false">IF(OR(K324="",J324=""),"",(J324-K324)*100)</f>
        <v>1.16837861844353</v>
      </c>
      <c r="M324" s="36" t="n">
        <v>4.95430278342605</v>
      </c>
      <c r="N324" s="36" t="n">
        <v>1.28167166284998</v>
      </c>
      <c r="O324" s="36" t="n">
        <f aca="false">SQRT(M324^2+N324^2)</f>
        <v>5.11740152042184</v>
      </c>
      <c r="P324" s="40" t="n">
        <f aca="false">IF(J324="","",MAX(0,J324-1.96*O324/100))</f>
        <v>0.357165848914288</v>
      </c>
      <c r="Q324" s="40" t="n">
        <f aca="false">IF(J324="","",MIN(1,J324+1.96*O324/100))</f>
        <v>0.557767988514824</v>
      </c>
      <c r="R324" s="32" t="str">
        <f aca="false">IF(L324="","",IF(ABS(L324)&lt;=O324,"Yes","No"))</f>
        <v>Yes</v>
      </c>
      <c r="S324" s="32" t="str">
        <f aca="false">IF(L324="","",IF(ABS(L324)&lt;=1.96*O324,"Yes","No"))</f>
        <v>Yes</v>
      </c>
      <c r="T324" s="59" t="n">
        <f aca="false">IF(D324="","",ROUND(SQRT(((D324+G324)*O324/100)^2+(J324*(D324+G324)*0.15542)^2),0))</f>
        <v>46</v>
      </c>
      <c r="U324" s="32"/>
    </row>
    <row r="325" customFormat="false" ht="15" hidden="false" customHeight="false" outlineLevel="0" collapsed="false">
      <c r="A325" s="32" t="s">
        <v>418</v>
      </c>
      <c r="B325" s="32" t="s">
        <v>541</v>
      </c>
      <c r="C325" s="32" t="s">
        <v>543</v>
      </c>
      <c r="D325" s="59" t="n">
        <v>618</v>
      </c>
      <c r="E325" s="59" t="n">
        <v>625</v>
      </c>
      <c r="F325" s="68" t="n">
        <f aca="false">IF(E325="","",D325-E325)</f>
        <v>-7</v>
      </c>
      <c r="G325" s="59" t="n">
        <v>631</v>
      </c>
      <c r="H325" s="59" t="n">
        <v>613</v>
      </c>
      <c r="I325" s="68" t="n">
        <f aca="false">IF(H325="","",G325-H325)</f>
        <v>18</v>
      </c>
      <c r="J325" s="40" t="n">
        <f aca="false">IF(OR(D325="",D325+G325=0),"",D325/(D325+G325))</f>
        <v>0.494795836669335</v>
      </c>
      <c r="K325" s="40" t="n">
        <f aca="false">IF(E325="","",E325/(E325+H325))</f>
        <v>0.504846526655897</v>
      </c>
      <c r="L325" s="69" t="n">
        <f aca="false">IF(OR(K325="",J325=""),"",(J325-K325)*100)</f>
        <v>-1.00506899865611</v>
      </c>
      <c r="M325" s="36" t="n">
        <v>3.81593102501519</v>
      </c>
      <c r="N325" s="36" t="n">
        <v>1.28167166284998</v>
      </c>
      <c r="O325" s="36" t="n">
        <f aca="false">SQRT(M325^2+N325^2)</f>
        <v>4.02542070335836</v>
      </c>
      <c r="P325" s="40" t="n">
        <f aca="false">IF(J325="","",MAX(0,J325-1.96*O325/100))</f>
        <v>0.415897590883512</v>
      </c>
      <c r="Q325" s="40" t="n">
        <f aca="false">IF(J325="","",MIN(1,J325+1.96*O325/100))</f>
        <v>0.573694082455159</v>
      </c>
      <c r="R325" s="32" t="str">
        <f aca="false">IF(L325="","",IF(ABS(L325)&lt;=O325,"Yes","No"))</f>
        <v>Yes</v>
      </c>
      <c r="S325" s="32" t="str">
        <f aca="false">IF(L325="","",IF(ABS(L325)&lt;=1.96*O325,"Yes","No"))</f>
        <v>Yes</v>
      </c>
      <c r="T325" s="59" t="n">
        <f aca="false">IF(D325="","",ROUND(SQRT(((D325+G325)*O325/100)^2+(J325*(D325+G325)*0.09179)^2),0))</f>
        <v>76</v>
      </c>
      <c r="U325" s="32"/>
    </row>
    <row r="326" customFormat="false" ht="15" hidden="false" customHeight="false" outlineLevel="0" collapsed="false">
      <c r="A326" s="32" t="s">
        <v>418</v>
      </c>
      <c r="B326" s="32" t="s">
        <v>544</v>
      </c>
      <c r="C326" s="32" t="s">
        <v>545</v>
      </c>
      <c r="D326" s="59" t="n">
        <v>660</v>
      </c>
      <c r="E326" s="59" t="n">
        <v>628</v>
      </c>
      <c r="F326" s="68" t="n">
        <f aca="false">IF(E326="","",D326-E326)</f>
        <v>32</v>
      </c>
      <c r="G326" s="59" t="n">
        <v>738</v>
      </c>
      <c r="H326" s="59" t="n">
        <v>719</v>
      </c>
      <c r="I326" s="68" t="n">
        <f aca="false">IF(H326="","",G326-H326)</f>
        <v>19</v>
      </c>
      <c r="J326" s="40" t="n">
        <f aca="false">IF(OR(D326="",D326+G326=0),"",D326/(D326+G326))</f>
        <v>0.472103004291846</v>
      </c>
      <c r="K326" s="40" t="n">
        <f aca="false">IF(E326="","",E326/(E326+H326))</f>
        <v>0.466221232368226</v>
      </c>
      <c r="L326" s="69" t="n">
        <f aca="false">IF(OR(K326="",J326=""),"",(J326-K326)*100)</f>
        <v>0.588177192361977</v>
      </c>
      <c r="M326" s="36" t="n">
        <v>3.81593102501519</v>
      </c>
      <c r="N326" s="36" t="n">
        <v>1.28167166284998</v>
      </c>
      <c r="O326" s="36" t="n">
        <f aca="false">SQRT(M326^2+N326^2)</f>
        <v>4.02542070335836</v>
      </c>
      <c r="P326" s="40" t="n">
        <f aca="false">IF(J326="","",MAX(0,J326-1.96*O326/100))</f>
        <v>0.393204758506022</v>
      </c>
      <c r="Q326" s="40" t="n">
        <f aca="false">IF(J326="","",MIN(1,J326+1.96*O326/100))</f>
        <v>0.551001250077669</v>
      </c>
      <c r="R326" s="32" t="str">
        <f aca="false">IF(L326="","",IF(ABS(L326)&lt;=O326,"Yes","No"))</f>
        <v>Yes</v>
      </c>
      <c r="S326" s="32" t="str">
        <f aca="false">IF(L326="","",IF(ABS(L326)&lt;=1.96*O326,"Yes","No"))</f>
        <v>Yes</v>
      </c>
      <c r="T326" s="59" t="n">
        <f aca="false">IF(D326="","",ROUND(SQRT(((D326+G326)*O326/100)^2+(J326*(D326+G326)*0.09179)^2),0))</f>
        <v>83</v>
      </c>
      <c r="U326" s="32"/>
    </row>
    <row r="327" customFormat="false" ht="15" hidden="false" customHeight="false" outlineLevel="0" collapsed="false">
      <c r="A327" s="32" t="s">
        <v>418</v>
      </c>
      <c r="B327" s="32" t="s">
        <v>544</v>
      </c>
      <c r="C327" s="32" t="s">
        <v>546</v>
      </c>
      <c r="D327" s="59" t="n">
        <v>575</v>
      </c>
      <c r="E327" s="59" t="n">
        <v>588</v>
      </c>
      <c r="F327" s="68" t="n">
        <f aca="false">IF(E327="","",D327-E327)</f>
        <v>-13</v>
      </c>
      <c r="G327" s="59" t="n">
        <v>636</v>
      </c>
      <c r="H327" s="59" t="n">
        <v>628</v>
      </c>
      <c r="I327" s="68" t="n">
        <f aca="false">IF(H327="","",G327-H327)</f>
        <v>8</v>
      </c>
      <c r="J327" s="40" t="n">
        <f aca="false">IF(OR(D327="",D327+G327=0),"",D327/(D327+G327))</f>
        <v>0.474814203137903</v>
      </c>
      <c r="K327" s="40" t="n">
        <f aca="false">IF(E327="","",E327/(E327+H327))</f>
        <v>0.483552631578947</v>
      </c>
      <c r="L327" s="69" t="n">
        <f aca="false">IF(OR(K327="",J327=""),"",(J327-K327)*100)</f>
        <v>-0.873842844104478</v>
      </c>
      <c r="M327" s="36" t="n">
        <v>3.81593102501519</v>
      </c>
      <c r="N327" s="36" t="n">
        <v>1.28167166284998</v>
      </c>
      <c r="O327" s="36" t="n">
        <f aca="false">SQRT(M327^2+N327^2)</f>
        <v>4.02542070335836</v>
      </c>
      <c r="P327" s="40" t="n">
        <f aca="false">IF(J327="","",MAX(0,J327-1.96*O327/100))</f>
        <v>0.395915957352079</v>
      </c>
      <c r="Q327" s="40" t="n">
        <f aca="false">IF(J327="","",MIN(1,J327+1.96*O327/100))</f>
        <v>0.553712448923727</v>
      </c>
      <c r="R327" s="32" t="str">
        <f aca="false">IF(L327="","",IF(ABS(L327)&lt;=O327,"Yes","No"))</f>
        <v>Yes</v>
      </c>
      <c r="S327" s="32" t="str">
        <f aca="false">IF(L327="","",IF(ABS(L327)&lt;=1.96*O327,"Yes","No"))</f>
        <v>Yes</v>
      </c>
      <c r="T327" s="59" t="n">
        <f aca="false">IF(D327="","",ROUND(SQRT(((D327+G327)*O327/100)^2+(J327*(D327+G327)*0.09179)^2),0))</f>
        <v>72</v>
      </c>
      <c r="U327" s="32"/>
    </row>
    <row r="328" customFormat="false" ht="15" hidden="false" customHeight="false" outlineLevel="0" collapsed="false">
      <c r="A328" s="32" t="s">
        <v>418</v>
      </c>
      <c r="B328" s="32" t="s">
        <v>544</v>
      </c>
      <c r="C328" s="32" t="s">
        <v>547</v>
      </c>
      <c r="D328" s="59" t="n">
        <v>1191</v>
      </c>
      <c r="E328" s="59" t="n">
        <v>1120</v>
      </c>
      <c r="F328" s="68" t="n">
        <f aca="false">IF(E328="","",D328-E328)</f>
        <v>71</v>
      </c>
      <c r="G328" s="59" t="n">
        <v>1346</v>
      </c>
      <c r="H328" s="59" t="n">
        <v>1352</v>
      </c>
      <c r="I328" s="68" t="n">
        <f aca="false">IF(H328="","",G328-H328)</f>
        <v>-6</v>
      </c>
      <c r="J328" s="40" t="n">
        <f aca="false">IF(OR(D328="",D328+G328=0),"",D328/(D328+G328))</f>
        <v>0.469452108789909</v>
      </c>
      <c r="K328" s="40" t="n">
        <f aca="false">IF(E328="","",E328/(E328+H328))</f>
        <v>0.453074433656958</v>
      </c>
      <c r="L328" s="69" t="n">
        <f aca="false">IF(OR(K328="",J328=""),"",(J328-K328)*100)</f>
        <v>1.63776751329514</v>
      </c>
      <c r="M328" s="36" t="n">
        <v>3.81593102501519</v>
      </c>
      <c r="N328" s="36" t="n">
        <v>1.28167166284998</v>
      </c>
      <c r="O328" s="36" t="n">
        <f aca="false">SQRT(M328^2+N328^2)</f>
        <v>4.02542070335836</v>
      </c>
      <c r="P328" s="40" t="n">
        <f aca="false">IF(J328="","",MAX(0,J328-1.96*O328/100))</f>
        <v>0.390553863004085</v>
      </c>
      <c r="Q328" s="40" t="n">
        <f aca="false">IF(J328="","",MIN(1,J328+1.96*O328/100))</f>
        <v>0.548350354575733</v>
      </c>
      <c r="R328" s="32" t="str">
        <f aca="false">IF(L328="","",IF(ABS(L328)&lt;=O328,"Yes","No"))</f>
        <v>Yes</v>
      </c>
      <c r="S328" s="32" t="str">
        <f aca="false">IF(L328="","",IF(ABS(L328)&lt;=1.96*O328,"Yes","No"))</f>
        <v>Yes</v>
      </c>
      <c r="T328" s="59" t="n">
        <f aca="false">IF(D328="","",ROUND(SQRT(((D328+G328)*O328/100)^2+(J328*(D328+G328)*0.09179)^2),0))</f>
        <v>150</v>
      </c>
      <c r="U328" s="32"/>
    </row>
    <row r="329" customFormat="false" ht="15" hidden="false" customHeight="false" outlineLevel="0" collapsed="false">
      <c r="A329" s="32" t="s">
        <v>418</v>
      </c>
      <c r="B329" s="32" t="s">
        <v>544</v>
      </c>
      <c r="C329" s="32" t="s">
        <v>548</v>
      </c>
      <c r="D329" s="59" t="n">
        <v>262</v>
      </c>
      <c r="E329" s="59" t="n">
        <v>237</v>
      </c>
      <c r="F329" s="68" t="n">
        <f aca="false">IF(E329="","",D329-E329)</f>
        <v>25</v>
      </c>
      <c r="G329" s="59" t="n">
        <v>305</v>
      </c>
      <c r="H329" s="59" t="n">
        <v>324</v>
      </c>
      <c r="I329" s="68" t="n">
        <f aca="false">IF(H329="","",G329-H329)</f>
        <v>-19</v>
      </c>
      <c r="J329" s="40" t="n">
        <f aca="false">IF(OR(D329="",D329+G329=0),"",D329/(D329+G329))</f>
        <v>0.462081128747795</v>
      </c>
      <c r="K329" s="40" t="n">
        <f aca="false">IF(E329="","",E329/(E329+H329))</f>
        <v>0.422459893048128</v>
      </c>
      <c r="L329" s="69" t="n">
        <f aca="false">IF(OR(K329="",J329=""),"",(J329-K329)*100)</f>
        <v>3.9621235699667</v>
      </c>
      <c r="M329" s="36" t="n">
        <v>4.95430278342605</v>
      </c>
      <c r="N329" s="36" t="n">
        <v>1.28167166284998</v>
      </c>
      <c r="O329" s="36" t="n">
        <f aca="false">SQRT(M329^2+N329^2)</f>
        <v>5.11740152042184</v>
      </c>
      <c r="P329" s="40" t="n">
        <f aca="false">IF(J329="","",MAX(0,J329-1.96*O329/100))</f>
        <v>0.361780058947527</v>
      </c>
      <c r="Q329" s="40" t="n">
        <f aca="false">IF(J329="","",MIN(1,J329+1.96*O329/100))</f>
        <v>0.562382198548064</v>
      </c>
      <c r="R329" s="32" t="str">
        <f aca="false">IF(L329="","",IF(ABS(L329)&lt;=O329,"Yes","No"))</f>
        <v>Yes</v>
      </c>
      <c r="S329" s="32" t="str">
        <f aca="false">IF(L329="","",IF(ABS(L329)&lt;=1.96*O329,"Yes","No"))</f>
        <v>Yes</v>
      </c>
      <c r="T329" s="59" t="n">
        <f aca="false">IF(D329="","",ROUND(SQRT(((D329+G329)*O329/100)^2+(J329*(D329+G329)*0.15542)^2),0))</f>
        <v>50</v>
      </c>
      <c r="U329" s="32"/>
    </row>
    <row r="330" customFormat="false" ht="15" hidden="false" customHeight="false" outlineLevel="0" collapsed="false">
      <c r="A330" s="32" t="s">
        <v>418</v>
      </c>
      <c r="B330" s="32" t="s">
        <v>549</v>
      </c>
      <c r="C330" s="32" t="s">
        <v>550</v>
      </c>
      <c r="D330" s="59" t="n">
        <v>631</v>
      </c>
      <c r="E330" s="59" t="n">
        <v>600</v>
      </c>
      <c r="F330" s="68" t="n">
        <f aca="false">IF(E330="","",D330-E330)</f>
        <v>31</v>
      </c>
      <c r="G330" s="59" t="n">
        <v>694</v>
      </c>
      <c r="H330" s="59" t="n">
        <v>681</v>
      </c>
      <c r="I330" s="68" t="n">
        <f aca="false">IF(H330="","",G330-H330)</f>
        <v>13</v>
      </c>
      <c r="J330" s="40" t="n">
        <f aca="false">IF(OR(D330="",D330+G330=0),"",D330/(D330+G330))</f>
        <v>0.47622641509434</v>
      </c>
      <c r="K330" s="40" t="n">
        <f aca="false">IF(E330="","",E330/(E330+H330))</f>
        <v>0.468384074941452</v>
      </c>
      <c r="L330" s="69" t="n">
        <f aca="false">IF(OR(K330="",J330=""),"",(J330-K330)*100)</f>
        <v>0.78423401528876</v>
      </c>
      <c r="M330" s="36" t="n">
        <v>3.81593102501519</v>
      </c>
      <c r="N330" s="36" t="n">
        <v>1.28167166284998</v>
      </c>
      <c r="O330" s="36" t="n">
        <f aca="false">SQRT(M330^2+N330^2)</f>
        <v>4.02542070335836</v>
      </c>
      <c r="P330" s="40" t="n">
        <f aca="false">IF(J330="","",MAX(0,J330-1.96*O330/100))</f>
        <v>0.397328169308516</v>
      </c>
      <c r="Q330" s="40" t="n">
        <f aca="false">IF(J330="","",MIN(1,J330+1.96*O330/100))</f>
        <v>0.555124660880164</v>
      </c>
      <c r="R330" s="32" t="str">
        <f aca="false">IF(L330="","",IF(ABS(L330)&lt;=O330,"Yes","No"))</f>
        <v>Yes</v>
      </c>
      <c r="S330" s="32" t="str">
        <f aca="false">IF(L330="","",IF(ABS(L330)&lt;=1.96*O330,"Yes","No"))</f>
        <v>Yes</v>
      </c>
      <c r="T330" s="59" t="n">
        <f aca="false">IF(D330="","",ROUND(SQRT(((D330+G330)*O330/100)^2+(J330*(D330+G330)*0.09179)^2),0))</f>
        <v>79</v>
      </c>
      <c r="U330" s="32"/>
    </row>
    <row r="331" customFormat="false" ht="15" hidden="false" customHeight="false" outlineLevel="0" collapsed="false">
      <c r="A331" s="32" t="s">
        <v>418</v>
      </c>
      <c r="B331" s="32" t="s">
        <v>549</v>
      </c>
      <c r="C331" s="32" t="s">
        <v>551</v>
      </c>
      <c r="D331" s="59" t="n">
        <v>509</v>
      </c>
      <c r="E331" s="59"/>
      <c r="F331" s="68" t="str">
        <f aca="false">IF(E331="","",D331-E331)</f>
        <v/>
      </c>
      <c r="G331" s="59" t="n">
        <v>496</v>
      </c>
      <c r="H331" s="59"/>
      <c r="I331" s="68" t="str">
        <f aca="false">IF(H331="","",G331-H331)</f>
        <v/>
      </c>
      <c r="J331" s="40" t="n">
        <f aca="false">IF(OR(D331="",D331+G331=0),"",D331/(D331+G331))</f>
        <v>0.506467661691542</v>
      </c>
      <c r="K331" s="40" t="str">
        <f aca="false">IF(E331="","",E331/(E331+H331))</f>
        <v/>
      </c>
      <c r="L331" s="69" t="str">
        <f aca="false">IF(OR(K331="",J331=""),"",(J331-K331)*100)</f>
        <v/>
      </c>
      <c r="M331" s="36" t="n">
        <v>3.90585804045176</v>
      </c>
      <c r="N331" s="36" t="n">
        <v>1.28167166284998</v>
      </c>
      <c r="O331" s="36" t="n">
        <f aca="false">SQRT(M331^2+N331^2)</f>
        <v>4.11076748108115</v>
      </c>
      <c r="P331" s="40" t="n">
        <f aca="false">IF(J331="","",MAX(0,J331-1.96*O331/100))</f>
        <v>0.425896619062352</v>
      </c>
      <c r="Q331" s="40" t="n">
        <f aca="false">IF(J331="","",MIN(1,J331+1.96*O331/100))</f>
        <v>0.587038704320733</v>
      </c>
      <c r="R331" s="32" t="str">
        <f aca="false">IF(L331="","",IF(ABS(L331)&lt;=O331,"Yes","No"))</f>
        <v/>
      </c>
      <c r="S331" s="32" t="str">
        <f aca="false">IF(L331="","",IF(ABS(L331)&lt;=1.96*O331,"Yes","No"))</f>
        <v/>
      </c>
      <c r="T331" s="59" t="n">
        <f aca="false">IF(D331="","",ROUND(SQRT(((D331+G331)*O331/100)^2+(J331*(D331+G331)*0.09439)^2),0))</f>
        <v>63</v>
      </c>
      <c r="U331" s="32" t="s">
        <v>735</v>
      </c>
    </row>
    <row r="332" customFormat="false" ht="15" hidden="false" customHeight="false" outlineLevel="0" collapsed="false">
      <c r="A332" s="32" t="s">
        <v>418</v>
      </c>
      <c r="B332" s="32" t="s">
        <v>549</v>
      </c>
      <c r="C332" s="32" t="s">
        <v>552</v>
      </c>
      <c r="D332" s="59" t="n">
        <v>764</v>
      </c>
      <c r="E332" s="59"/>
      <c r="F332" s="68" t="str">
        <f aca="false">IF(E332="","",D332-E332)</f>
        <v/>
      </c>
      <c r="G332" s="59" t="n">
        <v>806</v>
      </c>
      <c r="H332" s="59"/>
      <c r="I332" s="68" t="str">
        <f aca="false">IF(H332="","",G332-H332)</f>
        <v/>
      </c>
      <c r="J332" s="40" t="n">
        <f aca="false">IF(OR(D332="",D332+G332=0),"",D332/(D332+G332))</f>
        <v>0.486624203821656</v>
      </c>
      <c r="K332" s="40" t="str">
        <f aca="false">IF(E332="","",E332/(E332+H332))</f>
        <v/>
      </c>
      <c r="L332" s="69" t="str">
        <f aca="false">IF(OR(K332="",J332=""),"",(J332-K332)*100)</f>
        <v/>
      </c>
      <c r="M332" s="36" t="n">
        <v>3.81593102501519</v>
      </c>
      <c r="N332" s="36" t="n">
        <v>1.28167166284998</v>
      </c>
      <c r="O332" s="36" t="n">
        <f aca="false">SQRT(M332^2+N332^2)</f>
        <v>4.02542070335836</v>
      </c>
      <c r="P332" s="40" t="n">
        <f aca="false">IF(J332="","",MAX(0,J332-1.96*O332/100))</f>
        <v>0.407725958035832</v>
      </c>
      <c r="Q332" s="40" t="n">
        <f aca="false">IF(J332="","",MIN(1,J332+1.96*O332/100))</f>
        <v>0.56552244960748</v>
      </c>
      <c r="R332" s="32" t="str">
        <f aca="false">IF(L332="","",IF(ABS(L332)&lt;=O332,"Yes","No"))</f>
        <v/>
      </c>
      <c r="S332" s="32" t="str">
        <f aca="false">IF(L332="","",IF(ABS(L332)&lt;=1.96*O332,"Yes","No"))</f>
        <v/>
      </c>
      <c r="T332" s="59" t="n">
        <f aca="false">IF(D332="","",ROUND(SQRT(((D332+G332)*O332/100)^2+(J332*(D332+G332)*0.09179)^2),0))</f>
        <v>94</v>
      </c>
      <c r="U332" s="32" t="s">
        <v>735</v>
      </c>
    </row>
    <row r="333" customFormat="false" ht="15" hidden="false" customHeight="false" outlineLevel="0" collapsed="false">
      <c r="A333" s="32" t="s">
        <v>418</v>
      </c>
      <c r="B333" s="32" t="s">
        <v>549</v>
      </c>
      <c r="C333" s="32" t="s">
        <v>553</v>
      </c>
      <c r="D333" s="59" t="n">
        <v>836</v>
      </c>
      <c r="E333" s="59" t="n">
        <v>824</v>
      </c>
      <c r="F333" s="68" t="n">
        <f aca="false">IF(E333="","",D333-E333)</f>
        <v>12</v>
      </c>
      <c r="G333" s="59" t="n">
        <v>811</v>
      </c>
      <c r="H333" s="59" t="n">
        <v>795</v>
      </c>
      <c r="I333" s="68" t="n">
        <f aca="false">IF(H333="","",G333-H333)</f>
        <v>16</v>
      </c>
      <c r="J333" s="40" t="n">
        <f aca="false">IF(OR(D333="",D333+G333=0),"",D333/(D333+G333))</f>
        <v>0.507589556769885</v>
      </c>
      <c r="K333" s="40" t="n">
        <f aca="false">IF(E333="","",E333/(E333+H333))</f>
        <v>0.508956145768993</v>
      </c>
      <c r="L333" s="69" t="n">
        <f aca="false">IF(OR(K333="",J333=""),"",(J333-K333)*100)</f>
        <v>-0.136658899910858</v>
      </c>
      <c r="M333" s="36" t="n">
        <v>3.81593102501519</v>
      </c>
      <c r="N333" s="36" t="n">
        <v>1.28167166284998</v>
      </c>
      <c r="O333" s="36" t="n">
        <f aca="false">SQRT(M333^2+N333^2)</f>
        <v>4.02542070335836</v>
      </c>
      <c r="P333" s="40" t="n">
        <f aca="false">IF(J333="","",MAX(0,J333-1.96*O333/100))</f>
        <v>0.428691310984061</v>
      </c>
      <c r="Q333" s="40" t="n">
        <f aca="false">IF(J333="","",MIN(1,J333+1.96*O333/100))</f>
        <v>0.586487802555709</v>
      </c>
      <c r="R333" s="32" t="str">
        <f aca="false">IF(L333="","",IF(ABS(L333)&lt;=O333,"Yes","No"))</f>
        <v>Yes</v>
      </c>
      <c r="S333" s="32" t="str">
        <f aca="false">IF(L333="","",IF(ABS(L333)&lt;=1.96*O333,"Yes","No"))</f>
        <v>Yes</v>
      </c>
      <c r="T333" s="59" t="n">
        <f aca="false">IF(D333="","",ROUND(SQRT(((D333+G333)*O333/100)^2+(J333*(D333+G333)*0.09179)^2),0))</f>
        <v>101</v>
      </c>
      <c r="U333" s="32"/>
    </row>
    <row r="334" customFormat="false" ht="15" hidden="false" customHeight="false" outlineLevel="0" collapsed="false">
      <c r="A334" s="32" t="s">
        <v>418</v>
      </c>
      <c r="B334" s="32" t="s">
        <v>549</v>
      </c>
      <c r="C334" s="32" t="s">
        <v>554</v>
      </c>
      <c r="D334" s="59" t="n">
        <v>1160</v>
      </c>
      <c r="E334" s="59" t="n">
        <v>1193</v>
      </c>
      <c r="F334" s="68" t="n">
        <f aca="false">IF(E334="","",D334-E334)</f>
        <v>-33</v>
      </c>
      <c r="G334" s="59" t="n">
        <v>1325</v>
      </c>
      <c r="H334" s="59" t="n">
        <v>1334</v>
      </c>
      <c r="I334" s="68" t="n">
        <f aca="false">IF(H334="","",G334-H334)</f>
        <v>-9</v>
      </c>
      <c r="J334" s="40" t="n">
        <f aca="false">IF(OR(D334="",D334+G334=0),"",D334/(D334+G334))</f>
        <v>0.466800804828974</v>
      </c>
      <c r="K334" s="40" t="n">
        <f aca="false">IF(E334="","",E334/(E334+H334))</f>
        <v>0.47210130589632</v>
      </c>
      <c r="L334" s="69" t="n">
        <f aca="false">IF(OR(K334="",J334=""),"",(J334-K334)*100)</f>
        <v>-0.530050106734592</v>
      </c>
      <c r="M334" s="36" t="n">
        <v>3.81593102501519</v>
      </c>
      <c r="N334" s="36" t="n">
        <v>1.28167166284998</v>
      </c>
      <c r="O334" s="36" t="n">
        <f aca="false">SQRT(M334^2+N334^2)</f>
        <v>4.02542070335836</v>
      </c>
      <c r="P334" s="40" t="n">
        <f aca="false">IF(J334="","",MAX(0,J334-1.96*O334/100))</f>
        <v>0.38790255904315</v>
      </c>
      <c r="Q334" s="40" t="n">
        <f aca="false">IF(J334="","",MIN(1,J334+1.96*O334/100))</f>
        <v>0.545699050614798</v>
      </c>
      <c r="R334" s="32" t="str">
        <f aca="false">IF(L334="","",IF(ABS(L334)&lt;=O334,"Yes","No"))</f>
        <v>Yes</v>
      </c>
      <c r="S334" s="32" t="str">
        <f aca="false">IF(L334="","",IF(ABS(L334)&lt;=1.96*O334,"Yes","No"))</f>
        <v>Yes</v>
      </c>
      <c r="T334" s="59" t="n">
        <f aca="false">IF(D334="","",ROUND(SQRT(((D334+G334)*O334/100)^2+(J334*(D334+G334)*0.09179)^2),0))</f>
        <v>146</v>
      </c>
      <c r="U334" s="32"/>
    </row>
    <row r="335" customFormat="false" ht="15" hidden="false" customHeight="false" outlineLevel="0" collapsed="false">
      <c r="A335" s="32" t="s">
        <v>418</v>
      </c>
      <c r="B335" s="32" t="s">
        <v>549</v>
      </c>
      <c r="C335" s="32" t="s">
        <v>555</v>
      </c>
      <c r="D335" s="59" t="n">
        <v>744</v>
      </c>
      <c r="E335" s="59" t="n">
        <v>755</v>
      </c>
      <c r="F335" s="68" t="n">
        <f aca="false">IF(E335="","",D335-E335)</f>
        <v>-11</v>
      </c>
      <c r="G335" s="59" t="n">
        <v>811</v>
      </c>
      <c r="H335" s="59" t="n">
        <v>789</v>
      </c>
      <c r="I335" s="68" t="n">
        <f aca="false">IF(H335="","",G335-H335)</f>
        <v>22</v>
      </c>
      <c r="J335" s="40" t="n">
        <f aca="false">IF(OR(D335="",D335+G335=0),"",D335/(D335+G335))</f>
        <v>0.478456591639871</v>
      </c>
      <c r="K335" s="40" t="n">
        <f aca="false">IF(E335="","",E335/(E335+H335))</f>
        <v>0.4889896373057</v>
      </c>
      <c r="L335" s="69" t="n">
        <f aca="false">IF(OR(K335="",J335=""),"",(J335-K335)*100)</f>
        <v>-1.05330456658281</v>
      </c>
      <c r="M335" s="36" t="n">
        <v>3.81593102501519</v>
      </c>
      <c r="N335" s="36" t="n">
        <v>1.28167166284998</v>
      </c>
      <c r="O335" s="36" t="n">
        <f aca="false">SQRT(M335^2+N335^2)</f>
        <v>4.02542070335836</v>
      </c>
      <c r="P335" s="40" t="n">
        <f aca="false">IF(J335="","",MAX(0,J335-1.96*O335/100))</f>
        <v>0.399558345854048</v>
      </c>
      <c r="Q335" s="40" t="n">
        <f aca="false">IF(J335="","",MIN(1,J335+1.96*O335/100))</f>
        <v>0.557354837425695</v>
      </c>
      <c r="R335" s="32" t="str">
        <f aca="false">IF(L335="","",IF(ABS(L335)&lt;=O335,"Yes","No"))</f>
        <v>Yes</v>
      </c>
      <c r="S335" s="32" t="str">
        <f aca="false">IF(L335="","",IF(ABS(L335)&lt;=1.96*O335,"Yes","No"))</f>
        <v>Yes</v>
      </c>
      <c r="T335" s="59" t="n">
        <f aca="false">IF(D335="","",ROUND(SQRT(((D335+G335)*O335/100)^2+(J335*(D335+G335)*0.09179)^2),0))</f>
        <v>93</v>
      </c>
      <c r="U335" s="32"/>
    </row>
    <row r="336" customFormat="false" ht="15" hidden="false" customHeight="false" outlineLevel="0" collapsed="false">
      <c r="A336" s="32" t="s">
        <v>418</v>
      </c>
      <c r="B336" s="32" t="s">
        <v>549</v>
      </c>
      <c r="C336" s="32" t="s">
        <v>556</v>
      </c>
      <c r="D336" s="59" t="n">
        <v>746</v>
      </c>
      <c r="E336" s="59"/>
      <c r="F336" s="68" t="str">
        <f aca="false">IF(E336="","",D336-E336)</f>
        <v/>
      </c>
      <c r="G336" s="59" t="n">
        <v>725</v>
      </c>
      <c r="H336" s="59"/>
      <c r="I336" s="68" t="str">
        <f aca="false">IF(H336="","",G336-H336)</f>
        <v/>
      </c>
      <c r="J336" s="40" t="n">
        <f aca="false">IF(OR(D336="",D336+G336=0),"",D336/(D336+G336))</f>
        <v>0.507138001359619</v>
      </c>
      <c r="K336" s="40" t="str">
        <f aca="false">IF(E336="","",E336/(E336+H336))</f>
        <v/>
      </c>
      <c r="L336" s="69" t="str">
        <f aca="false">IF(OR(K336="",J336=""),"",(J336-K336)*100)</f>
        <v/>
      </c>
      <c r="M336" s="36" t="n">
        <v>3.81593102501519</v>
      </c>
      <c r="N336" s="36" t="n">
        <v>1.28167166284998</v>
      </c>
      <c r="O336" s="36" t="n">
        <f aca="false">SQRT(M336^2+N336^2)</f>
        <v>4.02542070335836</v>
      </c>
      <c r="P336" s="40" t="n">
        <f aca="false">IF(J336="","",MAX(0,J336-1.96*O336/100))</f>
        <v>0.428239755573795</v>
      </c>
      <c r="Q336" s="40" t="n">
        <f aca="false">IF(J336="","",MIN(1,J336+1.96*O336/100))</f>
        <v>0.586036247145443</v>
      </c>
      <c r="R336" s="32" t="str">
        <f aca="false">IF(L336="","",IF(ABS(L336)&lt;=O336,"Yes","No"))</f>
        <v/>
      </c>
      <c r="S336" s="32" t="str">
        <f aca="false">IF(L336="","",IF(ABS(L336)&lt;=1.96*O336,"Yes","No"))</f>
        <v/>
      </c>
      <c r="T336" s="59" t="n">
        <f aca="false">IF(D336="","",ROUND(SQRT(((D336+G336)*O336/100)^2+(J336*(D336+G336)*0.09179)^2),0))</f>
        <v>91</v>
      </c>
      <c r="U336" s="32" t="s">
        <v>735</v>
      </c>
    </row>
    <row r="337" customFormat="false" ht="15" hidden="false" customHeight="false" outlineLevel="0" collapsed="false">
      <c r="A337" s="32" t="s">
        <v>418</v>
      </c>
      <c r="B337" s="32" t="s">
        <v>549</v>
      </c>
      <c r="C337" s="32" t="s">
        <v>557</v>
      </c>
      <c r="D337" s="59" t="n">
        <v>728</v>
      </c>
      <c r="E337" s="59"/>
      <c r="F337" s="68" t="str">
        <f aca="false">IF(E337="","",D337-E337)</f>
        <v/>
      </c>
      <c r="G337" s="59" t="n">
        <v>749</v>
      </c>
      <c r="H337" s="59"/>
      <c r="I337" s="68" t="str">
        <f aca="false">IF(H337="","",G337-H337)</f>
        <v/>
      </c>
      <c r="J337" s="40" t="n">
        <f aca="false">IF(OR(D337="",D337+G337=0),"",D337/(D337+G337))</f>
        <v>0.492890995260664</v>
      </c>
      <c r="K337" s="40" t="str">
        <f aca="false">IF(E337="","",E337/(E337+H337))</f>
        <v/>
      </c>
      <c r="L337" s="69" t="str">
        <f aca="false">IF(OR(K337="",J337=""),"",(J337-K337)*100)</f>
        <v/>
      </c>
      <c r="M337" s="36" t="n">
        <v>3.81593102501519</v>
      </c>
      <c r="N337" s="36" t="n">
        <v>1.28167166284998</v>
      </c>
      <c r="O337" s="36" t="n">
        <f aca="false">SQRT(M337^2+N337^2)</f>
        <v>4.02542070335836</v>
      </c>
      <c r="P337" s="40" t="n">
        <f aca="false">IF(J337="","",MAX(0,J337-1.96*O337/100))</f>
        <v>0.41399274947484</v>
      </c>
      <c r="Q337" s="40" t="n">
        <f aca="false">IF(J337="","",MIN(1,J337+1.96*O337/100))</f>
        <v>0.571789241046487</v>
      </c>
      <c r="R337" s="32" t="str">
        <f aca="false">IF(L337="","",IF(ABS(L337)&lt;=O337,"Yes","No"))</f>
        <v/>
      </c>
      <c r="S337" s="32" t="str">
        <f aca="false">IF(L337="","",IF(ABS(L337)&lt;=1.96*O337,"Yes","No"))</f>
        <v/>
      </c>
      <c r="T337" s="59" t="n">
        <f aca="false">IF(D337="","",ROUND(SQRT(((D337+G337)*O337/100)^2+(J337*(D337+G337)*0.09179)^2),0))</f>
        <v>89</v>
      </c>
      <c r="U337" s="32" t="s">
        <v>735</v>
      </c>
    </row>
    <row r="338" customFormat="false" ht="15" hidden="false" customHeight="false" outlineLevel="0" collapsed="false">
      <c r="A338" s="32" t="s">
        <v>418</v>
      </c>
      <c r="B338" s="32" t="s">
        <v>549</v>
      </c>
      <c r="C338" s="32" t="s">
        <v>558</v>
      </c>
      <c r="D338" s="59" t="n">
        <v>332</v>
      </c>
      <c r="E338" s="59"/>
      <c r="F338" s="68" t="str">
        <f aca="false">IF(E338="","",D338-E338)</f>
        <v/>
      </c>
      <c r="G338" s="59" t="n">
        <v>344</v>
      </c>
      <c r="H338" s="59"/>
      <c r="I338" s="68" t="str">
        <f aca="false">IF(H338="","",G338-H338)</f>
        <v/>
      </c>
      <c r="J338" s="40" t="n">
        <f aca="false">IF(OR(D338="",D338+G338=0),"",D338/(D338+G338))</f>
        <v>0.49112426035503</v>
      </c>
      <c r="K338" s="40" t="str">
        <f aca="false">IF(E338="","",E338/(E338+H338))</f>
        <v/>
      </c>
      <c r="L338" s="69" t="str">
        <f aca="false">IF(OR(K338="",J338=""),"",(J338-K338)*100)</f>
        <v/>
      </c>
      <c r="M338" s="36" t="n">
        <v>4.95430278342605</v>
      </c>
      <c r="N338" s="36" t="n">
        <v>1.28167166284998</v>
      </c>
      <c r="O338" s="36" t="n">
        <f aca="false">SQRT(M338^2+N338^2)</f>
        <v>5.11740152042184</v>
      </c>
      <c r="P338" s="40" t="n">
        <f aca="false">IF(J338="","",MAX(0,J338-1.96*O338/100))</f>
        <v>0.390823190554762</v>
      </c>
      <c r="Q338" s="40" t="n">
        <f aca="false">IF(J338="","",MIN(1,J338+1.96*O338/100))</f>
        <v>0.591425330155298</v>
      </c>
      <c r="R338" s="32" t="str">
        <f aca="false">IF(L338="","",IF(ABS(L338)&lt;=O338,"Yes","No"))</f>
        <v/>
      </c>
      <c r="S338" s="32" t="str">
        <f aca="false">IF(L338="","",IF(ABS(L338)&lt;=1.96*O338,"Yes","No"))</f>
        <v/>
      </c>
      <c r="T338" s="59" t="n">
        <f aca="false">IF(D338="","",ROUND(SQRT(((D338+G338)*O338/100)^2+(J338*(D338+G338)*0.15542)^2),0))</f>
        <v>62</v>
      </c>
      <c r="U338" s="32" t="s">
        <v>735</v>
      </c>
    </row>
    <row r="339" customFormat="false" ht="15" hidden="false" customHeight="false" outlineLevel="0" collapsed="false">
      <c r="A339" s="32" t="s">
        <v>418</v>
      </c>
      <c r="B339" s="32" t="s">
        <v>559</v>
      </c>
      <c r="C339" s="32" t="s">
        <v>560</v>
      </c>
      <c r="D339" s="59" t="n">
        <v>104</v>
      </c>
      <c r="E339" s="59" t="n">
        <v>112</v>
      </c>
      <c r="F339" s="68" t="n">
        <f aca="false">IF(E339="","",D339-E339)</f>
        <v>-8</v>
      </c>
      <c r="G339" s="59" t="n">
        <v>192</v>
      </c>
      <c r="H339" s="59" t="n">
        <v>199</v>
      </c>
      <c r="I339" s="68" t="n">
        <f aca="false">IF(H339="","",G339-H339)</f>
        <v>-7</v>
      </c>
      <c r="J339" s="40" t="n">
        <f aca="false">IF(OR(D339="",D339+G339=0),"",D339/(D339+G339))</f>
        <v>0.351351351351351</v>
      </c>
      <c r="K339" s="40" t="n">
        <f aca="false">IF(E339="","",E339/(E339+H339))</f>
        <v>0.360128617363344</v>
      </c>
      <c r="L339" s="69" t="n">
        <f aca="false">IF(OR(K339="",J339=""),"",(J339-K339)*100)</f>
        <v>-0.877726601199269</v>
      </c>
      <c r="M339" s="36" t="n">
        <v>4.95430278342605</v>
      </c>
      <c r="N339" s="36" t="n">
        <v>1.28167166284998</v>
      </c>
      <c r="O339" s="36" t="n">
        <f aca="false">SQRT(M339^2+N339^2)</f>
        <v>5.11740152042184</v>
      </c>
      <c r="P339" s="40" t="n">
        <f aca="false">IF(J339="","",MAX(0,J339-1.96*O339/100))</f>
        <v>0.251050281551083</v>
      </c>
      <c r="Q339" s="40" t="n">
        <f aca="false">IF(J339="","",MIN(1,J339+1.96*O339/100))</f>
        <v>0.451652421151619</v>
      </c>
      <c r="R339" s="32" t="str">
        <f aca="false">IF(L339="","",IF(ABS(L339)&lt;=O339,"Yes","No"))</f>
        <v>Yes</v>
      </c>
      <c r="S339" s="32" t="str">
        <f aca="false">IF(L339="","",IF(ABS(L339)&lt;=1.96*O339,"Yes","No"))</f>
        <v>Yes</v>
      </c>
      <c r="T339" s="59" t="n">
        <f aca="false">IF(D339="","",ROUND(SQRT(((D339+G339)*O339/100)^2+(J339*(D339+G339)*0.15542)^2),0))</f>
        <v>22</v>
      </c>
      <c r="U339" s="32"/>
    </row>
    <row r="340" customFormat="false" ht="15" hidden="false" customHeight="false" outlineLevel="0" collapsed="false">
      <c r="A340" s="32" t="s">
        <v>418</v>
      </c>
      <c r="B340" s="32" t="s">
        <v>559</v>
      </c>
      <c r="C340" s="32" t="s">
        <v>561</v>
      </c>
      <c r="D340" s="59" t="n">
        <v>230</v>
      </c>
      <c r="E340" s="59" t="n">
        <v>259</v>
      </c>
      <c r="F340" s="68" t="n">
        <f aca="false">IF(E340="","",D340-E340)</f>
        <v>-29</v>
      </c>
      <c r="G340" s="59" t="n">
        <v>483</v>
      </c>
      <c r="H340" s="59" t="n">
        <v>480</v>
      </c>
      <c r="I340" s="68" t="n">
        <f aca="false">IF(H340="","",G340-H340)</f>
        <v>3</v>
      </c>
      <c r="J340" s="40" t="n">
        <f aca="false">IF(OR(D340="",D340+G340=0),"",D340/(D340+G340))</f>
        <v>0.32258064516129</v>
      </c>
      <c r="K340" s="40" t="n">
        <f aca="false">IF(E340="","",E340/(E340+H340))</f>
        <v>0.350473612990528</v>
      </c>
      <c r="L340" s="69" t="n">
        <f aca="false">IF(OR(K340="",J340=""),"",(J340-K340)*100)</f>
        <v>-2.78929678292374</v>
      </c>
      <c r="M340" s="36" t="n">
        <v>4.95430278342605</v>
      </c>
      <c r="N340" s="36" t="n">
        <v>1.28167166284998</v>
      </c>
      <c r="O340" s="36" t="n">
        <f aca="false">SQRT(M340^2+N340^2)</f>
        <v>5.11740152042184</v>
      </c>
      <c r="P340" s="40" t="n">
        <f aca="false">IF(J340="","",MAX(0,J340-1.96*O340/100))</f>
        <v>0.222279575361022</v>
      </c>
      <c r="Q340" s="40" t="n">
        <f aca="false">IF(J340="","",MIN(1,J340+1.96*O340/100))</f>
        <v>0.422881714961558</v>
      </c>
      <c r="R340" s="32" t="str">
        <f aca="false">IF(L340="","",IF(ABS(L340)&lt;=O340,"Yes","No"))</f>
        <v>Yes</v>
      </c>
      <c r="S340" s="32" t="str">
        <f aca="false">IF(L340="","",IF(ABS(L340)&lt;=1.96*O340,"Yes","No"))</f>
        <v>Yes</v>
      </c>
      <c r="T340" s="59" t="n">
        <f aca="false">IF(D340="","",ROUND(SQRT(((D340+G340)*O340/100)^2+(J340*(D340+G340)*0.15542)^2),0))</f>
        <v>51</v>
      </c>
      <c r="U340" s="32"/>
    </row>
    <row r="341" customFormat="false" ht="15" hidden="false" customHeight="false" outlineLevel="0" collapsed="false">
      <c r="A341" s="32" t="s">
        <v>418</v>
      </c>
      <c r="B341" s="32" t="s">
        <v>559</v>
      </c>
      <c r="C341" s="32" t="s">
        <v>562</v>
      </c>
      <c r="D341" s="59" t="n">
        <v>196</v>
      </c>
      <c r="E341" s="59" t="n">
        <v>204</v>
      </c>
      <c r="F341" s="68" t="n">
        <f aca="false">IF(E341="","",D341-E341)</f>
        <v>-8</v>
      </c>
      <c r="G341" s="59" t="n">
        <v>300</v>
      </c>
      <c r="H341" s="59" t="n">
        <v>301</v>
      </c>
      <c r="I341" s="68" t="n">
        <f aca="false">IF(H341="","",G341-H341)</f>
        <v>-1</v>
      </c>
      <c r="J341" s="40" t="n">
        <f aca="false">IF(OR(D341="",D341+G341=0),"",D341/(D341+G341))</f>
        <v>0.395161290322581</v>
      </c>
      <c r="K341" s="40" t="n">
        <f aca="false">IF(E341="","",E341/(E341+H341))</f>
        <v>0.403960396039604</v>
      </c>
      <c r="L341" s="69" t="n">
        <f aca="false">IF(OR(K341="",J341=""),"",(J341-K341)*100)</f>
        <v>-0.879910571702336</v>
      </c>
      <c r="M341" s="36" t="n">
        <v>4.95430278342605</v>
      </c>
      <c r="N341" s="36" t="n">
        <v>1.28167166284998</v>
      </c>
      <c r="O341" s="36" t="n">
        <f aca="false">SQRT(M341^2+N341^2)</f>
        <v>5.11740152042184</v>
      </c>
      <c r="P341" s="40" t="n">
        <f aca="false">IF(J341="","",MAX(0,J341-1.96*O341/100))</f>
        <v>0.294860220522313</v>
      </c>
      <c r="Q341" s="40" t="n">
        <f aca="false">IF(J341="","",MIN(1,J341+1.96*O341/100))</f>
        <v>0.495462360122849</v>
      </c>
      <c r="R341" s="32" t="str">
        <f aca="false">IF(L341="","",IF(ABS(L341)&lt;=O341,"Yes","No"))</f>
        <v>Yes</v>
      </c>
      <c r="S341" s="32" t="str">
        <f aca="false">IF(L341="","",IF(ABS(L341)&lt;=1.96*O341,"Yes","No"))</f>
        <v>Yes</v>
      </c>
      <c r="T341" s="59" t="n">
        <f aca="false">IF(D341="","",ROUND(SQRT(((D341+G341)*O341/100)^2+(J341*(D341+G341)*0.15542)^2),0))</f>
        <v>40</v>
      </c>
      <c r="U341" s="32"/>
    </row>
    <row r="342" customFormat="false" ht="15" hidden="false" customHeight="false" outlineLevel="0" collapsed="false">
      <c r="A342" s="32" t="s">
        <v>418</v>
      </c>
      <c r="B342" s="32" t="s">
        <v>559</v>
      </c>
      <c r="C342" s="32" t="s">
        <v>563</v>
      </c>
      <c r="D342" s="59" t="n">
        <v>139</v>
      </c>
      <c r="E342" s="59" t="n">
        <v>128</v>
      </c>
      <c r="F342" s="68" t="n">
        <f aca="false">IF(E342="","",D342-E342)</f>
        <v>11</v>
      </c>
      <c r="G342" s="59" t="n">
        <v>197</v>
      </c>
      <c r="H342" s="59" t="n">
        <v>200</v>
      </c>
      <c r="I342" s="68" t="n">
        <f aca="false">IF(H342="","",G342-H342)</f>
        <v>-3</v>
      </c>
      <c r="J342" s="40" t="n">
        <f aca="false">IF(OR(D342="",D342+G342=0),"",D342/(D342+G342))</f>
        <v>0.413690476190476</v>
      </c>
      <c r="K342" s="40" t="n">
        <f aca="false">IF(E342="","",E342/(E342+H342))</f>
        <v>0.390243902439024</v>
      </c>
      <c r="L342" s="69" t="n">
        <f aca="false">IF(OR(K342="",J342=""),"",(J342-K342)*100)</f>
        <v>2.34465737514518</v>
      </c>
      <c r="M342" s="36" t="n">
        <v>4.95430278342605</v>
      </c>
      <c r="N342" s="36" t="n">
        <v>1.28167166284998</v>
      </c>
      <c r="O342" s="36" t="n">
        <f aca="false">SQRT(M342^2+N342^2)</f>
        <v>5.11740152042184</v>
      </c>
      <c r="P342" s="40" t="n">
        <f aca="false">IF(J342="","",MAX(0,J342-1.96*O342/100))</f>
        <v>0.313389406390208</v>
      </c>
      <c r="Q342" s="40" t="n">
        <f aca="false">IF(J342="","",MIN(1,J342+1.96*O342/100))</f>
        <v>0.513991545990744</v>
      </c>
      <c r="R342" s="32" t="str">
        <f aca="false">IF(L342="","",IF(ABS(L342)&lt;=O342,"Yes","No"))</f>
        <v>Yes</v>
      </c>
      <c r="S342" s="32" t="str">
        <f aca="false">IF(L342="","",IF(ABS(L342)&lt;=1.96*O342,"Yes","No"))</f>
        <v>Yes</v>
      </c>
      <c r="T342" s="59" t="n">
        <f aca="false">IF(D342="","",ROUND(SQRT(((D342+G342)*O342/100)^2+(J342*(D342+G342)*0.15542)^2),0))</f>
        <v>28</v>
      </c>
      <c r="U342" s="32"/>
    </row>
    <row r="343" customFormat="false" ht="15" hidden="false" customHeight="false" outlineLevel="0" collapsed="false">
      <c r="A343" s="32" t="s">
        <v>418</v>
      </c>
      <c r="B343" s="32" t="s">
        <v>564</v>
      </c>
      <c r="C343" s="32" t="s">
        <v>565</v>
      </c>
      <c r="D343" s="59" t="n">
        <v>379</v>
      </c>
      <c r="E343" s="59" t="n">
        <v>412</v>
      </c>
      <c r="F343" s="68" t="n">
        <f aca="false">IF(E343="","",D343-E343)</f>
        <v>-33</v>
      </c>
      <c r="G343" s="59" t="n">
        <v>813</v>
      </c>
      <c r="H343" s="59" t="n">
        <v>767</v>
      </c>
      <c r="I343" s="68" t="n">
        <f aca="false">IF(H343="","",G343-H343)</f>
        <v>46</v>
      </c>
      <c r="J343" s="40" t="n">
        <f aca="false">IF(OR(D343="",D343+G343=0),"",D343/(D343+G343))</f>
        <v>0.317953020134228</v>
      </c>
      <c r="K343" s="40" t="n">
        <f aca="false">IF(E343="","",E343/(E343+H343))</f>
        <v>0.349448685326548</v>
      </c>
      <c r="L343" s="69" t="n">
        <f aca="false">IF(OR(K343="",J343=""),"",(J343-K343)*100)</f>
        <v>-3.14956651923197</v>
      </c>
      <c r="M343" s="36" t="n">
        <v>3.90585804045176</v>
      </c>
      <c r="N343" s="36" t="n">
        <v>1.28167166284998</v>
      </c>
      <c r="O343" s="36" t="n">
        <f aca="false">SQRT(M343^2+N343^2)</f>
        <v>4.11076748108115</v>
      </c>
      <c r="P343" s="40" t="n">
        <f aca="false">IF(J343="","",MAX(0,J343-1.96*O343/100))</f>
        <v>0.237381977505038</v>
      </c>
      <c r="Q343" s="40" t="n">
        <f aca="false">IF(J343="","",MIN(1,J343+1.96*O343/100))</f>
        <v>0.398524062763419</v>
      </c>
      <c r="R343" s="32" t="str">
        <f aca="false">IF(L343="","",IF(ABS(L343)&lt;=O343,"Yes","No"))</f>
        <v>Yes</v>
      </c>
      <c r="S343" s="32" t="str">
        <f aca="false">IF(L343="","",IF(ABS(L343)&lt;=1.96*O343,"Yes","No"))</f>
        <v>Yes</v>
      </c>
      <c r="T343" s="59" t="n">
        <f aca="false">IF(D343="","",ROUND(SQRT(((D343+G343)*O343/100)^2+(J343*(D343+G343)*0.09439)^2),0))</f>
        <v>61</v>
      </c>
      <c r="U343" s="32"/>
    </row>
    <row r="344" customFormat="false" ht="15" hidden="false" customHeight="false" outlineLevel="0" collapsed="false">
      <c r="A344" s="32" t="s">
        <v>418</v>
      </c>
      <c r="B344" s="32" t="s">
        <v>564</v>
      </c>
      <c r="C344" s="32" t="s">
        <v>566</v>
      </c>
      <c r="D344" s="59" t="n">
        <v>318</v>
      </c>
      <c r="E344" s="59" t="n">
        <v>361</v>
      </c>
      <c r="F344" s="68" t="n">
        <f aca="false">IF(E344="","",D344-E344)</f>
        <v>-43</v>
      </c>
      <c r="G344" s="59" t="n">
        <v>668</v>
      </c>
      <c r="H344" s="59" t="n">
        <v>633</v>
      </c>
      <c r="I344" s="68" t="n">
        <f aca="false">IF(H344="","",G344-H344)</f>
        <v>35</v>
      </c>
      <c r="J344" s="40" t="n">
        <f aca="false">IF(OR(D344="",D344+G344=0),"",D344/(D344+G344))</f>
        <v>0.322515212981744</v>
      </c>
      <c r="K344" s="40" t="n">
        <f aca="false">IF(E344="","",E344/(E344+H344))</f>
        <v>0.36317907444668</v>
      </c>
      <c r="L344" s="69" t="n">
        <f aca="false">IF(OR(K344="",J344=""),"",(J344-K344)*100)</f>
        <v>-4.06638614649357</v>
      </c>
      <c r="M344" s="36" t="n">
        <v>3.90585804045176</v>
      </c>
      <c r="N344" s="36" t="n">
        <v>1.28167166284998</v>
      </c>
      <c r="O344" s="36" t="n">
        <f aca="false">SQRT(M344^2+N344^2)</f>
        <v>4.11076748108115</v>
      </c>
      <c r="P344" s="40" t="n">
        <f aca="false">IF(J344="","",MAX(0,J344-1.96*O344/100))</f>
        <v>0.241944170352554</v>
      </c>
      <c r="Q344" s="40" t="n">
        <f aca="false">IF(J344="","",MIN(1,J344+1.96*O344/100))</f>
        <v>0.403086255610935</v>
      </c>
      <c r="R344" s="32" t="str">
        <f aca="false">IF(L344="","",IF(ABS(L344)&lt;=O344,"Yes","No"))</f>
        <v>Yes</v>
      </c>
      <c r="S344" s="32" t="str">
        <f aca="false">IF(L344="","",IF(ABS(L344)&lt;=1.96*O344,"Yes","No"))</f>
        <v>Yes</v>
      </c>
      <c r="T344" s="59" t="n">
        <f aca="false">IF(D344="","",ROUND(SQRT(((D344+G344)*O344/100)^2+(J344*(D344+G344)*0.09439)^2),0))</f>
        <v>50</v>
      </c>
      <c r="U344" s="32"/>
    </row>
    <row r="345" customFormat="false" ht="15" hidden="false" customHeight="false" outlineLevel="0" collapsed="false">
      <c r="A345" s="32" t="s">
        <v>418</v>
      </c>
      <c r="B345" s="32" t="s">
        <v>564</v>
      </c>
      <c r="C345" s="32" t="s">
        <v>567</v>
      </c>
      <c r="D345" s="59" t="n">
        <v>275</v>
      </c>
      <c r="E345" s="59" t="n">
        <v>286</v>
      </c>
      <c r="F345" s="68" t="n">
        <f aca="false">IF(E345="","",D345-E345)</f>
        <v>-11</v>
      </c>
      <c r="G345" s="59" t="n">
        <v>601</v>
      </c>
      <c r="H345" s="59" t="n">
        <v>553</v>
      </c>
      <c r="I345" s="68" t="n">
        <f aca="false">IF(H345="","",G345-H345)</f>
        <v>48</v>
      </c>
      <c r="J345" s="40" t="n">
        <f aca="false">IF(OR(D345="",D345+G345=0),"",D345/(D345+G345))</f>
        <v>0.313926940639269</v>
      </c>
      <c r="K345" s="40" t="n">
        <f aca="false">IF(E345="","",E345/(E345+H345))</f>
        <v>0.34088200238379</v>
      </c>
      <c r="L345" s="69" t="n">
        <f aca="false">IF(OR(K345="",J345=""),"",(J345-K345)*100)</f>
        <v>-2.69550617445208</v>
      </c>
      <c r="M345" s="36" t="n">
        <v>3.90585804045176</v>
      </c>
      <c r="N345" s="36" t="n">
        <v>1.28167166284998</v>
      </c>
      <c r="O345" s="36" t="n">
        <f aca="false">SQRT(M345^2+N345^2)</f>
        <v>4.11076748108115</v>
      </c>
      <c r="P345" s="40" t="n">
        <f aca="false">IF(J345="","",MAX(0,J345-1.96*O345/100))</f>
        <v>0.233355898010079</v>
      </c>
      <c r="Q345" s="40" t="n">
        <f aca="false">IF(J345="","",MIN(1,J345+1.96*O345/100))</f>
        <v>0.39449798326846</v>
      </c>
      <c r="R345" s="32" t="str">
        <f aca="false">IF(L345="","",IF(ABS(L345)&lt;=O345,"Yes","No"))</f>
        <v>Yes</v>
      </c>
      <c r="S345" s="32" t="str">
        <f aca="false">IF(L345="","",IF(ABS(L345)&lt;=1.96*O345,"Yes","No"))</f>
        <v>Yes</v>
      </c>
      <c r="T345" s="59" t="n">
        <f aca="false">IF(D345="","",ROUND(SQRT(((D345+G345)*O345/100)^2+(J345*(D345+G345)*0.09439)^2),0))</f>
        <v>44</v>
      </c>
      <c r="U345" s="32"/>
    </row>
    <row r="346" customFormat="false" ht="15" hidden="false" customHeight="false" outlineLevel="0" collapsed="false">
      <c r="A346" s="32" t="s">
        <v>418</v>
      </c>
      <c r="B346" s="32" t="s">
        <v>564</v>
      </c>
      <c r="C346" s="32" t="s">
        <v>568</v>
      </c>
      <c r="D346" s="59" t="n">
        <v>285</v>
      </c>
      <c r="E346" s="59" t="n">
        <v>302</v>
      </c>
      <c r="F346" s="68" t="n">
        <f aca="false">IF(E346="","",D346-E346)</f>
        <v>-17</v>
      </c>
      <c r="G346" s="59" t="n">
        <v>611</v>
      </c>
      <c r="H346" s="59" t="n">
        <v>608</v>
      </c>
      <c r="I346" s="68" t="n">
        <f aca="false">IF(H346="","",G346-H346)</f>
        <v>3</v>
      </c>
      <c r="J346" s="40" t="n">
        <f aca="false">IF(OR(D346="",D346+G346=0),"",D346/(D346+G346))</f>
        <v>0.318080357142857</v>
      </c>
      <c r="K346" s="40" t="n">
        <f aca="false">IF(E346="","",E346/(E346+H346))</f>
        <v>0.331868131868132</v>
      </c>
      <c r="L346" s="69" t="n">
        <f aca="false">IF(OR(K346="",J346=""),"",(J346-K346)*100)</f>
        <v>-1.37877747252747</v>
      </c>
      <c r="M346" s="36" t="n">
        <v>3.90585804045176</v>
      </c>
      <c r="N346" s="36" t="n">
        <v>1.28167166284998</v>
      </c>
      <c r="O346" s="36" t="n">
        <f aca="false">SQRT(M346^2+N346^2)</f>
        <v>4.11076748108115</v>
      </c>
      <c r="P346" s="40" t="n">
        <f aca="false">IF(J346="","",MAX(0,J346-1.96*O346/100))</f>
        <v>0.237509314513667</v>
      </c>
      <c r="Q346" s="40" t="n">
        <f aca="false">IF(J346="","",MIN(1,J346+1.96*O346/100))</f>
        <v>0.398651399772048</v>
      </c>
      <c r="R346" s="32" t="str">
        <f aca="false">IF(L346="","",IF(ABS(L346)&lt;=O346,"Yes","No"))</f>
        <v>Yes</v>
      </c>
      <c r="S346" s="32" t="str">
        <f aca="false">IF(L346="","",IF(ABS(L346)&lt;=1.96*O346,"Yes","No"))</f>
        <v>Yes</v>
      </c>
      <c r="T346" s="59" t="n">
        <f aca="false">IF(D346="","",ROUND(SQRT(((D346+G346)*O346/100)^2+(J346*(D346+G346)*0.09439)^2),0))</f>
        <v>46</v>
      </c>
      <c r="U346" s="32"/>
    </row>
    <row r="347" customFormat="false" ht="15" hidden="false" customHeight="false" outlineLevel="0" collapsed="false">
      <c r="A347" s="32" t="s">
        <v>418</v>
      </c>
      <c r="B347" s="32" t="s">
        <v>569</v>
      </c>
      <c r="C347" s="32" t="s">
        <v>570</v>
      </c>
      <c r="D347" s="59" t="n">
        <v>76</v>
      </c>
      <c r="E347" s="59" t="n">
        <v>92</v>
      </c>
      <c r="F347" s="68" t="n">
        <f aca="false">IF(E347="","",D347-E347)</f>
        <v>-16</v>
      </c>
      <c r="G347" s="59" t="n">
        <v>173</v>
      </c>
      <c r="H347" s="59" t="n">
        <v>167</v>
      </c>
      <c r="I347" s="68" t="n">
        <f aca="false">IF(H347="","",G347-H347)</f>
        <v>6</v>
      </c>
      <c r="J347" s="40" t="n">
        <f aca="false">IF(OR(D347="",D347+G347=0),"",D347/(D347+G347))</f>
        <v>0.305220883534137</v>
      </c>
      <c r="K347" s="40" t="n">
        <f aca="false">IF(E347="","",E347/(E347+H347))</f>
        <v>0.355212355212355</v>
      </c>
      <c r="L347" s="69" t="n">
        <f aca="false">IF(OR(K347="",J347=""),"",(J347-K347)*100)</f>
        <v>-4.99914716782187</v>
      </c>
      <c r="M347" s="36" t="n">
        <v>4.95430278342605</v>
      </c>
      <c r="N347" s="36" t="n">
        <v>1.28167166284998</v>
      </c>
      <c r="O347" s="36" t="n">
        <f aca="false">SQRT(M347^2+N347^2)</f>
        <v>5.11740152042184</v>
      </c>
      <c r="P347" s="40" t="n">
        <f aca="false">IF(J347="","",MAX(0,J347-1.96*O347/100))</f>
        <v>0.204919813733868</v>
      </c>
      <c r="Q347" s="40" t="n">
        <f aca="false">IF(J347="","",MIN(1,J347+1.96*O347/100))</f>
        <v>0.405521953334405</v>
      </c>
      <c r="R347" s="32" t="str">
        <f aca="false">IF(L347="","",IF(ABS(L347)&lt;=O347,"Yes","No"))</f>
        <v>Yes</v>
      </c>
      <c r="S347" s="32" t="str">
        <f aca="false">IF(L347="","",IF(ABS(L347)&lt;=1.96*O347,"Yes","No"))</f>
        <v>Yes</v>
      </c>
      <c r="T347" s="59" t="n">
        <f aca="false">IF(D347="","",ROUND(SQRT(((D347+G347)*O347/100)^2+(J347*(D347+G347)*0.15542)^2),0))</f>
        <v>17</v>
      </c>
      <c r="U347" s="32"/>
    </row>
    <row r="348" customFormat="false" ht="15" hidden="false" customHeight="false" outlineLevel="0" collapsed="false">
      <c r="A348" s="32" t="s">
        <v>418</v>
      </c>
      <c r="B348" s="32" t="s">
        <v>571</v>
      </c>
      <c r="C348" s="32" t="s">
        <v>572</v>
      </c>
      <c r="D348" s="59" t="n">
        <v>329</v>
      </c>
      <c r="E348" s="59" t="n">
        <v>335</v>
      </c>
      <c r="F348" s="68" t="n">
        <f aca="false">IF(E348="","",D348-E348)</f>
        <v>-6</v>
      </c>
      <c r="G348" s="59" t="n">
        <v>603</v>
      </c>
      <c r="H348" s="59" t="n">
        <v>581</v>
      </c>
      <c r="I348" s="68" t="n">
        <f aca="false">IF(H348="","",G348-H348)</f>
        <v>22</v>
      </c>
      <c r="J348" s="40" t="n">
        <f aca="false">IF(OR(D348="",D348+G348=0),"",D348/(D348+G348))</f>
        <v>0.353004291845494</v>
      </c>
      <c r="K348" s="40" t="n">
        <f aca="false">IF(E348="","",E348/(E348+H348))</f>
        <v>0.365720524017467</v>
      </c>
      <c r="L348" s="69" t="n">
        <f aca="false">IF(OR(K348="",J348=""),"",(J348-K348)*100)</f>
        <v>-1.27162321719737</v>
      </c>
      <c r="M348" s="36" t="n">
        <v>3.90585804045176</v>
      </c>
      <c r="N348" s="36" t="n">
        <v>1.28167166284998</v>
      </c>
      <c r="O348" s="36" t="n">
        <f aca="false">SQRT(M348^2+N348^2)</f>
        <v>4.11076748108115</v>
      </c>
      <c r="P348" s="40" t="n">
        <f aca="false">IF(J348="","",MAX(0,J348-1.96*O348/100))</f>
        <v>0.272433249216303</v>
      </c>
      <c r="Q348" s="40" t="n">
        <f aca="false">IF(J348="","",MIN(1,J348+1.96*O348/100))</f>
        <v>0.433575334474684</v>
      </c>
      <c r="R348" s="32" t="str">
        <f aca="false">IF(L348="","",IF(ABS(L348)&lt;=O348,"Yes","No"))</f>
        <v>Yes</v>
      </c>
      <c r="S348" s="32" t="str">
        <f aca="false">IF(L348="","",IF(ABS(L348)&lt;=1.96*O348,"Yes","No"))</f>
        <v>Yes</v>
      </c>
      <c r="T348" s="59" t="n">
        <f aca="false">IF(D348="","",ROUND(SQRT(((D348+G348)*O348/100)^2+(J348*(D348+G348)*0.09439)^2),0))</f>
        <v>49</v>
      </c>
      <c r="U348" s="32"/>
    </row>
    <row r="349" customFormat="false" ht="15" hidden="false" customHeight="false" outlineLevel="0" collapsed="false">
      <c r="A349" s="32" t="s">
        <v>418</v>
      </c>
      <c r="B349" s="32" t="s">
        <v>573</v>
      </c>
      <c r="C349" s="32" t="s">
        <v>574</v>
      </c>
      <c r="D349" s="59" t="n">
        <v>204</v>
      </c>
      <c r="E349" s="59" t="n">
        <v>210</v>
      </c>
      <c r="F349" s="68" t="n">
        <f aca="false">IF(E349="","",D349-E349)</f>
        <v>-6</v>
      </c>
      <c r="G349" s="59" t="n">
        <v>310</v>
      </c>
      <c r="H349" s="59" t="n">
        <v>309</v>
      </c>
      <c r="I349" s="68" t="n">
        <f aca="false">IF(H349="","",G349-H349)</f>
        <v>1</v>
      </c>
      <c r="J349" s="40" t="n">
        <f aca="false">IF(OR(D349="",D349+G349=0),"",D349/(D349+G349))</f>
        <v>0.396887159533074</v>
      </c>
      <c r="K349" s="40" t="n">
        <f aca="false">IF(E349="","",E349/(E349+H349))</f>
        <v>0.404624277456647</v>
      </c>
      <c r="L349" s="69" t="n">
        <f aca="false">IF(OR(K349="",J349=""),"",(J349-K349)*100)</f>
        <v>-0.773711792357351</v>
      </c>
      <c r="M349" s="36" t="n">
        <v>4.95430278342605</v>
      </c>
      <c r="N349" s="36" t="n">
        <v>1.28167166284998</v>
      </c>
      <c r="O349" s="36" t="n">
        <f aca="false">SQRT(M349^2+N349^2)</f>
        <v>5.11740152042184</v>
      </c>
      <c r="P349" s="40" t="n">
        <f aca="false">IF(J349="","",MAX(0,J349-1.96*O349/100))</f>
        <v>0.296586089732806</v>
      </c>
      <c r="Q349" s="40" t="n">
        <f aca="false">IF(J349="","",MIN(1,J349+1.96*O349/100))</f>
        <v>0.497188229333342</v>
      </c>
      <c r="R349" s="32" t="str">
        <f aca="false">IF(L349="","",IF(ABS(L349)&lt;=O349,"Yes","No"))</f>
        <v>Yes</v>
      </c>
      <c r="S349" s="32" t="str">
        <f aca="false">IF(L349="","",IF(ABS(L349)&lt;=1.96*O349,"Yes","No"))</f>
        <v>Yes</v>
      </c>
      <c r="T349" s="59" t="n">
        <f aca="false">IF(D349="","",ROUND(SQRT(((D349+G349)*O349/100)^2+(J349*(D349+G349)*0.15542)^2),0))</f>
        <v>41</v>
      </c>
      <c r="U349" s="32"/>
    </row>
    <row r="350" customFormat="false" ht="15" hidden="false" customHeight="false" outlineLevel="0" collapsed="false">
      <c r="A350" s="32" t="s">
        <v>418</v>
      </c>
      <c r="B350" s="32" t="s">
        <v>575</v>
      </c>
      <c r="C350" s="32" t="s">
        <v>576</v>
      </c>
      <c r="D350" s="59" t="n">
        <v>306</v>
      </c>
      <c r="E350" s="59" t="n">
        <v>331</v>
      </c>
      <c r="F350" s="68" t="n">
        <f aca="false">IF(E350="","",D350-E350)</f>
        <v>-25</v>
      </c>
      <c r="G350" s="59" t="n">
        <v>466</v>
      </c>
      <c r="H350" s="59" t="n">
        <v>458</v>
      </c>
      <c r="I350" s="68" t="n">
        <f aca="false">IF(H350="","",G350-H350)</f>
        <v>8</v>
      </c>
      <c r="J350" s="40" t="n">
        <f aca="false">IF(OR(D350="",D350+G350=0),"",D350/(D350+G350))</f>
        <v>0.396373056994819</v>
      </c>
      <c r="K350" s="40" t="n">
        <f aca="false">IF(E350="","",E350/(E350+H350))</f>
        <v>0.419518377693283</v>
      </c>
      <c r="L350" s="69" t="n">
        <f aca="false">IF(OR(K350="",J350=""),"",(J350-K350)*100)</f>
        <v>-2.3145320698464</v>
      </c>
      <c r="M350" s="36" t="n">
        <v>3.90585804045176</v>
      </c>
      <c r="N350" s="36" t="n">
        <v>1.28167166284998</v>
      </c>
      <c r="O350" s="36" t="n">
        <f aca="false">SQRT(M350^2+N350^2)</f>
        <v>4.11076748108115</v>
      </c>
      <c r="P350" s="40" t="n">
        <f aca="false">IF(J350="","",MAX(0,J350-1.96*O350/100))</f>
        <v>0.315802014365628</v>
      </c>
      <c r="Q350" s="40" t="n">
        <f aca="false">IF(J350="","",MIN(1,J350+1.96*O350/100))</f>
        <v>0.476944099624009</v>
      </c>
      <c r="R350" s="32" t="str">
        <f aca="false">IF(L350="","",IF(ABS(L350)&lt;=O350,"Yes","No"))</f>
        <v>Yes</v>
      </c>
      <c r="S350" s="32" t="str">
        <f aca="false">IF(L350="","",IF(ABS(L350)&lt;=1.96*O350,"Yes","No"))</f>
        <v>Yes</v>
      </c>
      <c r="T350" s="59" t="n">
        <f aca="false">IF(D350="","",ROUND(SQRT(((D350+G350)*O350/100)^2+(J350*(D350+G350)*0.09439)^2),0))</f>
        <v>43</v>
      </c>
      <c r="U350" s="32"/>
    </row>
    <row r="351" customFormat="false" ht="15" hidden="false" customHeight="false" outlineLevel="0" collapsed="false">
      <c r="A351" s="32" t="s">
        <v>418</v>
      </c>
      <c r="B351" s="32" t="s">
        <v>577</v>
      </c>
      <c r="C351" s="32" t="s">
        <v>578</v>
      </c>
      <c r="D351" s="59" t="n">
        <v>268</v>
      </c>
      <c r="E351" s="59" t="n">
        <v>307</v>
      </c>
      <c r="F351" s="68" t="n">
        <f aca="false">IF(E351="","",D351-E351)</f>
        <v>-39</v>
      </c>
      <c r="G351" s="59" t="n">
        <v>771</v>
      </c>
      <c r="H351" s="59" t="n">
        <v>746</v>
      </c>
      <c r="I351" s="68" t="n">
        <f aca="false">IF(H351="","",G351-H351)</f>
        <v>25</v>
      </c>
      <c r="J351" s="40" t="n">
        <f aca="false">IF(OR(D351="",D351+G351=0),"",D351/(D351+G351))</f>
        <v>0.257940327237729</v>
      </c>
      <c r="K351" s="40" t="n">
        <f aca="false">IF(E351="","",E351/(E351+H351))</f>
        <v>0.291547958214625</v>
      </c>
      <c r="L351" s="69" t="n">
        <f aca="false">IF(OR(K351="",J351=""),"",(J351-K351)*100)</f>
        <v>-3.36076309768963</v>
      </c>
      <c r="M351" s="36" t="n">
        <v>3.90585804045176</v>
      </c>
      <c r="N351" s="36" t="n">
        <v>1.28167166284998</v>
      </c>
      <c r="O351" s="36" t="n">
        <f aca="false">SQRT(M351^2+N351^2)</f>
        <v>4.11076748108115</v>
      </c>
      <c r="P351" s="40" t="n">
        <f aca="false">IF(J351="","",MAX(0,J351-1.96*O351/100))</f>
        <v>0.177369284608538</v>
      </c>
      <c r="Q351" s="40" t="n">
        <f aca="false">IF(J351="","",MIN(1,J351+1.96*O351/100))</f>
        <v>0.338511369866919</v>
      </c>
      <c r="R351" s="32" t="str">
        <f aca="false">IF(L351="","",IF(ABS(L351)&lt;=O351,"Yes","No"))</f>
        <v>Yes</v>
      </c>
      <c r="S351" s="32" t="str">
        <f aca="false">IF(L351="","",IF(ABS(L351)&lt;=1.96*O351,"Yes","No"))</f>
        <v>Yes</v>
      </c>
      <c r="T351" s="59" t="n">
        <f aca="false">IF(D351="","",ROUND(SQRT(((D351+G351)*O351/100)^2+(J351*(D351+G351)*0.09439)^2),0))</f>
        <v>50</v>
      </c>
      <c r="U351" s="32"/>
    </row>
    <row r="352" customFormat="false" ht="15" hidden="false" customHeight="false" outlineLevel="0" collapsed="false">
      <c r="A352" s="32" t="s">
        <v>418</v>
      </c>
      <c r="B352" s="32" t="s">
        <v>577</v>
      </c>
      <c r="C352" s="32" t="s">
        <v>579</v>
      </c>
      <c r="D352" s="59" t="n">
        <v>220</v>
      </c>
      <c r="E352" s="59" t="n">
        <v>232</v>
      </c>
      <c r="F352" s="68" t="n">
        <f aca="false">IF(E352="","",D352-E352)</f>
        <v>-12</v>
      </c>
      <c r="G352" s="59" t="n">
        <v>497</v>
      </c>
      <c r="H352" s="59" t="n">
        <v>487</v>
      </c>
      <c r="I352" s="68" t="n">
        <f aca="false">IF(H352="","",G352-H352)</f>
        <v>10</v>
      </c>
      <c r="J352" s="40" t="n">
        <f aca="false">IF(OR(D352="",D352+G352=0),"",D352/(D352+G352))</f>
        <v>0.306834030683403</v>
      </c>
      <c r="K352" s="40" t="n">
        <f aca="false">IF(E352="","",E352/(E352+H352))</f>
        <v>0.322670375521558</v>
      </c>
      <c r="L352" s="69" t="n">
        <f aca="false">IF(OR(K352="",J352=""),"",(J352-K352)*100)</f>
        <v>-1.58363448381546</v>
      </c>
      <c r="M352" s="36" t="n">
        <v>4.95430278342605</v>
      </c>
      <c r="N352" s="36" t="n">
        <v>1.28167166284998</v>
      </c>
      <c r="O352" s="36" t="n">
        <f aca="false">SQRT(M352^2+N352^2)</f>
        <v>5.11740152042184</v>
      </c>
      <c r="P352" s="40" t="n">
        <f aca="false">IF(J352="","",MAX(0,J352-1.96*O352/100))</f>
        <v>0.206532960883135</v>
      </c>
      <c r="Q352" s="40" t="n">
        <f aca="false">IF(J352="","",MIN(1,J352+1.96*O352/100))</f>
        <v>0.407135100483671</v>
      </c>
      <c r="R352" s="32" t="str">
        <f aca="false">IF(L352="","",IF(ABS(L352)&lt;=O352,"Yes","No"))</f>
        <v>Yes</v>
      </c>
      <c r="S352" s="32" t="str">
        <f aca="false">IF(L352="","",IF(ABS(L352)&lt;=1.96*O352,"Yes","No"))</f>
        <v>Yes</v>
      </c>
      <c r="T352" s="59" t="n">
        <f aca="false">IF(D352="","",ROUND(SQRT(((D352+G352)*O352/100)^2+(J352*(D352+G352)*0.15542)^2),0))</f>
        <v>50</v>
      </c>
      <c r="U352" s="32"/>
    </row>
    <row r="353" customFormat="false" ht="15" hidden="false" customHeight="false" outlineLevel="0" collapsed="false">
      <c r="A353" s="32" t="s">
        <v>418</v>
      </c>
      <c r="B353" s="32" t="s">
        <v>577</v>
      </c>
      <c r="C353" s="32" t="s">
        <v>580</v>
      </c>
      <c r="D353" s="59" t="n">
        <v>169</v>
      </c>
      <c r="E353" s="59" t="n">
        <v>178</v>
      </c>
      <c r="F353" s="68" t="n">
        <f aca="false">IF(E353="","",D353-E353)</f>
        <v>-9</v>
      </c>
      <c r="G353" s="59" t="n">
        <v>449</v>
      </c>
      <c r="H353" s="59" t="n">
        <v>480</v>
      </c>
      <c r="I353" s="68" t="n">
        <f aca="false">IF(H353="","",G353-H353)</f>
        <v>-31</v>
      </c>
      <c r="J353" s="40" t="n">
        <f aca="false">IF(OR(D353="",D353+G353=0),"",D353/(D353+G353))</f>
        <v>0.273462783171521</v>
      </c>
      <c r="K353" s="40" t="n">
        <f aca="false">IF(E353="","",E353/(E353+H353))</f>
        <v>0.270516717325228</v>
      </c>
      <c r="L353" s="69" t="n">
        <f aca="false">IF(OR(K353="",J353=""),"",(J353-K353)*100)</f>
        <v>0.294606584629309</v>
      </c>
      <c r="M353" s="36" t="n">
        <v>4.95430278342605</v>
      </c>
      <c r="N353" s="36" t="n">
        <v>1.28167166284998</v>
      </c>
      <c r="O353" s="36" t="n">
        <f aca="false">SQRT(M353^2+N353^2)</f>
        <v>5.11740152042184</v>
      </c>
      <c r="P353" s="40" t="n">
        <f aca="false">IF(J353="","",MAX(0,J353-1.96*O353/100))</f>
        <v>0.173161713371253</v>
      </c>
      <c r="Q353" s="40" t="n">
        <f aca="false">IF(J353="","",MIN(1,J353+1.96*O353/100))</f>
        <v>0.373763852971789</v>
      </c>
      <c r="R353" s="32" t="str">
        <f aca="false">IF(L353="","",IF(ABS(L353)&lt;=O353,"Yes","No"))</f>
        <v>Yes</v>
      </c>
      <c r="S353" s="32" t="str">
        <f aca="false">IF(L353="","",IF(ABS(L353)&lt;=1.96*O353,"Yes","No"))</f>
        <v>Yes</v>
      </c>
      <c r="T353" s="59" t="n">
        <f aca="false">IF(D353="","",ROUND(SQRT(((D353+G353)*O353/100)^2+(J353*(D353+G353)*0.15542)^2),0))</f>
        <v>41</v>
      </c>
      <c r="U353" s="32"/>
    </row>
    <row r="354" customFormat="false" ht="15" hidden="false" customHeight="false" outlineLevel="0" collapsed="false">
      <c r="A354" s="32" t="s">
        <v>418</v>
      </c>
      <c r="B354" s="32" t="s">
        <v>577</v>
      </c>
      <c r="C354" s="32" t="s">
        <v>581</v>
      </c>
      <c r="D354" s="59" t="n">
        <v>170</v>
      </c>
      <c r="E354" s="59" t="n">
        <v>180</v>
      </c>
      <c r="F354" s="68" t="n">
        <f aca="false">IF(E354="","",D354-E354)</f>
        <v>-10</v>
      </c>
      <c r="G354" s="59" t="n">
        <v>430</v>
      </c>
      <c r="H354" s="59" t="n">
        <v>430</v>
      </c>
      <c r="I354" s="68" t="n">
        <f aca="false">IF(H354="","",G354-H354)</f>
        <v>0</v>
      </c>
      <c r="J354" s="40" t="n">
        <f aca="false">IF(OR(D354="",D354+G354=0),"",D354/(D354+G354))</f>
        <v>0.283333333333333</v>
      </c>
      <c r="K354" s="40" t="n">
        <f aca="false">IF(E354="","",E354/(E354+H354))</f>
        <v>0.295081967213115</v>
      </c>
      <c r="L354" s="69" t="n">
        <f aca="false">IF(OR(K354="",J354=""),"",(J354-K354)*100)</f>
        <v>-1.17486338797814</v>
      </c>
      <c r="M354" s="36" t="n">
        <v>4.95430278342605</v>
      </c>
      <c r="N354" s="36" t="n">
        <v>1.28167166284998</v>
      </c>
      <c r="O354" s="36" t="n">
        <f aca="false">SQRT(M354^2+N354^2)</f>
        <v>5.11740152042184</v>
      </c>
      <c r="P354" s="40" t="n">
        <f aca="false">IF(J354="","",MAX(0,J354-1.96*O354/100))</f>
        <v>0.183032263533065</v>
      </c>
      <c r="Q354" s="40" t="n">
        <f aca="false">IF(J354="","",MIN(1,J354+1.96*O354/100))</f>
        <v>0.383634403133601</v>
      </c>
      <c r="R354" s="32" t="str">
        <f aca="false">IF(L354="","",IF(ABS(L354)&lt;=O354,"Yes","No"))</f>
        <v>Yes</v>
      </c>
      <c r="S354" s="32" t="str">
        <f aca="false">IF(L354="","",IF(ABS(L354)&lt;=1.96*O354,"Yes","No"))</f>
        <v>Yes</v>
      </c>
      <c r="T354" s="59" t="n">
        <f aca="false">IF(D354="","",ROUND(SQRT(((D354+G354)*O354/100)^2+(J354*(D354+G354)*0.15542)^2),0))</f>
        <v>41</v>
      </c>
      <c r="U354" s="32"/>
    </row>
    <row r="355" customFormat="false" ht="15" hidden="false" customHeight="false" outlineLevel="0" collapsed="false">
      <c r="A355" s="32" t="s">
        <v>418</v>
      </c>
      <c r="B355" s="32" t="s">
        <v>577</v>
      </c>
      <c r="C355" s="32" t="s">
        <v>582</v>
      </c>
      <c r="D355" s="59" t="n">
        <v>295</v>
      </c>
      <c r="E355" s="59" t="n">
        <v>345</v>
      </c>
      <c r="F355" s="68" t="n">
        <f aca="false">IF(E355="","",D355-E355)</f>
        <v>-50</v>
      </c>
      <c r="G355" s="59" t="n">
        <v>593</v>
      </c>
      <c r="H355" s="59" t="n">
        <v>573</v>
      </c>
      <c r="I355" s="68" t="n">
        <f aca="false">IF(H355="","",G355-H355)</f>
        <v>20</v>
      </c>
      <c r="J355" s="40" t="n">
        <f aca="false">IF(OR(D355="",D355+G355=0),"",D355/(D355+G355))</f>
        <v>0.332207207207207</v>
      </c>
      <c r="K355" s="40" t="n">
        <f aca="false">IF(E355="","",E355/(E355+H355))</f>
        <v>0.375816993464052</v>
      </c>
      <c r="L355" s="69" t="n">
        <f aca="false">IF(OR(K355="",J355=""),"",(J355-K355)*100)</f>
        <v>-4.36097862568451</v>
      </c>
      <c r="M355" s="36" t="n">
        <v>3.90585804045176</v>
      </c>
      <c r="N355" s="36" t="n">
        <v>1.28167166284998</v>
      </c>
      <c r="O355" s="36" t="n">
        <f aca="false">SQRT(M355^2+N355^2)</f>
        <v>4.11076748108115</v>
      </c>
      <c r="P355" s="40" t="n">
        <f aca="false">IF(J355="","",MAX(0,J355-1.96*O355/100))</f>
        <v>0.251636164578017</v>
      </c>
      <c r="Q355" s="40" t="n">
        <f aca="false">IF(J355="","",MIN(1,J355+1.96*O355/100))</f>
        <v>0.412778249836398</v>
      </c>
      <c r="R355" s="32" t="str">
        <f aca="false">IF(L355="","",IF(ABS(L355)&lt;=O355,"Yes","No"))</f>
        <v>No</v>
      </c>
      <c r="S355" s="32" t="str">
        <f aca="false">IF(L355="","",IF(ABS(L355)&lt;=1.96*O355,"Yes","No"))</f>
        <v>Yes</v>
      </c>
      <c r="T355" s="59" t="n">
        <f aca="false">IF(D355="","",ROUND(SQRT(((D355+G355)*O355/100)^2+(J355*(D355+G355)*0.09439)^2),0))</f>
        <v>46</v>
      </c>
      <c r="U355" s="32"/>
    </row>
    <row r="356" customFormat="false" ht="15" hidden="false" customHeight="false" outlineLevel="0" collapsed="false">
      <c r="A356" s="32" t="s">
        <v>418</v>
      </c>
      <c r="B356" s="32" t="s">
        <v>583</v>
      </c>
      <c r="C356" s="32" t="s">
        <v>584</v>
      </c>
      <c r="D356" s="59" t="n">
        <v>1065</v>
      </c>
      <c r="E356" s="59" t="n">
        <v>1084</v>
      </c>
      <c r="F356" s="68" t="n">
        <f aca="false">IF(E356="","",D356-E356)</f>
        <v>-19</v>
      </c>
      <c r="G356" s="59" t="n">
        <v>1170</v>
      </c>
      <c r="H356" s="59" t="n">
        <v>1187</v>
      </c>
      <c r="I356" s="68" t="n">
        <f aca="false">IF(H356="","",G356-H356)</f>
        <v>-17</v>
      </c>
      <c r="J356" s="40" t="n">
        <f aca="false">IF(OR(D356="",D356+G356=0),"",D356/(D356+G356))</f>
        <v>0.476510067114094</v>
      </c>
      <c r="K356" s="40" t="n">
        <f aca="false">IF(E356="","",E356/(E356+H356))</f>
        <v>0.477322765301629</v>
      </c>
      <c r="L356" s="69" t="n">
        <f aca="false">IF(OR(K356="",J356=""),"",(J356-K356)*100)</f>
        <v>-0.0812698187535321</v>
      </c>
      <c r="M356" s="36" t="n">
        <v>3.81593102501519</v>
      </c>
      <c r="N356" s="36" t="n">
        <v>1.28167166284998</v>
      </c>
      <c r="O356" s="36" t="n">
        <f aca="false">SQRT(M356^2+N356^2)</f>
        <v>4.02542070335836</v>
      </c>
      <c r="P356" s="40" t="n">
        <f aca="false">IF(J356="","",MAX(0,J356-1.96*O356/100))</f>
        <v>0.39761182132827</v>
      </c>
      <c r="Q356" s="40" t="n">
        <f aca="false">IF(J356="","",MIN(1,J356+1.96*O356/100))</f>
        <v>0.555408312899918</v>
      </c>
      <c r="R356" s="32" t="str">
        <f aca="false">IF(L356="","",IF(ABS(L356)&lt;=O356,"Yes","No"))</f>
        <v>Yes</v>
      </c>
      <c r="S356" s="32" t="str">
        <f aca="false">IF(L356="","",IF(ABS(L356)&lt;=1.96*O356,"Yes","No"))</f>
        <v>Yes</v>
      </c>
      <c r="T356" s="59" t="n">
        <f aca="false">IF(D356="","",ROUND(SQRT(((D356+G356)*O356/100)^2+(J356*(D356+G356)*0.09179)^2),0))</f>
        <v>133</v>
      </c>
      <c r="U356" s="32"/>
    </row>
    <row r="357" customFormat="false" ht="15" hidden="false" customHeight="false" outlineLevel="0" collapsed="false">
      <c r="A357" s="32" t="s">
        <v>418</v>
      </c>
      <c r="B357" s="32" t="s">
        <v>583</v>
      </c>
      <c r="C357" s="32" t="s">
        <v>585</v>
      </c>
      <c r="D357" s="59" t="n">
        <v>350</v>
      </c>
      <c r="E357" s="59"/>
      <c r="F357" s="68" t="str">
        <f aca="false">IF(E357="","",D357-E357)</f>
        <v/>
      </c>
      <c r="G357" s="59" t="n">
        <v>383</v>
      </c>
      <c r="H357" s="59"/>
      <c r="I357" s="68" t="str">
        <f aca="false">IF(H357="","",G357-H357)</f>
        <v/>
      </c>
      <c r="J357" s="40" t="n">
        <f aca="false">IF(OR(D357="",D357+G357=0),"",D357/(D357+G357))</f>
        <v>0.477489768076398</v>
      </c>
      <c r="K357" s="40" t="str">
        <f aca="false">IF(E357="","",E357/(E357+H357))</f>
        <v/>
      </c>
      <c r="L357" s="69" t="str">
        <f aca="false">IF(OR(K357="",J357=""),"",(J357-K357)*100)</f>
        <v/>
      </c>
      <c r="M357" s="36" t="n">
        <v>4.95430278342605</v>
      </c>
      <c r="N357" s="36" t="n">
        <v>1.28167166284998</v>
      </c>
      <c r="O357" s="36" t="n">
        <f aca="false">SQRT(M357^2+N357^2)</f>
        <v>5.11740152042184</v>
      </c>
      <c r="P357" s="40" t="n">
        <f aca="false">IF(J357="","",MAX(0,J357-1.96*O357/100))</f>
        <v>0.37718869827613</v>
      </c>
      <c r="Q357" s="40" t="n">
        <f aca="false">IF(J357="","",MIN(1,J357+1.96*O357/100))</f>
        <v>0.577790837876666</v>
      </c>
      <c r="R357" s="32" t="str">
        <f aca="false">IF(L357="","",IF(ABS(L357)&lt;=O357,"Yes","No"))</f>
        <v/>
      </c>
      <c r="S357" s="32" t="str">
        <f aca="false">IF(L357="","",IF(ABS(L357)&lt;=1.96*O357,"Yes","No"))</f>
        <v/>
      </c>
      <c r="T357" s="59" t="n">
        <f aca="false">IF(D357="","",ROUND(SQRT(((D357+G357)*O357/100)^2+(J357*(D357+G357)*0.15542)^2),0))</f>
        <v>66</v>
      </c>
      <c r="U357" s="32" t="s">
        <v>735</v>
      </c>
    </row>
    <row r="358" customFormat="false" ht="15" hidden="false" customHeight="false" outlineLevel="0" collapsed="false">
      <c r="A358" s="32" t="s">
        <v>418</v>
      </c>
      <c r="B358" s="32" t="s">
        <v>583</v>
      </c>
      <c r="C358" s="32" t="s">
        <v>586</v>
      </c>
      <c r="D358" s="59" t="n">
        <v>849</v>
      </c>
      <c r="E358" s="59" t="n">
        <v>880</v>
      </c>
      <c r="F358" s="68" t="n">
        <f aca="false">IF(E358="","",D358-E358)</f>
        <v>-31</v>
      </c>
      <c r="G358" s="59" t="n">
        <v>985</v>
      </c>
      <c r="H358" s="59" t="n">
        <v>960</v>
      </c>
      <c r="I358" s="68" t="n">
        <f aca="false">IF(H358="","",G358-H358)</f>
        <v>25</v>
      </c>
      <c r="J358" s="40" t="n">
        <f aca="false">IF(OR(D358="",D358+G358=0),"",D358/(D358+G358))</f>
        <v>0.462922573609597</v>
      </c>
      <c r="K358" s="40" t="n">
        <f aca="false">IF(E358="","",E358/(E358+H358))</f>
        <v>0.478260869565217</v>
      </c>
      <c r="L358" s="69" t="n">
        <f aca="false">IF(OR(K358="",J358=""),"",(J358-K358)*100)</f>
        <v>-1.53382959556209</v>
      </c>
      <c r="M358" s="36" t="n">
        <v>3.81593102501519</v>
      </c>
      <c r="N358" s="36" t="n">
        <v>1.28167166284998</v>
      </c>
      <c r="O358" s="36" t="n">
        <f aca="false">SQRT(M358^2+N358^2)</f>
        <v>4.02542070335836</v>
      </c>
      <c r="P358" s="40" t="n">
        <f aca="false">IF(J358="","",MAX(0,J358-1.96*O358/100))</f>
        <v>0.384024327823773</v>
      </c>
      <c r="Q358" s="40" t="n">
        <f aca="false">IF(J358="","",MIN(1,J358+1.96*O358/100))</f>
        <v>0.54182081939542</v>
      </c>
      <c r="R358" s="32" t="str">
        <f aca="false">IF(L358="","",IF(ABS(L358)&lt;=O358,"Yes","No"))</f>
        <v>Yes</v>
      </c>
      <c r="S358" s="32" t="str">
        <f aca="false">IF(L358="","",IF(ABS(L358)&lt;=1.96*O358,"Yes","No"))</f>
        <v>Yes</v>
      </c>
      <c r="T358" s="59" t="n">
        <f aca="false">IF(D358="","",ROUND(SQRT(((D358+G358)*O358/100)^2+(J358*(D358+G358)*0.09179)^2),0))</f>
        <v>107</v>
      </c>
      <c r="U358" s="32"/>
    </row>
    <row r="359" customFormat="false" ht="15" hidden="false" customHeight="false" outlineLevel="0" collapsed="false">
      <c r="A359" s="32" t="s">
        <v>418</v>
      </c>
      <c r="B359" s="32" t="s">
        <v>583</v>
      </c>
      <c r="C359" s="32" t="s">
        <v>587</v>
      </c>
      <c r="D359" s="59" t="n">
        <v>262</v>
      </c>
      <c r="E359" s="59"/>
      <c r="F359" s="68" t="str">
        <f aca="false">IF(E359="","",D359-E359)</f>
        <v/>
      </c>
      <c r="G359" s="59" t="n">
        <v>291</v>
      </c>
      <c r="H359" s="59"/>
      <c r="I359" s="68" t="str">
        <f aca="false">IF(H359="","",G359-H359)</f>
        <v/>
      </c>
      <c r="J359" s="40" t="n">
        <f aca="false">IF(OR(D359="",D359+G359=0),"",D359/(D359+G359))</f>
        <v>0.47377938517179</v>
      </c>
      <c r="K359" s="40" t="str">
        <f aca="false">IF(E359="","",E359/(E359+H359))</f>
        <v/>
      </c>
      <c r="L359" s="69" t="str">
        <f aca="false">IF(OR(K359="",J359=""),"",(J359-K359)*100)</f>
        <v/>
      </c>
      <c r="M359" s="36" t="n">
        <v>4.95430278342605</v>
      </c>
      <c r="N359" s="36" t="n">
        <v>1.28167166284998</v>
      </c>
      <c r="O359" s="36" t="n">
        <f aca="false">SQRT(M359^2+N359^2)</f>
        <v>5.11740152042184</v>
      </c>
      <c r="P359" s="40" t="n">
        <f aca="false">IF(J359="","",MAX(0,J359-1.96*O359/100))</f>
        <v>0.373478315371522</v>
      </c>
      <c r="Q359" s="40" t="n">
        <f aca="false">IF(J359="","",MIN(1,J359+1.96*O359/100))</f>
        <v>0.574080454972058</v>
      </c>
      <c r="R359" s="32" t="str">
        <f aca="false">IF(L359="","",IF(ABS(L359)&lt;=O359,"Yes","No"))</f>
        <v/>
      </c>
      <c r="S359" s="32" t="str">
        <f aca="false">IF(L359="","",IF(ABS(L359)&lt;=1.96*O359,"Yes","No"))</f>
        <v/>
      </c>
      <c r="T359" s="59" t="n">
        <f aca="false">IF(D359="","",ROUND(SQRT(((D359+G359)*O359/100)^2+(J359*(D359+G359)*0.15542)^2),0))</f>
        <v>50</v>
      </c>
      <c r="U359" s="32" t="s">
        <v>735</v>
      </c>
    </row>
    <row r="360" customFormat="false" ht="15" hidden="false" customHeight="false" outlineLevel="0" collapsed="false">
      <c r="A360" s="32" t="s">
        <v>418</v>
      </c>
      <c r="B360" s="32" t="s">
        <v>588</v>
      </c>
      <c r="C360" s="32" t="s">
        <v>589</v>
      </c>
      <c r="D360" s="59" t="n">
        <v>413</v>
      </c>
      <c r="E360" s="59" t="n">
        <v>416</v>
      </c>
      <c r="F360" s="68" t="n">
        <f aca="false">IF(E360="","",D360-E360)</f>
        <v>-3</v>
      </c>
      <c r="G360" s="59" t="n">
        <v>648</v>
      </c>
      <c r="H360" s="59" t="n">
        <v>658</v>
      </c>
      <c r="I360" s="68" t="n">
        <f aca="false">IF(H360="","",G360-H360)</f>
        <v>-10</v>
      </c>
      <c r="J360" s="40" t="n">
        <f aca="false">IF(OR(D360="",D360+G360=0),"",D360/(D360+G360))</f>
        <v>0.389255419415646</v>
      </c>
      <c r="K360" s="40" t="n">
        <f aca="false">IF(E360="","",E360/(E360+H360))</f>
        <v>0.387337057728119</v>
      </c>
      <c r="L360" s="69" t="n">
        <f aca="false">IF(OR(K360="",J360=""),"",(J360-K360)*100)</f>
        <v>0.191836168752646</v>
      </c>
      <c r="M360" s="36" t="n">
        <v>3.90585804045176</v>
      </c>
      <c r="N360" s="36" t="n">
        <v>1.28167166284998</v>
      </c>
      <c r="O360" s="36" t="n">
        <f aca="false">SQRT(M360^2+N360^2)</f>
        <v>4.11076748108115</v>
      </c>
      <c r="P360" s="40" t="n">
        <f aca="false">IF(J360="","",MAX(0,J360-1.96*O360/100))</f>
        <v>0.308684376786455</v>
      </c>
      <c r="Q360" s="40" t="n">
        <f aca="false">IF(J360="","",MIN(1,J360+1.96*O360/100))</f>
        <v>0.469826462044836</v>
      </c>
      <c r="R360" s="32" t="str">
        <f aca="false">IF(L360="","",IF(ABS(L360)&lt;=O360,"Yes","No"))</f>
        <v>Yes</v>
      </c>
      <c r="S360" s="32" t="str">
        <f aca="false">IF(L360="","",IF(ABS(L360)&lt;=1.96*O360,"Yes","No"))</f>
        <v>Yes</v>
      </c>
      <c r="T360" s="59" t="n">
        <f aca="false">IF(D360="","",ROUND(SQRT(((D360+G360)*O360/100)^2+(J360*(D360+G360)*0.09439)^2),0))</f>
        <v>58</v>
      </c>
      <c r="U360" s="32"/>
    </row>
    <row r="361" customFormat="false" ht="15" hidden="false" customHeight="false" outlineLevel="0" collapsed="false">
      <c r="A361" s="32" t="s">
        <v>418</v>
      </c>
      <c r="B361" s="32" t="s">
        <v>393</v>
      </c>
      <c r="C361" s="32" t="s">
        <v>590</v>
      </c>
      <c r="D361" s="59" t="n">
        <v>517</v>
      </c>
      <c r="E361" s="59" t="n">
        <v>541</v>
      </c>
      <c r="F361" s="68" t="n">
        <f aca="false">IF(E361="","",D361-E361)</f>
        <v>-24</v>
      </c>
      <c r="G361" s="59" t="n">
        <v>1109</v>
      </c>
      <c r="H361" s="59" t="n">
        <v>1106</v>
      </c>
      <c r="I361" s="68" t="n">
        <f aca="false">IF(H361="","",G361-H361)</f>
        <v>3</v>
      </c>
      <c r="J361" s="40" t="n">
        <f aca="false">IF(OR(D361="",D361+G361=0),"",D361/(D361+G361))</f>
        <v>0.317958179581796</v>
      </c>
      <c r="K361" s="40" t="n">
        <f aca="false">IF(E361="","",E361/(E361+H361))</f>
        <v>0.328476017000607</v>
      </c>
      <c r="L361" s="69" t="n">
        <f aca="false">IF(OR(K361="",J361=""),"",(J361-K361)*100)</f>
        <v>-1.05178374188113</v>
      </c>
      <c r="M361" s="36" t="n">
        <v>3.81593102501519</v>
      </c>
      <c r="N361" s="36" t="n">
        <v>1.28167166284998</v>
      </c>
      <c r="O361" s="36" t="n">
        <f aca="false">SQRT(M361^2+N361^2)</f>
        <v>4.02542070335836</v>
      </c>
      <c r="P361" s="40" t="n">
        <f aca="false">IF(J361="","",MAX(0,J361-1.96*O361/100))</f>
        <v>0.239059933795972</v>
      </c>
      <c r="Q361" s="40" t="n">
        <f aca="false">IF(J361="","",MIN(1,J361+1.96*O361/100))</f>
        <v>0.39685642536762</v>
      </c>
      <c r="R361" s="32" t="str">
        <f aca="false">IF(L361="","",IF(ABS(L361)&lt;=O361,"Yes","No"))</f>
        <v>Yes</v>
      </c>
      <c r="S361" s="32" t="str">
        <f aca="false">IF(L361="","",IF(ABS(L361)&lt;=1.96*O361,"Yes","No"))</f>
        <v>Yes</v>
      </c>
      <c r="T361" s="59" t="n">
        <f aca="false">IF(D361="","",ROUND(SQRT(((D361+G361)*O361/100)^2+(J361*(D361+G361)*0.09179)^2),0))</f>
        <v>81</v>
      </c>
      <c r="U361" s="32"/>
    </row>
    <row r="362" customFormat="false" ht="15" hidden="false" customHeight="false" outlineLevel="0" collapsed="false">
      <c r="A362" s="32" t="s">
        <v>418</v>
      </c>
      <c r="B362" s="32" t="s">
        <v>393</v>
      </c>
      <c r="C362" s="32" t="s">
        <v>591</v>
      </c>
      <c r="D362" s="59" t="n">
        <v>577</v>
      </c>
      <c r="E362" s="59" t="n">
        <v>500</v>
      </c>
      <c r="F362" s="68" t="n">
        <f aca="false">IF(E362="","",D362-E362)</f>
        <v>77</v>
      </c>
      <c r="G362" s="59" t="n">
        <v>1220</v>
      </c>
      <c r="H362" s="59" t="n">
        <v>982</v>
      </c>
      <c r="I362" s="68" t="n">
        <f aca="false">IF(H362="","",G362-H362)</f>
        <v>238</v>
      </c>
      <c r="J362" s="40" t="n">
        <f aca="false">IF(OR(D362="",D362+G362=0),"",D362/(D362+G362))</f>
        <v>0.321090706733445</v>
      </c>
      <c r="K362" s="40" t="n">
        <f aca="false">IF(E362="","",E362/(E362+H362))</f>
        <v>0.337381916329285</v>
      </c>
      <c r="L362" s="69" t="n">
        <f aca="false">IF(OR(K362="",J362=""),"",(J362-K362)*100)</f>
        <v>-1.62912095958401</v>
      </c>
      <c r="M362" s="36" t="n">
        <v>3.81593102501519</v>
      </c>
      <c r="N362" s="36" t="n">
        <v>1.28167166284998</v>
      </c>
      <c r="O362" s="36" t="n">
        <f aca="false">SQRT(M362^2+N362^2)</f>
        <v>4.02542070335836</v>
      </c>
      <c r="P362" s="40" t="n">
        <f aca="false">IF(J362="","",MAX(0,J362-1.96*O362/100))</f>
        <v>0.242192460947621</v>
      </c>
      <c r="Q362" s="40" t="n">
        <f aca="false">IF(J362="","",MIN(1,J362+1.96*O362/100))</f>
        <v>0.399988952519269</v>
      </c>
      <c r="R362" s="32" t="str">
        <f aca="false">IF(L362="","",IF(ABS(L362)&lt;=O362,"Yes","No"))</f>
        <v>Yes</v>
      </c>
      <c r="S362" s="32" t="str">
        <f aca="false">IF(L362="","",IF(ABS(L362)&lt;=1.96*O362,"Yes","No"))</f>
        <v>Yes</v>
      </c>
      <c r="T362" s="59" t="n">
        <f aca="false">IF(D362="","",ROUND(SQRT(((D362+G362)*O362/100)^2+(J362*(D362+G362)*0.09179)^2),0))</f>
        <v>90</v>
      </c>
      <c r="U362" s="32"/>
    </row>
    <row r="363" customFormat="false" ht="15" hidden="false" customHeight="false" outlineLevel="0" collapsed="false">
      <c r="A363" s="32" t="s">
        <v>418</v>
      </c>
      <c r="B363" s="32" t="s">
        <v>593</v>
      </c>
      <c r="C363" s="32" t="s">
        <v>593</v>
      </c>
      <c r="D363" s="59" t="n">
        <v>270</v>
      </c>
      <c r="E363" s="59" t="n">
        <v>281</v>
      </c>
      <c r="F363" s="68" t="n">
        <f aca="false">IF(E363="","",D363-E363)</f>
        <v>-11</v>
      </c>
      <c r="G363" s="59" t="n">
        <v>337</v>
      </c>
      <c r="H363" s="59" t="n">
        <v>310</v>
      </c>
      <c r="I363" s="68" t="n">
        <f aca="false">IF(H363="","",G363-H363)</f>
        <v>27</v>
      </c>
      <c r="J363" s="40" t="n">
        <f aca="false">IF(OR(D363="",D363+G363=0),"",D363/(D363+G363))</f>
        <v>0.444810543657331</v>
      </c>
      <c r="K363" s="40" t="n">
        <f aca="false">IF(E363="","",E363/(E363+H363))</f>
        <v>0.475465313028765</v>
      </c>
      <c r="L363" s="69" t="n">
        <f aca="false">IF(OR(K363="",J363=""),"",(J363-K363)*100)</f>
        <v>-3.06547693714337</v>
      </c>
      <c r="M363" s="36" t="n">
        <v>4.95430278342605</v>
      </c>
      <c r="N363" s="36" t="n">
        <v>1.28167166284998</v>
      </c>
      <c r="O363" s="36" t="n">
        <f aca="false">SQRT(M363^2+N363^2)</f>
        <v>5.11740152042184</v>
      </c>
      <c r="P363" s="40" t="n">
        <f aca="false">IF(J363="","",MAX(0,J363-1.96*O363/100))</f>
        <v>0.344509473857063</v>
      </c>
      <c r="Q363" s="40" t="n">
        <f aca="false">IF(J363="","",MIN(1,J363+1.96*O363/100))</f>
        <v>0.545111613457599</v>
      </c>
      <c r="R363" s="32" t="str">
        <f aca="false">IF(L363="","",IF(ABS(L363)&lt;=O363,"Yes","No"))</f>
        <v>Yes</v>
      </c>
      <c r="S363" s="32" t="str">
        <f aca="false">IF(L363="","",IF(ABS(L363)&lt;=1.96*O363,"Yes","No"))</f>
        <v>Yes</v>
      </c>
      <c r="T363" s="59" t="n">
        <f aca="false">IF(D363="","",ROUND(SQRT(((D363+G363)*O363/100)^2+(J363*(D363+G363)*0.15542)^2),0))</f>
        <v>52</v>
      </c>
      <c r="U363" s="32"/>
    </row>
    <row r="364" customFormat="false" ht="15" hidden="false" customHeight="false" outlineLevel="0" collapsed="false">
      <c r="A364" s="32" t="s">
        <v>418</v>
      </c>
      <c r="B364" s="32" t="s">
        <v>594</v>
      </c>
      <c r="C364" s="32" t="s">
        <v>595</v>
      </c>
      <c r="D364" s="59" t="n">
        <v>464</v>
      </c>
      <c r="E364" s="59" t="n">
        <v>514</v>
      </c>
      <c r="F364" s="68" t="n">
        <f aca="false">IF(E364="","",D364-E364)</f>
        <v>-50</v>
      </c>
      <c r="G364" s="59" t="n">
        <v>734</v>
      </c>
      <c r="H364" s="59" t="n">
        <v>713</v>
      </c>
      <c r="I364" s="68" t="n">
        <f aca="false">IF(H364="","",G364-H364)</f>
        <v>21</v>
      </c>
      <c r="J364" s="40" t="n">
        <f aca="false">IF(OR(D364="",D364+G364=0),"",D364/(D364+G364))</f>
        <v>0.387312186978297</v>
      </c>
      <c r="K364" s="40" t="n">
        <f aca="false">IF(E364="","",E364/(E364+H364))</f>
        <v>0.418907905460473</v>
      </c>
      <c r="L364" s="69" t="n">
        <f aca="false">IF(OR(K364="",J364=""),"",(J364-K364)*100)</f>
        <v>-3.15957184821755</v>
      </c>
      <c r="M364" s="36" t="n">
        <v>3.81593102501519</v>
      </c>
      <c r="N364" s="36" t="n">
        <v>1.28167166284998</v>
      </c>
      <c r="O364" s="36" t="n">
        <f aca="false">SQRT(M364^2+N364^2)</f>
        <v>4.02542070335836</v>
      </c>
      <c r="P364" s="40" t="n">
        <f aca="false">IF(J364="","",MAX(0,J364-1.96*O364/100))</f>
        <v>0.308413941192473</v>
      </c>
      <c r="Q364" s="40" t="n">
        <f aca="false">IF(J364="","",MIN(1,J364+1.96*O364/100))</f>
        <v>0.466210432764121</v>
      </c>
      <c r="R364" s="32" t="str">
        <f aca="false">IF(L364="","",IF(ABS(L364)&lt;=O364,"Yes","No"))</f>
        <v>Yes</v>
      </c>
      <c r="S364" s="32" t="str">
        <f aca="false">IF(L364="","",IF(ABS(L364)&lt;=1.96*O364,"Yes","No"))</f>
        <v>Yes</v>
      </c>
      <c r="T364" s="59" t="n">
        <f aca="false">IF(D364="","",ROUND(SQRT(((D364+G364)*O364/100)^2+(J364*(D364+G364)*0.09179)^2),0))</f>
        <v>64</v>
      </c>
      <c r="U364" s="32"/>
    </row>
    <row r="365" customFormat="false" ht="15" hidden="false" customHeight="false" outlineLevel="0" collapsed="false">
      <c r="A365" s="32" t="s">
        <v>418</v>
      </c>
      <c r="B365" s="32" t="s">
        <v>594</v>
      </c>
      <c r="C365" s="32" t="s">
        <v>596</v>
      </c>
      <c r="D365" s="59" t="n">
        <v>377</v>
      </c>
      <c r="E365" s="59" t="n">
        <v>425</v>
      </c>
      <c r="F365" s="68" t="n">
        <f aca="false">IF(E365="","",D365-E365)</f>
        <v>-48</v>
      </c>
      <c r="G365" s="59" t="n">
        <v>708</v>
      </c>
      <c r="H365" s="59" t="n">
        <v>656</v>
      </c>
      <c r="I365" s="68" t="n">
        <f aca="false">IF(H365="","",G365-H365)</f>
        <v>52</v>
      </c>
      <c r="J365" s="40" t="n">
        <f aca="false">IF(OR(D365="",D365+G365=0),"",D365/(D365+G365))</f>
        <v>0.347465437788018</v>
      </c>
      <c r="K365" s="40" t="n">
        <f aca="false">IF(E365="","",E365/(E365+H365))</f>
        <v>0.393154486586494</v>
      </c>
      <c r="L365" s="69" t="n">
        <f aca="false">IF(OR(K365="",J365=""),"",(J365-K365)*100)</f>
        <v>-4.56890487984756</v>
      </c>
      <c r="M365" s="36" t="n">
        <v>3.90585804045176</v>
      </c>
      <c r="N365" s="36" t="n">
        <v>1.28167166284998</v>
      </c>
      <c r="O365" s="36" t="n">
        <f aca="false">SQRT(M365^2+N365^2)</f>
        <v>4.11076748108115</v>
      </c>
      <c r="P365" s="40" t="n">
        <f aca="false">IF(J365="","",MAX(0,J365-1.96*O365/100))</f>
        <v>0.266894395158828</v>
      </c>
      <c r="Q365" s="40" t="n">
        <f aca="false">IF(J365="","",MIN(1,J365+1.96*O365/100))</f>
        <v>0.428036480417209</v>
      </c>
      <c r="R365" s="32" t="str">
        <f aca="false">IF(L365="","",IF(ABS(L365)&lt;=O365,"Yes","No"))</f>
        <v>No</v>
      </c>
      <c r="S365" s="32" t="str">
        <f aca="false">IF(L365="","",IF(ABS(L365)&lt;=1.96*O365,"Yes","No"))</f>
        <v>Yes</v>
      </c>
      <c r="T365" s="59" t="n">
        <f aca="false">IF(D365="","",ROUND(SQRT(((D365+G365)*O365/100)^2+(J365*(D365+G365)*0.09439)^2),0))</f>
        <v>57</v>
      </c>
      <c r="U365" s="32"/>
    </row>
    <row r="366" customFormat="false" ht="15" hidden="false" customHeight="false" outlineLevel="0" collapsed="false">
      <c r="A366" s="32" t="s">
        <v>418</v>
      </c>
      <c r="B366" s="32" t="s">
        <v>594</v>
      </c>
      <c r="C366" s="32" t="s">
        <v>597</v>
      </c>
      <c r="D366" s="59" t="n">
        <v>557</v>
      </c>
      <c r="E366" s="59" t="n">
        <v>624</v>
      </c>
      <c r="F366" s="68" t="n">
        <f aca="false">IF(E366="","",D366-E366)</f>
        <v>-67</v>
      </c>
      <c r="G366" s="59" t="n">
        <v>663</v>
      </c>
      <c r="H366" s="59" t="n">
        <v>618</v>
      </c>
      <c r="I366" s="68" t="n">
        <f aca="false">IF(H366="","",G366-H366)</f>
        <v>45</v>
      </c>
      <c r="J366" s="40" t="n">
        <f aca="false">IF(OR(D366="",D366+G366=0),"",D366/(D366+G366))</f>
        <v>0.45655737704918</v>
      </c>
      <c r="K366" s="40" t="n">
        <f aca="false">IF(E366="","",E366/(E366+H366))</f>
        <v>0.502415458937198</v>
      </c>
      <c r="L366" s="69" t="n">
        <f aca="false">IF(OR(K366="",J366=""),"",(J366-K366)*100)</f>
        <v>-4.58580818880178</v>
      </c>
      <c r="M366" s="36" t="n">
        <v>3.81593102501519</v>
      </c>
      <c r="N366" s="36" t="n">
        <v>1.28167166284998</v>
      </c>
      <c r="O366" s="36" t="n">
        <f aca="false">SQRT(M366^2+N366^2)</f>
        <v>4.02542070335836</v>
      </c>
      <c r="P366" s="40" t="n">
        <f aca="false">IF(J366="","",MAX(0,J366-1.96*O366/100))</f>
        <v>0.377659131263356</v>
      </c>
      <c r="Q366" s="40" t="n">
        <f aca="false">IF(J366="","",MIN(1,J366+1.96*O366/100))</f>
        <v>0.535455622835004</v>
      </c>
      <c r="R366" s="32" t="str">
        <f aca="false">IF(L366="","",IF(ABS(L366)&lt;=O366,"Yes","No"))</f>
        <v>No</v>
      </c>
      <c r="S366" s="32" t="str">
        <f aca="false">IF(L366="","",IF(ABS(L366)&lt;=1.96*O366,"Yes","No"))</f>
        <v>Yes</v>
      </c>
      <c r="T366" s="59" t="n">
        <f aca="false">IF(D366="","",ROUND(SQRT(((D366+G366)*O366/100)^2+(J366*(D366+G366)*0.09179)^2),0))</f>
        <v>71</v>
      </c>
      <c r="U366" s="32"/>
    </row>
    <row r="367" customFormat="false" ht="15" hidden="false" customHeight="false" outlineLevel="0" collapsed="false">
      <c r="A367" s="32" t="s">
        <v>418</v>
      </c>
      <c r="B367" s="32" t="s">
        <v>594</v>
      </c>
      <c r="C367" s="32" t="s">
        <v>598</v>
      </c>
      <c r="D367" s="59" t="n">
        <v>278</v>
      </c>
      <c r="E367" s="59" t="n">
        <v>284</v>
      </c>
      <c r="F367" s="68" t="n">
        <f aca="false">IF(E367="","",D367-E367)</f>
        <v>-6</v>
      </c>
      <c r="G367" s="59" t="n">
        <v>417</v>
      </c>
      <c r="H367" s="59" t="n">
        <v>414</v>
      </c>
      <c r="I367" s="68" t="n">
        <f aca="false">IF(H367="","",G367-H367)</f>
        <v>3</v>
      </c>
      <c r="J367" s="40" t="n">
        <f aca="false">IF(OR(D367="",D367+G367=0),"",D367/(D367+G367))</f>
        <v>0.4</v>
      </c>
      <c r="K367" s="40" t="n">
        <f aca="false">IF(E367="","",E367/(E367+H367))</f>
        <v>0.406876790830946</v>
      </c>
      <c r="L367" s="69" t="n">
        <f aca="false">IF(OR(K367="",J367=""),"",(J367-K367)*100)</f>
        <v>-0.687679083094556</v>
      </c>
      <c r="M367" s="36" t="n">
        <v>4.95430278342605</v>
      </c>
      <c r="N367" s="36" t="n">
        <v>1.28167166284998</v>
      </c>
      <c r="O367" s="36" t="n">
        <f aca="false">SQRT(M367^2+N367^2)</f>
        <v>5.11740152042184</v>
      </c>
      <c r="P367" s="40" t="n">
        <f aca="false">IF(J367="","",MAX(0,J367-1.96*O367/100))</f>
        <v>0.299698930199732</v>
      </c>
      <c r="Q367" s="40" t="n">
        <f aca="false">IF(J367="","",MIN(1,J367+1.96*O367/100))</f>
        <v>0.500301069800268</v>
      </c>
      <c r="R367" s="32" t="str">
        <f aca="false">IF(L367="","",IF(ABS(L367)&lt;=O367,"Yes","No"))</f>
        <v>Yes</v>
      </c>
      <c r="S367" s="32" t="str">
        <f aca="false">IF(L367="","",IF(ABS(L367)&lt;=1.96*O367,"Yes","No"))</f>
        <v>Yes</v>
      </c>
      <c r="T367" s="59" t="n">
        <f aca="false">IF(D367="","",ROUND(SQRT(((D367+G367)*O367/100)^2+(J367*(D367+G367)*0.15542)^2),0))</f>
        <v>56</v>
      </c>
      <c r="U367" s="32"/>
    </row>
    <row r="368" customFormat="false" ht="15" hidden="false" customHeight="false" outlineLevel="0" collapsed="false">
      <c r="A368" s="32" t="s">
        <v>418</v>
      </c>
      <c r="B368" s="32" t="s">
        <v>599</v>
      </c>
      <c r="C368" s="32" t="s">
        <v>600</v>
      </c>
      <c r="D368" s="59" t="n">
        <v>625</v>
      </c>
      <c r="E368" s="59" t="n">
        <v>648</v>
      </c>
      <c r="F368" s="68" t="n">
        <f aca="false">IF(E368="","",D368-E368)</f>
        <v>-23</v>
      </c>
      <c r="G368" s="59" t="n">
        <v>457</v>
      </c>
      <c r="H368" s="59" t="n">
        <v>462</v>
      </c>
      <c r="I368" s="68" t="n">
        <f aca="false">IF(H368="","",G368-H368)</f>
        <v>-5</v>
      </c>
      <c r="J368" s="40" t="n">
        <f aca="false">IF(OR(D368="",D368+G368=0),"",D368/(D368+G368))</f>
        <v>0.577634011090573</v>
      </c>
      <c r="K368" s="40" t="n">
        <f aca="false">IF(E368="","",E368/(E368+H368))</f>
        <v>0.583783783783784</v>
      </c>
      <c r="L368" s="69" t="n">
        <f aca="false">IF(OR(K368="",J368=""),"",(J368-K368)*100)</f>
        <v>-0.614977269321082</v>
      </c>
      <c r="M368" s="36" t="n">
        <v>3.90585804045176</v>
      </c>
      <c r="N368" s="36" t="n">
        <v>1.28167166284998</v>
      </c>
      <c r="O368" s="36" t="n">
        <f aca="false">SQRT(M368^2+N368^2)</f>
        <v>4.11076748108115</v>
      </c>
      <c r="P368" s="40" t="n">
        <f aca="false">IF(J368="","",MAX(0,J368-1.96*O368/100))</f>
        <v>0.497062968461382</v>
      </c>
      <c r="Q368" s="40" t="n">
        <f aca="false">IF(J368="","",MIN(1,J368+1.96*O368/100))</f>
        <v>0.658205053719764</v>
      </c>
      <c r="R368" s="32" t="str">
        <f aca="false">IF(L368="","",IF(ABS(L368)&lt;=O368,"Yes","No"))</f>
        <v>Yes</v>
      </c>
      <c r="S368" s="32" t="str">
        <f aca="false">IF(L368="","",IF(ABS(L368)&lt;=1.96*O368,"Yes","No"))</f>
        <v>Yes</v>
      </c>
      <c r="T368" s="59" t="n">
        <f aca="false">IF(D368="","",ROUND(SQRT(((D368+G368)*O368/100)^2+(J368*(D368+G368)*0.09439)^2),0))</f>
        <v>74</v>
      </c>
      <c r="U368" s="32"/>
    </row>
    <row r="369" customFormat="false" ht="15" hidden="false" customHeight="false" outlineLevel="0" collapsed="false">
      <c r="A369" s="32" t="s">
        <v>418</v>
      </c>
      <c r="B369" s="32" t="s">
        <v>599</v>
      </c>
      <c r="C369" s="32" t="s">
        <v>601</v>
      </c>
      <c r="D369" s="59" t="n">
        <v>490</v>
      </c>
      <c r="E369" s="59" t="n">
        <v>491</v>
      </c>
      <c r="F369" s="68" t="n">
        <f aca="false">IF(E369="","",D369-E369)</f>
        <v>-1</v>
      </c>
      <c r="G369" s="59" t="n">
        <v>393</v>
      </c>
      <c r="H369" s="59" t="n">
        <v>402</v>
      </c>
      <c r="I369" s="68" t="n">
        <f aca="false">IF(H369="","",G369-H369)</f>
        <v>-9</v>
      </c>
      <c r="J369" s="40" t="n">
        <f aca="false">IF(OR(D369="",D369+G369=0),"",D369/(D369+G369))</f>
        <v>0.554926387315968</v>
      </c>
      <c r="K369" s="40" t="n">
        <f aca="false">IF(E369="","",E369/(E369+H369))</f>
        <v>0.5498320268757</v>
      </c>
      <c r="L369" s="69" t="n">
        <f aca="false">IF(OR(K369="",J369=""),"",(J369-K369)*100)</f>
        <v>0.509436044026845</v>
      </c>
      <c r="M369" s="36" t="n">
        <v>3.90585804045176</v>
      </c>
      <c r="N369" s="36" t="n">
        <v>1.28167166284998</v>
      </c>
      <c r="O369" s="36" t="n">
        <f aca="false">SQRT(M369^2+N369^2)</f>
        <v>4.11076748108115</v>
      </c>
      <c r="P369" s="40" t="n">
        <f aca="false">IF(J369="","",MAX(0,J369-1.96*O369/100))</f>
        <v>0.474355344686778</v>
      </c>
      <c r="Q369" s="40" t="n">
        <f aca="false">IF(J369="","",MIN(1,J369+1.96*O369/100))</f>
        <v>0.635497429945159</v>
      </c>
      <c r="R369" s="32" t="str">
        <f aca="false">IF(L369="","",IF(ABS(L369)&lt;=O369,"Yes","No"))</f>
        <v>Yes</v>
      </c>
      <c r="S369" s="32" t="str">
        <f aca="false">IF(L369="","",IF(ABS(L369)&lt;=1.96*O369,"Yes","No"))</f>
        <v>Yes</v>
      </c>
      <c r="T369" s="59" t="n">
        <f aca="false">IF(D369="","",ROUND(SQRT(((D369+G369)*O369/100)^2+(J369*(D369+G369)*0.09439)^2),0))</f>
        <v>59</v>
      </c>
      <c r="U369" s="32"/>
    </row>
    <row r="370" customFormat="false" ht="15" hidden="false" customHeight="false" outlineLevel="0" collapsed="false">
      <c r="A370" s="32" t="s">
        <v>418</v>
      </c>
      <c r="B370" s="32" t="s">
        <v>599</v>
      </c>
      <c r="C370" s="32" t="s">
        <v>602</v>
      </c>
      <c r="D370" s="59" t="n">
        <v>769</v>
      </c>
      <c r="E370" s="59" t="n">
        <v>758</v>
      </c>
      <c r="F370" s="68" t="n">
        <f aca="false">IF(E370="","",D370-E370)</f>
        <v>11</v>
      </c>
      <c r="G370" s="59" t="n">
        <v>671</v>
      </c>
      <c r="H370" s="59" t="n">
        <v>674</v>
      </c>
      <c r="I370" s="68" t="n">
        <f aca="false">IF(H370="","",G370-H370)</f>
        <v>-3</v>
      </c>
      <c r="J370" s="40" t="n">
        <f aca="false">IF(OR(D370="",D370+G370=0),"",D370/(D370+G370))</f>
        <v>0.534027777777778</v>
      </c>
      <c r="K370" s="40" t="n">
        <f aca="false">IF(E370="","",E370/(E370+H370))</f>
        <v>0.529329608938548</v>
      </c>
      <c r="L370" s="69" t="n">
        <f aca="false">IF(OR(K370="",J370=""),"",(J370-K370)*100)</f>
        <v>0.469816883923024</v>
      </c>
      <c r="M370" s="36" t="n">
        <v>3.81593102501519</v>
      </c>
      <c r="N370" s="36" t="n">
        <v>1.28167166284998</v>
      </c>
      <c r="O370" s="36" t="n">
        <f aca="false">SQRT(M370^2+N370^2)</f>
        <v>4.02542070335836</v>
      </c>
      <c r="P370" s="40" t="n">
        <f aca="false">IF(J370="","",MAX(0,J370-1.96*O370/100))</f>
        <v>0.455129531991954</v>
      </c>
      <c r="Q370" s="40" t="n">
        <f aca="false">IF(J370="","",MIN(1,J370+1.96*O370/100))</f>
        <v>0.612926023563602</v>
      </c>
      <c r="R370" s="32" t="str">
        <f aca="false">IF(L370="","",IF(ABS(L370)&lt;=O370,"Yes","No"))</f>
        <v>Yes</v>
      </c>
      <c r="S370" s="32" t="str">
        <f aca="false">IF(L370="","",IF(ABS(L370)&lt;=1.96*O370,"Yes","No"))</f>
        <v>Yes</v>
      </c>
      <c r="T370" s="59" t="n">
        <f aca="false">IF(D370="","",ROUND(SQRT(((D370+G370)*O370/100)^2+(J370*(D370+G370)*0.09179)^2),0))</f>
        <v>91</v>
      </c>
      <c r="U370" s="32"/>
    </row>
    <row r="371" customFormat="false" ht="15" hidden="false" customHeight="false" outlineLevel="0" collapsed="false">
      <c r="A371" s="32" t="s">
        <v>418</v>
      </c>
      <c r="B371" s="32" t="s">
        <v>603</v>
      </c>
      <c r="C371" s="32" t="s">
        <v>603</v>
      </c>
      <c r="D371" s="59" t="n">
        <v>626</v>
      </c>
      <c r="E371" s="59" t="n">
        <v>634</v>
      </c>
      <c r="F371" s="68" t="n">
        <f aca="false">IF(E371="","",D371-E371)</f>
        <v>-8</v>
      </c>
      <c r="G371" s="59" t="n">
        <v>900</v>
      </c>
      <c r="H371" s="59" t="n">
        <v>856</v>
      </c>
      <c r="I371" s="68" t="n">
        <f aca="false">IF(H371="","",G371-H371)</f>
        <v>44</v>
      </c>
      <c r="J371" s="40" t="n">
        <f aca="false">IF(OR(D371="",D371+G371=0),"",D371/(D371+G371))</f>
        <v>0.410222804718218</v>
      </c>
      <c r="K371" s="40" t="n">
        <f aca="false">IF(E371="","",E371/(E371+H371))</f>
        <v>0.425503355704698</v>
      </c>
      <c r="L371" s="69" t="n">
        <f aca="false">IF(OR(K371="",J371=""),"",(J371-K371)*100)</f>
        <v>-1.52805509864805</v>
      </c>
      <c r="M371" s="36" t="n">
        <v>3.81593102501519</v>
      </c>
      <c r="N371" s="36" t="n">
        <v>1.28167166284998</v>
      </c>
      <c r="O371" s="36" t="n">
        <f aca="false">SQRT(M371^2+N371^2)</f>
        <v>4.02542070335836</v>
      </c>
      <c r="P371" s="40" t="n">
        <f aca="false">IF(J371="","",MAX(0,J371-1.96*O371/100))</f>
        <v>0.331324558932394</v>
      </c>
      <c r="Q371" s="40" t="n">
        <f aca="false">IF(J371="","",MIN(1,J371+1.96*O371/100))</f>
        <v>0.489121050504041</v>
      </c>
      <c r="R371" s="32" t="str">
        <f aca="false">IF(L371="","",IF(ABS(L371)&lt;=O371,"Yes","No"))</f>
        <v>Yes</v>
      </c>
      <c r="S371" s="32" t="str">
        <f aca="false">IF(L371="","",IF(ABS(L371)&lt;=1.96*O371,"Yes","No"))</f>
        <v>Yes</v>
      </c>
      <c r="T371" s="59" t="n">
        <f aca="false">IF(D371="","",ROUND(SQRT(((D371+G371)*O371/100)^2+(J371*(D371+G371)*0.09179)^2),0))</f>
        <v>84</v>
      </c>
      <c r="U371" s="32"/>
    </row>
    <row r="373" customFormat="false" ht="15" hidden="false" customHeight="false" outlineLevel="0" collapsed="false">
      <c r="A373" s="20" t="s">
        <v>736</v>
      </c>
      <c r="B373" s="70"/>
      <c r="C373" s="70"/>
      <c r="D373" s="71" t="n">
        <f aca="false">SUMIF(E2:E371,"&lt;&gt;",D2:D371)</f>
        <v>178624</v>
      </c>
      <c r="E373" s="71" t="n">
        <f aca="false">SUM(E2:E371)</f>
        <v>183378</v>
      </c>
      <c r="F373" s="72" t="n">
        <f aca="false">D373-E373</f>
        <v>-4754</v>
      </c>
      <c r="G373" s="71" t="n">
        <f aca="false">SUMIF(H2:H371,"&lt;&gt;",G2:G371)</f>
        <v>191962</v>
      </c>
      <c r="H373" s="71" t="n">
        <f aca="false">SUM(H2:H371)</f>
        <v>189309</v>
      </c>
      <c r="I373" s="72" t="n">
        <f aca="false">G373-H373</f>
        <v>2653</v>
      </c>
      <c r="J373" s="73" t="n">
        <f aca="false">D373/(D373+G373)</f>
        <v>0.482004177168053</v>
      </c>
      <c r="K373" s="73" t="n">
        <f aca="false">E373/(E373+H373)</f>
        <v>0.492042920735094</v>
      </c>
      <c r="L373" s="74" t="n">
        <f aca="false">(J373-K373)*100</f>
        <v>-1.00387435670413</v>
      </c>
      <c r="M373" s="75" t="n">
        <v>0</v>
      </c>
      <c r="N373" s="75" t="n">
        <v>1.28167166284998</v>
      </c>
      <c r="O373" s="75" t="n">
        <f aca="false">SQRT(M373^2+N373^2)</f>
        <v>1.28167166284998</v>
      </c>
      <c r="P373" s="73" t="n">
        <f aca="false">J373-1.96*O373/100</f>
        <v>0.456883412576193</v>
      </c>
      <c r="Q373" s="73" t="n">
        <f aca="false">J373+1.96*O373/100</f>
        <v>0.507124941759912</v>
      </c>
      <c r="R373" s="70" t="str">
        <f aca="false">IF(ABS(L373)&lt;=O373,"Yes","No")</f>
        <v>Yes</v>
      </c>
      <c r="S373" s="70" t="str">
        <f aca="false">IF(ABS(L373)&lt;=1.96*O373,"Yes","No")</f>
        <v>Yes</v>
      </c>
      <c r="T373" s="71" t="n">
        <f aca="false">ROUND(SQRT(((D373+G373)*O373/100)^2+(J373*(D373+G373)*0.04993)^2),0)</f>
        <v>10105</v>
      </c>
    </row>
    <row r="374" customFormat="false" ht="15" hidden="false" customHeight="false" outlineLevel="0" collapsed="false">
      <c r="A374" s="20" t="s">
        <v>737</v>
      </c>
      <c r="B374" s="70"/>
      <c r="C374" s="70"/>
      <c r="D374" s="71" t="n">
        <f aca="false">SUM(D2:D371)</f>
        <v>193067</v>
      </c>
      <c r="E374" s="71"/>
      <c r="F374" s="72"/>
      <c r="G374" s="71" t="n">
        <f aca="false">SUM(G2:G371)</f>
        <v>206662</v>
      </c>
      <c r="H374" s="71"/>
      <c r="I374" s="72"/>
      <c r="J374" s="73" t="n">
        <f aca="false">D374/(D374+G374)</f>
        <v>0.482994728928849</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29.374269005848</v>
      </c>
    </row>
    <row r="377" customFormat="false" ht="15" hidden="false" customHeight="false" outlineLevel="0" collapsed="false">
      <c r="A377" s="2" t="s">
        <v>739</v>
      </c>
      <c r="F377" s="76" t="n">
        <f aca="false">(SUMIF(I2:I371,"&gt;0")-SUMIF(I2:I371,"&lt;0"))/COUNT(I2:I371)</f>
        <v>24.7923976608187</v>
      </c>
    </row>
    <row r="378" customFormat="false" ht="15" hidden="false" customHeight="false" outlineLevel="0" collapsed="false">
      <c r="A378" s="2" t="s">
        <v>740</v>
      </c>
      <c r="F378" s="77" t="n">
        <f aca="false">(SUMIF(L2:L371,"&gt;0")-SUMIF(L2:L371,"&lt;0"))/COUNT(L2:L371)</f>
        <v>1.93960259444533</v>
      </c>
    </row>
    <row r="379" customFormat="false" ht="15" hidden="false" customHeight="false" outlineLevel="0" collapsed="false">
      <c r="A379" s="5" t="s">
        <v>741</v>
      </c>
      <c r="F379" s="78" t="n">
        <f aca="false">SQRT(SUMSQ(L2:L371)/COUNT(L2:L371))</f>
        <v>2.46477405619664</v>
      </c>
    </row>
    <row r="380" customFormat="false" ht="15" hidden="false" customHeight="false" outlineLevel="0" collapsed="false">
      <c r="A380" s="5" t="s">
        <v>742</v>
      </c>
      <c r="F380" s="79" t="n">
        <f aca="false">L373</f>
        <v>-1.00387435670413</v>
      </c>
    </row>
    <row r="381" customFormat="false" ht="15" hidden="false" customHeight="false" outlineLevel="0" collapsed="false">
      <c r="A381" s="5" t="s">
        <v>743</v>
      </c>
      <c r="F381" s="78" t="n">
        <f aca="false">SQRT((SUMSQ(L2:L371)-2*L373*SUM(L2:L371)+COUNT(L2:L371)*L373^2)/COUNT(L2:L371))</f>
        <v>2.35729864993314</v>
      </c>
    </row>
    <row r="382" customFormat="false" ht="15" hidden="false" customHeight="false" outlineLevel="0" collapsed="false">
      <c r="A382" s="2" t="s">
        <v>744</v>
      </c>
      <c r="F382" s="80" t="n">
        <f aca="false">D373/E373-1</f>
        <v>-0.0259245929173619</v>
      </c>
    </row>
    <row r="383" customFormat="false" ht="15" hidden="false" customHeight="false" outlineLevel="0" collapsed="false">
      <c r="A383" s="5" t="s">
        <v>745</v>
      </c>
      <c r="F383" s="81" t="n">
        <f aca="false">G373/H373-1</f>
        <v>0.0140141250548045</v>
      </c>
    </row>
    <row r="384" customFormat="false" ht="15" hidden="false" customHeight="false" outlineLevel="0" collapsed="false">
      <c r="A384" s="2" t="s">
        <v>746</v>
      </c>
      <c r="F384" s="80" t="n">
        <f aca="false">(D373+G373)/(E373+H373)-1</f>
        <v>-0.00563743838663544</v>
      </c>
    </row>
    <row r="385" customFormat="false" ht="15" hidden="false" customHeight="false" outlineLevel="0" collapsed="false">
      <c r="A385" s="2" t="s">
        <v>747</v>
      </c>
      <c r="F385" s="77" t="n">
        <f aca="false">AVERAGE(O2:O371)</f>
        <v>4.4170332464298</v>
      </c>
    </row>
    <row r="386" customFormat="false" ht="15" hidden="false" customHeight="false" outlineLevel="0" collapsed="false">
      <c r="A386" s="5" t="s">
        <v>748</v>
      </c>
      <c r="F386" s="82" t="n">
        <f aca="false">COUNTIF(R2:R371,"Yes")/(COUNTIF(R2:R371,"Yes")+COUNTIF(R2:R371,"No"))</f>
        <v>0.93859649122807</v>
      </c>
    </row>
    <row r="387" customFormat="false" ht="15" hidden="false" customHeight="false" outlineLevel="0" collapsed="false">
      <c r="A387" s="5" t="s">
        <v>749</v>
      </c>
      <c r="F387" s="82" t="n">
        <f aca="false">COUNTIF(S2:S371,"Yes")/(COUNTIF(S2:S371,"Yes")+COUNTIF(S2:S371,"No"))</f>
        <v>0.997076023391813</v>
      </c>
    </row>
    <row r="388" customFormat="false" ht="15" hidden="false" customHeight="false" outlineLevel="0" collapsed="false">
      <c r="A388" s="2" t="s">
        <v>750</v>
      </c>
      <c r="F388" s="83" t="n">
        <f aca="false">COUNTIFS(L2:L371,"&gt;=-3",L2:L371,"&lt;=3")/COUNT(L2:L371)</f>
        <v>0.769005847953216</v>
      </c>
    </row>
    <row r="389" customFormat="false" ht="15" hidden="false" customHeight="false" outlineLevel="0" collapsed="false">
      <c r="A389" s="2" t="s">
        <v>751</v>
      </c>
      <c r="F389" s="84" t="n">
        <f aca="false">COUNT(E2:E371)</f>
        <v>342</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-1033.78217646443</v>
      </c>
    </row>
    <row r="393" customFormat="false" ht="15" hidden="false" customHeight="false" outlineLevel="0" collapsed="false">
      <c r="A393" s="2" t="s">
        <v>755</v>
      </c>
      <c r="F393" s="85" t="n">
        <f aca="false">F373-((D373+G373)-(E373+H373))*K373</f>
        <v>-3720.21782353557</v>
      </c>
    </row>
    <row r="394" customFormat="false" ht="15" hidden="false" customHeight="false" outlineLevel="0" collapsed="false">
      <c r="A394" s="2" t="s">
        <v>756</v>
      </c>
      <c r="F394" s="85" t="n">
        <f aca="false">((D373+G373)-(E373+H373))*(1-K373)</f>
        <v>-1067.21782353557</v>
      </c>
    </row>
    <row r="395" customFormat="false" ht="15" hidden="false" customHeight="false" outlineLevel="0" collapsed="false">
      <c r="A395" s="2" t="s">
        <v>757</v>
      </c>
      <c r="F395" s="85" t="n">
        <f aca="false">I373-((D373+G373)-(E373+H373))*(1-K373)</f>
        <v>3720.21782353557</v>
      </c>
    </row>
    <row r="396" customFormat="false" ht="15" hidden="false" customHeight="false" outlineLevel="0" collapsed="false">
      <c r="A396" s="2" t="s">
        <v>758</v>
      </c>
      <c r="F396" s="80" t="n">
        <f aca="false">(F373-((D373+G373)-(E373+H373))*K373)/E373</f>
        <v>-0.0202871545307265</v>
      </c>
    </row>
    <row r="397" customFormat="false" ht="15" hidden="false" customHeight="false" outlineLevel="0" collapsed="false">
      <c r="A397" s="2" t="s">
        <v>759</v>
      </c>
      <c r="F397" s="80" t="n">
        <f aca="false">(I373-((D373+G373)-(E373+H373))*(1-K373))/H373</f>
        <v>0.01965156344144</v>
      </c>
    </row>
    <row r="399" customFormat="false" ht="15" hidden="false" customHeight="false" outlineLevel="0" collapsed="false">
      <c r="U399" s="5" t="s">
        <v>136</v>
      </c>
    </row>
    <row r="400" customFormat="false" ht="28.35" hidden="false" customHeight="false" outlineLevel="0" collapsed="false">
      <c r="U400" s="67" t="s">
        <v>760</v>
      </c>
    </row>
    <row r="401" customFormat="false" ht="15" hidden="false" customHeight="false" outlineLevel="0" collapsed="false">
      <c r="U401" s="67" t="s">
        <v>761</v>
      </c>
    </row>
    <row r="402" customFormat="false" ht="55.2" hidden="false" customHeight="false" outlineLevel="0" collapsed="false">
      <c r="U402" s="67" t="s">
        <v>769</v>
      </c>
    </row>
    <row r="403" customFormat="false" ht="15" hidden="false" customHeight="false" outlineLevel="0" collapsed="false">
      <c r="U403" s="67" t="s">
        <v>763</v>
      </c>
    </row>
    <row r="404" customFormat="false" ht="41.75" hidden="false" customHeight="false" outlineLevel="0" collapsed="false">
      <c r="U404" s="67" t="s">
        <v>764</v>
      </c>
    </row>
    <row r="405" customFormat="false" ht="28.35" hidden="false" customHeight="false" outlineLevel="0" collapsed="false">
      <c r="U405" s="67" t="s">
        <v>765</v>
      </c>
    </row>
    <row r="406" customFormat="false" ht="28.35" hidden="false" customHeight="false" outlineLevel="0" collapsed="false">
      <c r="U406" s="67" t="s">
        <v>766</v>
      </c>
    </row>
    <row r="407" customFormat="false" ht="41.75" hidden="false" customHeight="false" outlineLevel="0" collapsed="false">
      <c r="U407" s="67" t="s">
        <v>767</v>
      </c>
    </row>
    <row r="408" customFormat="false" ht="28.35" hidden="false" customHeight="false" outlineLevel="0" collapsed="false">
      <c r="U408" s="67" t="s">
        <v>768</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721</v>
      </c>
      <c r="H1" s="8" t="s">
        <v>722</v>
      </c>
      <c r="I1" s="8" t="s">
        <v>723</v>
      </c>
      <c r="J1" s="8" t="s">
        <v>724</v>
      </c>
      <c r="K1" s="8" t="s">
        <v>725</v>
      </c>
      <c r="L1" s="8" t="s">
        <v>726</v>
      </c>
      <c r="M1" s="8" t="s">
        <v>727</v>
      </c>
      <c r="N1" s="8" t="s">
        <v>728</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143</v>
      </c>
      <c r="E2" s="59" t="n">
        <v>181</v>
      </c>
      <c r="F2" s="68" t="n">
        <f aca="false">IF(E2="","",D2-E2)</f>
        <v>-38</v>
      </c>
      <c r="G2" s="59" t="n">
        <v>295</v>
      </c>
      <c r="H2" s="59" t="n">
        <v>284</v>
      </c>
      <c r="I2" s="68" t="n">
        <f aca="false">IF(H2="","",G2-H2)</f>
        <v>11</v>
      </c>
      <c r="J2" s="40" t="n">
        <f aca="false">IF(OR(D2="",D2+G2=0),"",D2/(D2+G2))</f>
        <v>0.32648401826484</v>
      </c>
      <c r="K2" s="40" t="n">
        <f aca="false">IF(E2="","",E2/(E2+H2))</f>
        <v>0.389247311827957</v>
      </c>
      <c r="L2" s="69" t="n">
        <f aca="false">IF(OR(K2="",J2=""),"",(J2-K2)*100)</f>
        <v>-6.27632935631168</v>
      </c>
      <c r="M2" s="36" t="n">
        <v>6.04985165465226</v>
      </c>
      <c r="N2" s="36" t="n">
        <v>1.28196378881551</v>
      </c>
      <c r="O2" s="36" t="n">
        <f aca="false">SQRT(M2^2+N2^2)</f>
        <v>6.18418436005371</v>
      </c>
      <c r="P2" s="40" t="n">
        <f aca="false">IF(J2="","",MAX(0,J2-1.96*O2/100))</f>
        <v>0.205274004807788</v>
      </c>
      <c r="Q2" s="40" t="n">
        <f aca="false">IF(J2="","",MIN(1,J2+1.96*O2/100))</f>
        <v>0.447694031721893</v>
      </c>
      <c r="R2" s="32" t="str">
        <f aca="false">IF(L2="","",IF(ABS(L2)&lt;=O2,"Yes","No"))</f>
        <v>No</v>
      </c>
      <c r="S2" s="32" t="str">
        <f aca="false">IF(L2="","",IF(ABS(L2)&lt;=1.96*O2,"Yes","No"))</f>
        <v>Yes</v>
      </c>
      <c r="T2" s="59" t="n">
        <f aca="false">IF(D2="","",ROUND(SQRT(((D2+G2)*O2/100)^2+(J2*(D2+G2)*0.15542)^2),0))</f>
        <v>35</v>
      </c>
      <c r="U2" s="32"/>
    </row>
    <row r="3" customFormat="false" ht="15" hidden="false" customHeight="false" outlineLevel="0" collapsed="false">
      <c r="A3" s="32" t="s">
        <v>159</v>
      </c>
      <c r="B3" s="32" t="s">
        <v>164</v>
      </c>
      <c r="C3" s="32" t="s">
        <v>164</v>
      </c>
      <c r="D3" s="59" t="n">
        <v>95</v>
      </c>
      <c r="E3" s="59" t="n">
        <v>118</v>
      </c>
      <c r="F3" s="68" t="n">
        <f aca="false">IF(E3="","",D3-E3)</f>
        <v>-23</v>
      </c>
      <c r="G3" s="59" t="n">
        <v>309</v>
      </c>
      <c r="H3" s="59" t="n">
        <v>298</v>
      </c>
      <c r="I3" s="68" t="n">
        <f aca="false">IF(H3="","",G3-H3)</f>
        <v>11</v>
      </c>
      <c r="J3" s="40" t="n">
        <f aca="false">IF(OR(D3="",D3+G3=0),"",D3/(D3+G3))</f>
        <v>0.235148514851485</v>
      </c>
      <c r="K3" s="40" t="n">
        <f aca="false">IF(E3="","",E3/(E3+H3))</f>
        <v>0.283653846153846</v>
      </c>
      <c r="L3" s="69" t="n">
        <f aca="false">IF(OR(K3="",J3=""),"",(J3-K3)*100)</f>
        <v>-4.8505331302361</v>
      </c>
      <c r="M3" s="36" t="n">
        <v>6.04985165465226</v>
      </c>
      <c r="N3" s="36" t="n">
        <v>1.28196378881551</v>
      </c>
      <c r="O3" s="36" t="n">
        <f aca="false">SQRT(M3^2+N3^2)</f>
        <v>6.18418436005371</v>
      </c>
      <c r="P3" s="40" t="n">
        <f aca="false">IF(J3="","",MAX(0,J3-1.96*O3/100))</f>
        <v>0.113938501394432</v>
      </c>
      <c r="Q3" s="40" t="n">
        <f aca="false">IF(J3="","",MIN(1,J3+1.96*O3/100))</f>
        <v>0.356358528308538</v>
      </c>
      <c r="R3" s="32" t="str">
        <f aca="false">IF(L3="","",IF(ABS(L3)&lt;=O3,"Yes","No"))</f>
        <v>Yes</v>
      </c>
      <c r="S3" s="32" t="str">
        <f aca="false">IF(L3="","",IF(ABS(L3)&lt;=1.96*O3,"Yes","No"))</f>
        <v>Yes</v>
      </c>
      <c r="T3" s="59" t="n">
        <f aca="false">IF(D3="","",ROUND(SQRT(((D3+G3)*O3/100)^2+(J3*(D3+G3)*0.15542)^2),0))</f>
        <v>29</v>
      </c>
      <c r="U3" s="32"/>
    </row>
    <row r="4" customFormat="false" ht="15" hidden="false" customHeight="false" outlineLevel="0" collapsed="false">
      <c r="A4" s="32" t="s">
        <v>159</v>
      </c>
      <c r="B4" s="32" t="s">
        <v>165</v>
      </c>
      <c r="C4" s="32" t="s">
        <v>165</v>
      </c>
      <c r="D4" s="59" t="n">
        <v>120</v>
      </c>
      <c r="E4" s="59" t="n">
        <v>143</v>
      </c>
      <c r="F4" s="68" t="n">
        <f aca="false">IF(E4="","",D4-E4)</f>
        <v>-23</v>
      </c>
      <c r="G4" s="59" t="n">
        <v>283</v>
      </c>
      <c r="H4" s="59" t="n">
        <v>309</v>
      </c>
      <c r="I4" s="68" t="n">
        <f aca="false">IF(H4="","",G4-H4)</f>
        <v>-26</v>
      </c>
      <c r="J4" s="40" t="n">
        <f aca="false">IF(OR(D4="",D4+G4=0),"",D4/(D4+G4))</f>
        <v>0.297766749379653</v>
      </c>
      <c r="K4" s="40" t="n">
        <f aca="false">IF(E4="","",E4/(E4+H4))</f>
        <v>0.316371681415929</v>
      </c>
      <c r="L4" s="69" t="n">
        <f aca="false">IF(OR(K4="",J4=""),"",(J4-K4)*100)</f>
        <v>-1.86049320362766</v>
      </c>
      <c r="M4" s="36" t="n">
        <v>6.04985165465226</v>
      </c>
      <c r="N4" s="36" t="n">
        <v>1.28196378881551</v>
      </c>
      <c r="O4" s="36" t="n">
        <f aca="false">SQRT(M4^2+N4^2)</f>
        <v>6.18418436005371</v>
      </c>
      <c r="P4" s="40" t="n">
        <f aca="false">IF(J4="","",MAX(0,J4-1.96*O4/100))</f>
        <v>0.1765567359226</v>
      </c>
      <c r="Q4" s="40" t="n">
        <f aca="false">IF(J4="","",MIN(1,J4+1.96*O4/100))</f>
        <v>0.418976762836705</v>
      </c>
      <c r="R4" s="32" t="str">
        <f aca="false">IF(L4="","",IF(ABS(L4)&lt;=O4,"Yes","No"))</f>
        <v>Yes</v>
      </c>
      <c r="S4" s="32" t="str">
        <f aca="false">IF(L4="","",IF(ABS(L4)&lt;=1.96*O4,"Yes","No"))</f>
        <v>Yes</v>
      </c>
      <c r="T4" s="59" t="n">
        <f aca="false">IF(D4="","",ROUND(SQRT(((D4+G4)*O4/100)^2+(J4*(D4+G4)*0.15542)^2),0))</f>
        <v>31</v>
      </c>
      <c r="U4" s="32"/>
    </row>
    <row r="5" customFormat="false" ht="15" hidden="false" customHeight="false" outlineLevel="0" collapsed="false">
      <c r="A5" s="32" t="s">
        <v>159</v>
      </c>
      <c r="B5" s="32" t="s">
        <v>166</v>
      </c>
      <c r="C5" s="32" t="s">
        <v>167</v>
      </c>
      <c r="D5" s="59" t="n">
        <v>184</v>
      </c>
      <c r="E5" s="59" t="n">
        <v>202</v>
      </c>
      <c r="F5" s="68" t="n">
        <f aca="false">IF(E5="","",D5-E5)</f>
        <v>-18</v>
      </c>
      <c r="G5" s="59" t="n">
        <v>608</v>
      </c>
      <c r="H5" s="59" t="n">
        <v>640</v>
      </c>
      <c r="I5" s="68" t="n">
        <f aca="false">IF(H5="","",G5-H5)</f>
        <v>-32</v>
      </c>
      <c r="J5" s="40" t="n">
        <f aca="false">IF(OR(D5="",D5+G5=0),"",D5/(D5+G5))</f>
        <v>0.232323232323232</v>
      </c>
      <c r="K5" s="40" t="n">
        <f aca="false">IF(E5="","",E5/(E5+H5))</f>
        <v>0.239904988123515</v>
      </c>
      <c r="L5" s="69" t="n">
        <f aca="false">IF(OR(K5="",J5=""),"",(J5-K5)*100)</f>
        <v>-0.758175580028311</v>
      </c>
      <c r="M5" s="36" t="n">
        <v>3.93166321401231</v>
      </c>
      <c r="N5" s="36" t="n">
        <v>1.28196378881551</v>
      </c>
      <c r="O5" s="36" t="n">
        <f aca="false">SQRT(M5^2+N5^2)</f>
        <v>4.13538472022276</v>
      </c>
      <c r="P5" s="40" t="n">
        <f aca="false">IF(J5="","",MAX(0,J5-1.96*O5/100))</f>
        <v>0.151269691806866</v>
      </c>
      <c r="Q5" s="40" t="n">
        <f aca="false">IF(J5="","",MIN(1,J5+1.96*O5/100))</f>
        <v>0.313376772839598</v>
      </c>
      <c r="R5" s="32" t="str">
        <f aca="false">IF(L5="","",IF(ABS(L5)&lt;=O5,"Yes","No"))</f>
        <v>Yes</v>
      </c>
      <c r="S5" s="32" t="str">
        <f aca="false">IF(L5="","",IF(ABS(L5)&lt;=1.96*O5,"Yes","No"))</f>
        <v>Yes</v>
      </c>
      <c r="T5" s="59" t="n">
        <f aca="false">IF(D5="","",ROUND(SQRT(((D5+G5)*O5/100)^2+(J5*(D5+G5)*0.09439)^2),0))</f>
        <v>37</v>
      </c>
      <c r="U5" s="32"/>
    </row>
    <row r="6" customFormat="false" ht="15" hidden="false" customHeight="false" outlineLevel="0" collapsed="false">
      <c r="A6" s="32" t="s">
        <v>159</v>
      </c>
      <c r="B6" s="32" t="s">
        <v>166</v>
      </c>
      <c r="C6" s="32" t="s">
        <v>169</v>
      </c>
      <c r="D6" s="59" t="n">
        <v>188</v>
      </c>
      <c r="E6" s="59" t="n">
        <v>232</v>
      </c>
      <c r="F6" s="68" t="n">
        <f aca="false">IF(E6="","",D6-E6)</f>
        <v>-44</v>
      </c>
      <c r="G6" s="59" t="n">
        <v>595</v>
      </c>
      <c r="H6" s="59" t="n">
        <v>603</v>
      </c>
      <c r="I6" s="68" t="n">
        <f aca="false">IF(H6="","",G6-H6)</f>
        <v>-8</v>
      </c>
      <c r="J6" s="40" t="n">
        <f aca="false">IF(OR(D6="",D6+G6=0),"",D6/(D6+G6))</f>
        <v>0.240102171136654</v>
      </c>
      <c r="K6" s="40" t="n">
        <f aca="false">IF(E6="","",E6/(E6+H6))</f>
        <v>0.277844311377246</v>
      </c>
      <c r="L6" s="69" t="n">
        <f aca="false">IF(OR(K6="",J6=""),"",(J6-K6)*100)</f>
        <v>-3.77421402405916</v>
      </c>
      <c r="M6" s="36" t="n">
        <v>3.93166321401231</v>
      </c>
      <c r="N6" s="36" t="n">
        <v>1.28196378881551</v>
      </c>
      <c r="O6" s="36" t="n">
        <f aca="false">SQRT(M6^2+N6^2)</f>
        <v>4.13538472022276</v>
      </c>
      <c r="P6" s="40" t="n">
        <f aca="false">IF(J6="","",MAX(0,J6-1.96*O6/100))</f>
        <v>0.159048630620288</v>
      </c>
      <c r="Q6" s="40" t="n">
        <f aca="false">IF(J6="","",MIN(1,J6+1.96*O6/100))</f>
        <v>0.32115571165302</v>
      </c>
      <c r="R6" s="32" t="str">
        <f aca="false">IF(L6="","",IF(ABS(L6)&lt;=O6,"Yes","No"))</f>
        <v>Yes</v>
      </c>
      <c r="S6" s="32" t="str">
        <f aca="false">IF(L6="","",IF(ABS(L6)&lt;=1.96*O6,"Yes","No"))</f>
        <v>Yes</v>
      </c>
      <c r="T6" s="59" t="n">
        <f aca="false">IF(D6="","",ROUND(SQRT(((D6+G6)*O6/100)^2+(J6*(D6+G6)*0.09439)^2),0))</f>
        <v>37</v>
      </c>
      <c r="U6" s="32"/>
    </row>
    <row r="7" customFormat="false" ht="15" hidden="false" customHeight="false" outlineLevel="0" collapsed="false">
      <c r="A7" s="32" t="s">
        <v>159</v>
      </c>
      <c r="B7" s="32" t="s">
        <v>170</v>
      </c>
      <c r="C7" s="32" t="s">
        <v>170</v>
      </c>
      <c r="D7" s="59" t="n">
        <v>35</v>
      </c>
      <c r="E7" s="59" t="n">
        <v>38</v>
      </c>
      <c r="F7" s="68" t="n">
        <f aca="false">IF(E7="","",D7-E7)</f>
        <v>-3</v>
      </c>
      <c r="G7" s="59" t="n">
        <v>77</v>
      </c>
      <c r="H7" s="59" t="n">
        <v>78</v>
      </c>
      <c r="I7" s="68" t="n">
        <f aca="false">IF(H7="","",G7-H7)</f>
        <v>-1</v>
      </c>
      <c r="J7" s="40" t="n">
        <f aca="false">IF(OR(D7="",D7+G7=0),"",D7/(D7+G7))</f>
        <v>0.3125</v>
      </c>
      <c r="K7" s="40" t="n">
        <f aca="false">IF(E7="","",E7/(E7+H7))</f>
        <v>0.327586206896552</v>
      </c>
      <c r="L7" s="69" t="n">
        <f aca="false">IF(OR(K7="",J7=""),"",(J7-K7)*100)</f>
        <v>-1.50862068965517</v>
      </c>
      <c r="M7" s="36" t="n">
        <v>6.04985165465226</v>
      </c>
      <c r="N7" s="36" t="n">
        <v>1.28196378881551</v>
      </c>
      <c r="O7" s="36" t="n">
        <f aca="false">SQRT(M7^2+N7^2)</f>
        <v>6.18418436005371</v>
      </c>
      <c r="P7" s="40" t="n">
        <f aca="false">IF(J7="","",MAX(0,J7-1.96*O7/100))</f>
        <v>0.191289986542947</v>
      </c>
      <c r="Q7" s="40" t="n">
        <f aca="false">IF(J7="","",MIN(1,J7+1.96*O7/100))</f>
        <v>0.433710013457053</v>
      </c>
      <c r="R7" s="32" t="str">
        <f aca="false">IF(L7="","",IF(ABS(L7)&lt;=O7,"Yes","No"))</f>
        <v>Yes</v>
      </c>
      <c r="S7" s="32" t="str">
        <f aca="false">IF(L7="","",IF(ABS(L7)&lt;=1.96*O7,"Yes","No"))</f>
        <v>Yes</v>
      </c>
      <c r="T7" s="59" t="n">
        <f aca="false">IF(D7="","",ROUND(SQRT(((D7+G7)*O7/100)^2+(J7*(D7+G7)*0.15542)^2),0))</f>
        <v>9</v>
      </c>
      <c r="U7" s="32"/>
    </row>
    <row r="8" customFormat="false" ht="15" hidden="false" customHeight="false" outlineLevel="0" collapsed="false">
      <c r="A8" s="32" t="s">
        <v>159</v>
      </c>
      <c r="B8" s="32" t="s">
        <v>171</v>
      </c>
      <c r="C8" s="32" t="s">
        <v>172</v>
      </c>
      <c r="D8" s="59" t="n">
        <v>247</v>
      </c>
      <c r="E8" s="59" t="n">
        <v>301</v>
      </c>
      <c r="F8" s="68" t="n">
        <f aca="false">IF(E8="","",D8-E8)</f>
        <v>-54</v>
      </c>
      <c r="G8" s="59" t="n">
        <v>762</v>
      </c>
      <c r="H8" s="59" t="n">
        <v>760</v>
      </c>
      <c r="I8" s="68" t="n">
        <f aca="false">IF(H8="","",G8-H8)</f>
        <v>2</v>
      </c>
      <c r="J8" s="40" t="n">
        <f aca="false">IF(OR(D8="",D8+G8=0),"",D8/(D8+G8))</f>
        <v>0.244796828543112</v>
      </c>
      <c r="K8" s="40" t="n">
        <f aca="false">IF(E8="","",E8/(E8+H8))</f>
        <v>0.283694627709708</v>
      </c>
      <c r="L8" s="69" t="n">
        <f aca="false">IF(OR(K8="",J8=""),"",(J8-K8)*100)</f>
        <v>-3.88977991665958</v>
      </c>
      <c r="M8" s="36" t="n">
        <v>3.93166321401231</v>
      </c>
      <c r="N8" s="36" t="n">
        <v>1.28196378881551</v>
      </c>
      <c r="O8" s="36" t="n">
        <f aca="false">SQRT(M8^2+N8^2)</f>
        <v>4.13538472022276</v>
      </c>
      <c r="P8" s="40" t="n">
        <f aca="false">IF(J8="","",MAX(0,J8-1.96*O8/100))</f>
        <v>0.163743288026746</v>
      </c>
      <c r="Q8" s="40" t="n">
        <f aca="false">IF(J8="","",MIN(1,J8+1.96*O8/100))</f>
        <v>0.325850369059478</v>
      </c>
      <c r="R8" s="32" t="str">
        <f aca="false">IF(L8="","",IF(ABS(L8)&lt;=O8,"Yes","No"))</f>
        <v>Yes</v>
      </c>
      <c r="S8" s="32" t="str">
        <f aca="false">IF(L8="","",IF(ABS(L8)&lt;=1.96*O8,"Yes","No"))</f>
        <v>Yes</v>
      </c>
      <c r="T8" s="59" t="n">
        <f aca="false">IF(D8="","",ROUND(SQRT(((D8+G8)*O8/100)^2+(J8*(D8+G8)*0.09439)^2),0))</f>
        <v>48</v>
      </c>
      <c r="U8" s="32"/>
    </row>
    <row r="9" customFormat="false" ht="15" hidden="false" customHeight="false" outlineLevel="0" collapsed="false">
      <c r="A9" s="32" t="s">
        <v>159</v>
      </c>
      <c r="B9" s="32" t="s">
        <v>171</v>
      </c>
      <c r="C9" s="32" t="s">
        <v>173</v>
      </c>
      <c r="D9" s="59" t="n">
        <v>141</v>
      </c>
      <c r="E9" s="59" t="n">
        <v>164</v>
      </c>
      <c r="F9" s="68" t="n">
        <f aca="false">IF(E9="","",D9-E9)</f>
        <v>-23</v>
      </c>
      <c r="G9" s="59" t="n">
        <v>447</v>
      </c>
      <c r="H9" s="59" t="n">
        <v>450</v>
      </c>
      <c r="I9" s="68" t="n">
        <f aca="false">IF(H9="","",G9-H9)</f>
        <v>-3</v>
      </c>
      <c r="J9" s="40" t="n">
        <f aca="false">IF(OR(D9="",D9+G9=0),"",D9/(D9+G9))</f>
        <v>0.239795918367347</v>
      </c>
      <c r="K9" s="40" t="n">
        <f aca="false">IF(E9="","",E9/(E9+H9))</f>
        <v>0.267100977198697</v>
      </c>
      <c r="L9" s="69" t="n">
        <f aca="false">IF(OR(K9="",J9=""),"",(J9-K9)*100)</f>
        <v>-2.73050588313502</v>
      </c>
      <c r="M9" s="36" t="n">
        <v>6.04985165465226</v>
      </c>
      <c r="N9" s="36" t="n">
        <v>1.28196378881551</v>
      </c>
      <c r="O9" s="36" t="n">
        <f aca="false">SQRT(M9^2+N9^2)</f>
        <v>6.18418436005371</v>
      </c>
      <c r="P9" s="40" t="n">
        <f aca="false">IF(J9="","",MAX(0,J9-1.96*O9/100))</f>
        <v>0.118585904910294</v>
      </c>
      <c r="Q9" s="40" t="n">
        <f aca="false">IF(J9="","",MIN(1,J9+1.96*O9/100))</f>
        <v>0.3610059318244</v>
      </c>
      <c r="R9" s="32" t="str">
        <f aca="false">IF(L9="","",IF(ABS(L9)&lt;=O9,"Yes","No"))</f>
        <v>Yes</v>
      </c>
      <c r="S9" s="32" t="str">
        <f aca="false">IF(L9="","",IF(ABS(L9)&lt;=1.96*O9,"Yes","No"))</f>
        <v>Yes</v>
      </c>
      <c r="T9" s="59" t="n">
        <f aca="false">IF(D9="","",ROUND(SQRT(((D9+G9)*O9/100)^2+(J9*(D9+G9)*0.15542)^2),0))</f>
        <v>42</v>
      </c>
      <c r="U9" s="32"/>
    </row>
    <row r="10" customFormat="false" ht="15" hidden="false" customHeight="false" outlineLevel="0" collapsed="false">
      <c r="A10" s="32" t="s">
        <v>159</v>
      </c>
      <c r="B10" s="32" t="s">
        <v>171</v>
      </c>
      <c r="C10" s="32" t="s">
        <v>174</v>
      </c>
      <c r="D10" s="59" t="n">
        <v>193</v>
      </c>
      <c r="E10" s="59" t="n">
        <v>235</v>
      </c>
      <c r="F10" s="68" t="n">
        <f aca="false">IF(E10="","",D10-E10)</f>
        <v>-42</v>
      </c>
      <c r="G10" s="59" t="n">
        <v>645</v>
      </c>
      <c r="H10" s="59" t="n">
        <v>626</v>
      </c>
      <c r="I10" s="68" t="n">
        <f aca="false">IF(H10="","",G10-H10)</f>
        <v>19</v>
      </c>
      <c r="J10" s="40" t="n">
        <f aca="false">IF(OR(D10="",D10+G10=0),"",D10/(D10+G10))</f>
        <v>0.230310262529833</v>
      </c>
      <c r="K10" s="40" t="n">
        <f aca="false">IF(E10="","",E10/(E10+H10))</f>
        <v>0.272938443670151</v>
      </c>
      <c r="L10" s="69" t="n">
        <f aca="false">IF(OR(K10="",J10=""),"",(J10-K10)*100)</f>
        <v>-4.2628181140318</v>
      </c>
      <c r="M10" s="36" t="n">
        <v>3.93166321401231</v>
      </c>
      <c r="N10" s="36" t="n">
        <v>1.28196378881551</v>
      </c>
      <c r="O10" s="36" t="n">
        <f aca="false">SQRT(M10^2+N10^2)</f>
        <v>4.13538472022276</v>
      </c>
      <c r="P10" s="40" t="n">
        <f aca="false">IF(J10="","",MAX(0,J10-1.96*O10/100))</f>
        <v>0.149256722013467</v>
      </c>
      <c r="Q10" s="40" t="n">
        <f aca="false">IF(J10="","",MIN(1,J10+1.96*O10/100))</f>
        <v>0.311363803046199</v>
      </c>
      <c r="R10" s="32" t="str">
        <f aca="false">IF(L10="","",IF(ABS(L10)&lt;=O10,"Yes","No"))</f>
        <v>No</v>
      </c>
      <c r="S10" s="32" t="str">
        <f aca="false">IF(L10="","",IF(ABS(L10)&lt;=1.96*O10,"Yes","No"))</f>
        <v>Yes</v>
      </c>
      <c r="T10" s="59" t="n">
        <f aca="false">IF(D10="","",ROUND(SQRT(((D10+G10)*O10/100)^2+(J10*(D10+G10)*0.09439)^2),0))</f>
        <v>39</v>
      </c>
      <c r="U10" s="32"/>
    </row>
    <row r="11" customFormat="false" ht="15" hidden="false" customHeight="false" outlineLevel="0" collapsed="false">
      <c r="A11" s="32" t="s">
        <v>159</v>
      </c>
      <c r="B11" s="32" t="s">
        <v>175</v>
      </c>
      <c r="C11" s="32" t="s">
        <v>176</v>
      </c>
      <c r="D11" s="59" t="n">
        <v>212</v>
      </c>
      <c r="E11" s="59" t="n">
        <v>229</v>
      </c>
      <c r="F11" s="68" t="n">
        <f aca="false">IF(E11="","",D11-E11)</f>
        <v>-17</v>
      </c>
      <c r="G11" s="59" t="n">
        <v>283</v>
      </c>
      <c r="H11" s="59" t="n">
        <v>297</v>
      </c>
      <c r="I11" s="68" t="n">
        <f aca="false">IF(H11="","",G11-H11)</f>
        <v>-14</v>
      </c>
      <c r="J11" s="40" t="n">
        <f aca="false">IF(OR(D11="",D11+G11=0),"",D11/(D11+G11))</f>
        <v>0.428282828282828</v>
      </c>
      <c r="K11" s="40" t="n">
        <f aca="false">IF(E11="","",E11/(E11+H11))</f>
        <v>0.435361216730038</v>
      </c>
      <c r="L11" s="69" t="n">
        <f aca="false">IF(OR(K11="",J11=""),"",(J11-K11)*100)</f>
        <v>-0.707838844720976</v>
      </c>
      <c r="M11" s="36" t="n">
        <v>6.04985165465226</v>
      </c>
      <c r="N11" s="36" t="n">
        <v>1.28196378881551</v>
      </c>
      <c r="O11" s="36" t="n">
        <f aca="false">SQRT(M11^2+N11^2)</f>
        <v>6.18418436005371</v>
      </c>
      <c r="P11" s="40" t="n">
        <f aca="false">IF(J11="","",MAX(0,J11-1.96*O11/100))</f>
        <v>0.307072814825776</v>
      </c>
      <c r="Q11" s="40" t="n">
        <f aca="false">IF(J11="","",MIN(1,J11+1.96*O11/100))</f>
        <v>0.549492841739881</v>
      </c>
      <c r="R11" s="32" t="str">
        <f aca="false">IF(L11="","",IF(ABS(L11)&lt;=O11,"Yes","No"))</f>
        <v>Yes</v>
      </c>
      <c r="S11" s="32" t="str">
        <f aca="false">IF(L11="","",IF(ABS(L11)&lt;=1.96*O11,"Yes","No"))</f>
        <v>Yes</v>
      </c>
      <c r="T11" s="59" t="n">
        <f aca="false">IF(D11="","",ROUND(SQRT(((D11+G11)*O11/100)^2+(J11*(D11+G11)*0.15542)^2),0))</f>
        <v>45</v>
      </c>
      <c r="U11" s="32"/>
    </row>
    <row r="12" customFormat="false" ht="15" hidden="false" customHeight="false" outlineLevel="0" collapsed="false">
      <c r="A12" s="32" t="s">
        <v>159</v>
      </c>
      <c r="B12" s="32" t="s">
        <v>175</v>
      </c>
      <c r="C12" s="32" t="s">
        <v>177</v>
      </c>
      <c r="D12" s="59" t="n">
        <v>154</v>
      </c>
      <c r="E12" s="59" t="n">
        <v>163</v>
      </c>
      <c r="F12" s="68" t="n">
        <f aca="false">IF(E12="","",D12-E12)</f>
        <v>-9</v>
      </c>
      <c r="G12" s="59" t="n">
        <v>216</v>
      </c>
      <c r="H12" s="59" t="n">
        <v>226</v>
      </c>
      <c r="I12" s="68" t="n">
        <f aca="false">IF(H12="","",G12-H12)</f>
        <v>-10</v>
      </c>
      <c r="J12" s="40" t="n">
        <f aca="false">IF(OR(D12="",D12+G12=0),"",D12/(D12+G12))</f>
        <v>0.416216216216216</v>
      </c>
      <c r="K12" s="40" t="n">
        <f aca="false">IF(E12="","",E12/(E12+H12))</f>
        <v>0.419023136246787</v>
      </c>
      <c r="L12" s="69" t="n">
        <f aca="false">IF(OR(K12="",J12=""),"",(J12-K12)*100)</f>
        <v>-0.280692003057037</v>
      </c>
      <c r="M12" s="36" t="n">
        <v>6.04985165465226</v>
      </c>
      <c r="N12" s="36" t="n">
        <v>1.28196378881551</v>
      </c>
      <c r="O12" s="36" t="n">
        <f aca="false">SQRT(M12^2+N12^2)</f>
        <v>6.18418436005371</v>
      </c>
      <c r="P12" s="40" t="n">
        <f aca="false">IF(J12="","",MAX(0,J12-1.96*O12/100))</f>
        <v>0.295006202759164</v>
      </c>
      <c r="Q12" s="40" t="n">
        <f aca="false">IF(J12="","",MIN(1,J12+1.96*O12/100))</f>
        <v>0.537426229673269</v>
      </c>
      <c r="R12" s="32" t="str">
        <f aca="false">IF(L12="","",IF(ABS(L12)&lt;=O12,"Yes","No"))</f>
        <v>Yes</v>
      </c>
      <c r="S12" s="32" t="str">
        <f aca="false">IF(L12="","",IF(ABS(L12)&lt;=1.96*O12,"Yes","No"))</f>
        <v>Yes</v>
      </c>
      <c r="T12" s="59" t="n">
        <f aca="false">IF(D12="","",ROUND(SQRT(((D12+G12)*O12/100)^2+(J12*(D12+G12)*0.15542)^2),0))</f>
        <v>33</v>
      </c>
      <c r="U12" s="32"/>
    </row>
    <row r="13" customFormat="false" ht="15" hidden="false" customHeight="false" outlineLevel="0" collapsed="false">
      <c r="A13" s="32" t="s">
        <v>159</v>
      </c>
      <c r="B13" s="32" t="s">
        <v>175</v>
      </c>
      <c r="C13" s="32" t="s">
        <v>178</v>
      </c>
      <c r="D13" s="59" t="n">
        <v>265</v>
      </c>
      <c r="E13" s="59" t="n">
        <v>286</v>
      </c>
      <c r="F13" s="68" t="n">
        <f aca="false">IF(E13="","",D13-E13)</f>
        <v>-21</v>
      </c>
      <c r="G13" s="59" t="n">
        <v>460</v>
      </c>
      <c r="H13" s="59" t="n">
        <v>464</v>
      </c>
      <c r="I13" s="68" t="n">
        <f aca="false">IF(H13="","",G13-H13)</f>
        <v>-4</v>
      </c>
      <c r="J13" s="40" t="n">
        <f aca="false">IF(OR(D13="",D13+G13=0),"",D13/(D13+G13))</f>
        <v>0.36551724137931</v>
      </c>
      <c r="K13" s="40" t="n">
        <f aca="false">IF(E13="","",E13/(E13+H13))</f>
        <v>0.381333333333333</v>
      </c>
      <c r="L13" s="69" t="n">
        <f aca="false">IF(OR(K13="",J13=""),"",(J13-K13)*100)</f>
        <v>-1.5816091954023</v>
      </c>
      <c r="M13" s="36" t="n">
        <v>6.04985165465226</v>
      </c>
      <c r="N13" s="36" t="n">
        <v>1.28196378881551</v>
      </c>
      <c r="O13" s="36" t="n">
        <f aca="false">SQRT(M13^2+N13^2)</f>
        <v>6.18418436005371</v>
      </c>
      <c r="P13" s="40" t="n">
        <f aca="false">IF(J13="","",MAX(0,J13-1.96*O13/100))</f>
        <v>0.244307227922258</v>
      </c>
      <c r="Q13" s="40" t="n">
        <f aca="false">IF(J13="","",MIN(1,J13+1.96*O13/100))</f>
        <v>0.486727254836363</v>
      </c>
      <c r="R13" s="32" t="str">
        <f aca="false">IF(L13="","",IF(ABS(L13)&lt;=O13,"Yes","No"))</f>
        <v>Yes</v>
      </c>
      <c r="S13" s="32" t="str">
        <f aca="false">IF(L13="","",IF(ABS(L13)&lt;=1.96*O13,"Yes","No"))</f>
        <v>Yes</v>
      </c>
      <c r="T13" s="59" t="n">
        <f aca="false">IF(D13="","",ROUND(SQRT(((D13+G13)*O13/100)^2+(J13*(D13+G13)*0.15542)^2),0))</f>
        <v>61</v>
      </c>
      <c r="U13" s="32"/>
    </row>
    <row r="14" customFormat="false" ht="15" hidden="false" customHeight="false" outlineLevel="0" collapsed="false">
      <c r="A14" s="32" t="s">
        <v>159</v>
      </c>
      <c r="B14" s="32" t="s">
        <v>175</v>
      </c>
      <c r="C14" s="32" t="s">
        <v>179</v>
      </c>
      <c r="D14" s="59" t="n">
        <v>130</v>
      </c>
      <c r="E14" s="59" t="n">
        <v>138</v>
      </c>
      <c r="F14" s="68" t="n">
        <f aca="false">IF(E14="","",D14-E14)</f>
        <v>-8</v>
      </c>
      <c r="G14" s="59" t="n">
        <v>119</v>
      </c>
      <c r="H14" s="59" t="n">
        <v>134</v>
      </c>
      <c r="I14" s="68" t="n">
        <f aca="false">IF(H14="","",G14-H14)</f>
        <v>-15</v>
      </c>
      <c r="J14" s="40" t="n">
        <f aca="false">IF(OR(D14="",D14+G14=0),"",D14/(D14+G14))</f>
        <v>0.522088353413655</v>
      </c>
      <c r="K14" s="40" t="n">
        <f aca="false">IF(E14="","",E14/(E14+H14))</f>
        <v>0.507352941176471</v>
      </c>
      <c r="L14" s="69" t="n">
        <f aca="false">IF(OR(K14="",J14=""),"",(J14-K14)*100)</f>
        <v>1.47354122371841</v>
      </c>
      <c r="M14" s="36" t="n">
        <v>6.04985165465226</v>
      </c>
      <c r="N14" s="36" t="n">
        <v>1.28196378881551</v>
      </c>
      <c r="O14" s="36" t="n">
        <f aca="false">SQRT(M14^2+N14^2)</f>
        <v>6.18418436005371</v>
      </c>
      <c r="P14" s="40" t="n">
        <f aca="false">IF(J14="","",MAX(0,J14-1.96*O14/100))</f>
        <v>0.400878339956602</v>
      </c>
      <c r="Q14" s="40" t="n">
        <f aca="false">IF(J14="","",MIN(1,J14+1.96*O14/100))</f>
        <v>0.643298366870707</v>
      </c>
      <c r="R14" s="32" t="str">
        <f aca="false">IF(L14="","",IF(ABS(L14)&lt;=O14,"Yes","No"))</f>
        <v>Yes</v>
      </c>
      <c r="S14" s="32" t="str">
        <f aca="false">IF(L14="","",IF(ABS(L14)&lt;=1.96*O14,"Yes","No"))</f>
        <v>Yes</v>
      </c>
      <c r="T14" s="59" t="n">
        <f aca="false">IF(D14="","",ROUND(SQRT(((D14+G14)*O14/100)^2+(J14*(D14+G14)*0.15542)^2),0))</f>
        <v>25</v>
      </c>
      <c r="U14" s="32"/>
    </row>
    <row r="15" customFormat="false" ht="15" hidden="false" customHeight="false" outlineLevel="0" collapsed="false">
      <c r="A15" s="32" t="s">
        <v>159</v>
      </c>
      <c r="B15" s="32" t="s">
        <v>175</v>
      </c>
      <c r="C15" s="32" t="s">
        <v>180</v>
      </c>
      <c r="D15" s="59" t="n">
        <v>260</v>
      </c>
      <c r="E15" s="59" t="n">
        <v>275</v>
      </c>
      <c r="F15" s="68" t="n">
        <f aca="false">IF(E15="","",D15-E15)</f>
        <v>-15</v>
      </c>
      <c r="G15" s="59" t="n">
        <v>332</v>
      </c>
      <c r="H15" s="59" t="n">
        <v>352</v>
      </c>
      <c r="I15" s="68" t="n">
        <f aca="false">IF(H15="","",G15-H15)</f>
        <v>-20</v>
      </c>
      <c r="J15" s="40" t="n">
        <f aca="false">IF(OR(D15="",D15+G15=0),"",D15/(D15+G15))</f>
        <v>0.439189189189189</v>
      </c>
      <c r="K15" s="40" t="n">
        <f aca="false">IF(E15="","",E15/(E15+H15))</f>
        <v>0.43859649122807</v>
      </c>
      <c r="L15" s="69" t="n">
        <f aca="false">IF(OR(K15="",J15=""),"",(J15-K15)*100)</f>
        <v>0.0592697961119049</v>
      </c>
      <c r="M15" s="36" t="n">
        <v>6.04985165465226</v>
      </c>
      <c r="N15" s="36" t="n">
        <v>1.28196378881551</v>
      </c>
      <c r="O15" s="36" t="n">
        <f aca="false">SQRT(M15^2+N15^2)</f>
        <v>6.18418436005371</v>
      </c>
      <c r="P15" s="40" t="n">
        <f aca="false">IF(J15="","",MAX(0,J15-1.96*O15/100))</f>
        <v>0.317979175732137</v>
      </c>
      <c r="Q15" s="40" t="n">
        <f aca="false">IF(J15="","",MIN(1,J15+1.96*O15/100))</f>
        <v>0.560399202646242</v>
      </c>
      <c r="R15" s="32" t="str">
        <f aca="false">IF(L15="","",IF(ABS(L15)&lt;=O15,"Yes","No"))</f>
        <v>Yes</v>
      </c>
      <c r="S15" s="32" t="str">
        <f aca="false">IF(L15="","",IF(ABS(L15)&lt;=1.96*O15,"Yes","No"))</f>
        <v>Yes</v>
      </c>
      <c r="T15" s="59" t="n">
        <f aca="false">IF(D15="","",ROUND(SQRT(((D15+G15)*O15/100)^2+(J15*(D15+G15)*0.15542)^2),0))</f>
        <v>55</v>
      </c>
      <c r="U15" s="32"/>
    </row>
    <row r="16" customFormat="false" ht="15" hidden="false" customHeight="false" outlineLevel="0" collapsed="false">
      <c r="A16" s="32" t="s">
        <v>159</v>
      </c>
      <c r="B16" s="32" t="s">
        <v>181</v>
      </c>
      <c r="C16" s="32" t="s">
        <v>182</v>
      </c>
      <c r="D16" s="59" t="n">
        <v>101</v>
      </c>
      <c r="E16" s="59" t="n">
        <v>120</v>
      </c>
      <c r="F16" s="68" t="n">
        <f aca="false">IF(E16="","",D16-E16)</f>
        <v>-19</v>
      </c>
      <c r="G16" s="59" t="n">
        <v>225</v>
      </c>
      <c r="H16" s="59" t="n">
        <v>202</v>
      </c>
      <c r="I16" s="68" t="n">
        <f aca="false">IF(H16="","",G16-H16)</f>
        <v>23</v>
      </c>
      <c r="J16" s="40" t="n">
        <f aca="false">IF(OR(D16="",D16+G16=0),"",D16/(D16+G16))</f>
        <v>0.309815950920245</v>
      </c>
      <c r="K16" s="40" t="n">
        <f aca="false">IF(E16="","",E16/(E16+H16))</f>
        <v>0.372670807453416</v>
      </c>
      <c r="L16" s="69" t="n">
        <f aca="false">IF(OR(K16="",J16=""),"",(J16-K16)*100)</f>
        <v>-6.28548565331708</v>
      </c>
      <c r="M16" s="36" t="n">
        <v>6.04985165465226</v>
      </c>
      <c r="N16" s="36" t="n">
        <v>1.28196378881551</v>
      </c>
      <c r="O16" s="36" t="n">
        <f aca="false">SQRT(M16^2+N16^2)</f>
        <v>6.18418436005371</v>
      </c>
      <c r="P16" s="40" t="n">
        <f aca="false">IF(J16="","",MAX(0,J16-1.96*O16/100))</f>
        <v>0.188605937463193</v>
      </c>
      <c r="Q16" s="40" t="n">
        <f aca="false">IF(J16="","",MIN(1,J16+1.96*O16/100))</f>
        <v>0.431025964377298</v>
      </c>
      <c r="R16" s="32" t="str">
        <f aca="false">IF(L16="","",IF(ABS(L16)&lt;=O16,"Yes","No"))</f>
        <v>No</v>
      </c>
      <c r="S16" s="32" t="str">
        <f aca="false">IF(L16="","",IF(ABS(L16)&lt;=1.96*O16,"Yes","No"))</f>
        <v>Yes</v>
      </c>
      <c r="T16" s="59" t="n">
        <f aca="false">IF(D16="","",ROUND(SQRT(((D16+G16)*O16/100)^2+(J16*(D16+G16)*0.15542)^2),0))</f>
        <v>26</v>
      </c>
      <c r="U16" s="32"/>
    </row>
    <row r="17" customFormat="false" ht="15" hidden="false" customHeight="false" outlineLevel="0" collapsed="false">
      <c r="A17" s="32" t="s">
        <v>159</v>
      </c>
      <c r="B17" s="32" t="s">
        <v>181</v>
      </c>
      <c r="C17" s="32" t="s">
        <v>183</v>
      </c>
      <c r="D17" s="59" t="n">
        <v>197</v>
      </c>
      <c r="E17" s="59" t="n">
        <v>227</v>
      </c>
      <c r="F17" s="68" t="n">
        <f aca="false">IF(E17="","",D17-E17)</f>
        <v>-30</v>
      </c>
      <c r="G17" s="59" t="n">
        <v>519</v>
      </c>
      <c r="H17" s="59" t="n">
        <v>484</v>
      </c>
      <c r="I17" s="68" t="n">
        <f aca="false">IF(H17="","",G17-H17)</f>
        <v>35</v>
      </c>
      <c r="J17" s="40" t="n">
        <f aca="false">IF(OR(D17="",D17+G17=0),"",D17/(D17+G17))</f>
        <v>0.275139664804469</v>
      </c>
      <c r="K17" s="40" t="n">
        <f aca="false">IF(E17="","",E17/(E17+H17))</f>
        <v>0.319268635724332</v>
      </c>
      <c r="L17" s="69" t="n">
        <f aca="false">IF(OR(K17="",J17=""),"",(J17-K17)*100)</f>
        <v>-4.41289709198627</v>
      </c>
      <c r="M17" s="36" t="n">
        <v>6.04985165465226</v>
      </c>
      <c r="N17" s="36" t="n">
        <v>1.28196378881551</v>
      </c>
      <c r="O17" s="36" t="n">
        <f aca="false">SQRT(M17^2+N17^2)</f>
        <v>6.18418436005371</v>
      </c>
      <c r="P17" s="40" t="n">
        <f aca="false">IF(J17="","",MAX(0,J17-1.96*O17/100))</f>
        <v>0.153929651347417</v>
      </c>
      <c r="Q17" s="40" t="n">
        <f aca="false">IF(J17="","",MIN(1,J17+1.96*O17/100))</f>
        <v>0.396349678261522</v>
      </c>
      <c r="R17" s="32" t="str">
        <f aca="false">IF(L17="","",IF(ABS(L17)&lt;=O17,"Yes","No"))</f>
        <v>Yes</v>
      </c>
      <c r="S17" s="32" t="str">
        <f aca="false">IF(L17="","",IF(ABS(L17)&lt;=1.96*O17,"Yes","No"))</f>
        <v>Yes</v>
      </c>
      <c r="T17" s="59" t="n">
        <f aca="false">IF(D17="","",ROUND(SQRT(((D17+G17)*O17/100)^2+(J17*(D17+G17)*0.15542)^2),0))</f>
        <v>54</v>
      </c>
      <c r="U17" s="32"/>
    </row>
    <row r="18" customFormat="false" ht="15" hidden="false" customHeight="false" outlineLevel="0" collapsed="false">
      <c r="A18" s="32" t="s">
        <v>159</v>
      </c>
      <c r="B18" s="32" t="s">
        <v>184</v>
      </c>
      <c r="C18" s="32" t="s">
        <v>185</v>
      </c>
      <c r="D18" s="59" t="n">
        <v>249</v>
      </c>
      <c r="E18" s="59" t="n">
        <v>249</v>
      </c>
      <c r="F18" s="68" t="n">
        <f aca="false">IF(E18="","",D18-E18)</f>
        <v>0</v>
      </c>
      <c r="G18" s="59" t="n">
        <v>404</v>
      </c>
      <c r="H18" s="59" t="n">
        <v>392</v>
      </c>
      <c r="I18" s="68" t="n">
        <f aca="false">IF(H18="","",G18-H18)</f>
        <v>12</v>
      </c>
      <c r="J18" s="40" t="n">
        <f aca="false">IF(OR(D18="",D18+G18=0),"",D18/(D18+G18))</f>
        <v>0.381316998468606</v>
      </c>
      <c r="K18" s="40" t="n">
        <f aca="false">IF(E18="","",E18/(E18+H18))</f>
        <v>0.388455538221529</v>
      </c>
      <c r="L18" s="69" t="n">
        <f aca="false">IF(OR(K18="",J18=""),"",(J18-K18)*100)</f>
        <v>-0.713853975292239</v>
      </c>
      <c r="M18" s="36" t="n">
        <v>6.04985165465226</v>
      </c>
      <c r="N18" s="36" t="n">
        <v>1.28196378881551</v>
      </c>
      <c r="O18" s="36" t="n">
        <f aca="false">SQRT(M18^2+N18^2)</f>
        <v>6.18418436005371</v>
      </c>
      <c r="P18" s="40" t="n">
        <f aca="false">IF(J18="","",MAX(0,J18-1.96*O18/100))</f>
        <v>0.260106985011554</v>
      </c>
      <c r="Q18" s="40" t="n">
        <f aca="false">IF(J18="","",MIN(1,J18+1.96*O18/100))</f>
        <v>0.502527011925659</v>
      </c>
      <c r="R18" s="32" t="str">
        <f aca="false">IF(L18="","",IF(ABS(L18)&lt;=O18,"Yes","No"))</f>
        <v>Yes</v>
      </c>
      <c r="S18" s="32" t="str">
        <f aca="false">IF(L18="","",IF(ABS(L18)&lt;=1.96*O18,"Yes","No"))</f>
        <v>Yes</v>
      </c>
      <c r="T18" s="59" t="n">
        <f aca="false">IF(D18="","",ROUND(SQRT(((D18+G18)*O18/100)^2+(J18*(D18+G18)*0.15542)^2),0))</f>
        <v>56</v>
      </c>
      <c r="U18" s="32"/>
    </row>
    <row r="19" customFormat="false" ht="15" hidden="false" customHeight="false" outlineLevel="0" collapsed="false">
      <c r="A19" s="32" t="s">
        <v>159</v>
      </c>
      <c r="B19" s="32" t="s">
        <v>184</v>
      </c>
      <c r="C19" s="32" t="s">
        <v>186</v>
      </c>
      <c r="D19" s="59" t="n">
        <v>159</v>
      </c>
      <c r="E19" s="59" t="n">
        <v>152</v>
      </c>
      <c r="F19" s="68" t="n">
        <f aca="false">IF(E19="","",D19-E19)</f>
        <v>7</v>
      </c>
      <c r="G19" s="59" t="n">
        <v>250</v>
      </c>
      <c r="H19" s="59" t="n">
        <v>246</v>
      </c>
      <c r="I19" s="68" t="n">
        <f aca="false">IF(H19="","",G19-H19)</f>
        <v>4</v>
      </c>
      <c r="J19" s="40" t="n">
        <f aca="false">IF(OR(D19="",D19+G19=0),"",D19/(D19+G19))</f>
        <v>0.388753056234719</v>
      </c>
      <c r="K19" s="40" t="n">
        <f aca="false">IF(E19="","",E19/(E19+H19))</f>
        <v>0.381909547738693</v>
      </c>
      <c r="L19" s="69" t="n">
        <f aca="false">IF(OR(K19="",J19=""),"",(J19-K19)*100)</f>
        <v>0.684350849602539</v>
      </c>
      <c r="M19" s="36" t="n">
        <v>6.04985165465226</v>
      </c>
      <c r="N19" s="36" t="n">
        <v>1.28196378881551</v>
      </c>
      <c r="O19" s="36" t="n">
        <f aca="false">SQRT(M19^2+N19^2)</f>
        <v>6.18418436005371</v>
      </c>
      <c r="P19" s="40" t="n">
        <f aca="false">IF(J19="","",MAX(0,J19-1.96*O19/100))</f>
        <v>0.267543042777666</v>
      </c>
      <c r="Q19" s="40" t="n">
        <f aca="false">IF(J19="","",MIN(1,J19+1.96*O19/100))</f>
        <v>0.509963069691772</v>
      </c>
      <c r="R19" s="32" t="str">
        <f aca="false">IF(L19="","",IF(ABS(L19)&lt;=O19,"Yes","No"))</f>
        <v>Yes</v>
      </c>
      <c r="S19" s="32" t="str">
        <f aca="false">IF(L19="","",IF(ABS(L19)&lt;=1.96*O19,"Yes","No"))</f>
        <v>Yes</v>
      </c>
      <c r="T19" s="59" t="n">
        <f aca="false">IF(D19="","",ROUND(SQRT(((D19+G19)*O19/100)^2+(J19*(D19+G19)*0.15542)^2),0))</f>
        <v>35</v>
      </c>
      <c r="U19" s="32"/>
    </row>
    <row r="20" customFormat="false" ht="15" hidden="false" customHeight="false" outlineLevel="0" collapsed="false">
      <c r="A20" s="32" t="s">
        <v>159</v>
      </c>
      <c r="B20" s="32" t="s">
        <v>184</v>
      </c>
      <c r="C20" s="32" t="s">
        <v>187</v>
      </c>
      <c r="D20" s="59" t="n">
        <v>142</v>
      </c>
      <c r="E20" s="59" t="n">
        <v>165</v>
      </c>
      <c r="F20" s="68" t="n">
        <f aca="false">IF(E20="","",D20-E20)</f>
        <v>-23</v>
      </c>
      <c r="G20" s="59" t="n">
        <v>205</v>
      </c>
      <c r="H20" s="59" t="n">
        <v>237</v>
      </c>
      <c r="I20" s="68" t="n">
        <f aca="false">IF(H20="","",G20-H20)</f>
        <v>-32</v>
      </c>
      <c r="J20" s="40" t="n">
        <f aca="false">IF(OR(D20="",D20+G20=0),"",D20/(D20+G20))</f>
        <v>0.409221902017291</v>
      </c>
      <c r="K20" s="40" t="n">
        <f aca="false">IF(E20="","",E20/(E20+H20))</f>
        <v>0.41044776119403</v>
      </c>
      <c r="L20" s="69" t="n">
        <f aca="false">IF(OR(K20="",J20=""),"",(J20-K20)*100)</f>
        <v>-0.122585917673879</v>
      </c>
      <c r="M20" s="36" t="n">
        <v>6.04985165465226</v>
      </c>
      <c r="N20" s="36" t="n">
        <v>1.28196378881551</v>
      </c>
      <c r="O20" s="36" t="n">
        <f aca="false">SQRT(M20^2+N20^2)</f>
        <v>6.18418436005371</v>
      </c>
      <c r="P20" s="40" t="n">
        <f aca="false">IF(J20="","",MAX(0,J20-1.96*O20/100))</f>
        <v>0.288011888560238</v>
      </c>
      <c r="Q20" s="40" t="n">
        <f aca="false">IF(J20="","",MIN(1,J20+1.96*O20/100))</f>
        <v>0.530431915474344</v>
      </c>
      <c r="R20" s="32" t="str">
        <f aca="false">IF(L20="","",IF(ABS(L20)&lt;=O20,"Yes","No"))</f>
        <v>Yes</v>
      </c>
      <c r="S20" s="32" t="str">
        <f aca="false">IF(L20="","",IF(ABS(L20)&lt;=1.96*O20,"Yes","No"))</f>
        <v>Yes</v>
      </c>
      <c r="T20" s="59" t="n">
        <f aca="false">IF(D20="","",ROUND(SQRT(((D20+G20)*O20/100)^2+(J20*(D20+G20)*0.15542)^2),0))</f>
        <v>31</v>
      </c>
      <c r="U20" s="32"/>
    </row>
    <row r="21" customFormat="false" ht="15" hidden="false" customHeight="false" outlineLevel="0" collapsed="false">
      <c r="A21" s="32" t="s">
        <v>159</v>
      </c>
      <c r="B21" s="32" t="s">
        <v>188</v>
      </c>
      <c r="C21" s="32" t="s">
        <v>188</v>
      </c>
      <c r="D21" s="59" t="n">
        <v>36</v>
      </c>
      <c r="E21" s="59" t="n">
        <v>38</v>
      </c>
      <c r="F21" s="68" t="n">
        <f aca="false">IF(E21="","",D21-E21)</f>
        <v>-2</v>
      </c>
      <c r="G21" s="59" t="n">
        <v>103</v>
      </c>
      <c r="H21" s="59" t="n">
        <v>106</v>
      </c>
      <c r="I21" s="68" t="n">
        <f aca="false">IF(H21="","",G21-H21)</f>
        <v>-3</v>
      </c>
      <c r="J21" s="40" t="n">
        <f aca="false">IF(OR(D21="",D21+G21=0),"",D21/(D21+G21))</f>
        <v>0.258992805755396</v>
      </c>
      <c r="K21" s="40" t="n">
        <f aca="false">IF(E21="","",E21/(E21+H21))</f>
        <v>0.263888888888889</v>
      </c>
      <c r="L21" s="69" t="n">
        <f aca="false">IF(OR(K21="",J21=""),"",(J21-K21)*100)</f>
        <v>-0.489608313349321</v>
      </c>
      <c r="M21" s="36" t="n">
        <v>6.04985165465226</v>
      </c>
      <c r="N21" s="36" t="n">
        <v>1.28196378881551</v>
      </c>
      <c r="O21" s="36" t="n">
        <f aca="false">SQRT(M21^2+N21^2)</f>
        <v>6.18418436005371</v>
      </c>
      <c r="P21" s="40" t="n">
        <f aca="false">IF(J21="","",MAX(0,J21-1.96*O21/100))</f>
        <v>0.137782792298343</v>
      </c>
      <c r="Q21" s="40" t="n">
        <f aca="false">IF(J21="","",MIN(1,J21+1.96*O21/100))</f>
        <v>0.380202819212448</v>
      </c>
      <c r="R21" s="32" t="str">
        <f aca="false">IF(L21="","",IF(ABS(L21)&lt;=O21,"Yes","No"))</f>
        <v>Yes</v>
      </c>
      <c r="S21" s="32" t="str">
        <f aca="false">IF(L21="","",IF(ABS(L21)&lt;=1.96*O21,"Yes","No"))</f>
        <v>Yes</v>
      </c>
      <c r="T21" s="59" t="n">
        <f aca="false">IF(D21="","",ROUND(SQRT(((D21+G21)*O21/100)^2+(J21*(D21+G21)*0.15542)^2),0))</f>
        <v>10</v>
      </c>
      <c r="U21" s="32"/>
    </row>
    <row r="22" customFormat="false" ht="15" hidden="false" customHeight="false" outlineLevel="0" collapsed="false">
      <c r="A22" s="32" t="s">
        <v>159</v>
      </c>
      <c r="B22" s="32" t="s">
        <v>189</v>
      </c>
      <c r="C22" s="32" t="s">
        <v>189</v>
      </c>
      <c r="D22" s="59" t="n">
        <v>43</v>
      </c>
      <c r="E22" s="59" t="n">
        <v>58</v>
      </c>
      <c r="F22" s="68" t="n">
        <f aca="false">IF(E22="","",D22-E22)</f>
        <v>-15</v>
      </c>
      <c r="G22" s="59" t="n">
        <v>221</v>
      </c>
      <c r="H22" s="59" t="n">
        <v>214</v>
      </c>
      <c r="I22" s="68" t="n">
        <f aca="false">IF(H22="","",G22-H22)</f>
        <v>7</v>
      </c>
      <c r="J22" s="40" t="n">
        <f aca="false">IF(OR(D22="",D22+G22=0),"",D22/(D22+G22))</f>
        <v>0.162878787878788</v>
      </c>
      <c r="K22" s="40" t="n">
        <f aca="false">IF(E22="","",E22/(E22+H22))</f>
        <v>0.213235294117647</v>
      </c>
      <c r="L22" s="69" t="n">
        <f aca="false">IF(OR(K22="",J22=""),"",(J22-K22)*100)</f>
        <v>-5.03565062388592</v>
      </c>
      <c r="M22" s="36" t="n">
        <v>6.04985165465226</v>
      </c>
      <c r="N22" s="36" t="n">
        <v>1.28196378881551</v>
      </c>
      <c r="O22" s="36" t="n">
        <f aca="false">SQRT(M22^2+N22^2)</f>
        <v>6.18418436005371</v>
      </c>
      <c r="P22" s="40" t="n">
        <f aca="false">IF(J22="","",MAX(0,J22-1.96*O22/100))</f>
        <v>0.0416687744217352</v>
      </c>
      <c r="Q22" s="40" t="n">
        <f aca="false">IF(J22="","",MIN(1,J22+1.96*O22/100))</f>
        <v>0.284088801335841</v>
      </c>
      <c r="R22" s="32" t="str">
        <f aca="false">IF(L22="","",IF(ABS(L22)&lt;=O22,"Yes","No"))</f>
        <v>Yes</v>
      </c>
      <c r="S22" s="32" t="str">
        <f aca="false">IF(L22="","",IF(ABS(L22)&lt;=1.96*O22,"Yes","No"))</f>
        <v>Yes</v>
      </c>
      <c r="T22" s="59" t="n">
        <f aca="false">IF(D22="","",ROUND(SQRT(((D22+G22)*O22/100)^2+(J22*(D22+G22)*0.15542)^2),0))</f>
        <v>18</v>
      </c>
      <c r="U22" s="32"/>
    </row>
    <row r="23" customFormat="false" ht="15" hidden="false" customHeight="false" outlineLevel="0" collapsed="false">
      <c r="A23" s="32" t="s">
        <v>159</v>
      </c>
      <c r="B23" s="32" t="s">
        <v>190</v>
      </c>
      <c r="C23" s="32" t="s">
        <v>191</v>
      </c>
      <c r="D23" s="59" t="n">
        <v>291</v>
      </c>
      <c r="E23" s="59" t="n">
        <v>321</v>
      </c>
      <c r="F23" s="68" t="n">
        <f aca="false">IF(E23="","",D23-E23)</f>
        <v>-30</v>
      </c>
      <c r="G23" s="59" t="n">
        <v>494</v>
      </c>
      <c r="H23" s="59" t="n">
        <v>498</v>
      </c>
      <c r="I23" s="68" t="n">
        <f aca="false">IF(H23="","",G23-H23)</f>
        <v>-4</v>
      </c>
      <c r="J23" s="40" t="n">
        <f aca="false">IF(OR(D23="",D23+G23=0),"",D23/(D23+G23))</f>
        <v>0.370700636942675</v>
      </c>
      <c r="K23" s="40" t="n">
        <f aca="false">IF(E23="","",E23/(E23+H23))</f>
        <v>0.391941391941392</v>
      </c>
      <c r="L23" s="69" t="n">
        <f aca="false">IF(OR(K23="",J23=""),"",(J23-K23)*100)</f>
        <v>-2.12407549987168</v>
      </c>
      <c r="M23" s="36" t="n">
        <v>3.93166321401231</v>
      </c>
      <c r="N23" s="36" t="n">
        <v>1.28196378881551</v>
      </c>
      <c r="O23" s="36" t="n">
        <f aca="false">SQRT(M23^2+N23^2)</f>
        <v>4.13538472022276</v>
      </c>
      <c r="P23" s="40" t="n">
        <f aca="false">IF(J23="","",MAX(0,J23-1.96*O23/100))</f>
        <v>0.289647096426309</v>
      </c>
      <c r="Q23" s="40" t="n">
        <f aca="false">IF(J23="","",MIN(1,J23+1.96*O23/100))</f>
        <v>0.451754177459041</v>
      </c>
      <c r="R23" s="32" t="str">
        <f aca="false">IF(L23="","",IF(ABS(L23)&lt;=O23,"Yes","No"))</f>
        <v>Yes</v>
      </c>
      <c r="S23" s="32" t="str">
        <f aca="false">IF(L23="","",IF(ABS(L23)&lt;=1.96*O23,"Yes","No"))</f>
        <v>Yes</v>
      </c>
      <c r="T23" s="59" t="n">
        <f aca="false">IF(D23="","",ROUND(SQRT(((D23+G23)*O23/100)^2+(J23*(D23+G23)*0.09439)^2),0))</f>
        <v>43</v>
      </c>
      <c r="U23" s="32"/>
    </row>
    <row r="24" customFormat="false" ht="15" hidden="false" customHeight="false" outlineLevel="0" collapsed="false">
      <c r="A24" s="32" t="s">
        <v>159</v>
      </c>
      <c r="B24" s="32" t="s">
        <v>190</v>
      </c>
      <c r="C24" s="32" t="s">
        <v>192</v>
      </c>
      <c r="D24" s="59" t="n">
        <v>279</v>
      </c>
      <c r="E24" s="59" t="n">
        <v>288</v>
      </c>
      <c r="F24" s="68" t="n">
        <f aca="false">IF(E24="","",D24-E24)</f>
        <v>-9</v>
      </c>
      <c r="G24" s="59" t="n">
        <v>425</v>
      </c>
      <c r="H24" s="59" t="n">
        <v>448</v>
      </c>
      <c r="I24" s="68" t="n">
        <f aca="false">IF(H24="","",G24-H24)</f>
        <v>-23</v>
      </c>
      <c r="J24" s="40" t="n">
        <f aca="false">IF(OR(D24="",D24+G24=0),"",D24/(D24+G24))</f>
        <v>0.396306818181818</v>
      </c>
      <c r="K24" s="40" t="n">
        <f aca="false">IF(E24="","",E24/(E24+H24))</f>
        <v>0.391304347826087</v>
      </c>
      <c r="L24" s="69" t="n">
        <f aca="false">IF(OR(K24="",J24=""),"",(J24-K24)*100)</f>
        <v>0.50024703557312</v>
      </c>
      <c r="M24" s="36" t="n">
        <v>6.04985165465226</v>
      </c>
      <c r="N24" s="36" t="n">
        <v>1.28196378881551</v>
      </c>
      <c r="O24" s="36" t="n">
        <f aca="false">SQRT(M24^2+N24^2)</f>
        <v>6.18418436005371</v>
      </c>
      <c r="P24" s="40" t="n">
        <f aca="false">IF(J24="","",MAX(0,J24-1.96*O24/100))</f>
        <v>0.275096804724766</v>
      </c>
      <c r="Q24" s="40" t="n">
        <f aca="false">IF(J24="","",MIN(1,J24+1.96*O24/100))</f>
        <v>0.517516831638871</v>
      </c>
      <c r="R24" s="32" t="str">
        <f aca="false">IF(L24="","",IF(ABS(L24)&lt;=O24,"Yes","No"))</f>
        <v>Yes</v>
      </c>
      <c r="S24" s="32" t="str">
        <f aca="false">IF(L24="","",IF(ABS(L24)&lt;=1.96*O24,"Yes","No"))</f>
        <v>Yes</v>
      </c>
      <c r="T24" s="59" t="n">
        <f aca="false">IF(D24="","",ROUND(SQRT(((D24+G24)*O24/100)^2+(J24*(D24+G24)*0.15542)^2),0))</f>
        <v>61</v>
      </c>
      <c r="U24" s="32"/>
    </row>
    <row r="25" customFormat="false" ht="15" hidden="false" customHeight="false" outlineLevel="0" collapsed="false">
      <c r="A25" s="32" t="s">
        <v>159</v>
      </c>
      <c r="B25" s="32" t="s">
        <v>190</v>
      </c>
      <c r="C25" s="32" t="s">
        <v>193</v>
      </c>
      <c r="D25" s="59" t="n">
        <v>289</v>
      </c>
      <c r="E25" s="59" t="n">
        <v>317</v>
      </c>
      <c r="F25" s="68" t="n">
        <f aca="false">IF(E25="","",D25-E25)</f>
        <v>-28</v>
      </c>
      <c r="G25" s="59" t="n">
        <v>486</v>
      </c>
      <c r="H25" s="59" t="n">
        <v>527</v>
      </c>
      <c r="I25" s="68" t="n">
        <f aca="false">IF(H25="","",G25-H25)</f>
        <v>-41</v>
      </c>
      <c r="J25" s="40" t="n">
        <f aca="false">IF(OR(D25="",D25+G25=0),"",D25/(D25+G25))</f>
        <v>0.372903225806452</v>
      </c>
      <c r="K25" s="40" t="n">
        <f aca="false">IF(E25="","",E25/(E25+H25))</f>
        <v>0.375592417061611</v>
      </c>
      <c r="L25" s="69" t="n">
        <f aca="false">IF(OR(K25="",J25=""),"",(J25-K25)*100)</f>
        <v>-0.268919125515976</v>
      </c>
      <c r="M25" s="36" t="n">
        <v>3.93166321401231</v>
      </c>
      <c r="N25" s="36" t="n">
        <v>1.28196378881551</v>
      </c>
      <c r="O25" s="36" t="n">
        <f aca="false">SQRT(M25^2+N25^2)</f>
        <v>4.13538472022276</v>
      </c>
      <c r="P25" s="40" t="n">
        <f aca="false">IF(J25="","",MAX(0,J25-1.96*O25/100))</f>
        <v>0.291849685290086</v>
      </c>
      <c r="Q25" s="40" t="n">
        <f aca="false">IF(J25="","",MIN(1,J25+1.96*O25/100))</f>
        <v>0.453956766322818</v>
      </c>
      <c r="R25" s="32" t="str">
        <f aca="false">IF(L25="","",IF(ABS(L25)&lt;=O25,"Yes","No"))</f>
        <v>Yes</v>
      </c>
      <c r="S25" s="32" t="str">
        <f aca="false">IF(L25="","",IF(ABS(L25)&lt;=1.96*O25,"Yes","No"))</f>
        <v>Yes</v>
      </c>
      <c r="T25" s="59" t="n">
        <f aca="false">IF(D25="","",ROUND(SQRT(((D25+G25)*O25/100)^2+(J25*(D25+G25)*0.09439)^2),0))</f>
        <v>42</v>
      </c>
      <c r="U25" s="32"/>
    </row>
    <row r="26" customFormat="false" ht="15" hidden="false" customHeight="false" outlineLevel="0" collapsed="false">
      <c r="A26" s="32" t="s">
        <v>159</v>
      </c>
      <c r="B26" s="32" t="s">
        <v>194</v>
      </c>
      <c r="C26" s="32" t="s">
        <v>195</v>
      </c>
      <c r="D26" s="59" t="n">
        <v>265</v>
      </c>
      <c r="E26" s="59" t="n">
        <v>285</v>
      </c>
      <c r="F26" s="68" t="n">
        <f aca="false">IF(E26="","",D26-E26)</f>
        <v>-20</v>
      </c>
      <c r="G26" s="59" t="n">
        <v>740</v>
      </c>
      <c r="H26" s="59" t="n">
        <v>760</v>
      </c>
      <c r="I26" s="68" t="n">
        <f aca="false">IF(H26="","",G26-H26)</f>
        <v>-20</v>
      </c>
      <c r="J26" s="40" t="n">
        <f aca="false">IF(OR(D26="",D26+G26=0),"",D26/(D26+G26))</f>
        <v>0.263681592039801</v>
      </c>
      <c r="K26" s="40" t="n">
        <f aca="false">IF(E26="","",E26/(E26+H26))</f>
        <v>0.272727272727273</v>
      </c>
      <c r="L26" s="69" t="n">
        <f aca="false">IF(OR(K26="",J26=""),"",(J26-K26)*100)</f>
        <v>-0.904568068747169</v>
      </c>
      <c r="M26" s="36" t="n">
        <v>3.93166321401231</v>
      </c>
      <c r="N26" s="36" t="n">
        <v>1.28196378881551</v>
      </c>
      <c r="O26" s="36" t="n">
        <f aca="false">SQRT(M26^2+N26^2)</f>
        <v>4.13538472022276</v>
      </c>
      <c r="P26" s="40" t="n">
        <f aca="false">IF(J26="","",MAX(0,J26-1.96*O26/100))</f>
        <v>0.182628051523435</v>
      </c>
      <c r="Q26" s="40" t="n">
        <f aca="false">IF(J26="","",MIN(1,J26+1.96*O26/100))</f>
        <v>0.344735132556167</v>
      </c>
      <c r="R26" s="32" t="str">
        <f aca="false">IF(L26="","",IF(ABS(L26)&lt;=O26,"Yes","No"))</f>
        <v>Yes</v>
      </c>
      <c r="S26" s="32" t="str">
        <f aca="false">IF(L26="","",IF(ABS(L26)&lt;=1.96*O26,"Yes","No"))</f>
        <v>Yes</v>
      </c>
      <c r="T26" s="59" t="n">
        <f aca="false">IF(D26="","",ROUND(SQRT(((D26+G26)*O26/100)^2+(J26*(D26+G26)*0.09439)^2),0))</f>
        <v>49</v>
      </c>
      <c r="U26" s="32"/>
    </row>
    <row r="27" customFormat="false" ht="15" hidden="false" customHeight="false" outlineLevel="0" collapsed="false">
      <c r="A27" s="32" t="s">
        <v>159</v>
      </c>
      <c r="B27" s="32" t="s">
        <v>194</v>
      </c>
      <c r="C27" s="32" t="s">
        <v>196</v>
      </c>
      <c r="D27" s="59" t="n">
        <v>189</v>
      </c>
      <c r="E27" s="59" t="n">
        <v>228</v>
      </c>
      <c r="F27" s="68" t="n">
        <f aca="false">IF(E27="","",D27-E27)</f>
        <v>-39</v>
      </c>
      <c r="G27" s="59" t="n">
        <v>486</v>
      </c>
      <c r="H27" s="59" t="n">
        <v>522</v>
      </c>
      <c r="I27" s="68" t="n">
        <f aca="false">IF(H27="","",G27-H27)</f>
        <v>-36</v>
      </c>
      <c r="J27" s="40" t="n">
        <f aca="false">IF(OR(D27="",D27+G27=0),"",D27/(D27+G27))</f>
        <v>0.28</v>
      </c>
      <c r="K27" s="40" t="n">
        <f aca="false">IF(E27="","",E27/(E27+H27))</f>
        <v>0.304</v>
      </c>
      <c r="L27" s="69" t="n">
        <f aca="false">IF(OR(K27="",J27=""),"",(J27-K27)*100)</f>
        <v>-2.4</v>
      </c>
      <c r="M27" s="36" t="n">
        <v>6.04985165465226</v>
      </c>
      <c r="N27" s="36" t="n">
        <v>1.28196378881551</v>
      </c>
      <c r="O27" s="36" t="n">
        <f aca="false">SQRT(M27^2+N27^2)</f>
        <v>6.18418436005371</v>
      </c>
      <c r="P27" s="40" t="n">
        <f aca="false">IF(J27="","",MAX(0,J27-1.96*O27/100))</f>
        <v>0.158789986542947</v>
      </c>
      <c r="Q27" s="40" t="n">
        <f aca="false">IF(J27="","",MIN(1,J27+1.96*O27/100))</f>
        <v>0.401210013457053</v>
      </c>
      <c r="R27" s="32" t="str">
        <f aca="false">IF(L27="","",IF(ABS(L27)&lt;=O27,"Yes","No"))</f>
        <v>Yes</v>
      </c>
      <c r="S27" s="32" t="str">
        <f aca="false">IF(L27="","",IF(ABS(L27)&lt;=1.96*O27,"Yes","No"))</f>
        <v>Yes</v>
      </c>
      <c r="T27" s="59" t="n">
        <f aca="false">IF(D27="","",ROUND(SQRT(((D27+G27)*O27/100)^2+(J27*(D27+G27)*0.15542)^2),0))</f>
        <v>51</v>
      </c>
      <c r="U27" s="32"/>
    </row>
    <row r="28" customFormat="false" ht="15" hidden="false" customHeight="false" outlineLevel="0" collapsed="false">
      <c r="A28" s="32" t="s">
        <v>159</v>
      </c>
      <c r="B28" s="32" t="s">
        <v>197</v>
      </c>
      <c r="C28" s="32" t="s">
        <v>198</v>
      </c>
      <c r="D28" s="59" t="n">
        <v>117</v>
      </c>
      <c r="E28" s="59" t="n">
        <v>135</v>
      </c>
      <c r="F28" s="68" t="n">
        <f aca="false">IF(E28="","",D28-E28)</f>
        <v>-18</v>
      </c>
      <c r="G28" s="59" t="n">
        <v>400</v>
      </c>
      <c r="H28" s="59" t="n">
        <v>395</v>
      </c>
      <c r="I28" s="68" t="n">
        <f aca="false">IF(H28="","",G28-H28)</f>
        <v>5</v>
      </c>
      <c r="J28" s="40" t="n">
        <f aca="false">IF(OR(D28="",D28+G28=0),"",D28/(D28+G28))</f>
        <v>0.226305609284333</v>
      </c>
      <c r="K28" s="40" t="n">
        <f aca="false">IF(E28="","",E28/(E28+H28))</f>
        <v>0.254716981132075</v>
      </c>
      <c r="L28" s="69" t="n">
        <f aca="false">IF(OR(K28="",J28=""),"",(J28-K28)*100)</f>
        <v>-2.84113718477428</v>
      </c>
      <c r="M28" s="36" t="n">
        <v>6.04985165465226</v>
      </c>
      <c r="N28" s="36" t="n">
        <v>1.28196378881551</v>
      </c>
      <c r="O28" s="36" t="n">
        <f aca="false">SQRT(M28^2+N28^2)</f>
        <v>6.18418436005371</v>
      </c>
      <c r="P28" s="40" t="n">
        <f aca="false">IF(J28="","",MAX(0,J28-1.96*O28/100))</f>
        <v>0.10509559582728</v>
      </c>
      <c r="Q28" s="40" t="n">
        <f aca="false">IF(J28="","",MIN(1,J28+1.96*O28/100))</f>
        <v>0.347515622741385</v>
      </c>
      <c r="R28" s="32" t="str">
        <f aca="false">IF(L28="","",IF(ABS(L28)&lt;=O28,"Yes","No"))</f>
        <v>Yes</v>
      </c>
      <c r="S28" s="32" t="str">
        <f aca="false">IF(L28="","",IF(ABS(L28)&lt;=1.96*O28,"Yes","No"))</f>
        <v>Yes</v>
      </c>
      <c r="T28" s="59" t="n">
        <f aca="false">IF(D28="","",ROUND(SQRT(((D28+G28)*O28/100)^2+(J28*(D28+G28)*0.15542)^2),0))</f>
        <v>37</v>
      </c>
      <c r="U28" s="32"/>
    </row>
    <row r="29" customFormat="false" ht="15" hidden="false" customHeight="false" outlineLevel="0" collapsed="false">
      <c r="A29" s="32" t="s">
        <v>159</v>
      </c>
      <c r="B29" s="32" t="s">
        <v>197</v>
      </c>
      <c r="C29" s="32" t="s">
        <v>199</v>
      </c>
      <c r="D29" s="59" t="n">
        <v>101</v>
      </c>
      <c r="E29" s="59" t="n">
        <v>124</v>
      </c>
      <c r="F29" s="68" t="n">
        <f aca="false">IF(E29="","",D29-E29)</f>
        <v>-23</v>
      </c>
      <c r="G29" s="59" t="n">
        <v>294</v>
      </c>
      <c r="H29" s="59" t="n">
        <v>298</v>
      </c>
      <c r="I29" s="68" t="n">
        <f aca="false">IF(H29="","",G29-H29)</f>
        <v>-4</v>
      </c>
      <c r="J29" s="40" t="n">
        <f aca="false">IF(OR(D29="",D29+G29=0),"",D29/(D29+G29))</f>
        <v>0.255696202531646</v>
      </c>
      <c r="K29" s="40" t="n">
        <f aca="false">IF(E29="","",E29/(E29+H29))</f>
        <v>0.293838862559242</v>
      </c>
      <c r="L29" s="69" t="n">
        <f aca="false">IF(OR(K29="",J29=""),"",(J29-K29)*100)</f>
        <v>-3.81426600275961</v>
      </c>
      <c r="M29" s="36" t="n">
        <v>6.04985165465226</v>
      </c>
      <c r="N29" s="36" t="n">
        <v>1.28196378881551</v>
      </c>
      <c r="O29" s="36" t="n">
        <f aca="false">SQRT(M29^2+N29^2)</f>
        <v>6.18418436005371</v>
      </c>
      <c r="P29" s="40" t="n">
        <f aca="false">IF(J29="","",MAX(0,J29-1.96*O29/100))</f>
        <v>0.134486189074593</v>
      </c>
      <c r="Q29" s="40" t="n">
        <f aca="false">IF(J29="","",MIN(1,J29+1.96*O29/100))</f>
        <v>0.376906215988698</v>
      </c>
      <c r="R29" s="32" t="str">
        <f aca="false">IF(L29="","",IF(ABS(L29)&lt;=O29,"Yes","No"))</f>
        <v>Yes</v>
      </c>
      <c r="S29" s="32" t="str">
        <f aca="false">IF(L29="","",IF(ABS(L29)&lt;=1.96*O29,"Yes","No"))</f>
        <v>Yes</v>
      </c>
      <c r="T29" s="59" t="n">
        <f aca="false">IF(D29="","",ROUND(SQRT(((D29+G29)*O29/100)^2+(J29*(D29+G29)*0.15542)^2),0))</f>
        <v>29</v>
      </c>
      <c r="U29" s="32"/>
    </row>
    <row r="30" customFormat="false" ht="15" hidden="false" customHeight="false" outlineLevel="0" collapsed="false">
      <c r="A30" s="32" t="s">
        <v>159</v>
      </c>
      <c r="B30" s="32" t="s">
        <v>197</v>
      </c>
      <c r="C30" s="32" t="s">
        <v>200</v>
      </c>
      <c r="D30" s="59" t="n">
        <v>324</v>
      </c>
      <c r="E30" s="59" t="n">
        <v>424</v>
      </c>
      <c r="F30" s="68" t="n">
        <f aca="false">IF(E30="","",D30-E30)</f>
        <v>-100</v>
      </c>
      <c r="G30" s="59" t="n">
        <v>953</v>
      </c>
      <c r="H30" s="59" t="n">
        <v>988</v>
      </c>
      <c r="I30" s="68" t="n">
        <f aca="false">IF(H30="","",G30-H30)</f>
        <v>-35</v>
      </c>
      <c r="J30" s="40" t="n">
        <f aca="false">IF(OR(D30="",D30+G30=0),"",D30/(D30+G30))</f>
        <v>0.253719655442443</v>
      </c>
      <c r="K30" s="40" t="n">
        <f aca="false">IF(E30="","",E30/(E30+H30))</f>
        <v>0.30028328611898</v>
      </c>
      <c r="L30" s="69" t="n">
        <f aca="false">IF(OR(K30="",J30=""),"",(J30-K30)*100)</f>
        <v>-4.6563630676537</v>
      </c>
      <c r="M30" s="36" t="n">
        <v>3.24353162605248</v>
      </c>
      <c r="N30" s="36" t="n">
        <v>1.28196378881551</v>
      </c>
      <c r="O30" s="36" t="n">
        <f aca="false">SQRT(M30^2+N30^2)</f>
        <v>3.4876824059878</v>
      </c>
      <c r="P30" s="40" t="n">
        <f aca="false">IF(J30="","",MAX(0,J30-1.96*O30/100))</f>
        <v>0.185361080285082</v>
      </c>
      <c r="Q30" s="40" t="n">
        <f aca="false">IF(J30="","",MIN(1,J30+1.96*O30/100))</f>
        <v>0.322078230599804</v>
      </c>
      <c r="R30" s="32" t="str">
        <f aca="false">IF(L30="","",IF(ABS(L30)&lt;=O30,"Yes","No"))</f>
        <v>No</v>
      </c>
      <c r="S30" s="32" t="str">
        <f aca="false">IF(L30="","",IF(ABS(L30)&lt;=1.96*O30,"Yes","No"))</f>
        <v>Yes</v>
      </c>
      <c r="T30" s="59" t="n">
        <f aca="false">IF(D30="","",ROUND(SQRT(((D30+G30)*O30/100)^2+(J30*(D30+G30)*0.09179)^2),0))</f>
        <v>54</v>
      </c>
      <c r="U30" s="32"/>
    </row>
    <row r="31" customFormat="false" ht="15" hidden="false" customHeight="false" outlineLevel="0" collapsed="false">
      <c r="A31" s="32" t="s">
        <v>159</v>
      </c>
      <c r="B31" s="32" t="s">
        <v>202</v>
      </c>
      <c r="C31" s="32" t="s">
        <v>203</v>
      </c>
      <c r="D31" s="59" t="n">
        <v>276</v>
      </c>
      <c r="E31" s="59" t="n">
        <v>279</v>
      </c>
      <c r="F31" s="68" t="n">
        <f aca="false">IF(E31="","",D31-E31)</f>
        <v>-3</v>
      </c>
      <c r="G31" s="59" t="n">
        <v>428</v>
      </c>
      <c r="H31" s="59" t="n">
        <v>445</v>
      </c>
      <c r="I31" s="68" t="n">
        <f aca="false">IF(H31="","",G31-H31)</f>
        <v>-17</v>
      </c>
      <c r="J31" s="40" t="n">
        <f aca="false">IF(OR(D31="",D31+G31=0),"",D31/(D31+G31))</f>
        <v>0.392045454545455</v>
      </c>
      <c r="K31" s="40" t="n">
        <f aca="false">IF(E31="","",E31/(E31+H31))</f>
        <v>0.385359116022099</v>
      </c>
      <c r="L31" s="69" t="n">
        <f aca="false">IF(OR(K31="",J31=""),"",(J31-K31)*100)</f>
        <v>0.66863385233551</v>
      </c>
      <c r="M31" s="36" t="n">
        <v>6.04985165465226</v>
      </c>
      <c r="N31" s="36" t="n">
        <v>1.28196378881551</v>
      </c>
      <c r="O31" s="36" t="n">
        <f aca="false">SQRT(M31^2+N31^2)</f>
        <v>6.18418436005371</v>
      </c>
      <c r="P31" s="40" t="n">
        <f aca="false">IF(J31="","",MAX(0,J31-1.96*O31/100))</f>
        <v>0.270835441088402</v>
      </c>
      <c r="Q31" s="40" t="n">
        <f aca="false">IF(J31="","",MIN(1,J31+1.96*O31/100))</f>
        <v>0.513255468002507</v>
      </c>
      <c r="R31" s="32" t="str">
        <f aca="false">IF(L31="","",IF(ABS(L31)&lt;=O31,"Yes","No"))</f>
        <v>Yes</v>
      </c>
      <c r="S31" s="32" t="str">
        <f aca="false">IF(L31="","",IF(ABS(L31)&lt;=1.96*O31,"Yes","No"))</f>
        <v>Yes</v>
      </c>
      <c r="T31" s="59" t="n">
        <f aca="false">IF(D31="","",ROUND(SQRT(((D31+G31)*O31/100)^2+(J31*(D31+G31)*0.15542)^2),0))</f>
        <v>61</v>
      </c>
      <c r="U31" s="32"/>
    </row>
    <row r="32" customFormat="false" ht="15" hidden="false" customHeight="false" outlineLevel="0" collapsed="false">
      <c r="A32" s="32" t="s">
        <v>159</v>
      </c>
      <c r="B32" s="32" t="s">
        <v>202</v>
      </c>
      <c r="C32" s="32" t="s">
        <v>204</v>
      </c>
      <c r="D32" s="59" t="n">
        <v>274</v>
      </c>
      <c r="E32" s="59" t="n">
        <v>309</v>
      </c>
      <c r="F32" s="68" t="n">
        <f aca="false">IF(E32="","",D32-E32)</f>
        <v>-35</v>
      </c>
      <c r="G32" s="59" t="n">
        <v>479</v>
      </c>
      <c r="H32" s="59" t="n">
        <v>488</v>
      </c>
      <c r="I32" s="68" t="n">
        <f aca="false">IF(H32="","",G32-H32)</f>
        <v>-9</v>
      </c>
      <c r="J32" s="40" t="n">
        <f aca="false">IF(OR(D32="",D32+G32=0),"",D32/(D32+G32))</f>
        <v>0.363877822045153</v>
      </c>
      <c r="K32" s="40" t="n">
        <f aca="false">IF(E32="","",E32/(E32+H32))</f>
        <v>0.387703889585947</v>
      </c>
      <c r="L32" s="69" t="n">
        <f aca="false">IF(OR(K32="",J32=""),"",(J32-K32)*100)</f>
        <v>-2.38260675407946</v>
      </c>
      <c r="M32" s="36" t="n">
        <v>6.04985165465226</v>
      </c>
      <c r="N32" s="36" t="n">
        <v>1.28196378881551</v>
      </c>
      <c r="O32" s="36" t="n">
        <f aca="false">SQRT(M32^2+N32^2)</f>
        <v>6.18418436005371</v>
      </c>
      <c r="P32" s="40" t="n">
        <f aca="false">IF(J32="","",MAX(0,J32-1.96*O32/100))</f>
        <v>0.2426678085881</v>
      </c>
      <c r="Q32" s="40" t="n">
        <f aca="false">IF(J32="","",MIN(1,J32+1.96*O32/100))</f>
        <v>0.485087835502205</v>
      </c>
      <c r="R32" s="32" t="str">
        <f aca="false">IF(L32="","",IF(ABS(L32)&lt;=O32,"Yes","No"))</f>
        <v>Yes</v>
      </c>
      <c r="S32" s="32" t="str">
        <f aca="false">IF(L32="","",IF(ABS(L32)&lt;=1.96*O32,"Yes","No"))</f>
        <v>Yes</v>
      </c>
      <c r="T32" s="59" t="n">
        <f aca="false">IF(D32="","",ROUND(SQRT(((D32+G32)*O32/100)^2+(J32*(D32+G32)*0.15542)^2),0))</f>
        <v>63</v>
      </c>
      <c r="U32" s="32"/>
    </row>
    <row r="33" customFormat="false" ht="15" hidden="false" customHeight="false" outlineLevel="0" collapsed="false">
      <c r="A33" s="32" t="s">
        <v>159</v>
      </c>
      <c r="B33" s="32" t="s">
        <v>205</v>
      </c>
      <c r="C33" s="32" t="s">
        <v>205</v>
      </c>
      <c r="D33" s="59" t="n">
        <v>97</v>
      </c>
      <c r="E33" s="59" t="n">
        <v>134</v>
      </c>
      <c r="F33" s="68" t="n">
        <f aca="false">IF(E33="","",D33-E33)</f>
        <v>-37</v>
      </c>
      <c r="G33" s="59" t="n">
        <v>498</v>
      </c>
      <c r="H33" s="59" t="n">
        <v>503</v>
      </c>
      <c r="I33" s="68" t="n">
        <f aca="false">IF(H33="","",G33-H33)</f>
        <v>-5</v>
      </c>
      <c r="J33" s="40" t="n">
        <f aca="false">IF(OR(D33="",D33+G33=0),"",D33/(D33+G33))</f>
        <v>0.163025210084034</v>
      </c>
      <c r="K33" s="40" t="n">
        <f aca="false">IF(E33="","",E33/(E33+H33))</f>
        <v>0.210361067503925</v>
      </c>
      <c r="L33" s="69" t="n">
        <f aca="false">IF(OR(K33="",J33=""),"",(J33-K33)*100)</f>
        <v>-4.7335857419891</v>
      </c>
      <c r="M33" s="36" t="n">
        <v>6.04985165465226</v>
      </c>
      <c r="N33" s="36" t="n">
        <v>1.28196378881551</v>
      </c>
      <c r="O33" s="36" t="n">
        <f aca="false">SQRT(M33^2+N33^2)</f>
        <v>6.18418436005371</v>
      </c>
      <c r="P33" s="40" t="n">
        <f aca="false">IF(J33="","",MAX(0,J33-1.96*O33/100))</f>
        <v>0.041815196626981</v>
      </c>
      <c r="Q33" s="40" t="n">
        <f aca="false">IF(J33="","",MIN(1,J33+1.96*O33/100))</f>
        <v>0.284235223541086</v>
      </c>
      <c r="R33" s="32" t="str">
        <f aca="false">IF(L33="","",IF(ABS(L33)&lt;=O33,"Yes","No"))</f>
        <v>Yes</v>
      </c>
      <c r="S33" s="32" t="str">
        <f aca="false">IF(L33="","",IF(ABS(L33)&lt;=1.96*O33,"Yes","No"))</f>
        <v>Yes</v>
      </c>
      <c r="T33" s="59" t="n">
        <f aca="false">IF(D33="","",ROUND(SQRT(((D33+G33)*O33/100)^2+(J33*(D33+G33)*0.15542)^2),0))</f>
        <v>40</v>
      </c>
      <c r="U33" s="32"/>
    </row>
    <row r="34" customFormat="false" ht="15" hidden="false" customHeight="false" outlineLevel="0" collapsed="false">
      <c r="A34" s="32" t="s">
        <v>159</v>
      </c>
      <c r="B34" s="32" t="s">
        <v>206</v>
      </c>
      <c r="C34" s="32" t="s">
        <v>207</v>
      </c>
      <c r="D34" s="59" t="n">
        <v>267</v>
      </c>
      <c r="E34" s="59" t="n">
        <v>281</v>
      </c>
      <c r="F34" s="68" t="n">
        <f aca="false">IF(E34="","",D34-E34)</f>
        <v>-14</v>
      </c>
      <c r="G34" s="59" t="n">
        <v>602</v>
      </c>
      <c r="H34" s="59" t="n">
        <v>592</v>
      </c>
      <c r="I34" s="68" t="n">
        <f aca="false">IF(H34="","",G34-H34)</f>
        <v>10</v>
      </c>
      <c r="J34" s="40" t="n">
        <f aca="false">IF(OR(D34="",D34+G34=0),"",D34/(D34+G34))</f>
        <v>0.307249712313003</v>
      </c>
      <c r="K34" s="40" t="n">
        <f aca="false">IF(E34="","",E34/(E34+H34))</f>
        <v>0.321878579610538</v>
      </c>
      <c r="L34" s="69" t="n">
        <f aca="false">IF(OR(K34="",J34=""),"",(J34-K34)*100)</f>
        <v>-1.46288672975349</v>
      </c>
      <c r="M34" s="36" t="n">
        <v>3.93166321401231</v>
      </c>
      <c r="N34" s="36" t="n">
        <v>1.28196378881551</v>
      </c>
      <c r="O34" s="36" t="n">
        <f aca="false">SQRT(M34^2+N34^2)</f>
        <v>4.13538472022276</v>
      </c>
      <c r="P34" s="40" t="n">
        <f aca="false">IF(J34="","",MAX(0,J34-1.96*O34/100))</f>
        <v>0.226196171796637</v>
      </c>
      <c r="Q34" s="40" t="n">
        <f aca="false">IF(J34="","",MIN(1,J34+1.96*O34/100))</f>
        <v>0.38830325282937</v>
      </c>
      <c r="R34" s="32" t="str">
        <f aca="false">IF(L34="","",IF(ABS(L34)&lt;=O34,"Yes","No"))</f>
        <v>Yes</v>
      </c>
      <c r="S34" s="32" t="str">
        <f aca="false">IF(L34="","",IF(ABS(L34)&lt;=1.96*O34,"Yes","No"))</f>
        <v>Yes</v>
      </c>
      <c r="T34" s="59" t="n">
        <f aca="false">IF(D34="","",ROUND(SQRT(((D34+G34)*O34/100)^2+(J34*(D34+G34)*0.09439)^2),0))</f>
        <v>44</v>
      </c>
      <c r="U34" s="32"/>
    </row>
    <row r="35" customFormat="false" ht="15" hidden="false" customHeight="false" outlineLevel="0" collapsed="false">
      <c r="A35" s="32" t="s">
        <v>159</v>
      </c>
      <c r="B35" s="32" t="s">
        <v>206</v>
      </c>
      <c r="C35" s="32" t="s">
        <v>208</v>
      </c>
      <c r="D35" s="59" t="n">
        <v>465</v>
      </c>
      <c r="E35" s="59" t="n">
        <v>467</v>
      </c>
      <c r="F35" s="68" t="n">
        <f aca="false">IF(E35="","",D35-E35)</f>
        <v>-2</v>
      </c>
      <c r="G35" s="59" t="n">
        <v>811</v>
      </c>
      <c r="H35" s="59" t="n">
        <v>782</v>
      </c>
      <c r="I35" s="68" t="n">
        <f aca="false">IF(H35="","",G35-H35)</f>
        <v>29</v>
      </c>
      <c r="J35" s="40" t="n">
        <f aca="false">IF(OR(D35="",D35+G35=0),"",D35/(D35+G35))</f>
        <v>0.364420062695925</v>
      </c>
      <c r="K35" s="40" t="n">
        <f aca="false">IF(E35="","",E35/(E35+H35))</f>
        <v>0.373899119295436</v>
      </c>
      <c r="L35" s="69" t="n">
        <f aca="false">IF(OR(K35="",J35=""),"",(J35-K35)*100)</f>
        <v>-0.947905659951159</v>
      </c>
      <c r="M35" s="36" t="n">
        <v>3.24353162605248</v>
      </c>
      <c r="N35" s="36" t="n">
        <v>1.28196378881551</v>
      </c>
      <c r="O35" s="36" t="n">
        <f aca="false">SQRT(M35^2+N35^2)</f>
        <v>3.4876824059878</v>
      </c>
      <c r="P35" s="40" t="n">
        <f aca="false">IF(J35="","",MAX(0,J35-1.96*O35/100))</f>
        <v>0.296061487538564</v>
      </c>
      <c r="Q35" s="40" t="n">
        <f aca="false">IF(J35="","",MIN(1,J35+1.96*O35/100))</f>
        <v>0.432778637853286</v>
      </c>
      <c r="R35" s="32" t="str">
        <f aca="false">IF(L35="","",IF(ABS(L35)&lt;=O35,"Yes","No"))</f>
        <v>Yes</v>
      </c>
      <c r="S35" s="32" t="str">
        <f aca="false">IF(L35="","",IF(ABS(L35)&lt;=1.96*O35,"Yes","No"))</f>
        <v>Yes</v>
      </c>
      <c r="T35" s="59" t="n">
        <f aca="false">IF(D35="","",ROUND(SQRT(((D35+G35)*O35/100)^2+(J35*(D35+G35)*0.09179)^2),0))</f>
        <v>62</v>
      </c>
      <c r="U35" s="32"/>
    </row>
    <row r="36" customFormat="false" ht="15" hidden="false" customHeight="false" outlineLevel="0" collapsed="false">
      <c r="A36" s="32" t="s">
        <v>159</v>
      </c>
      <c r="B36" s="32" t="s">
        <v>206</v>
      </c>
      <c r="C36" s="32" t="s">
        <v>209</v>
      </c>
      <c r="D36" s="59" t="n">
        <v>135</v>
      </c>
      <c r="E36" s="59" t="n">
        <v>136</v>
      </c>
      <c r="F36" s="68" t="n">
        <f aca="false">IF(E36="","",D36-E36)</f>
        <v>-1</v>
      </c>
      <c r="G36" s="59" t="n">
        <v>280</v>
      </c>
      <c r="H36" s="59" t="n">
        <v>278</v>
      </c>
      <c r="I36" s="68" t="n">
        <f aca="false">IF(H36="","",G36-H36)</f>
        <v>2</v>
      </c>
      <c r="J36" s="40" t="n">
        <f aca="false">IF(OR(D36="",D36+G36=0),"",D36/(D36+G36))</f>
        <v>0.325301204819277</v>
      </c>
      <c r="K36" s="40" t="n">
        <f aca="false">IF(E36="","",E36/(E36+H36))</f>
        <v>0.328502415458937</v>
      </c>
      <c r="L36" s="69" t="n">
        <f aca="false">IF(OR(K36="",J36=""),"",(J36-K36)*100)</f>
        <v>-0.320121063966011</v>
      </c>
      <c r="M36" s="36" t="n">
        <v>6.04985165465226</v>
      </c>
      <c r="N36" s="36" t="n">
        <v>1.28196378881551</v>
      </c>
      <c r="O36" s="36" t="n">
        <f aca="false">SQRT(M36^2+N36^2)</f>
        <v>6.18418436005371</v>
      </c>
      <c r="P36" s="40" t="n">
        <f aca="false">IF(J36="","",MAX(0,J36-1.96*O36/100))</f>
        <v>0.204091191362224</v>
      </c>
      <c r="Q36" s="40" t="n">
        <f aca="false">IF(J36="","",MIN(1,J36+1.96*O36/100))</f>
        <v>0.44651121827633</v>
      </c>
      <c r="R36" s="32" t="str">
        <f aca="false">IF(L36="","",IF(ABS(L36)&lt;=O36,"Yes","No"))</f>
        <v>Yes</v>
      </c>
      <c r="S36" s="32" t="str">
        <f aca="false">IF(L36="","",IF(ABS(L36)&lt;=1.96*O36,"Yes","No"))</f>
        <v>Yes</v>
      </c>
      <c r="T36" s="59" t="n">
        <f aca="false">IF(D36="","",ROUND(SQRT(((D36+G36)*O36/100)^2+(J36*(D36+G36)*0.15542)^2),0))</f>
        <v>33</v>
      </c>
      <c r="U36" s="32"/>
    </row>
    <row r="37" customFormat="false" ht="15" hidden="false" customHeight="false" outlineLevel="0" collapsed="false">
      <c r="A37" s="32" t="s">
        <v>159</v>
      </c>
      <c r="B37" s="32" t="s">
        <v>210</v>
      </c>
      <c r="C37" s="32" t="s">
        <v>210</v>
      </c>
      <c r="D37" s="59" t="n">
        <v>52</v>
      </c>
      <c r="E37" s="59" t="n">
        <v>68</v>
      </c>
      <c r="F37" s="68" t="n">
        <f aca="false">IF(E37="","",D37-E37)</f>
        <v>-16</v>
      </c>
      <c r="G37" s="59" t="n">
        <v>163</v>
      </c>
      <c r="H37" s="59" t="n">
        <v>153</v>
      </c>
      <c r="I37" s="68" t="n">
        <f aca="false">IF(H37="","",G37-H37)</f>
        <v>10</v>
      </c>
      <c r="J37" s="40" t="n">
        <f aca="false">IF(OR(D37="",D37+G37=0),"",D37/(D37+G37))</f>
        <v>0.241860465116279</v>
      </c>
      <c r="K37" s="40" t="n">
        <f aca="false">IF(E37="","",E37/(E37+H37))</f>
        <v>0.307692307692308</v>
      </c>
      <c r="L37" s="69" t="n">
        <f aca="false">IF(OR(K37="",J37=""),"",(J37-K37)*100)</f>
        <v>-6.58318425760286</v>
      </c>
      <c r="M37" s="36" t="n">
        <v>6.04985165465226</v>
      </c>
      <c r="N37" s="36" t="n">
        <v>1.28196378881551</v>
      </c>
      <c r="O37" s="36" t="n">
        <f aca="false">SQRT(M37^2+N37^2)</f>
        <v>6.18418436005371</v>
      </c>
      <c r="P37" s="40" t="n">
        <f aca="false">IF(J37="","",MAX(0,J37-1.96*O37/100))</f>
        <v>0.120650451659226</v>
      </c>
      <c r="Q37" s="40" t="n">
        <f aca="false">IF(J37="","",MIN(1,J37+1.96*O37/100))</f>
        <v>0.363070478573332</v>
      </c>
      <c r="R37" s="32" t="str">
        <f aca="false">IF(L37="","",IF(ABS(L37)&lt;=O37,"Yes","No"))</f>
        <v>No</v>
      </c>
      <c r="S37" s="32" t="str">
        <f aca="false">IF(L37="","",IF(ABS(L37)&lt;=1.96*O37,"Yes","No"))</f>
        <v>Yes</v>
      </c>
      <c r="T37" s="59" t="n">
        <f aca="false">IF(D37="","",ROUND(SQRT(((D37+G37)*O37/100)^2+(J37*(D37+G37)*0.15542)^2),0))</f>
        <v>16</v>
      </c>
      <c r="U37" s="32"/>
    </row>
    <row r="38" customFormat="false" ht="15" hidden="false" customHeight="false" outlineLevel="0" collapsed="false">
      <c r="A38" s="32" t="s">
        <v>159</v>
      </c>
      <c r="B38" s="32" t="s">
        <v>211</v>
      </c>
      <c r="C38" s="32" t="s">
        <v>212</v>
      </c>
      <c r="D38" s="59" t="n">
        <v>363</v>
      </c>
      <c r="E38" s="59" t="n">
        <v>432</v>
      </c>
      <c r="F38" s="68" t="n">
        <f aca="false">IF(E38="","",D38-E38)</f>
        <v>-69</v>
      </c>
      <c r="G38" s="59" t="n">
        <v>673</v>
      </c>
      <c r="H38" s="59" t="n">
        <v>705</v>
      </c>
      <c r="I38" s="68" t="n">
        <f aca="false">IF(H38="","",G38-H38)</f>
        <v>-32</v>
      </c>
      <c r="J38" s="40" t="n">
        <f aca="false">IF(OR(D38="",D38+G38=0),"",D38/(D38+G38))</f>
        <v>0.3503861003861</v>
      </c>
      <c r="K38" s="40" t="n">
        <f aca="false">IF(E38="","",E38/(E38+H38))</f>
        <v>0.379947229551451</v>
      </c>
      <c r="L38" s="69" t="n">
        <f aca="false">IF(OR(K38="",J38=""),"",(J38-K38)*100)</f>
        <v>-2.95611291653508</v>
      </c>
      <c r="M38" s="36" t="n">
        <v>3.93166321401231</v>
      </c>
      <c r="N38" s="36" t="n">
        <v>1.28196378881551</v>
      </c>
      <c r="O38" s="36" t="n">
        <f aca="false">SQRT(M38^2+N38^2)</f>
        <v>4.13538472022276</v>
      </c>
      <c r="P38" s="40" t="n">
        <f aca="false">IF(J38="","",MAX(0,J38-1.96*O38/100))</f>
        <v>0.269332559869734</v>
      </c>
      <c r="Q38" s="40" t="n">
        <f aca="false">IF(J38="","",MIN(1,J38+1.96*O38/100))</f>
        <v>0.431439640902466</v>
      </c>
      <c r="R38" s="32" t="str">
        <f aca="false">IF(L38="","",IF(ABS(L38)&lt;=O38,"Yes","No"))</f>
        <v>Yes</v>
      </c>
      <c r="S38" s="32" t="str">
        <f aca="false">IF(L38="","",IF(ABS(L38)&lt;=1.96*O38,"Yes","No"))</f>
        <v>Yes</v>
      </c>
      <c r="T38" s="59" t="n">
        <f aca="false">IF(D38="","",ROUND(SQRT(((D38+G38)*O38/100)^2+(J38*(D38+G38)*0.09439)^2),0))</f>
        <v>55</v>
      </c>
      <c r="U38" s="32"/>
    </row>
    <row r="39" customFormat="false" ht="15" hidden="false" customHeight="false" outlineLevel="0" collapsed="false">
      <c r="A39" s="32" t="s">
        <v>159</v>
      </c>
      <c r="B39" s="32" t="s">
        <v>211</v>
      </c>
      <c r="C39" s="32" t="s">
        <v>213</v>
      </c>
      <c r="D39" s="59" t="n">
        <v>273</v>
      </c>
      <c r="E39" s="59" t="n">
        <v>296</v>
      </c>
      <c r="F39" s="68" t="n">
        <f aca="false">IF(E39="","",D39-E39)</f>
        <v>-23</v>
      </c>
      <c r="G39" s="59" t="n">
        <v>532</v>
      </c>
      <c r="H39" s="59" t="n">
        <v>529</v>
      </c>
      <c r="I39" s="68" t="n">
        <f aca="false">IF(H39="","",G39-H39)</f>
        <v>3</v>
      </c>
      <c r="J39" s="40" t="n">
        <f aca="false">IF(OR(D39="",D39+G39=0),"",D39/(D39+G39))</f>
        <v>0.339130434782609</v>
      </c>
      <c r="K39" s="40" t="n">
        <f aca="false">IF(E39="","",E39/(E39+H39))</f>
        <v>0.358787878787879</v>
      </c>
      <c r="L39" s="69" t="n">
        <f aca="false">IF(OR(K39="",J39=""),"",(J39-K39)*100)</f>
        <v>-1.96574440052701</v>
      </c>
      <c r="M39" s="36" t="n">
        <v>3.93166321401231</v>
      </c>
      <c r="N39" s="36" t="n">
        <v>1.28196378881551</v>
      </c>
      <c r="O39" s="36" t="n">
        <f aca="false">SQRT(M39^2+N39^2)</f>
        <v>4.13538472022276</v>
      </c>
      <c r="P39" s="40" t="n">
        <f aca="false">IF(J39="","",MAX(0,J39-1.96*O39/100))</f>
        <v>0.258076894266243</v>
      </c>
      <c r="Q39" s="40" t="n">
        <f aca="false">IF(J39="","",MIN(1,J39+1.96*O39/100))</f>
        <v>0.420183975298975</v>
      </c>
      <c r="R39" s="32" t="str">
        <f aca="false">IF(L39="","",IF(ABS(L39)&lt;=O39,"Yes","No"))</f>
        <v>Yes</v>
      </c>
      <c r="S39" s="32" t="str">
        <f aca="false">IF(L39="","",IF(ABS(L39)&lt;=1.96*O39,"Yes","No"))</f>
        <v>Yes</v>
      </c>
      <c r="T39" s="59" t="n">
        <f aca="false">IF(D39="","",ROUND(SQRT(((D39+G39)*O39/100)^2+(J39*(D39+G39)*0.09439)^2),0))</f>
        <v>42</v>
      </c>
      <c r="U39" s="32"/>
    </row>
    <row r="40" customFormat="false" ht="15" hidden="false" customHeight="false" outlineLevel="0" collapsed="false">
      <c r="A40" s="32" t="s">
        <v>159</v>
      </c>
      <c r="B40" s="32" t="s">
        <v>211</v>
      </c>
      <c r="C40" s="32" t="s">
        <v>214</v>
      </c>
      <c r="D40" s="59" t="n">
        <v>401</v>
      </c>
      <c r="E40" s="59" t="n">
        <v>460</v>
      </c>
      <c r="F40" s="68" t="n">
        <f aca="false">IF(E40="","",D40-E40)</f>
        <v>-59</v>
      </c>
      <c r="G40" s="59" t="n">
        <v>759</v>
      </c>
      <c r="H40" s="59" t="n">
        <v>791</v>
      </c>
      <c r="I40" s="68" t="n">
        <f aca="false">IF(H40="","",G40-H40)</f>
        <v>-32</v>
      </c>
      <c r="J40" s="40" t="n">
        <f aca="false">IF(OR(D40="",D40+G40=0),"",D40/(D40+G40))</f>
        <v>0.345689655172414</v>
      </c>
      <c r="K40" s="40" t="n">
        <f aca="false">IF(E40="","",E40/(E40+H40))</f>
        <v>0.367705835331735</v>
      </c>
      <c r="L40" s="69" t="n">
        <f aca="false">IF(OR(K40="",J40=""),"",(J40-K40)*100)</f>
        <v>-2.20161801593208</v>
      </c>
      <c r="M40" s="36" t="n">
        <v>3.93166321401231</v>
      </c>
      <c r="N40" s="36" t="n">
        <v>1.28196378881551</v>
      </c>
      <c r="O40" s="36" t="n">
        <f aca="false">SQRT(M40^2+N40^2)</f>
        <v>4.13538472022276</v>
      </c>
      <c r="P40" s="40" t="n">
        <f aca="false">IF(J40="","",MAX(0,J40-1.96*O40/100))</f>
        <v>0.264636114656048</v>
      </c>
      <c r="Q40" s="40" t="n">
        <f aca="false">IF(J40="","",MIN(1,J40+1.96*O40/100))</f>
        <v>0.42674319568878</v>
      </c>
      <c r="R40" s="32" t="str">
        <f aca="false">IF(L40="","",IF(ABS(L40)&lt;=O40,"Yes","No"))</f>
        <v>Yes</v>
      </c>
      <c r="S40" s="32" t="str">
        <f aca="false">IF(L40="","",IF(ABS(L40)&lt;=1.96*O40,"Yes","No"))</f>
        <v>Yes</v>
      </c>
      <c r="T40" s="59" t="n">
        <f aca="false">IF(D40="","",ROUND(SQRT(((D40+G40)*O40/100)^2+(J40*(D40+G40)*0.09439)^2),0))</f>
        <v>61</v>
      </c>
      <c r="U40" s="32"/>
    </row>
    <row r="41" customFormat="false" ht="15" hidden="false" customHeight="false" outlineLevel="0" collapsed="false">
      <c r="A41" s="32" t="s">
        <v>159</v>
      </c>
      <c r="B41" s="32" t="s">
        <v>211</v>
      </c>
      <c r="C41" s="32" t="s">
        <v>215</v>
      </c>
      <c r="D41" s="59" t="n">
        <v>336</v>
      </c>
      <c r="E41" s="59" t="n">
        <v>425</v>
      </c>
      <c r="F41" s="68" t="n">
        <f aca="false">IF(E41="","",D41-E41)</f>
        <v>-89</v>
      </c>
      <c r="G41" s="59" t="n">
        <v>859</v>
      </c>
      <c r="H41" s="59" t="n">
        <v>920</v>
      </c>
      <c r="I41" s="68" t="n">
        <f aca="false">IF(H41="","",G41-H41)</f>
        <v>-61</v>
      </c>
      <c r="J41" s="40" t="n">
        <f aca="false">IF(OR(D41="",D41+G41=0),"",D41/(D41+G41))</f>
        <v>0.281171548117155</v>
      </c>
      <c r="K41" s="40" t="n">
        <f aca="false">IF(E41="","",E41/(E41+H41))</f>
        <v>0.315985130111524</v>
      </c>
      <c r="L41" s="69" t="n">
        <f aca="false">IF(OR(K41="",J41=""),"",(J41-K41)*100)</f>
        <v>-3.48135819943693</v>
      </c>
      <c r="M41" s="36" t="n">
        <v>3.24353162605248</v>
      </c>
      <c r="N41" s="36" t="n">
        <v>1.28196378881551</v>
      </c>
      <c r="O41" s="36" t="n">
        <f aca="false">SQRT(M41^2+N41^2)</f>
        <v>3.4876824059878</v>
      </c>
      <c r="P41" s="40" t="n">
        <f aca="false">IF(J41="","",MAX(0,J41-1.96*O41/100))</f>
        <v>0.212812972959794</v>
      </c>
      <c r="Q41" s="40" t="n">
        <f aca="false">IF(J41="","",MIN(1,J41+1.96*O41/100))</f>
        <v>0.349530123274516</v>
      </c>
      <c r="R41" s="32" t="str">
        <f aca="false">IF(L41="","",IF(ABS(L41)&lt;=O41,"Yes","No"))</f>
        <v>Yes</v>
      </c>
      <c r="S41" s="32" t="str">
        <f aca="false">IF(L41="","",IF(ABS(L41)&lt;=1.96*O41,"Yes","No"))</f>
        <v>Yes</v>
      </c>
      <c r="T41" s="59" t="n">
        <f aca="false">IF(D41="","",ROUND(SQRT(((D41+G41)*O41/100)^2+(J41*(D41+G41)*0.09179)^2),0))</f>
        <v>52</v>
      </c>
      <c r="U41" s="32"/>
    </row>
    <row r="42" customFormat="false" ht="15" hidden="false" customHeight="false" outlineLevel="0" collapsed="false">
      <c r="A42" s="32" t="s">
        <v>159</v>
      </c>
      <c r="B42" s="32" t="s">
        <v>211</v>
      </c>
      <c r="C42" s="32" t="s">
        <v>216</v>
      </c>
      <c r="D42" s="59" t="n">
        <v>325</v>
      </c>
      <c r="E42" s="59" t="n">
        <v>397</v>
      </c>
      <c r="F42" s="68" t="n">
        <f aca="false">IF(E42="","",D42-E42)</f>
        <v>-72</v>
      </c>
      <c r="G42" s="59" t="n">
        <v>724</v>
      </c>
      <c r="H42" s="59" t="n">
        <v>692</v>
      </c>
      <c r="I42" s="68" t="n">
        <f aca="false">IF(H42="","",G42-H42)</f>
        <v>32</v>
      </c>
      <c r="J42" s="40" t="n">
        <f aca="false">IF(OR(D42="",D42+G42=0),"",D42/(D42+G42))</f>
        <v>0.309818875119161</v>
      </c>
      <c r="K42" s="40" t="n">
        <f aca="false">IF(E42="","",E42/(E42+H42))</f>
        <v>0.36455463728191</v>
      </c>
      <c r="L42" s="69" t="n">
        <f aca="false">IF(OR(K42="",J42=""),"",(J42-K42)*100)</f>
        <v>-5.47357621627489</v>
      </c>
      <c r="M42" s="36" t="n">
        <v>3.93166321401231</v>
      </c>
      <c r="N42" s="36" t="n">
        <v>1.28196378881551</v>
      </c>
      <c r="O42" s="36" t="n">
        <f aca="false">SQRT(M42^2+N42^2)</f>
        <v>4.13538472022276</v>
      </c>
      <c r="P42" s="40" t="n">
        <f aca="false">IF(J42="","",MAX(0,J42-1.96*O42/100))</f>
        <v>0.228765334602795</v>
      </c>
      <c r="Q42" s="40" t="n">
        <f aca="false">IF(J42="","",MIN(1,J42+1.96*O42/100))</f>
        <v>0.390872415635527</v>
      </c>
      <c r="R42" s="32" t="str">
        <f aca="false">IF(L42="","",IF(ABS(L42)&lt;=O42,"Yes","No"))</f>
        <v>No</v>
      </c>
      <c r="S42" s="32" t="str">
        <f aca="false">IF(L42="","",IF(ABS(L42)&lt;=1.96*O42,"Yes","No"))</f>
        <v>Yes</v>
      </c>
      <c r="T42" s="59" t="n">
        <f aca="false">IF(D42="","",ROUND(SQRT(((D42+G42)*O42/100)^2+(J42*(D42+G42)*0.09439)^2),0))</f>
        <v>53</v>
      </c>
      <c r="U42" s="32"/>
    </row>
    <row r="43" customFormat="false" ht="15" hidden="false" customHeight="false" outlineLevel="0" collapsed="false">
      <c r="A43" s="32" t="s">
        <v>159</v>
      </c>
      <c r="B43" s="32" t="s">
        <v>217</v>
      </c>
      <c r="C43" s="32" t="s">
        <v>218</v>
      </c>
      <c r="D43" s="59" t="n">
        <v>176</v>
      </c>
      <c r="E43" s="59" t="n">
        <v>175</v>
      </c>
      <c r="F43" s="68" t="n">
        <f aca="false">IF(E43="","",D43-E43)</f>
        <v>1</v>
      </c>
      <c r="G43" s="59" t="n">
        <v>204</v>
      </c>
      <c r="H43" s="59" t="n">
        <v>212</v>
      </c>
      <c r="I43" s="68" t="n">
        <f aca="false">IF(H43="","",G43-H43)</f>
        <v>-8</v>
      </c>
      <c r="J43" s="40" t="n">
        <f aca="false">IF(OR(D43="",D43+G43=0),"",D43/(D43+G43))</f>
        <v>0.463157894736842</v>
      </c>
      <c r="K43" s="40" t="n">
        <f aca="false">IF(E43="","",E43/(E43+H43))</f>
        <v>0.452196382428941</v>
      </c>
      <c r="L43" s="69" t="n">
        <f aca="false">IF(OR(K43="",J43=""),"",(J43-K43)*100)</f>
        <v>1.09615123079015</v>
      </c>
      <c r="M43" s="36" t="n">
        <v>6.04985165465226</v>
      </c>
      <c r="N43" s="36" t="n">
        <v>1.28196378881551</v>
      </c>
      <c r="O43" s="36" t="n">
        <f aca="false">SQRT(M43^2+N43^2)</f>
        <v>6.18418436005371</v>
      </c>
      <c r="P43" s="40" t="n">
        <f aca="false">IF(J43="","",MAX(0,J43-1.96*O43/100))</f>
        <v>0.341947881279789</v>
      </c>
      <c r="Q43" s="40" t="n">
        <f aca="false">IF(J43="","",MIN(1,J43+1.96*O43/100))</f>
        <v>0.584367908193895</v>
      </c>
      <c r="R43" s="32" t="str">
        <f aca="false">IF(L43="","",IF(ABS(L43)&lt;=O43,"Yes","No"))</f>
        <v>Yes</v>
      </c>
      <c r="S43" s="32" t="str">
        <f aca="false">IF(L43="","",IF(ABS(L43)&lt;=1.96*O43,"Yes","No"))</f>
        <v>Yes</v>
      </c>
      <c r="T43" s="59" t="n">
        <f aca="false">IF(D43="","",ROUND(SQRT(((D43+G43)*O43/100)^2+(J43*(D43+G43)*0.15542)^2),0))</f>
        <v>36</v>
      </c>
      <c r="U43" s="32"/>
    </row>
    <row r="44" customFormat="false" ht="15" hidden="false" customHeight="false" outlineLevel="0" collapsed="false">
      <c r="A44" s="32" t="s">
        <v>159</v>
      </c>
      <c r="B44" s="32" t="s">
        <v>217</v>
      </c>
      <c r="C44" s="32" t="s">
        <v>219</v>
      </c>
      <c r="D44" s="59" t="n">
        <v>178</v>
      </c>
      <c r="E44" s="59" t="n">
        <v>184</v>
      </c>
      <c r="F44" s="68" t="n">
        <f aca="false">IF(E44="","",D44-E44)</f>
        <v>-6</v>
      </c>
      <c r="G44" s="59" t="n">
        <v>213</v>
      </c>
      <c r="H44" s="59" t="n">
        <v>208</v>
      </c>
      <c r="I44" s="68" t="n">
        <f aca="false">IF(H44="","",G44-H44)</f>
        <v>5</v>
      </c>
      <c r="J44" s="40" t="n">
        <f aca="false">IF(OR(D44="",D44+G44=0),"",D44/(D44+G44))</f>
        <v>0.455242966751918</v>
      </c>
      <c r="K44" s="40" t="n">
        <f aca="false">IF(E44="","",E44/(E44+H44))</f>
        <v>0.469387755102041</v>
      </c>
      <c r="L44" s="69" t="n">
        <f aca="false">IF(OR(K44="",J44=""),"",(J44-K44)*100)</f>
        <v>-1.41447883501227</v>
      </c>
      <c r="M44" s="36" t="n">
        <v>6.04985165465226</v>
      </c>
      <c r="N44" s="36" t="n">
        <v>1.28196378881551</v>
      </c>
      <c r="O44" s="36" t="n">
        <f aca="false">SQRT(M44^2+N44^2)</f>
        <v>6.18418436005371</v>
      </c>
      <c r="P44" s="40" t="n">
        <f aca="false">IF(J44="","",MAX(0,J44-1.96*O44/100))</f>
        <v>0.334032953294866</v>
      </c>
      <c r="Q44" s="40" t="n">
        <f aca="false">IF(J44="","",MIN(1,J44+1.96*O44/100))</f>
        <v>0.576452980208971</v>
      </c>
      <c r="R44" s="32" t="str">
        <f aca="false">IF(L44="","",IF(ABS(L44)&lt;=O44,"Yes","No"))</f>
        <v>Yes</v>
      </c>
      <c r="S44" s="32" t="str">
        <f aca="false">IF(L44="","",IF(ABS(L44)&lt;=1.96*O44,"Yes","No"))</f>
        <v>Yes</v>
      </c>
      <c r="T44" s="59" t="n">
        <f aca="false">IF(D44="","",ROUND(SQRT(((D44+G44)*O44/100)^2+(J44*(D44+G44)*0.15542)^2),0))</f>
        <v>37</v>
      </c>
      <c r="U44" s="32"/>
    </row>
    <row r="45" customFormat="false" ht="15" hidden="false" customHeight="false" outlineLevel="0" collapsed="false">
      <c r="A45" s="32" t="s">
        <v>159</v>
      </c>
      <c r="B45" s="32" t="s">
        <v>217</v>
      </c>
      <c r="C45" s="32" t="s">
        <v>220</v>
      </c>
      <c r="D45" s="59" t="n">
        <v>114</v>
      </c>
      <c r="E45" s="59" t="n">
        <v>102</v>
      </c>
      <c r="F45" s="68" t="n">
        <f aca="false">IF(E45="","",D45-E45)</f>
        <v>12</v>
      </c>
      <c r="G45" s="59" t="n">
        <v>191</v>
      </c>
      <c r="H45" s="59" t="n">
        <v>192</v>
      </c>
      <c r="I45" s="68" t="n">
        <f aca="false">IF(H45="","",G45-H45)</f>
        <v>-1</v>
      </c>
      <c r="J45" s="40" t="n">
        <f aca="false">IF(OR(D45="",D45+G45=0),"",D45/(D45+G45))</f>
        <v>0.373770491803279</v>
      </c>
      <c r="K45" s="40" t="n">
        <f aca="false">IF(E45="","",E45/(E45+H45))</f>
        <v>0.346938775510204</v>
      </c>
      <c r="L45" s="69" t="n">
        <f aca="false">IF(OR(K45="",J45=""),"",(J45-K45)*100)</f>
        <v>2.68317162930746</v>
      </c>
      <c r="M45" s="36" t="n">
        <v>6.04985165465226</v>
      </c>
      <c r="N45" s="36" t="n">
        <v>1.28196378881551</v>
      </c>
      <c r="O45" s="36" t="n">
        <f aca="false">SQRT(M45^2+N45^2)</f>
        <v>6.18418436005371</v>
      </c>
      <c r="P45" s="40" t="n">
        <f aca="false">IF(J45="","",MAX(0,J45-1.96*O45/100))</f>
        <v>0.252560478346226</v>
      </c>
      <c r="Q45" s="40" t="n">
        <f aca="false">IF(J45="","",MIN(1,J45+1.96*O45/100))</f>
        <v>0.494980505260331</v>
      </c>
      <c r="R45" s="32" t="str">
        <f aca="false">IF(L45="","",IF(ABS(L45)&lt;=O45,"Yes","No"))</f>
        <v>Yes</v>
      </c>
      <c r="S45" s="32" t="str">
        <f aca="false">IF(L45="","",IF(ABS(L45)&lt;=1.96*O45,"Yes","No"))</f>
        <v>Yes</v>
      </c>
      <c r="T45" s="59" t="n">
        <f aca="false">IF(D45="","",ROUND(SQRT(((D45+G45)*O45/100)^2+(J45*(D45+G45)*0.15542)^2),0))</f>
        <v>26</v>
      </c>
      <c r="U45" s="32"/>
    </row>
    <row r="46" customFormat="false" ht="15" hidden="false" customHeight="false" outlineLevel="0" collapsed="false">
      <c r="A46" s="32" t="s">
        <v>159</v>
      </c>
      <c r="B46" s="32" t="s">
        <v>217</v>
      </c>
      <c r="C46" s="32" t="s">
        <v>221</v>
      </c>
      <c r="D46" s="59" t="n">
        <v>180</v>
      </c>
      <c r="E46" s="59" t="n">
        <v>194</v>
      </c>
      <c r="F46" s="68" t="n">
        <f aca="false">IF(E46="","",D46-E46)</f>
        <v>-14</v>
      </c>
      <c r="G46" s="59" t="n">
        <v>283</v>
      </c>
      <c r="H46" s="59" t="n">
        <v>296</v>
      </c>
      <c r="I46" s="68" t="n">
        <f aca="false">IF(H46="","",G46-H46)</f>
        <v>-13</v>
      </c>
      <c r="J46" s="40" t="n">
        <f aca="false">IF(OR(D46="",D46+G46=0),"",D46/(D46+G46))</f>
        <v>0.388768898488121</v>
      </c>
      <c r="K46" s="40" t="n">
        <f aca="false">IF(E46="","",E46/(E46+H46))</f>
        <v>0.395918367346939</v>
      </c>
      <c r="L46" s="69" t="n">
        <f aca="false">IF(OR(K46="",J46=""),"",(J46-K46)*100)</f>
        <v>-0.714946885881779</v>
      </c>
      <c r="M46" s="36" t="n">
        <v>6.04985165465226</v>
      </c>
      <c r="N46" s="36" t="n">
        <v>1.28196378881551</v>
      </c>
      <c r="O46" s="36" t="n">
        <f aca="false">SQRT(M46^2+N46^2)</f>
        <v>6.18418436005371</v>
      </c>
      <c r="P46" s="40" t="n">
        <f aca="false">IF(J46="","",MAX(0,J46-1.96*O46/100))</f>
        <v>0.267558885031068</v>
      </c>
      <c r="Q46" s="40" t="n">
        <f aca="false">IF(J46="","",MIN(1,J46+1.96*O46/100))</f>
        <v>0.509978911945174</v>
      </c>
      <c r="R46" s="32" t="str">
        <f aca="false">IF(L46="","",IF(ABS(L46)&lt;=O46,"Yes","No"))</f>
        <v>Yes</v>
      </c>
      <c r="S46" s="32" t="str">
        <f aca="false">IF(L46="","",IF(ABS(L46)&lt;=1.96*O46,"Yes","No"))</f>
        <v>Yes</v>
      </c>
      <c r="T46" s="59" t="n">
        <f aca="false">IF(D46="","",ROUND(SQRT(((D46+G46)*O46/100)^2+(J46*(D46+G46)*0.15542)^2),0))</f>
        <v>40</v>
      </c>
      <c r="U46" s="32"/>
    </row>
    <row r="47" customFormat="false" ht="15" hidden="false" customHeight="false" outlineLevel="0" collapsed="false">
      <c r="A47" s="32" t="s">
        <v>159</v>
      </c>
      <c r="B47" s="32" t="s">
        <v>222</v>
      </c>
      <c r="C47" s="32" t="s">
        <v>223</v>
      </c>
      <c r="D47" s="59" t="n">
        <v>231</v>
      </c>
      <c r="E47" s="59" t="n">
        <v>298</v>
      </c>
      <c r="F47" s="68" t="n">
        <f aca="false">IF(E47="","",D47-E47)</f>
        <v>-67</v>
      </c>
      <c r="G47" s="59" t="n">
        <v>693</v>
      </c>
      <c r="H47" s="59" t="n">
        <v>649</v>
      </c>
      <c r="I47" s="68" t="n">
        <f aca="false">IF(H47="","",G47-H47)</f>
        <v>44</v>
      </c>
      <c r="J47" s="40" t="n">
        <f aca="false">IF(OR(D47="",D47+G47=0),"",D47/(D47+G47))</f>
        <v>0.25</v>
      </c>
      <c r="K47" s="40" t="n">
        <f aca="false">IF(E47="","",E47/(E47+H47))</f>
        <v>0.31467793030623</v>
      </c>
      <c r="L47" s="69" t="n">
        <f aca="false">IF(OR(K47="",J47=""),"",(J47-K47)*100)</f>
        <v>-6.46779303062302</v>
      </c>
      <c r="M47" s="36" t="n">
        <v>3.93166321401231</v>
      </c>
      <c r="N47" s="36" t="n">
        <v>1.28196378881551</v>
      </c>
      <c r="O47" s="36" t="n">
        <f aca="false">SQRT(M47^2+N47^2)</f>
        <v>4.13538472022276</v>
      </c>
      <c r="P47" s="40" t="n">
        <f aca="false">IF(J47="","",MAX(0,J47-1.96*O47/100))</f>
        <v>0.168946459483634</v>
      </c>
      <c r="Q47" s="40" t="n">
        <f aca="false">IF(J47="","",MIN(1,J47+1.96*O47/100))</f>
        <v>0.331053540516366</v>
      </c>
      <c r="R47" s="32" t="str">
        <f aca="false">IF(L47="","",IF(ABS(L47)&lt;=O47,"Yes","No"))</f>
        <v>No</v>
      </c>
      <c r="S47" s="32" t="str">
        <f aca="false">IF(L47="","",IF(ABS(L47)&lt;=1.96*O47,"Yes","No"))</f>
        <v>Yes</v>
      </c>
      <c r="T47" s="59" t="n">
        <f aca="false">IF(D47="","",ROUND(SQRT(((D47+G47)*O47/100)^2+(J47*(D47+G47)*0.09439)^2),0))</f>
        <v>44</v>
      </c>
      <c r="U47" s="32"/>
    </row>
    <row r="48" customFormat="false" ht="15" hidden="false" customHeight="false" outlineLevel="0" collapsed="false">
      <c r="A48" s="32" t="s">
        <v>159</v>
      </c>
      <c r="B48" s="32" t="s">
        <v>222</v>
      </c>
      <c r="C48" s="32" t="s">
        <v>224</v>
      </c>
      <c r="D48" s="59" t="n">
        <v>216</v>
      </c>
      <c r="E48" s="59" t="n">
        <v>253</v>
      </c>
      <c r="F48" s="68" t="n">
        <f aca="false">IF(E48="","",D48-E48)</f>
        <v>-37</v>
      </c>
      <c r="G48" s="59" t="n">
        <v>685</v>
      </c>
      <c r="H48" s="59" t="n">
        <v>710</v>
      </c>
      <c r="I48" s="68" t="n">
        <f aca="false">IF(H48="","",G48-H48)</f>
        <v>-25</v>
      </c>
      <c r="J48" s="40" t="n">
        <f aca="false">IF(OR(D48="",D48+G48=0),"",D48/(D48+G48))</f>
        <v>0.239733629300777</v>
      </c>
      <c r="K48" s="40" t="n">
        <f aca="false">IF(E48="","",E48/(E48+H48))</f>
        <v>0.262720664589823</v>
      </c>
      <c r="L48" s="69" t="n">
        <f aca="false">IF(OR(K48="",J48=""),"",(J48-K48)*100)</f>
        <v>-2.29870352890466</v>
      </c>
      <c r="M48" s="36" t="n">
        <v>3.93166321401231</v>
      </c>
      <c r="N48" s="36" t="n">
        <v>1.28196378881551</v>
      </c>
      <c r="O48" s="36" t="n">
        <f aca="false">SQRT(M48^2+N48^2)</f>
        <v>4.13538472022276</v>
      </c>
      <c r="P48" s="40" t="n">
        <f aca="false">IF(J48="","",MAX(0,J48-1.96*O48/100))</f>
        <v>0.158680088784411</v>
      </c>
      <c r="Q48" s="40" t="n">
        <f aca="false">IF(J48="","",MIN(1,J48+1.96*O48/100))</f>
        <v>0.320787169817143</v>
      </c>
      <c r="R48" s="32" t="str">
        <f aca="false">IF(L48="","",IF(ABS(L48)&lt;=O48,"Yes","No"))</f>
        <v>Yes</v>
      </c>
      <c r="S48" s="32" t="str">
        <f aca="false">IF(L48="","",IF(ABS(L48)&lt;=1.96*O48,"Yes","No"))</f>
        <v>Yes</v>
      </c>
      <c r="T48" s="59" t="n">
        <f aca="false">IF(D48="","",ROUND(SQRT(((D48+G48)*O48/100)^2+(J48*(D48+G48)*0.09439)^2),0))</f>
        <v>42</v>
      </c>
      <c r="U48" s="32"/>
    </row>
    <row r="49" customFormat="false" ht="15" hidden="false" customHeight="false" outlineLevel="0" collapsed="false">
      <c r="A49" s="32" t="s">
        <v>159</v>
      </c>
      <c r="B49" s="32" t="s">
        <v>222</v>
      </c>
      <c r="C49" s="32" t="s">
        <v>225</v>
      </c>
      <c r="D49" s="59" t="n">
        <v>201</v>
      </c>
      <c r="E49" s="59" t="n">
        <v>238</v>
      </c>
      <c r="F49" s="68" t="n">
        <f aca="false">IF(E49="","",D49-E49)</f>
        <v>-37</v>
      </c>
      <c r="G49" s="59" t="n">
        <v>617</v>
      </c>
      <c r="H49" s="59" t="n">
        <v>586</v>
      </c>
      <c r="I49" s="68" t="n">
        <f aca="false">IF(H49="","",G49-H49)</f>
        <v>31</v>
      </c>
      <c r="J49" s="40" t="n">
        <f aca="false">IF(OR(D49="",D49+G49=0),"",D49/(D49+G49))</f>
        <v>0.245721271393643</v>
      </c>
      <c r="K49" s="40" t="n">
        <f aca="false">IF(E49="","",E49/(E49+H49))</f>
        <v>0.288834951456311</v>
      </c>
      <c r="L49" s="69" t="n">
        <f aca="false">IF(OR(K49="",J49=""),"",(J49-K49)*100)</f>
        <v>-4.31136800626676</v>
      </c>
      <c r="M49" s="36" t="n">
        <v>3.93166321401231</v>
      </c>
      <c r="N49" s="36" t="n">
        <v>1.28196378881551</v>
      </c>
      <c r="O49" s="36" t="n">
        <f aca="false">SQRT(M49^2+N49^2)</f>
        <v>4.13538472022276</v>
      </c>
      <c r="P49" s="40" t="n">
        <f aca="false">IF(J49="","",MAX(0,J49-1.96*O49/100))</f>
        <v>0.164667730877277</v>
      </c>
      <c r="Q49" s="40" t="n">
        <f aca="false">IF(J49="","",MIN(1,J49+1.96*O49/100))</f>
        <v>0.326774811910009</v>
      </c>
      <c r="R49" s="32" t="str">
        <f aca="false">IF(L49="","",IF(ABS(L49)&lt;=O49,"Yes","No"))</f>
        <v>No</v>
      </c>
      <c r="S49" s="32" t="str">
        <f aca="false">IF(L49="","",IF(ABS(L49)&lt;=1.96*O49,"Yes","No"))</f>
        <v>Yes</v>
      </c>
      <c r="T49" s="59" t="n">
        <f aca="false">IF(D49="","",ROUND(SQRT(((D49+G49)*O49/100)^2+(J49*(D49+G49)*0.09439)^2),0))</f>
        <v>39</v>
      </c>
      <c r="U49" s="32"/>
    </row>
    <row r="50" customFormat="false" ht="15" hidden="false" customHeight="false" outlineLevel="0" collapsed="false">
      <c r="A50" s="32" t="s">
        <v>159</v>
      </c>
      <c r="B50" s="32" t="s">
        <v>226</v>
      </c>
      <c r="C50" s="32" t="s">
        <v>227</v>
      </c>
      <c r="D50" s="59" t="n">
        <v>186</v>
      </c>
      <c r="E50" s="59" t="n">
        <v>238</v>
      </c>
      <c r="F50" s="68" t="n">
        <f aca="false">IF(E50="","",D50-E50)</f>
        <v>-52</v>
      </c>
      <c r="G50" s="59" t="n">
        <v>607</v>
      </c>
      <c r="H50" s="59" t="n">
        <v>541</v>
      </c>
      <c r="I50" s="68" t="n">
        <f aca="false">IF(H50="","",G50-H50)</f>
        <v>66</v>
      </c>
      <c r="J50" s="40" t="n">
        <f aca="false">IF(OR(D50="",D50+G50=0),"",D50/(D50+G50))</f>
        <v>0.234552332912989</v>
      </c>
      <c r="K50" s="40" t="n">
        <f aca="false">IF(E50="","",E50/(E50+H50))</f>
        <v>0.305519897304236</v>
      </c>
      <c r="L50" s="69" t="n">
        <f aca="false">IF(OR(K50="",J50=""),"",(J50-K50)*100)</f>
        <v>-7.09675643912475</v>
      </c>
      <c r="M50" s="36" t="n">
        <v>3.93166321401231</v>
      </c>
      <c r="N50" s="36" t="n">
        <v>1.28196378881551</v>
      </c>
      <c r="O50" s="36" t="n">
        <f aca="false">SQRT(M50^2+N50^2)</f>
        <v>4.13538472022276</v>
      </c>
      <c r="P50" s="40" t="n">
        <f aca="false">IF(J50="","",MAX(0,J50-1.96*O50/100))</f>
        <v>0.153498792396623</v>
      </c>
      <c r="Q50" s="40" t="n">
        <f aca="false">IF(J50="","",MIN(1,J50+1.96*O50/100))</f>
        <v>0.315605873429355</v>
      </c>
      <c r="R50" s="32" t="str">
        <f aca="false">IF(L50="","",IF(ABS(L50)&lt;=O50,"Yes","No"))</f>
        <v>No</v>
      </c>
      <c r="S50" s="32" t="str">
        <f aca="false">IF(L50="","",IF(ABS(L50)&lt;=1.96*O50,"Yes","No"))</f>
        <v>Yes</v>
      </c>
      <c r="T50" s="59" t="n">
        <f aca="false">IF(D50="","",ROUND(SQRT(((D50+G50)*O50/100)^2+(J50*(D50+G50)*0.09439)^2),0))</f>
        <v>37</v>
      </c>
      <c r="U50" s="32"/>
    </row>
    <row r="51" customFormat="false" ht="15" hidden="false" customHeight="false" outlineLevel="0" collapsed="false">
      <c r="A51" s="32" t="s">
        <v>159</v>
      </c>
      <c r="B51" s="32" t="s">
        <v>226</v>
      </c>
      <c r="C51" s="32" t="s">
        <v>228</v>
      </c>
      <c r="D51" s="59" t="n">
        <v>94</v>
      </c>
      <c r="E51" s="59" t="n">
        <v>103</v>
      </c>
      <c r="F51" s="68" t="n">
        <f aca="false">IF(E51="","",D51-E51)</f>
        <v>-9</v>
      </c>
      <c r="G51" s="59" t="n">
        <v>302</v>
      </c>
      <c r="H51" s="59" t="n">
        <v>292</v>
      </c>
      <c r="I51" s="68" t="n">
        <f aca="false">IF(H51="","",G51-H51)</f>
        <v>10</v>
      </c>
      <c r="J51" s="40" t="n">
        <f aca="false">IF(OR(D51="",D51+G51=0),"",D51/(D51+G51))</f>
        <v>0.237373737373737</v>
      </c>
      <c r="K51" s="40" t="n">
        <f aca="false">IF(E51="","",E51/(E51+H51))</f>
        <v>0.260759493670886</v>
      </c>
      <c r="L51" s="69" t="n">
        <f aca="false">IF(OR(K51="",J51=""),"",(J51-K51)*100)</f>
        <v>-2.33857562971487</v>
      </c>
      <c r="M51" s="36" t="n">
        <v>6.04985165465226</v>
      </c>
      <c r="N51" s="36" t="n">
        <v>1.28196378881551</v>
      </c>
      <c r="O51" s="36" t="n">
        <f aca="false">SQRT(M51^2+N51^2)</f>
        <v>6.18418436005371</v>
      </c>
      <c r="P51" s="40" t="n">
        <f aca="false">IF(J51="","",MAX(0,J51-1.96*O51/100))</f>
        <v>0.116163723916685</v>
      </c>
      <c r="Q51" s="40" t="n">
        <f aca="false">IF(J51="","",MIN(1,J51+1.96*O51/100))</f>
        <v>0.35858375083079</v>
      </c>
      <c r="R51" s="32" t="str">
        <f aca="false">IF(L51="","",IF(ABS(L51)&lt;=O51,"Yes","No"))</f>
        <v>Yes</v>
      </c>
      <c r="S51" s="32" t="str">
        <f aca="false">IF(L51="","",IF(ABS(L51)&lt;=1.96*O51,"Yes","No"))</f>
        <v>Yes</v>
      </c>
      <c r="T51" s="59" t="n">
        <f aca="false">IF(D51="","",ROUND(SQRT(((D51+G51)*O51/100)^2+(J51*(D51+G51)*0.15542)^2),0))</f>
        <v>29</v>
      </c>
      <c r="U51" s="32"/>
    </row>
    <row r="52" customFormat="false" ht="15" hidden="false" customHeight="false" outlineLevel="0" collapsed="false">
      <c r="A52" s="32" t="s">
        <v>159</v>
      </c>
      <c r="B52" s="32" t="s">
        <v>229</v>
      </c>
      <c r="C52" s="32" t="s">
        <v>229</v>
      </c>
      <c r="D52" s="59" t="n">
        <v>55</v>
      </c>
      <c r="E52" s="59" t="n">
        <v>53</v>
      </c>
      <c r="F52" s="68" t="n">
        <f aca="false">IF(E52="","",D52-E52)</f>
        <v>2</v>
      </c>
      <c r="G52" s="59" t="n">
        <v>88</v>
      </c>
      <c r="H52" s="59" t="n">
        <v>99</v>
      </c>
      <c r="I52" s="68" t="n">
        <f aca="false">IF(H52="","",G52-H52)</f>
        <v>-11</v>
      </c>
      <c r="J52" s="40" t="n">
        <f aca="false">IF(OR(D52="",D52+G52=0),"",D52/(D52+G52))</f>
        <v>0.384615384615385</v>
      </c>
      <c r="K52" s="40" t="n">
        <f aca="false">IF(E52="","",E52/(E52+H52))</f>
        <v>0.348684210526316</v>
      </c>
      <c r="L52" s="69" t="n">
        <f aca="false">IF(OR(K52="",J52=""),"",(J52-K52)*100)</f>
        <v>3.59311740890689</v>
      </c>
      <c r="M52" s="36" t="n">
        <v>6.04985165465226</v>
      </c>
      <c r="N52" s="36" t="n">
        <v>1.28196378881551</v>
      </c>
      <c r="O52" s="36" t="n">
        <f aca="false">SQRT(M52^2+N52^2)</f>
        <v>6.18418436005371</v>
      </c>
      <c r="P52" s="40" t="n">
        <f aca="false">IF(J52="","",MAX(0,J52-1.96*O52/100))</f>
        <v>0.263405371158332</v>
      </c>
      <c r="Q52" s="40" t="n">
        <f aca="false">IF(J52="","",MIN(1,J52+1.96*O52/100))</f>
        <v>0.505825398072437</v>
      </c>
      <c r="R52" s="32" t="str">
        <f aca="false">IF(L52="","",IF(ABS(L52)&lt;=O52,"Yes","No"))</f>
        <v>Yes</v>
      </c>
      <c r="S52" s="32" t="str">
        <f aca="false">IF(L52="","",IF(ABS(L52)&lt;=1.96*O52,"Yes","No"))</f>
        <v>Yes</v>
      </c>
      <c r="T52" s="59" t="n">
        <f aca="false">IF(D52="","",ROUND(SQRT(((D52+G52)*O52/100)^2+(J52*(D52+G52)*0.15542)^2),0))</f>
        <v>12</v>
      </c>
      <c r="U52" s="32"/>
    </row>
    <row r="53" customFormat="false" ht="15" hidden="false" customHeight="false" outlineLevel="0" collapsed="false">
      <c r="A53" s="32" t="s">
        <v>230</v>
      </c>
      <c r="B53" s="32" t="s">
        <v>231</v>
      </c>
      <c r="C53" s="32" t="s">
        <v>231</v>
      </c>
      <c r="D53" s="59" t="n">
        <v>653</v>
      </c>
      <c r="E53" s="59" t="n">
        <v>601</v>
      </c>
      <c r="F53" s="68" t="n">
        <f aca="false">IF(E53="","",D53-E53)</f>
        <v>52</v>
      </c>
      <c r="G53" s="59" t="n">
        <v>766</v>
      </c>
      <c r="H53" s="59" t="n">
        <v>766</v>
      </c>
      <c r="I53" s="68" t="n">
        <f aca="false">IF(H53="","",G53-H53)</f>
        <v>0</v>
      </c>
      <c r="J53" s="40" t="n">
        <f aca="false">IF(OR(D53="",D53+G53=0),"",D53/(D53+G53))</f>
        <v>0.460183227625088</v>
      </c>
      <c r="K53" s="40" t="n">
        <f aca="false">IF(E53="","",E53/(E53+H53))</f>
        <v>0.439648866130212</v>
      </c>
      <c r="L53" s="69" t="n">
        <f aca="false">IF(OR(K53="",J53=""),"",(J53-K53)*100)</f>
        <v>2.05343614948759</v>
      </c>
      <c r="M53" s="36" t="n">
        <v>3.24353162605248</v>
      </c>
      <c r="N53" s="36" t="n">
        <v>1.28196378881551</v>
      </c>
      <c r="O53" s="36" t="n">
        <f aca="false">SQRT(M53^2+N53^2)</f>
        <v>3.4876824059878</v>
      </c>
      <c r="P53" s="40" t="n">
        <f aca="false">IF(J53="","",MAX(0,J53-1.96*O53/100))</f>
        <v>0.391824652467727</v>
      </c>
      <c r="Q53" s="40" t="n">
        <f aca="false">IF(J53="","",MIN(1,J53+1.96*O53/100))</f>
        <v>0.528541802782449</v>
      </c>
      <c r="R53" s="32" t="str">
        <f aca="false">IF(L53="","",IF(ABS(L53)&lt;=O53,"Yes","No"))</f>
        <v>Yes</v>
      </c>
      <c r="S53" s="32" t="str">
        <f aca="false">IF(L53="","",IF(ABS(L53)&lt;=1.96*O53,"Yes","No"))</f>
        <v>Yes</v>
      </c>
      <c r="T53" s="59" t="n">
        <f aca="false">IF(D53="","",ROUND(SQRT(((D53+G53)*O53/100)^2+(J53*(D53+G53)*0.09179)^2),0))</f>
        <v>78</v>
      </c>
      <c r="U53" s="32"/>
    </row>
    <row r="54" customFormat="false" ht="15" hidden="false" customHeight="false" outlineLevel="0" collapsed="false">
      <c r="A54" s="32" t="s">
        <v>230</v>
      </c>
      <c r="B54" s="32" t="s">
        <v>232</v>
      </c>
      <c r="C54" s="32" t="s">
        <v>233</v>
      </c>
      <c r="D54" s="59" t="n">
        <v>546</v>
      </c>
      <c r="E54" s="59" t="n">
        <v>437</v>
      </c>
      <c r="F54" s="68" t="n">
        <f aca="false">IF(E54="","",D54-E54)</f>
        <v>109</v>
      </c>
      <c r="G54" s="59" t="n">
        <v>168</v>
      </c>
      <c r="H54" s="59" t="n">
        <v>173</v>
      </c>
      <c r="I54" s="68" t="n">
        <f aca="false">IF(H54="","",G54-H54)</f>
        <v>-5</v>
      </c>
      <c r="J54" s="40" t="n">
        <f aca="false">IF(OR(D54="",D54+G54=0),"",D54/(D54+G54))</f>
        <v>0.764705882352941</v>
      </c>
      <c r="K54" s="40" t="n">
        <f aca="false">IF(E54="","",E54/(E54+H54))</f>
        <v>0.716393442622951</v>
      </c>
      <c r="L54" s="69" t="n">
        <f aca="false">IF(OR(K54="",J54=""),"",(J54-K54)*100)</f>
        <v>4.83124397299903</v>
      </c>
      <c r="M54" s="36" t="n">
        <v>6.04985165465226</v>
      </c>
      <c r="N54" s="36" t="n">
        <v>1.28196378881551</v>
      </c>
      <c r="O54" s="36" t="n">
        <f aca="false">SQRT(M54^2+N54^2)</f>
        <v>6.18418436005371</v>
      </c>
      <c r="P54" s="40" t="n">
        <f aca="false">IF(J54="","",MAX(0,J54-1.96*O54/100))</f>
        <v>0.643495868895889</v>
      </c>
      <c r="Q54" s="40" t="n">
        <f aca="false">IF(J54="","",MIN(1,J54+1.96*O54/100))</f>
        <v>0.885915895809994</v>
      </c>
      <c r="R54" s="32" t="str">
        <f aca="false">IF(L54="","",IF(ABS(L54)&lt;=O54,"Yes","No"))</f>
        <v>Yes</v>
      </c>
      <c r="S54" s="32" t="str">
        <f aca="false">IF(L54="","",IF(ABS(L54)&lt;=1.96*O54,"Yes","No"))</f>
        <v>Yes</v>
      </c>
      <c r="T54" s="59" t="n">
        <f aca="false">IF(D54="","",ROUND(SQRT(((D54+G54)*O54/100)^2+(J54*(D54+G54)*0.15542)^2),0))</f>
        <v>96</v>
      </c>
      <c r="U54" s="32"/>
    </row>
    <row r="55" customFormat="false" ht="15" hidden="false" customHeight="false" outlineLevel="0" collapsed="false">
      <c r="A55" s="32" t="s">
        <v>230</v>
      </c>
      <c r="B55" s="32" t="s">
        <v>232</v>
      </c>
      <c r="C55" s="32" t="s">
        <v>234</v>
      </c>
      <c r="D55" s="59" t="n">
        <v>349</v>
      </c>
      <c r="E55" s="59" t="n">
        <v>328</v>
      </c>
      <c r="F55" s="68" t="n">
        <f aca="false">IF(E55="","",D55-E55)</f>
        <v>21</v>
      </c>
      <c r="G55" s="59" t="n">
        <v>127</v>
      </c>
      <c r="H55" s="59" t="n">
        <v>173</v>
      </c>
      <c r="I55" s="68" t="n">
        <f aca="false">IF(H55="","",G55-H55)</f>
        <v>-46</v>
      </c>
      <c r="J55" s="40" t="n">
        <f aca="false">IF(OR(D55="",D55+G55=0),"",D55/(D55+G55))</f>
        <v>0.733193277310924</v>
      </c>
      <c r="K55" s="40" t="n">
        <f aca="false">IF(E55="","",E55/(E55+H55))</f>
        <v>0.654690618762475</v>
      </c>
      <c r="L55" s="69" t="n">
        <f aca="false">IF(OR(K55="",J55=""),"",(J55-K55)*100)</f>
        <v>7.85026585484493</v>
      </c>
      <c r="M55" s="36" t="n">
        <v>6.04985165465226</v>
      </c>
      <c r="N55" s="36" t="n">
        <v>1.28196378881551</v>
      </c>
      <c r="O55" s="36" t="n">
        <f aca="false">SQRT(M55^2+N55^2)</f>
        <v>6.18418436005371</v>
      </c>
      <c r="P55" s="40" t="n">
        <f aca="false">IF(J55="","",MAX(0,J55-1.96*O55/100))</f>
        <v>0.611983263853872</v>
      </c>
      <c r="Q55" s="40" t="n">
        <f aca="false">IF(J55="","",MIN(1,J55+1.96*O55/100))</f>
        <v>0.854403290767977</v>
      </c>
      <c r="R55" s="32" t="str">
        <f aca="false">IF(L55="","",IF(ABS(L55)&lt;=O55,"Yes","No"))</f>
        <v>No</v>
      </c>
      <c r="S55" s="32" t="str">
        <f aca="false">IF(L55="","",IF(ABS(L55)&lt;=1.96*O55,"Yes","No"))</f>
        <v>Yes</v>
      </c>
      <c r="T55" s="59" t="n">
        <f aca="false">IF(D55="","",ROUND(SQRT(((D55+G55)*O55/100)^2+(J55*(D55+G55)*0.15542)^2),0))</f>
        <v>62</v>
      </c>
      <c r="U55" s="32"/>
    </row>
    <row r="56" customFormat="false" ht="15" hidden="false" customHeight="false" outlineLevel="0" collapsed="false">
      <c r="A56" s="32" t="s">
        <v>230</v>
      </c>
      <c r="B56" s="32" t="s">
        <v>232</v>
      </c>
      <c r="C56" s="32" t="s">
        <v>235</v>
      </c>
      <c r="D56" s="59" t="n">
        <v>393</v>
      </c>
      <c r="E56" s="59" t="n">
        <v>347</v>
      </c>
      <c r="F56" s="68" t="n">
        <f aca="false">IF(E56="","",D56-E56)</f>
        <v>46</v>
      </c>
      <c r="G56" s="59" t="n">
        <v>120</v>
      </c>
      <c r="H56" s="59" t="n">
        <v>147</v>
      </c>
      <c r="I56" s="68" t="n">
        <f aca="false">IF(H56="","",G56-H56)</f>
        <v>-27</v>
      </c>
      <c r="J56" s="40" t="n">
        <f aca="false">IF(OR(D56="",D56+G56=0),"",D56/(D56+G56))</f>
        <v>0.766081871345029</v>
      </c>
      <c r="K56" s="40" t="n">
        <f aca="false">IF(E56="","",E56/(E56+H56))</f>
        <v>0.702429149797571</v>
      </c>
      <c r="L56" s="69" t="n">
        <f aca="false">IF(OR(K56="",J56=""),"",(J56-K56)*100)</f>
        <v>6.36527215474584</v>
      </c>
      <c r="M56" s="36" t="n">
        <v>6.04985165465226</v>
      </c>
      <c r="N56" s="36" t="n">
        <v>1.28196378881551</v>
      </c>
      <c r="O56" s="36" t="n">
        <f aca="false">SQRT(M56^2+N56^2)</f>
        <v>6.18418436005371</v>
      </c>
      <c r="P56" s="40" t="n">
        <f aca="false">IF(J56="","",MAX(0,J56-1.96*O56/100))</f>
        <v>0.644871857887977</v>
      </c>
      <c r="Q56" s="40" t="n">
        <f aca="false">IF(J56="","",MIN(1,J56+1.96*O56/100))</f>
        <v>0.887291884802082</v>
      </c>
      <c r="R56" s="32" t="str">
        <f aca="false">IF(L56="","",IF(ABS(L56)&lt;=O56,"Yes","No"))</f>
        <v>No</v>
      </c>
      <c r="S56" s="32" t="str">
        <f aca="false">IF(L56="","",IF(ABS(L56)&lt;=1.96*O56,"Yes","No"))</f>
        <v>Yes</v>
      </c>
      <c r="T56" s="59" t="n">
        <f aca="false">IF(D56="","",ROUND(SQRT(((D56+G56)*O56/100)^2+(J56*(D56+G56)*0.15542)^2),0))</f>
        <v>69</v>
      </c>
      <c r="U56" s="32"/>
    </row>
    <row r="57" customFormat="false" ht="15" hidden="false" customHeight="false" outlineLevel="0" collapsed="false">
      <c r="A57" s="32" t="s">
        <v>230</v>
      </c>
      <c r="B57" s="32" t="s">
        <v>232</v>
      </c>
      <c r="C57" s="32" t="s">
        <v>236</v>
      </c>
      <c r="D57" s="59" t="n">
        <v>348</v>
      </c>
      <c r="E57" s="59" t="n">
        <v>314</v>
      </c>
      <c r="F57" s="68" t="n">
        <f aca="false">IF(E57="","",D57-E57)</f>
        <v>34</v>
      </c>
      <c r="G57" s="59" t="n">
        <v>126</v>
      </c>
      <c r="H57" s="59" t="n">
        <v>149</v>
      </c>
      <c r="I57" s="68" t="n">
        <f aca="false">IF(H57="","",G57-H57)</f>
        <v>-23</v>
      </c>
      <c r="J57" s="40" t="n">
        <f aca="false">IF(OR(D57="",D57+G57=0),"",D57/(D57+G57))</f>
        <v>0.734177215189873</v>
      </c>
      <c r="K57" s="40" t="n">
        <f aca="false">IF(E57="","",E57/(E57+H57))</f>
        <v>0.678185745140389</v>
      </c>
      <c r="L57" s="69" t="n">
        <f aca="false">IF(OR(K57="",J57=""),"",(J57-K57)*100)</f>
        <v>5.59914700494847</v>
      </c>
      <c r="M57" s="36" t="n">
        <v>6.04985165465226</v>
      </c>
      <c r="N57" s="36" t="n">
        <v>1.28196378881551</v>
      </c>
      <c r="O57" s="36" t="n">
        <f aca="false">SQRT(M57^2+N57^2)</f>
        <v>6.18418436005371</v>
      </c>
      <c r="P57" s="40" t="n">
        <f aca="false">IF(J57="","",MAX(0,J57-1.96*O57/100))</f>
        <v>0.612967201732821</v>
      </c>
      <c r="Q57" s="40" t="n">
        <f aca="false">IF(J57="","",MIN(1,J57+1.96*O57/100))</f>
        <v>0.855387228646926</v>
      </c>
      <c r="R57" s="32" t="str">
        <f aca="false">IF(L57="","",IF(ABS(L57)&lt;=O57,"Yes","No"))</f>
        <v>Yes</v>
      </c>
      <c r="S57" s="32" t="str">
        <f aca="false">IF(L57="","",IF(ABS(L57)&lt;=1.96*O57,"Yes","No"))</f>
        <v>Yes</v>
      </c>
      <c r="T57" s="59" t="n">
        <f aca="false">IF(D57="","",ROUND(SQRT(((D57+G57)*O57/100)^2+(J57*(D57+G57)*0.15542)^2),0))</f>
        <v>62</v>
      </c>
      <c r="U57" s="32"/>
    </row>
    <row r="58" customFormat="false" ht="15" hidden="false" customHeight="false" outlineLevel="0" collapsed="false">
      <c r="A58" s="32" t="s">
        <v>230</v>
      </c>
      <c r="B58" s="32" t="s">
        <v>232</v>
      </c>
      <c r="C58" s="32" t="s">
        <v>237</v>
      </c>
      <c r="D58" s="59" t="n">
        <v>396</v>
      </c>
      <c r="E58" s="59" t="n">
        <v>364</v>
      </c>
      <c r="F58" s="68" t="n">
        <f aca="false">IF(E58="","",D58-E58)</f>
        <v>32</v>
      </c>
      <c r="G58" s="59" t="n">
        <v>124</v>
      </c>
      <c r="H58" s="59" t="n">
        <v>137</v>
      </c>
      <c r="I58" s="68" t="n">
        <f aca="false">IF(H58="","",G58-H58)</f>
        <v>-13</v>
      </c>
      <c r="J58" s="40" t="n">
        <f aca="false">IF(OR(D58="",D58+G58=0),"",D58/(D58+G58))</f>
        <v>0.761538461538462</v>
      </c>
      <c r="K58" s="40" t="n">
        <f aca="false">IF(E58="","",E58/(E58+H58))</f>
        <v>0.726546906187625</v>
      </c>
      <c r="L58" s="69" t="n">
        <f aca="false">IF(OR(K58="",J58=""),"",(J58-K58)*100)</f>
        <v>3.49915553508368</v>
      </c>
      <c r="M58" s="36" t="n">
        <v>6.04985165465226</v>
      </c>
      <c r="N58" s="36" t="n">
        <v>1.28196378881551</v>
      </c>
      <c r="O58" s="36" t="n">
        <f aca="false">SQRT(M58^2+N58^2)</f>
        <v>6.18418436005371</v>
      </c>
      <c r="P58" s="40" t="n">
        <f aca="false">IF(J58="","",MAX(0,J58-1.96*O58/100))</f>
        <v>0.640328448081409</v>
      </c>
      <c r="Q58" s="40" t="n">
        <f aca="false">IF(J58="","",MIN(1,J58+1.96*O58/100))</f>
        <v>0.882748474995514</v>
      </c>
      <c r="R58" s="32" t="str">
        <f aca="false">IF(L58="","",IF(ABS(L58)&lt;=O58,"Yes","No"))</f>
        <v>Yes</v>
      </c>
      <c r="S58" s="32" t="str">
        <f aca="false">IF(L58="","",IF(ABS(L58)&lt;=1.96*O58,"Yes","No"))</f>
        <v>Yes</v>
      </c>
      <c r="T58" s="59" t="n">
        <f aca="false">IF(D58="","",ROUND(SQRT(((D58+G58)*O58/100)^2+(J58*(D58+G58)*0.15542)^2),0))</f>
        <v>69</v>
      </c>
      <c r="U58" s="32"/>
    </row>
    <row r="59" customFormat="false" ht="15" hidden="false" customHeight="false" outlineLevel="0" collapsed="false">
      <c r="A59" s="32" t="s">
        <v>230</v>
      </c>
      <c r="B59" s="32" t="s">
        <v>232</v>
      </c>
      <c r="C59" s="32" t="s">
        <v>238</v>
      </c>
      <c r="D59" s="59" t="n">
        <v>455</v>
      </c>
      <c r="E59" s="59" t="n">
        <v>399</v>
      </c>
      <c r="F59" s="68" t="n">
        <f aca="false">IF(E59="","",D59-E59)</f>
        <v>56</v>
      </c>
      <c r="G59" s="59" t="n">
        <v>182</v>
      </c>
      <c r="H59" s="59" t="n">
        <v>171</v>
      </c>
      <c r="I59" s="68" t="n">
        <f aca="false">IF(H59="","",G59-H59)</f>
        <v>11</v>
      </c>
      <c r="J59" s="40" t="n">
        <f aca="false">IF(OR(D59="",D59+G59=0),"",D59/(D59+G59))</f>
        <v>0.714285714285714</v>
      </c>
      <c r="K59" s="40" t="n">
        <f aca="false">IF(E59="","",E59/(E59+H59))</f>
        <v>0.7</v>
      </c>
      <c r="L59" s="69" t="n">
        <f aca="false">IF(OR(K59="",J59=""),"",(J59-K59)*100)</f>
        <v>1.42857142857143</v>
      </c>
      <c r="M59" s="36" t="n">
        <v>6.04985165465226</v>
      </c>
      <c r="N59" s="36" t="n">
        <v>1.28196378881551</v>
      </c>
      <c r="O59" s="36" t="n">
        <f aca="false">SQRT(M59^2+N59^2)</f>
        <v>6.18418436005371</v>
      </c>
      <c r="P59" s="40" t="n">
        <f aca="false">IF(J59="","",MAX(0,J59-1.96*O59/100))</f>
        <v>0.593075700828662</v>
      </c>
      <c r="Q59" s="40" t="n">
        <f aca="false">IF(J59="","",MIN(1,J59+1.96*O59/100))</f>
        <v>0.835495727742767</v>
      </c>
      <c r="R59" s="32" t="str">
        <f aca="false">IF(L59="","",IF(ABS(L59)&lt;=O59,"Yes","No"))</f>
        <v>Yes</v>
      </c>
      <c r="S59" s="32" t="str">
        <f aca="false">IF(L59="","",IF(ABS(L59)&lt;=1.96*O59,"Yes","No"))</f>
        <v>Yes</v>
      </c>
      <c r="T59" s="59" t="n">
        <f aca="false">IF(D59="","",ROUND(SQRT(((D59+G59)*O59/100)^2+(J59*(D59+G59)*0.15542)^2),0))</f>
        <v>81</v>
      </c>
      <c r="U59" s="32"/>
    </row>
    <row r="60" customFormat="false" ht="15" hidden="false" customHeight="false" outlineLevel="0" collapsed="false">
      <c r="A60" s="32" t="s">
        <v>230</v>
      </c>
      <c r="B60" s="32" t="s">
        <v>232</v>
      </c>
      <c r="C60" s="32" t="s">
        <v>239</v>
      </c>
      <c r="D60" s="59" t="n">
        <v>984</v>
      </c>
      <c r="E60" s="59" t="n">
        <v>1034</v>
      </c>
      <c r="F60" s="68" t="n">
        <f aca="false">IF(E60="","",D60-E60)</f>
        <v>-50</v>
      </c>
      <c r="G60" s="59" t="n">
        <v>289</v>
      </c>
      <c r="H60" s="59" t="n">
        <v>285</v>
      </c>
      <c r="I60" s="68" t="n">
        <f aca="false">IF(H60="","",G60-H60)</f>
        <v>4</v>
      </c>
      <c r="J60" s="40" t="n">
        <f aca="false">IF(OR(D60="",D60+G60=0),"",D60/(D60+G60))</f>
        <v>0.772977219167321</v>
      </c>
      <c r="K60" s="40" t="n">
        <f aca="false">IF(E60="","",E60/(E60+H60))</f>
        <v>0.783927217589083</v>
      </c>
      <c r="L60" s="69" t="n">
        <f aca="false">IF(OR(K60="",J60=""),"",(J60-K60)*100)</f>
        <v>-1.09499984217614</v>
      </c>
      <c r="M60" s="36" t="n">
        <v>3.24353162605248</v>
      </c>
      <c r="N60" s="36" t="n">
        <v>1.28196378881551</v>
      </c>
      <c r="O60" s="36" t="n">
        <f aca="false">SQRT(M60^2+N60^2)</f>
        <v>3.4876824059878</v>
      </c>
      <c r="P60" s="40" t="n">
        <f aca="false">IF(J60="","",MAX(0,J60-1.96*O60/100))</f>
        <v>0.70461864400996</v>
      </c>
      <c r="Q60" s="40" t="n">
        <f aca="false">IF(J60="","",MIN(1,J60+1.96*O60/100))</f>
        <v>0.841335794324682</v>
      </c>
      <c r="R60" s="32" t="str">
        <f aca="false">IF(L60="","",IF(ABS(L60)&lt;=O60,"Yes","No"))</f>
        <v>Yes</v>
      </c>
      <c r="S60" s="32" t="str">
        <f aca="false">IF(L60="","",IF(ABS(L60)&lt;=1.96*O60,"Yes","No"))</f>
        <v>Yes</v>
      </c>
      <c r="T60" s="59" t="n">
        <f aca="false">IF(D60="","",ROUND(SQRT(((D60+G60)*O60/100)^2+(J60*(D60+G60)*0.09179)^2),0))</f>
        <v>101</v>
      </c>
      <c r="U60" s="32"/>
    </row>
    <row r="61" customFormat="false" ht="15" hidden="false" customHeight="false" outlineLevel="0" collapsed="false">
      <c r="A61" s="32" t="s">
        <v>230</v>
      </c>
      <c r="B61" s="32" t="s">
        <v>232</v>
      </c>
      <c r="C61" s="32" t="s">
        <v>240</v>
      </c>
      <c r="D61" s="59" t="n">
        <v>391</v>
      </c>
      <c r="E61" s="59" t="n">
        <v>377</v>
      </c>
      <c r="F61" s="68" t="n">
        <f aca="false">IF(E61="","",D61-E61)</f>
        <v>14</v>
      </c>
      <c r="G61" s="59" t="n">
        <v>214</v>
      </c>
      <c r="H61" s="59" t="n">
        <v>190</v>
      </c>
      <c r="I61" s="68" t="n">
        <f aca="false">IF(H61="","",G61-H61)</f>
        <v>24</v>
      </c>
      <c r="J61" s="40" t="n">
        <f aca="false">IF(OR(D61="",D61+G61=0),"",D61/(D61+G61))</f>
        <v>0.646280991735537</v>
      </c>
      <c r="K61" s="40" t="n">
        <f aca="false">IF(E61="","",E61/(E61+H61))</f>
        <v>0.664902998236332</v>
      </c>
      <c r="L61" s="69" t="n">
        <f aca="false">IF(OR(K61="",J61=""),"",(J61-K61)*100)</f>
        <v>-1.86220065007944</v>
      </c>
      <c r="M61" s="36" t="n">
        <v>6.04985165465226</v>
      </c>
      <c r="N61" s="36" t="n">
        <v>1.28196378881551</v>
      </c>
      <c r="O61" s="36" t="n">
        <f aca="false">SQRT(M61^2+N61^2)</f>
        <v>6.18418436005371</v>
      </c>
      <c r="P61" s="40" t="n">
        <f aca="false">IF(J61="","",MAX(0,J61-1.96*O61/100))</f>
        <v>0.525070978278485</v>
      </c>
      <c r="Q61" s="40" t="n">
        <f aca="false">IF(J61="","",MIN(1,J61+1.96*O61/100))</f>
        <v>0.76749100519259</v>
      </c>
      <c r="R61" s="32" t="str">
        <f aca="false">IF(L61="","",IF(ABS(L61)&lt;=O61,"Yes","No"))</f>
        <v>Yes</v>
      </c>
      <c r="S61" s="32" t="str">
        <f aca="false">IF(L61="","",IF(ABS(L61)&lt;=1.96*O61,"Yes","No"))</f>
        <v>Yes</v>
      </c>
      <c r="T61" s="59" t="n">
        <f aca="false">IF(D61="","",ROUND(SQRT(((D61+G61)*O61/100)^2+(J61*(D61+G61)*0.15542)^2),0))</f>
        <v>71</v>
      </c>
      <c r="U61" s="32"/>
    </row>
    <row r="62" customFormat="false" ht="15" hidden="false" customHeight="false" outlineLevel="0" collapsed="false">
      <c r="A62" s="32" t="s">
        <v>230</v>
      </c>
      <c r="B62" s="32" t="s">
        <v>232</v>
      </c>
      <c r="C62" s="32" t="s">
        <v>241</v>
      </c>
      <c r="D62" s="59" t="n">
        <v>593</v>
      </c>
      <c r="E62" s="59" t="n">
        <v>619</v>
      </c>
      <c r="F62" s="68" t="n">
        <f aca="false">IF(E62="","",D62-E62)</f>
        <v>-26</v>
      </c>
      <c r="G62" s="59" t="n">
        <v>405</v>
      </c>
      <c r="H62" s="59" t="n">
        <v>400</v>
      </c>
      <c r="I62" s="68" t="n">
        <f aca="false">IF(H62="","",G62-H62)</f>
        <v>5</v>
      </c>
      <c r="J62" s="40" t="n">
        <f aca="false">IF(OR(D62="",D62+G62=0),"",D62/(D62+G62))</f>
        <v>0.594188376753507</v>
      </c>
      <c r="K62" s="40" t="n">
        <f aca="false">IF(E62="","",E62/(E62+H62))</f>
        <v>0.607458292443572</v>
      </c>
      <c r="L62" s="69" t="n">
        <f aca="false">IF(OR(K62="",J62=""),"",(J62-K62)*100)</f>
        <v>-1.32699156900651</v>
      </c>
      <c r="M62" s="36" t="n">
        <v>3.93166321401231</v>
      </c>
      <c r="N62" s="36" t="n">
        <v>1.28196378881551</v>
      </c>
      <c r="O62" s="36" t="n">
        <f aca="false">SQRT(M62^2+N62^2)</f>
        <v>4.13538472022276</v>
      </c>
      <c r="P62" s="40" t="n">
        <f aca="false">IF(J62="","",MAX(0,J62-1.96*O62/100))</f>
        <v>0.513134836237141</v>
      </c>
      <c r="Q62" s="40" t="n">
        <f aca="false">IF(J62="","",MIN(1,J62+1.96*O62/100))</f>
        <v>0.675241917269873</v>
      </c>
      <c r="R62" s="32" t="str">
        <f aca="false">IF(L62="","",IF(ABS(L62)&lt;=O62,"Yes","No"))</f>
        <v>Yes</v>
      </c>
      <c r="S62" s="32" t="str">
        <f aca="false">IF(L62="","",IF(ABS(L62)&lt;=1.96*O62,"Yes","No"))</f>
        <v>Yes</v>
      </c>
      <c r="T62" s="59" t="n">
        <f aca="false">IF(D62="","",ROUND(SQRT(((D62+G62)*O62/100)^2+(J62*(D62+G62)*0.09439)^2),0))</f>
        <v>70</v>
      </c>
      <c r="U62" s="32"/>
    </row>
    <row r="63" customFormat="false" ht="15" hidden="false" customHeight="false" outlineLevel="0" collapsed="false">
      <c r="A63" s="32" t="s">
        <v>230</v>
      </c>
      <c r="B63" s="32" t="s">
        <v>232</v>
      </c>
      <c r="C63" s="32" t="s">
        <v>242</v>
      </c>
      <c r="D63" s="59" t="n">
        <v>427</v>
      </c>
      <c r="E63" s="59" t="n">
        <v>438</v>
      </c>
      <c r="F63" s="68" t="n">
        <f aca="false">IF(E63="","",D63-E63)</f>
        <v>-11</v>
      </c>
      <c r="G63" s="59" t="n">
        <v>289</v>
      </c>
      <c r="H63" s="59" t="n">
        <v>259</v>
      </c>
      <c r="I63" s="68" t="n">
        <f aca="false">IF(H63="","",G63-H63)</f>
        <v>30</v>
      </c>
      <c r="J63" s="40" t="n">
        <f aca="false">IF(OR(D63="",D63+G63=0),"",D63/(D63+G63))</f>
        <v>0.596368715083799</v>
      </c>
      <c r="K63" s="40" t="n">
        <f aca="false">IF(E63="","",E63/(E63+H63))</f>
        <v>0.628407460545194</v>
      </c>
      <c r="L63" s="69" t="n">
        <f aca="false">IF(OR(K63="",J63=""),"",(J63-K63)*100)</f>
        <v>-3.20387454613948</v>
      </c>
      <c r="M63" s="36" t="n">
        <v>6.04985165465226</v>
      </c>
      <c r="N63" s="36" t="n">
        <v>1.28196378881551</v>
      </c>
      <c r="O63" s="36" t="n">
        <f aca="false">SQRT(M63^2+N63^2)</f>
        <v>6.18418436005371</v>
      </c>
      <c r="P63" s="40" t="n">
        <f aca="false">IF(J63="","",MAX(0,J63-1.96*O63/100))</f>
        <v>0.475158701626746</v>
      </c>
      <c r="Q63" s="40" t="n">
        <f aca="false">IF(J63="","",MIN(1,J63+1.96*O63/100))</f>
        <v>0.717578728540852</v>
      </c>
      <c r="R63" s="32" t="str">
        <f aca="false">IF(L63="","",IF(ABS(L63)&lt;=O63,"Yes","No"))</f>
        <v>Yes</v>
      </c>
      <c r="S63" s="32" t="str">
        <f aca="false">IF(L63="","",IF(ABS(L63)&lt;=1.96*O63,"Yes","No"))</f>
        <v>Yes</v>
      </c>
      <c r="T63" s="59" t="n">
        <f aca="false">IF(D63="","",ROUND(SQRT(((D63+G63)*O63/100)^2+(J63*(D63+G63)*0.15542)^2),0))</f>
        <v>80</v>
      </c>
      <c r="U63" s="32"/>
    </row>
    <row r="64" customFormat="false" ht="15" hidden="false" customHeight="false" outlineLevel="0" collapsed="false">
      <c r="A64" s="32" t="s">
        <v>230</v>
      </c>
      <c r="B64" s="32" t="s">
        <v>232</v>
      </c>
      <c r="C64" s="32" t="s">
        <v>243</v>
      </c>
      <c r="D64" s="59" t="n">
        <v>472</v>
      </c>
      <c r="E64" s="59" t="n">
        <v>428</v>
      </c>
      <c r="F64" s="68" t="n">
        <f aca="false">IF(E64="","",D64-E64)</f>
        <v>44</v>
      </c>
      <c r="G64" s="59" t="n">
        <v>188</v>
      </c>
      <c r="H64" s="59" t="n">
        <v>195</v>
      </c>
      <c r="I64" s="68" t="n">
        <f aca="false">IF(H64="","",G64-H64)</f>
        <v>-7</v>
      </c>
      <c r="J64" s="40" t="n">
        <f aca="false">IF(OR(D64="",D64+G64=0),"",D64/(D64+G64))</f>
        <v>0.715151515151515</v>
      </c>
      <c r="K64" s="40" t="n">
        <f aca="false">IF(E64="","",E64/(E64+H64))</f>
        <v>0.686998394863563</v>
      </c>
      <c r="L64" s="69" t="n">
        <f aca="false">IF(OR(K64="",J64=""),"",(J64-K64)*100)</f>
        <v>2.81531202879518</v>
      </c>
      <c r="M64" s="36" t="n">
        <v>6.04985165465226</v>
      </c>
      <c r="N64" s="36" t="n">
        <v>1.28196378881551</v>
      </c>
      <c r="O64" s="36" t="n">
        <f aca="false">SQRT(M64^2+N64^2)</f>
        <v>6.18418436005371</v>
      </c>
      <c r="P64" s="40" t="n">
        <f aca="false">IF(J64="","",MAX(0,J64-1.96*O64/100))</f>
        <v>0.593941501694463</v>
      </c>
      <c r="Q64" s="40" t="n">
        <f aca="false">IF(J64="","",MIN(1,J64+1.96*O64/100))</f>
        <v>0.836361528608568</v>
      </c>
      <c r="R64" s="32" t="str">
        <f aca="false">IF(L64="","",IF(ABS(L64)&lt;=O64,"Yes","No"))</f>
        <v>Yes</v>
      </c>
      <c r="S64" s="32" t="str">
        <f aca="false">IF(L64="","",IF(ABS(L64)&lt;=1.96*O64,"Yes","No"))</f>
        <v>Yes</v>
      </c>
      <c r="T64" s="59" t="n">
        <f aca="false">IF(D64="","",ROUND(SQRT(((D64+G64)*O64/100)^2+(J64*(D64+G64)*0.15542)^2),0))</f>
        <v>84</v>
      </c>
      <c r="U64" s="32"/>
    </row>
    <row r="65" customFormat="false" ht="15" hidden="false" customHeight="false" outlineLevel="0" collapsed="false">
      <c r="A65" s="32" t="s">
        <v>230</v>
      </c>
      <c r="B65" s="32" t="s">
        <v>232</v>
      </c>
      <c r="C65" s="32" t="s">
        <v>244</v>
      </c>
      <c r="D65" s="59" t="n">
        <v>537</v>
      </c>
      <c r="E65" s="59" t="n">
        <v>563</v>
      </c>
      <c r="F65" s="68" t="n">
        <f aca="false">IF(E65="","",D65-E65)</f>
        <v>-26</v>
      </c>
      <c r="G65" s="59" t="n">
        <v>310</v>
      </c>
      <c r="H65" s="59" t="n">
        <v>322</v>
      </c>
      <c r="I65" s="68" t="n">
        <f aca="false">IF(H65="","",G65-H65)</f>
        <v>-12</v>
      </c>
      <c r="J65" s="40" t="n">
        <f aca="false">IF(OR(D65="",D65+G65=0),"",D65/(D65+G65))</f>
        <v>0.634002361275089</v>
      </c>
      <c r="K65" s="40" t="n">
        <f aca="false">IF(E65="","",E65/(E65+H65))</f>
        <v>0.636158192090396</v>
      </c>
      <c r="L65" s="69" t="n">
        <f aca="false">IF(OR(K65="",J65=""),"",(J65-K65)*100)</f>
        <v>-0.21558308153069</v>
      </c>
      <c r="M65" s="36" t="n">
        <v>3.93166321401231</v>
      </c>
      <c r="N65" s="36" t="n">
        <v>1.28196378881551</v>
      </c>
      <c r="O65" s="36" t="n">
        <f aca="false">SQRT(M65^2+N65^2)</f>
        <v>4.13538472022276</v>
      </c>
      <c r="P65" s="40" t="n">
        <f aca="false">IF(J65="","",MAX(0,J65-1.96*O65/100))</f>
        <v>0.552948820758723</v>
      </c>
      <c r="Q65" s="40" t="n">
        <f aca="false">IF(J65="","",MIN(1,J65+1.96*O65/100))</f>
        <v>0.715055901791455</v>
      </c>
      <c r="R65" s="32" t="str">
        <f aca="false">IF(L65="","",IF(ABS(L65)&lt;=O65,"Yes","No"))</f>
        <v>Yes</v>
      </c>
      <c r="S65" s="32" t="str">
        <f aca="false">IF(L65="","",IF(ABS(L65)&lt;=1.96*O65,"Yes","No"))</f>
        <v>Yes</v>
      </c>
      <c r="T65" s="59" t="n">
        <f aca="false">IF(D65="","",ROUND(SQRT(((D65+G65)*O65/100)^2+(J65*(D65+G65)*0.09439)^2),0))</f>
        <v>62</v>
      </c>
      <c r="U65" s="32"/>
    </row>
    <row r="66" customFormat="false" ht="15" hidden="false" customHeight="false" outlineLevel="0" collapsed="false">
      <c r="A66" s="32" t="s">
        <v>230</v>
      </c>
      <c r="B66" s="32" t="s">
        <v>232</v>
      </c>
      <c r="C66" s="32" t="s">
        <v>245</v>
      </c>
      <c r="D66" s="59" t="n">
        <v>459</v>
      </c>
      <c r="E66" s="59" t="n">
        <v>472</v>
      </c>
      <c r="F66" s="68" t="n">
        <f aca="false">IF(E66="","",D66-E66)</f>
        <v>-13</v>
      </c>
      <c r="G66" s="59" t="n">
        <v>309</v>
      </c>
      <c r="H66" s="59" t="n">
        <v>273</v>
      </c>
      <c r="I66" s="68" t="n">
        <f aca="false">IF(H66="","",G66-H66)</f>
        <v>36</v>
      </c>
      <c r="J66" s="40" t="n">
        <f aca="false">IF(OR(D66="",D66+G66=0),"",D66/(D66+G66))</f>
        <v>0.59765625</v>
      </c>
      <c r="K66" s="40" t="n">
        <f aca="false">IF(E66="","",E66/(E66+H66))</f>
        <v>0.633557046979866</v>
      </c>
      <c r="L66" s="69" t="n">
        <f aca="false">IF(OR(K66="",J66=""),"",(J66-K66)*100)</f>
        <v>-3.59007969798658</v>
      </c>
      <c r="M66" s="36" t="n">
        <v>3.93166321401231</v>
      </c>
      <c r="N66" s="36" t="n">
        <v>1.28196378881551</v>
      </c>
      <c r="O66" s="36" t="n">
        <f aca="false">SQRT(M66^2+N66^2)</f>
        <v>4.13538472022276</v>
      </c>
      <c r="P66" s="40" t="n">
        <f aca="false">IF(J66="","",MAX(0,J66-1.96*O66/100))</f>
        <v>0.516602709483634</v>
      </c>
      <c r="Q66" s="40" t="n">
        <f aca="false">IF(J66="","",MIN(1,J66+1.96*O66/100))</f>
        <v>0.678709790516366</v>
      </c>
      <c r="R66" s="32" t="str">
        <f aca="false">IF(L66="","",IF(ABS(L66)&lt;=O66,"Yes","No"))</f>
        <v>Yes</v>
      </c>
      <c r="S66" s="32" t="str">
        <f aca="false">IF(L66="","",IF(ABS(L66)&lt;=1.96*O66,"Yes","No"))</f>
        <v>Yes</v>
      </c>
      <c r="T66" s="59" t="n">
        <f aca="false">IF(D66="","",ROUND(SQRT(((D66+G66)*O66/100)^2+(J66*(D66+G66)*0.09439)^2),0))</f>
        <v>54</v>
      </c>
      <c r="U66" s="32"/>
    </row>
    <row r="67" customFormat="false" ht="15" hidden="false" customHeight="false" outlineLevel="0" collapsed="false">
      <c r="A67" s="32" t="s">
        <v>230</v>
      </c>
      <c r="B67" s="32" t="s">
        <v>232</v>
      </c>
      <c r="C67" s="32" t="s">
        <v>246</v>
      </c>
      <c r="D67" s="59" t="n">
        <v>432</v>
      </c>
      <c r="E67" s="59" t="n">
        <v>426</v>
      </c>
      <c r="F67" s="68" t="n">
        <f aca="false">IF(E67="","",D67-E67)</f>
        <v>6</v>
      </c>
      <c r="G67" s="59" t="n">
        <v>326</v>
      </c>
      <c r="H67" s="59" t="n">
        <v>331</v>
      </c>
      <c r="I67" s="68" t="n">
        <f aca="false">IF(H67="","",G67-H67)</f>
        <v>-5</v>
      </c>
      <c r="J67" s="40" t="n">
        <f aca="false">IF(OR(D67="",D67+G67=0),"",D67/(D67+G67))</f>
        <v>0.569920844327177</v>
      </c>
      <c r="K67" s="40" t="n">
        <f aca="false">IF(E67="","",E67/(E67+H67))</f>
        <v>0.562747688243065</v>
      </c>
      <c r="L67" s="69" t="n">
        <f aca="false">IF(OR(K67="",J67=""),"",(J67-K67)*100)</f>
        <v>0.717315608411207</v>
      </c>
      <c r="M67" s="36" t="n">
        <v>3.93166321401231</v>
      </c>
      <c r="N67" s="36" t="n">
        <v>1.28196378881551</v>
      </c>
      <c r="O67" s="36" t="n">
        <f aca="false">SQRT(M67^2+N67^2)</f>
        <v>4.13538472022276</v>
      </c>
      <c r="P67" s="40" t="n">
        <f aca="false">IF(J67="","",MAX(0,J67-1.96*O67/100))</f>
        <v>0.488867303810811</v>
      </c>
      <c r="Q67" s="40" t="n">
        <f aca="false">IF(J67="","",MIN(1,J67+1.96*O67/100))</f>
        <v>0.650974384843543</v>
      </c>
      <c r="R67" s="32" t="str">
        <f aca="false">IF(L67="","",IF(ABS(L67)&lt;=O67,"Yes","No"))</f>
        <v>Yes</v>
      </c>
      <c r="S67" s="32" t="str">
        <f aca="false">IF(L67="","",IF(ABS(L67)&lt;=1.96*O67,"Yes","No"))</f>
        <v>Yes</v>
      </c>
      <c r="T67" s="59" t="n">
        <f aca="false">IF(D67="","",ROUND(SQRT(((D67+G67)*O67/100)^2+(J67*(D67+G67)*0.09439)^2),0))</f>
        <v>51</v>
      </c>
      <c r="U67" s="32"/>
    </row>
    <row r="68" customFormat="false" ht="15" hidden="false" customHeight="false" outlineLevel="0" collapsed="false">
      <c r="A68" s="32" t="s">
        <v>230</v>
      </c>
      <c r="B68" s="32" t="s">
        <v>232</v>
      </c>
      <c r="C68" s="32" t="s">
        <v>247</v>
      </c>
      <c r="D68" s="59" t="n">
        <v>439</v>
      </c>
      <c r="E68" s="59" t="n">
        <v>418</v>
      </c>
      <c r="F68" s="68" t="n">
        <f aca="false">IF(E68="","",D68-E68)</f>
        <v>21</v>
      </c>
      <c r="G68" s="59" t="n">
        <v>278</v>
      </c>
      <c r="H68" s="59" t="n">
        <v>278</v>
      </c>
      <c r="I68" s="68" t="n">
        <f aca="false">IF(H68="","",G68-H68)</f>
        <v>0</v>
      </c>
      <c r="J68" s="40" t="n">
        <f aca="false">IF(OR(D68="",D68+G68=0),"",D68/(D68+G68))</f>
        <v>0.612273361227336</v>
      </c>
      <c r="K68" s="40" t="n">
        <f aca="false">IF(E68="","",E68/(E68+H68))</f>
        <v>0.600574712643678</v>
      </c>
      <c r="L68" s="69" t="n">
        <f aca="false">IF(OR(K68="",J68=""),"",(J68-K68)*100)</f>
        <v>1.1698648583658</v>
      </c>
      <c r="M68" s="36" t="n">
        <v>6.04985165465226</v>
      </c>
      <c r="N68" s="36" t="n">
        <v>1.28196378881551</v>
      </c>
      <c r="O68" s="36" t="n">
        <f aca="false">SQRT(M68^2+N68^2)</f>
        <v>6.18418436005371</v>
      </c>
      <c r="P68" s="40" t="n">
        <f aca="false">IF(J68="","",MAX(0,J68-1.96*O68/100))</f>
        <v>0.491063347770283</v>
      </c>
      <c r="Q68" s="40" t="n">
        <f aca="false">IF(J68="","",MIN(1,J68+1.96*O68/100))</f>
        <v>0.733483374684389</v>
      </c>
      <c r="R68" s="32" t="str">
        <f aca="false">IF(L68="","",IF(ABS(L68)&lt;=O68,"Yes","No"))</f>
        <v>Yes</v>
      </c>
      <c r="S68" s="32" t="str">
        <f aca="false">IF(L68="","",IF(ABS(L68)&lt;=1.96*O68,"Yes","No"))</f>
        <v>Yes</v>
      </c>
      <c r="T68" s="59" t="n">
        <f aca="false">IF(D68="","",ROUND(SQRT(((D68+G68)*O68/100)^2+(J68*(D68+G68)*0.15542)^2),0))</f>
        <v>81</v>
      </c>
      <c r="U68" s="32"/>
    </row>
    <row r="69" customFormat="false" ht="15" hidden="false" customHeight="false" outlineLevel="0" collapsed="false">
      <c r="A69" s="32" t="s">
        <v>230</v>
      </c>
      <c r="B69" s="32" t="s">
        <v>232</v>
      </c>
      <c r="C69" s="32" t="s">
        <v>248</v>
      </c>
      <c r="D69" s="59" t="n">
        <v>472</v>
      </c>
      <c r="E69" s="59" t="n">
        <v>424</v>
      </c>
      <c r="F69" s="68" t="n">
        <f aca="false">IF(E69="","",D69-E69)</f>
        <v>48</v>
      </c>
      <c r="G69" s="59" t="n">
        <v>156</v>
      </c>
      <c r="H69" s="59" t="n">
        <v>188</v>
      </c>
      <c r="I69" s="68" t="n">
        <f aca="false">IF(H69="","",G69-H69)</f>
        <v>-32</v>
      </c>
      <c r="J69" s="40" t="n">
        <f aca="false">IF(OR(D69="",D69+G69=0),"",D69/(D69+G69))</f>
        <v>0.751592356687898</v>
      </c>
      <c r="K69" s="40" t="n">
        <f aca="false">IF(E69="","",E69/(E69+H69))</f>
        <v>0.69281045751634</v>
      </c>
      <c r="L69" s="69" t="n">
        <f aca="false">IF(OR(K69="",J69=""),"",(J69-K69)*100)</f>
        <v>5.87818991715583</v>
      </c>
      <c r="M69" s="36" t="n">
        <v>6.04985165465226</v>
      </c>
      <c r="N69" s="36" t="n">
        <v>1.28196378881551</v>
      </c>
      <c r="O69" s="36" t="n">
        <f aca="false">SQRT(M69^2+N69^2)</f>
        <v>6.18418436005371</v>
      </c>
      <c r="P69" s="40" t="n">
        <f aca="false">IF(J69="","",MAX(0,J69-1.96*O69/100))</f>
        <v>0.630382343230846</v>
      </c>
      <c r="Q69" s="40" t="n">
        <f aca="false">IF(J69="","",MIN(1,J69+1.96*O69/100))</f>
        <v>0.872802370144951</v>
      </c>
      <c r="R69" s="32" t="str">
        <f aca="false">IF(L69="","",IF(ABS(L69)&lt;=O69,"Yes","No"))</f>
        <v>Yes</v>
      </c>
      <c r="S69" s="32" t="str">
        <f aca="false">IF(L69="","",IF(ABS(L69)&lt;=1.96*O69,"Yes","No"))</f>
        <v>Yes</v>
      </c>
      <c r="T69" s="59" t="n">
        <f aca="false">IF(D69="","",ROUND(SQRT(((D69+G69)*O69/100)^2+(J69*(D69+G69)*0.15542)^2),0))</f>
        <v>83</v>
      </c>
      <c r="U69" s="32"/>
    </row>
    <row r="70" customFormat="false" ht="15" hidden="false" customHeight="false" outlineLevel="0" collapsed="false">
      <c r="A70" s="32" t="s">
        <v>230</v>
      </c>
      <c r="B70" s="32" t="s">
        <v>232</v>
      </c>
      <c r="C70" s="32" t="s">
        <v>249</v>
      </c>
      <c r="D70" s="59" t="n">
        <v>382</v>
      </c>
      <c r="E70" s="59" t="n">
        <v>330</v>
      </c>
      <c r="F70" s="68" t="n">
        <f aca="false">IF(E70="","",D70-E70)</f>
        <v>52</v>
      </c>
      <c r="G70" s="59" t="n">
        <v>161</v>
      </c>
      <c r="H70" s="59" t="n">
        <v>195</v>
      </c>
      <c r="I70" s="68" t="n">
        <f aca="false">IF(H70="","",G70-H70)</f>
        <v>-34</v>
      </c>
      <c r="J70" s="40" t="n">
        <f aca="false">IF(OR(D70="",D70+G70=0),"",D70/(D70+G70))</f>
        <v>0.703499079189687</v>
      </c>
      <c r="K70" s="40" t="n">
        <f aca="false">IF(E70="","",E70/(E70+H70))</f>
        <v>0.628571428571429</v>
      </c>
      <c r="L70" s="69" t="n">
        <f aca="false">IF(OR(K70="",J70=""),"",(J70-K70)*100)</f>
        <v>7.49276506182584</v>
      </c>
      <c r="M70" s="36" t="n">
        <v>6.04985165465226</v>
      </c>
      <c r="N70" s="36" t="n">
        <v>1.28196378881551</v>
      </c>
      <c r="O70" s="36" t="n">
        <f aca="false">SQRT(M70^2+N70^2)</f>
        <v>6.18418436005371</v>
      </c>
      <c r="P70" s="40" t="n">
        <f aca="false">IF(J70="","",MAX(0,J70-1.96*O70/100))</f>
        <v>0.582289065732634</v>
      </c>
      <c r="Q70" s="40" t="n">
        <f aca="false">IF(J70="","",MIN(1,J70+1.96*O70/100))</f>
        <v>0.82470909264674</v>
      </c>
      <c r="R70" s="32" t="str">
        <f aca="false">IF(L70="","",IF(ABS(L70)&lt;=O70,"Yes","No"))</f>
        <v>No</v>
      </c>
      <c r="S70" s="32" t="str">
        <f aca="false">IF(L70="","",IF(ABS(L70)&lt;=1.96*O70,"Yes","No"))</f>
        <v>Yes</v>
      </c>
      <c r="T70" s="59" t="n">
        <f aca="false">IF(D70="","",ROUND(SQRT(((D70+G70)*O70/100)^2+(J70*(D70+G70)*0.15542)^2),0))</f>
        <v>68</v>
      </c>
      <c r="U70" s="32"/>
    </row>
    <row r="71" customFormat="false" ht="15" hidden="false" customHeight="false" outlineLevel="0" collapsed="false">
      <c r="A71" s="32" t="s">
        <v>230</v>
      </c>
      <c r="B71" s="32" t="s">
        <v>232</v>
      </c>
      <c r="C71" s="32" t="s">
        <v>250</v>
      </c>
      <c r="D71" s="59" t="n">
        <v>442</v>
      </c>
      <c r="E71" s="59" t="n">
        <v>441</v>
      </c>
      <c r="F71" s="68" t="n">
        <f aca="false">IF(E71="","",D71-E71)</f>
        <v>1</v>
      </c>
      <c r="G71" s="59" t="n">
        <v>248</v>
      </c>
      <c r="H71" s="59" t="n">
        <v>232</v>
      </c>
      <c r="I71" s="68" t="n">
        <f aca="false">IF(H71="","",G71-H71)</f>
        <v>16</v>
      </c>
      <c r="J71" s="40" t="n">
        <f aca="false">IF(OR(D71="",D71+G71=0),"",D71/(D71+G71))</f>
        <v>0.640579710144928</v>
      </c>
      <c r="K71" s="40" t="n">
        <f aca="false">IF(E71="","",E71/(E71+H71))</f>
        <v>0.655274888558692</v>
      </c>
      <c r="L71" s="69" t="n">
        <f aca="false">IF(OR(K71="",J71=""),"",(J71-K71)*100)</f>
        <v>-1.46951784137649</v>
      </c>
      <c r="M71" s="36" t="n">
        <v>6.04985165465226</v>
      </c>
      <c r="N71" s="36" t="n">
        <v>1.28196378881551</v>
      </c>
      <c r="O71" s="36" t="n">
        <f aca="false">SQRT(M71^2+N71^2)</f>
        <v>6.18418436005371</v>
      </c>
      <c r="P71" s="40" t="n">
        <f aca="false">IF(J71="","",MAX(0,J71-1.96*O71/100))</f>
        <v>0.519369696687875</v>
      </c>
      <c r="Q71" s="40" t="n">
        <f aca="false">IF(J71="","",MIN(1,J71+1.96*O71/100))</f>
        <v>0.76178972360198</v>
      </c>
      <c r="R71" s="32" t="str">
        <f aca="false">IF(L71="","",IF(ABS(L71)&lt;=O71,"Yes","No"))</f>
        <v>Yes</v>
      </c>
      <c r="S71" s="32" t="str">
        <f aca="false">IF(L71="","",IF(ABS(L71)&lt;=1.96*O71,"Yes","No"))</f>
        <v>Yes</v>
      </c>
      <c r="T71" s="59" t="n">
        <f aca="false">IF(D71="","",ROUND(SQRT(((D71+G71)*O71/100)^2+(J71*(D71+G71)*0.15542)^2),0))</f>
        <v>81</v>
      </c>
      <c r="U71" s="32"/>
    </row>
    <row r="72" customFormat="false" ht="15" hidden="false" customHeight="false" outlineLevel="0" collapsed="false">
      <c r="A72" s="32" t="s">
        <v>230</v>
      </c>
      <c r="B72" s="32" t="s">
        <v>232</v>
      </c>
      <c r="C72" s="32" t="s">
        <v>251</v>
      </c>
      <c r="D72" s="59" t="n">
        <v>320</v>
      </c>
      <c r="E72" s="59" t="n">
        <v>313</v>
      </c>
      <c r="F72" s="68" t="n">
        <f aca="false">IF(E72="","",D72-E72)</f>
        <v>7</v>
      </c>
      <c r="G72" s="59" t="n">
        <v>138</v>
      </c>
      <c r="H72" s="59" t="n">
        <v>155</v>
      </c>
      <c r="I72" s="68" t="n">
        <f aca="false">IF(H72="","",G72-H72)</f>
        <v>-17</v>
      </c>
      <c r="J72" s="40" t="n">
        <f aca="false">IF(OR(D72="",D72+G72=0),"",D72/(D72+G72))</f>
        <v>0.698689956331878</v>
      </c>
      <c r="K72" s="40" t="n">
        <f aca="false">IF(E72="","",E72/(E72+H72))</f>
        <v>0.668803418803419</v>
      </c>
      <c r="L72" s="69" t="n">
        <f aca="false">IF(OR(K72="",J72=""),"",(J72-K72)*100)</f>
        <v>2.98865375284589</v>
      </c>
      <c r="M72" s="36" t="n">
        <v>6.04985165465226</v>
      </c>
      <c r="N72" s="36" t="n">
        <v>1.28196378881551</v>
      </c>
      <c r="O72" s="36" t="n">
        <f aca="false">SQRT(M72^2+N72^2)</f>
        <v>6.18418436005371</v>
      </c>
      <c r="P72" s="40" t="n">
        <f aca="false">IF(J72="","",MAX(0,J72-1.96*O72/100))</f>
        <v>0.577479942874825</v>
      </c>
      <c r="Q72" s="40" t="n">
        <f aca="false">IF(J72="","",MIN(1,J72+1.96*O72/100))</f>
        <v>0.81989996978893</v>
      </c>
      <c r="R72" s="32" t="str">
        <f aca="false">IF(L72="","",IF(ABS(L72)&lt;=O72,"Yes","No"))</f>
        <v>Yes</v>
      </c>
      <c r="S72" s="32" t="str">
        <f aca="false">IF(L72="","",IF(ABS(L72)&lt;=1.96*O72,"Yes","No"))</f>
        <v>Yes</v>
      </c>
      <c r="T72" s="59" t="n">
        <f aca="false">IF(D72="","",ROUND(SQRT(((D72+G72)*O72/100)^2+(J72*(D72+G72)*0.15542)^2),0))</f>
        <v>57</v>
      </c>
      <c r="U72" s="32"/>
    </row>
    <row r="73" customFormat="false" ht="15" hidden="false" customHeight="false" outlineLevel="0" collapsed="false">
      <c r="A73" s="32" t="s">
        <v>230</v>
      </c>
      <c r="B73" s="32" t="s">
        <v>232</v>
      </c>
      <c r="C73" s="32" t="s">
        <v>252</v>
      </c>
      <c r="D73" s="59" t="n">
        <v>676</v>
      </c>
      <c r="E73" s="59" t="n">
        <v>658</v>
      </c>
      <c r="F73" s="68" t="n">
        <f aca="false">IF(E73="","",D73-E73)</f>
        <v>18</v>
      </c>
      <c r="G73" s="59" t="n">
        <v>394</v>
      </c>
      <c r="H73" s="59" t="n">
        <v>375</v>
      </c>
      <c r="I73" s="68" t="n">
        <f aca="false">IF(H73="","",G73-H73)</f>
        <v>19</v>
      </c>
      <c r="J73" s="40" t="n">
        <f aca="false">IF(OR(D73="",D73+G73=0),"",D73/(D73+G73))</f>
        <v>0.63177570093458</v>
      </c>
      <c r="K73" s="40" t="n">
        <f aca="false">IF(E73="","",E73/(E73+H73))</f>
        <v>0.636979670861568</v>
      </c>
      <c r="L73" s="69" t="n">
        <f aca="false">IF(OR(K73="",J73=""),"",(J73-K73)*100)</f>
        <v>-0.520396992698879</v>
      </c>
      <c r="M73" s="36" t="n">
        <v>3.93166321401231</v>
      </c>
      <c r="N73" s="36" t="n">
        <v>1.28196378881551</v>
      </c>
      <c r="O73" s="36" t="n">
        <f aca="false">SQRT(M73^2+N73^2)</f>
        <v>4.13538472022276</v>
      </c>
      <c r="P73" s="40" t="n">
        <f aca="false">IF(J73="","",MAX(0,J73-1.96*O73/100))</f>
        <v>0.550722160418213</v>
      </c>
      <c r="Q73" s="40" t="n">
        <f aca="false">IF(J73="","",MIN(1,J73+1.96*O73/100))</f>
        <v>0.712829241450946</v>
      </c>
      <c r="R73" s="32" t="str">
        <f aca="false">IF(L73="","",IF(ABS(L73)&lt;=O73,"Yes","No"))</f>
        <v>Yes</v>
      </c>
      <c r="S73" s="32" t="str">
        <f aca="false">IF(L73="","",IF(ABS(L73)&lt;=1.96*O73,"Yes","No"))</f>
        <v>Yes</v>
      </c>
      <c r="T73" s="59" t="n">
        <f aca="false">IF(D73="","",ROUND(SQRT(((D73+G73)*O73/100)^2+(J73*(D73+G73)*0.09439)^2),0))</f>
        <v>78</v>
      </c>
      <c r="U73" s="32"/>
    </row>
    <row r="74" customFormat="false" ht="15" hidden="false" customHeight="false" outlineLevel="0" collapsed="false">
      <c r="A74" s="32" t="s">
        <v>230</v>
      </c>
      <c r="B74" s="32" t="s">
        <v>232</v>
      </c>
      <c r="C74" s="32" t="s">
        <v>253</v>
      </c>
      <c r="D74" s="59" t="n">
        <v>765</v>
      </c>
      <c r="E74" s="59" t="n">
        <v>693</v>
      </c>
      <c r="F74" s="68" t="n">
        <f aca="false">IF(E74="","",D74-E74)</f>
        <v>72</v>
      </c>
      <c r="G74" s="59" t="n">
        <v>385</v>
      </c>
      <c r="H74" s="59" t="n">
        <v>389</v>
      </c>
      <c r="I74" s="68" t="n">
        <f aca="false">IF(H74="","",G74-H74)</f>
        <v>-4</v>
      </c>
      <c r="J74" s="40" t="n">
        <f aca="false">IF(OR(D74="",D74+G74=0),"",D74/(D74+G74))</f>
        <v>0.665217391304348</v>
      </c>
      <c r="K74" s="40" t="n">
        <f aca="false">IF(E74="","",E74/(E74+H74))</f>
        <v>0.640480591497227</v>
      </c>
      <c r="L74" s="69" t="n">
        <f aca="false">IF(OR(K74="",J74=""),"",(J74-K74)*100)</f>
        <v>2.47367998071205</v>
      </c>
      <c r="M74" s="36" t="n">
        <v>3.93166321401231</v>
      </c>
      <c r="N74" s="36" t="n">
        <v>1.28196378881551</v>
      </c>
      <c r="O74" s="36" t="n">
        <f aca="false">SQRT(M74^2+N74^2)</f>
        <v>4.13538472022276</v>
      </c>
      <c r="P74" s="40" t="n">
        <f aca="false">IF(J74="","",MAX(0,J74-1.96*O74/100))</f>
        <v>0.584163850787982</v>
      </c>
      <c r="Q74" s="40" t="n">
        <f aca="false">IF(J74="","",MIN(1,J74+1.96*O74/100))</f>
        <v>0.746270931820714</v>
      </c>
      <c r="R74" s="32" t="str">
        <f aca="false">IF(L74="","",IF(ABS(L74)&lt;=O74,"Yes","No"))</f>
        <v>Yes</v>
      </c>
      <c r="S74" s="32" t="str">
        <f aca="false">IF(L74="","",IF(ABS(L74)&lt;=1.96*O74,"Yes","No"))</f>
        <v>Yes</v>
      </c>
      <c r="T74" s="59" t="n">
        <f aca="false">IF(D74="","",ROUND(SQRT(((D74+G74)*O74/100)^2+(J74*(D74+G74)*0.09439)^2),0))</f>
        <v>86</v>
      </c>
      <c r="U74" s="32"/>
    </row>
    <row r="75" customFormat="false" ht="15" hidden="false" customHeight="false" outlineLevel="0" collapsed="false">
      <c r="A75" s="32" t="s">
        <v>230</v>
      </c>
      <c r="B75" s="32" t="s">
        <v>232</v>
      </c>
      <c r="C75" s="32" t="s">
        <v>254</v>
      </c>
      <c r="D75" s="59" t="n">
        <v>487</v>
      </c>
      <c r="E75" s="59" t="n">
        <v>446</v>
      </c>
      <c r="F75" s="68" t="n">
        <f aca="false">IF(E75="","",D75-E75)</f>
        <v>41</v>
      </c>
      <c r="G75" s="59" t="n">
        <v>346</v>
      </c>
      <c r="H75" s="59" t="n">
        <v>382</v>
      </c>
      <c r="I75" s="68" t="n">
        <f aca="false">IF(H75="","",G75-H75)</f>
        <v>-36</v>
      </c>
      <c r="J75" s="40" t="n">
        <f aca="false">IF(OR(D75="",D75+G75=0),"",D75/(D75+G75))</f>
        <v>0.584633853541417</v>
      </c>
      <c r="K75" s="40" t="n">
        <f aca="false">IF(E75="","",E75/(E75+H75))</f>
        <v>0.538647342995169</v>
      </c>
      <c r="L75" s="69" t="n">
        <f aca="false">IF(OR(K75="",J75=""),"",(J75-K75)*100)</f>
        <v>4.59865105462476</v>
      </c>
      <c r="M75" s="36" t="n">
        <v>3.93166321401231</v>
      </c>
      <c r="N75" s="36" t="n">
        <v>1.28196378881551</v>
      </c>
      <c r="O75" s="36" t="n">
        <f aca="false">SQRT(M75^2+N75^2)</f>
        <v>4.13538472022276</v>
      </c>
      <c r="P75" s="40" t="n">
        <f aca="false">IF(J75="","",MAX(0,J75-1.96*O75/100))</f>
        <v>0.503580313025051</v>
      </c>
      <c r="Q75" s="40" t="n">
        <f aca="false">IF(J75="","",MIN(1,J75+1.96*O75/100))</f>
        <v>0.665687394057783</v>
      </c>
      <c r="R75" s="32" t="str">
        <f aca="false">IF(L75="","",IF(ABS(L75)&lt;=O75,"Yes","No"))</f>
        <v>No</v>
      </c>
      <c r="S75" s="32" t="str">
        <f aca="false">IF(L75="","",IF(ABS(L75)&lt;=1.96*O75,"Yes","No"))</f>
        <v>Yes</v>
      </c>
      <c r="T75" s="59" t="n">
        <f aca="false">IF(D75="","",ROUND(SQRT(((D75+G75)*O75/100)^2+(J75*(D75+G75)*0.09439)^2),0))</f>
        <v>57</v>
      </c>
      <c r="U75" s="32"/>
    </row>
    <row r="76" customFormat="false" ht="15" hidden="false" customHeight="false" outlineLevel="0" collapsed="false">
      <c r="A76" s="32" t="s">
        <v>230</v>
      </c>
      <c r="B76" s="32" t="s">
        <v>232</v>
      </c>
      <c r="C76" s="32" t="s">
        <v>255</v>
      </c>
      <c r="D76" s="59" t="n">
        <v>620</v>
      </c>
      <c r="E76" s="59" t="n">
        <v>627</v>
      </c>
      <c r="F76" s="68" t="n">
        <f aca="false">IF(E76="","",D76-E76)</f>
        <v>-7</v>
      </c>
      <c r="G76" s="59" t="n">
        <v>390</v>
      </c>
      <c r="H76" s="59" t="n">
        <v>389</v>
      </c>
      <c r="I76" s="68" t="n">
        <f aca="false">IF(H76="","",G76-H76)</f>
        <v>1</v>
      </c>
      <c r="J76" s="40" t="n">
        <f aca="false">IF(OR(D76="",D76+G76=0),"",D76/(D76+G76))</f>
        <v>0.613861386138614</v>
      </c>
      <c r="K76" s="40" t="n">
        <f aca="false">IF(E76="","",E76/(E76+H76))</f>
        <v>0.617125984251969</v>
      </c>
      <c r="L76" s="69" t="n">
        <f aca="false">IF(OR(K76="",J76=""),"",(J76-K76)*100)</f>
        <v>-0.326459811335467</v>
      </c>
      <c r="M76" s="36" t="n">
        <v>3.93166321401231</v>
      </c>
      <c r="N76" s="36" t="n">
        <v>1.28196378881551</v>
      </c>
      <c r="O76" s="36" t="n">
        <f aca="false">SQRT(M76^2+N76^2)</f>
        <v>4.13538472022276</v>
      </c>
      <c r="P76" s="40" t="n">
        <f aca="false">IF(J76="","",MAX(0,J76-1.96*O76/100))</f>
        <v>0.532807845622248</v>
      </c>
      <c r="Q76" s="40" t="n">
        <f aca="false">IF(J76="","",MIN(1,J76+1.96*O76/100))</f>
        <v>0.69491492665498</v>
      </c>
      <c r="R76" s="32" t="str">
        <f aca="false">IF(L76="","",IF(ABS(L76)&lt;=O76,"Yes","No"))</f>
        <v>Yes</v>
      </c>
      <c r="S76" s="32" t="str">
        <f aca="false">IF(L76="","",IF(ABS(L76)&lt;=1.96*O76,"Yes","No"))</f>
        <v>Yes</v>
      </c>
      <c r="T76" s="59" t="n">
        <f aca="false">IF(D76="","",ROUND(SQRT(((D76+G76)*O76/100)^2+(J76*(D76+G76)*0.09439)^2),0))</f>
        <v>72</v>
      </c>
      <c r="U76" s="32"/>
    </row>
    <row r="77" customFormat="false" ht="15" hidden="false" customHeight="false" outlineLevel="0" collapsed="false">
      <c r="A77" s="32" t="s">
        <v>230</v>
      </c>
      <c r="B77" s="32" t="s">
        <v>232</v>
      </c>
      <c r="C77" s="32" t="s">
        <v>256</v>
      </c>
      <c r="D77" s="59" t="n">
        <v>636</v>
      </c>
      <c r="E77" s="59" t="n">
        <v>645</v>
      </c>
      <c r="F77" s="68" t="n">
        <f aca="false">IF(E77="","",D77-E77)</f>
        <v>-9</v>
      </c>
      <c r="G77" s="59" t="n">
        <v>395</v>
      </c>
      <c r="H77" s="59" t="n">
        <v>418</v>
      </c>
      <c r="I77" s="68" t="n">
        <f aca="false">IF(H77="","",G77-H77)</f>
        <v>-23</v>
      </c>
      <c r="J77" s="40" t="n">
        <f aca="false">IF(OR(D77="",D77+G77=0),"",D77/(D77+G77))</f>
        <v>0.616876818622696</v>
      </c>
      <c r="K77" s="40" t="n">
        <f aca="false">IF(E77="","",E77/(E77+H77))</f>
        <v>0.606773283160865</v>
      </c>
      <c r="L77" s="69" t="n">
        <f aca="false">IF(OR(K77="",J77=""),"",(J77-K77)*100)</f>
        <v>1.0103535461831</v>
      </c>
      <c r="M77" s="36" t="n">
        <v>3.93166321401231</v>
      </c>
      <c r="N77" s="36" t="n">
        <v>1.28196378881551</v>
      </c>
      <c r="O77" s="36" t="n">
        <f aca="false">SQRT(M77^2+N77^2)</f>
        <v>4.13538472022276</v>
      </c>
      <c r="P77" s="40" t="n">
        <f aca="false">IF(J77="","",MAX(0,J77-1.96*O77/100))</f>
        <v>0.53582327810633</v>
      </c>
      <c r="Q77" s="40" t="n">
        <f aca="false">IF(J77="","",MIN(1,J77+1.96*O77/100))</f>
        <v>0.697930359139062</v>
      </c>
      <c r="R77" s="32" t="str">
        <f aca="false">IF(L77="","",IF(ABS(L77)&lt;=O77,"Yes","No"))</f>
        <v>Yes</v>
      </c>
      <c r="S77" s="32" t="str">
        <f aca="false">IF(L77="","",IF(ABS(L77)&lt;=1.96*O77,"Yes","No"))</f>
        <v>Yes</v>
      </c>
      <c r="T77" s="59" t="n">
        <f aca="false">IF(D77="","",ROUND(SQRT(((D77+G77)*O77/100)^2+(J77*(D77+G77)*0.09439)^2),0))</f>
        <v>74</v>
      </c>
      <c r="U77" s="32"/>
    </row>
    <row r="78" customFormat="false" ht="15" hidden="false" customHeight="false" outlineLevel="0" collapsed="false">
      <c r="A78" s="32" t="s">
        <v>230</v>
      </c>
      <c r="B78" s="32" t="s">
        <v>232</v>
      </c>
      <c r="C78" s="32" t="s">
        <v>257</v>
      </c>
      <c r="D78" s="59" t="n">
        <v>497</v>
      </c>
      <c r="E78" s="59" t="n">
        <v>452</v>
      </c>
      <c r="F78" s="68" t="n">
        <f aca="false">IF(E78="","",D78-E78)</f>
        <v>45</v>
      </c>
      <c r="G78" s="59" t="n">
        <v>313</v>
      </c>
      <c r="H78" s="59" t="n">
        <v>341</v>
      </c>
      <c r="I78" s="68" t="n">
        <f aca="false">IF(H78="","",G78-H78)</f>
        <v>-28</v>
      </c>
      <c r="J78" s="40" t="n">
        <f aca="false">IF(OR(D78="",D78+G78=0),"",D78/(D78+G78))</f>
        <v>0.61358024691358</v>
      </c>
      <c r="K78" s="40" t="n">
        <f aca="false">IF(E78="","",E78/(E78+H78))</f>
        <v>0.569987389659521</v>
      </c>
      <c r="L78" s="69" t="n">
        <f aca="false">IF(OR(K78="",J78=""),"",(J78-K78)*100)</f>
        <v>4.35928572540595</v>
      </c>
      <c r="M78" s="36" t="n">
        <v>3.93166321401231</v>
      </c>
      <c r="N78" s="36" t="n">
        <v>1.28196378881551</v>
      </c>
      <c r="O78" s="36" t="n">
        <f aca="false">SQRT(M78^2+N78^2)</f>
        <v>4.13538472022276</v>
      </c>
      <c r="P78" s="40" t="n">
        <f aca="false">IF(J78="","",MAX(0,J78-1.96*O78/100))</f>
        <v>0.532526706397214</v>
      </c>
      <c r="Q78" s="40" t="n">
        <f aca="false">IF(J78="","",MIN(1,J78+1.96*O78/100))</f>
        <v>0.694633787429946</v>
      </c>
      <c r="R78" s="32" t="str">
        <f aca="false">IF(L78="","",IF(ABS(L78)&lt;=O78,"Yes","No"))</f>
        <v>No</v>
      </c>
      <c r="S78" s="32" t="str">
        <f aca="false">IF(L78="","",IF(ABS(L78)&lt;=1.96*O78,"Yes","No"))</f>
        <v>Yes</v>
      </c>
      <c r="T78" s="59" t="n">
        <f aca="false">IF(D78="","",ROUND(SQRT(((D78+G78)*O78/100)^2+(J78*(D78+G78)*0.09439)^2),0))</f>
        <v>58</v>
      </c>
      <c r="U78" s="32"/>
    </row>
    <row r="79" customFormat="false" ht="15" hidden="false" customHeight="false" outlineLevel="0" collapsed="false">
      <c r="A79" s="32" t="s">
        <v>230</v>
      </c>
      <c r="B79" s="32" t="s">
        <v>232</v>
      </c>
      <c r="C79" s="32" t="s">
        <v>258</v>
      </c>
      <c r="D79" s="59" t="n">
        <v>559</v>
      </c>
      <c r="E79" s="59" t="n">
        <v>541</v>
      </c>
      <c r="F79" s="68" t="n">
        <f aca="false">IF(E79="","",D79-E79)</f>
        <v>18</v>
      </c>
      <c r="G79" s="59" t="n">
        <v>350</v>
      </c>
      <c r="H79" s="59" t="n">
        <v>325</v>
      </c>
      <c r="I79" s="68" t="n">
        <f aca="false">IF(H79="","",G79-H79)</f>
        <v>25</v>
      </c>
      <c r="J79" s="40" t="n">
        <f aca="false">IF(OR(D79="",D79+G79=0),"",D79/(D79+G79))</f>
        <v>0.614961496149615</v>
      </c>
      <c r="K79" s="40" t="n">
        <f aca="false">IF(E79="","",E79/(E79+H79))</f>
        <v>0.624711316397229</v>
      </c>
      <c r="L79" s="69" t="n">
        <f aca="false">IF(OR(K79="",J79=""),"",(J79-K79)*100)</f>
        <v>-0.974982024761373</v>
      </c>
      <c r="M79" s="36" t="n">
        <v>3.93166321401231</v>
      </c>
      <c r="N79" s="36" t="n">
        <v>1.28196378881551</v>
      </c>
      <c r="O79" s="36" t="n">
        <f aca="false">SQRT(M79^2+N79^2)</f>
        <v>4.13538472022276</v>
      </c>
      <c r="P79" s="40" t="n">
        <f aca="false">IF(J79="","",MAX(0,J79-1.96*O79/100))</f>
        <v>0.533907955633249</v>
      </c>
      <c r="Q79" s="40" t="n">
        <f aca="false">IF(J79="","",MIN(1,J79+1.96*O79/100))</f>
        <v>0.696015036665981</v>
      </c>
      <c r="R79" s="32" t="str">
        <f aca="false">IF(L79="","",IF(ABS(L79)&lt;=O79,"Yes","No"))</f>
        <v>Yes</v>
      </c>
      <c r="S79" s="32" t="str">
        <f aca="false">IF(L79="","",IF(ABS(L79)&lt;=1.96*O79,"Yes","No"))</f>
        <v>Yes</v>
      </c>
      <c r="T79" s="59" t="n">
        <f aca="false">IF(D79="","",ROUND(SQRT(((D79+G79)*O79/100)^2+(J79*(D79+G79)*0.09439)^2),0))</f>
        <v>65</v>
      </c>
      <c r="U79" s="32"/>
    </row>
    <row r="80" customFormat="false" ht="15" hidden="false" customHeight="false" outlineLevel="0" collapsed="false">
      <c r="A80" s="32" t="s">
        <v>230</v>
      </c>
      <c r="B80" s="32" t="s">
        <v>232</v>
      </c>
      <c r="C80" s="32" t="s">
        <v>259</v>
      </c>
      <c r="D80" s="59" t="n">
        <v>794</v>
      </c>
      <c r="E80" s="59" t="n">
        <v>783</v>
      </c>
      <c r="F80" s="68" t="n">
        <f aca="false">IF(E80="","",D80-E80)</f>
        <v>11</v>
      </c>
      <c r="G80" s="59" t="n">
        <v>539</v>
      </c>
      <c r="H80" s="59" t="n">
        <v>562</v>
      </c>
      <c r="I80" s="68" t="n">
        <f aca="false">IF(H80="","",G80-H80)</f>
        <v>-23</v>
      </c>
      <c r="J80" s="40" t="n">
        <f aca="false">IF(OR(D80="",D80+G80=0),"",D80/(D80+G80))</f>
        <v>0.595648912228057</v>
      </c>
      <c r="K80" s="40" t="n">
        <f aca="false">IF(E80="","",E80/(E80+H80))</f>
        <v>0.582156133828996</v>
      </c>
      <c r="L80" s="69" t="n">
        <f aca="false">IF(OR(K80="",J80=""),"",(J80-K80)*100)</f>
        <v>1.34927783990607</v>
      </c>
      <c r="M80" s="36" t="n">
        <v>3.24353162605248</v>
      </c>
      <c r="N80" s="36" t="n">
        <v>1.28196378881551</v>
      </c>
      <c r="O80" s="36" t="n">
        <f aca="false">SQRT(M80^2+N80^2)</f>
        <v>3.4876824059878</v>
      </c>
      <c r="P80" s="40" t="n">
        <f aca="false">IF(J80="","",MAX(0,J80-1.96*O80/100))</f>
        <v>0.527290337070696</v>
      </c>
      <c r="Q80" s="40" t="n">
        <f aca="false">IF(J80="","",MIN(1,J80+1.96*O80/100))</f>
        <v>0.664007487385418</v>
      </c>
      <c r="R80" s="32" t="str">
        <f aca="false">IF(L80="","",IF(ABS(L80)&lt;=O80,"Yes","No"))</f>
        <v>Yes</v>
      </c>
      <c r="S80" s="32" t="str">
        <f aca="false">IF(L80="","",IF(ABS(L80)&lt;=1.96*O80,"Yes","No"))</f>
        <v>Yes</v>
      </c>
      <c r="T80" s="59" t="n">
        <f aca="false">IF(D80="","",ROUND(SQRT(((D80+G80)*O80/100)^2+(J80*(D80+G80)*0.09179)^2),0))</f>
        <v>86</v>
      </c>
      <c r="U80" s="32"/>
    </row>
    <row r="81" customFormat="false" ht="15" hidden="false" customHeight="false" outlineLevel="0" collapsed="false">
      <c r="A81" s="32" t="s">
        <v>230</v>
      </c>
      <c r="B81" s="32" t="s">
        <v>232</v>
      </c>
      <c r="C81" s="32" t="s">
        <v>260</v>
      </c>
      <c r="D81" s="59" t="n">
        <v>463</v>
      </c>
      <c r="E81" s="59" t="n">
        <v>454</v>
      </c>
      <c r="F81" s="68" t="n">
        <f aca="false">IF(E81="","",D81-E81)</f>
        <v>9</v>
      </c>
      <c r="G81" s="59" t="n">
        <v>236</v>
      </c>
      <c r="H81" s="59" t="n">
        <v>218</v>
      </c>
      <c r="I81" s="68" t="n">
        <f aca="false">IF(H81="","",G81-H81)</f>
        <v>18</v>
      </c>
      <c r="J81" s="40" t="n">
        <f aca="false">IF(OR(D81="",D81+G81=0),"",D81/(D81+G81))</f>
        <v>0.662374821173104</v>
      </c>
      <c r="K81" s="40" t="n">
        <f aca="false">IF(E81="","",E81/(E81+H81))</f>
        <v>0.675595238095238</v>
      </c>
      <c r="L81" s="69" t="n">
        <f aca="false">IF(OR(K81="",J81=""),"",(J81-K81)*100)</f>
        <v>-1.32204169221337</v>
      </c>
      <c r="M81" s="36" t="n">
        <v>6.04985165465226</v>
      </c>
      <c r="N81" s="36" t="n">
        <v>1.28196378881551</v>
      </c>
      <c r="O81" s="36" t="n">
        <f aca="false">SQRT(M81^2+N81^2)</f>
        <v>6.18418436005371</v>
      </c>
      <c r="P81" s="40" t="n">
        <f aca="false">IF(J81="","",MAX(0,J81-1.96*O81/100))</f>
        <v>0.541164807716052</v>
      </c>
      <c r="Q81" s="40" t="n">
        <f aca="false">IF(J81="","",MIN(1,J81+1.96*O81/100))</f>
        <v>0.783584834630157</v>
      </c>
      <c r="R81" s="32" t="str">
        <f aca="false">IF(L81="","",IF(ABS(L81)&lt;=O81,"Yes","No"))</f>
        <v>Yes</v>
      </c>
      <c r="S81" s="32" t="str">
        <f aca="false">IF(L81="","",IF(ABS(L81)&lt;=1.96*O81,"Yes","No"))</f>
        <v>Yes</v>
      </c>
      <c r="T81" s="59" t="n">
        <f aca="false">IF(D81="","",ROUND(SQRT(((D81+G81)*O81/100)^2+(J81*(D81+G81)*0.15542)^2),0))</f>
        <v>84</v>
      </c>
      <c r="U81" s="32"/>
    </row>
    <row r="82" customFormat="false" ht="15" hidden="false" customHeight="false" outlineLevel="0" collapsed="false">
      <c r="A82" s="32" t="s">
        <v>230</v>
      </c>
      <c r="B82" s="32" t="s">
        <v>232</v>
      </c>
      <c r="C82" s="32" t="s">
        <v>261</v>
      </c>
      <c r="D82" s="59" t="n">
        <v>476</v>
      </c>
      <c r="E82" s="59" t="n">
        <v>502</v>
      </c>
      <c r="F82" s="68" t="n">
        <f aca="false">IF(E82="","",D82-E82)</f>
        <v>-26</v>
      </c>
      <c r="G82" s="59" t="n">
        <v>295</v>
      </c>
      <c r="H82" s="59" t="n">
        <v>274</v>
      </c>
      <c r="I82" s="68" t="n">
        <f aca="false">IF(H82="","",G82-H82)</f>
        <v>21</v>
      </c>
      <c r="J82" s="40" t="n">
        <f aca="false">IF(OR(D82="",D82+G82=0),"",D82/(D82+G82))</f>
        <v>0.617380025940337</v>
      </c>
      <c r="K82" s="40" t="n">
        <f aca="false">IF(E82="","",E82/(E82+H82))</f>
        <v>0.646907216494845</v>
      </c>
      <c r="L82" s="69" t="n">
        <f aca="false">IF(OR(K82="",J82=""),"",(J82-K82)*100)</f>
        <v>-2.95271905545081</v>
      </c>
      <c r="M82" s="36" t="n">
        <v>3.93166321401231</v>
      </c>
      <c r="N82" s="36" t="n">
        <v>1.28196378881551</v>
      </c>
      <c r="O82" s="36" t="n">
        <f aca="false">SQRT(M82^2+N82^2)</f>
        <v>4.13538472022276</v>
      </c>
      <c r="P82" s="40" t="n">
        <f aca="false">IF(J82="","",MAX(0,J82-1.96*O82/100))</f>
        <v>0.536326485423971</v>
      </c>
      <c r="Q82" s="40" t="n">
        <f aca="false">IF(J82="","",MIN(1,J82+1.96*O82/100))</f>
        <v>0.698433566456703</v>
      </c>
      <c r="R82" s="32" t="str">
        <f aca="false">IF(L82="","",IF(ABS(L82)&lt;=O82,"Yes","No"))</f>
        <v>Yes</v>
      </c>
      <c r="S82" s="32" t="str">
        <f aca="false">IF(L82="","",IF(ABS(L82)&lt;=1.96*O82,"Yes","No"))</f>
        <v>Yes</v>
      </c>
      <c r="T82" s="59" t="n">
        <f aca="false">IF(D82="","",ROUND(SQRT(((D82+G82)*O82/100)^2+(J82*(D82+G82)*0.09439)^2),0))</f>
        <v>55</v>
      </c>
      <c r="U82" s="32"/>
    </row>
    <row r="83" customFormat="false" ht="15" hidden="false" customHeight="false" outlineLevel="0" collapsed="false">
      <c r="A83" s="32" t="s">
        <v>230</v>
      </c>
      <c r="B83" s="32" t="s">
        <v>232</v>
      </c>
      <c r="C83" s="32" t="s">
        <v>262</v>
      </c>
      <c r="D83" s="59" t="n">
        <v>492</v>
      </c>
      <c r="E83" s="59" t="n">
        <v>502</v>
      </c>
      <c r="F83" s="68" t="n">
        <f aca="false">IF(E83="","",D83-E83)</f>
        <v>-10</v>
      </c>
      <c r="G83" s="59" t="n">
        <v>311</v>
      </c>
      <c r="H83" s="59" t="n">
        <v>283</v>
      </c>
      <c r="I83" s="68" t="n">
        <f aca="false">IF(H83="","",G83-H83)</f>
        <v>28</v>
      </c>
      <c r="J83" s="40" t="n">
        <f aca="false">IF(OR(D83="",D83+G83=0),"",D83/(D83+G83))</f>
        <v>0.612702366127024</v>
      </c>
      <c r="K83" s="40" t="n">
        <f aca="false">IF(E83="","",E83/(E83+H83))</f>
        <v>0.639490445859873</v>
      </c>
      <c r="L83" s="69" t="n">
        <f aca="false">IF(OR(K83="",J83=""),"",(J83-K83)*100)</f>
        <v>-2.67880797328489</v>
      </c>
      <c r="M83" s="36" t="n">
        <v>3.93166321401231</v>
      </c>
      <c r="N83" s="36" t="n">
        <v>1.28196378881551</v>
      </c>
      <c r="O83" s="36" t="n">
        <f aca="false">SQRT(M83^2+N83^2)</f>
        <v>4.13538472022276</v>
      </c>
      <c r="P83" s="40" t="n">
        <f aca="false">IF(J83="","",MAX(0,J83-1.96*O83/100))</f>
        <v>0.531648825610658</v>
      </c>
      <c r="Q83" s="40" t="n">
        <f aca="false">IF(J83="","",MIN(1,J83+1.96*O83/100))</f>
        <v>0.69375590664339</v>
      </c>
      <c r="R83" s="32" t="str">
        <f aca="false">IF(L83="","",IF(ABS(L83)&lt;=O83,"Yes","No"))</f>
        <v>Yes</v>
      </c>
      <c r="S83" s="32" t="str">
        <f aca="false">IF(L83="","",IF(ABS(L83)&lt;=1.96*O83,"Yes","No"))</f>
        <v>Yes</v>
      </c>
      <c r="T83" s="59" t="n">
        <f aca="false">IF(D83="","",ROUND(SQRT(((D83+G83)*O83/100)^2+(J83*(D83+G83)*0.09439)^2),0))</f>
        <v>57</v>
      </c>
      <c r="U83" s="32"/>
    </row>
    <row r="84" customFormat="false" ht="15" hidden="false" customHeight="false" outlineLevel="0" collapsed="false">
      <c r="A84" s="32" t="s">
        <v>230</v>
      </c>
      <c r="B84" s="32" t="s">
        <v>232</v>
      </c>
      <c r="C84" s="32" t="s">
        <v>263</v>
      </c>
      <c r="D84" s="59" t="n">
        <v>380</v>
      </c>
      <c r="E84" s="59"/>
      <c r="F84" s="68" t="str">
        <f aca="false">IF(E84="","",D84-E84)</f>
        <v/>
      </c>
      <c r="G84" s="59" t="n">
        <v>223</v>
      </c>
      <c r="H84" s="59"/>
      <c r="I84" s="68" t="str">
        <f aca="false">IF(H84="","",G84-H84)</f>
        <v/>
      </c>
      <c r="J84" s="40" t="n">
        <f aca="false">IF(OR(D84="",D84+G84=0),"",D84/(D84+G84))</f>
        <v>0.630182421227197</v>
      </c>
      <c r="K84" s="40" t="str">
        <f aca="false">IF(E84="","",E84/(E84+H84))</f>
        <v/>
      </c>
      <c r="L84" s="69" t="str">
        <f aca="false">IF(OR(K84="",J84=""),"",(J84-K84)*100)</f>
        <v/>
      </c>
      <c r="M84" s="36" t="n">
        <v>6.04985165465226</v>
      </c>
      <c r="N84" s="36" t="n">
        <v>1.28196378881551</v>
      </c>
      <c r="O84" s="36" t="n">
        <f aca="false">SQRT(M84^2+N84^2)</f>
        <v>6.18418436005371</v>
      </c>
      <c r="P84" s="40" t="n">
        <f aca="false">IF(J84="","",MAX(0,J84-1.96*O84/100))</f>
        <v>0.508972407770145</v>
      </c>
      <c r="Q84" s="40" t="n">
        <f aca="false">IF(J84="","",MIN(1,J84+1.96*O84/100))</f>
        <v>0.75139243468425</v>
      </c>
      <c r="R84" s="32" t="str">
        <f aca="false">IF(L84="","",IF(ABS(L84)&lt;=O84,"Yes","No"))</f>
        <v/>
      </c>
      <c r="S84" s="32" t="str">
        <f aca="false">IF(L84="","",IF(ABS(L84)&lt;=1.96*O84,"Yes","No"))</f>
        <v/>
      </c>
      <c r="T84" s="59" t="n">
        <f aca="false">IF(D84="","",ROUND(SQRT(((D84+G84)*O84/100)^2+(J84*(D84+G84)*0.15542)^2),0))</f>
        <v>70</v>
      </c>
      <c r="U84" s="32" t="s">
        <v>735</v>
      </c>
    </row>
    <row r="85" customFormat="false" ht="15" hidden="false" customHeight="false" outlineLevel="0" collapsed="false">
      <c r="A85" s="32" t="s">
        <v>230</v>
      </c>
      <c r="B85" s="32" t="s">
        <v>232</v>
      </c>
      <c r="C85" s="32" t="s">
        <v>265</v>
      </c>
      <c r="D85" s="59" t="n">
        <v>954</v>
      </c>
      <c r="E85" s="59"/>
      <c r="F85" s="68" t="str">
        <f aca="false">IF(E85="","",D85-E85)</f>
        <v/>
      </c>
      <c r="G85" s="59" t="n">
        <v>583</v>
      </c>
      <c r="H85" s="59"/>
      <c r="I85" s="68" t="str">
        <f aca="false">IF(H85="","",G85-H85)</f>
        <v/>
      </c>
      <c r="J85" s="40" t="n">
        <f aca="false">IF(OR(D85="",D85+G85=0),"",D85/(D85+G85))</f>
        <v>0.620689655172414</v>
      </c>
      <c r="K85" s="40" t="str">
        <f aca="false">IF(E85="","",E85/(E85+H85))</f>
        <v/>
      </c>
      <c r="L85" s="69" t="str">
        <f aca="false">IF(OR(K85="",J85=""),"",(J85-K85)*100)</f>
        <v/>
      </c>
      <c r="M85" s="36" t="n">
        <v>3.24353162605248</v>
      </c>
      <c r="N85" s="36" t="n">
        <v>1.28196378881551</v>
      </c>
      <c r="O85" s="36" t="n">
        <f aca="false">SQRT(M85^2+N85^2)</f>
        <v>3.4876824059878</v>
      </c>
      <c r="P85" s="40" t="n">
        <f aca="false">IF(J85="","",MAX(0,J85-1.96*O85/100))</f>
        <v>0.552331080015053</v>
      </c>
      <c r="Q85" s="40" t="n">
        <f aca="false">IF(J85="","",MIN(1,J85+1.96*O85/100))</f>
        <v>0.689048230329775</v>
      </c>
      <c r="R85" s="32" t="str">
        <f aca="false">IF(L85="","",IF(ABS(L85)&lt;=O85,"Yes","No"))</f>
        <v/>
      </c>
      <c r="S85" s="32" t="str">
        <f aca="false">IF(L85="","",IF(ABS(L85)&lt;=1.96*O85,"Yes","No"))</f>
        <v/>
      </c>
      <c r="T85" s="59" t="n">
        <f aca="false">IF(D85="","",ROUND(SQRT(((D85+G85)*O85/100)^2+(J85*(D85+G85)*0.09179)^2),0))</f>
        <v>103</v>
      </c>
      <c r="U85" s="32" t="s">
        <v>735</v>
      </c>
    </row>
    <row r="86" customFormat="false" ht="15" hidden="false" customHeight="false" outlineLevel="0" collapsed="false">
      <c r="A86" s="32" t="s">
        <v>230</v>
      </c>
      <c r="B86" s="32" t="s">
        <v>232</v>
      </c>
      <c r="C86" s="32" t="s">
        <v>267</v>
      </c>
      <c r="D86" s="59" t="n">
        <v>496</v>
      </c>
      <c r="E86" s="59" t="n">
        <v>488</v>
      </c>
      <c r="F86" s="68" t="n">
        <f aca="false">IF(E86="","",D86-E86)</f>
        <v>8</v>
      </c>
      <c r="G86" s="59" t="n">
        <v>254</v>
      </c>
      <c r="H86" s="59" t="n">
        <v>252</v>
      </c>
      <c r="I86" s="68" t="n">
        <f aca="false">IF(H86="","",G86-H86)</f>
        <v>2</v>
      </c>
      <c r="J86" s="40" t="n">
        <f aca="false">IF(OR(D86="",D86+G86=0),"",D86/(D86+G86))</f>
        <v>0.661333333333333</v>
      </c>
      <c r="K86" s="40" t="n">
        <f aca="false">IF(E86="","",E86/(E86+H86))</f>
        <v>0.65945945945946</v>
      </c>
      <c r="L86" s="69" t="n">
        <f aca="false">IF(OR(K86="",J86=""),"",(J86-K86)*100)</f>
        <v>0.187387387387383</v>
      </c>
      <c r="M86" s="36" t="n">
        <v>6.04985165465226</v>
      </c>
      <c r="N86" s="36" t="n">
        <v>1.28196378881551</v>
      </c>
      <c r="O86" s="36" t="n">
        <f aca="false">SQRT(M86^2+N86^2)</f>
        <v>6.18418436005371</v>
      </c>
      <c r="P86" s="40" t="n">
        <f aca="false">IF(J86="","",MAX(0,J86-1.96*O86/100))</f>
        <v>0.540123319876281</v>
      </c>
      <c r="Q86" s="40" t="n">
        <f aca="false">IF(J86="","",MIN(1,J86+1.96*O86/100))</f>
        <v>0.782543346790386</v>
      </c>
      <c r="R86" s="32" t="str">
        <f aca="false">IF(L86="","",IF(ABS(L86)&lt;=O86,"Yes","No"))</f>
        <v>Yes</v>
      </c>
      <c r="S86" s="32" t="str">
        <f aca="false">IF(L86="","",IF(ABS(L86)&lt;=1.96*O86,"Yes","No"))</f>
        <v>Yes</v>
      </c>
      <c r="T86" s="59" t="n">
        <f aca="false">IF(D86="","",ROUND(SQRT(((D86+G86)*O86/100)^2+(J86*(D86+G86)*0.15542)^2),0))</f>
        <v>90</v>
      </c>
      <c r="U86" s="32"/>
    </row>
    <row r="87" customFormat="false" ht="15" hidden="false" customHeight="false" outlineLevel="0" collapsed="false">
      <c r="A87" s="32" t="s">
        <v>230</v>
      </c>
      <c r="B87" s="32" t="s">
        <v>232</v>
      </c>
      <c r="C87" s="32" t="s">
        <v>268</v>
      </c>
      <c r="D87" s="59" t="n">
        <v>622</v>
      </c>
      <c r="E87" s="59" t="n">
        <v>601</v>
      </c>
      <c r="F87" s="68" t="n">
        <f aca="false">IF(E87="","",D87-E87)</f>
        <v>21</v>
      </c>
      <c r="G87" s="59" t="n">
        <v>408</v>
      </c>
      <c r="H87" s="59" t="n">
        <v>394</v>
      </c>
      <c r="I87" s="68" t="n">
        <f aca="false">IF(H87="","",G87-H87)</f>
        <v>14</v>
      </c>
      <c r="J87" s="40" t="n">
        <f aca="false">IF(OR(D87="",D87+G87=0),"",D87/(D87+G87))</f>
        <v>0.603883495145631</v>
      </c>
      <c r="K87" s="40" t="n">
        <f aca="false">IF(E87="","",E87/(E87+H87))</f>
        <v>0.604020100502513</v>
      </c>
      <c r="L87" s="69" t="n">
        <f aca="false">IF(OR(K87="",J87=""),"",(J87-K87)*100)</f>
        <v>-0.0136605356881425</v>
      </c>
      <c r="M87" s="36" t="n">
        <v>3.93166321401231</v>
      </c>
      <c r="N87" s="36" t="n">
        <v>1.28196378881551</v>
      </c>
      <c r="O87" s="36" t="n">
        <f aca="false">SQRT(M87^2+N87^2)</f>
        <v>4.13538472022276</v>
      </c>
      <c r="P87" s="40" t="n">
        <f aca="false">IF(J87="","",MAX(0,J87-1.96*O87/100))</f>
        <v>0.522829954629265</v>
      </c>
      <c r="Q87" s="40" t="n">
        <f aca="false">IF(J87="","",MIN(1,J87+1.96*O87/100))</f>
        <v>0.684937035661997</v>
      </c>
      <c r="R87" s="32" t="str">
        <f aca="false">IF(L87="","",IF(ABS(L87)&lt;=O87,"Yes","No"))</f>
        <v>Yes</v>
      </c>
      <c r="S87" s="32" t="str">
        <f aca="false">IF(L87="","",IF(ABS(L87)&lt;=1.96*O87,"Yes","No"))</f>
        <v>Yes</v>
      </c>
      <c r="T87" s="59" t="n">
        <f aca="false">IF(D87="","",ROUND(SQRT(((D87+G87)*O87/100)^2+(J87*(D87+G87)*0.09439)^2),0))</f>
        <v>73</v>
      </c>
      <c r="U87" s="32"/>
    </row>
    <row r="88" customFormat="false" ht="15" hidden="false" customHeight="false" outlineLevel="0" collapsed="false">
      <c r="A88" s="32" t="s">
        <v>230</v>
      </c>
      <c r="B88" s="32" t="s">
        <v>232</v>
      </c>
      <c r="C88" s="32" t="s">
        <v>269</v>
      </c>
      <c r="D88" s="59" t="n">
        <v>17</v>
      </c>
      <c r="E88" s="59"/>
      <c r="F88" s="68" t="str">
        <f aca="false">IF(E88="","",D88-E88)</f>
        <v/>
      </c>
      <c r="G88" s="59" t="n">
        <v>12</v>
      </c>
      <c r="H88" s="59"/>
      <c r="I88" s="68" t="str">
        <f aca="false">IF(H88="","",G88-H88)</f>
        <v/>
      </c>
      <c r="J88" s="40" t="n">
        <f aca="false">IF(OR(D88="",D88+G88=0),"",D88/(D88+G88))</f>
        <v>0.586206896551724</v>
      </c>
      <c r="K88" s="40" t="str">
        <f aca="false">IF(E88="","",E88/(E88+H88))</f>
        <v/>
      </c>
      <c r="L88" s="69" t="str">
        <f aca="false">IF(OR(K88="",J88=""),"",(J88-K88)*100)</f>
        <v/>
      </c>
      <c r="M88" s="36" t="n">
        <v>6.04985165465226</v>
      </c>
      <c r="N88" s="36" t="n">
        <v>1.28196378881551</v>
      </c>
      <c r="O88" s="36" t="n">
        <f aca="false">SQRT(M88^2+N88^2)</f>
        <v>6.18418436005371</v>
      </c>
      <c r="P88" s="40" t="n">
        <f aca="false">IF(J88="","",MAX(0,J88-1.96*O88/100))</f>
        <v>0.464996883094671</v>
      </c>
      <c r="Q88" s="40" t="n">
        <f aca="false">IF(J88="","",MIN(1,J88+1.96*O88/100))</f>
        <v>0.707416910008777</v>
      </c>
      <c r="R88" s="32" t="str">
        <f aca="false">IF(L88="","",IF(ABS(L88)&lt;=O88,"Yes","No"))</f>
        <v/>
      </c>
      <c r="S88" s="32" t="str">
        <f aca="false">IF(L88="","",IF(ABS(L88)&lt;=1.96*O88,"Yes","No"))</f>
        <v/>
      </c>
      <c r="T88" s="59" t="n">
        <f aca="false">IF(D88="","",ROUND(SQRT(((D88+G88)*O88/100)^2+(J88*(D88+G88)*0.15542)^2),0))</f>
        <v>3</v>
      </c>
      <c r="U88" s="32" t="s">
        <v>735</v>
      </c>
    </row>
    <row r="89" customFormat="false" ht="15" hidden="false" customHeight="false" outlineLevel="0" collapsed="false">
      <c r="A89" s="32" t="s">
        <v>230</v>
      </c>
      <c r="B89" s="32" t="s">
        <v>232</v>
      </c>
      <c r="C89" s="32" t="s">
        <v>270</v>
      </c>
      <c r="D89" s="59" t="n">
        <v>345</v>
      </c>
      <c r="E89" s="59" t="n">
        <v>330</v>
      </c>
      <c r="F89" s="68" t="n">
        <f aca="false">IF(E89="","",D89-E89)</f>
        <v>15</v>
      </c>
      <c r="G89" s="59" t="n">
        <v>258</v>
      </c>
      <c r="H89" s="59" t="n">
        <v>270</v>
      </c>
      <c r="I89" s="68" t="n">
        <f aca="false">IF(H89="","",G89-H89)</f>
        <v>-12</v>
      </c>
      <c r="J89" s="40" t="n">
        <f aca="false">IF(OR(D89="",D89+G89=0),"",D89/(D89+G89))</f>
        <v>0.572139303482587</v>
      </c>
      <c r="K89" s="40" t="n">
        <f aca="false">IF(E89="","",E89/(E89+H89))</f>
        <v>0.55</v>
      </c>
      <c r="L89" s="69" t="n">
        <f aca="false">IF(OR(K89="",J89=""),"",(J89-K89)*100)</f>
        <v>2.2139303482587</v>
      </c>
      <c r="M89" s="36" t="n">
        <v>6.04985165465226</v>
      </c>
      <c r="N89" s="36" t="n">
        <v>1.28196378881551</v>
      </c>
      <c r="O89" s="36" t="n">
        <f aca="false">SQRT(M89^2+N89^2)</f>
        <v>6.18418436005371</v>
      </c>
      <c r="P89" s="40" t="n">
        <f aca="false">IF(J89="","",MAX(0,J89-1.96*O89/100))</f>
        <v>0.450929290025534</v>
      </c>
      <c r="Q89" s="40" t="n">
        <f aca="false">IF(J89="","",MIN(1,J89+1.96*O89/100))</f>
        <v>0.69334931693964</v>
      </c>
      <c r="R89" s="32" t="str">
        <f aca="false">IF(L89="","",IF(ABS(L89)&lt;=O89,"Yes","No"))</f>
        <v>Yes</v>
      </c>
      <c r="S89" s="32" t="str">
        <f aca="false">IF(L89="","",IF(ABS(L89)&lt;=1.96*O89,"Yes","No"))</f>
        <v>Yes</v>
      </c>
      <c r="T89" s="59" t="n">
        <f aca="false">IF(D89="","",ROUND(SQRT(((D89+G89)*O89/100)^2+(J89*(D89+G89)*0.15542)^2),0))</f>
        <v>65</v>
      </c>
      <c r="U89" s="32"/>
    </row>
    <row r="90" customFormat="false" ht="15" hidden="false" customHeight="false" outlineLevel="0" collapsed="false">
      <c r="A90" s="32" t="s">
        <v>230</v>
      </c>
      <c r="B90" s="32" t="s">
        <v>232</v>
      </c>
      <c r="C90" s="32" t="s">
        <v>271</v>
      </c>
      <c r="D90" s="59" t="n">
        <v>620</v>
      </c>
      <c r="E90" s="59" t="n">
        <v>591</v>
      </c>
      <c r="F90" s="68" t="n">
        <f aca="false">IF(E90="","",D90-E90)</f>
        <v>29</v>
      </c>
      <c r="G90" s="59" t="n">
        <v>311</v>
      </c>
      <c r="H90" s="59" t="n">
        <v>333</v>
      </c>
      <c r="I90" s="68" t="n">
        <f aca="false">IF(H90="","",G90-H90)</f>
        <v>-22</v>
      </c>
      <c r="J90" s="40" t="n">
        <f aca="false">IF(OR(D90="",D90+G90=0),"",D90/(D90+G90))</f>
        <v>0.665950590762621</v>
      </c>
      <c r="K90" s="40" t="n">
        <f aca="false">IF(E90="","",E90/(E90+H90))</f>
        <v>0.63961038961039</v>
      </c>
      <c r="L90" s="69" t="n">
        <f aca="false">IF(OR(K90="",J90=""),"",(J90-K90)*100)</f>
        <v>2.63402011522312</v>
      </c>
      <c r="M90" s="36" t="n">
        <v>3.93166321401231</v>
      </c>
      <c r="N90" s="36" t="n">
        <v>1.28196378881551</v>
      </c>
      <c r="O90" s="36" t="n">
        <f aca="false">SQRT(M90^2+N90^2)</f>
        <v>4.13538472022276</v>
      </c>
      <c r="P90" s="40" t="n">
        <f aca="false">IF(J90="","",MAX(0,J90-1.96*O90/100))</f>
        <v>0.584897050246255</v>
      </c>
      <c r="Q90" s="40" t="n">
        <f aca="false">IF(J90="","",MIN(1,J90+1.96*O90/100))</f>
        <v>0.747004131278987</v>
      </c>
      <c r="R90" s="32" t="str">
        <f aca="false">IF(L90="","",IF(ABS(L90)&lt;=O90,"Yes","No"))</f>
        <v>Yes</v>
      </c>
      <c r="S90" s="32" t="str">
        <f aca="false">IF(L90="","",IF(ABS(L90)&lt;=1.96*O90,"Yes","No"))</f>
        <v>Yes</v>
      </c>
      <c r="T90" s="59" t="n">
        <f aca="false">IF(D90="","",ROUND(SQRT(((D90+G90)*O90/100)^2+(J90*(D90+G90)*0.09439)^2),0))</f>
        <v>70</v>
      </c>
      <c r="U90" s="32"/>
    </row>
    <row r="91" customFormat="false" ht="15" hidden="false" customHeight="false" outlineLevel="0" collapsed="false">
      <c r="A91" s="32" t="s">
        <v>230</v>
      </c>
      <c r="B91" s="32" t="s">
        <v>232</v>
      </c>
      <c r="C91" s="32" t="s">
        <v>272</v>
      </c>
      <c r="D91" s="59" t="n">
        <v>343</v>
      </c>
      <c r="E91" s="59" t="n">
        <v>347</v>
      </c>
      <c r="F91" s="68" t="n">
        <f aca="false">IF(E91="","",D91-E91)</f>
        <v>-4</v>
      </c>
      <c r="G91" s="59" t="n">
        <v>249</v>
      </c>
      <c r="H91" s="59" t="n">
        <v>243</v>
      </c>
      <c r="I91" s="68" t="n">
        <f aca="false">IF(H91="","",G91-H91)</f>
        <v>6</v>
      </c>
      <c r="J91" s="40" t="n">
        <f aca="false">IF(OR(D91="",D91+G91=0),"",D91/(D91+G91))</f>
        <v>0.579391891891892</v>
      </c>
      <c r="K91" s="40" t="n">
        <f aca="false">IF(E91="","",E91/(E91+H91))</f>
        <v>0.588135593220339</v>
      </c>
      <c r="L91" s="69" t="n">
        <f aca="false">IF(OR(K91="",J91=""),"",(J91-K91)*100)</f>
        <v>-0.874370132844715</v>
      </c>
      <c r="M91" s="36" t="n">
        <v>6.04985165465226</v>
      </c>
      <c r="N91" s="36" t="n">
        <v>1.28196378881551</v>
      </c>
      <c r="O91" s="36" t="n">
        <f aca="false">SQRT(M91^2+N91^2)</f>
        <v>6.18418436005371</v>
      </c>
      <c r="P91" s="40" t="n">
        <f aca="false">IF(J91="","",MAX(0,J91-1.96*O91/100))</f>
        <v>0.458181878434839</v>
      </c>
      <c r="Q91" s="40" t="n">
        <f aca="false">IF(J91="","",MIN(1,J91+1.96*O91/100))</f>
        <v>0.700601905348945</v>
      </c>
      <c r="R91" s="32" t="str">
        <f aca="false">IF(L91="","",IF(ABS(L91)&lt;=O91,"Yes","No"))</f>
        <v>Yes</v>
      </c>
      <c r="S91" s="32" t="str">
        <f aca="false">IF(L91="","",IF(ABS(L91)&lt;=1.96*O91,"Yes","No"))</f>
        <v>Yes</v>
      </c>
      <c r="T91" s="59" t="n">
        <f aca="false">IF(D91="","",ROUND(SQRT(((D91+G91)*O91/100)^2+(J91*(D91+G91)*0.15542)^2),0))</f>
        <v>65</v>
      </c>
      <c r="U91" s="32"/>
    </row>
    <row r="92" customFormat="false" ht="15" hidden="false" customHeight="false" outlineLevel="0" collapsed="false">
      <c r="A92" s="32" t="s">
        <v>230</v>
      </c>
      <c r="B92" s="32" t="s">
        <v>232</v>
      </c>
      <c r="C92" s="32" t="s">
        <v>273</v>
      </c>
      <c r="D92" s="59" t="n">
        <v>465</v>
      </c>
      <c r="E92" s="59" t="n">
        <v>440</v>
      </c>
      <c r="F92" s="68" t="n">
        <f aca="false">IF(E92="","",D92-E92)</f>
        <v>25</v>
      </c>
      <c r="G92" s="59" t="n">
        <v>251</v>
      </c>
      <c r="H92" s="59" t="n">
        <v>259</v>
      </c>
      <c r="I92" s="68" t="n">
        <f aca="false">IF(H92="","",G92-H92)</f>
        <v>-8</v>
      </c>
      <c r="J92" s="40" t="n">
        <f aca="false">IF(OR(D92="",D92+G92=0),"",D92/(D92+G92))</f>
        <v>0.649441340782123</v>
      </c>
      <c r="K92" s="40" t="n">
        <f aca="false">IF(E92="","",E92/(E92+H92))</f>
        <v>0.629470672389127</v>
      </c>
      <c r="L92" s="69" t="n">
        <f aca="false">IF(OR(K92="",J92=""),"",(J92-K92)*100)</f>
        <v>1.99706683929956</v>
      </c>
      <c r="M92" s="36" t="n">
        <v>6.04985165465226</v>
      </c>
      <c r="N92" s="36" t="n">
        <v>1.28196378881551</v>
      </c>
      <c r="O92" s="36" t="n">
        <f aca="false">SQRT(M92^2+N92^2)</f>
        <v>6.18418436005371</v>
      </c>
      <c r="P92" s="40" t="n">
        <f aca="false">IF(J92="","",MAX(0,J92-1.96*O92/100))</f>
        <v>0.52823132732507</v>
      </c>
      <c r="Q92" s="40" t="n">
        <f aca="false">IF(J92="","",MIN(1,J92+1.96*O92/100))</f>
        <v>0.770651354239176</v>
      </c>
      <c r="R92" s="32" t="str">
        <f aca="false">IF(L92="","",IF(ABS(L92)&lt;=O92,"Yes","No"))</f>
        <v>Yes</v>
      </c>
      <c r="S92" s="32" t="str">
        <f aca="false">IF(L92="","",IF(ABS(L92)&lt;=1.96*O92,"Yes","No"))</f>
        <v>Yes</v>
      </c>
      <c r="T92" s="59" t="n">
        <f aca="false">IF(D92="","",ROUND(SQRT(((D92+G92)*O92/100)^2+(J92*(D92+G92)*0.15542)^2),0))</f>
        <v>85</v>
      </c>
      <c r="U92" s="32"/>
    </row>
    <row r="93" customFormat="false" ht="15" hidden="false" customHeight="false" outlineLevel="0" collapsed="false">
      <c r="A93" s="32" t="s">
        <v>230</v>
      </c>
      <c r="B93" s="32" t="s">
        <v>232</v>
      </c>
      <c r="C93" s="32" t="s">
        <v>274</v>
      </c>
      <c r="D93" s="59" t="n">
        <v>557</v>
      </c>
      <c r="E93" s="59" t="n">
        <v>553</v>
      </c>
      <c r="F93" s="68" t="n">
        <f aca="false">IF(E93="","",D93-E93)</f>
        <v>4</v>
      </c>
      <c r="G93" s="59" t="n">
        <v>416</v>
      </c>
      <c r="H93" s="59" t="n">
        <v>367</v>
      </c>
      <c r="I93" s="68" t="n">
        <f aca="false">IF(H93="","",G93-H93)</f>
        <v>49</v>
      </c>
      <c r="J93" s="40" t="n">
        <f aca="false">IF(OR(D93="",D93+G93=0),"",D93/(D93+G93))</f>
        <v>0.57245632065776</v>
      </c>
      <c r="K93" s="40" t="n">
        <f aca="false">IF(E93="","",E93/(E93+H93))</f>
        <v>0.601086956521739</v>
      </c>
      <c r="L93" s="69" t="n">
        <f aca="false">IF(OR(K93="",J93=""),"",(J93-K93)*100)</f>
        <v>-2.86306358639796</v>
      </c>
      <c r="M93" s="36" t="n">
        <v>3.93166321401231</v>
      </c>
      <c r="N93" s="36" t="n">
        <v>1.28196378881551</v>
      </c>
      <c r="O93" s="36" t="n">
        <f aca="false">SQRT(M93^2+N93^2)</f>
        <v>4.13538472022276</v>
      </c>
      <c r="P93" s="40" t="n">
        <f aca="false">IF(J93="","",MAX(0,J93-1.96*O93/100))</f>
        <v>0.491402780141394</v>
      </c>
      <c r="Q93" s="40" t="n">
        <f aca="false">IF(J93="","",MIN(1,J93+1.96*O93/100))</f>
        <v>0.653509861174126</v>
      </c>
      <c r="R93" s="32" t="str">
        <f aca="false">IF(L93="","",IF(ABS(L93)&lt;=O93,"Yes","No"))</f>
        <v>Yes</v>
      </c>
      <c r="S93" s="32" t="str">
        <f aca="false">IF(L93="","",IF(ABS(L93)&lt;=1.96*O93,"Yes","No"))</f>
        <v>Yes</v>
      </c>
      <c r="T93" s="59" t="n">
        <f aca="false">IF(D93="","",ROUND(SQRT(((D93+G93)*O93/100)^2+(J93*(D93+G93)*0.09439)^2),0))</f>
        <v>66</v>
      </c>
      <c r="U93" s="32"/>
    </row>
    <row r="94" customFormat="false" ht="15" hidden="false" customHeight="false" outlineLevel="0" collapsed="false">
      <c r="A94" s="32" t="s">
        <v>230</v>
      </c>
      <c r="B94" s="32" t="s">
        <v>232</v>
      </c>
      <c r="C94" s="32" t="s">
        <v>275</v>
      </c>
      <c r="D94" s="59" t="n">
        <v>1</v>
      </c>
      <c r="E94" s="59"/>
      <c r="F94" s="68" t="str">
        <f aca="false">IF(E94="","",D94-E94)</f>
        <v/>
      </c>
      <c r="G94" s="59" t="n">
        <v>1</v>
      </c>
      <c r="H94" s="59"/>
      <c r="I94" s="68" t="str">
        <f aca="false">IF(H94="","",G94-H94)</f>
        <v/>
      </c>
      <c r="J94" s="40" t="n">
        <f aca="false">IF(OR(D94="",D94+G94=0),"",D94/(D94+G94))</f>
        <v>0.5</v>
      </c>
      <c r="K94" s="40" t="str">
        <f aca="false">IF(E94="","",E94/(E94+H94))</f>
        <v/>
      </c>
      <c r="L94" s="69" t="str">
        <f aca="false">IF(OR(K94="",J94=""),"",(J94-K94)*100)</f>
        <v/>
      </c>
      <c r="M94" s="36" t="n">
        <v>6.04985165465226</v>
      </c>
      <c r="N94" s="36" t="n">
        <v>1.28196378881551</v>
      </c>
      <c r="O94" s="36" t="n">
        <f aca="false">SQRT(M94^2+N94^2)</f>
        <v>6.18418436005371</v>
      </c>
      <c r="P94" s="40" t="n">
        <f aca="false">IF(J94="","",MAX(0,J94-1.96*O94/100))</f>
        <v>0.378789986542947</v>
      </c>
      <c r="Q94" s="40" t="n">
        <f aca="false">IF(J94="","",MIN(1,J94+1.96*O94/100))</f>
        <v>0.621210013457053</v>
      </c>
      <c r="R94" s="32" t="str">
        <f aca="false">IF(L94="","",IF(ABS(L94)&lt;=O94,"Yes","No"))</f>
        <v/>
      </c>
      <c r="S94" s="32" t="str">
        <f aca="false">IF(L94="","",IF(ABS(L94)&lt;=1.96*O94,"Yes","No"))</f>
        <v/>
      </c>
      <c r="T94" s="59" t="n">
        <f aca="false">IF(D94="","",ROUND(SQRT(((D94+G94)*O94/100)^2+(J94*(D94+G94)*0.15542)^2),0))</f>
        <v>0</v>
      </c>
      <c r="U94" s="32" t="s">
        <v>735</v>
      </c>
    </row>
    <row r="95" customFormat="false" ht="15" hidden="false" customHeight="false" outlineLevel="0" collapsed="false">
      <c r="A95" s="32" t="s">
        <v>230</v>
      </c>
      <c r="B95" s="32" t="s">
        <v>232</v>
      </c>
      <c r="C95" s="32" t="s">
        <v>276</v>
      </c>
      <c r="D95" s="59" t="n">
        <v>848</v>
      </c>
      <c r="E95" s="59" t="n">
        <v>821</v>
      </c>
      <c r="F95" s="68" t="n">
        <f aca="false">IF(E95="","",D95-E95)</f>
        <v>27</v>
      </c>
      <c r="G95" s="59" t="n">
        <v>530</v>
      </c>
      <c r="H95" s="59" t="n">
        <v>504</v>
      </c>
      <c r="I95" s="68" t="n">
        <f aca="false">IF(H95="","",G95-H95)</f>
        <v>26</v>
      </c>
      <c r="J95" s="40" t="n">
        <f aca="false">IF(OR(D95="",D95+G95=0),"",D95/(D95+G95))</f>
        <v>0.615384615384615</v>
      </c>
      <c r="K95" s="40" t="n">
        <f aca="false">IF(E95="","",E95/(E95+H95))</f>
        <v>0.619622641509434</v>
      </c>
      <c r="L95" s="69" t="n">
        <f aca="false">IF(OR(K95="",J95=""),"",(J95-K95)*100)</f>
        <v>-0.423802612481849</v>
      </c>
      <c r="M95" s="36" t="n">
        <v>3.24353162605248</v>
      </c>
      <c r="N95" s="36" t="n">
        <v>1.28196378881551</v>
      </c>
      <c r="O95" s="36" t="n">
        <f aca="false">SQRT(M95^2+N95^2)</f>
        <v>3.4876824059878</v>
      </c>
      <c r="P95" s="40" t="n">
        <f aca="false">IF(J95="","",MAX(0,J95-1.96*O95/100))</f>
        <v>0.547026040227254</v>
      </c>
      <c r="Q95" s="40" t="n">
        <f aca="false">IF(J95="","",MIN(1,J95+1.96*O95/100))</f>
        <v>0.683743190541976</v>
      </c>
      <c r="R95" s="32" t="str">
        <f aca="false">IF(L95="","",IF(ABS(L95)&lt;=O95,"Yes","No"))</f>
        <v>Yes</v>
      </c>
      <c r="S95" s="32" t="str">
        <f aca="false">IF(L95="","",IF(ABS(L95)&lt;=1.96*O95,"Yes","No"))</f>
        <v>Yes</v>
      </c>
      <c r="T95" s="59" t="n">
        <f aca="false">IF(D95="","",ROUND(SQRT(((D95+G95)*O95/100)^2+(J95*(D95+G95)*0.09179)^2),0))</f>
        <v>91</v>
      </c>
      <c r="U95" s="32"/>
    </row>
    <row r="96" customFormat="false" ht="15" hidden="false" customHeight="false" outlineLevel="0" collapsed="false">
      <c r="A96" s="32" t="s">
        <v>230</v>
      </c>
      <c r="B96" s="32" t="s">
        <v>232</v>
      </c>
      <c r="C96" s="32" t="s">
        <v>277</v>
      </c>
      <c r="D96" s="59" t="n">
        <v>517</v>
      </c>
      <c r="E96" s="59" t="n">
        <v>487</v>
      </c>
      <c r="F96" s="68" t="n">
        <f aca="false">IF(E96="","",D96-E96)</f>
        <v>30</v>
      </c>
      <c r="G96" s="59" t="n">
        <v>153</v>
      </c>
      <c r="H96" s="59" t="n">
        <v>191</v>
      </c>
      <c r="I96" s="68" t="n">
        <f aca="false">IF(H96="","",G96-H96)</f>
        <v>-38</v>
      </c>
      <c r="J96" s="40" t="n">
        <f aca="false">IF(OR(D96="",D96+G96=0),"",D96/(D96+G96))</f>
        <v>0.771641791044776</v>
      </c>
      <c r="K96" s="40" t="n">
        <f aca="false">IF(E96="","",E96/(E96+H96))</f>
        <v>0.718289085545723</v>
      </c>
      <c r="L96" s="69" t="n">
        <f aca="false">IF(OR(K96="",J96=""),"",(J96-K96)*100)</f>
        <v>5.33527054990535</v>
      </c>
      <c r="M96" s="36" t="n">
        <v>6.04985165465226</v>
      </c>
      <c r="N96" s="36" t="n">
        <v>1.28196378881551</v>
      </c>
      <c r="O96" s="36" t="n">
        <f aca="false">SQRT(M96^2+N96^2)</f>
        <v>6.18418436005371</v>
      </c>
      <c r="P96" s="40" t="n">
        <f aca="false">IF(J96="","",MAX(0,J96-1.96*O96/100))</f>
        <v>0.650431777587724</v>
      </c>
      <c r="Q96" s="40" t="n">
        <f aca="false">IF(J96="","",MIN(1,J96+1.96*O96/100))</f>
        <v>0.892851804501829</v>
      </c>
      <c r="R96" s="32" t="str">
        <f aca="false">IF(L96="","",IF(ABS(L96)&lt;=O96,"Yes","No"))</f>
        <v>Yes</v>
      </c>
      <c r="S96" s="32" t="str">
        <f aca="false">IF(L96="","",IF(ABS(L96)&lt;=1.96*O96,"Yes","No"))</f>
        <v>Yes</v>
      </c>
      <c r="T96" s="59" t="n">
        <f aca="false">IF(D96="","",ROUND(SQRT(((D96+G96)*O96/100)^2+(J96*(D96+G96)*0.15542)^2),0))</f>
        <v>90</v>
      </c>
      <c r="U96" s="32"/>
    </row>
    <row r="97" customFormat="false" ht="15" hidden="false" customHeight="false" outlineLevel="0" collapsed="false">
      <c r="A97" s="32" t="s">
        <v>230</v>
      </c>
      <c r="B97" s="32" t="s">
        <v>232</v>
      </c>
      <c r="C97" s="32" t="s">
        <v>278</v>
      </c>
      <c r="D97" s="59" t="n">
        <v>477</v>
      </c>
      <c r="E97" s="59" t="n">
        <v>418</v>
      </c>
      <c r="F97" s="68" t="n">
        <f aca="false">IF(E97="","",D97-E97)</f>
        <v>59</v>
      </c>
      <c r="G97" s="59" t="n">
        <v>155</v>
      </c>
      <c r="H97" s="59" t="n">
        <v>181</v>
      </c>
      <c r="I97" s="68" t="n">
        <f aca="false">IF(H97="","",G97-H97)</f>
        <v>-26</v>
      </c>
      <c r="J97" s="40" t="n">
        <f aca="false">IF(OR(D97="",D97+G97=0),"",D97/(D97+G97))</f>
        <v>0.754746835443038</v>
      </c>
      <c r="K97" s="40" t="n">
        <f aca="false">IF(E97="","",E97/(E97+H97))</f>
        <v>0.697829716193656</v>
      </c>
      <c r="L97" s="69" t="n">
        <f aca="false">IF(OR(K97="",J97=""),"",(J97-K97)*100)</f>
        <v>5.69171192493819</v>
      </c>
      <c r="M97" s="36" t="n">
        <v>6.04985165465226</v>
      </c>
      <c r="N97" s="36" t="n">
        <v>1.28196378881551</v>
      </c>
      <c r="O97" s="36" t="n">
        <f aca="false">SQRT(M97^2+N97^2)</f>
        <v>6.18418436005371</v>
      </c>
      <c r="P97" s="40" t="n">
        <f aca="false">IF(J97="","",MAX(0,J97-1.96*O97/100))</f>
        <v>0.633536821985985</v>
      </c>
      <c r="Q97" s="40" t="n">
        <f aca="false">IF(J97="","",MIN(1,J97+1.96*O97/100))</f>
        <v>0.875956848900091</v>
      </c>
      <c r="R97" s="32" t="str">
        <f aca="false">IF(L97="","",IF(ABS(L97)&lt;=O97,"Yes","No"))</f>
        <v>Yes</v>
      </c>
      <c r="S97" s="32" t="str">
        <f aca="false">IF(L97="","",IF(ABS(L97)&lt;=1.96*O97,"Yes","No"))</f>
        <v>Yes</v>
      </c>
      <c r="T97" s="59" t="n">
        <f aca="false">IF(D97="","",ROUND(SQRT(((D97+G97)*O97/100)^2+(J97*(D97+G97)*0.15542)^2),0))</f>
        <v>84</v>
      </c>
      <c r="U97" s="32"/>
    </row>
    <row r="98" customFormat="false" ht="15" hidden="false" customHeight="false" outlineLevel="0" collapsed="false">
      <c r="A98" s="32" t="s">
        <v>230</v>
      </c>
      <c r="B98" s="32" t="s">
        <v>232</v>
      </c>
      <c r="C98" s="32" t="s">
        <v>279</v>
      </c>
      <c r="D98" s="59" t="n">
        <v>670</v>
      </c>
      <c r="E98" s="59" t="n">
        <v>677</v>
      </c>
      <c r="F98" s="68" t="n">
        <f aca="false">IF(E98="","",D98-E98)</f>
        <v>-7</v>
      </c>
      <c r="G98" s="59" t="n">
        <v>196</v>
      </c>
      <c r="H98" s="59" t="n">
        <v>264</v>
      </c>
      <c r="I98" s="68" t="n">
        <f aca="false">IF(H98="","",G98-H98)</f>
        <v>-68</v>
      </c>
      <c r="J98" s="40" t="n">
        <f aca="false">IF(OR(D98="",D98+G98=0),"",D98/(D98+G98))</f>
        <v>0.773672055427252</v>
      </c>
      <c r="K98" s="40" t="n">
        <f aca="false">IF(E98="","",E98/(E98+H98))</f>
        <v>0.719447396386823</v>
      </c>
      <c r="L98" s="69" t="n">
        <f aca="false">IF(OR(K98="",J98=""),"",(J98-K98)*100)</f>
        <v>5.42246590404292</v>
      </c>
      <c r="M98" s="36" t="n">
        <v>3.93166321401231</v>
      </c>
      <c r="N98" s="36" t="n">
        <v>1.28196378881551</v>
      </c>
      <c r="O98" s="36" t="n">
        <f aca="false">SQRT(M98^2+N98^2)</f>
        <v>4.13538472022276</v>
      </c>
      <c r="P98" s="40" t="n">
        <f aca="false">IF(J98="","",MAX(0,J98-1.96*O98/100))</f>
        <v>0.692618514910886</v>
      </c>
      <c r="Q98" s="40" t="n">
        <f aca="false">IF(J98="","",MIN(1,J98+1.96*O98/100))</f>
        <v>0.854725595943618</v>
      </c>
      <c r="R98" s="32" t="str">
        <f aca="false">IF(L98="","",IF(ABS(L98)&lt;=O98,"Yes","No"))</f>
        <v>No</v>
      </c>
      <c r="S98" s="32" t="str">
        <f aca="false">IF(L98="","",IF(ABS(L98)&lt;=1.96*O98,"Yes","No"))</f>
        <v>Yes</v>
      </c>
      <c r="T98" s="59" t="n">
        <f aca="false">IF(D98="","",ROUND(SQRT(((D98+G98)*O98/100)^2+(J98*(D98+G98)*0.09439)^2),0))</f>
        <v>73</v>
      </c>
      <c r="U98" s="32"/>
    </row>
    <row r="99" customFormat="false" ht="15" hidden="false" customHeight="false" outlineLevel="0" collapsed="false">
      <c r="A99" s="32" t="s">
        <v>230</v>
      </c>
      <c r="B99" s="32" t="s">
        <v>232</v>
      </c>
      <c r="C99" s="32" t="s">
        <v>280</v>
      </c>
      <c r="D99" s="59" t="n">
        <v>302</v>
      </c>
      <c r="E99" s="59" t="n">
        <v>283</v>
      </c>
      <c r="F99" s="68" t="n">
        <f aca="false">IF(E99="","",D99-E99)</f>
        <v>19</v>
      </c>
      <c r="G99" s="59" t="n">
        <v>110</v>
      </c>
      <c r="H99" s="59" t="n">
        <v>138</v>
      </c>
      <c r="I99" s="68" t="n">
        <f aca="false">IF(H99="","",G99-H99)</f>
        <v>-28</v>
      </c>
      <c r="J99" s="40" t="n">
        <f aca="false">IF(OR(D99="",D99+G99=0),"",D99/(D99+G99))</f>
        <v>0.733009708737864</v>
      </c>
      <c r="K99" s="40" t="n">
        <f aca="false">IF(E99="","",E99/(E99+H99))</f>
        <v>0.672209026128266</v>
      </c>
      <c r="L99" s="69" t="n">
        <f aca="false">IF(OR(K99="",J99=""),"",(J99-K99)*100)</f>
        <v>6.0800682609598</v>
      </c>
      <c r="M99" s="36" t="n">
        <v>6.04985165465226</v>
      </c>
      <c r="N99" s="36" t="n">
        <v>1.28196378881551</v>
      </c>
      <c r="O99" s="36" t="n">
        <f aca="false">SQRT(M99^2+N99^2)</f>
        <v>6.18418436005371</v>
      </c>
      <c r="P99" s="40" t="n">
        <f aca="false">IF(J99="","",MAX(0,J99-1.96*O99/100))</f>
        <v>0.611799695280812</v>
      </c>
      <c r="Q99" s="40" t="n">
        <f aca="false">IF(J99="","",MIN(1,J99+1.96*O99/100))</f>
        <v>0.854219722194917</v>
      </c>
      <c r="R99" s="32" t="str">
        <f aca="false">IF(L99="","",IF(ABS(L99)&lt;=O99,"Yes","No"))</f>
        <v>Yes</v>
      </c>
      <c r="S99" s="32" t="str">
        <f aca="false">IF(L99="","",IF(ABS(L99)&lt;=1.96*O99,"Yes","No"))</f>
        <v>Yes</v>
      </c>
      <c r="T99" s="59" t="n">
        <f aca="false">IF(D99="","",ROUND(SQRT(((D99+G99)*O99/100)^2+(J99*(D99+G99)*0.15542)^2),0))</f>
        <v>53</v>
      </c>
      <c r="U99" s="32"/>
    </row>
    <row r="100" customFormat="false" ht="15" hidden="false" customHeight="false" outlineLevel="0" collapsed="false">
      <c r="A100" s="32" t="s">
        <v>230</v>
      </c>
      <c r="B100" s="32" t="s">
        <v>232</v>
      </c>
      <c r="C100" s="32" t="s">
        <v>281</v>
      </c>
      <c r="D100" s="59" t="n">
        <v>469</v>
      </c>
      <c r="E100" s="59" t="n">
        <v>447</v>
      </c>
      <c r="F100" s="68" t="n">
        <f aca="false">IF(E100="","",D100-E100)</f>
        <v>22</v>
      </c>
      <c r="G100" s="59" t="n">
        <v>141</v>
      </c>
      <c r="H100" s="59" t="n">
        <v>152</v>
      </c>
      <c r="I100" s="68" t="n">
        <f aca="false">IF(H100="","",G100-H100)</f>
        <v>-11</v>
      </c>
      <c r="J100" s="40" t="n">
        <f aca="false">IF(OR(D100="",D100+G100=0),"",D100/(D100+G100))</f>
        <v>0.768852459016393</v>
      </c>
      <c r="K100" s="40" t="n">
        <f aca="false">IF(E100="","",E100/(E100+H100))</f>
        <v>0.746243739565943</v>
      </c>
      <c r="L100" s="69" t="n">
        <f aca="false">IF(OR(K100="",J100=""),"",(J100-K100)*100)</f>
        <v>2.26087194504502</v>
      </c>
      <c r="M100" s="36" t="n">
        <v>6.04985165465226</v>
      </c>
      <c r="N100" s="36" t="n">
        <v>1.28196378881551</v>
      </c>
      <c r="O100" s="36" t="n">
        <f aca="false">SQRT(M100^2+N100^2)</f>
        <v>6.18418436005371</v>
      </c>
      <c r="P100" s="40" t="n">
        <f aca="false">IF(J100="","",MAX(0,J100-1.96*O100/100))</f>
        <v>0.647642445559341</v>
      </c>
      <c r="Q100" s="40" t="n">
        <f aca="false">IF(J100="","",MIN(1,J100+1.96*O100/100))</f>
        <v>0.890062472473446</v>
      </c>
      <c r="R100" s="32" t="str">
        <f aca="false">IF(L100="","",IF(ABS(L100)&lt;=O100,"Yes","No"))</f>
        <v>Yes</v>
      </c>
      <c r="S100" s="32" t="str">
        <f aca="false">IF(L100="","",IF(ABS(L100)&lt;=1.96*O100,"Yes","No"))</f>
        <v>Yes</v>
      </c>
      <c r="T100" s="59" t="n">
        <f aca="false">IF(D100="","",ROUND(SQRT(((D100+G100)*O100/100)^2+(J100*(D100+G100)*0.15542)^2),0))</f>
        <v>82</v>
      </c>
      <c r="U100" s="32"/>
    </row>
    <row r="101" customFormat="false" ht="15" hidden="false" customHeight="false" outlineLevel="0" collapsed="false">
      <c r="A101" s="32" t="s">
        <v>230</v>
      </c>
      <c r="B101" s="32" t="s">
        <v>232</v>
      </c>
      <c r="C101" s="32" t="s">
        <v>282</v>
      </c>
      <c r="D101" s="59" t="n">
        <v>244</v>
      </c>
      <c r="E101" s="59" t="n">
        <v>179</v>
      </c>
      <c r="F101" s="68" t="n">
        <f aca="false">IF(E101="","",D101-E101)</f>
        <v>65</v>
      </c>
      <c r="G101" s="59" t="n">
        <v>81</v>
      </c>
      <c r="H101" s="59" t="n">
        <v>112</v>
      </c>
      <c r="I101" s="68" t="n">
        <f aca="false">IF(H101="","",G101-H101)</f>
        <v>-31</v>
      </c>
      <c r="J101" s="40" t="n">
        <f aca="false">IF(OR(D101="",D101+G101=0),"",D101/(D101+G101))</f>
        <v>0.750769230769231</v>
      </c>
      <c r="K101" s="40" t="n">
        <f aca="false">IF(E101="","",E101/(E101+H101))</f>
        <v>0.615120274914089</v>
      </c>
      <c r="L101" s="69" t="n">
        <f aca="false">IF(OR(K101="",J101=""),"",(J101-K101)*100)</f>
        <v>13.5648955855141</v>
      </c>
      <c r="M101" s="36" t="n">
        <v>6.04985165465226</v>
      </c>
      <c r="N101" s="36" t="n">
        <v>1.28196378881551</v>
      </c>
      <c r="O101" s="36" t="n">
        <f aca="false">SQRT(M101^2+N101^2)</f>
        <v>6.18418436005371</v>
      </c>
      <c r="P101" s="40" t="n">
        <f aca="false">IF(J101="","",MAX(0,J101-1.96*O101/100))</f>
        <v>0.629559217312178</v>
      </c>
      <c r="Q101" s="40" t="n">
        <f aca="false">IF(J101="","",MIN(1,J101+1.96*O101/100))</f>
        <v>0.871979244226283</v>
      </c>
      <c r="R101" s="32" t="str">
        <f aca="false">IF(L101="","",IF(ABS(L101)&lt;=O101,"Yes","No"))</f>
        <v>No</v>
      </c>
      <c r="S101" s="32" t="str">
        <f aca="false">IF(L101="","",IF(ABS(L101)&lt;=1.96*O101,"Yes","No"))</f>
        <v>No</v>
      </c>
      <c r="T101" s="59" t="n">
        <f aca="false">IF(D101="","",ROUND(SQRT(((D101+G101)*O101/100)^2+(J101*(D101+G101)*0.15542)^2),0))</f>
        <v>43</v>
      </c>
      <c r="U101" s="32"/>
    </row>
    <row r="102" customFormat="false" ht="15" hidden="false" customHeight="false" outlineLevel="0" collapsed="false">
      <c r="A102" s="32" t="s">
        <v>230</v>
      </c>
      <c r="B102" s="32" t="s">
        <v>232</v>
      </c>
      <c r="C102" s="32" t="s">
        <v>283</v>
      </c>
      <c r="D102" s="59" t="n">
        <v>385</v>
      </c>
      <c r="E102" s="59" t="n">
        <v>357</v>
      </c>
      <c r="F102" s="68" t="n">
        <f aca="false">IF(E102="","",D102-E102)</f>
        <v>28</v>
      </c>
      <c r="G102" s="59" t="n">
        <v>183</v>
      </c>
      <c r="H102" s="59" t="n">
        <v>225</v>
      </c>
      <c r="I102" s="68" t="n">
        <f aca="false">IF(H102="","",G102-H102)</f>
        <v>-42</v>
      </c>
      <c r="J102" s="40" t="n">
        <f aca="false">IF(OR(D102="",D102+G102=0),"",D102/(D102+G102))</f>
        <v>0.677816901408451</v>
      </c>
      <c r="K102" s="40" t="n">
        <f aca="false">IF(E102="","",E102/(E102+H102))</f>
        <v>0.61340206185567</v>
      </c>
      <c r="L102" s="69" t="n">
        <f aca="false">IF(OR(K102="",J102=""),"",(J102-K102)*100)</f>
        <v>6.44148395527806</v>
      </c>
      <c r="M102" s="36" t="n">
        <v>6.04985165465226</v>
      </c>
      <c r="N102" s="36" t="n">
        <v>1.28196378881551</v>
      </c>
      <c r="O102" s="36" t="n">
        <f aca="false">SQRT(M102^2+N102^2)</f>
        <v>6.18418436005371</v>
      </c>
      <c r="P102" s="40" t="n">
        <f aca="false">IF(J102="","",MAX(0,J102-1.96*O102/100))</f>
        <v>0.556606887951398</v>
      </c>
      <c r="Q102" s="40" t="n">
        <f aca="false">IF(J102="","",MIN(1,J102+1.96*O102/100))</f>
        <v>0.799026914865503</v>
      </c>
      <c r="R102" s="32" t="str">
        <f aca="false">IF(L102="","",IF(ABS(L102)&lt;=O102,"Yes","No"))</f>
        <v>No</v>
      </c>
      <c r="S102" s="32" t="str">
        <f aca="false">IF(L102="","",IF(ABS(L102)&lt;=1.96*O102,"Yes","No"))</f>
        <v>Yes</v>
      </c>
      <c r="T102" s="59" t="n">
        <f aca="false">IF(D102="","",ROUND(SQRT(((D102+G102)*O102/100)^2+(J102*(D102+G102)*0.15542)^2),0))</f>
        <v>69</v>
      </c>
      <c r="U102" s="32"/>
    </row>
    <row r="103" customFormat="false" ht="15" hidden="false" customHeight="false" outlineLevel="0" collapsed="false">
      <c r="A103" s="32" t="s">
        <v>230</v>
      </c>
      <c r="B103" s="32" t="s">
        <v>232</v>
      </c>
      <c r="C103" s="32" t="s">
        <v>284</v>
      </c>
      <c r="D103" s="59" t="n">
        <v>590</v>
      </c>
      <c r="E103" s="59" t="n">
        <v>520</v>
      </c>
      <c r="F103" s="68" t="n">
        <f aca="false">IF(E103="","",D103-E103)</f>
        <v>70</v>
      </c>
      <c r="G103" s="59" t="n">
        <v>193</v>
      </c>
      <c r="H103" s="59" t="n">
        <v>193</v>
      </c>
      <c r="I103" s="68" t="n">
        <f aca="false">IF(H103="","",G103-H103)</f>
        <v>0</v>
      </c>
      <c r="J103" s="40" t="n">
        <f aca="false">IF(OR(D103="",D103+G103=0),"",D103/(D103+G103))</f>
        <v>0.753512132822478</v>
      </c>
      <c r="K103" s="40" t="n">
        <f aca="false">IF(E103="","",E103/(E103+H103))</f>
        <v>0.729312762973352</v>
      </c>
      <c r="L103" s="69" t="n">
        <f aca="false">IF(OR(K103="",J103=""),"",(J103-K103)*100)</f>
        <v>2.41993698491256</v>
      </c>
      <c r="M103" s="36" t="n">
        <v>3.93166321401231</v>
      </c>
      <c r="N103" s="36" t="n">
        <v>1.28196378881551</v>
      </c>
      <c r="O103" s="36" t="n">
        <f aca="false">SQRT(M103^2+N103^2)</f>
        <v>4.13538472022276</v>
      </c>
      <c r="P103" s="40" t="n">
        <f aca="false">IF(J103="","",MAX(0,J103-1.96*O103/100))</f>
        <v>0.672458592306112</v>
      </c>
      <c r="Q103" s="40" t="n">
        <f aca="false">IF(J103="","",MIN(1,J103+1.96*O103/100))</f>
        <v>0.834565673338844</v>
      </c>
      <c r="R103" s="32" t="str">
        <f aca="false">IF(L103="","",IF(ABS(L103)&lt;=O103,"Yes","No"))</f>
        <v>Yes</v>
      </c>
      <c r="S103" s="32" t="str">
        <f aca="false">IF(L103="","",IF(ABS(L103)&lt;=1.96*O103,"Yes","No"))</f>
        <v>Yes</v>
      </c>
      <c r="T103" s="59" t="n">
        <f aca="false">IF(D103="","",ROUND(SQRT(((D103+G103)*O103/100)^2+(J103*(D103+G103)*0.09439)^2),0))</f>
        <v>64</v>
      </c>
      <c r="U103" s="32"/>
    </row>
    <row r="104" customFormat="false" ht="15" hidden="false" customHeight="false" outlineLevel="0" collapsed="false">
      <c r="A104" s="32" t="s">
        <v>230</v>
      </c>
      <c r="B104" s="32" t="s">
        <v>232</v>
      </c>
      <c r="C104" s="32" t="s">
        <v>285</v>
      </c>
      <c r="D104" s="59" t="n">
        <v>234</v>
      </c>
      <c r="E104" s="59" t="n">
        <v>218</v>
      </c>
      <c r="F104" s="68" t="n">
        <f aca="false">IF(E104="","",D104-E104)</f>
        <v>16</v>
      </c>
      <c r="G104" s="59" t="n">
        <v>72</v>
      </c>
      <c r="H104" s="59" t="n">
        <v>86</v>
      </c>
      <c r="I104" s="68" t="n">
        <f aca="false">IF(H104="","",G104-H104)</f>
        <v>-14</v>
      </c>
      <c r="J104" s="40" t="n">
        <f aca="false">IF(OR(D104="",D104+G104=0),"",D104/(D104+G104))</f>
        <v>0.764705882352941</v>
      </c>
      <c r="K104" s="40" t="n">
        <f aca="false">IF(E104="","",E104/(E104+H104))</f>
        <v>0.717105263157895</v>
      </c>
      <c r="L104" s="69" t="n">
        <f aca="false">IF(OR(K104="",J104=""),"",(J104-K104)*100)</f>
        <v>4.76006191950464</v>
      </c>
      <c r="M104" s="36" t="n">
        <v>6.04985165465226</v>
      </c>
      <c r="N104" s="36" t="n">
        <v>1.28196378881551</v>
      </c>
      <c r="O104" s="36" t="n">
        <f aca="false">SQRT(M104^2+N104^2)</f>
        <v>6.18418436005371</v>
      </c>
      <c r="P104" s="40" t="n">
        <f aca="false">IF(J104="","",MAX(0,J104-1.96*O104/100))</f>
        <v>0.643495868895889</v>
      </c>
      <c r="Q104" s="40" t="n">
        <f aca="false">IF(J104="","",MIN(1,J104+1.96*O104/100))</f>
        <v>0.885915895809994</v>
      </c>
      <c r="R104" s="32" t="str">
        <f aca="false">IF(L104="","",IF(ABS(L104)&lt;=O104,"Yes","No"))</f>
        <v>Yes</v>
      </c>
      <c r="S104" s="32" t="str">
        <f aca="false">IF(L104="","",IF(ABS(L104)&lt;=1.96*O104,"Yes","No"))</f>
        <v>Yes</v>
      </c>
      <c r="T104" s="59" t="n">
        <f aca="false">IF(D104="","",ROUND(SQRT(((D104+G104)*O104/100)^2+(J104*(D104+G104)*0.15542)^2),0))</f>
        <v>41</v>
      </c>
      <c r="U104" s="32"/>
    </row>
    <row r="105" customFormat="false" ht="15" hidden="false" customHeight="false" outlineLevel="0" collapsed="false">
      <c r="A105" s="32" t="s">
        <v>230</v>
      </c>
      <c r="B105" s="32" t="s">
        <v>232</v>
      </c>
      <c r="C105" s="32" t="s">
        <v>286</v>
      </c>
      <c r="D105" s="59" t="n">
        <v>265</v>
      </c>
      <c r="E105" s="59" t="n">
        <v>262</v>
      </c>
      <c r="F105" s="68" t="n">
        <f aca="false">IF(E105="","",D105-E105)</f>
        <v>3</v>
      </c>
      <c r="G105" s="59" t="n">
        <v>75</v>
      </c>
      <c r="H105" s="59" t="n">
        <v>109</v>
      </c>
      <c r="I105" s="68" t="n">
        <f aca="false">IF(H105="","",G105-H105)</f>
        <v>-34</v>
      </c>
      <c r="J105" s="40" t="n">
        <f aca="false">IF(OR(D105="",D105+G105=0),"",D105/(D105+G105))</f>
        <v>0.779411764705882</v>
      </c>
      <c r="K105" s="40" t="n">
        <f aca="false">IF(E105="","",E105/(E105+H105))</f>
        <v>0.706199460916442</v>
      </c>
      <c r="L105" s="69" t="n">
        <f aca="false">IF(OR(K105="",J105=""),"",(J105-K105)*100)</f>
        <v>7.32123037894403</v>
      </c>
      <c r="M105" s="36" t="n">
        <v>6.04985165465226</v>
      </c>
      <c r="N105" s="36" t="n">
        <v>1.28196378881551</v>
      </c>
      <c r="O105" s="36" t="n">
        <f aca="false">SQRT(M105^2+N105^2)</f>
        <v>6.18418436005371</v>
      </c>
      <c r="P105" s="40" t="n">
        <f aca="false">IF(J105="","",MAX(0,J105-1.96*O105/100))</f>
        <v>0.65820175124883</v>
      </c>
      <c r="Q105" s="40" t="n">
        <f aca="false">IF(J105="","",MIN(1,J105+1.96*O105/100))</f>
        <v>0.900621778162935</v>
      </c>
      <c r="R105" s="32" t="str">
        <f aca="false">IF(L105="","",IF(ABS(L105)&lt;=O105,"Yes","No"))</f>
        <v>No</v>
      </c>
      <c r="S105" s="32" t="str">
        <f aca="false">IF(L105="","",IF(ABS(L105)&lt;=1.96*O105,"Yes","No"))</f>
        <v>Yes</v>
      </c>
      <c r="T105" s="59" t="n">
        <f aca="false">IF(D105="","",ROUND(SQRT(((D105+G105)*O105/100)^2+(J105*(D105+G105)*0.15542)^2),0))</f>
        <v>46</v>
      </c>
      <c r="U105" s="32"/>
    </row>
    <row r="106" customFormat="false" ht="15" hidden="false" customHeight="false" outlineLevel="0" collapsed="false">
      <c r="A106" s="32" t="s">
        <v>230</v>
      </c>
      <c r="B106" s="32" t="s">
        <v>232</v>
      </c>
      <c r="C106" s="32" t="s">
        <v>287</v>
      </c>
      <c r="D106" s="59" t="n">
        <v>449</v>
      </c>
      <c r="E106" s="59" t="n">
        <v>424</v>
      </c>
      <c r="F106" s="68" t="n">
        <f aca="false">IF(E106="","",D106-E106)</f>
        <v>25</v>
      </c>
      <c r="G106" s="59" t="n">
        <v>136</v>
      </c>
      <c r="H106" s="59" t="n">
        <v>151</v>
      </c>
      <c r="I106" s="68" t="n">
        <f aca="false">IF(H106="","",G106-H106)</f>
        <v>-15</v>
      </c>
      <c r="J106" s="40" t="n">
        <f aca="false">IF(OR(D106="",D106+G106=0),"",D106/(D106+G106))</f>
        <v>0.767521367521368</v>
      </c>
      <c r="K106" s="40" t="n">
        <f aca="false">IF(E106="","",E106/(E106+H106))</f>
        <v>0.737391304347826</v>
      </c>
      <c r="L106" s="69" t="n">
        <f aca="false">IF(OR(K106="",J106=""),"",(J106-K106)*100)</f>
        <v>3.01300631735415</v>
      </c>
      <c r="M106" s="36" t="n">
        <v>6.04985165465226</v>
      </c>
      <c r="N106" s="36" t="n">
        <v>1.28196378881551</v>
      </c>
      <c r="O106" s="36" t="n">
        <f aca="false">SQRT(M106^2+N106^2)</f>
        <v>6.18418436005371</v>
      </c>
      <c r="P106" s="40" t="n">
        <f aca="false">IF(J106="","",MAX(0,J106-1.96*O106/100))</f>
        <v>0.646311354064315</v>
      </c>
      <c r="Q106" s="40" t="n">
        <f aca="false">IF(J106="","",MIN(1,J106+1.96*O106/100))</f>
        <v>0.88873138097842</v>
      </c>
      <c r="R106" s="32" t="str">
        <f aca="false">IF(L106="","",IF(ABS(L106)&lt;=O106,"Yes","No"))</f>
        <v>Yes</v>
      </c>
      <c r="S106" s="32" t="str">
        <f aca="false">IF(L106="","",IF(ABS(L106)&lt;=1.96*O106,"Yes","No"))</f>
        <v>Yes</v>
      </c>
      <c r="T106" s="59" t="n">
        <f aca="false">IF(D106="","",ROUND(SQRT(((D106+G106)*O106/100)^2+(J106*(D106+G106)*0.15542)^2),0))</f>
        <v>79</v>
      </c>
      <c r="U106" s="32"/>
    </row>
    <row r="107" customFormat="false" ht="15" hidden="false" customHeight="false" outlineLevel="0" collapsed="false">
      <c r="A107" s="32" t="s">
        <v>230</v>
      </c>
      <c r="B107" s="32" t="s">
        <v>232</v>
      </c>
      <c r="C107" s="32" t="s">
        <v>288</v>
      </c>
      <c r="D107" s="59" t="n">
        <v>536</v>
      </c>
      <c r="E107" s="59" t="n">
        <v>565</v>
      </c>
      <c r="F107" s="68" t="n">
        <f aca="false">IF(E107="","",D107-E107)</f>
        <v>-29</v>
      </c>
      <c r="G107" s="59" t="n">
        <v>270</v>
      </c>
      <c r="H107" s="59" t="n">
        <v>277</v>
      </c>
      <c r="I107" s="68" t="n">
        <f aca="false">IF(H107="","",G107-H107)</f>
        <v>-7</v>
      </c>
      <c r="J107" s="40" t="n">
        <f aca="false">IF(OR(D107="",D107+G107=0),"",D107/(D107+G107))</f>
        <v>0.665012406947891</v>
      </c>
      <c r="K107" s="40" t="n">
        <f aca="false">IF(E107="","",E107/(E107+H107))</f>
        <v>0.671021377672209</v>
      </c>
      <c r="L107" s="69" t="n">
        <f aca="false">IF(OR(K107="",J107=""),"",(J107-K107)*100)</f>
        <v>-0.600897072431827</v>
      </c>
      <c r="M107" s="36" t="n">
        <v>3.93166321401231</v>
      </c>
      <c r="N107" s="36" t="n">
        <v>1.28196378881551</v>
      </c>
      <c r="O107" s="36" t="n">
        <f aca="false">SQRT(M107^2+N107^2)</f>
        <v>4.13538472022276</v>
      </c>
      <c r="P107" s="40" t="n">
        <f aca="false">IF(J107="","",MAX(0,J107-1.96*O107/100))</f>
        <v>0.583958866431525</v>
      </c>
      <c r="Q107" s="40" t="n">
        <f aca="false">IF(J107="","",MIN(1,J107+1.96*O107/100))</f>
        <v>0.746065947464257</v>
      </c>
      <c r="R107" s="32" t="str">
        <f aca="false">IF(L107="","",IF(ABS(L107)&lt;=O107,"Yes","No"))</f>
        <v>Yes</v>
      </c>
      <c r="S107" s="32" t="str">
        <f aca="false">IF(L107="","",IF(ABS(L107)&lt;=1.96*O107,"Yes","No"))</f>
        <v>Yes</v>
      </c>
      <c r="T107" s="59" t="n">
        <f aca="false">IF(D107="","",ROUND(SQRT(((D107+G107)*O107/100)^2+(J107*(D107+G107)*0.09439)^2),0))</f>
        <v>61</v>
      </c>
      <c r="U107" s="32"/>
    </row>
    <row r="108" customFormat="false" ht="15" hidden="false" customHeight="false" outlineLevel="0" collapsed="false">
      <c r="A108" s="32" t="s">
        <v>230</v>
      </c>
      <c r="B108" s="32" t="s">
        <v>232</v>
      </c>
      <c r="C108" s="32" t="s">
        <v>289</v>
      </c>
      <c r="D108" s="59" t="n">
        <v>253</v>
      </c>
      <c r="E108" s="59" t="n">
        <v>260</v>
      </c>
      <c r="F108" s="68" t="n">
        <f aca="false">IF(E108="","",D108-E108)</f>
        <v>-7</v>
      </c>
      <c r="G108" s="59" t="n">
        <v>107</v>
      </c>
      <c r="H108" s="59" t="n">
        <v>121</v>
      </c>
      <c r="I108" s="68" t="n">
        <f aca="false">IF(H108="","",G108-H108)</f>
        <v>-14</v>
      </c>
      <c r="J108" s="40" t="n">
        <f aca="false">IF(OR(D108="",D108+G108=0),"",D108/(D108+G108))</f>
        <v>0.702777777777778</v>
      </c>
      <c r="K108" s="40" t="n">
        <f aca="false">IF(E108="","",E108/(E108+H108))</f>
        <v>0.68241469816273</v>
      </c>
      <c r="L108" s="69" t="n">
        <f aca="false">IF(OR(K108="",J108=""),"",(J108-K108)*100)</f>
        <v>2.0363079615048</v>
      </c>
      <c r="M108" s="36" t="n">
        <v>6.04985165465226</v>
      </c>
      <c r="N108" s="36" t="n">
        <v>1.28196378881551</v>
      </c>
      <c r="O108" s="36" t="n">
        <f aca="false">SQRT(M108^2+N108^2)</f>
        <v>6.18418436005371</v>
      </c>
      <c r="P108" s="40" t="n">
        <f aca="false">IF(J108="","",MAX(0,J108-1.96*O108/100))</f>
        <v>0.581567764320725</v>
      </c>
      <c r="Q108" s="40" t="n">
        <f aca="false">IF(J108="","",MIN(1,J108+1.96*O108/100))</f>
        <v>0.82398779123483</v>
      </c>
      <c r="R108" s="32" t="str">
        <f aca="false">IF(L108="","",IF(ABS(L108)&lt;=O108,"Yes","No"))</f>
        <v>Yes</v>
      </c>
      <c r="S108" s="32" t="str">
        <f aca="false">IF(L108="","",IF(ABS(L108)&lt;=1.96*O108,"Yes","No"))</f>
        <v>Yes</v>
      </c>
      <c r="T108" s="59" t="n">
        <f aca="false">IF(D108="","",ROUND(SQRT(((D108+G108)*O108/100)^2+(J108*(D108+G108)*0.15542)^2),0))</f>
        <v>45</v>
      </c>
      <c r="U108" s="32"/>
    </row>
    <row r="109" customFormat="false" ht="15" hidden="false" customHeight="false" outlineLevel="0" collapsed="false">
      <c r="A109" s="32" t="s">
        <v>230</v>
      </c>
      <c r="B109" s="32" t="s">
        <v>232</v>
      </c>
      <c r="C109" s="32" t="s">
        <v>290</v>
      </c>
      <c r="D109" s="59" t="n">
        <v>355</v>
      </c>
      <c r="E109" s="59" t="n">
        <v>317</v>
      </c>
      <c r="F109" s="68" t="n">
        <f aca="false">IF(E109="","",D109-E109)</f>
        <v>38</v>
      </c>
      <c r="G109" s="59" t="n">
        <v>121</v>
      </c>
      <c r="H109" s="59" t="n">
        <v>152</v>
      </c>
      <c r="I109" s="68" t="n">
        <f aca="false">IF(H109="","",G109-H109)</f>
        <v>-31</v>
      </c>
      <c r="J109" s="40" t="n">
        <f aca="false">IF(OR(D109="",D109+G109=0),"",D109/(D109+G109))</f>
        <v>0.745798319327731</v>
      </c>
      <c r="K109" s="40" t="n">
        <f aca="false">IF(E109="","",E109/(E109+H109))</f>
        <v>0.67590618336887</v>
      </c>
      <c r="L109" s="69" t="n">
        <f aca="false">IF(OR(K109="",J109=""),"",(J109-K109)*100)</f>
        <v>6.98921359588611</v>
      </c>
      <c r="M109" s="36" t="n">
        <v>6.04985165465226</v>
      </c>
      <c r="N109" s="36" t="n">
        <v>1.28196378881551</v>
      </c>
      <c r="O109" s="36" t="n">
        <f aca="false">SQRT(M109^2+N109^2)</f>
        <v>6.18418436005371</v>
      </c>
      <c r="P109" s="40" t="n">
        <f aca="false">IF(J109="","",MAX(0,J109-1.96*O109/100))</f>
        <v>0.624588305870679</v>
      </c>
      <c r="Q109" s="40" t="n">
        <f aca="false">IF(J109="","",MIN(1,J109+1.96*O109/100))</f>
        <v>0.867008332784784</v>
      </c>
      <c r="R109" s="32" t="str">
        <f aca="false">IF(L109="","",IF(ABS(L109)&lt;=O109,"Yes","No"))</f>
        <v>No</v>
      </c>
      <c r="S109" s="32" t="str">
        <f aca="false">IF(L109="","",IF(ABS(L109)&lt;=1.96*O109,"Yes","No"))</f>
        <v>Yes</v>
      </c>
      <c r="T109" s="59" t="n">
        <f aca="false">IF(D109="","",ROUND(SQRT(((D109+G109)*O109/100)^2+(J109*(D109+G109)*0.15542)^2),0))</f>
        <v>63</v>
      </c>
      <c r="U109" s="32"/>
    </row>
    <row r="110" customFormat="false" ht="15" hidden="false" customHeight="false" outlineLevel="0" collapsed="false">
      <c r="A110" s="32" t="s">
        <v>230</v>
      </c>
      <c r="B110" s="32" t="s">
        <v>232</v>
      </c>
      <c r="C110" s="32" t="s">
        <v>291</v>
      </c>
      <c r="D110" s="59" t="n">
        <v>420</v>
      </c>
      <c r="E110" s="59" t="n">
        <v>424</v>
      </c>
      <c r="F110" s="68" t="n">
        <f aca="false">IF(E110="","",D110-E110)</f>
        <v>-4</v>
      </c>
      <c r="G110" s="59" t="n">
        <v>266</v>
      </c>
      <c r="H110" s="59" t="n">
        <v>264</v>
      </c>
      <c r="I110" s="68" t="n">
        <f aca="false">IF(H110="","",G110-H110)</f>
        <v>2</v>
      </c>
      <c r="J110" s="40" t="n">
        <f aca="false">IF(OR(D110="",D110+G110=0),"",D110/(D110+G110))</f>
        <v>0.612244897959184</v>
      </c>
      <c r="K110" s="40" t="n">
        <f aca="false">IF(E110="","",E110/(E110+H110))</f>
        <v>0.616279069767442</v>
      </c>
      <c r="L110" s="69" t="n">
        <f aca="false">IF(OR(K110="",J110=""),"",(J110-K110)*100)</f>
        <v>-0.403417180825816</v>
      </c>
      <c r="M110" s="36" t="n">
        <v>6.04985165465226</v>
      </c>
      <c r="N110" s="36" t="n">
        <v>1.28196378881551</v>
      </c>
      <c r="O110" s="36" t="n">
        <f aca="false">SQRT(M110^2+N110^2)</f>
        <v>6.18418436005371</v>
      </c>
      <c r="P110" s="40" t="n">
        <f aca="false">IF(J110="","",MAX(0,J110-1.96*O110/100))</f>
        <v>0.491034884502131</v>
      </c>
      <c r="Q110" s="40" t="n">
        <f aca="false">IF(J110="","",MIN(1,J110+1.96*O110/100))</f>
        <v>0.733454911416236</v>
      </c>
      <c r="R110" s="32" t="str">
        <f aca="false">IF(L110="","",IF(ABS(L110)&lt;=O110,"Yes","No"))</f>
        <v>Yes</v>
      </c>
      <c r="S110" s="32" t="str">
        <f aca="false">IF(L110="","",IF(ABS(L110)&lt;=1.96*O110,"Yes","No"))</f>
        <v>Yes</v>
      </c>
      <c r="T110" s="59" t="n">
        <f aca="false">IF(D110="","",ROUND(SQRT(((D110+G110)*O110/100)^2+(J110*(D110+G110)*0.15542)^2),0))</f>
        <v>78</v>
      </c>
      <c r="U110" s="32"/>
    </row>
    <row r="111" customFormat="false" ht="15" hidden="false" customHeight="false" outlineLevel="0" collapsed="false">
      <c r="A111" s="32" t="s">
        <v>230</v>
      </c>
      <c r="B111" s="32" t="s">
        <v>232</v>
      </c>
      <c r="C111" s="32" t="s">
        <v>292</v>
      </c>
      <c r="D111" s="59" t="n">
        <v>494</v>
      </c>
      <c r="E111" s="59" t="n">
        <v>469</v>
      </c>
      <c r="F111" s="68" t="n">
        <f aca="false">IF(E111="","",D111-E111)</f>
        <v>25</v>
      </c>
      <c r="G111" s="59" t="n">
        <v>153</v>
      </c>
      <c r="H111" s="59" t="n">
        <v>215</v>
      </c>
      <c r="I111" s="68" t="n">
        <f aca="false">IF(H111="","",G111-H111)</f>
        <v>-62</v>
      </c>
      <c r="J111" s="40" t="n">
        <f aca="false">IF(OR(D111="",D111+G111=0),"",D111/(D111+G111))</f>
        <v>0.763523956723339</v>
      </c>
      <c r="K111" s="40" t="n">
        <f aca="false">IF(E111="","",E111/(E111+H111))</f>
        <v>0.685672514619883</v>
      </c>
      <c r="L111" s="69" t="n">
        <f aca="false">IF(OR(K111="",J111=""),"",(J111-K111)*100)</f>
        <v>7.78514421034555</v>
      </c>
      <c r="M111" s="36" t="n">
        <v>6.04985165465226</v>
      </c>
      <c r="N111" s="36" t="n">
        <v>1.28196378881551</v>
      </c>
      <c r="O111" s="36" t="n">
        <f aca="false">SQRT(M111^2+N111^2)</f>
        <v>6.18418436005371</v>
      </c>
      <c r="P111" s="40" t="n">
        <f aca="false">IF(J111="","",MAX(0,J111-1.96*O111/100))</f>
        <v>0.642313943266286</v>
      </c>
      <c r="Q111" s="40" t="n">
        <f aca="false">IF(J111="","",MIN(1,J111+1.96*O111/100))</f>
        <v>0.884733970180391</v>
      </c>
      <c r="R111" s="32" t="str">
        <f aca="false">IF(L111="","",IF(ABS(L111)&lt;=O111,"Yes","No"))</f>
        <v>No</v>
      </c>
      <c r="S111" s="32" t="str">
        <f aca="false">IF(L111="","",IF(ABS(L111)&lt;=1.96*O111,"Yes","No"))</f>
        <v>Yes</v>
      </c>
      <c r="T111" s="59" t="n">
        <f aca="false">IF(D111="","",ROUND(SQRT(((D111+G111)*O111/100)^2+(J111*(D111+G111)*0.15542)^2),0))</f>
        <v>87</v>
      </c>
      <c r="U111" s="32"/>
    </row>
    <row r="112" customFormat="false" ht="15" hidden="false" customHeight="false" outlineLevel="0" collapsed="false">
      <c r="A112" s="32" t="s">
        <v>230</v>
      </c>
      <c r="B112" s="32" t="s">
        <v>293</v>
      </c>
      <c r="C112" s="32" t="s">
        <v>294</v>
      </c>
      <c r="D112" s="59" t="n">
        <v>628</v>
      </c>
      <c r="E112" s="59" t="n">
        <v>598</v>
      </c>
      <c r="F112" s="68" t="n">
        <f aca="false">IF(E112="","",D112-E112)</f>
        <v>30</v>
      </c>
      <c r="G112" s="59" t="n">
        <v>251</v>
      </c>
      <c r="H112" s="59" t="n">
        <v>253</v>
      </c>
      <c r="I112" s="68" t="n">
        <f aca="false">IF(H112="","",G112-H112)</f>
        <v>-2</v>
      </c>
      <c r="J112" s="40" t="n">
        <f aca="false">IF(OR(D112="",D112+G112=0),"",D112/(D112+G112))</f>
        <v>0.714448236632537</v>
      </c>
      <c r="K112" s="40" t="n">
        <f aca="false">IF(E112="","",E112/(E112+H112))</f>
        <v>0.702702702702703</v>
      </c>
      <c r="L112" s="69" t="n">
        <f aca="false">IF(OR(K112="",J112=""),"",(J112-K112)*100)</f>
        <v>1.17455339298342</v>
      </c>
      <c r="M112" s="36" t="n">
        <v>3.93166321401231</v>
      </c>
      <c r="N112" s="36" t="n">
        <v>1.28196378881551</v>
      </c>
      <c r="O112" s="36" t="n">
        <f aca="false">SQRT(M112^2+N112^2)</f>
        <v>4.13538472022276</v>
      </c>
      <c r="P112" s="40" t="n">
        <f aca="false">IF(J112="","",MAX(0,J112-1.96*O112/100))</f>
        <v>0.633394696116171</v>
      </c>
      <c r="Q112" s="40" t="n">
        <f aca="false">IF(J112="","",MIN(1,J112+1.96*O112/100))</f>
        <v>0.795501777148903</v>
      </c>
      <c r="R112" s="32" t="str">
        <f aca="false">IF(L112="","",IF(ABS(L112)&lt;=O112,"Yes","No"))</f>
        <v>Yes</v>
      </c>
      <c r="S112" s="32" t="str">
        <f aca="false">IF(L112="","",IF(ABS(L112)&lt;=1.96*O112,"Yes","No"))</f>
        <v>Yes</v>
      </c>
      <c r="T112" s="59" t="n">
        <f aca="false">IF(D112="","",ROUND(SQRT(((D112+G112)*O112/100)^2+(J112*(D112+G112)*0.09439)^2),0))</f>
        <v>70</v>
      </c>
      <c r="U112" s="32"/>
    </row>
    <row r="113" customFormat="false" ht="15" hidden="false" customHeight="false" outlineLevel="0" collapsed="false">
      <c r="A113" s="32" t="s">
        <v>230</v>
      </c>
      <c r="B113" s="32" t="s">
        <v>293</v>
      </c>
      <c r="C113" s="32" t="s">
        <v>295</v>
      </c>
      <c r="D113" s="59" t="n">
        <v>426</v>
      </c>
      <c r="E113" s="59" t="n">
        <v>420</v>
      </c>
      <c r="F113" s="68" t="n">
        <f aca="false">IF(E113="","",D113-E113)</f>
        <v>6</v>
      </c>
      <c r="G113" s="59" t="n">
        <v>224</v>
      </c>
      <c r="H113" s="59" t="n">
        <v>214</v>
      </c>
      <c r="I113" s="68" t="n">
        <f aca="false">IF(H113="","",G113-H113)</f>
        <v>10</v>
      </c>
      <c r="J113" s="40" t="n">
        <f aca="false">IF(OR(D113="",D113+G113=0),"",D113/(D113+G113))</f>
        <v>0.655384615384615</v>
      </c>
      <c r="K113" s="40" t="n">
        <f aca="false">IF(E113="","",E113/(E113+H113))</f>
        <v>0.662460567823344</v>
      </c>
      <c r="L113" s="69" t="n">
        <f aca="false">IF(OR(K113="",J113=""),"",(J113-K113)*100)</f>
        <v>-0.707595243872849</v>
      </c>
      <c r="M113" s="36" t="n">
        <v>6.04985165465226</v>
      </c>
      <c r="N113" s="36" t="n">
        <v>1.28196378881551</v>
      </c>
      <c r="O113" s="36" t="n">
        <f aca="false">SQRT(M113^2+N113^2)</f>
        <v>6.18418436005371</v>
      </c>
      <c r="P113" s="40" t="n">
        <f aca="false">IF(J113="","",MAX(0,J113-1.96*O113/100))</f>
        <v>0.534174601927563</v>
      </c>
      <c r="Q113" s="40" t="n">
        <f aca="false">IF(J113="","",MIN(1,J113+1.96*O113/100))</f>
        <v>0.776594628841668</v>
      </c>
      <c r="R113" s="32" t="str">
        <f aca="false">IF(L113="","",IF(ABS(L113)&lt;=O113,"Yes","No"))</f>
        <v>Yes</v>
      </c>
      <c r="S113" s="32" t="str">
        <f aca="false">IF(L113="","",IF(ABS(L113)&lt;=1.96*O113,"Yes","No"))</f>
        <v>Yes</v>
      </c>
      <c r="T113" s="59" t="n">
        <f aca="false">IF(D113="","",ROUND(SQRT(((D113+G113)*O113/100)^2+(J113*(D113+G113)*0.15542)^2),0))</f>
        <v>77</v>
      </c>
      <c r="U113" s="32"/>
    </row>
    <row r="114" customFormat="false" ht="15" hidden="false" customHeight="false" outlineLevel="0" collapsed="false">
      <c r="A114" s="32" t="s">
        <v>230</v>
      </c>
      <c r="B114" s="32" t="s">
        <v>293</v>
      </c>
      <c r="C114" s="32" t="s">
        <v>296</v>
      </c>
      <c r="D114" s="59" t="n">
        <v>457</v>
      </c>
      <c r="E114" s="59" t="n">
        <v>438</v>
      </c>
      <c r="F114" s="68" t="n">
        <f aca="false">IF(E114="","",D114-E114)</f>
        <v>19</v>
      </c>
      <c r="G114" s="59" t="n">
        <v>176</v>
      </c>
      <c r="H114" s="59" t="n">
        <v>176</v>
      </c>
      <c r="I114" s="68" t="n">
        <f aca="false">IF(H114="","",G114-H114)</f>
        <v>0</v>
      </c>
      <c r="J114" s="40" t="n">
        <f aca="false">IF(OR(D114="",D114+G114=0),"",D114/(D114+G114))</f>
        <v>0.721958925750395</v>
      </c>
      <c r="K114" s="40" t="n">
        <f aca="false">IF(E114="","",E114/(E114+H114))</f>
        <v>0.713355048859935</v>
      </c>
      <c r="L114" s="69" t="n">
        <f aca="false">IF(OR(K114="",J114=""),"",(J114-K114)*100)</f>
        <v>0.860387689046016</v>
      </c>
      <c r="M114" s="36" t="n">
        <v>6.04985165465226</v>
      </c>
      <c r="N114" s="36" t="n">
        <v>1.28196378881551</v>
      </c>
      <c r="O114" s="36" t="n">
        <f aca="false">SQRT(M114^2+N114^2)</f>
        <v>6.18418436005371</v>
      </c>
      <c r="P114" s="40" t="n">
        <f aca="false">IF(J114="","",MAX(0,J114-1.96*O114/100))</f>
        <v>0.600748912293342</v>
      </c>
      <c r="Q114" s="40" t="n">
        <f aca="false">IF(J114="","",MIN(1,J114+1.96*O114/100))</f>
        <v>0.843168939207448</v>
      </c>
      <c r="R114" s="32" t="str">
        <f aca="false">IF(L114="","",IF(ABS(L114)&lt;=O114,"Yes","No"))</f>
        <v>Yes</v>
      </c>
      <c r="S114" s="32" t="str">
        <f aca="false">IF(L114="","",IF(ABS(L114)&lt;=1.96*O114,"Yes","No"))</f>
        <v>Yes</v>
      </c>
      <c r="T114" s="59" t="n">
        <f aca="false">IF(D114="","",ROUND(SQRT(((D114+G114)*O114/100)^2+(J114*(D114+G114)*0.15542)^2),0))</f>
        <v>81</v>
      </c>
      <c r="U114" s="32"/>
    </row>
    <row r="115" customFormat="false" ht="15" hidden="false" customHeight="false" outlineLevel="0" collapsed="false">
      <c r="A115" s="32" t="s">
        <v>230</v>
      </c>
      <c r="B115" s="32" t="s">
        <v>293</v>
      </c>
      <c r="C115" s="32" t="s">
        <v>297</v>
      </c>
      <c r="D115" s="59" t="n">
        <v>468</v>
      </c>
      <c r="E115" s="59" t="n">
        <v>463</v>
      </c>
      <c r="F115" s="68" t="n">
        <f aca="false">IF(E115="","",D115-E115)</f>
        <v>5</v>
      </c>
      <c r="G115" s="59" t="n">
        <v>220</v>
      </c>
      <c r="H115" s="59" t="n">
        <v>219</v>
      </c>
      <c r="I115" s="68" t="n">
        <f aca="false">IF(H115="","",G115-H115)</f>
        <v>1</v>
      </c>
      <c r="J115" s="40" t="n">
        <f aca="false">IF(OR(D115="",D115+G115=0),"",D115/(D115+G115))</f>
        <v>0.680232558139535</v>
      </c>
      <c r="K115" s="40" t="n">
        <f aca="false">IF(E115="","",E115/(E115+H115))</f>
        <v>0.678885630498534</v>
      </c>
      <c r="L115" s="69" t="n">
        <f aca="false">IF(OR(K115="",J115=""),"",(J115-K115)*100)</f>
        <v>0.134692764100119</v>
      </c>
      <c r="M115" s="36" t="n">
        <v>6.04985165465226</v>
      </c>
      <c r="N115" s="36" t="n">
        <v>1.28196378881551</v>
      </c>
      <c r="O115" s="36" t="n">
        <f aca="false">SQRT(M115^2+N115^2)</f>
        <v>6.18418436005371</v>
      </c>
      <c r="P115" s="40" t="n">
        <f aca="false">IF(J115="","",MAX(0,J115-1.96*O115/100))</f>
        <v>0.559022544682482</v>
      </c>
      <c r="Q115" s="40" t="n">
        <f aca="false">IF(J115="","",MIN(1,J115+1.96*O115/100))</f>
        <v>0.801442571596588</v>
      </c>
      <c r="R115" s="32" t="str">
        <f aca="false">IF(L115="","",IF(ABS(L115)&lt;=O115,"Yes","No"))</f>
        <v>Yes</v>
      </c>
      <c r="S115" s="32" t="str">
        <f aca="false">IF(L115="","",IF(ABS(L115)&lt;=1.96*O115,"Yes","No"))</f>
        <v>Yes</v>
      </c>
      <c r="T115" s="59" t="n">
        <f aca="false">IF(D115="","",ROUND(SQRT(((D115+G115)*O115/100)^2+(J115*(D115+G115)*0.15542)^2),0))</f>
        <v>84</v>
      </c>
      <c r="U115" s="32"/>
    </row>
    <row r="116" customFormat="false" ht="15" hidden="false" customHeight="false" outlineLevel="0" collapsed="false">
      <c r="A116" s="32" t="s">
        <v>230</v>
      </c>
      <c r="B116" s="32" t="s">
        <v>293</v>
      </c>
      <c r="C116" s="32" t="s">
        <v>298</v>
      </c>
      <c r="D116" s="59" t="n">
        <v>783</v>
      </c>
      <c r="E116" s="59" t="n">
        <v>782</v>
      </c>
      <c r="F116" s="68" t="n">
        <f aca="false">IF(E116="","",D116-E116)</f>
        <v>1</v>
      </c>
      <c r="G116" s="59" t="n">
        <v>480</v>
      </c>
      <c r="H116" s="59" t="n">
        <v>404</v>
      </c>
      <c r="I116" s="68" t="n">
        <f aca="false">IF(H116="","",G116-H116)</f>
        <v>76</v>
      </c>
      <c r="J116" s="40" t="n">
        <f aca="false">IF(OR(D116="",D116+G116=0),"",D116/(D116+G116))</f>
        <v>0.619952494061758</v>
      </c>
      <c r="K116" s="40" t="n">
        <f aca="false">IF(E116="","",E116/(E116+H116))</f>
        <v>0.659359190556492</v>
      </c>
      <c r="L116" s="69" t="n">
        <f aca="false">IF(OR(K116="",J116=""),"",(J116-K116)*100)</f>
        <v>-3.94066964947347</v>
      </c>
      <c r="M116" s="36" t="n">
        <v>3.24353162605248</v>
      </c>
      <c r="N116" s="36" t="n">
        <v>1.28196378881551</v>
      </c>
      <c r="O116" s="36" t="n">
        <f aca="false">SQRT(M116^2+N116^2)</f>
        <v>3.4876824059878</v>
      </c>
      <c r="P116" s="40" t="n">
        <f aca="false">IF(J116="","",MAX(0,J116-1.96*O116/100))</f>
        <v>0.551593918904397</v>
      </c>
      <c r="Q116" s="40" t="n">
        <f aca="false">IF(J116="","",MIN(1,J116+1.96*O116/100))</f>
        <v>0.688311069219119</v>
      </c>
      <c r="R116" s="32" t="str">
        <f aca="false">IF(L116="","",IF(ABS(L116)&lt;=O116,"Yes","No"))</f>
        <v>No</v>
      </c>
      <c r="S116" s="32" t="str">
        <f aca="false">IF(L116="","",IF(ABS(L116)&lt;=1.96*O116,"Yes","No"))</f>
        <v>Yes</v>
      </c>
      <c r="T116" s="59" t="n">
        <f aca="false">IF(D116="","",ROUND(SQRT(((D116+G116)*O116/100)^2+(J116*(D116+G116)*0.09179)^2),0))</f>
        <v>84</v>
      </c>
      <c r="U116" s="32"/>
    </row>
    <row r="117" customFormat="false" ht="15" hidden="false" customHeight="false" outlineLevel="0" collapsed="false">
      <c r="A117" s="32" t="s">
        <v>230</v>
      </c>
      <c r="B117" s="32" t="s">
        <v>293</v>
      </c>
      <c r="C117" s="32" t="s">
        <v>299</v>
      </c>
      <c r="D117" s="59" t="n">
        <v>515</v>
      </c>
      <c r="E117" s="59" t="n">
        <v>503</v>
      </c>
      <c r="F117" s="68" t="n">
        <f aca="false">IF(E117="","",D117-E117)</f>
        <v>12</v>
      </c>
      <c r="G117" s="59" t="n">
        <v>328</v>
      </c>
      <c r="H117" s="59" t="n">
        <v>318</v>
      </c>
      <c r="I117" s="68" t="n">
        <f aca="false">IF(H117="","",G117-H117)</f>
        <v>10</v>
      </c>
      <c r="J117" s="40" t="n">
        <f aca="false">IF(OR(D117="",D117+G117=0),"",D117/(D117+G117))</f>
        <v>0.610913404507711</v>
      </c>
      <c r="K117" s="40" t="n">
        <f aca="false">IF(E117="","",E117/(E117+H117))</f>
        <v>0.612667478684531</v>
      </c>
      <c r="L117" s="69" t="n">
        <f aca="false">IF(OR(K117="",J117=""),"",(J117-K117)*100)</f>
        <v>-0.17540741768205</v>
      </c>
      <c r="M117" s="36" t="n">
        <v>3.93166321401231</v>
      </c>
      <c r="N117" s="36" t="n">
        <v>1.28196378881551</v>
      </c>
      <c r="O117" s="36" t="n">
        <f aca="false">SQRT(M117^2+N117^2)</f>
        <v>4.13538472022276</v>
      </c>
      <c r="P117" s="40" t="n">
        <f aca="false">IF(J117="","",MAX(0,J117-1.96*O117/100))</f>
        <v>0.529859863991345</v>
      </c>
      <c r="Q117" s="40" t="n">
        <f aca="false">IF(J117="","",MIN(1,J117+1.96*O117/100))</f>
        <v>0.691966945024077</v>
      </c>
      <c r="R117" s="32" t="str">
        <f aca="false">IF(L117="","",IF(ABS(L117)&lt;=O117,"Yes","No"))</f>
        <v>Yes</v>
      </c>
      <c r="S117" s="32" t="str">
        <f aca="false">IF(L117="","",IF(ABS(L117)&lt;=1.96*O117,"Yes","No"))</f>
        <v>Yes</v>
      </c>
      <c r="T117" s="59" t="n">
        <f aca="false">IF(D117="","",ROUND(SQRT(((D117+G117)*O117/100)^2+(J117*(D117+G117)*0.09439)^2),0))</f>
        <v>60</v>
      </c>
      <c r="U117" s="32"/>
    </row>
    <row r="118" customFormat="false" ht="15" hidden="false" customHeight="false" outlineLevel="0" collapsed="false">
      <c r="A118" s="32" t="s">
        <v>230</v>
      </c>
      <c r="B118" s="32" t="s">
        <v>293</v>
      </c>
      <c r="C118" s="32" t="s">
        <v>300</v>
      </c>
      <c r="D118" s="59" t="n">
        <v>604</v>
      </c>
      <c r="E118" s="59" t="n">
        <v>597</v>
      </c>
      <c r="F118" s="68" t="n">
        <f aca="false">IF(E118="","",D118-E118)</f>
        <v>7</v>
      </c>
      <c r="G118" s="59" t="n">
        <v>429</v>
      </c>
      <c r="H118" s="59" t="n">
        <v>396</v>
      </c>
      <c r="I118" s="68" t="n">
        <f aca="false">IF(H118="","",G118-H118)</f>
        <v>33</v>
      </c>
      <c r="J118" s="40" t="n">
        <f aca="false">IF(OR(D118="",D118+G118=0),"",D118/(D118+G118))</f>
        <v>0.584704743465634</v>
      </c>
      <c r="K118" s="40" t="n">
        <f aca="false">IF(E118="","",E118/(E118+H118))</f>
        <v>0.601208459214502</v>
      </c>
      <c r="L118" s="69" t="n">
        <f aca="false">IF(OR(K118="",J118=""),"",(J118-K118)*100)</f>
        <v>-1.65037157488674</v>
      </c>
      <c r="M118" s="36" t="n">
        <v>3.93166321401231</v>
      </c>
      <c r="N118" s="36" t="n">
        <v>1.28196378881551</v>
      </c>
      <c r="O118" s="36" t="n">
        <f aca="false">SQRT(M118^2+N118^2)</f>
        <v>4.13538472022276</v>
      </c>
      <c r="P118" s="40" t="n">
        <f aca="false">IF(J118="","",MAX(0,J118-1.96*O118/100))</f>
        <v>0.503651202949268</v>
      </c>
      <c r="Q118" s="40" t="n">
        <f aca="false">IF(J118="","",MIN(1,J118+1.96*O118/100))</f>
        <v>0.665758283982</v>
      </c>
      <c r="R118" s="32" t="str">
        <f aca="false">IF(L118="","",IF(ABS(L118)&lt;=O118,"Yes","No"))</f>
        <v>Yes</v>
      </c>
      <c r="S118" s="32" t="str">
        <f aca="false">IF(L118="","",IF(ABS(L118)&lt;=1.96*O118,"Yes","No"))</f>
        <v>Yes</v>
      </c>
      <c r="T118" s="59" t="n">
        <f aca="false">IF(D118="","",ROUND(SQRT(((D118+G118)*O118/100)^2+(J118*(D118+G118)*0.09439)^2),0))</f>
        <v>71</v>
      </c>
      <c r="U118" s="32"/>
    </row>
    <row r="119" customFormat="false" ht="15" hidden="false" customHeight="false" outlineLevel="0" collapsed="false">
      <c r="A119" s="32" t="s">
        <v>230</v>
      </c>
      <c r="B119" s="32" t="s">
        <v>293</v>
      </c>
      <c r="C119" s="32" t="s">
        <v>301</v>
      </c>
      <c r="D119" s="59" t="n">
        <v>668</v>
      </c>
      <c r="E119" s="59" t="n">
        <v>678</v>
      </c>
      <c r="F119" s="68" t="n">
        <f aca="false">IF(E119="","",D119-E119)</f>
        <v>-10</v>
      </c>
      <c r="G119" s="59" t="n">
        <v>439</v>
      </c>
      <c r="H119" s="59" t="n">
        <v>451</v>
      </c>
      <c r="I119" s="68" t="n">
        <f aca="false">IF(H119="","",G119-H119)</f>
        <v>-12</v>
      </c>
      <c r="J119" s="40" t="n">
        <f aca="false">IF(OR(D119="",D119+G119=0),"",D119/(D119+G119))</f>
        <v>0.603432700993677</v>
      </c>
      <c r="K119" s="40" t="n">
        <f aca="false">IF(E119="","",E119/(E119+H119))</f>
        <v>0.600531443755536</v>
      </c>
      <c r="L119" s="69" t="n">
        <f aca="false">IF(OR(K119="",J119=""),"",(J119-K119)*100)</f>
        <v>0.290125723814072</v>
      </c>
      <c r="M119" s="36" t="n">
        <v>3.93166321401231</v>
      </c>
      <c r="N119" s="36" t="n">
        <v>1.28196378881551</v>
      </c>
      <c r="O119" s="36" t="n">
        <f aca="false">SQRT(M119^2+N119^2)</f>
        <v>4.13538472022276</v>
      </c>
      <c r="P119" s="40" t="n">
        <f aca="false">IF(J119="","",MAX(0,J119-1.96*O119/100))</f>
        <v>0.522379160477311</v>
      </c>
      <c r="Q119" s="40" t="n">
        <f aca="false">IF(J119="","",MIN(1,J119+1.96*O119/100))</f>
        <v>0.684486241510043</v>
      </c>
      <c r="R119" s="32" t="str">
        <f aca="false">IF(L119="","",IF(ABS(L119)&lt;=O119,"Yes","No"))</f>
        <v>Yes</v>
      </c>
      <c r="S119" s="32" t="str">
        <f aca="false">IF(L119="","",IF(ABS(L119)&lt;=1.96*O119,"Yes","No"))</f>
        <v>Yes</v>
      </c>
      <c r="T119" s="59" t="n">
        <f aca="false">IF(D119="","",ROUND(SQRT(((D119+G119)*O119/100)^2+(J119*(D119+G119)*0.09439)^2),0))</f>
        <v>78</v>
      </c>
      <c r="U119" s="32"/>
    </row>
    <row r="120" customFormat="false" ht="15" hidden="false" customHeight="false" outlineLevel="0" collapsed="false">
      <c r="A120" s="32" t="s">
        <v>230</v>
      </c>
      <c r="B120" s="32" t="s">
        <v>293</v>
      </c>
      <c r="C120" s="32" t="s">
        <v>302</v>
      </c>
      <c r="D120" s="59" t="n">
        <v>523</v>
      </c>
      <c r="E120" s="59" t="n">
        <v>524</v>
      </c>
      <c r="F120" s="68" t="n">
        <f aca="false">IF(E120="","",D120-E120)</f>
        <v>-1</v>
      </c>
      <c r="G120" s="59" t="n">
        <v>342</v>
      </c>
      <c r="H120" s="59" t="n">
        <v>327</v>
      </c>
      <c r="I120" s="68" t="n">
        <f aca="false">IF(H120="","",G120-H120)</f>
        <v>15</v>
      </c>
      <c r="J120" s="40" t="n">
        <f aca="false">IF(OR(D120="",D120+G120=0),"",D120/(D120+G120))</f>
        <v>0.604624277456647</v>
      </c>
      <c r="K120" s="40" t="n">
        <f aca="false">IF(E120="","",E120/(E120+H120))</f>
        <v>0.615746180963572</v>
      </c>
      <c r="L120" s="69" t="n">
        <f aca="false">IF(OR(K120="",J120=""),"",(J120-K120)*100)</f>
        <v>-1.11219035069249</v>
      </c>
      <c r="M120" s="36" t="n">
        <v>3.93166321401231</v>
      </c>
      <c r="N120" s="36" t="n">
        <v>1.28196378881551</v>
      </c>
      <c r="O120" s="36" t="n">
        <f aca="false">SQRT(M120^2+N120^2)</f>
        <v>4.13538472022276</v>
      </c>
      <c r="P120" s="40" t="n">
        <f aca="false">IF(J120="","",MAX(0,J120-1.96*O120/100))</f>
        <v>0.523570736940281</v>
      </c>
      <c r="Q120" s="40" t="n">
        <f aca="false">IF(J120="","",MIN(1,J120+1.96*O120/100))</f>
        <v>0.685677817973013</v>
      </c>
      <c r="R120" s="32" t="str">
        <f aca="false">IF(L120="","",IF(ABS(L120)&lt;=O120,"Yes","No"))</f>
        <v>Yes</v>
      </c>
      <c r="S120" s="32" t="str">
        <f aca="false">IF(L120="","",IF(ABS(L120)&lt;=1.96*O120,"Yes","No"))</f>
        <v>Yes</v>
      </c>
      <c r="T120" s="59" t="n">
        <f aca="false">IF(D120="","",ROUND(SQRT(((D120+G120)*O120/100)^2+(J120*(D120+G120)*0.09439)^2),0))</f>
        <v>61</v>
      </c>
      <c r="U120" s="32"/>
    </row>
    <row r="121" customFormat="false" ht="15" hidden="false" customHeight="false" outlineLevel="0" collapsed="false">
      <c r="A121" s="32" t="s">
        <v>230</v>
      </c>
      <c r="B121" s="32" t="s">
        <v>293</v>
      </c>
      <c r="C121" s="32" t="s">
        <v>303</v>
      </c>
      <c r="D121" s="59" t="n">
        <v>412</v>
      </c>
      <c r="E121" s="59" t="n">
        <v>437</v>
      </c>
      <c r="F121" s="68" t="n">
        <f aca="false">IF(E121="","",D121-E121)</f>
        <v>-25</v>
      </c>
      <c r="G121" s="59" t="n">
        <v>333</v>
      </c>
      <c r="H121" s="59" t="n">
        <v>344</v>
      </c>
      <c r="I121" s="68" t="n">
        <f aca="false">IF(H121="","",G121-H121)</f>
        <v>-11</v>
      </c>
      <c r="J121" s="40" t="n">
        <f aca="false">IF(OR(D121="",D121+G121=0),"",D121/(D121+G121))</f>
        <v>0.553020134228188</v>
      </c>
      <c r="K121" s="40" t="n">
        <f aca="false">IF(E121="","",E121/(E121+H121))</f>
        <v>0.559539052496799</v>
      </c>
      <c r="L121" s="69" t="n">
        <f aca="false">IF(OR(K121="",J121=""),"",(J121-K121)*100)</f>
        <v>-0.651891826861106</v>
      </c>
      <c r="M121" s="36" t="n">
        <v>6.04985165465226</v>
      </c>
      <c r="N121" s="36" t="n">
        <v>1.28196378881551</v>
      </c>
      <c r="O121" s="36" t="n">
        <f aca="false">SQRT(M121^2+N121^2)</f>
        <v>6.18418436005371</v>
      </c>
      <c r="P121" s="40" t="n">
        <f aca="false">IF(J121="","",MAX(0,J121-1.96*O121/100))</f>
        <v>0.431810120771135</v>
      </c>
      <c r="Q121" s="40" t="n">
        <f aca="false">IF(J121="","",MIN(1,J121+1.96*O121/100))</f>
        <v>0.674230147685241</v>
      </c>
      <c r="R121" s="32" t="str">
        <f aca="false">IF(L121="","",IF(ABS(L121)&lt;=O121,"Yes","No"))</f>
        <v>Yes</v>
      </c>
      <c r="S121" s="32" t="str">
        <f aca="false">IF(L121="","",IF(ABS(L121)&lt;=1.96*O121,"Yes","No"))</f>
        <v>Yes</v>
      </c>
      <c r="T121" s="59" t="n">
        <f aca="false">IF(D121="","",ROUND(SQRT(((D121+G121)*O121/100)^2+(J121*(D121+G121)*0.15542)^2),0))</f>
        <v>79</v>
      </c>
      <c r="U121" s="32"/>
    </row>
    <row r="122" customFormat="false" ht="15" hidden="false" customHeight="false" outlineLevel="0" collapsed="false">
      <c r="A122" s="32" t="s">
        <v>230</v>
      </c>
      <c r="B122" s="32" t="s">
        <v>293</v>
      </c>
      <c r="C122" s="32" t="s">
        <v>304</v>
      </c>
      <c r="D122" s="59" t="n">
        <v>572</v>
      </c>
      <c r="E122" s="59" t="n">
        <v>581</v>
      </c>
      <c r="F122" s="68" t="n">
        <f aca="false">IF(E122="","",D122-E122)</f>
        <v>-9</v>
      </c>
      <c r="G122" s="59" t="n">
        <v>362</v>
      </c>
      <c r="H122" s="59" t="n">
        <v>342</v>
      </c>
      <c r="I122" s="68" t="n">
        <f aca="false">IF(H122="","",G122-H122)</f>
        <v>20</v>
      </c>
      <c r="J122" s="40" t="n">
        <f aca="false">IF(OR(D122="",D122+G122=0),"",D122/(D122+G122))</f>
        <v>0.612419700214133</v>
      </c>
      <c r="K122" s="40" t="n">
        <f aca="false">IF(E122="","",E122/(E122+H122))</f>
        <v>0.629469122426869</v>
      </c>
      <c r="L122" s="69" t="n">
        <f aca="false">IF(OR(K122="",J122=""),"",(J122-K122)*100)</f>
        <v>-1.70494222127362</v>
      </c>
      <c r="M122" s="36" t="n">
        <v>3.93166321401231</v>
      </c>
      <c r="N122" s="36" t="n">
        <v>1.28196378881551</v>
      </c>
      <c r="O122" s="36" t="n">
        <f aca="false">SQRT(M122^2+N122^2)</f>
        <v>4.13538472022276</v>
      </c>
      <c r="P122" s="40" t="n">
        <f aca="false">IF(J122="","",MAX(0,J122-1.96*O122/100))</f>
        <v>0.531366159697767</v>
      </c>
      <c r="Q122" s="40" t="n">
        <f aca="false">IF(J122="","",MIN(1,J122+1.96*O122/100))</f>
        <v>0.693473240730499</v>
      </c>
      <c r="R122" s="32" t="str">
        <f aca="false">IF(L122="","",IF(ABS(L122)&lt;=O122,"Yes","No"))</f>
        <v>Yes</v>
      </c>
      <c r="S122" s="32" t="str">
        <f aca="false">IF(L122="","",IF(ABS(L122)&lt;=1.96*O122,"Yes","No"))</f>
        <v>Yes</v>
      </c>
      <c r="T122" s="59" t="n">
        <f aca="false">IF(D122="","",ROUND(SQRT(((D122+G122)*O122/100)^2+(J122*(D122+G122)*0.09439)^2),0))</f>
        <v>66</v>
      </c>
      <c r="U122" s="32"/>
    </row>
    <row r="123" customFormat="false" ht="15" hidden="false" customHeight="false" outlineLevel="0" collapsed="false">
      <c r="A123" s="32" t="s">
        <v>230</v>
      </c>
      <c r="B123" s="32" t="s">
        <v>293</v>
      </c>
      <c r="C123" s="32" t="s">
        <v>305</v>
      </c>
      <c r="D123" s="59" t="n">
        <v>597</v>
      </c>
      <c r="E123" s="59" t="n">
        <v>591</v>
      </c>
      <c r="F123" s="68" t="n">
        <f aca="false">IF(E123="","",D123-E123)</f>
        <v>6</v>
      </c>
      <c r="G123" s="59" t="n">
        <v>412</v>
      </c>
      <c r="H123" s="59" t="n">
        <v>390</v>
      </c>
      <c r="I123" s="68" t="n">
        <f aca="false">IF(H123="","",G123-H123)</f>
        <v>22</v>
      </c>
      <c r="J123" s="40" t="n">
        <f aca="false">IF(OR(D123="",D123+G123=0),"",D123/(D123+G123))</f>
        <v>0.591674925668979</v>
      </c>
      <c r="K123" s="40" t="n">
        <f aca="false">IF(E123="","",E123/(E123+H123))</f>
        <v>0.602446483180428</v>
      </c>
      <c r="L123" s="69" t="n">
        <f aca="false">IF(OR(K123="",J123=""),"",(J123-K123)*100)</f>
        <v>-1.0771557511449</v>
      </c>
      <c r="M123" s="36" t="n">
        <v>3.93166321401231</v>
      </c>
      <c r="N123" s="36" t="n">
        <v>1.28196378881551</v>
      </c>
      <c r="O123" s="36" t="n">
        <f aca="false">SQRT(M123^2+N123^2)</f>
        <v>4.13538472022276</v>
      </c>
      <c r="P123" s="40" t="n">
        <f aca="false">IF(J123="","",MAX(0,J123-1.96*O123/100))</f>
        <v>0.510621385152613</v>
      </c>
      <c r="Q123" s="40" t="n">
        <f aca="false">IF(J123="","",MIN(1,J123+1.96*O123/100))</f>
        <v>0.672728466185345</v>
      </c>
      <c r="R123" s="32" t="str">
        <f aca="false">IF(L123="","",IF(ABS(L123)&lt;=O123,"Yes","No"))</f>
        <v>Yes</v>
      </c>
      <c r="S123" s="32" t="str">
        <f aca="false">IF(L123="","",IF(ABS(L123)&lt;=1.96*O123,"Yes","No"))</f>
        <v>Yes</v>
      </c>
      <c r="T123" s="59" t="n">
        <f aca="false">IF(D123="","",ROUND(SQRT(((D123+G123)*O123/100)^2+(J123*(D123+G123)*0.09439)^2),0))</f>
        <v>70</v>
      </c>
      <c r="U123" s="32"/>
    </row>
    <row r="124" customFormat="false" ht="15" hidden="false" customHeight="false" outlineLevel="0" collapsed="false">
      <c r="A124" s="32" t="s">
        <v>230</v>
      </c>
      <c r="B124" s="32" t="s">
        <v>306</v>
      </c>
      <c r="C124" s="32" t="s">
        <v>307</v>
      </c>
      <c r="D124" s="59" t="n">
        <v>532</v>
      </c>
      <c r="E124" s="59" t="n">
        <v>557</v>
      </c>
      <c r="F124" s="68" t="n">
        <f aca="false">IF(E124="","",D124-E124)</f>
        <v>-25</v>
      </c>
      <c r="G124" s="59" t="n">
        <v>429</v>
      </c>
      <c r="H124" s="59" t="n">
        <v>454</v>
      </c>
      <c r="I124" s="68" t="n">
        <f aca="false">IF(H124="","",G124-H124)</f>
        <v>-25</v>
      </c>
      <c r="J124" s="40" t="n">
        <f aca="false">IF(OR(D124="",D124+G124=0),"",D124/(D124+G124))</f>
        <v>0.553590010405827</v>
      </c>
      <c r="K124" s="40" t="n">
        <f aca="false">IF(E124="","",E124/(E124+H124))</f>
        <v>0.550939663699308</v>
      </c>
      <c r="L124" s="69" t="n">
        <f aca="false">IF(OR(K124="",J124=""),"",(J124-K124)*100)</f>
        <v>0.265034670651965</v>
      </c>
      <c r="M124" s="36" t="n">
        <v>3.93166321401231</v>
      </c>
      <c r="N124" s="36" t="n">
        <v>1.28196378881551</v>
      </c>
      <c r="O124" s="36" t="n">
        <f aca="false">SQRT(M124^2+N124^2)</f>
        <v>4.13538472022276</v>
      </c>
      <c r="P124" s="40" t="n">
        <f aca="false">IF(J124="","",MAX(0,J124-1.96*O124/100))</f>
        <v>0.472536469889461</v>
      </c>
      <c r="Q124" s="40" t="n">
        <f aca="false">IF(J124="","",MIN(1,J124+1.96*O124/100))</f>
        <v>0.634643550922193</v>
      </c>
      <c r="R124" s="32" t="str">
        <f aca="false">IF(L124="","",IF(ABS(L124)&lt;=O124,"Yes","No"))</f>
        <v>Yes</v>
      </c>
      <c r="S124" s="32" t="str">
        <f aca="false">IF(L124="","",IF(ABS(L124)&lt;=1.96*O124,"Yes","No"))</f>
        <v>Yes</v>
      </c>
      <c r="T124" s="59" t="n">
        <f aca="false">IF(D124="","",ROUND(SQRT(((D124+G124)*O124/100)^2+(J124*(D124+G124)*0.09439)^2),0))</f>
        <v>64</v>
      </c>
      <c r="U124" s="32"/>
    </row>
    <row r="125" customFormat="false" ht="15" hidden="false" customHeight="false" outlineLevel="0" collapsed="false">
      <c r="A125" s="32" t="s">
        <v>230</v>
      </c>
      <c r="B125" s="32" t="s">
        <v>306</v>
      </c>
      <c r="C125" s="32" t="s">
        <v>308</v>
      </c>
      <c r="D125" s="59" t="n">
        <v>493</v>
      </c>
      <c r="E125" s="59" t="n">
        <v>467</v>
      </c>
      <c r="F125" s="68" t="n">
        <f aca="false">IF(E125="","",D125-E125)</f>
        <v>26</v>
      </c>
      <c r="G125" s="59" t="n">
        <v>558</v>
      </c>
      <c r="H125" s="59" t="n">
        <v>513</v>
      </c>
      <c r="I125" s="68" t="n">
        <f aca="false">IF(H125="","",G125-H125)</f>
        <v>45</v>
      </c>
      <c r="J125" s="40" t="n">
        <f aca="false">IF(OR(D125="",D125+G125=0),"",D125/(D125+G125))</f>
        <v>0.469077069457659</v>
      </c>
      <c r="K125" s="40" t="n">
        <f aca="false">IF(E125="","",E125/(E125+H125))</f>
        <v>0.476530612244898</v>
      </c>
      <c r="L125" s="69" t="n">
        <f aca="false">IF(OR(K125="",J125=""),"",(J125-K125)*100)</f>
        <v>-0.745354278723859</v>
      </c>
      <c r="M125" s="36" t="n">
        <v>3.93166321401231</v>
      </c>
      <c r="N125" s="36" t="n">
        <v>1.28196378881551</v>
      </c>
      <c r="O125" s="36" t="n">
        <f aca="false">SQRT(M125^2+N125^2)</f>
        <v>4.13538472022276</v>
      </c>
      <c r="P125" s="40" t="n">
        <f aca="false">IF(J125="","",MAX(0,J125-1.96*O125/100))</f>
        <v>0.388023528941293</v>
      </c>
      <c r="Q125" s="40" t="n">
        <f aca="false">IF(J125="","",MIN(1,J125+1.96*O125/100))</f>
        <v>0.550130609974025</v>
      </c>
      <c r="R125" s="32" t="str">
        <f aca="false">IF(L125="","",IF(ABS(L125)&lt;=O125,"Yes","No"))</f>
        <v>Yes</v>
      </c>
      <c r="S125" s="32" t="str">
        <f aca="false">IF(L125="","",IF(ABS(L125)&lt;=1.96*O125,"Yes","No"))</f>
        <v>Yes</v>
      </c>
      <c r="T125" s="59" t="n">
        <f aca="false">IF(D125="","",ROUND(SQRT(((D125+G125)*O125/100)^2+(J125*(D125+G125)*0.09439)^2),0))</f>
        <v>64</v>
      </c>
      <c r="U125" s="32"/>
    </row>
    <row r="126" customFormat="false" ht="15" hidden="false" customHeight="false" outlineLevel="0" collapsed="false">
      <c r="A126" s="32" t="s">
        <v>230</v>
      </c>
      <c r="B126" s="32" t="s">
        <v>306</v>
      </c>
      <c r="C126" s="32" t="s">
        <v>309</v>
      </c>
      <c r="D126" s="59" t="n">
        <v>540</v>
      </c>
      <c r="E126" s="59" t="n">
        <v>536</v>
      </c>
      <c r="F126" s="68" t="n">
        <f aca="false">IF(E126="","",D126-E126)</f>
        <v>4</v>
      </c>
      <c r="G126" s="59" t="n">
        <v>539</v>
      </c>
      <c r="H126" s="59" t="n">
        <v>524</v>
      </c>
      <c r="I126" s="68" t="n">
        <f aca="false">IF(H126="","",G126-H126)</f>
        <v>15</v>
      </c>
      <c r="J126" s="40" t="n">
        <f aca="false">IF(OR(D126="",D126+G126=0),"",D126/(D126+G126))</f>
        <v>0.500463392029657</v>
      </c>
      <c r="K126" s="40" t="n">
        <f aca="false">IF(E126="","",E126/(E126+H126))</f>
        <v>0.505660377358491</v>
      </c>
      <c r="L126" s="69" t="n">
        <f aca="false">IF(OR(K126="",J126=""),"",(J126-K126)*100)</f>
        <v>-0.51969853288335</v>
      </c>
      <c r="M126" s="36" t="n">
        <v>3.93166321401231</v>
      </c>
      <c r="N126" s="36" t="n">
        <v>1.28196378881551</v>
      </c>
      <c r="O126" s="36" t="n">
        <f aca="false">SQRT(M126^2+N126^2)</f>
        <v>4.13538472022276</v>
      </c>
      <c r="P126" s="40" t="n">
        <f aca="false">IF(J126="","",MAX(0,J126-1.96*O126/100))</f>
        <v>0.419409851513291</v>
      </c>
      <c r="Q126" s="40" t="n">
        <f aca="false">IF(J126="","",MIN(1,J126+1.96*O126/100))</f>
        <v>0.581516932546023</v>
      </c>
      <c r="R126" s="32" t="str">
        <f aca="false">IF(L126="","",IF(ABS(L126)&lt;=O126,"Yes","No"))</f>
        <v>Yes</v>
      </c>
      <c r="S126" s="32" t="str">
        <f aca="false">IF(L126="","",IF(ABS(L126)&lt;=1.96*O126,"Yes","No"))</f>
        <v>Yes</v>
      </c>
      <c r="T126" s="59" t="n">
        <f aca="false">IF(D126="","",ROUND(SQRT(((D126+G126)*O126/100)^2+(J126*(D126+G126)*0.09439)^2),0))</f>
        <v>68</v>
      </c>
      <c r="U126" s="32"/>
    </row>
    <row r="127" customFormat="false" ht="15" hidden="false" customHeight="false" outlineLevel="0" collapsed="false">
      <c r="A127" s="32" t="s">
        <v>230</v>
      </c>
      <c r="B127" s="32" t="s">
        <v>310</v>
      </c>
      <c r="C127" s="32" t="s">
        <v>310</v>
      </c>
      <c r="D127" s="59" t="n">
        <v>748</v>
      </c>
      <c r="E127" s="59" t="n">
        <v>735</v>
      </c>
      <c r="F127" s="68" t="n">
        <f aca="false">IF(E127="","",D127-E127)</f>
        <v>13</v>
      </c>
      <c r="G127" s="59" t="n">
        <v>824</v>
      </c>
      <c r="H127" s="59" t="n">
        <v>804</v>
      </c>
      <c r="I127" s="68" t="n">
        <f aca="false">IF(H127="","",G127-H127)</f>
        <v>20</v>
      </c>
      <c r="J127" s="40" t="n">
        <f aca="false">IF(OR(D127="",D127+G127=0),"",D127/(D127+G127))</f>
        <v>0.475826972010178</v>
      </c>
      <c r="K127" s="40" t="n">
        <f aca="false">IF(E127="","",E127/(E127+H127))</f>
        <v>0.477582846003899</v>
      </c>
      <c r="L127" s="69" t="n">
        <f aca="false">IF(OR(K127="",J127=""),"",(J127-K127)*100)</f>
        <v>-0.175587399372051</v>
      </c>
      <c r="M127" s="36" t="n">
        <v>3.24353162605248</v>
      </c>
      <c r="N127" s="36" t="n">
        <v>1.28196378881551</v>
      </c>
      <c r="O127" s="36" t="n">
        <f aca="false">SQRT(M127^2+N127^2)</f>
        <v>3.4876824059878</v>
      </c>
      <c r="P127" s="40" t="n">
        <f aca="false">IF(J127="","",MAX(0,J127-1.96*O127/100))</f>
        <v>0.407468396852817</v>
      </c>
      <c r="Q127" s="40" t="n">
        <f aca="false">IF(J127="","",MIN(1,J127+1.96*O127/100))</f>
        <v>0.544185547167539</v>
      </c>
      <c r="R127" s="32" t="str">
        <f aca="false">IF(L127="","",IF(ABS(L127)&lt;=O127,"Yes","No"))</f>
        <v>Yes</v>
      </c>
      <c r="S127" s="32" t="str">
        <f aca="false">IF(L127="","",IF(ABS(L127)&lt;=1.96*O127,"Yes","No"))</f>
        <v>Yes</v>
      </c>
      <c r="T127" s="59" t="n">
        <f aca="false">IF(D127="","",ROUND(SQRT(((D127+G127)*O127/100)^2+(J127*(D127+G127)*0.09179)^2),0))</f>
        <v>88</v>
      </c>
      <c r="U127" s="32"/>
    </row>
    <row r="128" customFormat="false" ht="15" hidden="false" customHeight="false" outlineLevel="0" collapsed="false">
      <c r="A128" s="32" t="s">
        <v>230</v>
      </c>
      <c r="B128" s="32" t="s">
        <v>311</v>
      </c>
      <c r="C128" s="32" t="s">
        <v>312</v>
      </c>
      <c r="D128" s="59" t="n">
        <v>395</v>
      </c>
      <c r="E128" s="59" t="n">
        <v>372</v>
      </c>
      <c r="F128" s="68" t="n">
        <f aca="false">IF(E128="","",D128-E128)</f>
        <v>23</v>
      </c>
      <c r="G128" s="59" t="n">
        <v>412</v>
      </c>
      <c r="H128" s="59" t="n">
        <v>383</v>
      </c>
      <c r="I128" s="68" t="n">
        <f aca="false">IF(H128="","",G128-H128)</f>
        <v>29</v>
      </c>
      <c r="J128" s="40" t="n">
        <f aca="false">IF(OR(D128="",D128+G128=0),"",D128/(D128+G128))</f>
        <v>0.489467162329616</v>
      </c>
      <c r="K128" s="40" t="n">
        <f aca="false">IF(E128="","",E128/(E128+H128))</f>
        <v>0.492715231788079</v>
      </c>
      <c r="L128" s="69" t="n">
        <f aca="false">IF(OR(K128="",J128=""),"",(J128-K128)*100)</f>
        <v>-0.324806945846362</v>
      </c>
      <c r="M128" s="36" t="n">
        <v>3.93166321401231</v>
      </c>
      <c r="N128" s="36" t="n">
        <v>1.28196378881551</v>
      </c>
      <c r="O128" s="36" t="n">
        <f aca="false">SQRT(M128^2+N128^2)</f>
        <v>4.13538472022276</v>
      </c>
      <c r="P128" s="40" t="n">
        <f aca="false">IF(J128="","",MAX(0,J128-1.96*O128/100))</f>
        <v>0.40841362181325</v>
      </c>
      <c r="Q128" s="40" t="n">
        <f aca="false">IF(J128="","",MIN(1,J128+1.96*O128/100))</f>
        <v>0.570520702845982</v>
      </c>
      <c r="R128" s="32" t="str">
        <f aca="false">IF(L128="","",IF(ABS(L128)&lt;=O128,"Yes","No"))</f>
        <v>Yes</v>
      </c>
      <c r="S128" s="32" t="str">
        <f aca="false">IF(L128="","",IF(ABS(L128)&lt;=1.96*O128,"Yes","No"))</f>
        <v>Yes</v>
      </c>
      <c r="T128" s="59" t="n">
        <f aca="false">IF(D128="","",ROUND(SQRT(((D128+G128)*O128/100)^2+(J128*(D128+G128)*0.09439)^2),0))</f>
        <v>50</v>
      </c>
      <c r="U128" s="32"/>
    </row>
    <row r="129" customFormat="false" ht="15" hidden="false" customHeight="false" outlineLevel="0" collapsed="false">
      <c r="A129" s="32" t="s">
        <v>230</v>
      </c>
      <c r="B129" s="32" t="s">
        <v>311</v>
      </c>
      <c r="C129" s="32" t="s">
        <v>313</v>
      </c>
      <c r="D129" s="59" t="n">
        <v>534</v>
      </c>
      <c r="E129" s="59" t="n">
        <v>527</v>
      </c>
      <c r="F129" s="68" t="n">
        <f aca="false">IF(E129="","",D129-E129)</f>
        <v>7</v>
      </c>
      <c r="G129" s="59" t="n">
        <v>497</v>
      </c>
      <c r="H129" s="59" t="n">
        <v>515</v>
      </c>
      <c r="I129" s="68" t="n">
        <f aca="false">IF(H129="","",G129-H129)</f>
        <v>-18</v>
      </c>
      <c r="J129" s="40" t="n">
        <f aca="false">IF(OR(D129="",D129+G129=0),"",D129/(D129+G129))</f>
        <v>0.517943743937924</v>
      </c>
      <c r="K129" s="40" t="n">
        <f aca="false">IF(E129="","",E129/(E129+H129))</f>
        <v>0.505758157389635</v>
      </c>
      <c r="L129" s="69" t="n">
        <f aca="false">IF(OR(K129="",J129=""),"",(J129-K129)*100)</f>
        <v>1.21855865482889</v>
      </c>
      <c r="M129" s="36" t="n">
        <v>3.93166321401231</v>
      </c>
      <c r="N129" s="36" t="n">
        <v>1.28196378881551</v>
      </c>
      <c r="O129" s="36" t="n">
        <f aca="false">SQRT(M129^2+N129^2)</f>
        <v>4.13538472022276</v>
      </c>
      <c r="P129" s="40" t="n">
        <f aca="false">IF(J129="","",MAX(0,J129-1.96*O129/100))</f>
        <v>0.436890203421558</v>
      </c>
      <c r="Q129" s="40" t="n">
        <f aca="false">IF(J129="","",MIN(1,J129+1.96*O129/100))</f>
        <v>0.59899728445429</v>
      </c>
      <c r="R129" s="32" t="str">
        <f aca="false">IF(L129="","",IF(ABS(L129)&lt;=O129,"Yes","No"))</f>
        <v>Yes</v>
      </c>
      <c r="S129" s="32" t="str">
        <f aca="false">IF(L129="","",IF(ABS(L129)&lt;=1.96*O129,"Yes","No"))</f>
        <v>Yes</v>
      </c>
      <c r="T129" s="59" t="n">
        <f aca="false">IF(D129="","",ROUND(SQRT(((D129+G129)*O129/100)^2+(J129*(D129+G129)*0.09439)^2),0))</f>
        <v>66</v>
      </c>
      <c r="U129" s="32"/>
    </row>
    <row r="130" customFormat="false" ht="15" hidden="false" customHeight="false" outlineLevel="0" collapsed="false">
      <c r="A130" s="32" t="s">
        <v>230</v>
      </c>
      <c r="B130" s="32" t="s">
        <v>314</v>
      </c>
      <c r="C130" s="32" t="s">
        <v>315</v>
      </c>
      <c r="D130" s="59" t="n">
        <v>558</v>
      </c>
      <c r="E130" s="59" t="n">
        <v>562</v>
      </c>
      <c r="F130" s="68" t="n">
        <f aca="false">IF(E130="","",D130-E130)</f>
        <v>-4</v>
      </c>
      <c r="G130" s="59" t="n">
        <v>492</v>
      </c>
      <c r="H130" s="59" t="n">
        <v>497</v>
      </c>
      <c r="I130" s="68" t="n">
        <f aca="false">IF(H130="","",G130-H130)</f>
        <v>-5</v>
      </c>
      <c r="J130" s="40" t="n">
        <f aca="false">IF(OR(D130="",D130+G130=0),"",D130/(D130+G130))</f>
        <v>0.531428571428572</v>
      </c>
      <c r="K130" s="40" t="n">
        <f aca="false">IF(E130="","",E130/(E130+H130))</f>
        <v>0.530689329556185</v>
      </c>
      <c r="L130" s="69" t="n">
        <f aca="false">IF(OR(K130="",J130=""),"",(J130-K130)*100)</f>
        <v>0.0739241872386387</v>
      </c>
      <c r="M130" s="36" t="n">
        <v>3.93166321401231</v>
      </c>
      <c r="N130" s="36" t="n">
        <v>1.28196378881551</v>
      </c>
      <c r="O130" s="36" t="n">
        <f aca="false">SQRT(M130^2+N130^2)</f>
        <v>4.13538472022276</v>
      </c>
      <c r="P130" s="40" t="n">
        <f aca="false">IF(J130="","",MAX(0,J130-1.96*O130/100))</f>
        <v>0.450375030912205</v>
      </c>
      <c r="Q130" s="40" t="n">
        <f aca="false">IF(J130="","",MIN(1,J130+1.96*O130/100))</f>
        <v>0.612482111944938</v>
      </c>
      <c r="R130" s="32" t="str">
        <f aca="false">IF(L130="","",IF(ABS(L130)&lt;=O130,"Yes","No"))</f>
        <v>Yes</v>
      </c>
      <c r="S130" s="32" t="str">
        <f aca="false">IF(L130="","",IF(ABS(L130)&lt;=1.96*O130,"Yes","No"))</f>
        <v>Yes</v>
      </c>
      <c r="T130" s="59" t="n">
        <f aca="false">IF(D130="","",ROUND(SQRT(((D130+G130)*O130/100)^2+(J130*(D130+G130)*0.09439)^2),0))</f>
        <v>68</v>
      </c>
      <c r="U130" s="32"/>
    </row>
    <row r="131" customFormat="false" ht="15" hidden="false" customHeight="false" outlineLevel="0" collapsed="false">
      <c r="A131" s="32" t="s">
        <v>230</v>
      </c>
      <c r="B131" s="32" t="s">
        <v>314</v>
      </c>
      <c r="C131" s="32" t="s">
        <v>316</v>
      </c>
      <c r="D131" s="59" t="n">
        <v>564</v>
      </c>
      <c r="E131" s="59" t="n">
        <v>566</v>
      </c>
      <c r="F131" s="68" t="n">
        <f aca="false">IF(E131="","",D131-E131)</f>
        <v>-2</v>
      </c>
      <c r="G131" s="59" t="n">
        <v>515</v>
      </c>
      <c r="H131" s="59" t="n">
        <v>509</v>
      </c>
      <c r="I131" s="68" t="n">
        <f aca="false">IF(H131="","",G131-H131)</f>
        <v>6</v>
      </c>
      <c r="J131" s="40" t="n">
        <f aca="false">IF(OR(D131="",D131+G131=0),"",D131/(D131+G131))</f>
        <v>0.522706209453198</v>
      </c>
      <c r="K131" s="40" t="n">
        <f aca="false">IF(E131="","",E131/(E131+H131))</f>
        <v>0.526511627906977</v>
      </c>
      <c r="L131" s="69" t="n">
        <f aca="false">IF(OR(K131="",J131=""),"",(J131-K131)*100)</f>
        <v>-0.380541845377924</v>
      </c>
      <c r="M131" s="36" t="n">
        <v>3.93166321401231</v>
      </c>
      <c r="N131" s="36" t="n">
        <v>1.28196378881551</v>
      </c>
      <c r="O131" s="36" t="n">
        <f aca="false">SQRT(M131^2+N131^2)</f>
        <v>4.13538472022276</v>
      </c>
      <c r="P131" s="40" t="n">
        <f aca="false">IF(J131="","",MAX(0,J131-1.96*O131/100))</f>
        <v>0.441652668936831</v>
      </c>
      <c r="Q131" s="40" t="n">
        <f aca="false">IF(J131="","",MIN(1,J131+1.96*O131/100))</f>
        <v>0.603759749969564</v>
      </c>
      <c r="R131" s="32" t="str">
        <f aca="false">IF(L131="","",IF(ABS(L131)&lt;=O131,"Yes","No"))</f>
        <v>Yes</v>
      </c>
      <c r="S131" s="32" t="str">
        <f aca="false">IF(L131="","",IF(ABS(L131)&lt;=1.96*O131,"Yes","No"))</f>
        <v>Yes</v>
      </c>
      <c r="T131" s="59" t="n">
        <f aca="false">IF(D131="","",ROUND(SQRT(((D131+G131)*O131/100)^2+(J131*(D131+G131)*0.09439)^2),0))</f>
        <v>69</v>
      </c>
      <c r="U131" s="32"/>
    </row>
    <row r="132" customFormat="false" ht="15" hidden="false" customHeight="false" outlineLevel="0" collapsed="false">
      <c r="A132" s="32" t="s">
        <v>230</v>
      </c>
      <c r="B132" s="32" t="s">
        <v>314</v>
      </c>
      <c r="C132" s="32" t="s">
        <v>317</v>
      </c>
      <c r="D132" s="59" t="n">
        <v>786</v>
      </c>
      <c r="E132" s="59" t="n">
        <v>826</v>
      </c>
      <c r="F132" s="68" t="n">
        <f aca="false">IF(E132="","",D132-E132)</f>
        <v>-40</v>
      </c>
      <c r="G132" s="59" t="n">
        <v>812</v>
      </c>
      <c r="H132" s="59" t="n">
        <v>801</v>
      </c>
      <c r="I132" s="68" t="n">
        <f aca="false">IF(H132="","",G132-H132)</f>
        <v>11</v>
      </c>
      <c r="J132" s="40" t="n">
        <f aca="false">IF(OR(D132="",D132+G132=0),"",D132/(D132+G132))</f>
        <v>0.491864831038799</v>
      </c>
      <c r="K132" s="40" t="n">
        <f aca="false">IF(E132="","",E132/(E132+H132))</f>
        <v>0.507682851874616</v>
      </c>
      <c r="L132" s="69" t="n">
        <f aca="false">IF(OR(K132="",J132=""),"",(J132-K132)*100)</f>
        <v>-1.58180208358173</v>
      </c>
      <c r="M132" s="36" t="n">
        <v>3.24353162605248</v>
      </c>
      <c r="N132" s="36" t="n">
        <v>1.28196378881551</v>
      </c>
      <c r="O132" s="36" t="n">
        <f aca="false">SQRT(M132^2+N132^2)</f>
        <v>3.4876824059878</v>
      </c>
      <c r="P132" s="40" t="n">
        <f aca="false">IF(J132="","",MAX(0,J132-1.96*O132/100))</f>
        <v>0.423506255881438</v>
      </c>
      <c r="Q132" s="40" t="n">
        <f aca="false">IF(J132="","",MIN(1,J132+1.96*O132/100))</f>
        <v>0.56022340619616</v>
      </c>
      <c r="R132" s="32" t="str">
        <f aca="false">IF(L132="","",IF(ABS(L132)&lt;=O132,"Yes","No"))</f>
        <v>Yes</v>
      </c>
      <c r="S132" s="32" t="str">
        <f aca="false">IF(L132="","",IF(ABS(L132)&lt;=1.96*O132,"Yes","No"))</f>
        <v>Yes</v>
      </c>
      <c r="T132" s="59" t="n">
        <f aca="false">IF(D132="","",ROUND(SQRT(((D132+G132)*O132/100)^2+(J132*(D132+G132)*0.09179)^2),0))</f>
        <v>91</v>
      </c>
      <c r="U132" s="32"/>
    </row>
    <row r="133" customFormat="false" ht="15" hidden="false" customHeight="false" outlineLevel="0" collapsed="false">
      <c r="A133" s="32" t="s">
        <v>230</v>
      </c>
      <c r="B133" s="32" t="s">
        <v>314</v>
      </c>
      <c r="C133" s="32" t="s">
        <v>318</v>
      </c>
      <c r="D133" s="59" t="n">
        <v>692</v>
      </c>
      <c r="E133" s="59" t="n">
        <v>686</v>
      </c>
      <c r="F133" s="68" t="n">
        <f aca="false">IF(E133="","",D133-E133)</f>
        <v>6</v>
      </c>
      <c r="G133" s="59" t="n">
        <v>564</v>
      </c>
      <c r="H133" s="59" t="n">
        <v>580</v>
      </c>
      <c r="I133" s="68" t="n">
        <f aca="false">IF(H133="","",G133-H133)</f>
        <v>-16</v>
      </c>
      <c r="J133" s="40" t="n">
        <f aca="false">IF(OR(D133="",D133+G133=0),"",D133/(D133+G133))</f>
        <v>0.550955414012739</v>
      </c>
      <c r="K133" s="40" t="n">
        <f aca="false">IF(E133="","",E133/(E133+H133))</f>
        <v>0.541864139020537</v>
      </c>
      <c r="L133" s="69" t="n">
        <f aca="false">IF(OR(K133="",J133=""),"",(J133-K133)*100)</f>
        <v>0.909127499220175</v>
      </c>
      <c r="M133" s="36" t="n">
        <v>3.24353162605248</v>
      </c>
      <c r="N133" s="36" t="n">
        <v>1.28196378881551</v>
      </c>
      <c r="O133" s="36" t="n">
        <f aca="false">SQRT(M133^2+N133^2)</f>
        <v>3.4876824059878</v>
      </c>
      <c r="P133" s="40" t="n">
        <f aca="false">IF(J133="","",MAX(0,J133-1.96*O133/100))</f>
        <v>0.482596838855378</v>
      </c>
      <c r="Q133" s="40" t="n">
        <f aca="false">IF(J133="","",MIN(1,J133+1.96*O133/100))</f>
        <v>0.6193139891701</v>
      </c>
      <c r="R133" s="32" t="str">
        <f aca="false">IF(L133="","",IF(ABS(L133)&lt;=O133,"Yes","No"))</f>
        <v>Yes</v>
      </c>
      <c r="S133" s="32" t="str">
        <f aca="false">IF(L133="","",IF(ABS(L133)&lt;=1.96*O133,"Yes","No"))</f>
        <v>Yes</v>
      </c>
      <c r="T133" s="59" t="n">
        <f aca="false">IF(D133="","",ROUND(SQRT(((D133+G133)*O133/100)^2+(J133*(D133+G133)*0.09179)^2),0))</f>
        <v>77</v>
      </c>
      <c r="U133" s="32"/>
    </row>
    <row r="134" customFormat="false" ht="15" hidden="false" customHeight="false" outlineLevel="0" collapsed="false">
      <c r="A134" s="32" t="s">
        <v>230</v>
      </c>
      <c r="B134" s="32" t="s">
        <v>314</v>
      </c>
      <c r="C134" s="32" t="s">
        <v>319</v>
      </c>
      <c r="D134" s="59" t="n">
        <v>337</v>
      </c>
      <c r="E134" s="59" t="n">
        <v>332</v>
      </c>
      <c r="F134" s="68" t="n">
        <f aca="false">IF(E134="","",D134-E134)</f>
        <v>5</v>
      </c>
      <c r="G134" s="59" t="n">
        <v>343</v>
      </c>
      <c r="H134" s="59" t="n">
        <v>340</v>
      </c>
      <c r="I134" s="68" t="n">
        <f aca="false">IF(H134="","",G134-H134)</f>
        <v>3</v>
      </c>
      <c r="J134" s="40" t="n">
        <f aca="false">IF(OR(D134="",D134+G134=0),"",D134/(D134+G134))</f>
        <v>0.495588235294118</v>
      </c>
      <c r="K134" s="40" t="n">
        <f aca="false">IF(E134="","",E134/(E134+H134))</f>
        <v>0.494047619047619</v>
      </c>
      <c r="L134" s="69" t="n">
        <f aca="false">IF(OR(K134="",J134=""),"",(J134-K134)*100)</f>
        <v>0.154061624649859</v>
      </c>
      <c r="M134" s="36" t="n">
        <v>6.04985165465226</v>
      </c>
      <c r="N134" s="36" t="n">
        <v>1.28196378881551</v>
      </c>
      <c r="O134" s="36" t="n">
        <f aca="false">SQRT(M134^2+N134^2)</f>
        <v>6.18418436005371</v>
      </c>
      <c r="P134" s="40" t="n">
        <f aca="false">IF(J134="","",MAX(0,J134-1.96*O134/100))</f>
        <v>0.374378221837065</v>
      </c>
      <c r="Q134" s="40" t="n">
        <f aca="false">IF(J134="","",MIN(1,J134+1.96*O134/100))</f>
        <v>0.61679824875117</v>
      </c>
      <c r="R134" s="32" t="str">
        <f aca="false">IF(L134="","",IF(ABS(L134)&lt;=O134,"Yes","No"))</f>
        <v>Yes</v>
      </c>
      <c r="S134" s="32" t="str">
        <f aca="false">IF(L134="","",IF(ABS(L134)&lt;=1.96*O134,"Yes","No"))</f>
        <v>Yes</v>
      </c>
      <c r="T134" s="59" t="n">
        <f aca="false">IF(D134="","",ROUND(SQRT(((D134+G134)*O134/100)^2+(J134*(D134+G134)*0.15542)^2),0))</f>
        <v>67</v>
      </c>
      <c r="U134" s="32"/>
    </row>
    <row r="135" customFormat="false" ht="15" hidden="false" customHeight="false" outlineLevel="0" collapsed="false">
      <c r="A135" s="32" t="s">
        <v>230</v>
      </c>
      <c r="B135" s="32" t="s">
        <v>314</v>
      </c>
      <c r="C135" s="32" t="s">
        <v>320</v>
      </c>
      <c r="D135" s="59" t="n">
        <v>666</v>
      </c>
      <c r="E135" s="59" t="n">
        <v>691</v>
      </c>
      <c r="F135" s="68" t="n">
        <f aca="false">IF(E135="","",D135-E135)</f>
        <v>-25</v>
      </c>
      <c r="G135" s="59" t="n">
        <v>533</v>
      </c>
      <c r="H135" s="59" t="n">
        <v>509</v>
      </c>
      <c r="I135" s="68" t="n">
        <f aca="false">IF(H135="","",G135-H135)</f>
        <v>24</v>
      </c>
      <c r="J135" s="40" t="n">
        <f aca="false">IF(OR(D135="",D135+G135=0),"",D135/(D135+G135))</f>
        <v>0.555462885738115</v>
      </c>
      <c r="K135" s="40" t="n">
        <f aca="false">IF(E135="","",E135/(E135+H135))</f>
        <v>0.575833333333333</v>
      </c>
      <c r="L135" s="69" t="n">
        <f aca="false">IF(OR(K135="",J135=""),"",(J135-K135)*100)</f>
        <v>-2.03704475952182</v>
      </c>
      <c r="M135" s="36" t="n">
        <v>3.24353162605248</v>
      </c>
      <c r="N135" s="36" t="n">
        <v>1.28196378881551</v>
      </c>
      <c r="O135" s="36" t="n">
        <f aca="false">SQRT(M135^2+N135^2)</f>
        <v>3.4876824059878</v>
      </c>
      <c r="P135" s="40" t="n">
        <f aca="false">IF(J135="","",MAX(0,J135-1.96*O135/100))</f>
        <v>0.487104310580754</v>
      </c>
      <c r="Q135" s="40" t="n">
        <f aca="false">IF(J135="","",MIN(1,J135+1.96*O135/100))</f>
        <v>0.623821460895476</v>
      </c>
      <c r="R135" s="32" t="str">
        <f aca="false">IF(L135="","",IF(ABS(L135)&lt;=O135,"Yes","No"))</f>
        <v>Yes</v>
      </c>
      <c r="S135" s="32" t="str">
        <f aca="false">IF(L135="","",IF(ABS(L135)&lt;=1.96*O135,"Yes","No"))</f>
        <v>Yes</v>
      </c>
      <c r="T135" s="59" t="n">
        <f aca="false">IF(D135="","",ROUND(SQRT(((D135+G135)*O135/100)^2+(J135*(D135+G135)*0.09179)^2),0))</f>
        <v>74</v>
      </c>
      <c r="U135" s="32"/>
    </row>
    <row r="136" customFormat="false" ht="15" hidden="false" customHeight="false" outlineLevel="0" collapsed="false">
      <c r="A136" s="32" t="s">
        <v>230</v>
      </c>
      <c r="B136" s="32" t="s">
        <v>321</v>
      </c>
      <c r="C136" s="32" t="s">
        <v>322</v>
      </c>
      <c r="D136" s="59" t="n">
        <v>650</v>
      </c>
      <c r="E136" s="59" t="n">
        <v>579</v>
      </c>
      <c r="F136" s="68" t="n">
        <f aca="false">IF(E136="","",D136-E136)</f>
        <v>71</v>
      </c>
      <c r="G136" s="59" t="n">
        <v>292</v>
      </c>
      <c r="H136" s="59" t="n">
        <v>292</v>
      </c>
      <c r="I136" s="68" t="n">
        <f aca="false">IF(H136="","",G136-H136)</f>
        <v>0</v>
      </c>
      <c r="J136" s="40" t="n">
        <f aca="false">IF(OR(D136="",D136+G136=0),"",D136/(D136+G136))</f>
        <v>0.690021231422505</v>
      </c>
      <c r="K136" s="40" t="n">
        <f aca="false">IF(E136="","",E136/(E136+H136))</f>
        <v>0.664753157290471</v>
      </c>
      <c r="L136" s="69" t="n">
        <f aca="false">IF(OR(K136="",J136=""),"",(J136-K136)*100)</f>
        <v>2.52680741320346</v>
      </c>
      <c r="M136" s="36" t="n">
        <v>3.93166321401231</v>
      </c>
      <c r="N136" s="36" t="n">
        <v>1.28196378881551</v>
      </c>
      <c r="O136" s="36" t="n">
        <f aca="false">SQRT(M136^2+N136^2)</f>
        <v>4.13538472022276</v>
      </c>
      <c r="P136" s="40" t="n">
        <f aca="false">IF(J136="","",MAX(0,J136-1.96*O136/100))</f>
        <v>0.608967690906139</v>
      </c>
      <c r="Q136" s="40" t="n">
        <f aca="false">IF(J136="","",MIN(1,J136+1.96*O136/100))</f>
        <v>0.771074771938871</v>
      </c>
      <c r="R136" s="32" t="str">
        <f aca="false">IF(L136="","",IF(ABS(L136)&lt;=O136,"Yes","No"))</f>
        <v>Yes</v>
      </c>
      <c r="S136" s="32" t="str">
        <f aca="false">IF(L136="","",IF(ABS(L136)&lt;=1.96*O136,"Yes","No"))</f>
        <v>Yes</v>
      </c>
      <c r="T136" s="59" t="n">
        <f aca="false">IF(D136="","",ROUND(SQRT(((D136+G136)*O136/100)^2+(J136*(D136+G136)*0.09439)^2),0))</f>
        <v>73</v>
      </c>
      <c r="U136" s="32"/>
    </row>
    <row r="137" customFormat="false" ht="15" hidden="false" customHeight="false" outlineLevel="0" collapsed="false">
      <c r="A137" s="32" t="s">
        <v>230</v>
      </c>
      <c r="B137" s="32" t="s">
        <v>321</v>
      </c>
      <c r="C137" s="32" t="s">
        <v>323</v>
      </c>
      <c r="D137" s="59" t="n">
        <v>445</v>
      </c>
      <c r="E137" s="59" t="n">
        <v>440</v>
      </c>
      <c r="F137" s="68" t="n">
        <f aca="false">IF(E137="","",D137-E137)</f>
        <v>5</v>
      </c>
      <c r="G137" s="59" t="n">
        <v>272</v>
      </c>
      <c r="H137" s="59" t="n">
        <v>262</v>
      </c>
      <c r="I137" s="68" t="n">
        <f aca="false">IF(H137="","",G137-H137)</f>
        <v>10</v>
      </c>
      <c r="J137" s="40" t="n">
        <f aca="false">IF(OR(D137="",D137+G137=0),"",D137/(D137+G137))</f>
        <v>0.620641562064156</v>
      </c>
      <c r="K137" s="40" t="n">
        <f aca="false">IF(E137="","",E137/(E137+H137))</f>
        <v>0.626780626780627</v>
      </c>
      <c r="L137" s="69" t="n">
        <f aca="false">IF(OR(K137="",J137=""),"",(J137-K137)*100)</f>
        <v>-0.613906471647052</v>
      </c>
      <c r="M137" s="36" t="n">
        <v>6.04985165465226</v>
      </c>
      <c r="N137" s="36" t="n">
        <v>1.28196378881551</v>
      </c>
      <c r="O137" s="36" t="n">
        <f aca="false">SQRT(M137^2+N137^2)</f>
        <v>6.18418436005371</v>
      </c>
      <c r="P137" s="40" t="n">
        <f aca="false">IF(J137="","",MAX(0,J137-1.96*O137/100))</f>
        <v>0.499431548607104</v>
      </c>
      <c r="Q137" s="40" t="n">
        <f aca="false">IF(J137="","",MIN(1,J137+1.96*O137/100))</f>
        <v>0.741851575521209</v>
      </c>
      <c r="R137" s="32" t="str">
        <f aca="false">IF(L137="","",IF(ABS(L137)&lt;=O137,"Yes","No"))</f>
        <v>Yes</v>
      </c>
      <c r="S137" s="32" t="str">
        <f aca="false">IF(L137="","",IF(ABS(L137)&lt;=1.96*O137,"Yes","No"))</f>
        <v>Yes</v>
      </c>
      <c r="T137" s="59" t="n">
        <f aca="false">IF(D137="","",ROUND(SQRT(((D137+G137)*O137/100)^2+(J137*(D137+G137)*0.15542)^2),0))</f>
        <v>82</v>
      </c>
      <c r="U137" s="32"/>
    </row>
    <row r="138" customFormat="false" ht="15" hidden="false" customHeight="false" outlineLevel="0" collapsed="false">
      <c r="A138" s="32" t="s">
        <v>230</v>
      </c>
      <c r="B138" s="32" t="s">
        <v>321</v>
      </c>
      <c r="C138" s="32" t="s">
        <v>324</v>
      </c>
      <c r="D138" s="59" t="n">
        <v>443</v>
      </c>
      <c r="E138" s="59" t="n">
        <v>414</v>
      </c>
      <c r="F138" s="68" t="n">
        <f aca="false">IF(E138="","",D138-E138)</f>
        <v>29</v>
      </c>
      <c r="G138" s="59" t="n">
        <v>238</v>
      </c>
      <c r="H138" s="59" t="n">
        <v>239</v>
      </c>
      <c r="I138" s="68" t="n">
        <f aca="false">IF(H138="","",G138-H138)</f>
        <v>-1</v>
      </c>
      <c r="J138" s="40" t="n">
        <f aca="false">IF(OR(D138="",D138+G138=0),"",D138/(D138+G138))</f>
        <v>0.650513950073421</v>
      </c>
      <c r="K138" s="40" t="n">
        <f aca="false">IF(E138="","",E138/(E138+H138))</f>
        <v>0.633996937212864</v>
      </c>
      <c r="L138" s="69" t="n">
        <f aca="false">IF(OR(K138="",J138=""),"",(J138-K138)*100)</f>
        <v>1.65170128605577</v>
      </c>
      <c r="M138" s="36" t="n">
        <v>6.04985165465226</v>
      </c>
      <c r="N138" s="36" t="n">
        <v>1.28196378881551</v>
      </c>
      <c r="O138" s="36" t="n">
        <f aca="false">SQRT(M138^2+N138^2)</f>
        <v>6.18418436005371</v>
      </c>
      <c r="P138" s="40" t="n">
        <f aca="false">IF(J138="","",MAX(0,J138-1.96*O138/100))</f>
        <v>0.529303936616369</v>
      </c>
      <c r="Q138" s="40" t="n">
        <f aca="false">IF(J138="","",MIN(1,J138+1.96*O138/100))</f>
        <v>0.771723963530474</v>
      </c>
      <c r="R138" s="32" t="str">
        <f aca="false">IF(L138="","",IF(ABS(L138)&lt;=O138,"Yes","No"))</f>
        <v>Yes</v>
      </c>
      <c r="S138" s="32" t="str">
        <f aca="false">IF(L138="","",IF(ABS(L138)&lt;=1.96*O138,"Yes","No"))</f>
        <v>Yes</v>
      </c>
      <c r="T138" s="59" t="n">
        <f aca="false">IF(D138="","",ROUND(SQRT(((D138+G138)*O138/100)^2+(J138*(D138+G138)*0.15542)^2),0))</f>
        <v>81</v>
      </c>
      <c r="U138" s="32"/>
    </row>
    <row r="139" customFormat="false" ht="15" hidden="false" customHeight="false" outlineLevel="0" collapsed="false">
      <c r="A139" s="32" t="s">
        <v>230</v>
      </c>
      <c r="B139" s="32" t="s">
        <v>325</v>
      </c>
      <c r="C139" s="32" t="s">
        <v>325</v>
      </c>
      <c r="D139" s="59" t="n">
        <v>393</v>
      </c>
      <c r="E139" s="59" t="n">
        <v>379</v>
      </c>
      <c r="F139" s="68" t="n">
        <f aca="false">IF(E139="","",D139-E139)</f>
        <v>14</v>
      </c>
      <c r="G139" s="59" t="n">
        <v>348</v>
      </c>
      <c r="H139" s="59" t="n">
        <v>330</v>
      </c>
      <c r="I139" s="68" t="n">
        <f aca="false">IF(H139="","",G139-H139)</f>
        <v>18</v>
      </c>
      <c r="J139" s="40" t="n">
        <f aca="false">IF(OR(D139="",D139+G139=0),"",D139/(D139+G139))</f>
        <v>0.530364372469636</v>
      </c>
      <c r="K139" s="40" t="n">
        <f aca="false">IF(E139="","",E139/(E139+H139))</f>
        <v>0.534555712270804</v>
      </c>
      <c r="L139" s="69" t="n">
        <f aca="false">IF(OR(K139="",J139=""),"",(J139-K139)*100)</f>
        <v>-0.419133980116826</v>
      </c>
      <c r="M139" s="36" t="n">
        <v>6.04985165465226</v>
      </c>
      <c r="N139" s="36" t="n">
        <v>1.28196378881551</v>
      </c>
      <c r="O139" s="36" t="n">
        <f aca="false">SQRT(M139^2+N139^2)</f>
        <v>6.18418436005371</v>
      </c>
      <c r="P139" s="40" t="n">
        <f aca="false">IF(J139="","",MAX(0,J139-1.96*O139/100))</f>
        <v>0.409154359012583</v>
      </c>
      <c r="Q139" s="40" t="n">
        <f aca="false">IF(J139="","",MIN(1,J139+1.96*O139/100))</f>
        <v>0.651574385926688</v>
      </c>
      <c r="R139" s="32" t="str">
        <f aca="false">IF(L139="","",IF(ABS(L139)&lt;=O139,"Yes","No"))</f>
        <v>Yes</v>
      </c>
      <c r="S139" s="32" t="str">
        <f aca="false">IF(L139="","",IF(ABS(L139)&lt;=1.96*O139,"Yes","No"))</f>
        <v>Yes</v>
      </c>
      <c r="T139" s="59" t="n">
        <f aca="false">IF(D139="","",ROUND(SQRT(((D139+G139)*O139/100)^2+(J139*(D139+G139)*0.15542)^2),0))</f>
        <v>76</v>
      </c>
      <c r="U139" s="32"/>
    </row>
    <row r="140" customFormat="false" ht="15" hidden="false" customHeight="false" outlineLevel="0" collapsed="false">
      <c r="A140" s="32" t="s">
        <v>230</v>
      </c>
      <c r="B140" s="32" t="s">
        <v>326</v>
      </c>
      <c r="C140" s="32" t="s">
        <v>326</v>
      </c>
      <c r="D140" s="59" t="n">
        <v>583</v>
      </c>
      <c r="E140" s="59" t="n">
        <v>654</v>
      </c>
      <c r="F140" s="68" t="n">
        <f aca="false">IF(E140="","",D140-E140)</f>
        <v>-71</v>
      </c>
      <c r="G140" s="59" t="n">
        <v>1475</v>
      </c>
      <c r="H140" s="59" t="n">
        <v>1439</v>
      </c>
      <c r="I140" s="68" t="n">
        <f aca="false">IF(H140="","",G140-H140)</f>
        <v>36</v>
      </c>
      <c r="J140" s="40" t="n">
        <f aca="false">IF(OR(D140="",D140+G140=0),"",D140/(D140+G140))</f>
        <v>0.283284742468416</v>
      </c>
      <c r="K140" s="40" t="n">
        <f aca="false">IF(E140="","",E140/(E140+H140))</f>
        <v>0.312470138557095</v>
      </c>
      <c r="L140" s="69" t="n">
        <f aca="false">IF(OR(K140="",J140=""),"",(J140-K140)*100)</f>
        <v>-2.91853960886792</v>
      </c>
      <c r="M140" s="36" t="n">
        <v>3.24353162605248</v>
      </c>
      <c r="N140" s="36" t="n">
        <v>1.28196378881551</v>
      </c>
      <c r="O140" s="36" t="n">
        <f aca="false">SQRT(M140^2+N140^2)</f>
        <v>3.4876824059878</v>
      </c>
      <c r="P140" s="40" t="n">
        <f aca="false">IF(J140="","",MAX(0,J140-1.96*O140/100))</f>
        <v>0.214926167311055</v>
      </c>
      <c r="Q140" s="40" t="n">
        <f aca="false">IF(J140="","",MIN(1,J140+1.96*O140/100))</f>
        <v>0.351643317625777</v>
      </c>
      <c r="R140" s="32" t="str">
        <f aca="false">IF(L140="","",IF(ABS(L140)&lt;=O140,"Yes","No"))</f>
        <v>Yes</v>
      </c>
      <c r="S140" s="32" t="str">
        <f aca="false">IF(L140="","",IF(ABS(L140)&lt;=1.96*O140,"Yes","No"))</f>
        <v>Yes</v>
      </c>
      <c r="T140" s="59" t="n">
        <f aca="false">IF(D140="","",ROUND(SQRT(((D140+G140)*O140/100)^2+(J140*(D140+G140)*0.09179)^2),0))</f>
        <v>90</v>
      </c>
      <c r="U140" s="32"/>
    </row>
    <row r="141" customFormat="false" ht="15" hidden="false" customHeight="false" outlineLevel="0" collapsed="false">
      <c r="A141" s="32" t="s">
        <v>230</v>
      </c>
      <c r="B141" s="32" t="s">
        <v>327</v>
      </c>
      <c r="C141" s="32" t="s">
        <v>328</v>
      </c>
      <c r="D141" s="59" t="n">
        <v>925</v>
      </c>
      <c r="E141" s="59" t="n">
        <v>928</v>
      </c>
      <c r="F141" s="68" t="n">
        <f aca="false">IF(E141="","",D141-E141)</f>
        <v>-3</v>
      </c>
      <c r="G141" s="59" t="n">
        <v>1011</v>
      </c>
      <c r="H141" s="59" t="n">
        <v>988</v>
      </c>
      <c r="I141" s="68" t="n">
        <f aca="false">IF(H141="","",G141-H141)</f>
        <v>23</v>
      </c>
      <c r="J141" s="40" t="n">
        <f aca="false">IF(OR(D141="",D141+G141=0),"",D141/(D141+G141))</f>
        <v>0.477789256198347</v>
      </c>
      <c r="K141" s="40" t="n">
        <f aca="false">IF(E141="","",E141/(E141+H141))</f>
        <v>0.484342379958246</v>
      </c>
      <c r="L141" s="69" t="n">
        <f aca="false">IF(OR(K141="",J141=""),"",(J141-K141)*100)</f>
        <v>-0.655312375989925</v>
      </c>
      <c r="M141" s="36" t="n">
        <v>3.24353162605248</v>
      </c>
      <c r="N141" s="36" t="n">
        <v>1.28196378881551</v>
      </c>
      <c r="O141" s="36" t="n">
        <f aca="false">SQRT(M141^2+N141^2)</f>
        <v>3.4876824059878</v>
      </c>
      <c r="P141" s="40" t="n">
        <f aca="false">IF(J141="","",MAX(0,J141-1.96*O141/100))</f>
        <v>0.409430681040986</v>
      </c>
      <c r="Q141" s="40" t="n">
        <f aca="false">IF(J141="","",MIN(1,J141+1.96*O141/100))</f>
        <v>0.546147831355708</v>
      </c>
      <c r="R141" s="32" t="str">
        <f aca="false">IF(L141="","",IF(ABS(L141)&lt;=O141,"Yes","No"))</f>
        <v>Yes</v>
      </c>
      <c r="S141" s="32" t="str">
        <f aca="false">IF(L141="","",IF(ABS(L141)&lt;=1.96*O141,"Yes","No"))</f>
        <v>Yes</v>
      </c>
      <c r="T141" s="59" t="n">
        <f aca="false">IF(D141="","",ROUND(SQRT(((D141+G141)*O141/100)^2+(J141*(D141+G141)*0.09179)^2),0))</f>
        <v>108</v>
      </c>
      <c r="U141" s="32"/>
    </row>
    <row r="142" customFormat="false" ht="15" hidden="false" customHeight="false" outlineLevel="0" collapsed="false">
      <c r="A142" s="32" t="s">
        <v>230</v>
      </c>
      <c r="B142" s="32" t="s">
        <v>327</v>
      </c>
      <c r="C142" s="32" t="s">
        <v>329</v>
      </c>
      <c r="D142" s="59" t="n">
        <v>1110</v>
      </c>
      <c r="E142" s="59" t="n">
        <v>1082</v>
      </c>
      <c r="F142" s="68" t="n">
        <f aca="false">IF(E142="","",D142-E142)</f>
        <v>28</v>
      </c>
      <c r="G142" s="59" t="n">
        <v>1145</v>
      </c>
      <c r="H142" s="59" t="n">
        <v>1101</v>
      </c>
      <c r="I142" s="68" t="n">
        <f aca="false">IF(H142="","",G142-H142)</f>
        <v>44</v>
      </c>
      <c r="J142" s="40" t="n">
        <f aca="false">IF(OR(D142="",D142+G142=0),"",D142/(D142+G142))</f>
        <v>0.492239467849224</v>
      </c>
      <c r="K142" s="40" t="n">
        <f aca="false">IF(E142="","",E142/(E142+H142))</f>
        <v>0.495648190563445</v>
      </c>
      <c r="L142" s="69" t="n">
        <f aca="false">IF(OR(K142="",J142=""),"",(J142-K142)*100)</f>
        <v>-0.340872271422082</v>
      </c>
      <c r="M142" s="36" t="n">
        <v>3.24353162605248</v>
      </c>
      <c r="N142" s="36" t="n">
        <v>1.28196378881551</v>
      </c>
      <c r="O142" s="36" t="n">
        <f aca="false">SQRT(M142^2+N142^2)</f>
        <v>3.4876824059878</v>
      </c>
      <c r="P142" s="40" t="n">
        <f aca="false">IF(J142="","",MAX(0,J142-1.96*O142/100))</f>
        <v>0.423880892691863</v>
      </c>
      <c r="Q142" s="40" t="n">
        <f aca="false">IF(J142="","",MIN(1,J142+1.96*O142/100))</f>
        <v>0.560598043006585</v>
      </c>
      <c r="R142" s="32" t="str">
        <f aca="false">IF(L142="","",IF(ABS(L142)&lt;=O142,"Yes","No"))</f>
        <v>Yes</v>
      </c>
      <c r="S142" s="32" t="str">
        <f aca="false">IF(L142="","",IF(ABS(L142)&lt;=1.96*O142,"Yes","No"))</f>
        <v>Yes</v>
      </c>
      <c r="T142" s="59" t="n">
        <f aca="false">IF(D142="","",ROUND(SQRT(((D142+G142)*O142/100)^2+(J142*(D142+G142)*0.09179)^2),0))</f>
        <v>129</v>
      </c>
      <c r="U142" s="32"/>
    </row>
    <row r="143" customFormat="false" ht="15" hidden="false" customHeight="false" outlineLevel="0" collapsed="false">
      <c r="A143" s="32" t="s">
        <v>230</v>
      </c>
      <c r="B143" s="32" t="s">
        <v>327</v>
      </c>
      <c r="C143" s="32" t="s">
        <v>330</v>
      </c>
      <c r="D143" s="59" t="n">
        <v>1811</v>
      </c>
      <c r="E143" s="59" t="n">
        <v>1799</v>
      </c>
      <c r="F143" s="68" t="n">
        <f aca="false">IF(E143="","",D143-E143)</f>
        <v>12</v>
      </c>
      <c r="G143" s="59" t="n">
        <v>1904</v>
      </c>
      <c r="H143" s="59" t="n">
        <v>1810</v>
      </c>
      <c r="I143" s="68" t="n">
        <f aca="false">IF(H143="","",G143-H143)</f>
        <v>94</v>
      </c>
      <c r="J143" s="40" t="n">
        <f aca="false">IF(OR(D143="",D143+G143=0),"",D143/(D143+G143))</f>
        <v>0.487483176312248</v>
      </c>
      <c r="K143" s="40" t="n">
        <f aca="false">IF(E143="","",E143/(E143+H143))</f>
        <v>0.498476032141868</v>
      </c>
      <c r="L143" s="69" t="n">
        <f aca="false">IF(OR(K143="",J143=""),"",(J143-K143)*100)</f>
        <v>-1.09928558296199</v>
      </c>
      <c r="M143" s="36" t="n">
        <v>3.24353162605248</v>
      </c>
      <c r="N143" s="36" t="n">
        <v>1.28196378881551</v>
      </c>
      <c r="O143" s="36" t="n">
        <f aca="false">SQRT(M143^2+N143^2)</f>
        <v>3.4876824059878</v>
      </c>
      <c r="P143" s="40" t="n">
        <f aca="false">IF(J143="","",MAX(0,J143-1.96*O143/100))</f>
        <v>0.419124601154887</v>
      </c>
      <c r="Q143" s="40" t="n">
        <f aca="false">IF(J143="","",MIN(1,J143+1.96*O143/100))</f>
        <v>0.555841751469609</v>
      </c>
      <c r="R143" s="32" t="str">
        <f aca="false">IF(L143="","",IF(ABS(L143)&lt;=O143,"Yes","No"))</f>
        <v>Yes</v>
      </c>
      <c r="S143" s="32" t="str">
        <f aca="false">IF(L143="","",IF(ABS(L143)&lt;=1.96*O143,"Yes","No"))</f>
        <v>Yes</v>
      </c>
      <c r="T143" s="59" t="n">
        <f aca="false">IF(D143="","",ROUND(SQRT(((D143+G143)*O143/100)^2+(J143*(D143+G143)*0.09179)^2),0))</f>
        <v>211</v>
      </c>
      <c r="U143" s="32"/>
    </row>
    <row r="144" customFormat="false" ht="15" hidden="false" customHeight="false" outlineLevel="0" collapsed="false">
      <c r="A144" s="32" t="s">
        <v>230</v>
      </c>
      <c r="B144" s="32" t="s">
        <v>327</v>
      </c>
      <c r="C144" s="32" t="s">
        <v>331</v>
      </c>
      <c r="D144" s="59" t="n">
        <v>908</v>
      </c>
      <c r="E144" s="59" t="n">
        <v>906</v>
      </c>
      <c r="F144" s="68" t="n">
        <f aca="false">IF(E144="","",D144-E144)</f>
        <v>2</v>
      </c>
      <c r="G144" s="59" t="n">
        <v>982</v>
      </c>
      <c r="H144" s="59" t="n">
        <v>980</v>
      </c>
      <c r="I144" s="68" t="n">
        <f aca="false">IF(H144="","",G144-H144)</f>
        <v>2</v>
      </c>
      <c r="J144" s="40" t="n">
        <f aca="false">IF(OR(D144="",D144+G144=0),"",D144/(D144+G144))</f>
        <v>0.48042328042328</v>
      </c>
      <c r="K144" s="40" t="n">
        <f aca="false">IF(E144="","",E144/(E144+H144))</f>
        <v>0.480381760339343</v>
      </c>
      <c r="L144" s="69" t="n">
        <f aca="false">IF(OR(K144="",J144=""),"",(J144-K144)*100)</f>
        <v>0.00415200839378738</v>
      </c>
      <c r="M144" s="36" t="n">
        <v>3.24353162605248</v>
      </c>
      <c r="N144" s="36" t="n">
        <v>1.28196378881551</v>
      </c>
      <c r="O144" s="36" t="n">
        <f aca="false">SQRT(M144^2+N144^2)</f>
        <v>3.4876824059878</v>
      </c>
      <c r="P144" s="40" t="n">
        <f aca="false">IF(J144="","",MAX(0,J144-1.96*O144/100))</f>
        <v>0.41206470526592</v>
      </c>
      <c r="Q144" s="40" t="n">
        <f aca="false">IF(J144="","",MIN(1,J144+1.96*O144/100))</f>
        <v>0.548781855580641</v>
      </c>
      <c r="R144" s="32" t="str">
        <f aca="false">IF(L144="","",IF(ABS(L144)&lt;=O144,"Yes","No"))</f>
        <v>Yes</v>
      </c>
      <c r="S144" s="32" t="str">
        <f aca="false">IF(L144="","",IF(ABS(L144)&lt;=1.96*O144,"Yes","No"))</f>
        <v>Yes</v>
      </c>
      <c r="T144" s="59" t="n">
        <f aca="false">IF(D144="","",ROUND(SQRT(((D144+G144)*O144/100)^2+(J144*(D144+G144)*0.09179)^2),0))</f>
        <v>106</v>
      </c>
      <c r="U144" s="32"/>
    </row>
    <row r="145" customFormat="false" ht="15" hidden="false" customHeight="false" outlineLevel="0" collapsed="false">
      <c r="A145" s="32" t="s">
        <v>230</v>
      </c>
      <c r="B145" s="32" t="s">
        <v>327</v>
      </c>
      <c r="C145" s="32" t="s">
        <v>332</v>
      </c>
      <c r="D145" s="59" t="n">
        <v>837</v>
      </c>
      <c r="E145" s="59" t="n">
        <v>852</v>
      </c>
      <c r="F145" s="68" t="n">
        <f aca="false">IF(E145="","",D145-E145)</f>
        <v>-15</v>
      </c>
      <c r="G145" s="59" t="n">
        <v>919</v>
      </c>
      <c r="H145" s="59" t="n">
        <v>912</v>
      </c>
      <c r="I145" s="68" t="n">
        <f aca="false">IF(H145="","",G145-H145)</f>
        <v>7</v>
      </c>
      <c r="J145" s="40" t="n">
        <f aca="false">IF(OR(D145="",D145+G145=0),"",D145/(D145+G145))</f>
        <v>0.476651480637813</v>
      </c>
      <c r="K145" s="40" t="n">
        <f aca="false">IF(E145="","",E145/(E145+H145))</f>
        <v>0.482993197278912</v>
      </c>
      <c r="L145" s="69" t="n">
        <f aca="false">IF(OR(K145="",J145=""),"",(J145-K145)*100)</f>
        <v>-0.634171664109834</v>
      </c>
      <c r="M145" s="36" t="n">
        <v>3.24353162605248</v>
      </c>
      <c r="N145" s="36" t="n">
        <v>1.28196378881551</v>
      </c>
      <c r="O145" s="36" t="n">
        <f aca="false">SQRT(M145^2+N145^2)</f>
        <v>3.4876824059878</v>
      </c>
      <c r="P145" s="40" t="n">
        <f aca="false">IF(J145="","",MAX(0,J145-1.96*O145/100))</f>
        <v>0.408292905480452</v>
      </c>
      <c r="Q145" s="40" t="n">
        <f aca="false">IF(J145="","",MIN(1,J145+1.96*O145/100))</f>
        <v>0.545010055795174</v>
      </c>
      <c r="R145" s="32" t="str">
        <f aca="false">IF(L145="","",IF(ABS(L145)&lt;=O145,"Yes","No"))</f>
        <v>Yes</v>
      </c>
      <c r="S145" s="32" t="str">
        <f aca="false">IF(L145="","",IF(ABS(L145)&lt;=1.96*O145,"Yes","No"))</f>
        <v>Yes</v>
      </c>
      <c r="T145" s="59" t="n">
        <f aca="false">IF(D145="","",ROUND(SQRT(((D145+G145)*O145/100)^2+(J145*(D145+G145)*0.09179)^2),0))</f>
        <v>98</v>
      </c>
      <c r="U145" s="32"/>
    </row>
    <row r="146" customFormat="false" ht="15" hidden="false" customHeight="false" outlineLevel="0" collapsed="false">
      <c r="A146" s="32" t="s">
        <v>230</v>
      </c>
      <c r="B146" s="32" t="s">
        <v>327</v>
      </c>
      <c r="C146" s="32" t="s">
        <v>333</v>
      </c>
      <c r="D146" s="59" t="n">
        <v>679</v>
      </c>
      <c r="E146" s="59" t="n">
        <v>715</v>
      </c>
      <c r="F146" s="68" t="n">
        <f aca="false">IF(E146="","",D146-E146)</f>
        <v>-36</v>
      </c>
      <c r="G146" s="59" t="n">
        <v>710</v>
      </c>
      <c r="H146" s="59" t="n">
        <v>677</v>
      </c>
      <c r="I146" s="68" t="n">
        <f aca="false">IF(H146="","",G146-H146)</f>
        <v>33</v>
      </c>
      <c r="J146" s="40" t="n">
        <f aca="false">IF(OR(D146="",D146+G146=0),"",D146/(D146+G146))</f>
        <v>0.488840892728582</v>
      </c>
      <c r="K146" s="40" t="n">
        <f aca="false">IF(E146="","",E146/(E146+H146))</f>
        <v>0.513649425287356</v>
      </c>
      <c r="L146" s="69" t="n">
        <f aca="false">IF(OR(K146="",J146=""),"",(J146-K146)*100)</f>
        <v>-2.48085325587746</v>
      </c>
      <c r="M146" s="36" t="n">
        <v>3.24353162605248</v>
      </c>
      <c r="N146" s="36" t="n">
        <v>1.28196378881551</v>
      </c>
      <c r="O146" s="36" t="n">
        <f aca="false">SQRT(M146^2+N146^2)</f>
        <v>3.4876824059878</v>
      </c>
      <c r="P146" s="40" t="n">
        <f aca="false">IF(J146="","",MAX(0,J146-1.96*O146/100))</f>
        <v>0.420482317571221</v>
      </c>
      <c r="Q146" s="40" t="n">
        <f aca="false">IF(J146="","",MIN(1,J146+1.96*O146/100))</f>
        <v>0.557199467885943</v>
      </c>
      <c r="R146" s="32" t="str">
        <f aca="false">IF(L146="","",IF(ABS(L146)&lt;=O146,"Yes","No"))</f>
        <v>Yes</v>
      </c>
      <c r="S146" s="32" t="str">
        <f aca="false">IF(L146="","",IF(ABS(L146)&lt;=1.96*O146,"Yes","No"))</f>
        <v>Yes</v>
      </c>
      <c r="T146" s="59" t="n">
        <f aca="false">IF(D146="","",ROUND(SQRT(((D146+G146)*O146/100)^2+(J146*(D146+G146)*0.09179)^2),0))</f>
        <v>79</v>
      </c>
      <c r="U146" s="32"/>
    </row>
    <row r="147" customFormat="false" ht="15" hidden="false" customHeight="false" outlineLevel="0" collapsed="false">
      <c r="A147" s="32" t="s">
        <v>230</v>
      </c>
      <c r="B147" s="32" t="s">
        <v>327</v>
      </c>
      <c r="C147" s="32" t="s">
        <v>334</v>
      </c>
      <c r="D147" s="59" t="n">
        <v>1566</v>
      </c>
      <c r="E147" s="59" t="n">
        <v>1480</v>
      </c>
      <c r="F147" s="68" t="n">
        <f aca="false">IF(E147="","",D147-E147)</f>
        <v>86</v>
      </c>
      <c r="G147" s="59" t="n">
        <v>1583</v>
      </c>
      <c r="H147" s="59" t="n">
        <v>1588</v>
      </c>
      <c r="I147" s="68" t="n">
        <f aca="false">IF(H147="","",G147-H147)</f>
        <v>-5</v>
      </c>
      <c r="J147" s="40" t="n">
        <f aca="false">IF(OR(D147="",D147+G147=0),"",D147/(D147+G147))</f>
        <v>0.4973007303906</v>
      </c>
      <c r="K147" s="40" t="n">
        <f aca="false">IF(E147="","",E147/(E147+H147))</f>
        <v>0.482398956975228</v>
      </c>
      <c r="L147" s="69" t="n">
        <f aca="false">IF(OR(K147="",J147=""),"",(J147-K147)*100)</f>
        <v>1.4901773415372</v>
      </c>
      <c r="M147" s="36" t="n">
        <v>3.24353162605248</v>
      </c>
      <c r="N147" s="36" t="n">
        <v>1.28196378881551</v>
      </c>
      <c r="O147" s="36" t="n">
        <f aca="false">SQRT(M147^2+N147^2)</f>
        <v>3.4876824059878</v>
      </c>
      <c r="P147" s="40" t="n">
        <f aca="false">IF(J147="","",MAX(0,J147-1.96*O147/100))</f>
        <v>0.428942155233239</v>
      </c>
      <c r="Q147" s="40" t="n">
        <f aca="false">IF(J147="","",MIN(1,J147+1.96*O147/100))</f>
        <v>0.565659305547961</v>
      </c>
      <c r="R147" s="32" t="str">
        <f aca="false">IF(L147="","",IF(ABS(L147)&lt;=O147,"Yes","No"))</f>
        <v>Yes</v>
      </c>
      <c r="S147" s="32" t="str">
        <f aca="false">IF(L147="","",IF(ABS(L147)&lt;=1.96*O147,"Yes","No"))</f>
        <v>Yes</v>
      </c>
      <c r="T147" s="59" t="n">
        <f aca="false">IF(D147="","",ROUND(SQRT(((D147+G147)*O147/100)^2+(J147*(D147+G147)*0.09179)^2),0))</f>
        <v>181</v>
      </c>
      <c r="U147" s="32"/>
    </row>
    <row r="148" customFormat="false" ht="15" hidden="false" customHeight="false" outlineLevel="0" collapsed="false">
      <c r="A148" s="32" t="s">
        <v>230</v>
      </c>
      <c r="B148" s="32" t="s">
        <v>327</v>
      </c>
      <c r="C148" s="32" t="s">
        <v>335</v>
      </c>
      <c r="D148" s="59" t="n">
        <v>888</v>
      </c>
      <c r="E148" s="59" t="n">
        <v>890</v>
      </c>
      <c r="F148" s="68" t="n">
        <f aca="false">IF(E148="","",D148-E148)</f>
        <v>-2</v>
      </c>
      <c r="G148" s="59" t="n">
        <v>801</v>
      </c>
      <c r="H148" s="59" t="n">
        <v>789</v>
      </c>
      <c r="I148" s="68" t="n">
        <f aca="false">IF(H148="","",G148-H148)</f>
        <v>12</v>
      </c>
      <c r="J148" s="40" t="n">
        <f aca="false">IF(OR(D148="",D148+G148=0),"",D148/(D148+G148))</f>
        <v>0.525754884547069</v>
      </c>
      <c r="K148" s="40" t="n">
        <f aca="false">IF(E148="","",E148/(E148+H148))</f>
        <v>0.530077427039905</v>
      </c>
      <c r="L148" s="69" t="n">
        <f aca="false">IF(OR(K148="",J148=""),"",(J148-K148)*100)</f>
        <v>-0.432254249283537</v>
      </c>
      <c r="M148" s="36" t="n">
        <v>3.24353162605248</v>
      </c>
      <c r="N148" s="36" t="n">
        <v>1.28196378881551</v>
      </c>
      <c r="O148" s="36" t="n">
        <f aca="false">SQRT(M148^2+N148^2)</f>
        <v>3.4876824059878</v>
      </c>
      <c r="P148" s="40" t="n">
        <f aca="false">IF(J148="","",MAX(0,J148-1.96*O148/100))</f>
        <v>0.457396309389708</v>
      </c>
      <c r="Q148" s="40" t="n">
        <f aca="false">IF(J148="","",MIN(1,J148+1.96*O148/100))</f>
        <v>0.59411345970443</v>
      </c>
      <c r="R148" s="32" t="str">
        <f aca="false">IF(L148="","",IF(ABS(L148)&lt;=O148,"Yes","No"))</f>
        <v>Yes</v>
      </c>
      <c r="S148" s="32" t="str">
        <f aca="false">IF(L148="","",IF(ABS(L148)&lt;=1.96*O148,"Yes","No"))</f>
        <v>Yes</v>
      </c>
      <c r="T148" s="59" t="n">
        <f aca="false">IF(D148="","",ROUND(SQRT(((D148+G148)*O148/100)^2+(J148*(D148+G148)*0.09179)^2),0))</f>
        <v>101</v>
      </c>
      <c r="U148" s="32"/>
    </row>
    <row r="149" customFormat="false" ht="15" hidden="false" customHeight="false" outlineLevel="0" collapsed="false">
      <c r="A149" s="32" t="s">
        <v>230</v>
      </c>
      <c r="B149" s="32" t="s">
        <v>327</v>
      </c>
      <c r="C149" s="32" t="s">
        <v>336</v>
      </c>
      <c r="D149" s="59" t="n">
        <v>798</v>
      </c>
      <c r="E149" s="59" t="n">
        <v>817</v>
      </c>
      <c r="F149" s="68" t="n">
        <f aca="false">IF(E149="","",D149-E149)</f>
        <v>-19</v>
      </c>
      <c r="G149" s="59" t="n">
        <v>785</v>
      </c>
      <c r="H149" s="59" t="n">
        <v>798</v>
      </c>
      <c r="I149" s="68" t="n">
        <f aca="false">IF(H149="","",G149-H149)</f>
        <v>-13</v>
      </c>
      <c r="J149" s="40" t="n">
        <f aca="false">IF(OR(D149="",D149+G149=0),"",D149/(D149+G149))</f>
        <v>0.504106127605812</v>
      </c>
      <c r="K149" s="40" t="n">
        <f aca="false">IF(E149="","",E149/(E149+H149))</f>
        <v>0.505882352941176</v>
      </c>
      <c r="L149" s="69" t="n">
        <f aca="false">IF(OR(K149="",J149=""),"",(J149-K149)*100)</f>
        <v>-0.17762253353647</v>
      </c>
      <c r="M149" s="36" t="n">
        <v>3.24353162605248</v>
      </c>
      <c r="N149" s="36" t="n">
        <v>1.28196378881551</v>
      </c>
      <c r="O149" s="36" t="n">
        <f aca="false">SQRT(M149^2+N149^2)</f>
        <v>3.4876824059878</v>
      </c>
      <c r="P149" s="40" t="n">
        <f aca="false">IF(J149="","",MAX(0,J149-1.96*O149/100))</f>
        <v>0.435747552448451</v>
      </c>
      <c r="Q149" s="40" t="n">
        <f aca="false">IF(J149="","",MIN(1,J149+1.96*O149/100))</f>
        <v>0.572464702763173</v>
      </c>
      <c r="R149" s="32" t="str">
        <f aca="false">IF(L149="","",IF(ABS(L149)&lt;=O149,"Yes","No"))</f>
        <v>Yes</v>
      </c>
      <c r="S149" s="32" t="str">
        <f aca="false">IF(L149="","",IF(ABS(L149)&lt;=1.96*O149,"Yes","No"))</f>
        <v>Yes</v>
      </c>
      <c r="T149" s="59" t="n">
        <f aca="false">IF(D149="","",ROUND(SQRT(((D149+G149)*O149/100)^2+(J149*(D149+G149)*0.09179)^2),0))</f>
        <v>92</v>
      </c>
      <c r="U149" s="32"/>
    </row>
    <row r="150" customFormat="false" ht="15" hidden="false" customHeight="false" outlineLevel="0" collapsed="false">
      <c r="A150" s="32" t="s">
        <v>230</v>
      </c>
      <c r="B150" s="32" t="s">
        <v>327</v>
      </c>
      <c r="C150" s="32" t="s">
        <v>337</v>
      </c>
      <c r="D150" s="59" t="n">
        <v>572</v>
      </c>
      <c r="E150" s="59" t="n">
        <v>552</v>
      </c>
      <c r="F150" s="68" t="n">
        <f aca="false">IF(E150="","",D150-E150)</f>
        <v>20</v>
      </c>
      <c r="G150" s="59" t="n">
        <v>540</v>
      </c>
      <c r="H150" s="59" t="n">
        <v>556</v>
      </c>
      <c r="I150" s="68" t="n">
        <f aca="false">IF(H150="","",G150-H150)</f>
        <v>-16</v>
      </c>
      <c r="J150" s="40" t="n">
        <f aca="false">IF(OR(D150="",D150+G150=0),"",D150/(D150+G150))</f>
        <v>0.514388489208633</v>
      </c>
      <c r="K150" s="40" t="n">
        <f aca="false">IF(E150="","",E150/(E150+H150))</f>
        <v>0.498194945848375</v>
      </c>
      <c r="L150" s="69" t="n">
        <f aca="false">IF(OR(K150="",J150=""),"",(J150-K150)*100)</f>
        <v>1.61935433602577</v>
      </c>
      <c r="M150" s="36" t="n">
        <v>3.93166321401231</v>
      </c>
      <c r="N150" s="36" t="n">
        <v>1.28196378881551</v>
      </c>
      <c r="O150" s="36" t="n">
        <f aca="false">SQRT(M150^2+N150^2)</f>
        <v>4.13538472022276</v>
      </c>
      <c r="P150" s="40" t="n">
        <f aca="false">IF(J150="","",MAX(0,J150-1.96*O150/100))</f>
        <v>0.433334948692267</v>
      </c>
      <c r="Q150" s="40" t="n">
        <f aca="false">IF(J150="","",MIN(1,J150+1.96*O150/100))</f>
        <v>0.595442029724999</v>
      </c>
      <c r="R150" s="32" t="str">
        <f aca="false">IF(L150="","",IF(ABS(L150)&lt;=O150,"Yes","No"))</f>
        <v>Yes</v>
      </c>
      <c r="S150" s="32" t="str">
        <f aca="false">IF(L150="","",IF(ABS(L150)&lt;=1.96*O150,"Yes","No"))</f>
        <v>Yes</v>
      </c>
      <c r="T150" s="59" t="n">
        <f aca="false">IF(D150="","",ROUND(SQRT(((D150+G150)*O150/100)^2+(J150*(D150+G150)*0.09439)^2),0))</f>
        <v>71</v>
      </c>
      <c r="U150" s="32"/>
    </row>
    <row r="151" customFormat="false" ht="15" hidden="false" customHeight="false" outlineLevel="0" collapsed="false">
      <c r="A151" s="32" t="s">
        <v>230</v>
      </c>
      <c r="B151" s="32" t="s">
        <v>338</v>
      </c>
      <c r="C151" s="32" t="s">
        <v>338</v>
      </c>
      <c r="D151" s="59" t="n">
        <v>906</v>
      </c>
      <c r="E151" s="59" t="n">
        <v>985</v>
      </c>
      <c r="F151" s="68" t="n">
        <f aca="false">IF(E151="","",D151-E151)</f>
        <v>-79</v>
      </c>
      <c r="G151" s="59" t="n">
        <v>1700</v>
      </c>
      <c r="H151" s="59" t="n">
        <v>1586</v>
      </c>
      <c r="I151" s="68" t="n">
        <f aca="false">IF(H151="","",G151-H151)</f>
        <v>114</v>
      </c>
      <c r="J151" s="40" t="n">
        <f aca="false">IF(OR(D151="",D151+G151=0),"",D151/(D151+G151))</f>
        <v>0.347659247889486</v>
      </c>
      <c r="K151" s="40" t="n">
        <f aca="false">IF(E151="","",E151/(E151+H151))</f>
        <v>0.383119408790354</v>
      </c>
      <c r="L151" s="69" t="n">
        <f aca="false">IF(OR(K151="",J151=""),"",(J151-K151)*100)</f>
        <v>-3.54601609008681</v>
      </c>
      <c r="M151" s="36" t="n">
        <v>3.24353162605248</v>
      </c>
      <c r="N151" s="36" t="n">
        <v>1.28196378881551</v>
      </c>
      <c r="O151" s="36" t="n">
        <f aca="false">SQRT(M151^2+N151^2)</f>
        <v>3.4876824059878</v>
      </c>
      <c r="P151" s="40" t="n">
        <f aca="false">IF(J151="","",MAX(0,J151-1.96*O151/100))</f>
        <v>0.279300672732125</v>
      </c>
      <c r="Q151" s="40" t="n">
        <f aca="false">IF(J151="","",MIN(1,J151+1.96*O151/100))</f>
        <v>0.416017823046847</v>
      </c>
      <c r="R151" s="32" t="str">
        <f aca="false">IF(L151="","",IF(ABS(L151)&lt;=O151,"Yes","No"))</f>
        <v>No</v>
      </c>
      <c r="S151" s="32" t="str">
        <f aca="false">IF(L151="","",IF(ABS(L151)&lt;=1.96*O151,"Yes","No"))</f>
        <v>Yes</v>
      </c>
      <c r="T151" s="59" t="n">
        <f aca="false">IF(D151="","",ROUND(SQRT(((D151+G151)*O151/100)^2+(J151*(D151+G151)*0.09179)^2),0))</f>
        <v>123</v>
      </c>
      <c r="U151" s="32"/>
    </row>
    <row r="152" customFormat="false" ht="15" hidden="false" customHeight="false" outlineLevel="0" collapsed="false">
      <c r="A152" s="32" t="s">
        <v>230</v>
      </c>
      <c r="B152" s="32" t="s">
        <v>339</v>
      </c>
      <c r="C152" s="32" t="s">
        <v>339</v>
      </c>
      <c r="D152" s="59" t="n">
        <v>506</v>
      </c>
      <c r="E152" s="59" t="n">
        <v>543</v>
      </c>
      <c r="F152" s="68" t="n">
        <f aca="false">IF(E152="","",D152-E152)</f>
        <v>-37</v>
      </c>
      <c r="G152" s="59" t="n">
        <v>1058</v>
      </c>
      <c r="H152" s="59" t="n">
        <v>990</v>
      </c>
      <c r="I152" s="68" t="n">
        <f aca="false">IF(H152="","",G152-H152)</f>
        <v>68</v>
      </c>
      <c r="J152" s="40" t="n">
        <f aca="false">IF(OR(D152="",D152+G152=0),"",D152/(D152+G152))</f>
        <v>0.323529411764706</v>
      </c>
      <c r="K152" s="40" t="n">
        <f aca="false">IF(E152="","",E152/(E152+H152))</f>
        <v>0.354207436399217</v>
      </c>
      <c r="L152" s="69" t="n">
        <f aca="false">IF(OR(K152="",J152=""),"",(J152-K152)*100)</f>
        <v>-3.06780246345113</v>
      </c>
      <c r="M152" s="36" t="n">
        <v>3.24353162605248</v>
      </c>
      <c r="N152" s="36" t="n">
        <v>1.28196378881551</v>
      </c>
      <c r="O152" s="36" t="n">
        <f aca="false">SQRT(M152^2+N152^2)</f>
        <v>3.4876824059878</v>
      </c>
      <c r="P152" s="40" t="n">
        <f aca="false">IF(J152="","",MAX(0,J152-1.96*O152/100))</f>
        <v>0.255170836607345</v>
      </c>
      <c r="Q152" s="40" t="n">
        <f aca="false">IF(J152="","",MIN(1,J152+1.96*O152/100))</f>
        <v>0.391887986922067</v>
      </c>
      <c r="R152" s="32" t="str">
        <f aca="false">IF(L152="","",IF(ABS(L152)&lt;=O152,"Yes","No"))</f>
        <v>Yes</v>
      </c>
      <c r="S152" s="32" t="str">
        <f aca="false">IF(L152="","",IF(ABS(L152)&lt;=1.96*O152,"Yes","No"))</f>
        <v>Yes</v>
      </c>
      <c r="T152" s="59" t="n">
        <f aca="false">IF(D152="","",ROUND(SQRT(((D152+G152)*O152/100)^2+(J152*(D152+G152)*0.09179)^2),0))</f>
        <v>72</v>
      </c>
      <c r="U152" s="32"/>
    </row>
    <row r="153" customFormat="false" ht="15" hidden="false" customHeight="false" outlineLevel="0" collapsed="false">
      <c r="A153" s="32" t="s">
        <v>230</v>
      </c>
      <c r="B153" s="32" t="s">
        <v>340</v>
      </c>
      <c r="C153" s="32" t="s">
        <v>341</v>
      </c>
      <c r="D153" s="59" t="n">
        <v>171</v>
      </c>
      <c r="E153" s="59" t="n">
        <v>181</v>
      </c>
      <c r="F153" s="68" t="n">
        <f aca="false">IF(E153="","",D153-E153)</f>
        <v>-10</v>
      </c>
      <c r="G153" s="59" t="n">
        <v>508</v>
      </c>
      <c r="H153" s="59" t="n">
        <v>482</v>
      </c>
      <c r="I153" s="68" t="n">
        <f aca="false">IF(H153="","",G153-H153)</f>
        <v>26</v>
      </c>
      <c r="J153" s="40" t="n">
        <f aca="false">IF(OR(D153="",D153+G153=0),"",D153/(D153+G153))</f>
        <v>0.251840942562592</v>
      </c>
      <c r="K153" s="40" t="n">
        <f aca="false">IF(E153="","",E153/(E153+H153))</f>
        <v>0.273001508295626</v>
      </c>
      <c r="L153" s="69" t="n">
        <f aca="false">IF(OR(K153="",J153=""),"",(J153-K153)*100)</f>
        <v>-2.11605657330339</v>
      </c>
      <c r="M153" s="36" t="n">
        <v>6.04985165465226</v>
      </c>
      <c r="N153" s="36" t="n">
        <v>1.28196378881551</v>
      </c>
      <c r="O153" s="36" t="n">
        <f aca="false">SQRT(M153^2+N153^2)</f>
        <v>6.18418436005371</v>
      </c>
      <c r="P153" s="40" t="n">
        <f aca="false">IF(J153="","",MAX(0,J153-1.96*O153/100))</f>
        <v>0.130630929105539</v>
      </c>
      <c r="Q153" s="40" t="n">
        <f aca="false">IF(J153="","",MIN(1,J153+1.96*O153/100))</f>
        <v>0.373050956019645</v>
      </c>
      <c r="R153" s="32" t="str">
        <f aca="false">IF(L153="","",IF(ABS(L153)&lt;=O153,"Yes","No"))</f>
        <v>Yes</v>
      </c>
      <c r="S153" s="32" t="str">
        <f aca="false">IF(L153="","",IF(ABS(L153)&lt;=1.96*O153,"Yes","No"))</f>
        <v>Yes</v>
      </c>
      <c r="T153" s="59" t="n">
        <f aca="false">IF(D153="","",ROUND(SQRT(((D153+G153)*O153/100)^2+(J153*(D153+G153)*0.15542)^2),0))</f>
        <v>50</v>
      </c>
      <c r="U153" s="32"/>
    </row>
    <row r="154" customFormat="false" ht="15" hidden="false" customHeight="false" outlineLevel="0" collapsed="false">
      <c r="A154" s="32" t="s">
        <v>230</v>
      </c>
      <c r="B154" s="32" t="s">
        <v>340</v>
      </c>
      <c r="C154" s="32" t="s">
        <v>342</v>
      </c>
      <c r="D154" s="59" t="n">
        <v>131</v>
      </c>
      <c r="E154" s="59" t="n">
        <v>147</v>
      </c>
      <c r="F154" s="68" t="n">
        <f aca="false">IF(E154="","",D154-E154)</f>
        <v>-16</v>
      </c>
      <c r="G154" s="59" t="n">
        <v>330</v>
      </c>
      <c r="H154" s="59" t="n">
        <v>314</v>
      </c>
      <c r="I154" s="68" t="n">
        <f aca="false">IF(H154="","",G154-H154)</f>
        <v>16</v>
      </c>
      <c r="J154" s="40" t="n">
        <f aca="false">IF(OR(D154="",D154+G154=0),"",D154/(D154+G154))</f>
        <v>0.284164859002169</v>
      </c>
      <c r="K154" s="40" t="n">
        <f aca="false">IF(E154="","",E154/(E154+H154))</f>
        <v>0.318872017353579</v>
      </c>
      <c r="L154" s="69" t="n">
        <f aca="false">IF(OR(K154="",J154=""),"",(J154-K154)*100)</f>
        <v>-3.470715835141</v>
      </c>
      <c r="M154" s="36" t="n">
        <v>6.04985165465226</v>
      </c>
      <c r="N154" s="36" t="n">
        <v>1.28196378881551</v>
      </c>
      <c r="O154" s="36" t="n">
        <f aca="false">SQRT(M154^2+N154^2)</f>
        <v>6.18418436005371</v>
      </c>
      <c r="P154" s="40" t="n">
        <f aca="false">IF(J154="","",MAX(0,J154-1.96*O154/100))</f>
        <v>0.162954845545117</v>
      </c>
      <c r="Q154" s="40" t="n">
        <f aca="false">IF(J154="","",MIN(1,J154+1.96*O154/100))</f>
        <v>0.405374872459222</v>
      </c>
      <c r="R154" s="32" t="str">
        <f aca="false">IF(L154="","",IF(ABS(L154)&lt;=O154,"Yes","No"))</f>
        <v>Yes</v>
      </c>
      <c r="S154" s="32" t="str">
        <f aca="false">IF(L154="","",IF(ABS(L154)&lt;=1.96*O154,"Yes","No"))</f>
        <v>Yes</v>
      </c>
      <c r="T154" s="59" t="n">
        <f aca="false">IF(D154="","",ROUND(SQRT(((D154+G154)*O154/100)^2+(J154*(D154+G154)*0.15542)^2),0))</f>
        <v>35</v>
      </c>
      <c r="U154" s="32"/>
    </row>
    <row r="155" customFormat="false" ht="15" hidden="false" customHeight="false" outlineLevel="0" collapsed="false">
      <c r="A155" s="32" t="s">
        <v>230</v>
      </c>
      <c r="B155" s="32" t="s">
        <v>340</v>
      </c>
      <c r="C155" s="32" t="s">
        <v>343</v>
      </c>
      <c r="D155" s="59" t="n">
        <v>470</v>
      </c>
      <c r="E155" s="59" t="n">
        <v>522</v>
      </c>
      <c r="F155" s="68" t="n">
        <f aca="false">IF(E155="","",D155-E155)</f>
        <v>-52</v>
      </c>
      <c r="G155" s="59" t="n">
        <v>1095</v>
      </c>
      <c r="H155" s="59" t="n">
        <v>1060</v>
      </c>
      <c r="I155" s="68" t="n">
        <f aca="false">IF(H155="","",G155-H155)</f>
        <v>35</v>
      </c>
      <c r="J155" s="40" t="n">
        <f aca="false">IF(OR(D155="",D155+G155=0),"",D155/(D155+G155))</f>
        <v>0.300319488817891</v>
      </c>
      <c r="K155" s="40" t="n">
        <f aca="false">IF(E155="","",E155/(E155+H155))</f>
        <v>0.329962073324905</v>
      </c>
      <c r="L155" s="69" t="n">
        <f aca="false">IF(OR(K155="",J155=""),"",(J155-K155)*100)</f>
        <v>-2.96425845070138</v>
      </c>
      <c r="M155" s="36" t="n">
        <v>3.24353162605248</v>
      </c>
      <c r="N155" s="36" t="n">
        <v>1.28196378881551</v>
      </c>
      <c r="O155" s="36" t="n">
        <f aca="false">SQRT(M155^2+N155^2)</f>
        <v>3.4876824059878</v>
      </c>
      <c r="P155" s="40" t="n">
        <f aca="false">IF(J155="","",MAX(0,J155-1.96*O155/100))</f>
        <v>0.23196091366053</v>
      </c>
      <c r="Q155" s="40" t="n">
        <f aca="false">IF(J155="","",MIN(1,J155+1.96*O155/100))</f>
        <v>0.368678063975252</v>
      </c>
      <c r="R155" s="32" t="str">
        <f aca="false">IF(L155="","",IF(ABS(L155)&lt;=O155,"Yes","No"))</f>
        <v>Yes</v>
      </c>
      <c r="S155" s="32" t="str">
        <f aca="false">IF(L155="","",IF(ABS(L155)&lt;=1.96*O155,"Yes","No"))</f>
        <v>Yes</v>
      </c>
      <c r="T155" s="59" t="n">
        <f aca="false">IF(D155="","",ROUND(SQRT(((D155+G155)*O155/100)^2+(J155*(D155+G155)*0.09179)^2),0))</f>
        <v>70</v>
      </c>
      <c r="U155" s="32"/>
    </row>
    <row r="156" customFormat="false" ht="15" hidden="false" customHeight="false" outlineLevel="0" collapsed="false">
      <c r="A156" s="32" t="s">
        <v>230</v>
      </c>
      <c r="B156" s="32" t="s">
        <v>344</v>
      </c>
      <c r="C156" s="32" t="s">
        <v>344</v>
      </c>
      <c r="D156" s="59" t="n">
        <v>996</v>
      </c>
      <c r="E156" s="59" t="n">
        <v>980</v>
      </c>
      <c r="F156" s="68" t="n">
        <f aca="false">IF(E156="","",D156-E156)</f>
        <v>16</v>
      </c>
      <c r="G156" s="59" t="n">
        <v>904</v>
      </c>
      <c r="H156" s="59" t="n">
        <v>872</v>
      </c>
      <c r="I156" s="68" t="n">
        <f aca="false">IF(H156="","",G156-H156)</f>
        <v>32</v>
      </c>
      <c r="J156" s="40" t="n">
        <f aca="false">IF(OR(D156="",D156+G156=0),"",D156/(D156+G156))</f>
        <v>0.52421052631579</v>
      </c>
      <c r="K156" s="40" t="n">
        <f aca="false">IF(E156="","",E156/(E156+H156))</f>
        <v>0.529157667386609</v>
      </c>
      <c r="L156" s="69" t="n">
        <f aca="false">IF(OR(K156="",J156=""),"",(J156-K156)*100)</f>
        <v>-0.494714107081962</v>
      </c>
      <c r="M156" s="36" t="n">
        <v>3.24353162605248</v>
      </c>
      <c r="N156" s="36" t="n">
        <v>1.28196378881551</v>
      </c>
      <c r="O156" s="36" t="n">
        <f aca="false">SQRT(M156^2+N156^2)</f>
        <v>3.4876824059878</v>
      </c>
      <c r="P156" s="40" t="n">
        <f aca="false">IF(J156="","",MAX(0,J156-1.96*O156/100))</f>
        <v>0.455851951158429</v>
      </c>
      <c r="Q156" s="40" t="n">
        <f aca="false">IF(J156="","",MIN(1,J156+1.96*O156/100))</f>
        <v>0.592569101473151</v>
      </c>
      <c r="R156" s="32" t="str">
        <f aca="false">IF(L156="","",IF(ABS(L156)&lt;=O156,"Yes","No"))</f>
        <v>Yes</v>
      </c>
      <c r="S156" s="32" t="str">
        <f aca="false">IF(L156="","",IF(ABS(L156)&lt;=1.96*O156,"Yes","No"))</f>
        <v>Yes</v>
      </c>
      <c r="T156" s="59" t="n">
        <f aca="false">IF(D156="","",ROUND(SQRT(((D156+G156)*O156/100)^2+(J156*(D156+G156)*0.09179)^2),0))</f>
        <v>113</v>
      </c>
      <c r="U156" s="32"/>
    </row>
    <row r="157" customFormat="false" ht="15" hidden="false" customHeight="false" outlineLevel="0" collapsed="false">
      <c r="A157" s="32" t="s">
        <v>230</v>
      </c>
      <c r="B157" s="32" t="s">
        <v>345</v>
      </c>
      <c r="C157" s="32" t="s">
        <v>346</v>
      </c>
      <c r="D157" s="59" t="n">
        <v>937</v>
      </c>
      <c r="E157" s="59" t="n">
        <v>1010</v>
      </c>
      <c r="F157" s="68" t="n">
        <f aca="false">IF(E157="","",D157-E157)</f>
        <v>-73</v>
      </c>
      <c r="G157" s="59" t="n">
        <v>1424</v>
      </c>
      <c r="H157" s="59" t="n">
        <v>1334</v>
      </c>
      <c r="I157" s="68" t="n">
        <f aca="false">IF(H157="","",G157-H157)</f>
        <v>90</v>
      </c>
      <c r="J157" s="40" t="n">
        <f aca="false">IF(OR(D157="",D157+G157=0),"",D157/(D157+G157))</f>
        <v>0.396865734858111</v>
      </c>
      <c r="K157" s="40" t="n">
        <f aca="false">IF(E157="","",E157/(E157+H157))</f>
        <v>0.430887372013652</v>
      </c>
      <c r="L157" s="69" t="n">
        <f aca="false">IF(OR(K157="",J157=""),"",(J157-K157)*100)</f>
        <v>-3.40216371555409</v>
      </c>
      <c r="M157" s="36" t="n">
        <v>3.24353162605248</v>
      </c>
      <c r="N157" s="36" t="n">
        <v>1.28196378881551</v>
      </c>
      <c r="O157" s="36" t="n">
        <f aca="false">SQRT(M157^2+N157^2)</f>
        <v>3.4876824059878</v>
      </c>
      <c r="P157" s="40" t="n">
        <f aca="false">IF(J157="","",MAX(0,J157-1.96*O157/100))</f>
        <v>0.32850715970075</v>
      </c>
      <c r="Q157" s="40" t="n">
        <f aca="false">IF(J157="","",MIN(1,J157+1.96*O157/100))</f>
        <v>0.465224310015472</v>
      </c>
      <c r="R157" s="32" t="str">
        <f aca="false">IF(L157="","",IF(ABS(L157)&lt;=O157,"Yes","No"))</f>
        <v>Yes</v>
      </c>
      <c r="S157" s="32" t="str">
        <f aca="false">IF(L157="","",IF(ABS(L157)&lt;=1.96*O157,"Yes","No"))</f>
        <v>Yes</v>
      </c>
      <c r="T157" s="59" t="n">
        <f aca="false">IF(D157="","",ROUND(SQRT(((D157+G157)*O157/100)^2+(J157*(D157+G157)*0.09179)^2),0))</f>
        <v>119</v>
      </c>
      <c r="U157" s="32"/>
    </row>
    <row r="158" customFormat="false" ht="15" hidden="false" customHeight="false" outlineLevel="0" collapsed="false">
      <c r="A158" s="32" t="s">
        <v>230</v>
      </c>
      <c r="B158" s="32" t="s">
        <v>345</v>
      </c>
      <c r="C158" s="32" t="s">
        <v>347</v>
      </c>
      <c r="D158" s="59" t="n">
        <v>833</v>
      </c>
      <c r="E158" s="59" t="n">
        <v>860</v>
      </c>
      <c r="F158" s="68" t="n">
        <f aca="false">IF(E158="","",D158-E158)</f>
        <v>-27</v>
      </c>
      <c r="G158" s="59" t="n">
        <v>1389</v>
      </c>
      <c r="H158" s="59" t="n">
        <v>1332</v>
      </c>
      <c r="I158" s="68" t="n">
        <f aca="false">IF(H158="","",G158-H158)</f>
        <v>57</v>
      </c>
      <c r="J158" s="40" t="n">
        <f aca="false">IF(OR(D158="",D158+G158=0),"",D158/(D158+G158))</f>
        <v>0.374887488748875</v>
      </c>
      <c r="K158" s="40" t="n">
        <f aca="false">IF(E158="","",E158/(E158+H158))</f>
        <v>0.392335766423358</v>
      </c>
      <c r="L158" s="69" t="n">
        <f aca="false">IF(OR(K158="",J158=""),"",(J158-K158)*100)</f>
        <v>-1.74482776744828</v>
      </c>
      <c r="M158" s="36" t="n">
        <v>3.24353162605248</v>
      </c>
      <c r="N158" s="36" t="n">
        <v>1.28196378881551</v>
      </c>
      <c r="O158" s="36" t="n">
        <f aca="false">SQRT(M158^2+N158^2)</f>
        <v>3.4876824059878</v>
      </c>
      <c r="P158" s="40" t="n">
        <f aca="false">IF(J158="","",MAX(0,J158-1.96*O158/100))</f>
        <v>0.306528913591514</v>
      </c>
      <c r="Q158" s="40" t="n">
        <f aca="false">IF(J158="","",MIN(1,J158+1.96*O158/100))</f>
        <v>0.443246063906236</v>
      </c>
      <c r="R158" s="32" t="str">
        <f aca="false">IF(L158="","",IF(ABS(L158)&lt;=O158,"Yes","No"))</f>
        <v>Yes</v>
      </c>
      <c r="S158" s="32" t="str">
        <f aca="false">IF(L158="","",IF(ABS(L158)&lt;=1.96*O158,"Yes","No"))</f>
        <v>Yes</v>
      </c>
      <c r="T158" s="59" t="n">
        <f aca="false">IF(D158="","",ROUND(SQRT(((D158+G158)*O158/100)^2+(J158*(D158+G158)*0.09179)^2),0))</f>
        <v>109</v>
      </c>
      <c r="U158" s="32"/>
    </row>
    <row r="159" customFormat="false" ht="15" hidden="false" customHeight="false" outlineLevel="0" collapsed="false">
      <c r="A159" s="32" t="s">
        <v>230</v>
      </c>
      <c r="B159" s="32" t="s">
        <v>345</v>
      </c>
      <c r="C159" s="32" t="s">
        <v>348</v>
      </c>
      <c r="D159" s="59" t="n">
        <v>434</v>
      </c>
      <c r="E159" s="59" t="n">
        <v>449</v>
      </c>
      <c r="F159" s="68" t="n">
        <f aca="false">IF(E159="","",D159-E159)</f>
        <v>-15</v>
      </c>
      <c r="G159" s="59" t="n">
        <v>709</v>
      </c>
      <c r="H159" s="59" t="n">
        <v>705</v>
      </c>
      <c r="I159" s="68" t="n">
        <f aca="false">IF(H159="","",G159-H159)</f>
        <v>4</v>
      </c>
      <c r="J159" s="40" t="n">
        <f aca="false">IF(OR(D159="",D159+G159=0),"",D159/(D159+G159))</f>
        <v>0.379702537182852</v>
      </c>
      <c r="K159" s="40" t="n">
        <f aca="false">IF(E159="","",E159/(E159+H159))</f>
        <v>0.389081455805893</v>
      </c>
      <c r="L159" s="69" t="n">
        <f aca="false">IF(OR(K159="",J159=""),"",(J159-K159)*100)</f>
        <v>-0.937891862304041</v>
      </c>
      <c r="M159" s="36" t="n">
        <v>3.93166321401231</v>
      </c>
      <c r="N159" s="36" t="n">
        <v>1.28196378881551</v>
      </c>
      <c r="O159" s="36" t="n">
        <f aca="false">SQRT(M159^2+N159^2)</f>
        <v>4.13538472022276</v>
      </c>
      <c r="P159" s="40" t="n">
        <f aca="false">IF(J159="","",MAX(0,J159-1.96*O159/100))</f>
        <v>0.298648996666486</v>
      </c>
      <c r="Q159" s="40" t="n">
        <f aca="false">IF(J159="","",MIN(1,J159+1.96*O159/100))</f>
        <v>0.460756077699218</v>
      </c>
      <c r="R159" s="32" t="str">
        <f aca="false">IF(L159="","",IF(ABS(L159)&lt;=O159,"Yes","No"))</f>
        <v>Yes</v>
      </c>
      <c r="S159" s="32" t="str">
        <f aca="false">IF(L159="","",IF(ABS(L159)&lt;=1.96*O159,"Yes","No"))</f>
        <v>Yes</v>
      </c>
      <c r="T159" s="59" t="n">
        <f aca="false">IF(D159="","",ROUND(SQRT(((D159+G159)*O159/100)^2+(J159*(D159+G159)*0.09439)^2),0))</f>
        <v>63</v>
      </c>
      <c r="U159" s="32"/>
    </row>
    <row r="160" customFormat="false" ht="15" hidden="false" customHeight="false" outlineLevel="0" collapsed="false">
      <c r="A160" s="32" t="s">
        <v>230</v>
      </c>
      <c r="B160" s="32" t="s">
        <v>345</v>
      </c>
      <c r="C160" s="32" t="s">
        <v>349</v>
      </c>
      <c r="D160" s="59" t="n">
        <v>625</v>
      </c>
      <c r="E160" s="59" t="n">
        <v>654</v>
      </c>
      <c r="F160" s="68" t="n">
        <f aca="false">IF(E160="","",D160-E160)</f>
        <v>-29</v>
      </c>
      <c r="G160" s="59" t="n">
        <v>1024</v>
      </c>
      <c r="H160" s="59" t="n">
        <v>979</v>
      </c>
      <c r="I160" s="68" t="n">
        <f aca="false">IF(H160="","",G160-H160)</f>
        <v>45</v>
      </c>
      <c r="J160" s="40" t="n">
        <f aca="false">IF(OR(D160="",D160+G160=0),"",D160/(D160+G160))</f>
        <v>0.37901758641601</v>
      </c>
      <c r="K160" s="40" t="n">
        <f aca="false">IF(E160="","",E160/(E160+H160))</f>
        <v>0.400489895897122</v>
      </c>
      <c r="L160" s="69" t="n">
        <f aca="false">IF(OR(K160="",J160=""),"",(J160-K160)*100)</f>
        <v>-2.14723094811122</v>
      </c>
      <c r="M160" s="36" t="n">
        <v>3.24353162605248</v>
      </c>
      <c r="N160" s="36" t="n">
        <v>1.28196378881551</v>
      </c>
      <c r="O160" s="36" t="n">
        <f aca="false">SQRT(M160^2+N160^2)</f>
        <v>3.4876824059878</v>
      </c>
      <c r="P160" s="40" t="n">
        <f aca="false">IF(J160="","",MAX(0,J160-1.96*O160/100))</f>
        <v>0.310659011258649</v>
      </c>
      <c r="Q160" s="40" t="n">
        <f aca="false">IF(J160="","",MIN(1,J160+1.96*O160/100))</f>
        <v>0.447376161573371</v>
      </c>
      <c r="R160" s="32" t="str">
        <f aca="false">IF(L160="","",IF(ABS(L160)&lt;=O160,"Yes","No"))</f>
        <v>Yes</v>
      </c>
      <c r="S160" s="32" t="str">
        <f aca="false">IF(L160="","",IF(ABS(L160)&lt;=1.96*O160,"Yes","No"))</f>
        <v>Yes</v>
      </c>
      <c r="T160" s="59" t="n">
        <f aca="false">IF(D160="","",ROUND(SQRT(((D160+G160)*O160/100)^2+(J160*(D160+G160)*0.09179)^2),0))</f>
        <v>81</v>
      </c>
      <c r="U160" s="32"/>
    </row>
    <row r="161" customFormat="false" ht="15" hidden="false" customHeight="false" outlineLevel="0" collapsed="false">
      <c r="A161" s="32" t="s">
        <v>230</v>
      </c>
      <c r="B161" s="32" t="s">
        <v>345</v>
      </c>
      <c r="C161" s="32" t="s">
        <v>350</v>
      </c>
      <c r="D161" s="59" t="n">
        <v>532</v>
      </c>
      <c r="E161" s="59" t="n">
        <v>557</v>
      </c>
      <c r="F161" s="68" t="n">
        <f aca="false">IF(E161="","",D161-E161)</f>
        <v>-25</v>
      </c>
      <c r="G161" s="59" t="n">
        <v>941</v>
      </c>
      <c r="H161" s="59" t="n">
        <v>890</v>
      </c>
      <c r="I161" s="68" t="n">
        <f aca="false">IF(H161="","",G161-H161)</f>
        <v>51</v>
      </c>
      <c r="J161" s="40" t="n">
        <f aca="false">IF(OR(D161="",D161+G161=0),"",D161/(D161+G161))</f>
        <v>0.361167684996606</v>
      </c>
      <c r="K161" s="40" t="n">
        <f aca="false">IF(E161="","",E161/(E161+H161))</f>
        <v>0.384934346924672</v>
      </c>
      <c r="L161" s="69" t="n">
        <f aca="false">IF(OR(K161="",J161=""),"",(J161-K161)*100)</f>
        <v>-2.37666619280661</v>
      </c>
      <c r="M161" s="36" t="n">
        <v>3.24353162605248</v>
      </c>
      <c r="N161" s="36" t="n">
        <v>1.28196378881551</v>
      </c>
      <c r="O161" s="36" t="n">
        <f aca="false">SQRT(M161^2+N161^2)</f>
        <v>3.4876824059878</v>
      </c>
      <c r="P161" s="40" t="n">
        <f aca="false">IF(J161="","",MAX(0,J161-1.96*O161/100))</f>
        <v>0.292809109839245</v>
      </c>
      <c r="Q161" s="40" t="n">
        <f aca="false">IF(J161="","",MIN(1,J161+1.96*O161/100))</f>
        <v>0.429526260153967</v>
      </c>
      <c r="R161" s="32" t="str">
        <f aca="false">IF(L161="","",IF(ABS(L161)&lt;=O161,"Yes","No"))</f>
        <v>Yes</v>
      </c>
      <c r="S161" s="32" t="str">
        <f aca="false">IF(L161="","",IF(ABS(L161)&lt;=1.96*O161,"Yes","No"))</f>
        <v>Yes</v>
      </c>
      <c r="T161" s="59" t="n">
        <f aca="false">IF(D161="","",ROUND(SQRT(((D161+G161)*O161/100)^2+(J161*(D161+G161)*0.09179)^2),0))</f>
        <v>71</v>
      </c>
      <c r="U161" s="32"/>
    </row>
    <row r="162" customFormat="false" ht="15" hidden="false" customHeight="false" outlineLevel="0" collapsed="false">
      <c r="A162" s="32" t="s">
        <v>230</v>
      </c>
      <c r="B162" s="32" t="s">
        <v>345</v>
      </c>
      <c r="C162" s="32" t="s">
        <v>351</v>
      </c>
      <c r="D162" s="59" t="n">
        <v>491</v>
      </c>
      <c r="E162" s="59" t="n">
        <v>492</v>
      </c>
      <c r="F162" s="68" t="n">
        <f aca="false">IF(E162="","",D162-E162)</f>
        <v>-1</v>
      </c>
      <c r="G162" s="59" t="n">
        <v>708</v>
      </c>
      <c r="H162" s="59" t="n">
        <v>675</v>
      </c>
      <c r="I162" s="68" t="n">
        <f aca="false">IF(H162="","",G162-H162)</f>
        <v>33</v>
      </c>
      <c r="J162" s="40" t="n">
        <f aca="false">IF(OR(D162="",D162+G162=0),"",D162/(D162+G162))</f>
        <v>0.409507923269391</v>
      </c>
      <c r="K162" s="40" t="n">
        <f aca="false">IF(E162="","",E162/(E162+H162))</f>
        <v>0.42159383033419</v>
      </c>
      <c r="L162" s="69" t="n">
        <f aca="false">IF(OR(K162="",J162=""),"",(J162-K162)*100)</f>
        <v>-1.20859070647991</v>
      </c>
      <c r="M162" s="36" t="n">
        <v>3.24353162605248</v>
      </c>
      <c r="N162" s="36" t="n">
        <v>1.28196378881551</v>
      </c>
      <c r="O162" s="36" t="n">
        <f aca="false">SQRT(M162^2+N162^2)</f>
        <v>3.4876824059878</v>
      </c>
      <c r="P162" s="40" t="n">
        <f aca="false">IF(J162="","",MAX(0,J162-1.96*O162/100))</f>
        <v>0.34114934811203</v>
      </c>
      <c r="Q162" s="40" t="n">
        <f aca="false">IF(J162="","",MIN(1,J162+1.96*O162/100))</f>
        <v>0.477866498426752</v>
      </c>
      <c r="R162" s="32" t="str">
        <f aca="false">IF(L162="","",IF(ABS(L162)&lt;=O162,"Yes","No"))</f>
        <v>Yes</v>
      </c>
      <c r="S162" s="32" t="str">
        <f aca="false">IF(L162="","",IF(ABS(L162)&lt;=1.96*O162,"Yes","No"))</f>
        <v>Yes</v>
      </c>
      <c r="T162" s="59" t="n">
        <f aca="false">IF(D162="","",ROUND(SQRT(((D162+G162)*O162/100)^2+(J162*(D162+G162)*0.09179)^2),0))</f>
        <v>61</v>
      </c>
      <c r="U162" s="32"/>
    </row>
    <row r="163" customFormat="false" ht="15" hidden="false" customHeight="false" outlineLevel="0" collapsed="false">
      <c r="A163" s="32" t="s">
        <v>230</v>
      </c>
      <c r="B163" s="32" t="s">
        <v>352</v>
      </c>
      <c r="C163" s="32" t="s">
        <v>353</v>
      </c>
      <c r="D163" s="59" t="n">
        <v>664</v>
      </c>
      <c r="E163" s="59" t="n">
        <v>668</v>
      </c>
      <c r="F163" s="68" t="n">
        <f aca="false">IF(E163="","",D163-E163)</f>
        <v>-4</v>
      </c>
      <c r="G163" s="59" t="n">
        <v>725</v>
      </c>
      <c r="H163" s="59" t="n">
        <v>693</v>
      </c>
      <c r="I163" s="68" t="n">
        <f aca="false">IF(H163="","",G163-H163)</f>
        <v>32</v>
      </c>
      <c r="J163" s="40" t="n">
        <f aca="false">IF(OR(D163="",D163+G163=0),"",D163/(D163+G163))</f>
        <v>0.478041756659467</v>
      </c>
      <c r="K163" s="40" t="n">
        <f aca="false">IF(E163="","",E163/(E163+H163))</f>
        <v>0.490815576781778</v>
      </c>
      <c r="L163" s="69" t="n">
        <f aca="false">IF(OR(K163="",J163=""),"",(J163-K163)*100)</f>
        <v>-1.27738201223109</v>
      </c>
      <c r="M163" s="36" t="n">
        <v>3.24353162605248</v>
      </c>
      <c r="N163" s="36" t="n">
        <v>1.28196378881551</v>
      </c>
      <c r="O163" s="36" t="n">
        <f aca="false">SQRT(M163^2+N163^2)</f>
        <v>3.4876824059878</v>
      </c>
      <c r="P163" s="40" t="n">
        <f aca="false">IF(J163="","",MAX(0,J163-1.96*O163/100))</f>
        <v>0.409683181502106</v>
      </c>
      <c r="Q163" s="40" t="n">
        <f aca="false">IF(J163="","",MIN(1,J163+1.96*O163/100))</f>
        <v>0.546400331816828</v>
      </c>
      <c r="R163" s="32" t="str">
        <f aca="false">IF(L163="","",IF(ABS(L163)&lt;=O163,"Yes","No"))</f>
        <v>Yes</v>
      </c>
      <c r="S163" s="32" t="str">
        <f aca="false">IF(L163="","",IF(ABS(L163)&lt;=1.96*O163,"Yes","No"))</f>
        <v>Yes</v>
      </c>
      <c r="T163" s="59" t="n">
        <f aca="false">IF(D163="","",ROUND(SQRT(((D163+G163)*O163/100)^2+(J163*(D163+G163)*0.09179)^2),0))</f>
        <v>78</v>
      </c>
      <c r="U163" s="32"/>
    </row>
    <row r="164" customFormat="false" ht="15" hidden="false" customHeight="false" outlineLevel="0" collapsed="false">
      <c r="A164" s="32" t="s">
        <v>230</v>
      </c>
      <c r="B164" s="32" t="s">
        <v>352</v>
      </c>
      <c r="C164" s="32" t="s">
        <v>354</v>
      </c>
      <c r="D164" s="59" t="n">
        <v>790</v>
      </c>
      <c r="E164" s="59" t="n">
        <v>803</v>
      </c>
      <c r="F164" s="68" t="n">
        <f aca="false">IF(E164="","",D164-E164)</f>
        <v>-13</v>
      </c>
      <c r="G164" s="59" t="n">
        <v>832</v>
      </c>
      <c r="H164" s="59" t="n">
        <v>818</v>
      </c>
      <c r="I164" s="68" t="n">
        <f aca="false">IF(H164="","",G164-H164)</f>
        <v>14</v>
      </c>
      <c r="J164" s="40" t="n">
        <f aca="false">IF(OR(D164="",D164+G164=0),"",D164/(D164+G164))</f>
        <v>0.487053020961776</v>
      </c>
      <c r="K164" s="40" t="n">
        <f aca="false">IF(E164="","",E164/(E164+H164))</f>
        <v>0.495373226403455</v>
      </c>
      <c r="L164" s="69" t="n">
        <f aca="false">IF(OR(K164="",J164=""),"",(J164-K164)*100)</f>
        <v>-0.832020544167905</v>
      </c>
      <c r="M164" s="36" t="n">
        <v>3.24353162605248</v>
      </c>
      <c r="N164" s="36" t="n">
        <v>1.28196378881551</v>
      </c>
      <c r="O164" s="36" t="n">
        <f aca="false">SQRT(M164^2+N164^2)</f>
        <v>3.4876824059878</v>
      </c>
      <c r="P164" s="40" t="n">
        <f aca="false">IF(J164="","",MAX(0,J164-1.96*O164/100))</f>
        <v>0.418694445804415</v>
      </c>
      <c r="Q164" s="40" t="n">
        <f aca="false">IF(J164="","",MIN(1,J164+1.96*O164/100))</f>
        <v>0.555411596119137</v>
      </c>
      <c r="R164" s="32" t="str">
        <f aca="false">IF(L164="","",IF(ABS(L164)&lt;=O164,"Yes","No"))</f>
        <v>Yes</v>
      </c>
      <c r="S164" s="32" t="str">
        <f aca="false">IF(L164="","",IF(ABS(L164)&lt;=1.96*O164,"Yes","No"))</f>
        <v>Yes</v>
      </c>
      <c r="T164" s="59" t="n">
        <f aca="false">IF(D164="","",ROUND(SQRT(((D164+G164)*O164/100)^2+(J164*(D164+G164)*0.09179)^2),0))</f>
        <v>92</v>
      </c>
      <c r="U164" s="32"/>
    </row>
    <row r="165" customFormat="false" ht="15" hidden="false" customHeight="false" outlineLevel="0" collapsed="false">
      <c r="A165" s="32" t="s">
        <v>230</v>
      </c>
      <c r="B165" s="32" t="s">
        <v>352</v>
      </c>
      <c r="C165" s="32" t="s">
        <v>355</v>
      </c>
      <c r="D165" s="59" t="n">
        <v>343</v>
      </c>
      <c r="E165" s="59" t="n">
        <v>342</v>
      </c>
      <c r="F165" s="68" t="n">
        <f aca="false">IF(E165="","",D165-E165)</f>
        <v>1</v>
      </c>
      <c r="G165" s="59" t="n">
        <v>351</v>
      </c>
      <c r="H165" s="59" t="n">
        <v>358</v>
      </c>
      <c r="I165" s="68" t="n">
        <f aca="false">IF(H165="","",G165-H165)</f>
        <v>-7</v>
      </c>
      <c r="J165" s="40" t="n">
        <f aca="false">IF(OR(D165="",D165+G165=0),"",D165/(D165+G165))</f>
        <v>0.494236311239193</v>
      </c>
      <c r="K165" s="40" t="n">
        <f aca="false">IF(E165="","",E165/(E165+H165))</f>
        <v>0.488571428571429</v>
      </c>
      <c r="L165" s="69" t="n">
        <f aca="false">IF(OR(K165="",J165=""),"",(J165-K165)*100)</f>
        <v>0.566488266776455</v>
      </c>
      <c r="M165" s="36" t="n">
        <v>6.04985165465226</v>
      </c>
      <c r="N165" s="36" t="n">
        <v>1.28196378881551</v>
      </c>
      <c r="O165" s="36" t="n">
        <f aca="false">SQRT(M165^2+N165^2)</f>
        <v>6.18418436005371</v>
      </c>
      <c r="P165" s="40" t="n">
        <f aca="false">IF(J165="","",MAX(0,J165-1.96*O165/100))</f>
        <v>0.37302629778214</v>
      </c>
      <c r="Q165" s="40" t="n">
        <f aca="false">IF(J165="","",MIN(1,J165+1.96*O165/100))</f>
        <v>0.615446324696246</v>
      </c>
      <c r="R165" s="32" t="str">
        <f aca="false">IF(L165="","",IF(ABS(L165)&lt;=O165,"Yes","No"))</f>
        <v>Yes</v>
      </c>
      <c r="S165" s="32" t="str">
        <f aca="false">IF(L165="","",IF(ABS(L165)&lt;=1.96*O165,"Yes","No"))</f>
        <v>Yes</v>
      </c>
      <c r="T165" s="59" t="n">
        <f aca="false">IF(D165="","",ROUND(SQRT(((D165+G165)*O165/100)^2+(J165*(D165+G165)*0.15542)^2),0))</f>
        <v>68</v>
      </c>
      <c r="U165" s="32"/>
    </row>
    <row r="166" customFormat="false" ht="15" hidden="false" customHeight="false" outlineLevel="0" collapsed="false">
      <c r="A166" s="32" t="s">
        <v>230</v>
      </c>
      <c r="B166" s="32" t="s">
        <v>352</v>
      </c>
      <c r="C166" s="32" t="s">
        <v>356</v>
      </c>
      <c r="D166" s="59" t="n">
        <v>411</v>
      </c>
      <c r="E166" s="59" t="n">
        <v>411</v>
      </c>
      <c r="F166" s="68" t="n">
        <f aca="false">IF(E166="","",D166-E166)</f>
        <v>0</v>
      </c>
      <c r="G166" s="59" t="n">
        <v>416</v>
      </c>
      <c r="H166" s="59" t="n">
        <v>417</v>
      </c>
      <c r="I166" s="68" t="n">
        <f aca="false">IF(H166="","",G166-H166)</f>
        <v>-1</v>
      </c>
      <c r="J166" s="40" t="n">
        <f aca="false">IF(OR(D166="",D166+G166=0),"",D166/(D166+G166))</f>
        <v>0.496977025392987</v>
      </c>
      <c r="K166" s="40" t="n">
        <f aca="false">IF(E166="","",E166/(E166+H166))</f>
        <v>0.496376811594203</v>
      </c>
      <c r="L166" s="69" t="n">
        <f aca="false">IF(OR(K166="",J166=""),"",(J166-K166)*100)</f>
        <v>0.0600213798783833</v>
      </c>
      <c r="M166" s="36" t="n">
        <v>3.93166321401231</v>
      </c>
      <c r="N166" s="36" t="n">
        <v>1.28196378881551</v>
      </c>
      <c r="O166" s="36" t="n">
        <f aca="false">SQRT(M166^2+N166^2)</f>
        <v>4.13538472022276</v>
      </c>
      <c r="P166" s="40" t="n">
        <f aca="false">IF(J166="","",MAX(0,J166-1.96*O166/100))</f>
        <v>0.415923484876621</v>
      </c>
      <c r="Q166" s="40" t="n">
        <f aca="false">IF(J166="","",MIN(1,J166+1.96*O166/100))</f>
        <v>0.578030565909353</v>
      </c>
      <c r="R166" s="32" t="str">
        <f aca="false">IF(L166="","",IF(ABS(L166)&lt;=O166,"Yes","No"))</f>
        <v>Yes</v>
      </c>
      <c r="S166" s="32" t="str">
        <f aca="false">IF(L166="","",IF(ABS(L166)&lt;=1.96*O166,"Yes","No"))</f>
        <v>Yes</v>
      </c>
      <c r="T166" s="59" t="n">
        <f aca="false">IF(D166="","",ROUND(SQRT(((D166+G166)*O166/100)^2+(J166*(D166+G166)*0.09439)^2),0))</f>
        <v>52</v>
      </c>
      <c r="U166" s="32"/>
    </row>
    <row r="167" customFormat="false" ht="15" hidden="false" customHeight="false" outlineLevel="0" collapsed="false">
      <c r="A167" s="32" t="s">
        <v>230</v>
      </c>
      <c r="B167" s="32" t="s">
        <v>352</v>
      </c>
      <c r="C167" s="32" t="s">
        <v>357</v>
      </c>
      <c r="D167" s="59" t="n">
        <v>500</v>
      </c>
      <c r="E167" s="59" t="n">
        <v>525</v>
      </c>
      <c r="F167" s="68" t="n">
        <f aca="false">IF(E167="","",D167-E167)</f>
        <v>-25</v>
      </c>
      <c r="G167" s="59" t="n">
        <v>586</v>
      </c>
      <c r="H167" s="59" t="n">
        <v>552</v>
      </c>
      <c r="I167" s="68" t="n">
        <f aca="false">IF(H167="","",G167-H167)</f>
        <v>34</v>
      </c>
      <c r="J167" s="40" t="n">
        <f aca="false">IF(OR(D167="",D167+G167=0),"",D167/(D167+G167))</f>
        <v>0.460405156537753</v>
      </c>
      <c r="K167" s="40" t="n">
        <f aca="false">IF(E167="","",E167/(E167+H167))</f>
        <v>0.487465181058496</v>
      </c>
      <c r="L167" s="69" t="n">
        <f aca="false">IF(OR(K167="",J167=""),"",(J167-K167)*100)</f>
        <v>-2.70600245207426</v>
      </c>
      <c r="M167" s="36" t="n">
        <v>3.93166321401231</v>
      </c>
      <c r="N167" s="36" t="n">
        <v>1.28196378881551</v>
      </c>
      <c r="O167" s="36" t="n">
        <f aca="false">SQRT(M167^2+N167^2)</f>
        <v>4.13538472022276</v>
      </c>
      <c r="P167" s="40" t="n">
        <f aca="false">IF(J167="","",MAX(0,J167-1.96*O167/100))</f>
        <v>0.379351616021387</v>
      </c>
      <c r="Q167" s="40" t="n">
        <f aca="false">IF(J167="","",MIN(1,J167+1.96*O167/100))</f>
        <v>0.541458697054119</v>
      </c>
      <c r="R167" s="32" t="str">
        <f aca="false">IF(L167="","",IF(ABS(L167)&lt;=O167,"Yes","No"))</f>
        <v>Yes</v>
      </c>
      <c r="S167" s="32" t="str">
        <f aca="false">IF(L167="","",IF(ABS(L167)&lt;=1.96*O167,"Yes","No"))</f>
        <v>Yes</v>
      </c>
      <c r="T167" s="59" t="n">
        <f aca="false">IF(D167="","",ROUND(SQRT(((D167+G167)*O167/100)^2+(J167*(D167+G167)*0.09439)^2),0))</f>
        <v>65</v>
      </c>
      <c r="U167" s="32"/>
    </row>
    <row r="168" customFormat="false" ht="15" hidden="false" customHeight="false" outlineLevel="0" collapsed="false">
      <c r="A168" s="32" t="s">
        <v>230</v>
      </c>
      <c r="B168" s="32" t="s">
        <v>352</v>
      </c>
      <c r="C168" s="32" t="s">
        <v>358</v>
      </c>
      <c r="D168" s="59" t="n">
        <v>331</v>
      </c>
      <c r="E168" s="59" t="n">
        <v>313</v>
      </c>
      <c r="F168" s="68" t="n">
        <f aca="false">IF(E168="","",D168-E168)</f>
        <v>18</v>
      </c>
      <c r="G168" s="59" t="n">
        <v>380</v>
      </c>
      <c r="H168" s="59" t="n">
        <v>360</v>
      </c>
      <c r="I168" s="68" t="n">
        <f aca="false">IF(H168="","",G168-H168)</f>
        <v>20</v>
      </c>
      <c r="J168" s="40" t="n">
        <f aca="false">IF(OR(D168="",D168+G168=0),"",D168/(D168+G168))</f>
        <v>0.465541490857947</v>
      </c>
      <c r="K168" s="40" t="n">
        <f aca="false">IF(E168="","",E168/(E168+H168))</f>
        <v>0.465081723625557</v>
      </c>
      <c r="L168" s="69" t="n">
        <f aca="false">IF(OR(K168="",J168=""),"",(J168-K168)*100)</f>
        <v>0.045976723238933</v>
      </c>
      <c r="M168" s="36" t="n">
        <v>6.04985165465226</v>
      </c>
      <c r="N168" s="36" t="n">
        <v>1.28196378881551</v>
      </c>
      <c r="O168" s="36" t="n">
        <f aca="false">SQRT(M168^2+N168^2)</f>
        <v>6.18418436005371</v>
      </c>
      <c r="P168" s="40" t="n">
        <f aca="false">IF(J168="","",MAX(0,J168-1.96*O168/100))</f>
        <v>0.344331477400894</v>
      </c>
      <c r="Q168" s="40" t="n">
        <f aca="false">IF(J168="","",MIN(1,J168+1.96*O168/100))</f>
        <v>0.586751504314999</v>
      </c>
      <c r="R168" s="32" t="str">
        <f aca="false">IF(L168="","",IF(ABS(L168)&lt;=O168,"Yes","No"))</f>
        <v>Yes</v>
      </c>
      <c r="S168" s="32" t="str">
        <f aca="false">IF(L168="","",IF(ABS(L168)&lt;=1.96*O168,"Yes","No"))</f>
        <v>Yes</v>
      </c>
      <c r="T168" s="59" t="n">
        <f aca="false">IF(D168="","",ROUND(SQRT(((D168+G168)*O168/100)^2+(J168*(D168+G168)*0.15542)^2),0))</f>
        <v>68</v>
      </c>
      <c r="U168" s="32"/>
    </row>
    <row r="169" customFormat="false" ht="15" hidden="false" customHeight="false" outlineLevel="0" collapsed="false">
      <c r="A169" s="32" t="s">
        <v>230</v>
      </c>
      <c r="B169" s="32" t="s">
        <v>352</v>
      </c>
      <c r="C169" s="32" t="s">
        <v>359</v>
      </c>
      <c r="D169" s="59" t="n">
        <v>395</v>
      </c>
      <c r="E169" s="59" t="n">
        <v>415</v>
      </c>
      <c r="F169" s="68" t="n">
        <f aca="false">IF(E169="","",D169-E169)</f>
        <v>-20</v>
      </c>
      <c r="G169" s="59" t="n">
        <v>381</v>
      </c>
      <c r="H169" s="59" t="n">
        <v>371</v>
      </c>
      <c r="I169" s="68" t="n">
        <f aca="false">IF(H169="","",G169-H169)</f>
        <v>10</v>
      </c>
      <c r="J169" s="40" t="n">
        <f aca="false">IF(OR(D169="",D169+G169=0),"",D169/(D169+G169))</f>
        <v>0.509020618556701</v>
      </c>
      <c r="K169" s="40" t="n">
        <f aca="false">IF(E169="","",E169/(E169+H169))</f>
        <v>0.527989821882952</v>
      </c>
      <c r="L169" s="69" t="n">
        <f aca="false">IF(OR(K169="",J169=""),"",(J169-K169)*100)</f>
        <v>-1.89692033262506</v>
      </c>
      <c r="M169" s="36" t="n">
        <v>3.93166321401231</v>
      </c>
      <c r="N169" s="36" t="n">
        <v>1.28196378881551</v>
      </c>
      <c r="O169" s="36" t="n">
        <f aca="false">SQRT(M169^2+N169^2)</f>
        <v>4.13538472022276</v>
      </c>
      <c r="P169" s="40" t="n">
        <f aca="false">IF(J169="","",MAX(0,J169-1.96*O169/100))</f>
        <v>0.427967078040335</v>
      </c>
      <c r="Q169" s="40" t="n">
        <f aca="false">IF(J169="","",MIN(1,J169+1.96*O169/100))</f>
        <v>0.590074159073067</v>
      </c>
      <c r="R169" s="32" t="str">
        <f aca="false">IF(L169="","",IF(ABS(L169)&lt;=O169,"Yes","No"))</f>
        <v>Yes</v>
      </c>
      <c r="S169" s="32" t="str">
        <f aca="false">IF(L169="","",IF(ABS(L169)&lt;=1.96*O169,"Yes","No"))</f>
        <v>Yes</v>
      </c>
      <c r="T169" s="59" t="n">
        <f aca="false">IF(D169="","",ROUND(SQRT(((D169+G169)*O169/100)^2+(J169*(D169+G169)*0.09439)^2),0))</f>
        <v>49</v>
      </c>
      <c r="U169" s="32"/>
    </row>
    <row r="170" customFormat="false" ht="15" hidden="false" customHeight="false" outlineLevel="0" collapsed="false">
      <c r="A170" s="32" t="s">
        <v>230</v>
      </c>
      <c r="B170" s="32" t="s">
        <v>352</v>
      </c>
      <c r="C170" s="32" t="s">
        <v>360</v>
      </c>
      <c r="D170" s="59" t="n">
        <v>519</v>
      </c>
      <c r="E170" s="59" t="n">
        <v>533</v>
      </c>
      <c r="F170" s="68" t="n">
        <f aca="false">IF(E170="","",D170-E170)</f>
        <v>-14</v>
      </c>
      <c r="G170" s="59" t="n">
        <v>551</v>
      </c>
      <c r="H170" s="59" t="n">
        <v>535</v>
      </c>
      <c r="I170" s="68" t="n">
        <f aca="false">IF(H170="","",G170-H170)</f>
        <v>16</v>
      </c>
      <c r="J170" s="40" t="n">
        <f aca="false">IF(OR(D170="",D170+G170=0),"",D170/(D170+G170))</f>
        <v>0.485046728971963</v>
      </c>
      <c r="K170" s="40" t="n">
        <f aca="false">IF(E170="","",E170/(E170+H170))</f>
        <v>0.499063670411985</v>
      </c>
      <c r="L170" s="69" t="n">
        <f aca="false">IF(OR(K170="",J170=""),"",(J170-K170)*100)</f>
        <v>-1.40169414400224</v>
      </c>
      <c r="M170" s="36" t="n">
        <v>3.93166321401231</v>
      </c>
      <c r="N170" s="36" t="n">
        <v>1.28196378881551</v>
      </c>
      <c r="O170" s="36" t="n">
        <f aca="false">SQRT(M170^2+N170^2)</f>
        <v>4.13538472022276</v>
      </c>
      <c r="P170" s="40" t="n">
        <f aca="false">IF(J170="","",MAX(0,J170-1.96*O170/100))</f>
        <v>0.403993188455597</v>
      </c>
      <c r="Q170" s="40" t="n">
        <f aca="false">IF(J170="","",MIN(1,J170+1.96*O170/100))</f>
        <v>0.566100269488329</v>
      </c>
      <c r="R170" s="32" t="str">
        <f aca="false">IF(L170="","",IF(ABS(L170)&lt;=O170,"Yes","No"))</f>
        <v>Yes</v>
      </c>
      <c r="S170" s="32" t="str">
        <f aca="false">IF(L170="","",IF(ABS(L170)&lt;=1.96*O170,"Yes","No"))</f>
        <v>Yes</v>
      </c>
      <c r="T170" s="59" t="n">
        <f aca="false">IF(D170="","",ROUND(SQRT(((D170+G170)*O170/100)^2+(J170*(D170+G170)*0.09439)^2),0))</f>
        <v>66</v>
      </c>
      <c r="U170" s="32"/>
    </row>
    <row r="171" customFormat="false" ht="15" hidden="false" customHeight="false" outlineLevel="0" collapsed="false">
      <c r="A171" s="32" t="s">
        <v>230</v>
      </c>
      <c r="B171" s="32" t="s">
        <v>361</v>
      </c>
      <c r="C171" s="32" t="s">
        <v>362</v>
      </c>
      <c r="D171" s="59" t="n">
        <v>249</v>
      </c>
      <c r="E171" s="59" t="n">
        <v>242</v>
      </c>
      <c r="F171" s="68" t="n">
        <f aca="false">IF(E171="","",D171-E171)</f>
        <v>7</v>
      </c>
      <c r="G171" s="59" t="n">
        <v>336</v>
      </c>
      <c r="H171" s="59" t="n">
        <v>337</v>
      </c>
      <c r="I171" s="68" t="n">
        <f aca="false">IF(H171="","",G171-H171)</f>
        <v>-1</v>
      </c>
      <c r="J171" s="40" t="n">
        <f aca="false">IF(OR(D171="",D171+G171=0),"",D171/(D171+G171))</f>
        <v>0.425641025641026</v>
      </c>
      <c r="K171" s="40" t="n">
        <f aca="false">IF(E171="","",E171/(E171+H171))</f>
        <v>0.417962003454231</v>
      </c>
      <c r="L171" s="69" t="n">
        <f aca="false">IF(OR(K171="",J171=""),"",(J171-K171)*100)</f>
        <v>0.767902218679417</v>
      </c>
      <c r="M171" s="36" t="n">
        <v>6.04985165465226</v>
      </c>
      <c r="N171" s="36" t="n">
        <v>1.28196378881551</v>
      </c>
      <c r="O171" s="36" t="n">
        <f aca="false">SQRT(M171^2+N171^2)</f>
        <v>6.18418436005371</v>
      </c>
      <c r="P171" s="40" t="n">
        <f aca="false">IF(J171="","",MAX(0,J171-1.96*O171/100))</f>
        <v>0.304431012183973</v>
      </c>
      <c r="Q171" s="40" t="n">
        <f aca="false">IF(J171="","",MIN(1,J171+1.96*O171/100))</f>
        <v>0.546851039098078</v>
      </c>
      <c r="R171" s="32" t="str">
        <f aca="false">IF(L171="","",IF(ABS(L171)&lt;=O171,"Yes","No"))</f>
        <v>Yes</v>
      </c>
      <c r="S171" s="32" t="str">
        <f aca="false">IF(L171="","",IF(ABS(L171)&lt;=1.96*O171,"Yes","No"))</f>
        <v>Yes</v>
      </c>
      <c r="T171" s="59" t="n">
        <f aca="false">IF(D171="","",ROUND(SQRT(((D171+G171)*O171/100)^2+(J171*(D171+G171)*0.15542)^2),0))</f>
        <v>53</v>
      </c>
      <c r="U171" s="32"/>
    </row>
    <row r="172" customFormat="false" ht="15" hidden="false" customHeight="false" outlineLevel="0" collapsed="false">
      <c r="A172" s="32" t="s">
        <v>230</v>
      </c>
      <c r="B172" s="32" t="s">
        <v>361</v>
      </c>
      <c r="C172" s="32" t="s">
        <v>363</v>
      </c>
      <c r="D172" s="59" t="n">
        <v>192</v>
      </c>
      <c r="E172" s="59" t="n">
        <v>187</v>
      </c>
      <c r="F172" s="68" t="n">
        <f aca="false">IF(E172="","",D172-E172)</f>
        <v>5</v>
      </c>
      <c r="G172" s="59" t="n">
        <v>298</v>
      </c>
      <c r="H172" s="59" t="n">
        <v>292</v>
      </c>
      <c r="I172" s="68" t="n">
        <f aca="false">IF(H172="","",G172-H172)</f>
        <v>6</v>
      </c>
      <c r="J172" s="40" t="n">
        <f aca="false">IF(OR(D172="",D172+G172=0),"",D172/(D172+G172))</f>
        <v>0.391836734693878</v>
      </c>
      <c r="K172" s="40" t="n">
        <f aca="false">IF(E172="","",E172/(E172+H172))</f>
        <v>0.390396659707724</v>
      </c>
      <c r="L172" s="69" t="n">
        <f aca="false">IF(OR(K172="",J172=""),"",(J172-K172)*100)</f>
        <v>0.144007498615312</v>
      </c>
      <c r="M172" s="36" t="n">
        <v>6.04985165465226</v>
      </c>
      <c r="N172" s="36" t="n">
        <v>1.28196378881551</v>
      </c>
      <c r="O172" s="36" t="n">
        <f aca="false">SQRT(M172^2+N172^2)</f>
        <v>6.18418436005371</v>
      </c>
      <c r="P172" s="40" t="n">
        <f aca="false">IF(J172="","",MAX(0,J172-1.96*O172/100))</f>
        <v>0.270626721236825</v>
      </c>
      <c r="Q172" s="40" t="n">
        <f aca="false">IF(J172="","",MIN(1,J172+1.96*O172/100))</f>
        <v>0.51304674815093</v>
      </c>
      <c r="R172" s="32" t="str">
        <f aca="false">IF(L172="","",IF(ABS(L172)&lt;=O172,"Yes","No"))</f>
        <v>Yes</v>
      </c>
      <c r="S172" s="32" t="str">
        <f aca="false">IF(L172="","",IF(ABS(L172)&lt;=1.96*O172,"Yes","No"))</f>
        <v>Yes</v>
      </c>
      <c r="T172" s="59" t="n">
        <f aca="false">IF(D172="","",ROUND(SQRT(((D172+G172)*O172/100)^2+(J172*(D172+G172)*0.15542)^2),0))</f>
        <v>43</v>
      </c>
      <c r="U172" s="32"/>
    </row>
    <row r="173" customFormat="false" ht="15" hidden="false" customHeight="false" outlineLevel="0" collapsed="false">
      <c r="A173" s="32" t="s">
        <v>230</v>
      </c>
      <c r="B173" s="32" t="s">
        <v>361</v>
      </c>
      <c r="C173" s="32" t="s">
        <v>364</v>
      </c>
      <c r="D173" s="59" t="n">
        <v>367</v>
      </c>
      <c r="E173" s="59" t="n">
        <v>371</v>
      </c>
      <c r="F173" s="68" t="n">
        <f aca="false">IF(E173="","",D173-E173)</f>
        <v>-4</v>
      </c>
      <c r="G173" s="59" t="n">
        <v>557</v>
      </c>
      <c r="H173" s="59" t="n">
        <v>527</v>
      </c>
      <c r="I173" s="68" t="n">
        <f aca="false">IF(H173="","",G173-H173)</f>
        <v>30</v>
      </c>
      <c r="J173" s="40" t="n">
        <f aca="false">IF(OR(D173="",D173+G173=0),"",D173/(D173+G173))</f>
        <v>0.397186147186147</v>
      </c>
      <c r="K173" s="40" t="n">
        <f aca="false">IF(E173="","",E173/(E173+H173))</f>
        <v>0.413140311804009</v>
      </c>
      <c r="L173" s="69" t="n">
        <f aca="false">IF(OR(K173="",J173=""),"",(J173-K173)*100)</f>
        <v>-1.59541646178617</v>
      </c>
      <c r="M173" s="36" t="n">
        <v>3.93166321401231</v>
      </c>
      <c r="N173" s="36" t="n">
        <v>1.28196378881551</v>
      </c>
      <c r="O173" s="36" t="n">
        <f aca="false">SQRT(M173^2+N173^2)</f>
        <v>4.13538472022276</v>
      </c>
      <c r="P173" s="40" t="n">
        <f aca="false">IF(J173="","",MAX(0,J173-1.96*O173/100))</f>
        <v>0.316132606669781</v>
      </c>
      <c r="Q173" s="40" t="n">
        <f aca="false">IF(J173="","",MIN(1,J173+1.96*O173/100))</f>
        <v>0.478239687702513</v>
      </c>
      <c r="R173" s="32" t="str">
        <f aca="false">IF(L173="","",IF(ABS(L173)&lt;=O173,"Yes","No"))</f>
        <v>Yes</v>
      </c>
      <c r="S173" s="32" t="str">
        <f aca="false">IF(L173="","",IF(ABS(L173)&lt;=1.96*O173,"Yes","No"))</f>
        <v>Yes</v>
      </c>
      <c r="T173" s="59" t="n">
        <f aca="false">IF(D173="","",ROUND(SQRT(((D173+G173)*O173/100)^2+(J173*(D173+G173)*0.09439)^2),0))</f>
        <v>52</v>
      </c>
      <c r="U173" s="32"/>
    </row>
    <row r="174" customFormat="false" ht="15" hidden="false" customHeight="false" outlineLevel="0" collapsed="false">
      <c r="A174" s="32" t="s">
        <v>230</v>
      </c>
      <c r="B174" s="32" t="s">
        <v>365</v>
      </c>
      <c r="C174" s="32" t="s">
        <v>366</v>
      </c>
      <c r="D174" s="59" t="n">
        <v>919</v>
      </c>
      <c r="E174" s="59" t="n">
        <v>912</v>
      </c>
      <c r="F174" s="68" t="n">
        <f aca="false">IF(E174="","",D174-E174)</f>
        <v>7</v>
      </c>
      <c r="G174" s="59" t="n">
        <v>945</v>
      </c>
      <c r="H174" s="59" t="n">
        <v>964</v>
      </c>
      <c r="I174" s="68" t="n">
        <f aca="false">IF(H174="","",G174-H174)</f>
        <v>-19</v>
      </c>
      <c r="J174" s="40" t="n">
        <f aca="false">IF(OR(D174="",D174+G174=0),"",D174/(D174+G174))</f>
        <v>0.493025751072961</v>
      </c>
      <c r="K174" s="40" t="n">
        <f aca="false">IF(E174="","",E174/(E174+H174))</f>
        <v>0.486140724946695</v>
      </c>
      <c r="L174" s="69" t="n">
        <f aca="false">IF(OR(K174="",J174=""),"",(J174-K174)*100)</f>
        <v>0.688502612626629</v>
      </c>
      <c r="M174" s="36" t="n">
        <v>3.24353162605248</v>
      </c>
      <c r="N174" s="36" t="n">
        <v>1.28196378881551</v>
      </c>
      <c r="O174" s="36" t="n">
        <f aca="false">SQRT(M174^2+N174^2)</f>
        <v>3.4876824059878</v>
      </c>
      <c r="P174" s="40" t="n">
        <f aca="false">IF(J174="","",MAX(0,J174-1.96*O174/100))</f>
        <v>0.4246671759156</v>
      </c>
      <c r="Q174" s="40" t="n">
        <f aca="false">IF(J174="","",MIN(1,J174+1.96*O174/100))</f>
        <v>0.561384326230322</v>
      </c>
      <c r="R174" s="32" t="str">
        <f aca="false">IF(L174="","",IF(ABS(L174)&lt;=O174,"Yes","No"))</f>
        <v>Yes</v>
      </c>
      <c r="S174" s="32" t="str">
        <f aca="false">IF(L174="","",IF(ABS(L174)&lt;=1.96*O174,"Yes","No"))</f>
        <v>Yes</v>
      </c>
      <c r="T174" s="59" t="n">
        <f aca="false">IF(D174="","",ROUND(SQRT(((D174+G174)*O174/100)^2+(J174*(D174+G174)*0.09179)^2),0))</f>
        <v>106</v>
      </c>
      <c r="U174" s="32"/>
    </row>
    <row r="175" customFormat="false" ht="15" hidden="false" customHeight="false" outlineLevel="0" collapsed="false">
      <c r="A175" s="32" t="s">
        <v>230</v>
      </c>
      <c r="B175" s="32" t="s">
        <v>365</v>
      </c>
      <c r="C175" s="32" t="s">
        <v>367</v>
      </c>
      <c r="D175" s="59" t="n">
        <v>464</v>
      </c>
      <c r="E175" s="59" t="n">
        <v>449</v>
      </c>
      <c r="F175" s="68" t="n">
        <f aca="false">IF(E175="","",D175-E175)</f>
        <v>15</v>
      </c>
      <c r="G175" s="59" t="n">
        <v>471</v>
      </c>
      <c r="H175" s="59" t="n">
        <v>448</v>
      </c>
      <c r="I175" s="68" t="n">
        <f aca="false">IF(H175="","",G175-H175)</f>
        <v>23</v>
      </c>
      <c r="J175" s="40" t="n">
        <f aca="false">IF(OR(D175="",D175+G175=0),"",D175/(D175+G175))</f>
        <v>0.496256684491979</v>
      </c>
      <c r="K175" s="40" t="n">
        <f aca="false">IF(E175="","",E175/(E175+H175))</f>
        <v>0.500557413600892</v>
      </c>
      <c r="L175" s="69" t="n">
        <f aca="false">IF(OR(K175="",J175=""),"",(J175-K175)*100)</f>
        <v>-0.430072910891327</v>
      </c>
      <c r="M175" s="36" t="n">
        <v>3.93166321401231</v>
      </c>
      <c r="N175" s="36" t="n">
        <v>1.28196378881551</v>
      </c>
      <c r="O175" s="36" t="n">
        <f aca="false">SQRT(M175^2+N175^2)</f>
        <v>4.13538472022276</v>
      </c>
      <c r="P175" s="40" t="n">
        <f aca="false">IF(J175="","",MAX(0,J175-1.96*O175/100))</f>
        <v>0.415203143975613</v>
      </c>
      <c r="Q175" s="40" t="n">
        <f aca="false">IF(J175="","",MIN(1,J175+1.96*O175/100))</f>
        <v>0.577310225008345</v>
      </c>
      <c r="R175" s="32" t="str">
        <f aca="false">IF(L175="","",IF(ABS(L175)&lt;=O175,"Yes","No"))</f>
        <v>Yes</v>
      </c>
      <c r="S175" s="32" t="str">
        <f aca="false">IF(L175="","",IF(ABS(L175)&lt;=1.96*O175,"Yes","No"))</f>
        <v>Yes</v>
      </c>
      <c r="T175" s="59" t="n">
        <f aca="false">IF(D175="","",ROUND(SQRT(((D175+G175)*O175/100)^2+(J175*(D175+G175)*0.09439)^2),0))</f>
        <v>58</v>
      </c>
      <c r="U175" s="32"/>
    </row>
    <row r="176" customFormat="false" ht="15" hidden="false" customHeight="false" outlineLevel="0" collapsed="false">
      <c r="A176" s="32" t="s">
        <v>230</v>
      </c>
      <c r="B176" s="32" t="s">
        <v>365</v>
      </c>
      <c r="C176" s="32" t="s">
        <v>368</v>
      </c>
      <c r="D176" s="59" t="n">
        <v>1214</v>
      </c>
      <c r="E176" s="59" t="n">
        <v>1161</v>
      </c>
      <c r="F176" s="68" t="n">
        <f aca="false">IF(E176="","",D176-E176)</f>
        <v>53</v>
      </c>
      <c r="G176" s="59" t="n">
        <v>967</v>
      </c>
      <c r="H176" s="59" t="n">
        <v>915</v>
      </c>
      <c r="I176" s="68" t="n">
        <f aca="false">IF(H176="","",G176-H176)</f>
        <v>52</v>
      </c>
      <c r="J176" s="40" t="n">
        <f aca="false">IF(OR(D176="",D176+G176=0),"",D176/(D176+G176))</f>
        <v>0.556625401192114</v>
      </c>
      <c r="K176" s="40" t="n">
        <f aca="false">IF(E176="","",E176/(E176+H176))</f>
        <v>0.559248554913295</v>
      </c>
      <c r="L176" s="69" t="n">
        <f aca="false">IF(OR(K176="",J176=""),"",(J176-K176)*100)</f>
        <v>-0.262315372118116</v>
      </c>
      <c r="M176" s="36" t="n">
        <v>3.24353162605248</v>
      </c>
      <c r="N176" s="36" t="n">
        <v>1.28196378881551</v>
      </c>
      <c r="O176" s="36" t="n">
        <f aca="false">SQRT(M176^2+N176^2)</f>
        <v>3.4876824059878</v>
      </c>
      <c r="P176" s="40" t="n">
        <f aca="false">IF(J176="","",MAX(0,J176-1.96*O176/100))</f>
        <v>0.488266826034753</v>
      </c>
      <c r="Q176" s="40" t="n">
        <f aca="false">IF(J176="","",MIN(1,J176+1.96*O176/100))</f>
        <v>0.624983976349475</v>
      </c>
      <c r="R176" s="32" t="str">
        <f aca="false">IF(L176="","",IF(ABS(L176)&lt;=O176,"Yes","No"))</f>
        <v>Yes</v>
      </c>
      <c r="S176" s="32" t="str">
        <f aca="false">IF(L176="","",IF(ABS(L176)&lt;=1.96*O176,"Yes","No"))</f>
        <v>Yes</v>
      </c>
      <c r="T176" s="59" t="n">
        <f aca="false">IF(D176="","",ROUND(SQRT(((D176+G176)*O176/100)^2+(J176*(D176+G176)*0.09179)^2),0))</f>
        <v>135</v>
      </c>
      <c r="U176" s="32"/>
    </row>
    <row r="177" customFormat="false" ht="15" hidden="false" customHeight="false" outlineLevel="0" collapsed="false">
      <c r="A177" s="32" t="s">
        <v>230</v>
      </c>
      <c r="B177" s="32" t="s">
        <v>365</v>
      </c>
      <c r="C177" s="32" t="s">
        <v>369</v>
      </c>
      <c r="D177" s="59" t="n">
        <v>519</v>
      </c>
      <c r="E177" s="59" t="n">
        <v>534</v>
      </c>
      <c r="F177" s="68" t="n">
        <f aca="false">IF(E177="","",D177-E177)</f>
        <v>-15</v>
      </c>
      <c r="G177" s="59" t="n">
        <v>584</v>
      </c>
      <c r="H177" s="59" t="n">
        <v>577</v>
      </c>
      <c r="I177" s="68" t="n">
        <f aca="false">IF(H177="","",G177-H177)</f>
        <v>7</v>
      </c>
      <c r="J177" s="40" t="n">
        <f aca="false">IF(OR(D177="",D177+G177=0),"",D177/(D177+G177))</f>
        <v>0.470534904805077</v>
      </c>
      <c r="K177" s="40" t="n">
        <f aca="false">IF(E177="","",E177/(E177+H177))</f>
        <v>0.480648064806481</v>
      </c>
      <c r="L177" s="69" t="n">
        <f aca="false">IF(OR(K177="",J177=""),"",(J177-K177)*100)</f>
        <v>-1.01131600014036</v>
      </c>
      <c r="M177" s="36" t="n">
        <v>3.93166321401231</v>
      </c>
      <c r="N177" s="36" t="n">
        <v>1.28196378881551</v>
      </c>
      <c r="O177" s="36" t="n">
        <f aca="false">SQRT(M177^2+N177^2)</f>
        <v>4.13538472022276</v>
      </c>
      <c r="P177" s="40" t="n">
        <f aca="false">IF(J177="","",MAX(0,J177-1.96*O177/100))</f>
        <v>0.389481364288711</v>
      </c>
      <c r="Q177" s="40" t="n">
        <f aca="false">IF(J177="","",MIN(1,J177+1.96*O177/100))</f>
        <v>0.551588445321443</v>
      </c>
      <c r="R177" s="32" t="str">
        <f aca="false">IF(L177="","",IF(ABS(L177)&lt;=O177,"Yes","No"))</f>
        <v>Yes</v>
      </c>
      <c r="S177" s="32" t="str">
        <f aca="false">IF(L177="","",IF(ABS(L177)&lt;=1.96*O177,"Yes","No"))</f>
        <v>Yes</v>
      </c>
      <c r="T177" s="59" t="n">
        <f aca="false">IF(D177="","",ROUND(SQRT(((D177+G177)*O177/100)^2+(J177*(D177+G177)*0.09439)^2),0))</f>
        <v>67</v>
      </c>
      <c r="U177" s="32"/>
    </row>
    <row r="178" customFormat="false" ht="15" hidden="false" customHeight="false" outlineLevel="0" collapsed="false">
      <c r="A178" s="32" t="s">
        <v>230</v>
      </c>
      <c r="B178" s="32" t="s">
        <v>365</v>
      </c>
      <c r="C178" s="32" t="s">
        <v>370</v>
      </c>
      <c r="D178" s="59" t="n">
        <v>1084</v>
      </c>
      <c r="E178" s="59" t="n">
        <v>1123</v>
      </c>
      <c r="F178" s="68" t="n">
        <f aca="false">IF(E178="","",D178-E178)</f>
        <v>-39</v>
      </c>
      <c r="G178" s="59" t="n">
        <v>760</v>
      </c>
      <c r="H178" s="59" t="n">
        <v>741</v>
      </c>
      <c r="I178" s="68" t="n">
        <f aca="false">IF(H178="","",G178-H178)</f>
        <v>19</v>
      </c>
      <c r="J178" s="40" t="n">
        <f aca="false">IF(OR(D178="",D178+G178=0),"",D178/(D178+G178))</f>
        <v>0.587852494577007</v>
      </c>
      <c r="K178" s="40" t="n">
        <f aca="false">IF(E178="","",E178/(E178+H178))</f>
        <v>0.602467811158798</v>
      </c>
      <c r="L178" s="69" t="n">
        <f aca="false">IF(OR(K178="",J178=""),"",(J178-K178)*100)</f>
        <v>-1.46153165817918</v>
      </c>
      <c r="M178" s="36" t="n">
        <v>3.24353162605248</v>
      </c>
      <c r="N178" s="36" t="n">
        <v>1.28196378881551</v>
      </c>
      <c r="O178" s="36" t="n">
        <f aca="false">SQRT(M178^2+N178^2)</f>
        <v>3.4876824059878</v>
      </c>
      <c r="P178" s="40" t="n">
        <f aca="false">IF(J178="","",MAX(0,J178-1.96*O178/100))</f>
        <v>0.519493919419646</v>
      </c>
      <c r="Q178" s="40" t="n">
        <f aca="false">IF(J178="","",MIN(1,J178+1.96*O178/100))</f>
        <v>0.656211069734368</v>
      </c>
      <c r="R178" s="32" t="str">
        <f aca="false">IF(L178="","",IF(ABS(L178)&lt;=O178,"Yes","No"))</f>
        <v>Yes</v>
      </c>
      <c r="S178" s="32" t="str">
        <f aca="false">IF(L178="","",IF(ABS(L178)&lt;=1.96*O178,"Yes","No"))</f>
        <v>Yes</v>
      </c>
      <c r="T178" s="59" t="n">
        <f aca="false">IF(D178="","",ROUND(SQRT(((D178+G178)*O178/100)^2+(J178*(D178+G178)*0.09179)^2),0))</f>
        <v>118</v>
      </c>
      <c r="U178" s="32"/>
    </row>
    <row r="179" customFormat="false" ht="15" hidden="false" customHeight="false" outlineLevel="0" collapsed="false">
      <c r="A179" s="32" t="s">
        <v>230</v>
      </c>
      <c r="B179" s="32" t="s">
        <v>365</v>
      </c>
      <c r="C179" s="32" t="s">
        <v>371</v>
      </c>
      <c r="D179" s="59" t="n">
        <v>1023</v>
      </c>
      <c r="E179" s="59" t="n">
        <v>1054</v>
      </c>
      <c r="F179" s="68" t="n">
        <f aca="false">IF(E179="","",D179-E179)</f>
        <v>-31</v>
      </c>
      <c r="G179" s="59" t="n">
        <v>720</v>
      </c>
      <c r="H179" s="59" t="n">
        <v>706</v>
      </c>
      <c r="I179" s="68" t="n">
        <f aca="false">IF(H179="","",G179-H179)</f>
        <v>14</v>
      </c>
      <c r="J179" s="40" t="n">
        <f aca="false">IF(OR(D179="",D179+G179=0),"",D179/(D179+G179))</f>
        <v>0.586919104991394</v>
      </c>
      <c r="K179" s="40" t="n">
        <f aca="false">IF(E179="","",E179/(E179+H179))</f>
        <v>0.598863636363636</v>
      </c>
      <c r="L179" s="69" t="n">
        <f aca="false">IF(OR(K179="",J179=""),"",(J179-K179)*100)</f>
        <v>-1.19445313722423</v>
      </c>
      <c r="M179" s="36" t="n">
        <v>3.24353162605248</v>
      </c>
      <c r="N179" s="36" t="n">
        <v>1.28196378881551</v>
      </c>
      <c r="O179" s="36" t="n">
        <f aca="false">SQRT(M179^2+N179^2)</f>
        <v>3.4876824059878</v>
      </c>
      <c r="P179" s="40" t="n">
        <f aca="false">IF(J179="","",MAX(0,J179-1.96*O179/100))</f>
        <v>0.518560529834033</v>
      </c>
      <c r="Q179" s="40" t="n">
        <f aca="false">IF(J179="","",MIN(1,J179+1.96*O179/100))</f>
        <v>0.655277680148755</v>
      </c>
      <c r="R179" s="32" t="str">
        <f aca="false">IF(L179="","",IF(ABS(L179)&lt;=O179,"Yes","No"))</f>
        <v>Yes</v>
      </c>
      <c r="S179" s="32" t="str">
        <f aca="false">IF(L179="","",IF(ABS(L179)&lt;=1.96*O179,"Yes","No"))</f>
        <v>Yes</v>
      </c>
      <c r="T179" s="59" t="n">
        <f aca="false">IF(D179="","",ROUND(SQRT(((D179+G179)*O179/100)^2+(J179*(D179+G179)*0.09179)^2),0))</f>
        <v>112</v>
      </c>
      <c r="U179" s="32"/>
    </row>
    <row r="180" customFormat="false" ht="15" hidden="false" customHeight="false" outlineLevel="0" collapsed="false">
      <c r="A180" s="32" t="s">
        <v>230</v>
      </c>
      <c r="B180" s="32" t="s">
        <v>365</v>
      </c>
      <c r="C180" s="32" t="s">
        <v>372</v>
      </c>
      <c r="D180" s="59" t="n">
        <v>490</v>
      </c>
      <c r="E180" s="59" t="n">
        <v>469</v>
      </c>
      <c r="F180" s="68" t="n">
        <f aca="false">IF(E180="","",D180-E180)</f>
        <v>21</v>
      </c>
      <c r="G180" s="59" t="n">
        <v>439</v>
      </c>
      <c r="H180" s="59" t="n">
        <v>468</v>
      </c>
      <c r="I180" s="68" t="n">
        <f aca="false">IF(H180="","",G180-H180)</f>
        <v>-29</v>
      </c>
      <c r="J180" s="40" t="n">
        <f aca="false">IF(OR(D180="",D180+G180=0),"",D180/(D180+G180))</f>
        <v>0.527448869752422</v>
      </c>
      <c r="K180" s="40" t="n">
        <f aca="false">IF(E180="","",E180/(E180+H180))</f>
        <v>0.500533617929562</v>
      </c>
      <c r="L180" s="69" t="n">
        <f aca="false">IF(OR(K180="",J180=""),"",(J180-K180)*100)</f>
        <v>2.69152518228596</v>
      </c>
      <c r="M180" s="36" t="n">
        <v>3.93166321401231</v>
      </c>
      <c r="N180" s="36" t="n">
        <v>1.28196378881551</v>
      </c>
      <c r="O180" s="36" t="n">
        <f aca="false">SQRT(M180^2+N180^2)</f>
        <v>4.13538472022276</v>
      </c>
      <c r="P180" s="40" t="n">
        <f aca="false">IF(J180="","",MAX(0,J180-1.96*O180/100))</f>
        <v>0.446395329236056</v>
      </c>
      <c r="Q180" s="40" t="n">
        <f aca="false">IF(J180="","",MIN(1,J180+1.96*O180/100))</f>
        <v>0.608502410268788</v>
      </c>
      <c r="R180" s="32" t="str">
        <f aca="false">IF(L180="","",IF(ABS(L180)&lt;=O180,"Yes","No"))</f>
        <v>Yes</v>
      </c>
      <c r="S180" s="32" t="str">
        <f aca="false">IF(L180="","",IF(ABS(L180)&lt;=1.96*O180,"Yes","No"))</f>
        <v>Yes</v>
      </c>
      <c r="T180" s="59" t="n">
        <f aca="false">IF(D180="","",ROUND(SQRT(((D180+G180)*O180/100)^2+(J180*(D180+G180)*0.09439)^2),0))</f>
        <v>60</v>
      </c>
      <c r="U180" s="32"/>
    </row>
    <row r="181" customFormat="false" ht="15" hidden="false" customHeight="false" outlineLevel="0" collapsed="false">
      <c r="A181" s="32" t="s">
        <v>230</v>
      </c>
      <c r="B181" s="32" t="s">
        <v>365</v>
      </c>
      <c r="C181" s="32" t="s">
        <v>373</v>
      </c>
      <c r="D181" s="59" t="n">
        <v>1287</v>
      </c>
      <c r="E181" s="59" t="n">
        <v>1317</v>
      </c>
      <c r="F181" s="68" t="n">
        <f aca="false">IF(E181="","",D181-E181)</f>
        <v>-30</v>
      </c>
      <c r="G181" s="59" t="n">
        <v>1335</v>
      </c>
      <c r="H181" s="59" t="n">
        <v>1291</v>
      </c>
      <c r="I181" s="68" t="n">
        <f aca="false">IF(H181="","",G181-H181)</f>
        <v>44</v>
      </c>
      <c r="J181" s="40" t="n">
        <f aca="false">IF(OR(D181="",D181+G181=0),"",D181/(D181+G181))</f>
        <v>0.490846681922197</v>
      </c>
      <c r="K181" s="40" t="n">
        <f aca="false">IF(E181="","",E181/(E181+H181))</f>
        <v>0.504984662576687</v>
      </c>
      <c r="L181" s="69" t="n">
        <f aca="false">IF(OR(K181="",J181=""),"",(J181-K181)*100)</f>
        <v>-1.41379806544904</v>
      </c>
      <c r="M181" s="36" t="n">
        <v>3.24353162605248</v>
      </c>
      <c r="N181" s="36" t="n">
        <v>1.28196378881551</v>
      </c>
      <c r="O181" s="36" t="n">
        <f aca="false">SQRT(M181^2+N181^2)</f>
        <v>3.4876824059878</v>
      </c>
      <c r="P181" s="40" t="n">
        <f aca="false">IF(J181="","",MAX(0,J181-1.96*O181/100))</f>
        <v>0.422488106764836</v>
      </c>
      <c r="Q181" s="40" t="n">
        <f aca="false">IF(J181="","",MIN(1,J181+1.96*O181/100))</f>
        <v>0.559205257079558</v>
      </c>
      <c r="R181" s="32" t="str">
        <f aca="false">IF(L181="","",IF(ABS(L181)&lt;=O181,"Yes","No"))</f>
        <v>Yes</v>
      </c>
      <c r="S181" s="32" t="str">
        <f aca="false">IF(L181="","",IF(ABS(L181)&lt;=1.96*O181,"Yes","No"))</f>
        <v>Yes</v>
      </c>
      <c r="T181" s="59" t="n">
        <f aca="false">IF(D181="","",ROUND(SQRT(((D181+G181)*O181/100)^2+(J181*(D181+G181)*0.09179)^2),0))</f>
        <v>149</v>
      </c>
      <c r="U181" s="32"/>
    </row>
    <row r="182" customFormat="false" ht="15" hidden="false" customHeight="false" outlineLevel="0" collapsed="false">
      <c r="A182" s="32" t="s">
        <v>230</v>
      </c>
      <c r="B182" s="32" t="s">
        <v>374</v>
      </c>
      <c r="C182" s="32" t="s">
        <v>375</v>
      </c>
      <c r="D182" s="59" t="n">
        <v>1006</v>
      </c>
      <c r="E182" s="59" t="n">
        <v>992</v>
      </c>
      <c r="F182" s="68" t="n">
        <f aca="false">IF(E182="","",D182-E182)</f>
        <v>14</v>
      </c>
      <c r="G182" s="59" t="n">
        <v>985</v>
      </c>
      <c r="H182" s="59" t="n">
        <v>983</v>
      </c>
      <c r="I182" s="68" t="n">
        <f aca="false">IF(H182="","",G182-H182)</f>
        <v>2</v>
      </c>
      <c r="J182" s="40" t="n">
        <f aca="false">IF(OR(D182="",D182+G182=0),"",D182/(D182+G182))</f>
        <v>0.505273731793069</v>
      </c>
      <c r="K182" s="40" t="n">
        <f aca="false">IF(E182="","",E182/(E182+H182))</f>
        <v>0.502278481012658</v>
      </c>
      <c r="L182" s="69" t="n">
        <f aca="false">IF(OR(K182="",J182=""),"",(J182-K182)*100)</f>
        <v>0.299525078041052</v>
      </c>
      <c r="M182" s="36" t="n">
        <v>3.24353162605248</v>
      </c>
      <c r="N182" s="36" t="n">
        <v>1.28196378881551</v>
      </c>
      <c r="O182" s="36" t="n">
        <f aca="false">SQRT(M182^2+N182^2)</f>
        <v>3.4876824059878</v>
      </c>
      <c r="P182" s="40" t="n">
        <f aca="false">IF(J182="","",MAX(0,J182-1.96*O182/100))</f>
        <v>0.436915156635708</v>
      </c>
      <c r="Q182" s="40" t="n">
        <f aca="false">IF(J182="","",MIN(1,J182+1.96*O182/100))</f>
        <v>0.57363230695043</v>
      </c>
      <c r="R182" s="32" t="str">
        <f aca="false">IF(L182="","",IF(ABS(L182)&lt;=O182,"Yes","No"))</f>
        <v>Yes</v>
      </c>
      <c r="S182" s="32" t="str">
        <f aca="false">IF(L182="","",IF(ABS(L182)&lt;=1.96*O182,"Yes","No"))</f>
        <v>Yes</v>
      </c>
      <c r="T182" s="59" t="n">
        <f aca="false">IF(D182="","",ROUND(SQRT(((D182+G182)*O182/100)^2+(J182*(D182+G182)*0.09179)^2),0))</f>
        <v>116</v>
      </c>
      <c r="U182" s="32"/>
    </row>
    <row r="183" customFormat="false" ht="15" hidden="false" customHeight="false" outlineLevel="0" collapsed="false">
      <c r="A183" s="32" t="s">
        <v>230</v>
      </c>
      <c r="B183" s="32" t="s">
        <v>374</v>
      </c>
      <c r="C183" s="32" t="s">
        <v>376</v>
      </c>
      <c r="D183" s="59" t="n">
        <v>1261</v>
      </c>
      <c r="E183" s="59" t="n">
        <v>1311</v>
      </c>
      <c r="F183" s="68" t="n">
        <f aca="false">IF(E183="","",D183-E183)</f>
        <v>-50</v>
      </c>
      <c r="G183" s="59" t="n">
        <v>1302</v>
      </c>
      <c r="H183" s="59" t="n">
        <v>1258</v>
      </c>
      <c r="I183" s="68" t="n">
        <f aca="false">IF(H183="","",G183-H183)</f>
        <v>44</v>
      </c>
      <c r="J183" s="40" t="n">
        <f aca="false">IF(OR(D183="",D183+G183=0),"",D183/(D183+G183))</f>
        <v>0.492001560671089</v>
      </c>
      <c r="K183" s="40" t="n">
        <f aca="false">IF(E183="","",E183/(E183+H183))</f>
        <v>0.510315297781238</v>
      </c>
      <c r="L183" s="69" t="n">
        <f aca="false">IF(OR(K183="",J183=""),"",(J183-K183)*100)</f>
        <v>-1.83137371101493</v>
      </c>
      <c r="M183" s="36" t="n">
        <v>3.24353162605248</v>
      </c>
      <c r="N183" s="36" t="n">
        <v>1.28196378881551</v>
      </c>
      <c r="O183" s="36" t="n">
        <f aca="false">SQRT(M183^2+N183^2)</f>
        <v>3.4876824059878</v>
      </c>
      <c r="P183" s="40" t="n">
        <f aca="false">IF(J183="","",MAX(0,J183-1.96*O183/100))</f>
        <v>0.423642985513728</v>
      </c>
      <c r="Q183" s="40" t="n">
        <f aca="false">IF(J183="","",MIN(1,J183+1.96*O183/100))</f>
        <v>0.56036013582845</v>
      </c>
      <c r="R183" s="32" t="str">
        <f aca="false">IF(L183="","",IF(ABS(L183)&lt;=O183,"Yes","No"))</f>
        <v>Yes</v>
      </c>
      <c r="S183" s="32" t="str">
        <f aca="false">IF(L183="","",IF(ABS(L183)&lt;=1.96*O183,"Yes","No"))</f>
        <v>Yes</v>
      </c>
      <c r="T183" s="59" t="n">
        <f aca="false">IF(D183="","",ROUND(SQRT(((D183+G183)*O183/100)^2+(J183*(D183+G183)*0.09179)^2),0))</f>
        <v>146</v>
      </c>
      <c r="U183" s="32"/>
    </row>
    <row r="184" customFormat="false" ht="15" hidden="false" customHeight="false" outlineLevel="0" collapsed="false">
      <c r="A184" s="32" t="s">
        <v>230</v>
      </c>
      <c r="B184" s="32" t="s">
        <v>374</v>
      </c>
      <c r="C184" s="32" t="s">
        <v>377</v>
      </c>
      <c r="D184" s="59" t="n">
        <v>935</v>
      </c>
      <c r="E184" s="59" t="n">
        <v>914</v>
      </c>
      <c r="F184" s="68" t="n">
        <f aca="false">IF(E184="","",D184-E184)</f>
        <v>21</v>
      </c>
      <c r="G184" s="59" t="n">
        <v>1104</v>
      </c>
      <c r="H184" s="59" t="n">
        <v>1075</v>
      </c>
      <c r="I184" s="68" t="n">
        <f aca="false">IF(H184="","",G184-H184)</f>
        <v>29</v>
      </c>
      <c r="J184" s="40" t="n">
        <f aca="false">IF(OR(D184="",D184+G184=0),"",D184/(D184+G184))</f>
        <v>0.458558116723884</v>
      </c>
      <c r="K184" s="40" t="n">
        <f aca="false">IF(E184="","",E184/(E184+H184))</f>
        <v>0.459527400703871</v>
      </c>
      <c r="L184" s="69" t="n">
        <f aca="false">IF(OR(K184="",J184=""),"",(J184-K184)*100)</f>
        <v>-0.0969283979987023</v>
      </c>
      <c r="M184" s="36" t="n">
        <v>3.24353162605248</v>
      </c>
      <c r="N184" s="36" t="n">
        <v>1.28196378881551</v>
      </c>
      <c r="O184" s="36" t="n">
        <f aca="false">SQRT(M184^2+N184^2)</f>
        <v>3.4876824059878</v>
      </c>
      <c r="P184" s="40" t="n">
        <f aca="false">IF(J184="","",MAX(0,J184-1.96*O184/100))</f>
        <v>0.390199541566523</v>
      </c>
      <c r="Q184" s="40" t="n">
        <f aca="false">IF(J184="","",MIN(1,J184+1.96*O184/100))</f>
        <v>0.526916691881245</v>
      </c>
      <c r="R184" s="32" t="str">
        <f aca="false">IF(L184="","",IF(ABS(L184)&lt;=O184,"Yes","No"))</f>
        <v>Yes</v>
      </c>
      <c r="S184" s="32" t="str">
        <f aca="false">IF(L184="","",IF(ABS(L184)&lt;=1.96*O184,"Yes","No"))</f>
        <v>Yes</v>
      </c>
      <c r="T184" s="59" t="n">
        <f aca="false">IF(D184="","",ROUND(SQRT(((D184+G184)*O184/100)^2+(J184*(D184+G184)*0.09179)^2),0))</f>
        <v>111</v>
      </c>
      <c r="U184" s="32"/>
    </row>
    <row r="185" customFormat="false" ht="15" hidden="false" customHeight="false" outlineLevel="0" collapsed="false">
      <c r="A185" s="32" t="s">
        <v>230</v>
      </c>
      <c r="B185" s="32" t="s">
        <v>374</v>
      </c>
      <c r="C185" s="32" t="s">
        <v>378</v>
      </c>
      <c r="D185" s="59" t="n">
        <v>755</v>
      </c>
      <c r="E185" s="59" t="n">
        <v>735</v>
      </c>
      <c r="F185" s="68" t="n">
        <f aca="false">IF(E185="","",D185-E185)</f>
        <v>20</v>
      </c>
      <c r="G185" s="59" t="n">
        <v>647</v>
      </c>
      <c r="H185" s="59" t="n">
        <v>653</v>
      </c>
      <c r="I185" s="68" t="n">
        <f aca="false">IF(H185="","",G185-H185)</f>
        <v>-6</v>
      </c>
      <c r="J185" s="40" t="n">
        <f aca="false">IF(OR(D185="",D185+G185=0),"",D185/(D185+G185))</f>
        <v>0.538516405135521</v>
      </c>
      <c r="K185" s="40" t="n">
        <f aca="false">IF(E185="","",E185/(E185+H185))</f>
        <v>0.529538904899136</v>
      </c>
      <c r="L185" s="69" t="n">
        <f aca="false">IF(OR(K185="",J185=""),"",(J185-K185)*100)</f>
        <v>0.897750023638522</v>
      </c>
      <c r="M185" s="36" t="n">
        <v>3.24353162605248</v>
      </c>
      <c r="N185" s="36" t="n">
        <v>1.28196378881551</v>
      </c>
      <c r="O185" s="36" t="n">
        <f aca="false">SQRT(M185^2+N185^2)</f>
        <v>3.4876824059878</v>
      </c>
      <c r="P185" s="40" t="n">
        <f aca="false">IF(J185="","",MAX(0,J185-1.96*O185/100))</f>
        <v>0.47015782997816</v>
      </c>
      <c r="Q185" s="40" t="n">
        <f aca="false">IF(J185="","",MIN(1,J185+1.96*O185/100))</f>
        <v>0.606874980292882</v>
      </c>
      <c r="R185" s="32" t="str">
        <f aca="false">IF(L185="","",IF(ABS(L185)&lt;=O185,"Yes","No"))</f>
        <v>Yes</v>
      </c>
      <c r="S185" s="32" t="str">
        <f aca="false">IF(L185="","",IF(ABS(L185)&lt;=1.96*O185,"Yes","No"))</f>
        <v>Yes</v>
      </c>
      <c r="T185" s="59" t="n">
        <f aca="false">IF(D185="","",ROUND(SQRT(((D185+G185)*O185/100)^2+(J185*(D185+G185)*0.09179)^2),0))</f>
        <v>85</v>
      </c>
      <c r="U185" s="32"/>
    </row>
    <row r="186" customFormat="false" ht="15" hidden="false" customHeight="false" outlineLevel="0" collapsed="false">
      <c r="A186" s="32" t="s">
        <v>230</v>
      </c>
      <c r="B186" s="32" t="s">
        <v>374</v>
      </c>
      <c r="C186" s="32" t="s">
        <v>379</v>
      </c>
      <c r="D186" s="59" t="n">
        <v>1986</v>
      </c>
      <c r="E186" s="59" t="n">
        <v>1929</v>
      </c>
      <c r="F186" s="68" t="n">
        <f aca="false">IF(E186="","",D186-E186)</f>
        <v>57</v>
      </c>
      <c r="G186" s="59" t="n">
        <v>1770</v>
      </c>
      <c r="H186" s="59" t="n">
        <v>1679</v>
      </c>
      <c r="I186" s="68" t="n">
        <f aca="false">IF(H186="","",G186-H186)</f>
        <v>91</v>
      </c>
      <c r="J186" s="40" t="n">
        <f aca="false">IF(OR(D186="",D186+G186=0),"",D186/(D186+G186))</f>
        <v>0.528753993610224</v>
      </c>
      <c r="K186" s="40" t="n">
        <f aca="false">IF(E186="","",E186/(E186+H186))</f>
        <v>0.534645232815965</v>
      </c>
      <c r="L186" s="69" t="n">
        <f aca="false">IF(OR(K186="",J186=""),"",(J186-K186)*100)</f>
        <v>-0.589123920574086</v>
      </c>
      <c r="M186" s="36" t="n">
        <v>3.24353162605248</v>
      </c>
      <c r="N186" s="36" t="n">
        <v>1.28196378881551</v>
      </c>
      <c r="O186" s="36" t="n">
        <f aca="false">SQRT(M186^2+N186^2)</f>
        <v>3.4876824059878</v>
      </c>
      <c r="P186" s="40" t="n">
        <f aca="false">IF(J186="","",MAX(0,J186-1.96*O186/100))</f>
        <v>0.460395418452863</v>
      </c>
      <c r="Q186" s="40" t="n">
        <f aca="false">IF(J186="","",MIN(1,J186+1.96*O186/100))</f>
        <v>0.597112568767585</v>
      </c>
      <c r="R186" s="32" t="str">
        <f aca="false">IF(L186="","",IF(ABS(L186)&lt;=O186,"Yes","No"))</f>
        <v>Yes</v>
      </c>
      <c r="S186" s="32" t="str">
        <f aca="false">IF(L186="","",IF(ABS(L186)&lt;=1.96*O186,"Yes","No"))</f>
        <v>Yes</v>
      </c>
      <c r="T186" s="59" t="n">
        <f aca="false">IF(D186="","",ROUND(SQRT(((D186+G186)*O186/100)^2+(J186*(D186+G186)*0.09179)^2),0))</f>
        <v>224</v>
      </c>
      <c r="U186" s="32"/>
    </row>
    <row r="187" customFormat="false" ht="15" hidden="false" customHeight="false" outlineLevel="0" collapsed="false">
      <c r="A187" s="32" t="s">
        <v>230</v>
      </c>
      <c r="B187" s="32" t="s">
        <v>374</v>
      </c>
      <c r="C187" s="32" t="s">
        <v>380</v>
      </c>
      <c r="D187" s="59" t="n">
        <v>716</v>
      </c>
      <c r="E187" s="59" t="n">
        <v>696</v>
      </c>
      <c r="F187" s="68" t="n">
        <f aca="false">IF(E187="","",D187-E187)</f>
        <v>20</v>
      </c>
      <c r="G187" s="59" t="n">
        <v>685</v>
      </c>
      <c r="H187" s="59" t="n">
        <v>666</v>
      </c>
      <c r="I187" s="68" t="n">
        <f aca="false">IF(H187="","",G187-H187)</f>
        <v>19</v>
      </c>
      <c r="J187" s="40" t="n">
        <f aca="false">IF(OR(D187="",D187+G187=0),"",D187/(D187+G187))</f>
        <v>0.51106352605282</v>
      </c>
      <c r="K187" s="40" t="n">
        <f aca="false">IF(E187="","",E187/(E187+H187))</f>
        <v>0.511013215859031</v>
      </c>
      <c r="L187" s="69" t="n">
        <f aca="false">IF(OR(K187="",J187=""),"",(J187-K187)*100)</f>
        <v>0.00503101937886497</v>
      </c>
      <c r="M187" s="36" t="n">
        <v>3.24353162605248</v>
      </c>
      <c r="N187" s="36" t="n">
        <v>1.28196378881551</v>
      </c>
      <c r="O187" s="36" t="n">
        <f aca="false">SQRT(M187^2+N187^2)</f>
        <v>3.4876824059878</v>
      </c>
      <c r="P187" s="40" t="n">
        <f aca="false">IF(J187="","",MAX(0,J187-1.96*O187/100))</f>
        <v>0.442704950895459</v>
      </c>
      <c r="Q187" s="40" t="n">
        <f aca="false">IF(J187="","",MIN(1,J187+1.96*O187/100))</f>
        <v>0.579422101210181</v>
      </c>
      <c r="R187" s="32" t="str">
        <f aca="false">IF(L187="","",IF(ABS(L187)&lt;=O187,"Yes","No"))</f>
        <v>Yes</v>
      </c>
      <c r="S187" s="32" t="str">
        <f aca="false">IF(L187="","",IF(ABS(L187)&lt;=1.96*O187,"Yes","No"))</f>
        <v>Yes</v>
      </c>
      <c r="T187" s="59" t="n">
        <f aca="false">IF(D187="","",ROUND(SQRT(((D187+G187)*O187/100)^2+(J187*(D187+G187)*0.09179)^2),0))</f>
        <v>82</v>
      </c>
      <c r="U187" s="32"/>
    </row>
    <row r="188" customFormat="false" ht="15" hidden="false" customHeight="false" outlineLevel="0" collapsed="false">
      <c r="A188" s="32" t="s">
        <v>230</v>
      </c>
      <c r="B188" s="32" t="s">
        <v>374</v>
      </c>
      <c r="C188" s="32" t="s">
        <v>381</v>
      </c>
      <c r="D188" s="59" t="n">
        <v>729</v>
      </c>
      <c r="E188" s="59" t="n">
        <v>715</v>
      </c>
      <c r="F188" s="68" t="n">
        <f aca="false">IF(E188="","",D188-E188)</f>
        <v>14</v>
      </c>
      <c r="G188" s="59" t="n">
        <v>643</v>
      </c>
      <c r="H188" s="59" t="n">
        <v>601</v>
      </c>
      <c r="I188" s="68" t="n">
        <f aca="false">IF(H188="","",G188-H188)</f>
        <v>42</v>
      </c>
      <c r="J188" s="40" t="n">
        <f aca="false">IF(OR(D188="",D188+G188=0),"",D188/(D188+G188))</f>
        <v>0.53134110787172</v>
      </c>
      <c r="K188" s="40" t="n">
        <f aca="false">IF(E188="","",E188/(E188+H188))</f>
        <v>0.543313069908815</v>
      </c>
      <c r="L188" s="69" t="n">
        <f aca="false">IF(OR(K188="",J188=""),"",(J188-K188)*100)</f>
        <v>-1.19719620370945</v>
      </c>
      <c r="M188" s="36" t="n">
        <v>3.24353162605248</v>
      </c>
      <c r="N188" s="36" t="n">
        <v>1.28196378881551</v>
      </c>
      <c r="O188" s="36" t="n">
        <f aca="false">SQRT(M188^2+N188^2)</f>
        <v>3.4876824059878</v>
      </c>
      <c r="P188" s="40" t="n">
        <f aca="false">IF(J188="","",MAX(0,J188-1.96*O188/100))</f>
        <v>0.462982532714359</v>
      </c>
      <c r="Q188" s="40" t="n">
        <f aca="false">IF(J188="","",MIN(1,J188+1.96*O188/100))</f>
        <v>0.599699683029081</v>
      </c>
      <c r="R188" s="32" t="str">
        <f aca="false">IF(L188="","",IF(ABS(L188)&lt;=O188,"Yes","No"))</f>
        <v>Yes</v>
      </c>
      <c r="S188" s="32" t="str">
        <f aca="false">IF(L188="","",IF(ABS(L188)&lt;=1.96*O188,"Yes","No"))</f>
        <v>Yes</v>
      </c>
      <c r="T188" s="59" t="n">
        <f aca="false">IF(D188="","",ROUND(SQRT(((D188+G188)*O188/100)^2+(J188*(D188+G188)*0.09179)^2),0))</f>
        <v>82</v>
      </c>
      <c r="U188" s="32"/>
    </row>
    <row r="189" customFormat="false" ht="15" hidden="false" customHeight="false" outlineLevel="0" collapsed="false">
      <c r="A189" s="32" t="s">
        <v>230</v>
      </c>
      <c r="B189" s="32" t="s">
        <v>374</v>
      </c>
      <c r="C189" s="32" t="s">
        <v>382</v>
      </c>
      <c r="D189" s="59" t="n">
        <v>737</v>
      </c>
      <c r="E189" s="59" t="n">
        <v>728</v>
      </c>
      <c r="F189" s="68" t="n">
        <f aca="false">IF(E189="","",D189-E189)</f>
        <v>9</v>
      </c>
      <c r="G189" s="59" t="n">
        <v>749</v>
      </c>
      <c r="H189" s="59" t="n">
        <v>692</v>
      </c>
      <c r="I189" s="68" t="n">
        <f aca="false">IF(H189="","",G189-H189)</f>
        <v>57</v>
      </c>
      <c r="J189" s="40" t="n">
        <f aca="false">IF(OR(D189="",D189+G189=0),"",D189/(D189+G189))</f>
        <v>0.495962314939435</v>
      </c>
      <c r="K189" s="40" t="n">
        <f aca="false">IF(E189="","",E189/(E189+H189))</f>
        <v>0.512676056338028</v>
      </c>
      <c r="L189" s="69" t="n">
        <f aca="false">IF(OR(K189="",J189=""),"",(J189-K189)*100)</f>
        <v>-1.67137413985934</v>
      </c>
      <c r="M189" s="36" t="n">
        <v>3.24353162605248</v>
      </c>
      <c r="N189" s="36" t="n">
        <v>1.28196378881551</v>
      </c>
      <c r="O189" s="36" t="n">
        <f aca="false">SQRT(M189^2+N189^2)</f>
        <v>3.4876824059878</v>
      </c>
      <c r="P189" s="40" t="n">
        <f aca="false">IF(J189="","",MAX(0,J189-1.96*O189/100))</f>
        <v>0.427603739782074</v>
      </c>
      <c r="Q189" s="40" t="n">
        <f aca="false">IF(J189="","",MIN(1,J189+1.96*O189/100))</f>
        <v>0.564320890096796</v>
      </c>
      <c r="R189" s="32" t="str">
        <f aca="false">IF(L189="","",IF(ABS(L189)&lt;=O189,"Yes","No"))</f>
        <v>Yes</v>
      </c>
      <c r="S189" s="32" t="str">
        <f aca="false">IF(L189="","",IF(ABS(L189)&lt;=1.96*O189,"Yes","No"))</f>
        <v>Yes</v>
      </c>
      <c r="T189" s="59" t="n">
        <f aca="false">IF(D189="","",ROUND(SQRT(((D189+G189)*O189/100)^2+(J189*(D189+G189)*0.09179)^2),0))</f>
        <v>85</v>
      </c>
      <c r="U189" s="32"/>
    </row>
    <row r="190" customFormat="false" ht="15" hidden="false" customHeight="false" outlineLevel="0" collapsed="false">
      <c r="A190" s="32" t="s">
        <v>230</v>
      </c>
      <c r="B190" s="32" t="s">
        <v>383</v>
      </c>
      <c r="C190" s="32" t="s">
        <v>384</v>
      </c>
      <c r="D190" s="59" t="n">
        <v>1418</v>
      </c>
      <c r="E190" s="59" t="n">
        <v>1473</v>
      </c>
      <c r="F190" s="68" t="n">
        <f aca="false">IF(E190="","",D190-E190)</f>
        <v>-55</v>
      </c>
      <c r="G190" s="59" t="n">
        <v>1741</v>
      </c>
      <c r="H190" s="59" t="n">
        <v>1690</v>
      </c>
      <c r="I190" s="68" t="n">
        <f aca="false">IF(H190="","",G190-H190)</f>
        <v>51</v>
      </c>
      <c r="J190" s="40" t="n">
        <f aca="false">IF(OR(D190="",D190+G190=0),"",D190/(D190+G190))</f>
        <v>0.448876226654004</v>
      </c>
      <c r="K190" s="40" t="n">
        <f aca="false">IF(E190="","",E190/(E190+H190))</f>
        <v>0.465697122984508</v>
      </c>
      <c r="L190" s="69" t="n">
        <f aca="false">IF(OR(K190="",J190=""),"",(J190-K190)*100)</f>
        <v>-1.68208963305039</v>
      </c>
      <c r="M190" s="36" t="n">
        <v>3.24353162605248</v>
      </c>
      <c r="N190" s="36" t="n">
        <v>1.28196378881551</v>
      </c>
      <c r="O190" s="36" t="n">
        <f aca="false">SQRT(M190^2+N190^2)</f>
        <v>3.4876824059878</v>
      </c>
      <c r="P190" s="40" t="n">
        <f aca="false">IF(J190="","",MAX(0,J190-1.96*O190/100))</f>
        <v>0.380517651496644</v>
      </c>
      <c r="Q190" s="40" t="n">
        <f aca="false">IF(J190="","",MIN(1,J190+1.96*O190/100))</f>
        <v>0.517234801811365</v>
      </c>
      <c r="R190" s="32" t="str">
        <f aca="false">IF(L190="","",IF(ABS(L190)&lt;=O190,"Yes","No"))</f>
        <v>Yes</v>
      </c>
      <c r="S190" s="32" t="str">
        <f aca="false">IF(L190="","",IF(ABS(L190)&lt;=1.96*O190,"Yes","No"))</f>
        <v>Yes</v>
      </c>
      <c r="T190" s="59" t="n">
        <f aca="false">IF(D190="","",ROUND(SQRT(((D190+G190)*O190/100)^2+(J190*(D190+G190)*0.09179)^2),0))</f>
        <v>171</v>
      </c>
      <c r="U190" s="32"/>
    </row>
    <row r="191" customFormat="false" ht="15" hidden="false" customHeight="false" outlineLevel="0" collapsed="false">
      <c r="A191" s="32" t="s">
        <v>230</v>
      </c>
      <c r="B191" s="32" t="s">
        <v>383</v>
      </c>
      <c r="C191" s="32" t="s">
        <v>385</v>
      </c>
      <c r="D191" s="59" t="n">
        <v>858</v>
      </c>
      <c r="E191" s="59" t="n">
        <v>907</v>
      </c>
      <c r="F191" s="68" t="n">
        <f aca="false">IF(E191="","",D191-E191)</f>
        <v>-49</v>
      </c>
      <c r="G191" s="59" t="n">
        <v>1450</v>
      </c>
      <c r="H191" s="59" t="n">
        <v>1445</v>
      </c>
      <c r="I191" s="68" t="n">
        <f aca="false">IF(H191="","",G191-H191)</f>
        <v>5</v>
      </c>
      <c r="J191" s="40" t="n">
        <f aca="false">IF(OR(D191="",D191+G191=0),"",D191/(D191+G191))</f>
        <v>0.371750433275563</v>
      </c>
      <c r="K191" s="40" t="n">
        <f aca="false">IF(E191="","",E191/(E191+H191))</f>
        <v>0.38562925170068</v>
      </c>
      <c r="L191" s="69" t="n">
        <f aca="false">IF(OR(K191="",J191=""),"",(J191-K191)*100)</f>
        <v>-1.3878818425117</v>
      </c>
      <c r="M191" s="36" t="n">
        <v>3.24353162605248</v>
      </c>
      <c r="N191" s="36" t="n">
        <v>1.28196378881551</v>
      </c>
      <c r="O191" s="36" t="n">
        <f aca="false">SQRT(M191^2+N191^2)</f>
        <v>3.4876824059878</v>
      </c>
      <c r="P191" s="40" t="n">
        <f aca="false">IF(J191="","",MAX(0,J191-1.96*O191/100))</f>
        <v>0.303391858118202</v>
      </c>
      <c r="Q191" s="40" t="n">
        <f aca="false">IF(J191="","",MIN(1,J191+1.96*O191/100))</f>
        <v>0.440109008432924</v>
      </c>
      <c r="R191" s="32" t="str">
        <f aca="false">IF(L191="","",IF(ABS(L191)&lt;=O191,"Yes","No"))</f>
        <v>Yes</v>
      </c>
      <c r="S191" s="32" t="str">
        <f aca="false">IF(L191="","",IF(ABS(L191)&lt;=1.96*O191,"Yes","No"))</f>
        <v>Yes</v>
      </c>
      <c r="T191" s="59" t="n">
        <f aca="false">IF(D191="","",ROUND(SQRT(((D191+G191)*O191/100)^2+(J191*(D191+G191)*0.09179)^2),0))</f>
        <v>113</v>
      </c>
      <c r="U191" s="32"/>
    </row>
    <row r="192" customFormat="false" ht="15" hidden="false" customHeight="false" outlineLevel="0" collapsed="false">
      <c r="A192" s="32" t="s">
        <v>230</v>
      </c>
      <c r="B192" s="32" t="s">
        <v>386</v>
      </c>
      <c r="C192" s="32" t="s">
        <v>387</v>
      </c>
      <c r="D192" s="59" t="n">
        <v>993</v>
      </c>
      <c r="E192" s="59" t="n">
        <v>1017</v>
      </c>
      <c r="F192" s="68" t="n">
        <f aca="false">IF(E192="","",D192-E192)</f>
        <v>-24</v>
      </c>
      <c r="G192" s="59" t="n">
        <v>1082</v>
      </c>
      <c r="H192" s="59" t="n">
        <v>1074</v>
      </c>
      <c r="I192" s="68" t="n">
        <f aca="false">IF(H192="","",G192-H192)</f>
        <v>8</v>
      </c>
      <c r="J192" s="40" t="n">
        <f aca="false">IF(OR(D192="",D192+G192=0),"",D192/(D192+G192))</f>
        <v>0.47855421686747</v>
      </c>
      <c r="K192" s="40" t="n">
        <f aca="false">IF(E192="","",E192/(E192+H192))</f>
        <v>0.486370157819225</v>
      </c>
      <c r="L192" s="69" t="n">
        <f aca="false">IF(OR(K192="",J192=""),"",(J192-K192)*100)</f>
        <v>-0.781594095175536</v>
      </c>
      <c r="M192" s="36" t="n">
        <v>3.24353162605248</v>
      </c>
      <c r="N192" s="36" t="n">
        <v>1.28196378881551</v>
      </c>
      <c r="O192" s="36" t="n">
        <f aca="false">SQRT(M192^2+N192^2)</f>
        <v>3.4876824059878</v>
      </c>
      <c r="P192" s="40" t="n">
        <f aca="false">IF(J192="","",MAX(0,J192-1.96*O192/100))</f>
        <v>0.410195641710109</v>
      </c>
      <c r="Q192" s="40" t="n">
        <f aca="false">IF(J192="","",MIN(1,J192+1.96*O192/100))</f>
        <v>0.546912792024831</v>
      </c>
      <c r="R192" s="32" t="str">
        <f aca="false">IF(L192="","",IF(ABS(L192)&lt;=O192,"Yes","No"))</f>
        <v>Yes</v>
      </c>
      <c r="S192" s="32" t="str">
        <f aca="false">IF(L192="","",IF(ABS(L192)&lt;=1.96*O192,"Yes","No"))</f>
        <v>Yes</v>
      </c>
      <c r="T192" s="59" t="n">
        <f aca="false">IF(D192="","",ROUND(SQRT(((D192+G192)*O192/100)^2+(J192*(D192+G192)*0.09179)^2),0))</f>
        <v>116</v>
      </c>
      <c r="U192" s="32"/>
    </row>
    <row r="193" customFormat="false" ht="15" hidden="false" customHeight="false" outlineLevel="0" collapsed="false">
      <c r="A193" s="32" t="s">
        <v>230</v>
      </c>
      <c r="B193" s="32" t="s">
        <v>386</v>
      </c>
      <c r="C193" s="32" t="s">
        <v>388</v>
      </c>
      <c r="D193" s="59" t="n">
        <v>723</v>
      </c>
      <c r="E193" s="59" t="n">
        <v>753</v>
      </c>
      <c r="F193" s="68" t="n">
        <f aca="false">IF(E193="","",D193-E193)</f>
        <v>-30</v>
      </c>
      <c r="G193" s="59" t="n">
        <v>860</v>
      </c>
      <c r="H193" s="59" t="n">
        <v>851</v>
      </c>
      <c r="I193" s="68" t="n">
        <f aca="false">IF(H193="","",G193-H193)</f>
        <v>9</v>
      </c>
      <c r="J193" s="40" t="n">
        <f aca="false">IF(OR(D193="",D193+G193=0),"",D193/(D193+G193))</f>
        <v>0.456727732154138</v>
      </c>
      <c r="K193" s="40" t="n">
        <f aca="false">IF(E193="","",E193/(E193+H193))</f>
        <v>0.469451371571072</v>
      </c>
      <c r="L193" s="69" t="n">
        <f aca="false">IF(OR(K193="",J193=""),"",(J193-K193)*100)</f>
        <v>-1.27236394169346</v>
      </c>
      <c r="M193" s="36" t="n">
        <v>3.24353162605248</v>
      </c>
      <c r="N193" s="36" t="n">
        <v>1.28196378881551</v>
      </c>
      <c r="O193" s="36" t="n">
        <f aca="false">SQRT(M193^2+N193^2)</f>
        <v>3.4876824059878</v>
      </c>
      <c r="P193" s="40" t="n">
        <f aca="false">IF(J193="","",MAX(0,J193-1.96*O193/100))</f>
        <v>0.388369156996777</v>
      </c>
      <c r="Q193" s="40" t="n">
        <f aca="false">IF(J193="","",MIN(1,J193+1.96*O193/100))</f>
        <v>0.525086307311499</v>
      </c>
      <c r="R193" s="32" t="str">
        <f aca="false">IF(L193="","",IF(ABS(L193)&lt;=O193,"Yes","No"))</f>
        <v>Yes</v>
      </c>
      <c r="S193" s="32" t="str">
        <f aca="false">IF(L193="","",IF(ABS(L193)&lt;=1.96*O193,"Yes","No"))</f>
        <v>Yes</v>
      </c>
      <c r="T193" s="59" t="n">
        <f aca="false">IF(D193="","",ROUND(SQRT(((D193+G193)*O193/100)^2+(J193*(D193+G193)*0.09179)^2),0))</f>
        <v>86</v>
      </c>
      <c r="U193" s="32"/>
    </row>
    <row r="194" customFormat="false" ht="15" hidden="false" customHeight="false" outlineLevel="0" collapsed="false">
      <c r="A194" s="32" t="s">
        <v>230</v>
      </c>
      <c r="B194" s="32" t="s">
        <v>386</v>
      </c>
      <c r="C194" s="32" t="s">
        <v>389</v>
      </c>
      <c r="D194" s="59" t="n">
        <v>676</v>
      </c>
      <c r="E194" s="59" t="n">
        <v>713</v>
      </c>
      <c r="F194" s="68" t="n">
        <f aca="false">IF(E194="","",D194-E194)</f>
        <v>-37</v>
      </c>
      <c r="G194" s="59" t="n">
        <v>777</v>
      </c>
      <c r="H194" s="59" t="n">
        <v>780</v>
      </c>
      <c r="I194" s="68" t="n">
        <f aca="false">IF(H194="","",G194-H194)</f>
        <v>-3</v>
      </c>
      <c r="J194" s="40" t="n">
        <f aca="false">IF(OR(D194="",D194+G194=0),"",D194/(D194+G194))</f>
        <v>0.465244322092223</v>
      </c>
      <c r="K194" s="40" t="n">
        <f aca="false">IF(E194="","",E194/(E194+H194))</f>
        <v>0.477561955793704</v>
      </c>
      <c r="L194" s="69" t="n">
        <f aca="false">IF(OR(K194="",J194=""),"",(J194-K194)*100)</f>
        <v>-1.2317633701481</v>
      </c>
      <c r="M194" s="36" t="n">
        <v>3.24353162605248</v>
      </c>
      <c r="N194" s="36" t="n">
        <v>1.28196378881551</v>
      </c>
      <c r="O194" s="36" t="n">
        <f aca="false">SQRT(M194^2+N194^2)</f>
        <v>3.4876824059878</v>
      </c>
      <c r="P194" s="40" t="n">
        <f aca="false">IF(J194="","",MAX(0,J194-1.96*O194/100))</f>
        <v>0.396885746934862</v>
      </c>
      <c r="Q194" s="40" t="n">
        <f aca="false">IF(J194="","",MIN(1,J194+1.96*O194/100))</f>
        <v>0.533602897249584</v>
      </c>
      <c r="R194" s="32" t="str">
        <f aca="false">IF(L194="","",IF(ABS(L194)&lt;=O194,"Yes","No"))</f>
        <v>Yes</v>
      </c>
      <c r="S194" s="32" t="str">
        <f aca="false">IF(L194="","",IF(ABS(L194)&lt;=1.96*O194,"Yes","No"))</f>
        <v>Yes</v>
      </c>
      <c r="T194" s="59" t="n">
        <f aca="false">IF(D194="","",ROUND(SQRT(((D194+G194)*O194/100)^2+(J194*(D194+G194)*0.09179)^2),0))</f>
        <v>80</v>
      </c>
      <c r="U194" s="32"/>
    </row>
    <row r="195" customFormat="false" ht="15" hidden="false" customHeight="false" outlineLevel="0" collapsed="false">
      <c r="A195" s="32" t="s">
        <v>230</v>
      </c>
      <c r="B195" s="32" t="s">
        <v>386</v>
      </c>
      <c r="C195" s="32" t="s">
        <v>390</v>
      </c>
      <c r="D195" s="59" t="n">
        <v>1600</v>
      </c>
      <c r="E195" s="59" t="n">
        <v>1648</v>
      </c>
      <c r="F195" s="68" t="n">
        <f aca="false">IF(E195="","",D195-E195)</f>
        <v>-48</v>
      </c>
      <c r="G195" s="59" t="n">
        <v>1871</v>
      </c>
      <c r="H195" s="59" t="n">
        <v>1789</v>
      </c>
      <c r="I195" s="68" t="n">
        <f aca="false">IF(H195="","",G195-H195)</f>
        <v>82</v>
      </c>
      <c r="J195" s="40" t="n">
        <f aca="false">IF(OR(D195="",D195+G195=0),"",D195/(D195+G195))</f>
        <v>0.460962258715068</v>
      </c>
      <c r="K195" s="40" t="n">
        <f aca="false">IF(E195="","",E195/(E195+H195))</f>
        <v>0.479487925516439</v>
      </c>
      <c r="L195" s="69" t="n">
        <f aca="false">IF(OR(K195="",J195=""),"",(J195-K195)*100)</f>
        <v>-1.85256668013711</v>
      </c>
      <c r="M195" s="36" t="n">
        <v>3.24353162605248</v>
      </c>
      <c r="N195" s="36" t="n">
        <v>1.28196378881551</v>
      </c>
      <c r="O195" s="36" t="n">
        <f aca="false">SQRT(M195^2+N195^2)</f>
        <v>3.4876824059878</v>
      </c>
      <c r="P195" s="40" t="n">
        <f aca="false">IF(J195="","",MAX(0,J195-1.96*O195/100))</f>
        <v>0.392603683557707</v>
      </c>
      <c r="Q195" s="40" t="n">
        <f aca="false">IF(J195="","",MIN(1,J195+1.96*O195/100))</f>
        <v>0.529320833872429</v>
      </c>
      <c r="R195" s="32" t="str">
        <f aca="false">IF(L195="","",IF(ABS(L195)&lt;=O195,"Yes","No"))</f>
        <v>Yes</v>
      </c>
      <c r="S195" s="32" t="str">
        <f aca="false">IF(L195="","",IF(ABS(L195)&lt;=1.96*O195,"Yes","No"))</f>
        <v>Yes</v>
      </c>
      <c r="T195" s="59" t="n">
        <f aca="false">IF(D195="","",ROUND(SQRT(((D195+G195)*O195/100)^2+(J195*(D195+G195)*0.09179)^2),0))</f>
        <v>190</v>
      </c>
      <c r="U195" s="32"/>
    </row>
    <row r="196" customFormat="false" ht="15" hidden="false" customHeight="false" outlineLevel="0" collapsed="false">
      <c r="A196" s="32" t="s">
        <v>230</v>
      </c>
      <c r="B196" s="32" t="s">
        <v>386</v>
      </c>
      <c r="C196" s="32" t="s">
        <v>391</v>
      </c>
      <c r="D196" s="59" t="n">
        <v>676</v>
      </c>
      <c r="E196" s="59" t="n">
        <v>683</v>
      </c>
      <c r="F196" s="68" t="n">
        <f aca="false">IF(E196="","",D196-E196)</f>
        <v>-7</v>
      </c>
      <c r="G196" s="59" t="n">
        <v>717</v>
      </c>
      <c r="H196" s="59" t="n">
        <v>663</v>
      </c>
      <c r="I196" s="68" t="n">
        <f aca="false">IF(H196="","",G196-H196)</f>
        <v>54</v>
      </c>
      <c r="J196" s="40" t="n">
        <f aca="false">IF(OR(D196="",D196+G196=0),"",D196/(D196+G196))</f>
        <v>0.485283560660445</v>
      </c>
      <c r="K196" s="40" t="n">
        <f aca="false">IF(E196="","",E196/(E196+H196))</f>
        <v>0.507429420505201</v>
      </c>
      <c r="L196" s="69" t="n">
        <f aca="false">IF(OR(K196="",J196=""),"",(J196-K196)*100)</f>
        <v>-2.21458598447555</v>
      </c>
      <c r="M196" s="36" t="n">
        <v>3.24353162605248</v>
      </c>
      <c r="N196" s="36" t="n">
        <v>1.28196378881551</v>
      </c>
      <c r="O196" s="36" t="n">
        <f aca="false">SQRT(M196^2+N196^2)</f>
        <v>3.4876824059878</v>
      </c>
      <c r="P196" s="40" t="n">
        <f aca="false">IF(J196="","",MAX(0,J196-1.96*O196/100))</f>
        <v>0.416924985503084</v>
      </c>
      <c r="Q196" s="40" t="n">
        <f aca="false">IF(J196="","",MIN(1,J196+1.96*O196/100))</f>
        <v>0.553642135817806</v>
      </c>
      <c r="R196" s="32" t="str">
        <f aca="false">IF(L196="","",IF(ABS(L196)&lt;=O196,"Yes","No"))</f>
        <v>Yes</v>
      </c>
      <c r="S196" s="32" t="str">
        <f aca="false">IF(L196="","",IF(ABS(L196)&lt;=1.96*O196,"Yes","No"))</f>
        <v>Yes</v>
      </c>
      <c r="T196" s="59" t="n">
        <f aca="false">IF(D196="","",ROUND(SQRT(((D196+G196)*O196/100)^2+(J196*(D196+G196)*0.09179)^2),0))</f>
        <v>79</v>
      </c>
      <c r="U196" s="32"/>
    </row>
    <row r="197" customFormat="false" ht="15" hidden="false" customHeight="false" outlineLevel="0" collapsed="false">
      <c r="A197" s="32" t="s">
        <v>230</v>
      </c>
      <c r="B197" s="32" t="s">
        <v>386</v>
      </c>
      <c r="C197" s="32" t="s">
        <v>392</v>
      </c>
      <c r="D197" s="59" t="n">
        <v>637</v>
      </c>
      <c r="E197" s="59" t="n">
        <v>648</v>
      </c>
      <c r="F197" s="68" t="n">
        <f aca="false">IF(E197="","",D197-E197)</f>
        <v>-11</v>
      </c>
      <c r="G197" s="59" t="n">
        <v>618</v>
      </c>
      <c r="H197" s="59" t="n">
        <v>583</v>
      </c>
      <c r="I197" s="68" t="n">
        <f aca="false">IF(H197="","",G197-H197)</f>
        <v>35</v>
      </c>
      <c r="J197" s="40" t="n">
        <f aca="false">IF(OR(D197="",D197+G197=0),"",D197/(D197+G197))</f>
        <v>0.507569721115538</v>
      </c>
      <c r="K197" s="40" t="n">
        <f aca="false">IF(E197="","",E197/(E197+H197))</f>
        <v>0.526401299756296</v>
      </c>
      <c r="L197" s="69" t="n">
        <f aca="false">IF(OR(K197="",J197=""),"",(J197-K197)*100)</f>
        <v>-1.88315786407578</v>
      </c>
      <c r="M197" s="36" t="n">
        <v>3.24353162605248</v>
      </c>
      <c r="N197" s="36" t="n">
        <v>1.28196378881551</v>
      </c>
      <c r="O197" s="36" t="n">
        <f aca="false">SQRT(M197^2+N197^2)</f>
        <v>3.4876824059878</v>
      </c>
      <c r="P197" s="40" t="n">
        <f aca="false">IF(J197="","",MAX(0,J197-1.96*O197/100))</f>
        <v>0.439211145958177</v>
      </c>
      <c r="Q197" s="40" t="n">
        <f aca="false">IF(J197="","",MIN(1,J197+1.96*O197/100))</f>
        <v>0.575928296272899</v>
      </c>
      <c r="R197" s="32" t="str">
        <f aca="false">IF(L197="","",IF(ABS(L197)&lt;=O197,"Yes","No"))</f>
        <v>Yes</v>
      </c>
      <c r="S197" s="32" t="str">
        <f aca="false">IF(L197="","",IF(ABS(L197)&lt;=1.96*O197,"Yes","No"))</f>
        <v>Yes</v>
      </c>
      <c r="T197" s="59" t="n">
        <f aca="false">IF(D197="","",ROUND(SQRT(((D197+G197)*O197/100)^2+(J197*(D197+G197)*0.09179)^2),0))</f>
        <v>73</v>
      </c>
      <c r="U197" s="32"/>
    </row>
    <row r="198" customFormat="false" ht="15" hidden="false" customHeight="false" outlineLevel="0" collapsed="false">
      <c r="A198" s="32" t="s">
        <v>230</v>
      </c>
      <c r="B198" s="32" t="s">
        <v>393</v>
      </c>
      <c r="C198" s="32" t="s">
        <v>394</v>
      </c>
      <c r="D198" s="59" t="n">
        <v>224</v>
      </c>
      <c r="E198" s="59" t="n">
        <v>243</v>
      </c>
      <c r="F198" s="68" t="n">
        <f aca="false">IF(E198="","",D198-E198)</f>
        <v>-19</v>
      </c>
      <c r="G198" s="59" t="n">
        <v>559</v>
      </c>
      <c r="H198" s="59" t="n">
        <v>532</v>
      </c>
      <c r="I198" s="68" t="n">
        <f aca="false">IF(H198="","",G198-H198)</f>
        <v>27</v>
      </c>
      <c r="J198" s="40" t="n">
        <f aca="false">IF(OR(D198="",D198+G198=0),"",D198/(D198+G198))</f>
        <v>0.286079182630907</v>
      </c>
      <c r="K198" s="40" t="n">
        <f aca="false">IF(E198="","",E198/(E198+H198))</f>
        <v>0.313548387096774</v>
      </c>
      <c r="L198" s="69" t="n">
        <f aca="false">IF(OR(K198="",J198=""),"",(J198-K198)*100)</f>
        <v>-2.74692044658674</v>
      </c>
      <c r="M198" s="36" t="n">
        <v>3.93166321401231</v>
      </c>
      <c r="N198" s="36" t="n">
        <v>1.28196378881551</v>
      </c>
      <c r="O198" s="36" t="n">
        <f aca="false">SQRT(M198^2+N198^2)</f>
        <v>4.13538472022276</v>
      </c>
      <c r="P198" s="40" t="n">
        <f aca="false">IF(J198="","",MAX(0,J198-1.96*O198/100))</f>
        <v>0.205025642114541</v>
      </c>
      <c r="Q198" s="40" t="n">
        <f aca="false">IF(J198="","",MIN(1,J198+1.96*O198/100))</f>
        <v>0.367132723147273</v>
      </c>
      <c r="R198" s="32" t="str">
        <f aca="false">IF(L198="","",IF(ABS(L198)&lt;=O198,"Yes","No"))</f>
        <v>Yes</v>
      </c>
      <c r="S198" s="32" t="str">
        <f aca="false">IF(L198="","",IF(ABS(L198)&lt;=1.96*O198,"Yes","No"))</f>
        <v>Yes</v>
      </c>
      <c r="T198" s="59" t="n">
        <f aca="false">IF(D198="","",ROUND(SQRT(((D198+G198)*O198/100)^2+(J198*(D198+G198)*0.09439)^2),0))</f>
        <v>39</v>
      </c>
      <c r="U198" s="32"/>
    </row>
    <row r="199" customFormat="false" ht="15" hidden="false" customHeight="false" outlineLevel="0" collapsed="false">
      <c r="A199" s="32" t="s">
        <v>230</v>
      </c>
      <c r="B199" s="32" t="s">
        <v>393</v>
      </c>
      <c r="C199" s="32" t="s">
        <v>395</v>
      </c>
      <c r="D199" s="59" t="n">
        <v>771</v>
      </c>
      <c r="E199" s="59" t="n">
        <v>841</v>
      </c>
      <c r="F199" s="68" t="n">
        <f aca="false">IF(E199="","",D199-E199)</f>
        <v>-70</v>
      </c>
      <c r="G199" s="59" t="n">
        <v>1711</v>
      </c>
      <c r="H199" s="59" t="n">
        <v>1653</v>
      </c>
      <c r="I199" s="68" t="n">
        <f aca="false">IF(H199="","",G199-H199)</f>
        <v>58</v>
      </c>
      <c r="J199" s="40" t="n">
        <f aca="false">IF(OR(D199="",D199+G199=0),"",D199/(D199+G199))</f>
        <v>0.310636583400484</v>
      </c>
      <c r="K199" s="40" t="n">
        <f aca="false">IF(E199="","",E199/(E199+H199))</f>
        <v>0.337209302325581</v>
      </c>
      <c r="L199" s="69" t="n">
        <f aca="false">IF(OR(K199="",J199=""),"",(J199-K199)*100)</f>
        <v>-2.65727189250979</v>
      </c>
      <c r="M199" s="36" t="n">
        <v>3.24353162605248</v>
      </c>
      <c r="N199" s="36" t="n">
        <v>1.28196378881551</v>
      </c>
      <c r="O199" s="36" t="n">
        <f aca="false">SQRT(M199^2+N199^2)</f>
        <v>3.4876824059878</v>
      </c>
      <c r="P199" s="40" t="n">
        <f aca="false">IF(J199="","",MAX(0,J199-1.96*O199/100))</f>
        <v>0.242278008243123</v>
      </c>
      <c r="Q199" s="40" t="n">
        <f aca="false">IF(J199="","",MIN(1,J199+1.96*O199/100))</f>
        <v>0.378995158557844</v>
      </c>
      <c r="R199" s="32" t="str">
        <f aca="false">IF(L199="","",IF(ABS(L199)&lt;=O199,"Yes","No"))</f>
        <v>Yes</v>
      </c>
      <c r="S199" s="32" t="str">
        <f aca="false">IF(L199="","",IF(ABS(L199)&lt;=1.96*O199,"Yes","No"))</f>
        <v>Yes</v>
      </c>
      <c r="T199" s="59" t="n">
        <f aca="false">IF(D199="","",ROUND(SQRT(((D199+G199)*O199/100)^2+(J199*(D199+G199)*0.09179)^2),0))</f>
        <v>112</v>
      </c>
      <c r="U199" s="32"/>
    </row>
    <row r="200" customFormat="false" ht="15" hidden="false" customHeight="false" outlineLevel="0" collapsed="false">
      <c r="A200" s="32" t="s">
        <v>230</v>
      </c>
      <c r="B200" s="32" t="s">
        <v>393</v>
      </c>
      <c r="C200" s="32" t="s">
        <v>396</v>
      </c>
      <c r="D200" s="59" t="n">
        <v>192</v>
      </c>
      <c r="E200" s="59" t="n">
        <v>182</v>
      </c>
      <c r="F200" s="68" t="n">
        <f aca="false">IF(E200="","",D200-E200)</f>
        <v>10</v>
      </c>
      <c r="G200" s="59" t="n">
        <v>481</v>
      </c>
      <c r="H200" s="59" t="n">
        <v>484</v>
      </c>
      <c r="I200" s="68" t="n">
        <f aca="false">IF(H200="","",G200-H200)</f>
        <v>-3</v>
      </c>
      <c r="J200" s="40" t="n">
        <f aca="false">IF(OR(D200="",D200+G200=0),"",D200/(D200+G200))</f>
        <v>0.285289747399703</v>
      </c>
      <c r="K200" s="40" t="n">
        <f aca="false">IF(E200="","",E200/(E200+H200))</f>
        <v>0.273273273273273</v>
      </c>
      <c r="L200" s="69" t="n">
        <f aca="false">IF(OR(K200="",J200=""),"",(J200-K200)*100)</f>
        <v>1.20164741264295</v>
      </c>
      <c r="M200" s="36" t="n">
        <v>6.04985165465226</v>
      </c>
      <c r="N200" s="36" t="n">
        <v>1.28196378881551</v>
      </c>
      <c r="O200" s="36" t="n">
        <f aca="false">SQRT(M200^2+N200^2)</f>
        <v>6.18418436005371</v>
      </c>
      <c r="P200" s="40" t="n">
        <f aca="false">IF(J200="","",MAX(0,J200-1.96*O200/100))</f>
        <v>0.16407973394265</v>
      </c>
      <c r="Q200" s="40" t="n">
        <f aca="false">IF(J200="","",MIN(1,J200+1.96*O200/100))</f>
        <v>0.406499760856756</v>
      </c>
      <c r="R200" s="32" t="str">
        <f aca="false">IF(L200="","",IF(ABS(L200)&lt;=O200,"Yes","No"))</f>
        <v>Yes</v>
      </c>
      <c r="S200" s="32" t="str">
        <f aca="false">IF(L200="","",IF(ABS(L200)&lt;=1.96*O200,"Yes","No"))</f>
        <v>Yes</v>
      </c>
      <c r="T200" s="59" t="n">
        <f aca="false">IF(D200="","",ROUND(SQRT(((D200+G200)*O200/100)^2+(J200*(D200+G200)*0.15542)^2),0))</f>
        <v>51</v>
      </c>
      <c r="U200" s="32"/>
    </row>
    <row r="201" customFormat="false" ht="15" hidden="false" customHeight="false" outlineLevel="0" collapsed="false">
      <c r="A201" s="32" t="s">
        <v>230</v>
      </c>
      <c r="B201" s="32" t="s">
        <v>397</v>
      </c>
      <c r="C201" s="32" t="s">
        <v>397</v>
      </c>
      <c r="D201" s="59" t="n">
        <v>1040</v>
      </c>
      <c r="E201" s="59" t="n">
        <v>1172</v>
      </c>
      <c r="F201" s="68" t="n">
        <f aca="false">IF(E201="","",D201-E201)</f>
        <v>-132</v>
      </c>
      <c r="G201" s="59" t="n">
        <v>2345</v>
      </c>
      <c r="H201" s="59" t="n">
        <v>2201</v>
      </c>
      <c r="I201" s="68" t="n">
        <f aca="false">IF(H201="","",G201-H201)</f>
        <v>144</v>
      </c>
      <c r="J201" s="40" t="n">
        <f aca="false">IF(OR(D201="",D201+G201=0),"",D201/(D201+G201))</f>
        <v>0.307237813884786</v>
      </c>
      <c r="K201" s="40" t="n">
        <f aca="false">IF(E201="","",E201/(E201+H201))</f>
        <v>0.347465164541951</v>
      </c>
      <c r="L201" s="69" t="n">
        <f aca="false">IF(OR(K201="",J201=""),"",(J201-K201)*100)</f>
        <v>-4.0227350657165</v>
      </c>
      <c r="M201" s="36" t="n">
        <v>3.24353162605248</v>
      </c>
      <c r="N201" s="36" t="n">
        <v>1.28196378881551</v>
      </c>
      <c r="O201" s="36" t="n">
        <f aca="false">SQRT(M201^2+N201^2)</f>
        <v>3.4876824059878</v>
      </c>
      <c r="P201" s="40" t="n">
        <f aca="false">IF(J201="","",MAX(0,J201-1.96*O201/100))</f>
        <v>0.238879238727425</v>
      </c>
      <c r="Q201" s="40" t="n">
        <f aca="false">IF(J201="","",MIN(1,J201+1.96*O201/100))</f>
        <v>0.375596389042147</v>
      </c>
      <c r="R201" s="32" t="str">
        <f aca="false">IF(L201="","",IF(ABS(L201)&lt;=O201,"Yes","No"))</f>
        <v>No</v>
      </c>
      <c r="S201" s="32" t="str">
        <f aca="false">IF(L201="","",IF(ABS(L201)&lt;=1.96*O201,"Yes","No"))</f>
        <v>Yes</v>
      </c>
      <c r="T201" s="59" t="n">
        <f aca="false">IF(D201="","",ROUND(SQRT(((D201+G201)*O201/100)^2+(J201*(D201+G201)*0.09179)^2),0))</f>
        <v>152</v>
      </c>
      <c r="U201" s="32"/>
    </row>
    <row r="202" customFormat="false" ht="15" hidden="false" customHeight="false" outlineLevel="0" collapsed="false">
      <c r="A202" s="32" t="s">
        <v>230</v>
      </c>
      <c r="B202" s="32" t="s">
        <v>398</v>
      </c>
      <c r="C202" s="32" t="s">
        <v>399</v>
      </c>
      <c r="D202" s="59" t="n">
        <v>782</v>
      </c>
      <c r="E202" s="59" t="n">
        <v>811</v>
      </c>
      <c r="F202" s="68" t="n">
        <f aca="false">IF(E202="","",D202-E202)</f>
        <v>-29</v>
      </c>
      <c r="G202" s="59" t="n">
        <v>935</v>
      </c>
      <c r="H202" s="59" t="n">
        <v>918</v>
      </c>
      <c r="I202" s="68" t="n">
        <f aca="false">IF(H202="","",G202-H202)</f>
        <v>17</v>
      </c>
      <c r="J202" s="40" t="n">
        <f aca="false">IF(OR(D202="",D202+G202=0),"",D202/(D202+G202))</f>
        <v>0.455445544554455</v>
      </c>
      <c r="K202" s="40" t="n">
        <f aca="false">IF(E202="","",E202/(E202+H202))</f>
        <v>0.469057258530943</v>
      </c>
      <c r="L202" s="69" t="n">
        <f aca="false">IF(OR(K202="",J202=""),"",(J202-K202)*100)</f>
        <v>-1.36117139764873</v>
      </c>
      <c r="M202" s="36" t="n">
        <v>3.24353162605248</v>
      </c>
      <c r="N202" s="36" t="n">
        <v>1.28196378881551</v>
      </c>
      <c r="O202" s="36" t="n">
        <f aca="false">SQRT(M202^2+N202^2)</f>
        <v>3.4876824059878</v>
      </c>
      <c r="P202" s="40" t="n">
        <f aca="false">IF(J202="","",MAX(0,J202-1.96*O202/100))</f>
        <v>0.387086969397095</v>
      </c>
      <c r="Q202" s="40" t="n">
        <f aca="false">IF(J202="","",MIN(1,J202+1.96*O202/100))</f>
        <v>0.523804119711816</v>
      </c>
      <c r="R202" s="32" t="str">
        <f aca="false">IF(L202="","",IF(ABS(L202)&lt;=O202,"Yes","No"))</f>
        <v>Yes</v>
      </c>
      <c r="S202" s="32" t="str">
        <f aca="false">IF(L202="","",IF(ABS(L202)&lt;=1.96*O202,"Yes","No"))</f>
        <v>Yes</v>
      </c>
      <c r="T202" s="59" t="n">
        <f aca="false">IF(D202="","",ROUND(SQRT(((D202+G202)*O202/100)^2+(J202*(D202+G202)*0.09179)^2),0))</f>
        <v>93</v>
      </c>
      <c r="U202" s="32"/>
    </row>
    <row r="203" customFormat="false" ht="15" hidden="false" customHeight="false" outlineLevel="0" collapsed="false">
      <c r="A203" s="32" t="s">
        <v>230</v>
      </c>
      <c r="B203" s="32" t="s">
        <v>398</v>
      </c>
      <c r="C203" s="32" t="s">
        <v>400</v>
      </c>
      <c r="D203" s="59" t="n">
        <v>600</v>
      </c>
      <c r="E203" s="59" t="n">
        <v>606</v>
      </c>
      <c r="F203" s="68" t="n">
        <f aca="false">IF(E203="","",D203-E203)</f>
        <v>-6</v>
      </c>
      <c r="G203" s="59" t="n">
        <v>704</v>
      </c>
      <c r="H203" s="59" t="n">
        <v>669</v>
      </c>
      <c r="I203" s="68" t="n">
        <f aca="false">IF(H203="","",G203-H203)</f>
        <v>35</v>
      </c>
      <c r="J203" s="40" t="n">
        <f aca="false">IF(OR(D203="",D203+G203=0),"",D203/(D203+G203))</f>
        <v>0.460122699386503</v>
      </c>
      <c r="K203" s="40" t="n">
        <f aca="false">IF(E203="","",E203/(E203+H203))</f>
        <v>0.475294117647059</v>
      </c>
      <c r="L203" s="69" t="n">
        <f aca="false">IF(OR(K203="",J203=""),"",(J203-K203)*100)</f>
        <v>-1.51714182605557</v>
      </c>
      <c r="M203" s="36" t="n">
        <v>3.24353162605248</v>
      </c>
      <c r="N203" s="36" t="n">
        <v>1.28196378881551</v>
      </c>
      <c r="O203" s="36" t="n">
        <f aca="false">SQRT(M203^2+N203^2)</f>
        <v>3.4876824059878</v>
      </c>
      <c r="P203" s="40" t="n">
        <f aca="false">IF(J203="","",MAX(0,J203-1.96*O203/100))</f>
        <v>0.391764124229142</v>
      </c>
      <c r="Q203" s="40" t="n">
        <f aca="false">IF(J203="","",MIN(1,J203+1.96*O203/100))</f>
        <v>0.528481274543864</v>
      </c>
      <c r="R203" s="32" t="str">
        <f aca="false">IF(L203="","",IF(ABS(L203)&lt;=O203,"Yes","No"))</f>
        <v>Yes</v>
      </c>
      <c r="S203" s="32" t="str">
        <f aca="false">IF(L203="","",IF(ABS(L203)&lt;=1.96*O203,"Yes","No"))</f>
        <v>Yes</v>
      </c>
      <c r="T203" s="59" t="n">
        <f aca="false">IF(D203="","",ROUND(SQRT(((D203+G203)*O203/100)^2+(J203*(D203+G203)*0.09179)^2),0))</f>
        <v>71</v>
      </c>
      <c r="U203" s="32"/>
    </row>
    <row r="204" customFormat="false" ht="15" hidden="false" customHeight="false" outlineLevel="0" collapsed="false">
      <c r="A204" s="32" t="s">
        <v>230</v>
      </c>
      <c r="B204" s="32" t="s">
        <v>398</v>
      </c>
      <c r="C204" s="32" t="s">
        <v>401</v>
      </c>
      <c r="D204" s="59" t="n">
        <v>771</v>
      </c>
      <c r="E204" s="59" t="n">
        <v>732</v>
      </c>
      <c r="F204" s="68" t="n">
        <f aca="false">IF(E204="","",D204-E204)</f>
        <v>39</v>
      </c>
      <c r="G204" s="59" t="n">
        <v>591</v>
      </c>
      <c r="H204" s="59" t="n">
        <v>616</v>
      </c>
      <c r="I204" s="68" t="n">
        <f aca="false">IF(H204="","",G204-H204)</f>
        <v>-25</v>
      </c>
      <c r="J204" s="40" t="n">
        <f aca="false">IF(OR(D204="",D204+G204=0),"",D204/(D204+G204))</f>
        <v>0.566079295154185</v>
      </c>
      <c r="K204" s="40" t="n">
        <f aca="false">IF(E204="","",E204/(E204+H204))</f>
        <v>0.543026706231454</v>
      </c>
      <c r="L204" s="69" t="n">
        <f aca="false">IF(OR(K204="",J204=""),"",(J204-K204)*100)</f>
        <v>2.3052588922731</v>
      </c>
      <c r="M204" s="36" t="n">
        <v>3.24353162605248</v>
      </c>
      <c r="N204" s="36" t="n">
        <v>1.28196378881551</v>
      </c>
      <c r="O204" s="36" t="n">
        <f aca="false">SQRT(M204^2+N204^2)</f>
        <v>3.4876824059878</v>
      </c>
      <c r="P204" s="40" t="n">
        <f aca="false">IF(J204="","",MAX(0,J204-1.96*O204/100))</f>
        <v>0.497720719996824</v>
      </c>
      <c r="Q204" s="40" t="n">
        <f aca="false">IF(J204="","",MIN(1,J204+1.96*O204/100))</f>
        <v>0.634437870311546</v>
      </c>
      <c r="R204" s="32" t="str">
        <f aca="false">IF(L204="","",IF(ABS(L204)&lt;=O204,"Yes","No"))</f>
        <v>Yes</v>
      </c>
      <c r="S204" s="32" t="str">
        <f aca="false">IF(L204="","",IF(ABS(L204)&lt;=1.96*O204,"Yes","No"))</f>
        <v>Yes</v>
      </c>
      <c r="T204" s="59" t="n">
        <f aca="false">IF(D204="","",ROUND(SQRT(((D204+G204)*O204/100)^2+(J204*(D204+G204)*0.09179)^2),0))</f>
        <v>85</v>
      </c>
      <c r="U204" s="32"/>
    </row>
    <row r="205" customFormat="false" ht="15" hidden="false" customHeight="false" outlineLevel="0" collapsed="false">
      <c r="A205" s="32" t="s">
        <v>230</v>
      </c>
      <c r="B205" s="32" t="s">
        <v>398</v>
      </c>
      <c r="C205" s="32" t="s">
        <v>402</v>
      </c>
      <c r="D205" s="59" t="n">
        <v>893</v>
      </c>
      <c r="E205" s="59" t="n">
        <v>871</v>
      </c>
      <c r="F205" s="68" t="n">
        <f aca="false">IF(E205="","",D205-E205)</f>
        <v>22</v>
      </c>
      <c r="G205" s="59" t="n">
        <v>647</v>
      </c>
      <c r="H205" s="59" t="n">
        <v>616</v>
      </c>
      <c r="I205" s="68" t="n">
        <f aca="false">IF(H205="","",G205-H205)</f>
        <v>31</v>
      </c>
      <c r="J205" s="40" t="n">
        <f aca="false">IF(OR(D205="",D205+G205=0),"",D205/(D205+G205))</f>
        <v>0.57987012987013</v>
      </c>
      <c r="K205" s="40" t="n">
        <f aca="false">IF(E205="","",E205/(E205+H205))</f>
        <v>0.585743106926698</v>
      </c>
      <c r="L205" s="69" t="n">
        <f aca="false">IF(OR(K205="",J205=""),"",(J205-K205)*100)</f>
        <v>-0.58729770565682</v>
      </c>
      <c r="M205" s="36" t="n">
        <v>3.24353162605248</v>
      </c>
      <c r="N205" s="36" t="n">
        <v>1.28196378881551</v>
      </c>
      <c r="O205" s="36" t="n">
        <f aca="false">SQRT(M205^2+N205^2)</f>
        <v>3.4876824059878</v>
      </c>
      <c r="P205" s="40" t="n">
        <f aca="false">IF(J205="","",MAX(0,J205-1.96*O205/100))</f>
        <v>0.511511554712769</v>
      </c>
      <c r="Q205" s="40" t="n">
        <f aca="false">IF(J205="","",MIN(1,J205+1.96*O205/100))</f>
        <v>0.648228705027491</v>
      </c>
      <c r="R205" s="32" t="str">
        <f aca="false">IF(L205="","",IF(ABS(L205)&lt;=O205,"Yes","No"))</f>
        <v>Yes</v>
      </c>
      <c r="S205" s="32" t="str">
        <f aca="false">IF(L205="","",IF(ABS(L205)&lt;=1.96*O205,"Yes","No"))</f>
        <v>Yes</v>
      </c>
      <c r="T205" s="59" t="n">
        <f aca="false">IF(D205="","",ROUND(SQRT(((D205+G205)*O205/100)^2+(J205*(D205+G205)*0.09179)^2),0))</f>
        <v>98</v>
      </c>
      <c r="U205" s="32"/>
    </row>
    <row r="206" customFormat="false" ht="15" hidden="false" customHeight="false" outlineLevel="0" collapsed="false">
      <c r="A206" s="32" t="s">
        <v>230</v>
      </c>
      <c r="B206" s="32" t="s">
        <v>398</v>
      </c>
      <c r="C206" s="32" t="s">
        <v>403</v>
      </c>
      <c r="D206" s="59" t="n">
        <v>310</v>
      </c>
      <c r="E206" s="59" t="n">
        <v>305</v>
      </c>
      <c r="F206" s="68" t="n">
        <f aca="false">IF(E206="","",D206-E206)</f>
        <v>5</v>
      </c>
      <c r="G206" s="59" t="n">
        <v>265</v>
      </c>
      <c r="H206" s="59" t="n">
        <v>262</v>
      </c>
      <c r="I206" s="68" t="n">
        <f aca="false">IF(H206="","",G206-H206)</f>
        <v>3</v>
      </c>
      <c r="J206" s="40" t="n">
        <f aca="false">IF(OR(D206="",D206+G206=0),"",D206/(D206+G206))</f>
        <v>0.539130434782609</v>
      </c>
      <c r="K206" s="40" t="n">
        <f aca="false">IF(E206="","",E206/(E206+H206))</f>
        <v>0.537918871252205</v>
      </c>
      <c r="L206" s="69" t="n">
        <f aca="false">IF(OR(K206="",J206=""),"",(J206-K206)*100)</f>
        <v>0.121156353040408</v>
      </c>
      <c r="M206" s="36" t="n">
        <v>6.04985165465226</v>
      </c>
      <c r="N206" s="36" t="n">
        <v>1.28196378881551</v>
      </c>
      <c r="O206" s="36" t="n">
        <f aca="false">SQRT(M206^2+N206^2)</f>
        <v>6.18418436005371</v>
      </c>
      <c r="P206" s="40" t="n">
        <f aca="false">IF(J206="","",MAX(0,J206-1.96*O206/100))</f>
        <v>0.417920421325556</v>
      </c>
      <c r="Q206" s="40" t="n">
        <f aca="false">IF(J206="","",MIN(1,J206+1.96*O206/100))</f>
        <v>0.660340448239661</v>
      </c>
      <c r="R206" s="32" t="str">
        <f aca="false">IF(L206="","",IF(ABS(L206)&lt;=O206,"Yes","No"))</f>
        <v>Yes</v>
      </c>
      <c r="S206" s="32" t="str">
        <f aca="false">IF(L206="","",IF(ABS(L206)&lt;=1.96*O206,"Yes","No"))</f>
        <v>Yes</v>
      </c>
      <c r="T206" s="59" t="n">
        <f aca="false">IF(D206="","",ROUND(SQRT(((D206+G206)*O206/100)^2+(J206*(D206+G206)*0.15542)^2),0))</f>
        <v>60</v>
      </c>
      <c r="U206" s="32"/>
    </row>
    <row r="207" customFormat="false" ht="15" hidden="false" customHeight="false" outlineLevel="0" collapsed="false">
      <c r="A207" s="32" t="s">
        <v>230</v>
      </c>
      <c r="B207" s="32" t="s">
        <v>398</v>
      </c>
      <c r="C207" s="32" t="s">
        <v>404</v>
      </c>
      <c r="D207" s="59" t="n">
        <v>558</v>
      </c>
      <c r="E207" s="59" t="n">
        <v>535</v>
      </c>
      <c r="F207" s="68" t="n">
        <f aca="false">IF(E207="","",D207-E207)</f>
        <v>23</v>
      </c>
      <c r="G207" s="59" t="n">
        <v>340</v>
      </c>
      <c r="H207" s="59" t="n">
        <v>364</v>
      </c>
      <c r="I207" s="68" t="n">
        <f aca="false">IF(H207="","",G207-H207)</f>
        <v>-24</v>
      </c>
      <c r="J207" s="40" t="n">
        <f aca="false">IF(OR(D207="",D207+G207=0),"",D207/(D207+G207))</f>
        <v>0.621380846325167</v>
      </c>
      <c r="K207" s="40" t="n">
        <f aca="false">IF(E207="","",E207/(E207+H207))</f>
        <v>0.595105672969967</v>
      </c>
      <c r="L207" s="69" t="n">
        <f aca="false">IF(OR(K207="",J207=""),"",(J207-K207)*100)</f>
        <v>2.62751733552004</v>
      </c>
      <c r="M207" s="36" t="n">
        <v>3.93166321401231</v>
      </c>
      <c r="N207" s="36" t="n">
        <v>1.28196378881551</v>
      </c>
      <c r="O207" s="36" t="n">
        <f aca="false">SQRT(M207^2+N207^2)</f>
        <v>4.13538472022276</v>
      </c>
      <c r="P207" s="40" t="n">
        <f aca="false">IF(J207="","",MAX(0,J207-1.96*O207/100))</f>
        <v>0.540327305808801</v>
      </c>
      <c r="Q207" s="40" t="n">
        <f aca="false">IF(J207="","",MIN(1,J207+1.96*O207/100))</f>
        <v>0.702434386841533</v>
      </c>
      <c r="R207" s="32" t="str">
        <f aca="false">IF(L207="","",IF(ABS(L207)&lt;=O207,"Yes","No"))</f>
        <v>Yes</v>
      </c>
      <c r="S207" s="32" t="str">
        <f aca="false">IF(L207="","",IF(ABS(L207)&lt;=1.96*O207,"Yes","No"))</f>
        <v>Yes</v>
      </c>
      <c r="T207" s="59" t="n">
        <f aca="false">IF(D207="","",ROUND(SQRT(((D207+G207)*O207/100)^2+(J207*(D207+G207)*0.09439)^2),0))</f>
        <v>64</v>
      </c>
      <c r="U207" s="32"/>
    </row>
    <row r="208" customFormat="false" ht="15" hidden="false" customHeight="false" outlineLevel="0" collapsed="false">
      <c r="A208" s="32" t="s">
        <v>230</v>
      </c>
      <c r="B208" s="32" t="s">
        <v>398</v>
      </c>
      <c r="C208" s="32" t="s">
        <v>405</v>
      </c>
      <c r="D208" s="59" t="n">
        <v>526</v>
      </c>
      <c r="E208" s="59" t="n">
        <v>564</v>
      </c>
      <c r="F208" s="68" t="n">
        <f aca="false">IF(E208="","",D208-E208)</f>
        <v>-38</v>
      </c>
      <c r="G208" s="59" t="n">
        <v>445</v>
      </c>
      <c r="H208" s="59" t="n">
        <v>451</v>
      </c>
      <c r="I208" s="68" t="n">
        <f aca="false">IF(H208="","",G208-H208)</f>
        <v>-6</v>
      </c>
      <c r="J208" s="40" t="n">
        <f aca="false">IF(OR(D208="",D208+G208=0),"",D208/(D208+G208))</f>
        <v>0.541709577754892</v>
      </c>
      <c r="K208" s="40" t="n">
        <f aca="false">IF(E208="","",E208/(E208+H208))</f>
        <v>0.555665024630542</v>
      </c>
      <c r="L208" s="69" t="n">
        <f aca="false">IF(OR(K208="",J208=""),"",(J208-K208)*100)</f>
        <v>-1.39554468756501</v>
      </c>
      <c r="M208" s="36" t="n">
        <v>3.93166321401231</v>
      </c>
      <c r="N208" s="36" t="n">
        <v>1.28196378881551</v>
      </c>
      <c r="O208" s="36" t="n">
        <f aca="false">SQRT(M208^2+N208^2)</f>
        <v>4.13538472022276</v>
      </c>
      <c r="P208" s="40" t="n">
        <f aca="false">IF(J208="","",MAX(0,J208-1.96*O208/100))</f>
        <v>0.460656037238526</v>
      </c>
      <c r="Q208" s="40" t="n">
        <f aca="false">IF(J208="","",MIN(1,J208+1.96*O208/100))</f>
        <v>0.622763118271258</v>
      </c>
      <c r="R208" s="32" t="str">
        <f aca="false">IF(L208="","",IF(ABS(L208)&lt;=O208,"Yes","No"))</f>
        <v>Yes</v>
      </c>
      <c r="S208" s="32" t="str">
        <f aca="false">IF(L208="","",IF(ABS(L208)&lt;=1.96*O208,"Yes","No"))</f>
        <v>Yes</v>
      </c>
      <c r="T208" s="59" t="n">
        <f aca="false">IF(D208="","",ROUND(SQRT(((D208+G208)*O208/100)^2+(J208*(D208+G208)*0.09439)^2),0))</f>
        <v>64</v>
      </c>
      <c r="U208" s="32"/>
    </row>
    <row r="209" customFormat="false" ht="15" hidden="false" customHeight="false" outlineLevel="0" collapsed="false">
      <c r="A209" s="32" t="s">
        <v>230</v>
      </c>
      <c r="B209" s="32" t="s">
        <v>398</v>
      </c>
      <c r="C209" s="32" t="s">
        <v>406</v>
      </c>
      <c r="D209" s="59" t="n">
        <v>267</v>
      </c>
      <c r="E209" s="59" t="n">
        <v>279</v>
      </c>
      <c r="F209" s="68" t="n">
        <f aca="false">IF(E209="","",D209-E209)</f>
        <v>-12</v>
      </c>
      <c r="G209" s="59" t="n">
        <v>317</v>
      </c>
      <c r="H209" s="59" t="n">
        <v>318</v>
      </c>
      <c r="I209" s="68" t="n">
        <f aca="false">IF(H209="","",G209-H209)</f>
        <v>-1</v>
      </c>
      <c r="J209" s="40" t="n">
        <f aca="false">IF(OR(D209="",D209+G209=0),"",D209/(D209+G209))</f>
        <v>0.457191780821918</v>
      </c>
      <c r="K209" s="40" t="n">
        <f aca="false">IF(E209="","",E209/(E209+H209))</f>
        <v>0.467336683417085</v>
      </c>
      <c r="L209" s="69" t="n">
        <f aca="false">IF(OR(K209="",J209=""),"",(J209-K209)*100)</f>
        <v>-1.01449025951676</v>
      </c>
      <c r="M209" s="36" t="n">
        <v>6.04985165465226</v>
      </c>
      <c r="N209" s="36" t="n">
        <v>1.28196378881551</v>
      </c>
      <c r="O209" s="36" t="n">
        <f aca="false">SQRT(M209^2+N209^2)</f>
        <v>6.18418436005371</v>
      </c>
      <c r="P209" s="40" t="n">
        <f aca="false">IF(J209="","",MAX(0,J209-1.96*O209/100))</f>
        <v>0.335981767364865</v>
      </c>
      <c r="Q209" s="40" t="n">
        <f aca="false">IF(J209="","",MIN(1,J209+1.96*O209/100))</f>
        <v>0.57840179427897</v>
      </c>
      <c r="R209" s="32" t="str">
        <f aca="false">IF(L209="","",IF(ABS(L209)&lt;=O209,"Yes","No"))</f>
        <v>Yes</v>
      </c>
      <c r="S209" s="32" t="str">
        <f aca="false">IF(L209="","",IF(ABS(L209)&lt;=1.96*O209,"Yes","No"))</f>
        <v>Yes</v>
      </c>
      <c r="T209" s="59" t="n">
        <f aca="false">IF(D209="","",ROUND(SQRT(((D209+G209)*O209/100)^2+(J209*(D209+G209)*0.15542)^2),0))</f>
        <v>55</v>
      </c>
      <c r="U209" s="32"/>
    </row>
    <row r="210" customFormat="false" ht="15" hidden="false" customHeight="false" outlineLevel="0" collapsed="false">
      <c r="A210" s="32" t="s">
        <v>230</v>
      </c>
      <c r="B210" s="32" t="s">
        <v>398</v>
      </c>
      <c r="C210" s="32" t="s">
        <v>407</v>
      </c>
      <c r="D210" s="59" t="n">
        <v>586</v>
      </c>
      <c r="E210" s="59" t="n">
        <v>571</v>
      </c>
      <c r="F210" s="68" t="n">
        <f aca="false">IF(E210="","",D210-E210)</f>
        <v>15</v>
      </c>
      <c r="G210" s="59" t="n">
        <v>548</v>
      </c>
      <c r="H210" s="59" t="n">
        <v>544</v>
      </c>
      <c r="I210" s="68" t="n">
        <f aca="false">IF(H210="","",G210-H210)</f>
        <v>4</v>
      </c>
      <c r="J210" s="40" t="n">
        <f aca="false">IF(OR(D210="",D210+G210=0),"",D210/(D210+G210))</f>
        <v>0.516754850088183</v>
      </c>
      <c r="K210" s="40" t="n">
        <f aca="false">IF(E210="","",E210/(E210+H210))</f>
        <v>0.512107623318386</v>
      </c>
      <c r="L210" s="69" t="n">
        <f aca="false">IF(OR(K210="",J210=""),"",(J210-K210)*100)</f>
        <v>0.464722676979779</v>
      </c>
      <c r="M210" s="36" t="n">
        <v>3.93166321401231</v>
      </c>
      <c r="N210" s="36" t="n">
        <v>1.28196378881551</v>
      </c>
      <c r="O210" s="36" t="n">
        <f aca="false">SQRT(M210^2+N210^2)</f>
        <v>4.13538472022276</v>
      </c>
      <c r="P210" s="40" t="n">
        <f aca="false">IF(J210="","",MAX(0,J210-1.96*O210/100))</f>
        <v>0.435701309571817</v>
      </c>
      <c r="Q210" s="40" t="n">
        <f aca="false">IF(J210="","",MIN(1,J210+1.96*O210/100))</f>
        <v>0.59780839060455</v>
      </c>
      <c r="R210" s="32" t="str">
        <f aca="false">IF(L210="","",IF(ABS(L210)&lt;=O210,"Yes","No"))</f>
        <v>Yes</v>
      </c>
      <c r="S210" s="32" t="str">
        <f aca="false">IF(L210="","",IF(ABS(L210)&lt;=1.96*O210,"Yes","No"))</f>
        <v>Yes</v>
      </c>
      <c r="T210" s="59" t="n">
        <f aca="false">IF(D210="","",ROUND(SQRT(((D210+G210)*O210/100)^2+(J210*(D210+G210)*0.09439)^2),0))</f>
        <v>73</v>
      </c>
      <c r="U210" s="32"/>
    </row>
    <row r="211" customFormat="false" ht="15" hidden="false" customHeight="false" outlineLevel="0" collapsed="false">
      <c r="A211" s="32" t="s">
        <v>230</v>
      </c>
      <c r="B211" s="32" t="s">
        <v>398</v>
      </c>
      <c r="C211" s="32" t="s">
        <v>408</v>
      </c>
      <c r="D211" s="59" t="n">
        <v>823</v>
      </c>
      <c r="E211" s="59" t="n">
        <v>829</v>
      </c>
      <c r="F211" s="68" t="n">
        <f aca="false">IF(E211="","",D211-E211)</f>
        <v>-6</v>
      </c>
      <c r="G211" s="59" t="n">
        <v>971</v>
      </c>
      <c r="H211" s="59" t="n">
        <v>968</v>
      </c>
      <c r="I211" s="68" t="n">
        <f aca="false">IF(H211="","",G211-H211)</f>
        <v>3</v>
      </c>
      <c r="J211" s="40" t="n">
        <f aca="false">IF(OR(D211="",D211+G211=0),"",D211/(D211+G211))</f>
        <v>0.458751393534002</v>
      </c>
      <c r="K211" s="40" t="n">
        <f aca="false">IF(E211="","",E211/(E211+H211))</f>
        <v>0.461324429604897</v>
      </c>
      <c r="L211" s="69" t="n">
        <f aca="false">IF(OR(K211="",J211=""),"",(J211-K211)*100)</f>
        <v>-0.257303607089482</v>
      </c>
      <c r="M211" s="36" t="n">
        <v>3.24353162605248</v>
      </c>
      <c r="N211" s="36" t="n">
        <v>1.28196378881551</v>
      </c>
      <c r="O211" s="36" t="n">
        <f aca="false">SQRT(M211^2+N211^2)</f>
        <v>3.4876824059878</v>
      </c>
      <c r="P211" s="40" t="n">
        <f aca="false">IF(J211="","",MAX(0,J211-1.96*O211/100))</f>
        <v>0.390392818376641</v>
      </c>
      <c r="Q211" s="40" t="n">
        <f aca="false">IF(J211="","",MIN(1,J211+1.96*O211/100))</f>
        <v>0.527109968691363</v>
      </c>
      <c r="R211" s="32" t="str">
        <f aca="false">IF(L211="","",IF(ABS(L211)&lt;=O211,"Yes","No"))</f>
        <v>Yes</v>
      </c>
      <c r="S211" s="32" t="str">
        <f aca="false">IF(L211="","",IF(ABS(L211)&lt;=1.96*O211,"Yes","No"))</f>
        <v>Yes</v>
      </c>
      <c r="T211" s="59" t="n">
        <f aca="false">IF(D211="","",ROUND(SQRT(((D211+G211)*O211/100)^2+(J211*(D211+G211)*0.09179)^2),0))</f>
        <v>98</v>
      </c>
      <c r="U211" s="32"/>
    </row>
    <row r="212" customFormat="false" ht="15" hidden="false" customHeight="false" outlineLevel="0" collapsed="false">
      <c r="A212" s="32" t="s">
        <v>230</v>
      </c>
      <c r="B212" s="32" t="s">
        <v>398</v>
      </c>
      <c r="C212" s="32" t="s">
        <v>409</v>
      </c>
      <c r="D212" s="59" t="n">
        <v>680</v>
      </c>
      <c r="E212" s="59" t="n">
        <v>698</v>
      </c>
      <c r="F212" s="68" t="n">
        <f aca="false">IF(E212="","",D212-E212)</f>
        <v>-18</v>
      </c>
      <c r="G212" s="59" t="n">
        <v>762</v>
      </c>
      <c r="H212" s="59" t="n">
        <v>748</v>
      </c>
      <c r="I212" s="68" t="n">
        <f aca="false">IF(H212="","",G212-H212)</f>
        <v>14</v>
      </c>
      <c r="J212" s="40" t="n">
        <f aca="false">IF(OR(D212="",D212+G212=0),"",D212/(D212+G212))</f>
        <v>0.471567267683773</v>
      </c>
      <c r="K212" s="40" t="n">
        <f aca="false">IF(E212="","",E212/(E212+H212))</f>
        <v>0.482710926694329</v>
      </c>
      <c r="L212" s="69" t="n">
        <f aca="false">IF(OR(K212="",J212=""),"",(J212-K212)*100)</f>
        <v>-1.11436590105566</v>
      </c>
      <c r="M212" s="36" t="n">
        <v>3.24353162605248</v>
      </c>
      <c r="N212" s="36" t="n">
        <v>1.28196378881551</v>
      </c>
      <c r="O212" s="36" t="n">
        <f aca="false">SQRT(M212^2+N212^2)</f>
        <v>3.4876824059878</v>
      </c>
      <c r="P212" s="40" t="n">
        <f aca="false">IF(J212="","",MAX(0,J212-1.96*O212/100))</f>
        <v>0.403208692526412</v>
      </c>
      <c r="Q212" s="40" t="n">
        <f aca="false">IF(J212="","",MIN(1,J212+1.96*O212/100))</f>
        <v>0.539925842841134</v>
      </c>
      <c r="R212" s="32" t="str">
        <f aca="false">IF(L212="","",IF(ABS(L212)&lt;=O212,"Yes","No"))</f>
        <v>Yes</v>
      </c>
      <c r="S212" s="32" t="str">
        <f aca="false">IF(L212="","",IF(ABS(L212)&lt;=1.96*O212,"Yes","No"))</f>
        <v>Yes</v>
      </c>
      <c r="T212" s="59" t="n">
        <f aca="false">IF(D212="","",ROUND(SQRT(((D212+G212)*O212/100)^2+(J212*(D212+G212)*0.09179)^2),0))</f>
        <v>80</v>
      </c>
      <c r="U212" s="32"/>
    </row>
    <row r="213" customFormat="false" ht="15" hidden="false" customHeight="false" outlineLevel="0" collapsed="false">
      <c r="A213" s="32" t="s">
        <v>230</v>
      </c>
      <c r="B213" s="32" t="s">
        <v>398</v>
      </c>
      <c r="C213" s="32" t="s">
        <v>410</v>
      </c>
      <c r="D213" s="59" t="n">
        <v>608</v>
      </c>
      <c r="E213" s="59" t="n">
        <v>582</v>
      </c>
      <c r="F213" s="68" t="n">
        <f aca="false">IF(E213="","",D213-E213)</f>
        <v>26</v>
      </c>
      <c r="G213" s="59" t="n">
        <v>568</v>
      </c>
      <c r="H213" s="59" t="n">
        <v>562</v>
      </c>
      <c r="I213" s="68" t="n">
        <f aca="false">IF(H213="","",G213-H213)</f>
        <v>6</v>
      </c>
      <c r="J213" s="40" t="n">
        <f aca="false">IF(OR(D213="",D213+G213=0),"",D213/(D213+G213))</f>
        <v>0.517006802721089</v>
      </c>
      <c r="K213" s="40" t="n">
        <f aca="false">IF(E213="","",E213/(E213+H213))</f>
        <v>0.508741258741259</v>
      </c>
      <c r="L213" s="69" t="n">
        <f aca="false">IF(OR(K213="",J213=""),"",(J213-K213)*100)</f>
        <v>0.82655439798297</v>
      </c>
      <c r="M213" s="36" t="n">
        <v>3.93166321401231</v>
      </c>
      <c r="N213" s="36" t="n">
        <v>1.28196378881551</v>
      </c>
      <c r="O213" s="36" t="n">
        <f aca="false">SQRT(M213^2+N213^2)</f>
        <v>4.13538472022276</v>
      </c>
      <c r="P213" s="40" t="n">
        <f aca="false">IF(J213="","",MAX(0,J213-1.96*O213/100))</f>
        <v>0.435953262204722</v>
      </c>
      <c r="Q213" s="40" t="n">
        <f aca="false">IF(J213="","",MIN(1,J213+1.96*O213/100))</f>
        <v>0.598060343237455</v>
      </c>
      <c r="R213" s="32" t="str">
        <f aca="false">IF(L213="","",IF(ABS(L213)&lt;=O213,"Yes","No"))</f>
        <v>Yes</v>
      </c>
      <c r="S213" s="32" t="str">
        <f aca="false">IF(L213="","",IF(ABS(L213)&lt;=1.96*O213,"Yes","No"))</f>
        <v>Yes</v>
      </c>
      <c r="T213" s="59" t="n">
        <f aca="false">IF(D213="","",ROUND(SQRT(((D213+G213)*O213/100)^2+(J213*(D213+G213)*0.09439)^2),0))</f>
        <v>75</v>
      </c>
      <c r="U213" s="32"/>
    </row>
    <row r="214" customFormat="false" ht="15" hidden="false" customHeight="false" outlineLevel="0" collapsed="false">
      <c r="A214" s="32" t="s">
        <v>411</v>
      </c>
      <c r="B214" s="32" t="s">
        <v>412</v>
      </c>
      <c r="C214" s="32" t="s">
        <v>413</v>
      </c>
      <c r="D214" s="59" t="n">
        <v>420</v>
      </c>
      <c r="E214" s="59" t="n">
        <v>471</v>
      </c>
      <c r="F214" s="68" t="n">
        <f aca="false">IF(E214="","",D214-E214)</f>
        <v>-51</v>
      </c>
      <c r="G214" s="59" t="n">
        <v>1124</v>
      </c>
      <c r="H214" s="59" t="n">
        <v>1124</v>
      </c>
      <c r="I214" s="68" t="n">
        <f aca="false">IF(H214="","",G214-H214)</f>
        <v>0</v>
      </c>
      <c r="J214" s="40" t="n">
        <f aca="false">IF(OR(D214="",D214+G214=0),"",D214/(D214+G214))</f>
        <v>0.272020725388601</v>
      </c>
      <c r="K214" s="40" t="n">
        <f aca="false">IF(E214="","",E214/(E214+H214))</f>
        <v>0.295297805642633</v>
      </c>
      <c r="L214" s="69" t="n">
        <f aca="false">IF(OR(K214="",J214=""),"",(J214-K214)*100)</f>
        <v>-2.32770802540322</v>
      </c>
      <c r="M214" s="36" t="n">
        <v>3.24353162605248</v>
      </c>
      <c r="N214" s="36" t="n">
        <v>1.28196378881551</v>
      </c>
      <c r="O214" s="36" t="n">
        <f aca="false">SQRT(M214^2+N214^2)</f>
        <v>3.4876824059878</v>
      </c>
      <c r="P214" s="40" t="n">
        <f aca="false">IF(J214="","",MAX(0,J214-1.96*O214/100))</f>
        <v>0.20366215023124</v>
      </c>
      <c r="Q214" s="40" t="n">
        <f aca="false">IF(J214="","",MIN(1,J214+1.96*O214/100))</f>
        <v>0.340379300545962</v>
      </c>
      <c r="R214" s="32" t="str">
        <f aca="false">IF(L214="","",IF(ABS(L214)&lt;=O214,"Yes","No"))</f>
        <v>Yes</v>
      </c>
      <c r="S214" s="32" t="str">
        <f aca="false">IF(L214="","",IF(ABS(L214)&lt;=1.96*O214,"Yes","No"))</f>
        <v>Yes</v>
      </c>
      <c r="T214" s="59" t="n">
        <f aca="false">IF(D214="","",ROUND(SQRT(((D214+G214)*O214/100)^2+(J214*(D214+G214)*0.09179)^2),0))</f>
        <v>66</v>
      </c>
      <c r="U214" s="32"/>
    </row>
    <row r="215" customFormat="false" ht="15" hidden="false" customHeight="false" outlineLevel="0" collapsed="false">
      <c r="A215" s="32" t="s">
        <v>411</v>
      </c>
      <c r="B215" s="32" t="s">
        <v>414</v>
      </c>
      <c r="C215" s="32" t="s">
        <v>415</v>
      </c>
      <c r="D215" s="59" t="n">
        <v>1263</v>
      </c>
      <c r="E215" s="59" t="n">
        <v>1414</v>
      </c>
      <c r="F215" s="68" t="n">
        <f aca="false">IF(E215="","",D215-E215)</f>
        <v>-151</v>
      </c>
      <c r="G215" s="59" t="n">
        <v>2906</v>
      </c>
      <c r="H215" s="59" t="n">
        <v>2894</v>
      </c>
      <c r="I215" s="68" t="n">
        <f aca="false">IF(H215="","",G215-H215)</f>
        <v>12</v>
      </c>
      <c r="J215" s="40" t="n">
        <f aca="false">IF(OR(D215="",D215+G215=0),"",D215/(D215+G215))</f>
        <v>0.302950347805229</v>
      </c>
      <c r="K215" s="40" t="n">
        <f aca="false">IF(E215="","",E215/(E215+H215))</f>
        <v>0.328226555246054</v>
      </c>
      <c r="L215" s="69" t="n">
        <f aca="false">IF(OR(K215="",J215=""),"",(J215-K215)*100)</f>
        <v>-2.52762074408248</v>
      </c>
      <c r="M215" s="36" t="n">
        <v>3.24353162605248</v>
      </c>
      <c r="N215" s="36" t="n">
        <v>1.28196378881551</v>
      </c>
      <c r="O215" s="36" t="n">
        <f aca="false">SQRT(M215^2+N215^2)</f>
        <v>3.4876824059878</v>
      </c>
      <c r="P215" s="40" t="n">
        <f aca="false">IF(J215="","",MAX(0,J215-1.96*O215/100))</f>
        <v>0.234591772647868</v>
      </c>
      <c r="Q215" s="40" t="n">
        <f aca="false">IF(J215="","",MIN(1,J215+1.96*O215/100))</f>
        <v>0.37130892296259</v>
      </c>
      <c r="R215" s="32" t="str">
        <f aca="false">IF(L215="","",IF(ABS(L215)&lt;=O215,"Yes","No"))</f>
        <v>Yes</v>
      </c>
      <c r="S215" s="32" t="str">
        <f aca="false">IF(L215="","",IF(ABS(L215)&lt;=1.96*O215,"Yes","No"))</f>
        <v>Yes</v>
      </c>
      <c r="T215" s="59" t="n">
        <f aca="false">IF(D215="","",ROUND(SQRT(((D215+G215)*O215/100)^2+(J215*(D215+G215)*0.09179)^2),0))</f>
        <v>186</v>
      </c>
      <c r="U215" s="32"/>
    </row>
    <row r="216" customFormat="false" ht="15" hidden="false" customHeight="false" outlineLevel="0" collapsed="false">
      <c r="A216" s="32" t="s">
        <v>411</v>
      </c>
      <c r="B216" s="32" t="s">
        <v>416</v>
      </c>
      <c r="C216" s="32" t="s">
        <v>417</v>
      </c>
      <c r="D216" s="59" t="n">
        <v>403</v>
      </c>
      <c r="E216" s="59" t="n">
        <v>521</v>
      </c>
      <c r="F216" s="68" t="n">
        <f aca="false">IF(E216="","",D216-E216)</f>
        <v>-118</v>
      </c>
      <c r="G216" s="59" t="n">
        <v>924</v>
      </c>
      <c r="H216" s="59" t="n">
        <v>997</v>
      </c>
      <c r="I216" s="68" t="n">
        <f aca="false">IF(H216="","",G216-H216)</f>
        <v>-73</v>
      </c>
      <c r="J216" s="40" t="n">
        <f aca="false">IF(OR(D216="",D216+G216=0),"",D216/(D216+G216))</f>
        <v>0.303692539562924</v>
      </c>
      <c r="K216" s="40" t="n">
        <f aca="false">IF(E216="","",E216/(E216+H216))</f>
        <v>0.343214756258235</v>
      </c>
      <c r="L216" s="69" t="n">
        <f aca="false">IF(OR(K216="",J216=""),"",(J216-K216)*100)</f>
        <v>-3.95222166953106</v>
      </c>
      <c r="M216" s="36" t="n">
        <v>3.24353162605248</v>
      </c>
      <c r="N216" s="36" t="n">
        <v>1.28196378881551</v>
      </c>
      <c r="O216" s="36" t="n">
        <f aca="false">SQRT(M216^2+N216^2)</f>
        <v>3.4876824059878</v>
      </c>
      <c r="P216" s="40" t="n">
        <f aca="false">IF(J216="","",MAX(0,J216-1.96*O216/100))</f>
        <v>0.235333964405563</v>
      </c>
      <c r="Q216" s="40" t="n">
        <f aca="false">IF(J216="","",MIN(1,J216+1.96*O216/100))</f>
        <v>0.372051114720285</v>
      </c>
      <c r="R216" s="32" t="str">
        <f aca="false">IF(L216="","",IF(ABS(L216)&lt;=O216,"Yes","No"))</f>
        <v>No</v>
      </c>
      <c r="S216" s="32" t="str">
        <f aca="false">IF(L216="","",IF(ABS(L216)&lt;=1.96*O216,"Yes","No"))</f>
        <v>Yes</v>
      </c>
      <c r="T216" s="59" t="n">
        <f aca="false">IF(D216="","",ROUND(SQRT(((D216+G216)*O216/100)^2+(J216*(D216+G216)*0.09179)^2),0))</f>
        <v>59</v>
      </c>
      <c r="U216" s="32"/>
    </row>
    <row r="217" customFormat="false" ht="15" hidden="false" customHeight="false" outlineLevel="0" collapsed="false">
      <c r="A217" s="32" t="s">
        <v>418</v>
      </c>
      <c r="B217" s="32" t="s">
        <v>419</v>
      </c>
      <c r="C217" s="32" t="s">
        <v>420</v>
      </c>
      <c r="D217" s="59" t="n">
        <v>649</v>
      </c>
      <c r="E217" s="59" t="n">
        <v>687</v>
      </c>
      <c r="F217" s="68" t="n">
        <f aca="false">IF(E217="","",D217-E217)</f>
        <v>-38</v>
      </c>
      <c r="G217" s="59" t="n">
        <v>1048</v>
      </c>
      <c r="H217" s="59" t="n">
        <v>1009</v>
      </c>
      <c r="I217" s="68" t="n">
        <f aca="false">IF(H217="","",G217-H217)</f>
        <v>39</v>
      </c>
      <c r="J217" s="40" t="n">
        <f aca="false">IF(OR(D217="",D217+G217=0),"",D217/(D217+G217))</f>
        <v>0.38243959929287</v>
      </c>
      <c r="K217" s="40" t="n">
        <f aca="false">IF(E217="","",E217/(E217+H217))</f>
        <v>0.405070754716981</v>
      </c>
      <c r="L217" s="69" t="n">
        <f aca="false">IF(OR(K217="",J217=""),"",(J217-K217)*100)</f>
        <v>-2.26311554241114</v>
      </c>
      <c r="M217" s="36" t="n">
        <v>3.24353162605248</v>
      </c>
      <c r="N217" s="36" t="n">
        <v>1.28196378881551</v>
      </c>
      <c r="O217" s="36" t="n">
        <f aca="false">SQRT(M217^2+N217^2)</f>
        <v>3.4876824059878</v>
      </c>
      <c r="P217" s="40" t="n">
        <f aca="false">IF(J217="","",MAX(0,J217-1.96*O217/100))</f>
        <v>0.314081024135509</v>
      </c>
      <c r="Q217" s="40" t="n">
        <f aca="false">IF(J217="","",MIN(1,J217+1.96*O217/100))</f>
        <v>0.450798174450231</v>
      </c>
      <c r="R217" s="32" t="str">
        <f aca="false">IF(L217="","",IF(ABS(L217)&lt;=O217,"Yes","No"))</f>
        <v>Yes</v>
      </c>
      <c r="S217" s="32" t="str">
        <f aca="false">IF(L217="","",IF(ABS(L217)&lt;=1.96*O217,"Yes","No"))</f>
        <v>Yes</v>
      </c>
      <c r="T217" s="59" t="n">
        <f aca="false">IF(D217="","",ROUND(SQRT(((D217+G217)*O217/100)^2+(J217*(D217+G217)*0.09179)^2),0))</f>
        <v>84</v>
      </c>
      <c r="U217" s="32"/>
    </row>
    <row r="218" customFormat="false" ht="15" hidden="false" customHeight="false" outlineLevel="0" collapsed="false">
      <c r="A218" s="32" t="s">
        <v>418</v>
      </c>
      <c r="B218" s="32" t="s">
        <v>419</v>
      </c>
      <c r="C218" s="32" t="s">
        <v>421</v>
      </c>
      <c r="D218" s="59" t="n">
        <v>802</v>
      </c>
      <c r="E218" s="59" t="n">
        <v>824</v>
      </c>
      <c r="F218" s="68" t="n">
        <f aca="false">IF(E218="","",D218-E218)</f>
        <v>-22</v>
      </c>
      <c r="G218" s="59" t="n">
        <v>964</v>
      </c>
      <c r="H218" s="59" t="n">
        <v>1009</v>
      </c>
      <c r="I218" s="68" t="n">
        <f aca="false">IF(H218="","",G218-H218)</f>
        <v>-45</v>
      </c>
      <c r="J218" s="40" t="n">
        <f aca="false">IF(OR(D218="",D218+G218=0),"",D218/(D218+G218))</f>
        <v>0.454133635334088</v>
      </c>
      <c r="K218" s="40" t="n">
        <f aca="false">IF(E218="","",E218/(E218+H218))</f>
        <v>0.449536279323513</v>
      </c>
      <c r="L218" s="69" t="n">
        <f aca="false">IF(OR(K218="",J218=""),"",(J218-K218)*100)</f>
        <v>0.459735601057498</v>
      </c>
      <c r="M218" s="36" t="n">
        <v>3.24353162605248</v>
      </c>
      <c r="N218" s="36" t="n">
        <v>1.28196378881551</v>
      </c>
      <c r="O218" s="36" t="n">
        <f aca="false">SQRT(M218^2+N218^2)</f>
        <v>3.4876824059878</v>
      </c>
      <c r="P218" s="40" t="n">
        <f aca="false">IF(J218="","",MAX(0,J218-1.96*O218/100))</f>
        <v>0.385775060176727</v>
      </c>
      <c r="Q218" s="40" t="n">
        <f aca="false">IF(J218="","",MIN(1,J218+1.96*O218/100))</f>
        <v>0.522492210491449</v>
      </c>
      <c r="R218" s="32" t="str">
        <f aca="false">IF(L218="","",IF(ABS(L218)&lt;=O218,"Yes","No"))</f>
        <v>Yes</v>
      </c>
      <c r="S218" s="32" t="str">
        <f aca="false">IF(L218="","",IF(ABS(L218)&lt;=1.96*O218,"Yes","No"))</f>
        <v>Yes</v>
      </c>
      <c r="T218" s="59" t="n">
        <f aca="false">IF(D218="","",ROUND(SQRT(((D218+G218)*O218/100)^2+(J218*(D218+G218)*0.09179)^2),0))</f>
        <v>96</v>
      </c>
      <c r="U218" s="32"/>
    </row>
    <row r="219" customFormat="false" ht="15" hidden="false" customHeight="false" outlineLevel="0" collapsed="false">
      <c r="A219" s="32" t="s">
        <v>418</v>
      </c>
      <c r="B219" s="32" t="s">
        <v>422</v>
      </c>
      <c r="C219" s="32" t="s">
        <v>423</v>
      </c>
      <c r="D219" s="59" t="n">
        <v>471</v>
      </c>
      <c r="E219" s="59"/>
      <c r="F219" s="68" t="str">
        <f aca="false">IF(E219="","",D219-E219)</f>
        <v/>
      </c>
      <c r="G219" s="59" t="n">
        <v>751</v>
      </c>
      <c r="H219" s="59"/>
      <c r="I219" s="68" t="str">
        <f aca="false">IF(H219="","",G219-H219)</f>
        <v/>
      </c>
      <c r="J219" s="40" t="n">
        <f aca="false">IF(OR(D219="",D219+G219=0),"",D219/(D219+G219))</f>
        <v>0.385433715220949</v>
      </c>
      <c r="K219" s="40" t="str">
        <f aca="false">IF(E219="","",E219/(E219+H219))</f>
        <v/>
      </c>
      <c r="L219" s="69" t="str">
        <f aca="false">IF(OR(K219="",J219=""),"",(J219-K219)*100)</f>
        <v/>
      </c>
      <c r="M219" s="36" t="n">
        <v>3.24353162605248</v>
      </c>
      <c r="N219" s="36" t="n">
        <v>1.28196378881551</v>
      </c>
      <c r="O219" s="36" t="n">
        <f aca="false">SQRT(M219^2+N219^2)</f>
        <v>3.4876824059878</v>
      </c>
      <c r="P219" s="40" t="n">
        <f aca="false">IF(J219="","",MAX(0,J219-1.96*O219/100))</f>
        <v>0.317075140063588</v>
      </c>
      <c r="Q219" s="40" t="n">
        <f aca="false">IF(J219="","",MIN(1,J219+1.96*O219/100))</f>
        <v>0.45379229037831</v>
      </c>
      <c r="R219" s="32" t="str">
        <f aca="false">IF(L219="","",IF(ABS(L219)&lt;=O219,"Yes","No"))</f>
        <v/>
      </c>
      <c r="S219" s="32" t="str">
        <f aca="false">IF(L219="","",IF(ABS(L219)&lt;=1.96*O219,"Yes","No"))</f>
        <v/>
      </c>
      <c r="T219" s="59" t="n">
        <f aca="false">IF(D219="","",ROUND(SQRT(((D219+G219)*O219/100)^2+(J219*(D219+G219)*0.09179)^2),0))</f>
        <v>61</v>
      </c>
      <c r="U219" s="32" t="s">
        <v>735</v>
      </c>
    </row>
    <row r="220" customFormat="false" ht="15" hidden="false" customHeight="false" outlineLevel="0" collapsed="false">
      <c r="A220" s="32" t="s">
        <v>418</v>
      </c>
      <c r="B220" s="32" t="s">
        <v>422</v>
      </c>
      <c r="C220" s="32" t="s">
        <v>424</v>
      </c>
      <c r="D220" s="59" t="n">
        <v>440</v>
      </c>
      <c r="E220" s="59"/>
      <c r="F220" s="68" t="str">
        <f aca="false">IF(E220="","",D220-E220)</f>
        <v/>
      </c>
      <c r="G220" s="59" t="n">
        <v>649</v>
      </c>
      <c r="H220" s="59"/>
      <c r="I220" s="68" t="str">
        <f aca="false">IF(H220="","",G220-H220)</f>
        <v/>
      </c>
      <c r="J220" s="40" t="n">
        <f aca="false">IF(OR(D220="",D220+G220=0),"",D220/(D220+G220))</f>
        <v>0.404040404040404</v>
      </c>
      <c r="K220" s="40" t="str">
        <f aca="false">IF(E220="","",E220/(E220+H220))</f>
        <v/>
      </c>
      <c r="L220" s="69" t="str">
        <f aca="false">IF(OR(K220="",J220=""),"",(J220-K220)*100)</f>
        <v/>
      </c>
      <c r="M220" s="36" t="n">
        <v>3.93166321401231</v>
      </c>
      <c r="N220" s="36" t="n">
        <v>1.28196378881551</v>
      </c>
      <c r="O220" s="36" t="n">
        <f aca="false">SQRT(M220^2+N220^2)</f>
        <v>4.13538472022276</v>
      </c>
      <c r="P220" s="40" t="n">
        <f aca="false">IF(J220="","",MAX(0,J220-1.96*O220/100))</f>
        <v>0.322986863524038</v>
      </c>
      <c r="Q220" s="40" t="n">
        <f aca="false">IF(J220="","",MIN(1,J220+1.96*O220/100))</f>
        <v>0.48509394455677</v>
      </c>
      <c r="R220" s="32" t="str">
        <f aca="false">IF(L220="","",IF(ABS(L220)&lt;=O220,"Yes","No"))</f>
        <v/>
      </c>
      <c r="S220" s="32" t="str">
        <f aca="false">IF(L220="","",IF(ABS(L220)&lt;=1.96*O220,"Yes","No"))</f>
        <v/>
      </c>
      <c r="T220" s="59" t="n">
        <f aca="false">IF(D220="","",ROUND(SQRT(((D220+G220)*O220/100)^2+(J220*(D220+G220)*0.09439)^2),0))</f>
        <v>61</v>
      </c>
      <c r="U220" s="32" t="s">
        <v>735</v>
      </c>
    </row>
    <row r="221" customFormat="false" ht="15" hidden="false" customHeight="false" outlineLevel="0" collapsed="false">
      <c r="A221" s="32" t="s">
        <v>418</v>
      </c>
      <c r="B221" s="32" t="s">
        <v>425</v>
      </c>
      <c r="C221" s="32" t="s">
        <v>426</v>
      </c>
      <c r="D221" s="59" t="n">
        <v>598</v>
      </c>
      <c r="E221" s="59" t="n">
        <v>623</v>
      </c>
      <c r="F221" s="68" t="n">
        <f aca="false">IF(E221="","",D221-E221)</f>
        <v>-25</v>
      </c>
      <c r="G221" s="59" t="n">
        <v>772</v>
      </c>
      <c r="H221" s="59" t="n">
        <v>726</v>
      </c>
      <c r="I221" s="68" t="n">
        <f aca="false">IF(H221="","",G221-H221)</f>
        <v>46</v>
      </c>
      <c r="J221" s="40" t="n">
        <f aca="false">IF(OR(D221="",D221+G221=0),"",D221/(D221+G221))</f>
        <v>0.436496350364964</v>
      </c>
      <c r="K221" s="40" t="n">
        <f aca="false">IF(E221="","",E221/(E221+H221))</f>
        <v>0.46182357301705</v>
      </c>
      <c r="L221" s="69" t="n">
        <f aca="false">IF(OR(K221="",J221=""),"",(J221-K221)*100)</f>
        <v>-2.53272226520862</v>
      </c>
      <c r="M221" s="36" t="n">
        <v>3.24353162605248</v>
      </c>
      <c r="N221" s="36" t="n">
        <v>1.28196378881551</v>
      </c>
      <c r="O221" s="36" t="n">
        <f aca="false">SQRT(M221^2+N221^2)</f>
        <v>3.4876824059878</v>
      </c>
      <c r="P221" s="40" t="n">
        <f aca="false">IF(J221="","",MAX(0,J221-1.96*O221/100))</f>
        <v>0.368137775207603</v>
      </c>
      <c r="Q221" s="40" t="n">
        <f aca="false">IF(J221="","",MIN(1,J221+1.96*O221/100))</f>
        <v>0.504854925522325</v>
      </c>
      <c r="R221" s="32" t="str">
        <f aca="false">IF(L221="","",IF(ABS(L221)&lt;=O221,"Yes","No"))</f>
        <v>Yes</v>
      </c>
      <c r="S221" s="32" t="str">
        <f aca="false">IF(L221="","",IF(ABS(L221)&lt;=1.96*O221,"Yes","No"))</f>
        <v>Yes</v>
      </c>
      <c r="T221" s="59" t="n">
        <f aca="false">IF(D221="","",ROUND(SQRT(((D221+G221)*O221/100)^2+(J221*(D221+G221)*0.09179)^2),0))</f>
        <v>73</v>
      </c>
      <c r="U221" s="32"/>
    </row>
    <row r="222" customFormat="false" ht="15" hidden="false" customHeight="false" outlineLevel="0" collapsed="false">
      <c r="A222" s="32" t="s">
        <v>418</v>
      </c>
      <c r="B222" s="32" t="s">
        <v>293</v>
      </c>
      <c r="C222" s="32" t="s">
        <v>427</v>
      </c>
      <c r="D222" s="59" t="n">
        <v>711</v>
      </c>
      <c r="E222" s="59" t="n">
        <v>775</v>
      </c>
      <c r="F222" s="68" t="n">
        <f aca="false">IF(E222="","",D222-E222)</f>
        <v>-64</v>
      </c>
      <c r="G222" s="59" t="n">
        <v>466</v>
      </c>
      <c r="H222" s="59" t="n">
        <v>447</v>
      </c>
      <c r="I222" s="68" t="n">
        <f aca="false">IF(H222="","",G222-H222)</f>
        <v>19</v>
      </c>
      <c r="J222" s="40" t="n">
        <f aca="false">IF(OR(D222="",D222+G222=0),"",D222/(D222+G222))</f>
        <v>0.604078164825828</v>
      </c>
      <c r="K222" s="40" t="n">
        <f aca="false">IF(E222="","",E222/(E222+H222))</f>
        <v>0.634206219312602</v>
      </c>
      <c r="L222" s="69" t="n">
        <f aca="false">IF(OR(K222="",J222=""),"",(J222-K222)*100)</f>
        <v>-3.01280544867739</v>
      </c>
      <c r="M222" s="36" t="n">
        <v>3.93166321401231</v>
      </c>
      <c r="N222" s="36" t="n">
        <v>1.28196378881551</v>
      </c>
      <c r="O222" s="36" t="n">
        <f aca="false">SQRT(M222^2+N222^2)</f>
        <v>4.13538472022276</v>
      </c>
      <c r="P222" s="40" t="n">
        <f aca="false">IF(J222="","",MAX(0,J222-1.96*O222/100))</f>
        <v>0.523024624309462</v>
      </c>
      <c r="Q222" s="40" t="n">
        <f aca="false">IF(J222="","",MIN(1,J222+1.96*O222/100))</f>
        <v>0.685131705342194</v>
      </c>
      <c r="R222" s="32" t="str">
        <f aca="false">IF(L222="","",IF(ABS(L222)&lt;=O222,"Yes","No"))</f>
        <v>Yes</v>
      </c>
      <c r="S222" s="32" t="str">
        <f aca="false">IF(L222="","",IF(ABS(L222)&lt;=1.96*O222,"Yes","No"))</f>
        <v>Yes</v>
      </c>
      <c r="T222" s="59" t="n">
        <f aca="false">IF(D222="","",ROUND(SQRT(((D222+G222)*O222/100)^2+(J222*(D222+G222)*0.09439)^2),0))</f>
        <v>83</v>
      </c>
      <c r="U222" s="32"/>
    </row>
    <row r="223" customFormat="false" ht="15" hidden="false" customHeight="false" outlineLevel="0" collapsed="false">
      <c r="A223" s="32" t="s">
        <v>418</v>
      </c>
      <c r="B223" s="32" t="s">
        <v>293</v>
      </c>
      <c r="C223" s="32" t="s">
        <v>428</v>
      </c>
      <c r="D223" s="59" t="n">
        <v>972</v>
      </c>
      <c r="E223" s="59" t="n">
        <v>982</v>
      </c>
      <c r="F223" s="68" t="n">
        <f aca="false">IF(E223="","",D223-E223)</f>
        <v>-10</v>
      </c>
      <c r="G223" s="59" t="n">
        <v>667</v>
      </c>
      <c r="H223" s="59" t="n">
        <v>684</v>
      </c>
      <c r="I223" s="68" t="n">
        <f aca="false">IF(H223="","",G223-H223)</f>
        <v>-17</v>
      </c>
      <c r="J223" s="40" t="n">
        <f aca="false">IF(OR(D223="",D223+G223=0),"",D223/(D223+G223))</f>
        <v>0.593044539353264</v>
      </c>
      <c r="K223" s="40" t="n">
        <f aca="false">IF(E223="","",E223/(E223+H223))</f>
        <v>0.589435774309724</v>
      </c>
      <c r="L223" s="69" t="n">
        <f aca="false">IF(OR(K223="",J223=""),"",(J223-K223)*100)</f>
        <v>0.360876504354024</v>
      </c>
      <c r="M223" s="36" t="n">
        <v>3.24353162605248</v>
      </c>
      <c r="N223" s="36" t="n">
        <v>1.28196378881551</v>
      </c>
      <c r="O223" s="36" t="n">
        <f aca="false">SQRT(M223^2+N223^2)</f>
        <v>3.4876824059878</v>
      </c>
      <c r="P223" s="40" t="n">
        <f aca="false">IF(J223="","",MAX(0,J223-1.96*O223/100))</f>
        <v>0.524685964195903</v>
      </c>
      <c r="Q223" s="40" t="n">
        <f aca="false">IF(J223="","",MIN(1,J223+1.96*O223/100))</f>
        <v>0.661403114510625</v>
      </c>
      <c r="R223" s="32" t="str">
        <f aca="false">IF(L223="","",IF(ABS(L223)&lt;=O223,"Yes","No"))</f>
        <v>Yes</v>
      </c>
      <c r="S223" s="32" t="str">
        <f aca="false">IF(L223="","",IF(ABS(L223)&lt;=1.96*O223,"Yes","No"))</f>
        <v>Yes</v>
      </c>
      <c r="T223" s="59" t="n">
        <f aca="false">IF(D223="","",ROUND(SQRT(((D223+G223)*O223/100)^2+(J223*(D223+G223)*0.09179)^2),0))</f>
        <v>106</v>
      </c>
      <c r="U223" s="32"/>
    </row>
    <row r="224" customFormat="false" ht="15" hidden="false" customHeight="false" outlineLevel="0" collapsed="false">
      <c r="A224" s="32" t="s">
        <v>418</v>
      </c>
      <c r="B224" s="32" t="s">
        <v>293</v>
      </c>
      <c r="C224" s="32" t="s">
        <v>429</v>
      </c>
      <c r="D224" s="59" t="n">
        <v>726</v>
      </c>
      <c r="E224" s="59" t="n">
        <v>750</v>
      </c>
      <c r="F224" s="68" t="n">
        <f aca="false">IF(E224="","",D224-E224)</f>
        <v>-24</v>
      </c>
      <c r="G224" s="59" t="n">
        <v>435</v>
      </c>
      <c r="H224" s="59" t="n">
        <v>421</v>
      </c>
      <c r="I224" s="68" t="n">
        <f aca="false">IF(H224="","",G224-H224)</f>
        <v>14</v>
      </c>
      <c r="J224" s="40" t="n">
        <f aca="false">IF(OR(D224="",D224+G224=0),"",D224/(D224+G224))</f>
        <v>0.625322997416021</v>
      </c>
      <c r="K224" s="40" t="n">
        <f aca="false">IF(E224="","",E224/(E224+H224))</f>
        <v>0.640478223740393</v>
      </c>
      <c r="L224" s="69" t="n">
        <f aca="false">IF(OR(K224="",J224=""),"",(J224-K224)*100)</f>
        <v>-1.51552263243722</v>
      </c>
      <c r="M224" s="36" t="n">
        <v>3.93166321401231</v>
      </c>
      <c r="N224" s="36" t="n">
        <v>1.28196378881551</v>
      </c>
      <c r="O224" s="36" t="n">
        <f aca="false">SQRT(M224^2+N224^2)</f>
        <v>4.13538472022276</v>
      </c>
      <c r="P224" s="40" t="n">
        <f aca="false">IF(J224="","",MAX(0,J224-1.96*O224/100))</f>
        <v>0.544269456899655</v>
      </c>
      <c r="Q224" s="40" t="n">
        <f aca="false">IF(J224="","",MIN(1,J224+1.96*O224/100))</f>
        <v>0.706376537932387</v>
      </c>
      <c r="R224" s="32" t="str">
        <f aca="false">IF(L224="","",IF(ABS(L224)&lt;=O224,"Yes","No"))</f>
        <v>Yes</v>
      </c>
      <c r="S224" s="32" t="str">
        <f aca="false">IF(L224="","",IF(ABS(L224)&lt;=1.96*O224,"Yes","No"))</f>
        <v>Yes</v>
      </c>
      <c r="T224" s="59" t="n">
        <f aca="false">IF(D224="","",ROUND(SQRT(((D224+G224)*O224/100)^2+(J224*(D224+G224)*0.09439)^2),0))</f>
        <v>84</v>
      </c>
      <c r="U224" s="32"/>
    </row>
    <row r="225" customFormat="false" ht="15" hidden="false" customHeight="false" outlineLevel="0" collapsed="false">
      <c r="A225" s="32" t="s">
        <v>418</v>
      </c>
      <c r="B225" s="32" t="s">
        <v>293</v>
      </c>
      <c r="C225" s="32" t="s">
        <v>430</v>
      </c>
      <c r="D225" s="59" t="n">
        <v>573</v>
      </c>
      <c r="E225" s="59" t="n">
        <v>592</v>
      </c>
      <c r="F225" s="68" t="n">
        <f aca="false">IF(E225="","",D225-E225)</f>
        <v>-19</v>
      </c>
      <c r="G225" s="59" t="n">
        <v>360</v>
      </c>
      <c r="H225" s="59" t="n">
        <v>337</v>
      </c>
      <c r="I225" s="68" t="n">
        <f aca="false">IF(H225="","",G225-H225)</f>
        <v>23</v>
      </c>
      <c r="J225" s="40" t="n">
        <f aca="false">IF(OR(D225="",D225+G225=0),"",D225/(D225+G225))</f>
        <v>0.614147909967846</v>
      </c>
      <c r="K225" s="40" t="n">
        <f aca="false">IF(E225="","",E225/(E225+H225))</f>
        <v>0.63724434876211</v>
      </c>
      <c r="L225" s="69" t="n">
        <f aca="false">IF(OR(K225="",J225=""),"",(J225-K225)*100)</f>
        <v>-2.30964387942642</v>
      </c>
      <c r="M225" s="36" t="n">
        <v>3.93166321401231</v>
      </c>
      <c r="N225" s="36" t="n">
        <v>1.28196378881551</v>
      </c>
      <c r="O225" s="36" t="n">
        <f aca="false">SQRT(M225^2+N225^2)</f>
        <v>4.13538472022276</v>
      </c>
      <c r="P225" s="40" t="n">
        <f aca="false">IF(J225="","",MAX(0,J225-1.96*O225/100))</f>
        <v>0.53309436945148</v>
      </c>
      <c r="Q225" s="40" t="n">
        <f aca="false">IF(J225="","",MIN(1,J225+1.96*O225/100))</f>
        <v>0.695201450484212</v>
      </c>
      <c r="R225" s="32" t="str">
        <f aca="false">IF(L225="","",IF(ABS(L225)&lt;=O225,"Yes","No"))</f>
        <v>Yes</v>
      </c>
      <c r="S225" s="32" t="str">
        <f aca="false">IF(L225="","",IF(ABS(L225)&lt;=1.96*O225,"Yes","No"))</f>
        <v>Yes</v>
      </c>
      <c r="T225" s="59" t="n">
        <f aca="false">IF(D225="","",ROUND(SQRT(((D225+G225)*O225/100)^2+(J225*(D225+G225)*0.09439)^2),0))</f>
        <v>66</v>
      </c>
      <c r="U225" s="32"/>
    </row>
    <row r="226" customFormat="false" ht="15" hidden="false" customHeight="false" outlineLevel="0" collapsed="false">
      <c r="A226" s="32" t="s">
        <v>418</v>
      </c>
      <c r="B226" s="32" t="s">
        <v>293</v>
      </c>
      <c r="C226" s="32" t="s">
        <v>431</v>
      </c>
      <c r="D226" s="59" t="n">
        <v>754</v>
      </c>
      <c r="E226" s="59" t="n">
        <v>740</v>
      </c>
      <c r="F226" s="68" t="n">
        <f aca="false">IF(E226="","",D226-E226)</f>
        <v>14</v>
      </c>
      <c r="G226" s="59" t="n">
        <v>528</v>
      </c>
      <c r="H226" s="59" t="n">
        <v>506</v>
      </c>
      <c r="I226" s="68" t="n">
        <f aca="false">IF(H226="","",G226-H226)</f>
        <v>22</v>
      </c>
      <c r="J226" s="40" t="n">
        <f aca="false">IF(OR(D226="",D226+G226=0),"",D226/(D226+G226))</f>
        <v>0.58814352574103</v>
      </c>
      <c r="K226" s="40" t="n">
        <f aca="false">IF(E226="","",E226/(E226+H226))</f>
        <v>0.593900481540931</v>
      </c>
      <c r="L226" s="69" t="n">
        <f aca="false">IF(OR(K226="",J226=""),"",(J226-K226)*100)</f>
        <v>-0.575695579990132</v>
      </c>
      <c r="M226" s="36" t="n">
        <v>3.24353162605248</v>
      </c>
      <c r="N226" s="36" t="n">
        <v>1.28196378881551</v>
      </c>
      <c r="O226" s="36" t="n">
        <f aca="false">SQRT(M226^2+N226^2)</f>
        <v>3.4876824059878</v>
      </c>
      <c r="P226" s="40" t="n">
        <f aca="false">IF(J226="","",MAX(0,J226-1.96*O226/100))</f>
        <v>0.519784950583669</v>
      </c>
      <c r="Q226" s="40" t="n">
        <f aca="false">IF(J226="","",MIN(1,J226+1.96*O226/100))</f>
        <v>0.656502100898391</v>
      </c>
      <c r="R226" s="32" t="str">
        <f aca="false">IF(L226="","",IF(ABS(L226)&lt;=O226,"Yes","No"))</f>
        <v>Yes</v>
      </c>
      <c r="S226" s="32" t="str">
        <f aca="false">IF(L226="","",IF(ABS(L226)&lt;=1.96*O226,"Yes","No"))</f>
        <v>Yes</v>
      </c>
      <c r="T226" s="59" t="n">
        <f aca="false">IF(D226="","",ROUND(SQRT(((D226+G226)*O226/100)^2+(J226*(D226+G226)*0.09179)^2),0))</f>
        <v>82</v>
      </c>
      <c r="U226" s="32"/>
    </row>
    <row r="227" customFormat="false" ht="15" hidden="false" customHeight="false" outlineLevel="0" collapsed="false">
      <c r="A227" s="32" t="s">
        <v>418</v>
      </c>
      <c r="B227" s="32" t="s">
        <v>293</v>
      </c>
      <c r="C227" s="32" t="s">
        <v>432</v>
      </c>
      <c r="D227" s="59" t="n">
        <v>1021</v>
      </c>
      <c r="E227" s="59" t="n">
        <v>1037</v>
      </c>
      <c r="F227" s="68" t="n">
        <f aca="false">IF(E227="","",D227-E227)</f>
        <v>-16</v>
      </c>
      <c r="G227" s="59" t="n">
        <v>637</v>
      </c>
      <c r="H227" s="59" t="n">
        <v>623</v>
      </c>
      <c r="I227" s="68" t="n">
        <f aca="false">IF(H227="","",G227-H227)</f>
        <v>14</v>
      </c>
      <c r="J227" s="40" t="n">
        <f aca="false">IF(OR(D227="",D227+G227=0),"",D227/(D227+G227))</f>
        <v>0.615802171290712</v>
      </c>
      <c r="K227" s="40" t="n">
        <f aca="false">IF(E227="","",E227/(E227+H227))</f>
        <v>0.624698795180723</v>
      </c>
      <c r="L227" s="69" t="n">
        <f aca="false">IF(OR(K227="",J227=""),"",(J227-K227)*100)</f>
        <v>-0.889662389001122</v>
      </c>
      <c r="M227" s="36" t="n">
        <v>3.24353162605248</v>
      </c>
      <c r="N227" s="36" t="n">
        <v>1.28196378881551</v>
      </c>
      <c r="O227" s="36" t="n">
        <f aca="false">SQRT(M227^2+N227^2)</f>
        <v>3.4876824059878</v>
      </c>
      <c r="P227" s="40" t="n">
        <f aca="false">IF(J227="","",MAX(0,J227-1.96*O227/100))</f>
        <v>0.547443596133351</v>
      </c>
      <c r="Q227" s="40" t="n">
        <f aca="false">IF(J227="","",MIN(1,J227+1.96*O227/100))</f>
        <v>0.684160746448073</v>
      </c>
      <c r="R227" s="32" t="str">
        <f aca="false">IF(L227="","",IF(ABS(L227)&lt;=O227,"Yes","No"))</f>
        <v>Yes</v>
      </c>
      <c r="S227" s="32" t="str">
        <f aca="false">IF(L227="","",IF(ABS(L227)&lt;=1.96*O227,"Yes","No"))</f>
        <v>Yes</v>
      </c>
      <c r="T227" s="59" t="n">
        <f aca="false">IF(D227="","",ROUND(SQRT(((D227+G227)*O227/100)^2+(J227*(D227+G227)*0.09179)^2),0))</f>
        <v>110</v>
      </c>
      <c r="U227" s="32"/>
    </row>
    <row r="228" customFormat="false" ht="15" hidden="false" customHeight="false" outlineLevel="0" collapsed="false">
      <c r="A228" s="32" t="s">
        <v>418</v>
      </c>
      <c r="B228" s="32" t="s">
        <v>293</v>
      </c>
      <c r="C228" s="32" t="s">
        <v>433</v>
      </c>
      <c r="D228" s="59" t="n">
        <v>679</v>
      </c>
      <c r="E228" s="59" t="n">
        <v>681</v>
      </c>
      <c r="F228" s="68" t="n">
        <f aca="false">IF(E228="","",D228-E228)</f>
        <v>-2</v>
      </c>
      <c r="G228" s="59" t="n">
        <v>485</v>
      </c>
      <c r="H228" s="59" t="n">
        <v>513</v>
      </c>
      <c r="I228" s="68" t="n">
        <f aca="false">IF(H228="","",G228-H228)</f>
        <v>-28</v>
      </c>
      <c r="J228" s="40" t="n">
        <f aca="false">IF(OR(D228="",D228+G228=0),"",D228/(D228+G228))</f>
        <v>0.583333333333333</v>
      </c>
      <c r="K228" s="40" t="n">
        <f aca="false">IF(E228="","",E228/(E228+H228))</f>
        <v>0.57035175879397</v>
      </c>
      <c r="L228" s="69" t="n">
        <f aca="false">IF(OR(K228="",J228=""),"",(J228-K228)*100)</f>
        <v>1.29815745393636</v>
      </c>
      <c r="M228" s="36" t="n">
        <v>3.93166321401231</v>
      </c>
      <c r="N228" s="36" t="n">
        <v>1.28196378881551</v>
      </c>
      <c r="O228" s="36" t="n">
        <f aca="false">SQRT(M228^2+N228^2)</f>
        <v>4.13538472022276</v>
      </c>
      <c r="P228" s="40" t="n">
        <f aca="false">IF(J228="","",MAX(0,J228-1.96*O228/100))</f>
        <v>0.502279792816967</v>
      </c>
      <c r="Q228" s="40" t="n">
        <f aca="false">IF(J228="","",MIN(1,J228+1.96*O228/100))</f>
        <v>0.664386873849699</v>
      </c>
      <c r="R228" s="32" t="str">
        <f aca="false">IF(L228="","",IF(ABS(L228)&lt;=O228,"Yes","No"))</f>
        <v>Yes</v>
      </c>
      <c r="S228" s="32" t="str">
        <f aca="false">IF(L228="","",IF(ABS(L228)&lt;=1.96*O228,"Yes","No"))</f>
        <v>Yes</v>
      </c>
      <c r="T228" s="59" t="n">
        <f aca="false">IF(D228="","",ROUND(SQRT(((D228+G228)*O228/100)^2+(J228*(D228+G228)*0.09439)^2),0))</f>
        <v>80</v>
      </c>
      <c r="U228" s="32"/>
    </row>
    <row r="229" customFormat="false" ht="15" hidden="false" customHeight="false" outlineLevel="0" collapsed="false">
      <c r="A229" s="32" t="s">
        <v>418</v>
      </c>
      <c r="B229" s="32" t="s">
        <v>293</v>
      </c>
      <c r="C229" s="32" t="s">
        <v>434</v>
      </c>
      <c r="D229" s="59" t="n">
        <v>518</v>
      </c>
      <c r="E229" s="59" t="n">
        <v>529</v>
      </c>
      <c r="F229" s="68" t="n">
        <f aca="false">IF(E229="","",D229-E229)</f>
        <v>-11</v>
      </c>
      <c r="G229" s="59" t="n">
        <v>326</v>
      </c>
      <c r="H229" s="59" t="n">
        <v>293</v>
      </c>
      <c r="I229" s="68" t="n">
        <f aca="false">IF(H229="","",G229-H229)</f>
        <v>33</v>
      </c>
      <c r="J229" s="40" t="n">
        <f aca="false">IF(OR(D229="",D229+G229=0),"",D229/(D229+G229))</f>
        <v>0.613744075829384</v>
      </c>
      <c r="K229" s="40" t="n">
        <f aca="false">IF(E229="","",E229/(E229+H229))</f>
        <v>0.643552311435523</v>
      </c>
      <c r="L229" s="69" t="n">
        <f aca="false">IF(OR(K229="",J229=""),"",(J229-K229)*100)</f>
        <v>-2.98082356061393</v>
      </c>
      <c r="M229" s="36" t="n">
        <v>3.93166321401231</v>
      </c>
      <c r="N229" s="36" t="n">
        <v>1.28196378881551</v>
      </c>
      <c r="O229" s="36" t="n">
        <f aca="false">SQRT(M229^2+N229^2)</f>
        <v>4.13538472022276</v>
      </c>
      <c r="P229" s="40" t="n">
        <f aca="false">IF(J229="","",MAX(0,J229-1.96*O229/100))</f>
        <v>0.532690535313018</v>
      </c>
      <c r="Q229" s="40" t="n">
        <f aca="false">IF(J229="","",MIN(1,J229+1.96*O229/100))</f>
        <v>0.69479761634575</v>
      </c>
      <c r="R229" s="32" t="str">
        <f aca="false">IF(L229="","",IF(ABS(L229)&lt;=O229,"Yes","No"))</f>
        <v>Yes</v>
      </c>
      <c r="S229" s="32" t="str">
        <f aca="false">IF(L229="","",IF(ABS(L229)&lt;=1.96*O229,"Yes","No"))</f>
        <v>Yes</v>
      </c>
      <c r="T229" s="59" t="n">
        <f aca="false">IF(D229="","",ROUND(SQRT(((D229+G229)*O229/100)^2+(J229*(D229+G229)*0.09439)^2),0))</f>
        <v>60</v>
      </c>
      <c r="U229" s="32"/>
    </row>
    <row r="230" customFormat="false" ht="15" hidden="false" customHeight="false" outlineLevel="0" collapsed="false">
      <c r="A230" s="32" t="s">
        <v>418</v>
      </c>
      <c r="B230" s="32" t="s">
        <v>293</v>
      </c>
      <c r="C230" s="32" t="s">
        <v>435</v>
      </c>
      <c r="D230" s="59" t="n">
        <v>718</v>
      </c>
      <c r="E230" s="59" t="n">
        <v>767</v>
      </c>
      <c r="F230" s="68" t="n">
        <f aca="false">IF(E230="","",D230-E230)</f>
        <v>-49</v>
      </c>
      <c r="G230" s="59" t="n">
        <v>397</v>
      </c>
      <c r="H230" s="59" t="n">
        <v>384</v>
      </c>
      <c r="I230" s="68" t="n">
        <f aca="false">IF(H230="","",G230-H230)</f>
        <v>13</v>
      </c>
      <c r="J230" s="40" t="n">
        <f aca="false">IF(OR(D230="",D230+G230=0),"",D230/(D230+G230))</f>
        <v>0.643946188340807</v>
      </c>
      <c r="K230" s="40" t="n">
        <f aca="false">IF(E230="","",E230/(E230+H230))</f>
        <v>0.66637706342311</v>
      </c>
      <c r="L230" s="69" t="n">
        <f aca="false">IF(OR(K230="",J230=""),"",(J230-K230)*100)</f>
        <v>-2.24308750823031</v>
      </c>
      <c r="M230" s="36" t="n">
        <v>3.93166321401231</v>
      </c>
      <c r="N230" s="36" t="n">
        <v>1.28196378881551</v>
      </c>
      <c r="O230" s="36" t="n">
        <f aca="false">SQRT(M230^2+N230^2)</f>
        <v>4.13538472022276</v>
      </c>
      <c r="P230" s="40" t="n">
        <f aca="false">IF(J230="","",MAX(0,J230-1.96*O230/100))</f>
        <v>0.562892647824441</v>
      </c>
      <c r="Q230" s="40" t="n">
        <f aca="false">IF(J230="","",MIN(1,J230+1.96*O230/100))</f>
        <v>0.724999728857173</v>
      </c>
      <c r="R230" s="32" t="str">
        <f aca="false">IF(L230="","",IF(ABS(L230)&lt;=O230,"Yes","No"))</f>
        <v>Yes</v>
      </c>
      <c r="S230" s="32" t="str">
        <f aca="false">IF(L230="","",IF(ABS(L230)&lt;=1.96*O230,"Yes","No"))</f>
        <v>Yes</v>
      </c>
      <c r="T230" s="59" t="n">
        <f aca="false">IF(D230="","",ROUND(SQRT(((D230+G230)*O230/100)^2+(J230*(D230+G230)*0.09439)^2),0))</f>
        <v>82</v>
      </c>
      <c r="U230" s="32"/>
    </row>
    <row r="231" customFormat="false" ht="15" hidden="false" customHeight="false" outlineLevel="0" collapsed="false">
      <c r="A231" s="32" t="s">
        <v>418</v>
      </c>
      <c r="B231" s="32" t="s">
        <v>293</v>
      </c>
      <c r="C231" s="32" t="s">
        <v>436</v>
      </c>
      <c r="D231" s="59" t="n">
        <v>907</v>
      </c>
      <c r="E231" s="59" t="n">
        <v>906</v>
      </c>
      <c r="F231" s="68" t="n">
        <f aca="false">IF(E231="","",D231-E231)</f>
        <v>1</v>
      </c>
      <c r="G231" s="59" t="n">
        <v>578</v>
      </c>
      <c r="H231" s="59" t="n">
        <v>586</v>
      </c>
      <c r="I231" s="68" t="n">
        <f aca="false">IF(H231="","",G231-H231)</f>
        <v>-8</v>
      </c>
      <c r="J231" s="40" t="n">
        <f aca="false">IF(OR(D231="",D231+G231=0),"",D231/(D231+G231))</f>
        <v>0.610774410774411</v>
      </c>
      <c r="K231" s="40" t="n">
        <f aca="false">IF(E231="","",E231/(E231+H231))</f>
        <v>0.607238605898123</v>
      </c>
      <c r="L231" s="69" t="n">
        <f aca="false">IF(OR(K231="",J231=""),"",(J231-K231)*100)</f>
        <v>0.353580487628746</v>
      </c>
      <c r="M231" s="36" t="n">
        <v>3.24353162605248</v>
      </c>
      <c r="N231" s="36" t="n">
        <v>1.28196378881551</v>
      </c>
      <c r="O231" s="36" t="n">
        <f aca="false">SQRT(M231^2+N231^2)</f>
        <v>3.4876824059878</v>
      </c>
      <c r="P231" s="40" t="n">
        <f aca="false">IF(J231="","",MAX(0,J231-1.96*O231/100))</f>
        <v>0.54241583561705</v>
      </c>
      <c r="Q231" s="40" t="n">
        <f aca="false">IF(J231="","",MIN(1,J231+1.96*O231/100))</f>
        <v>0.679132985931772</v>
      </c>
      <c r="R231" s="32" t="str">
        <f aca="false">IF(L231="","",IF(ABS(L231)&lt;=O231,"Yes","No"))</f>
        <v>Yes</v>
      </c>
      <c r="S231" s="32" t="str">
        <f aca="false">IF(L231="","",IF(ABS(L231)&lt;=1.96*O231,"Yes","No"))</f>
        <v>Yes</v>
      </c>
      <c r="T231" s="59" t="n">
        <f aca="false">IF(D231="","",ROUND(SQRT(((D231+G231)*O231/100)^2+(J231*(D231+G231)*0.09179)^2),0))</f>
        <v>98</v>
      </c>
      <c r="U231" s="32"/>
    </row>
    <row r="232" customFormat="false" ht="15" hidden="false" customHeight="false" outlineLevel="0" collapsed="false">
      <c r="A232" s="32" t="s">
        <v>418</v>
      </c>
      <c r="B232" s="32" t="s">
        <v>293</v>
      </c>
      <c r="C232" s="32" t="s">
        <v>437</v>
      </c>
      <c r="D232" s="59" t="n">
        <v>838</v>
      </c>
      <c r="E232" s="59" t="n">
        <v>954</v>
      </c>
      <c r="F232" s="68" t="n">
        <f aca="false">IF(E232="","",D232-E232)</f>
        <v>-116</v>
      </c>
      <c r="G232" s="59" t="n">
        <v>425</v>
      </c>
      <c r="H232" s="59" t="n">
        <v>416</v>
      </c>
      <c r="I232" s="68" t="n">
        <f aca="false">IF(H232="","",G232-H232)</f>
        <v>9</v>
      </c>
      <c r="J232" s="40" t="n">
        <f aca="false">IF(OR(D232="",D232+G232=0),"",D232/(D232+G232))</f>
        <v>0.663499604117181</v>
      </c>
      <c r="K232" s="40" t="n">
        <f aca="false">IF(E232="","",E232/(E232+H232))</f>
        <v>0.696350364963504</v>
      </c>
      <c r="L232" s="69" t="n">
        <f aca="false">IF(OR(K232="",J232=""),"",(J232-K232)*100)</f>
        <v>-3.28507608463223</v>
      </c>
      <c r="M232" s="36" t="n">
        <v>3.24353162605248</v>
      </c>
      <c r="N232" s="36" t="n">
        <v>1.28196378881551</v>
      </c>
      <c r="O232" s="36" t="n">
        <f aca="false">SQRT(M232^2+N232^2)</f>
        <v>3.4876824059878</v>
      </c>
      <c r="P232" s="40" t="n">
        <f aca="false">IF(J232="","",MAX(0,J232-1.96*O232/100))</f>
        <v>0.59514102895982</v>
      </c>
      <c r="Q232" s="40" t="n">
        <f aca="false">IF(J232="","",MIN(1,J232+1.96*O232/100))</f>
        <v>0.731858179274542</v>
      </c>
      <c r="R232" s="32" t="str">
        <f aca="false">IF(L232="","",IF(ABS(L232)&lt;=O232,"Yes","No"))</f>
        <v>Yes</v>
      </c>
      <c r="S232" s="32" t="str">
        <f aca="false">IF(L232="","",IF(ABS(L232)&lt;=1.96*O232,"Yes","No"))</f>
        <v>Yes</v>
      </c>
      <c r="T232" s="59" t="n">
        <f aca="false">IF(D232="","",ROUND(SQRT(((D232+G232)*O232/100)^2+(J232*(D232+G232)*0.09179)^2),0))</f>
        <v>89</v>
      </c>
      <c r="U232" s="32"/>
    </row>
    <row r="233" customFormat="false" ht="15" hidden="false" customHeight="false" outlineLevel="0" collapsed="false">
      <c r="A233" s="32" t="s">
        <v>418</v>
      </c>
      <c r="B233" s="32" t="s">
        <v>293</v>
      </c>
      <c r="C233" s="32" t="s">
        <v>438</v>
      </c>
      <c r="D233" s="59" t="n">
        <v>727</v>
      </c>
      <c r="E233" s="59" t="n">
        <v>821</v>
      </c>
      <c r="F233" s="68" t="n">
        <f aca="false">IF(E233="","",D233-E233)</f>
        <v>-94</v>
      </c>
      <c r="G233" s="59" t="n">
        <v>465</v>
      </c>
      <c r="H233" s="59" t="n">
        <v>474</v>
      </c>
      <c r="I233" s="68" t="n">
        <f aca="false">IF(H233="","",G233-H233)</f>
        <v>-9</v>
      </c>
      <c r="J233" s="40" t="n">
        <f aca="false">IF(OR(D233="",D233+G233=0),"",D233/(D233+G233))</f>
        <v>0.60989932885906</v>
      </c>
      <c r="K233" s="40" t="n">
        <f aca="false">IF(E233="","",E233/(E233+H233))</f>
        <v>0.633976833976834</v>
      </c>
      <c r="L233" s="69" t="n">
        <f aca="false">IF(OR(K233="",J233=""),"",(J233-K233)*100)</f>
        <v>-2.40775051177736</v>
      </c>
      <c r="M233" s="36" t="n">
        <v>3.93166321401231</v>
      </c>
      <c r="N233" s="36" t="n">
        <v>1.28196378881551</v>
      </c>
      <c r="O233" s="36" t="n">
        <f aca="false">SQRT(M233^2+N233^2)</f>
        <v>4.13538472022276</v>
      </c>
      <c r="P233" s="40" t="n">
        <f aca="false">IF(J233="","",MAX(0,J233-1.96*O233/100))</f>
        <v>0.528845788342694</v>
      </c>
      <c r="Q233" s="40" t="n">
        <f aca="false">IF(J233="","",MIN(1,J233+1.96*O233/100))</f>
        <v>0.690952869375426</v>
      </c>
      <c r="R233" s="32" t="str">
        <f aca="false">IF(L233="","",IF(ABS(L233)&lt;=O233,"Yes","No"))</f>
        <v>Yes</v>
      </c>
      <c r="S233" s="32" t="str">
        <f aca="false">IF(L233="","",IF(ABS(L233)&lt;=1.96*O233,"Yes","No"))</f>
        <v>Yes</v>
      </c>
      <c r="T233" s="59" t="n">
        <f aca="false">IF(D233="","",ROUND(SQRT(((D233+G233)*O233/100)^2+(J233*(D233+G233)*0.09439)^2),0))</f>
        <v>84</v>
      </c>
      <c r="U233" s="32"/>
    </row>
    <row r="234" customFormat="false" ht="15" hidden="false" customHeight="false" outlineLevel="0" collapsed="false">
      <c r="A234" s="32" t="s">
        <v>418</v>
      </c>
      <c r="B234" s="32" t="s">
        <v>293</v>
      </c>
      <c r="C234" s="32" t="s">
        <v>439</v>
      </c>
      <c r="D234" s="59" t="n">
        <v>282</v>
      </c>
      <c r="E234" s="59" t="n">
        <v>283</v>
      </c>
      <c r="F234" s="68" t="n">
        <f aca="false">IF(E234="","",D234-E234)</f>
        <v>-1</v>
      </c>
      <c r="G234" s="59" t="n">
        <v>97</v>
      </c>
      <c r="H234" s="59" t="n">
        <v>110</v>
      </c>
      <c r="I234" s="68" t="n">
        <f aca="false">IF(H234="","",G234-H234)</f>
        <v>-13</v>
      </c>
      <c r="J234" s="40" t="n">
        <f aca="false">IF(OR(D234="",D234+G234=0),"",D234/(D234+G234))</f>
        <v>0.744063324538259</v>
      </c>
      <c r="K234" s="40" t="n">
        <f aca="false">IF(E234="","",E234/(E234+H234))</f>
        <v>0.720101781170484</v>
      </c>
      <c r="L234" s="69" t="n">
        <f aca="false">IF(OR(K234="",J234=""),"",(J234-K234)*100)</f>
        <v>2.39615433677751</v>
      </c>
      <c r="M234" s="36" t="n">
        <v>6.04985165465226</v>
      </c>
      <c r="N234" s="36" t="n">
        <v>1.28196378881551</v>
      </c>
      <c r="O234" s="36" t="n">
        <f aca="false">SQRT(M234^2+N234^2)</f>
        <v>6.18418436005371</v>
      </c>
      <c r="P234" s="40" t="n">
        <f aca="false">IF(J234="","",MAX(0,J234-1.96*O234/100))</f>
        <v>0.622853311081206</v>
      </c>
      <c r="Q234" s="40" t="n">
        <f aca="false">IF(J234="","",MIN(1,J234+1.96*O234/100))</f>
        <v>0.865273337995311</v>
      </c>
      <c r="R234" s="32" t="str">
        <f aca="false">IF(L234="","",IF(ABS(L234)&lt;=O234,"Yes","No"))</f>
        <v>Yes</v>
      </c>
      <c r="S234" s="32" t="str">
        <f aca="false">IF(L234="","",IF(ABS(L234)&lt;=1.96*O234,"Yes","No"))</f>
        <v>Yes</v>
      </c>
      <c r="T234" s="59" t="n">
        <f aca="false">IF(D234="","",ROUND(SQRT(((D234+G234)*O234/100)^2+(J234*(D234+G234)*0.15542)^2),0))</f>
        <v>50</v>
      </c>
      <c r="U234" s="32"/>
    </row>
    <row r="235" customFormat="false" ht="15" hidden="false" customHeight="false" outlineLevel="0" collapsed="false">
      <c r="A235" s="32" t="s">
        <v>418</v>
      </c>
      <c r="B235" s="32" t="s">
        <v>293</v>
      </c>
      <c r="C235" s="32" t="s">
        <v>440</v>
      </c>
      <c r="D235" s="59" t="n">
        <v>496</v>
      </c>
      <c r="E235" s="59" t="n">
        <v>450</v>
      </c>
      <c r="F235" s="68" t="n">
        <f aca="false">IF(E235="","",D235-E235)</f>
        <v>46</v>
      </c>
      <c r="G235" s="59" t="n">
        <v>159</v>
      </c>
      <c r="H235" s="59" t="n">
        <v>179</v>
      </c>
      <c r="I235" s="68" t="n">
        <f aca="false">IF(H235="","",G235-H235)</f>
        <v>-20</v>
      </c>
      <c r="J235" s="40" t="n">
        <f aca="false">IF(OR(D235="",D235+G235=0),"",D235/(D235+G235))</f>
        <v>0.757251908396947</v>
      </c>
      <c r="K235" s="40" t="n">
        <f aca="false">IF(E235="","",E235/(E235+H235))</f>
        <v>0.715421303656598</v>
      </c>
      <c r="L235" s="69" t="n">
        <f aca="false">IF(OR(K235="",J235=""),"",(J235-K235)*100)</f>
        <v>4.18306047403488</v>
      </c>
      <c r="M235" s="36" t="n">
        <v>6.04985165465226</v>
      </c>
      <c r="N235" s="36" t="n">
        <v>1.28196378881551</v>
      </c>
      <c r="O235" s="36" t="n">
        <f aca="false">SQRT(M235^2+N235^2)</f>
        <v>6.18418436005371</v>
      </c>
      <c r="P235" s="40" t="n">
        <f aca="false">IF(J235="","",MAX(0,J235-1.96*O235/100))</f>
        <v>0.636041894939894</v>
      </c>
      <c r="Q235" s="40" t="n">
        <f aca="false">IF(J235="","",MIN(1,J235+1.96*O235/100))</f>
        <v>0.878461921853999</v>
      </c>
      <c r="R235" s="32" t="str">
        <f aca="false">IF(L235="","",IF(ABS(L235)&lt;=O235,"Yes","No"))</f>
        <v>Yes</v>
      </c>
      <c r="S235" s="32" t="str">
        <f aca="false">IF(L235="","",IF(ABS(L235)&lt;=1.96*O235,"Yes","No"))</f>
        <v>Yes</v>
      </c>
      <c r="T235" s="59" t="n">
        <f aca="false">IF(D235="","",ROUND(SQRT(((D235+G235)*O235/100)^2+(J235*(D235+G235)*0.15542)^2),0))</f>
        <v>87</v>
      </c>
      <c r="U235" s="32"/>
    </row>
    <row r="236" customFormat="false" ht="15" hidden="false" customHeight="false" outlineLevel="0" collapsed="false">
      <c r="A236" s="32" t="s">
        <v>418</v>
      </c>
      <c r="B236" s="32" t="s">
        <v>293</v>
      </c>
      <c r="C236" s="32" t="s">
        <v>441</v>
      </c>
      <c r="D236" s="59" t="n">
        <v>493</v>
      </c>
      <c r="E236" s="59" t="n">
        <v>442</v>
      </c>
      <c r="F236" s="68" t="n">
        <f aca="false">IF(E236="","",D236-E236)</f>
        <v>51</v>
      </c>
      <c r="G236" s="59" t="n">
        <v>173</v>
      </c>
      <c r="H236" s="59" t="n">
        <v>161</v>
      </c>
      <c r="I236" s="68" t="n">
        <f aca="false">IF(H236="","",G236-H236)</f>
        <v>12</v>
      </c>
      <c r="J236" s="40" t="n">
        <f aca="false">IF(OR(D236="",D236+G236=0),"",D236/(D236+G236))</f>
        <v>0.74024024024024</v>
      </c>
      <c r="K236" s="40" t="n">
        <f aca="false">IF(E236="","",E236/(E236+H236))</f>
        <v>0.733001658374793</v>
      </c>
      <c r="L236" s="69" t="n">
        <f aca="false">IF(OR(K236="",J236=""),"",(J236-K236)*100)</f>
        <v>0.723858186544757</v>
      </c>
      <c r="M236" s="36" t="n">
        <v>6.04985165465226</v>
      </c>
      <c r="N236" s="36" t="n">
        <v>1.28196378881551</v>
      </c>
      <c r="O236" s="36" t="n">
        <f aca="false">SQRT(M236^2+N236^2)</f>
        <v>6.18418436005371</v>
      </c>
      <c r="P236" s="40" t="n">
        <f aca="false">IF(J236="","",MAX(0,J236-1.96*O236/100))</f>
        <v>0.619030226783188</v>
      </c>
      <c r="Q236" s="40" t="n">
        <f aca="false">IF(J236="","",MIN(1,J236+1.96*O236/100))</f>
        <v>0.861450253697293</v>
      </c>
      <c r="R236" s="32" t="str">
        <f aca="false">IF(L236="","",IF(ABS(L236)&lt;=O236,"Yes","No"))</f>
        <v>Yes</v>
      </c>
      <c r="S236" s="32" t="str">
        <f aca="false">IF(L236="","",IF(ABS(L236)&lt;=1.96*O236,"Yes","No"))</f>
        <v>Yes</v>
      </c>
      <c r="T236" s="59" t="n">
        <f aca="false">IF(D236="","",ROUND(SQRT(((D236+G236)*O236/100)^2+(J236*(D236+G236)*0.15542)^2),0))</f>
        <v>87</v>
      </c>
      <c r="U236" s="32"/>
    </row>
    <row r="237" customFormat="false" ht="15" hidden="false" customHeight="false" outlineLevel="0" collapsed="false">
      <c r="A237" s="32" t="s">
        <v>418</v>
      </c>
      <c r="B237" s="32" t="s">
        <v>293</v>
      </c>
      <c r="C237" s="32" t="s">
        <v>442</v>
      </c>
      <c r="D237" s="59" t="n">
        <v>712</v>
      </c>
      <c r="E237" s="59" t="n">
        <v>599</v>
      </c>
      <c r="F237" s="68" t="n">
        <f aca="false">IF(E237="","",D237-E237)</f>
        <v>113</v>
      </c>
      <c r="G237" s="59" t="n">
        <v>195</v>
      </c>
      <c r="H237" s="59" t="n">
        <v>203</v>
      </c>
      <c r="I237" s="68" t="n">
        <f aca="false">IF(H237="","",G237-H237)</f>
        <v>-8</v>
      </c>
      <c r="J237" s="40" t="n">
        <f aca="false">IF(OR(D237="",D237+G237=0),"",D237/(D237+G237))</f>
        <v>0.785005512679162</v>
      </c>
      <c r="K237" s="40" t="n">
        <f aca="false">IF(E237="","",E237/(E237+H237))</f>
        <v>0.746882793017456</v>
      </c>
      <c r="L237" s="69" t="n">
        <f aca="false">IF(OR(K237="",J237=""),"",(J237-K237)*100)</f>
        <v>3.81227196617057</v>
      </c>
      <c r="M237" s="36" t="n">
        <v>3.93166321401231</v>
      </c>
      <c r="N237" s="36" t="n">
        <v>1.28196378881551</v>
      </c>
      <c r="O237" s="36" t="n">
        <f aca="false">SQRT(M237^2+N237^2)</f>
        <v>4.13538472022276</v>
      </c>
      <c r="P237" s="40" t="n">
        <f aca="false">IF(J237="","",MAX(0,J237-1.96*O237/100))</f>
        <v>0.703951972162796</v>
      </c>
      <c r="Q237" s="40" t="n">
        <f aca="false">IF(J237="","",MIN(1,J237+1.96*O237/100))</f>
        <v>0.866059053195528</v>
      </c>
      <c r="R237" s="32" t="str">
        <f aca="false">IF(L237="","",IF(ABS(L237)&lt;=O237,"Yes","No"))</f>
        <v>Yes</v>
      </c>
      <c r="S237" s="32" t="str">
        <f aca="false">IF(L237="","",IF(ABS(L237)&lt;=1.96*O237,"Yes","No"))</f>
        <v>Yes</v>
      </c>
      <c r="T237" s="59" t="n">
        <f aca="false">IF(D237="","",ROUND(SQRT(((D237+G237)*O237/100)^2+(J237*(D237+G237)*0.09439)^2),0))</f>
        <v>77</v>
      </c>
      <c r="U237" s="32"/>
    </row>
    <row r="238" customFormat="false" ht="15" hidden="false" customHeight="false" outlineLevel="0" collapsed="false">
      <c r="A238" s="32" t="s">
        <v>418</v>
      </c>
      <c r="B238" s="32" t="s">
        <v>293</v>
      </c>
      <c r="C238" s="32" t="s">
        <v>443</v>
      </c>
      <c r="D238" s="59" t="n">
        <v>926</v>
      </c>
      <c r="E238" s="59" t="n">
        <v>1506</v>
      </c>
      <c r="F238" s="68" t="n">
        <f aca="false">IF(E238="","",D238-E238)</f>
        <v>-580</v>
      </c>
      <c r="G238" s="59" t="n">
        <v>221</v>
      </c>
      <c r="H238" s="59" t="n">
        <v>338</v>
      </c>
      <c r="I238" s="68" t="n">
        <f aca="false">IF(H238="","",G238-H238)</f>
        <v>-117</v>
      </c>
      <c r="J238" s="40" t="n">
        <f aca="false">IF(OR(D238="",D238+G238=0),"",D238/(D238+G238))</f>
        <v>0.807323452484743</v>
      </c>
      <c r="K238" s="40" t="n">
        <f aca="false">IF(E238="","",E238/(E238+H238))</f>
        <v>0.816702819956616</v>
      </c>
      <c r="L238" s="69" t="n">
        <f aca="false">IF(OR(K238="",J238=""),"",(J238-K238)*100)</f>
        <v>-0.937936747187329</v>
      </c>
      <c r="M238" s="36" t="n">
        <v>3.93166321401231</v>
      </c>
      <c r="N238" s="36" t="n">
        <v>1.28196378881551</v>
      </c>
      <c r="O238" s="36" t="n">
        <f aca="false">SQRT(M238^2+N238^2)</f>
        <v>4.13538472022276</v>
      </c>
      <c r="P238" s="40" t="n">
        <f aca="false">IF(J238="","",MAX(0,J238-1.96*O238/100))</f>
        <v>0.726269911968377</v>
      </c>
      <c r="Q238" s="40" t="n">
        <f aca="false">IF(J238="","",MIN(1,J238+1.96*O238/100))</f>
        <v>0.888376993001109</v>
      </c>
      <c r="R238" s="32" t="str">
        <f aca="false">IF(L238="","",IF(ABS(L238)&lt;=O238,"Yes","No"))</f>
        <v>Yes</v>
      </c>
      <c r="S238" s="32" t="str">
        <f aca="false">IF(L238="","",IF(ABS(L238)&lt;=1.96*O238,"Yes","No"))</f>
        <v>Yes</v>
      </c>
      <c r="T238" s="59" t="n">
        <f aca="false">IF(D238="","",ROUND(SQRT(((D238+G238)*O238/100)^2+(J238*(D238+G238)*0.09439)^2),0))</f>
        <v>99</v>
      </c>
      <c r="U238" s="32"/>
    </row>
    <row r="239" customFormat="false" ht="15" hidden="false" customHeight="false" outlineLevel="0" collapsed="false">
      <c r="A239" s="32" t="s">
        <v>418</v>
      </c>
      <c r="B239" s="32" t="s">
        <v>293</v>
      </c>
      <c r="C239" s="32" t="s">
        <v>444</v>
      </c>
      <c r="D239" s="59" t="n">
        <v>738</v>
      </c>
      <c r="E239" s="59" t="n">
        <v>645</v>
      </c>
      <c r="F239" s="68" t="n">
        <f aca="false">IF(E239="","",D239-E239)</f>
        <v>93</v>
      </c>
      <c r="G239" s="59" t="n">
        <v>212</v>
      </c>
      <c r="H239" s="59" t="n">
        <v>243</v>
      </c>
      <c r="I239" s="68" t="n">
        <f aca="false">IF(H239="","",G239-H239)</f>
        <v>-31</v>
      </c>
      <c r="J239" s="40" t="n">
        <f aca="false">IF(OR(D239="",D239+G239=0),"",D239/(D239+G239))</f>
        <v>0.776842105263158</v>
      </c>
      <c r="K239" s="40" t="n">
        <f aca="false">IF(E239="","",E239/(E239+H239))</f>
        <v>0.726351351351351</v>
      </c>
      <c r="L239" s="69" t="n">
        <f aca="false">IF(OR(K239="",J239=""),"",(J239-K239)*100)</f>
        <v>5.04907539118066</v>
      </c>
      <c r="M239" s="36" t="n">
        <v>3.93166321401231</v>
      </c>
      <c r="N239" s="36" t="n">
        <v>1.28196378881551</v>
      </c>
      <c r="O239" s="36" t="n">
        <f aca="false">SQRT(M239^2+N239^2)</f>
        <v>4.13538472022276</v>
      </c>
      <c r="P239" s="40" t="n">
        <f aca="false">IF(J239="","",MAX(0,J239-1.96*O239/100))</f>
        <v>0.695788564746792</v>
      </c>
      <c r="Q239" s="40" t="n">
        <f aca="false">IF(J239="","",MIN(1,J239+1.96*O239/100))</f>
        <v>0.857895645779524</v>
      </c>
      <c r="R239" s="32" t="str">
        <f aca="false">IF(L239="","",IF(ABS(L239)&lt;=O239,"Yes","No"))</f>
        <v>No</v>
      </c>
      <c r="S239" s="32" t="str">
        <f aca="false">IF(L239="","",IF(ABS(L239)&lt;=1.96*O239,"Yes","No"))</f>
        <v>Yes</v>
      </c>
      <c r="T239" s="59" t="n">
        <f aca="false">IF(D239="","",ROUND(SQRT(((D239+G239)*O239/100)^2+(J239*(D239+G239)*0.09439)^2),0))</f>
        <v>80</v>
      </c>
      <c r="U239" s="32"/>
    </row>
    <row r="240" customFormat="false" ht="15" hidden="false" customHeight="false" outlineLevel="0" collapsed="false">
      <c r="A240" s="32" t="s">
        <v>418</v>
      </c>
      <c r="B240" s="32" t="s">
        <v>293</v>
      </c>
      <c r="C240" s="32" t="s">
        <v>445</v>
      </c>
      <c r="D240" s="59" t="n">
        <v>686</v>
      </c>
      <c r="E240" s="59" t="n">
        <v>628</v>
      </c>
      <c r="F240" s="68" t="n">
        <f aca="false">IF(E240="","",D240-E240)</f>
        <v>58</v>
      </c>
      <c r="G240" s="59" t="n">
        <v>228</v>
      </c>
      <c r="H240" s="59" t="n">
        <v>267</v>
      </c>
      <c r="I240" s="68" t="n">
        <f aca="false">IF(H240="","",G240-H240)</f>
        <v>-39</v>
      </c>
      <c r="J240" s="40" t="n">
        <f aca="false">IF(OR(D240="",D240+G240=0),"",D240/(D240+G240))</f>
        <v>0.75054704595186</v>
      </c>
      <c r="K240" s="40" t="n">
        <f aca="false">IF(E240="","",E240/(E240+H240))</f>
        <v>0.701675977653631</v>
      </c>
      <c r="L240" s="69" t="n">
        <f aca="false">IF(OR(K240="",J240=""),"",(J240-K240)*100)</f>
        <v>4.88710682982286</v>
      </c>
      <c r="M240" s="36" t="n">
        <v>3.93166321401231</v>
      </c>
      <c r="N240" s="36" t="n">
        <v>1.28196378881551</v>
      </c>
      <c r="O240" s="36" t="n">
        <f aca="false">SQRT(M240^2+N240^2)</f>
        <v>4.13538472022276</v>
      </c>
      <c r="P240" s="40" t="n">
        <f aca="false">IF(J240="","",MAX(0,J240-1.96*O240/100))</f>
        <v>0.669493505435494</v>
      </c>
      <c r="Q240" s="40" t="n">
        <f aca="false">IF(J240="","",MIN(1,J240+1.96*O240/100))</f>
        <v>0.831600586468226</v>
      </c>
      <c r="R240" s="32" t="str">
        <f aca="false">IF(L240="","",IF(ABS(L240)&lt;=O240,"Yes","No"))</f>
        <v>No</v>
      </c>
      <c r="S240" s="32" t="str">
        <f aca="false">IF(L240="","",IF(ABS(L240)&lt;=1.96*O240,"Yes","No"))</f>
        <v>Yes</v>
      </c>
      <c r="T240" s="59" t="n">
        <f aca="false">IF(D240="","",ROUND(SQRT(((D240+G240)*O240/100)^2+(J240*(D240+G240)*0.09439)^2),0))</f>
        <v>75</v>
      </c>
      <c r="U240" s="32"/>
    </row>
    <row r="241" customFormat="false" ht="15" hidden="false" customHeight="false" outlineLevel="0" collapsed="false">
      <c r="A241" s="32" t="s">
        <v>418</v>
      </c>
      <c r="B241" s="32" t="s">
        <v>293</v>
      </c>
      <c r="C241" s="32" t="s">
        <v>446</v>
      </c>
      <c r="D241" s="59" t="n">
        <v>415</v>
      </c>
      <c r="E241" s="59" t="n">
        <v>473</v>
      </c>
      <c r="F241" s="68" t="n">
        <f aca="false">IF(E241="","",D241-E241)</f>
        <v>-58</v>
      </c>
      <c r="G241" s="59" t="n">
        <v>176</v>
      </c>
      <c r="H241" s="59" t="n">
        <v>153</v>
      </c>
      <c r="I241" s="68" t="n">
        <f aca="false">IF(H241="","",G241-H241)</f>
        <v>23</v>
      </c>
      <c r="J241" s="40" t="n">
        <f aca="false">IF(OR(D241="",D241+G241=0),"",D241/(D241+G241))</f>
        <v>0.702199661590525</v>
      </c>
      <c r="K241" s="40" t="n">
        <f aca="false">IF(E241="","",E241/(E241+H241))</f>
        <v>0.755591054313099</v>
      </c>
      <c r="L241" s="69" t="n">
        <f aca="false">IF(OR(K241="",J241=""),"",(J241-K241)*100)</f>
        <v>-5.33913927225745</v>
      </c>
      <c r="M241" s="36" t="n">
        <v>6.04985165465226</v>
      </c>
      <c r="N241" s="36" t="n">
        <v>1.28196378881551</v>
      </c>
      <c r="O241" s="36" t="n">
        <f aca="false">SQRT(M241^2+N241^2)</f>
        <v>6.18418436005371</v>
      </c>
      <c r="P241" s="40" t="n">
        <f aca="false">IF(J241="","",MAX(0,J241-1.96*O241/100))</f>
        <v>0.580989648133472</v>
      </c>
      <c r="Q241" s="40" t="n">
        <f aca="false">IF(J241="","",MIN(1,J241+1.96*O241/100))</f>
        <v>0.823409675047577</v>
      </c>
      <c r="R241" s="32" t="str">
        <f aca="false">IF(L241="","",IF(ABS(L241)&lt;=O241,"Yes","No"))</f>
        <v>Yes</v>
      </c>
      <c r="S241" s="32" t="str">
        <f aca="false">IF(L241="","",IF(ABS(L241)&lt;=1.96*O241,"Yes","No"))</f>
        <v>Yes</v>
      </c>
      <c r="T241" s="59" t="n">
        <f aca="false">IF(D241="","",ROUND(SQRT(((D241+G241)*O241/100)^2+(J241*(D241+G241)*0.15542)^2),0))</f>
        <v>74</v>
      </c>
      <c r="U241" s="32"/>
    </row>
    <row r="242" customFormat="false" ht="15" hidden="false" customHeight="false" outlineLevel="0" collapsed="false">
      <c r="A242" s="32" t="s">
        <v>418</v>
      </c>
      <c r="B242" s="32" t="s">
        <v>293</v>
      </c>
      <c r="C242" s="32" t="s">
        <v>447</v>
      </c>
      <c r="D242" s="59" t="n">
        <v>764</v>
      </c>
      <c r="E242" s="59" t="n">
        <v>745</v>
      </c>
      <c r="F242" s="68" t="n">
        <f aca="false">IF(E242="","",D242-E242)</f>
        <v>19</v>
      </c>
      <c r="G242" s="59" t="n">
        <v>293</v>
      </c>
      <c r="H242" s="59" t="n">
        <v>301</v>
      </c>
      <c r="I242" s="68" t="n">
        <f aca="false">IF(H242="","",G242-H242)</f>
        <v>-8</v>
      </c>
      <c r="J242" s="40" t="n">
        <f aca="false">IF(OR(D242="",D242+G242=0),"",D242/(D242+G242))</f>
        <v>0.722800378429518</v>
      </c>
      <c r="K242" s="40" t="n">
        <f aca="false">IF(E242="","",E242/(E242+H242))</f>
        <v>0.712237093690249</v>
      </c>
      <c r="L242" s="69" t="n">
        <f aca="false">IF(OR(K242="",J242=""),"",(J242-K242)*100)</f>
        <v>1.05632847392689</v>
      </c>
      <c r="M242" s="36" t="n">
        <v>3.93166321401231</v>
      </c>
      <c r="N242" s="36" t="n">
        <v>1.28196378881551</v>
      </c>
      <c r="O242" s="36" t="n">
        <f aca="false">SQRT(M242^2+N242^2)</f>
        <v>4.13538472022276</v>
      </c>
      <c r="P242" s="40" t="n">
        <f aca="false">IF(J242="","",MAX(0,J242-1.96*O242/100))</f>
        <v>0.641746837913152</v>
      </c>
      <c r="Q242" s="40" t="n">
        <f aca="false">IF(J242="","",MIN(1,J242+1.96*O242/100))</f>
        <v>0.803853918945884</v>
      </c>
      <c r="R242" s="32" t="str">
        <f aca="false">IF(L242="","",IF(ABS(L242)&lt;=O242,"Yes","No"))</f>
        <v>Yes</v>
      </c>
      <c r="S242" s="32" t="str">
        <f aca="false">IF(L242="","",IF(ABS(L242)&lt;=1.96*O242,"Yes","No"))</f>
        <v>Yes</v>
      </c>
      <c r="T242" s="59" t="n">
        <f aca="false">IF(D242="","",ROUND(SQRT(((D242+G242)*O242/100)^2+(J242*(D242+G242)*0.09439)^2),0))</f>
        <v>84</v>
      </c>
      <c r="U242" s="32"/>
    </row>
    <row r="243" customFormat="false" ht="15" hidden="false" customHeight="false" outlineLevel="0" collapsed="false">
      <c r="A243" s="32" t="s">
        <v>418</v>
      </c>
      <c r="B243" s="32" t="s">
        <v>293</v>
      </c>
      <c r="C243" s="32" t="s">
        <v>448</v>
      </c>
      <c r="D243" s="59" t="n">
        <v>673</v>
      </c>
      <c r="E243" s="59" t="n">
        <v>682</v>
      </c>
      <c r="F243" s="68" t="n">
        <f aca="false">IF(E243="","",D243-E243)</f>
        <v>-9</v>
      </c>
      <c r="G243" s="59" t="n">
        <v>294</v>
      </c>
      <c r="H243" s="59" t="n">
        <v>313</v>
      </c>
      <c r="I243" s="68" t="n">
        <f aca="false">IF(H243="","",G243-H243)</f>
        <v>-19</v>
      </c>
      <c r="J243" s="40" t="n">
        <f aca="false">IF(OR(D243="",D243+G243=0),"",D243/(D243+G243))</f>
        <v>0.695966907962772</v>
      </c>
      <c r="K243" s="40" t="n">
        <f aca="false">IF(E243="","",E243/(E243+H243))</f>
        <v>0.685427135678392</v>
      </c>
      <c r="L243" s="69" t="n">
        <f aca="false">IF(OR(K243="",J243=""),"",(J243-K243)*100)</f>
        <v>1.05397722843795</v>
      </c>
      <c r="M243" s="36" t="n">
        <v>3.93166321401231</v>
      </c>
      <c r="N243" s="36" t="n">
        <v>1.28196378881551</v>
      </c>
      <c r="O243" s="36" t="n">
        <f aca="false">SQRT(M243^2+N243^2)</f>
        <v>4.13538472022276</v>
      </c>
      <c r="P243" s="40" t="n">
        <f aca="false">IF(J243="","",MAX(0,J243-1.96*O243/100))</f>
        <v>0.614913367446406</v>
      </c>
      <c r="Q243" s="40" t="n">
        <f aca="false">IF(J243="","",MIN(1,J243+1.96*O243/100))</f>
        <v>0.777020448479138</v>
      </c>
      <c r="R243" s="32" t="str">
        <f aca="false">IF(L243="","",IF(ABS(L243)&lt;=O243,"Yes","No"))</f>
        <v>Yes</v>
      </c>
      <c r="S243" s="32" t="str">
        <f aca="false">IF(L243="","",IF(ABS(L243)&lt;=1.96*O243,"Yes","No"))</f>
        <v>Yes</v>
      </c>
      <c r="T243" s="59" t="n">
        <f aca="false">IF(D243="","",ROUND(SQRT(((D243+G243)*O243/100)^2+(J243*(D243+G243)*0.09439)^2),0))</f>
        <v>75</v>
      </c>
      <c r="U243" s="32"/>
    </row>
    <row r="244" customFormat="false" ht="15" hidden="false" customHeight="false" outlineLevel="0" collapsed="false">
      <c r="A244" s="32" t="s">
        <v>418</v>
      </c>
      <c r="B244" s="32" t="s">
        <v>293</v>
      </c>
      <c r="C244" s="32" t="s">
        <v>449</v>
      </c>
      <c r="D244" s="59" t="n">
        <v>683</v>
      </c>
      <c r="E244" s="59" t="n">
        <v>711</v>
      </c>
      <c r="F244" s="68" t="n">
        <f aca="false">IF(E244="","",D244-E244)</f>
        <v>-28</v>
      </c>
      <c r="G244" s="59" t="n">
        <v>340</v>
      </c>
      <c r="H244" s="59" t="n">
        <v>341</v>
      </c>
      <c r="I244" s="68" t="n">
        <f aca="false">IF(H244="","",G244-H244)</f>
        <v>-1</v>
      </c>
      <c r="J244" s="40" t="n">
        <f aca="false">IF(OR(D244="",D244+G244=0),"",D244/(D244+G244))</f>
        <v>0.667644183773216</v>
      </c>
      <c r="K244" s="40" t="n">
        <f aca="false">IF(E244="","",E244/(E244+H244))</f>
        <v>0.675855513307985</v>
      </c>
      <c r="L244" s="69" t="n">
        <f aca="false">IF(OR(K244="",J244=""),"",(J244-K244)*100)</f>
        <v>-0.821132953476877</v>
      </c>
      <c r="M244" s="36" t="n">
        <v>3.93166321401231</v>
      </c>
      <c r="N244" s="36" t="n">
        <v>1.28196378881551</v>
      </c>
      <c r="O244" s="36" t="n">
        <f aca="false">SQRT(M244^2+N244^2)</f>
        <v>4.13538472022276</v>
      </c>
      <c r="P244" s="40" t="n">
        <f aca="false">IF(J244="","",MAX(0,J244-1.96*O244/100))</f>
        <v>0.58659064325685</v>
      </c>
      <c r="Q244" s="40" t="n">
        <f aca="false">IF(J244="","",MIN(1,J244+1.96*O244/100))</f>
        <v>0.748697724289582</v>
      </c>
      <c r="R244" s="32" t="str">
        <f aca="false">IF(L244="","",IF(ABS(L244)&lt;=O244,"Yes","No"))</f>
        <v>Yes</v>
      </c>
      <c r="S244" s="32" t="str">
        <f aca="false">IF(L244="","",IF(ABS(L244)&lt;=1.96*O244,"Yes","No"))</f>
        <v>Yes</v>
      </c>
      <c r="T244" s="59" t="n">
        <f aca="false">IF(D244="","",ROUND(SQRT(((D244+G244)*O244/100)^2+(J244*(D244+G244)*0.09439)^2),0))</f>
        <v>77</v>
      </c>
      <c r="U244" s="32"/>
    </row>
    <row r="245" customFormat="false" ht="15" hidden="false" customHeight="false" outlineLevel="0" collapsed="false">
      <c r="A245" s="32" t="s">
        <v>418</v>
      </c>
      <c r="B245" s="32" t="s">
        <v>293</v>
      </c>
      <c r="C245" s="32" t="s">
        <v>450</v>
      </c>
      <c r="D245" s="59" t="n">
        <v>306</v>
      </c>
      <c r="E245" s="59"/>
      <c r="F245" s="68" t="str">
        <f aca="false">IF(E245="","",D245-E245)</f>
        <v/>
      </c>
      <c r="G245" s="59" t="n">
        <v>161</v>
      </c>
      <c r="H245" s="59"/>
      <c r="I245" s="68" t="str">
        <f aca="false">IF(H245="","",G245-H245)</f>
        <v/>
      </c>
      <c r="J245" s="40" t="n">
        <f aca="false">IF(OR(D245="",D245+G245=0),"",D245/(D245+G245))</f>
        <v>0.65524625267666</v>
      </c>
      <c r="K245" s="40" t="str">
        <f aca="false">IF(E245="","",E245/(E245+H245))</f>
        <v/>
      </c>
      <c r="L245" s="69" t="str">
        <f aca="false">IF(OR(K245="",J245=""),"",(J245-K245)*100)</f>
        <v/>
      </c>
      <c r="M245" s="36" t="n">
        <v>6.04985165465226</v>
      </c>
      <c r="N245" s="36" t="n">
        <v>1.28196378881551</v>
      </c>
      <c r="O245" s="36" t="n">
        <f aca="false">SQRT(M245^2+N245^2)</f>
        <v>6.18418436005371</v>
      </c>
      <c r="P245" s="40" t="n">
        <f aca="false">IF(J245="","",MAX(0,J245-1.96*O245/100))</f>
        <v>0.534036239219607</v>
      </c>
      <c r="Q245" s="40" t="n">
        <f aca="false">IF(J245="","",MIN(1,J245+1.96*O245/100))</f>
        <v>0.776456266133712</v>
      </c>
      <c r="R245" s="32" t="str">
        <f aca="false">IF(L245="","",IF(ABS(L245)&lt;=O245,"Yes","No"))</f>
        <v/>
      </c>
      <c r="S245" s="32" t="str">
        <f aca="false">IF(L245="","",IF(ABS(L245)&lt;=1.96*O245,"Yes","No"))</f>
        <v/>
      </c>
      <c r="T245" s="59" t="n">
        <f aca="false">IF(D245="","",ROUND(SQRT(((D245+G245)*O245/100)^2+(J245*(D245+G245)*0.15542)^2),0))</f>
        <v>56</v>
      </c>
      <c r="U245" s="32" t="s">
        <v>735</v>
      </c>
    </row>
    <row r="246" customFormat="false" ht="15" hidden="false" customHeight="false" outlineLevel="0" collapsed="false">
      <c r="A246" s="32" t="s">
        <v>418</v>
      </c>
      <c r="B246" s="32" t="s">
        <v>451</v>
      </c>
      <c r="C246" s="32" t="s">
        <v>452</v>
      </c>
      <c r="D246" s="59" t="n">
        <v>424</v>
      </c>
      <c r="E246" s="59" t="n">
        <v>466</v>
      </c>
      <c r="F246" s="68" t="n">
        <f aca="false">IF(E246="","",D246-E246)</f>
        <v>-42</v>
      </c>
      <c r="G246" s="59" t="n">
        <v>426</v>
      </c>
      <c r="H246" s="59" t="n">
        <v>405</v>
      </c>
      <c r="I246" s="68" t="n">
        <f aca="false">IF(H246="","",G246-H246)</f>
        <v>21</v>
      </c>
      <c r="J246" s="40" t="n">
        <f aca="false">IF(OR(D246="",D246+G246=0),"",D246/(D246+G246))</f>
        <v>0.498823529411765</v>
      </c>
      <c r="K246" s="40" t="n">
        <f aca="false">IF(E246="","",E246/(E246+H246))</f>
        <v>0.535017221584386</v>
      </c>
      <c r="L246" s="69" t="n">
        <f aca="false">IF(OR(K246="",J246=""),"",(J246-K246)*100)</f>
        <v>-3.61936921726211</v>
      </c>
      <c r="M246" s="36" t="n">
        <v>3.93166321401231</v>
      </c>
      <c r="N246" s="36" t="n">
        <v>1.28196378881551</v>
      </c>
      <c r="O246" s="36" t="n">
        <f aca="false">SQRT(M246^2+N246^2)</f>
        <v>4.13538472022276</v>
      </c>
      <c r="P246" s="40" t="n">
        <f aca="false">IF(J246="","",MAX(0,J246-1.96*O246/100))</f>
        <v>0.417769988895399</v>
      </c>
      <c r="Q246" s="40" t="n">
        <f aca="false">IF(J246="","",MIN(1,J246+1.96*O246/100))</f>
        <v>0.579877069928131</v>
      </c>
      <c r="R246" s="32" t="str">
        <f aca="false">IF(L246="","",IF(ABS(L246)&lt;=O246,"Yes","No"))</f>
        <v>Yes</v>
      </c>
      <c r="S246" s="32" t="str">
        <f aca="false">IF(L246="","",IF(ABS(L246)&lt;=1.96*O246,"Yes","No"))</f>
        <v>Yes</v>
      </c>
      <c r="T246" s="59" t="n">
        <f aca="false">IF(D246="","",ROUND(SQRT(((D246+G246)*O246/100)^2+(J246*(D246+G246)*0.09439)^2),0))</f>
        <v>53</v>
      </c>
      <c r="U246" s="32"/>
    </row>
    <row r="247" customFormat="false" ht="15" hidden="false" customHeight="false" outlineLevel="0" collapsed="false">
      <c r="A247" s="32" t="s">
        <v>418</v>
      </c>
      <c r="B247" s="32" t="s">
        <v>451</v>
      </c>
      <c r="C247" s="32" t="s">
        <v>453</v>
      </c>
      <c r="D247" s="59" t="n">
        <v>554</v>
      </c>
      <c r="E247" s="59" t="n">
        <v>552</v>
      </c>
      <c r="F247" s="68" t="n">
        <f aca="false">IF(E247="","",D247-E247)</f>
        <v>2</v>
      </c>
      <c r="G247" s="59" t="n">
        <v>539</v>
      </c>
      <c r="H247" s="59" t="n">
        <v>506</v>
      </c>
      <c r="I247" s="68" t="n">
        <f aca="false">IF(H247="","",G247-H247)</f>
        <v>33</v>
      </c>
      <c r="J247" s="40" t="n">
        <f aca="false">IF(OR(D247="",D247+G247=0),"",D247/(D247+G247))</f>
        <v>0.506861848124428</v>
      </c>
      <c r="K247" s="40" t="n">
        <f aca="false">IF(E247="","",E247/(E247+H247))</f>
        <v>0.521739130434783</v>
      </c>
      <c r="L247" s="69" t="n">
        <f aca="false">IF(OR(K247="",J247=""),"",(J247-K247)*100)</f>
        <v>-1.48772823103545</v>
      </c>
      <c r="M247" s="36" t="n">
        <v>3.93166321401231</v>
      </c>
      <c r="N247" s="36" t="n">
        <v>1.28196378881551</v>
      </c>
      <c r="O247" s="36" t="n">
        <f aca="false">SQRT(M247^2+N247^2)</f>
        <v>4.13538472022276</v>
      </c>
      <c r="P247" s="40" t="n">
        <f aca="false">IF(J247="","",MAX(0,J247-1.96*O247/100))</f>
        <v>0.425808307608062</v>
      </c>
      <c r="Q247" s="40" t="n">
        <f aca="false">IF(J247="","",MIN(1,J247+1.96*O247/100))</f>
        <v>0.587915388640794</v>
      </c>
      <c r="R247" s="32" t="str">
        <f aca="false">IF(L247="","",IF(ABS(L247)&lt;=O247,"Yes","No"))</f>
        <v>Yes</v>
      </c>
      <c r="S247" s="32" t="str">
        <f aca="false">IF(L247="","",IF(ABS(L247)&lt;=1.96*O247,"Yes","No"))</f>
        <v>Yes</v>
      </c>
      <c r="T247" s="59" t="n">
        <f aca="false">IF(D247="","",ROUND(SQRT(((D247+G247)*O247/100)^2+(J247*(D247+G247)*0.09439)^2),0))</f>
        <v>69</v>
      </c>
      <c r="U247" s="32"/>
    </row>
    <row r="248" customFormat="false" ht="15" hidden="false" customHeight="false" outlineLevel="0" collapsed="false">
      <c r="A248" s="32" t="s">
        <v>418</v>
      </c>
      <c r="B248" s="32" t="s">
        <v>451</v>
      </c>
      <c r="C248" s="32" t="s">
        <v>454</v>
      </c>
      <c r="D248" s="59" t="n">
        <v>670</v>
      </c>
      <c r="E248" s="59" t="n">
        <v>722</v>
      </c>
      <c r="F248" s="68" t="n">
        <f aca="false">IF(E248="","",D248-E248)</f>
        <v>-52</v>
      </c>
      <c r="G248" s="59" t="n">
        <v>576</v>
      </c>
      <c r="H248" s="59" t="n">
        <v>596</v>
      </c>
      <c r="I248" s="68" t="n">
        <f aca="false">IF(H248="","",G248-H248)</f>
        <v>-20</v>
      </c>
      <c r="J248" s="40" t="n">
        <f aca="false">IF(OR(D248="",D248+G248=0),"",D248/(D248+G248))</f>
        <v>0.537720706260032</v>
      </c>
      <c r="K248" s="40" t="n">
        <f aca="false">IF(E248="","",E248/(E248+H248))</f>
        <v>0.547799696509863</v>
      </c>
      <c r="L248" s="69" t="n">
        <f aca="false">IF(OR(K248="",J248=""),"",(J248-K248)*100)</f>
        <v>-1.00789902498313</v>
      </c>
      <c r="M248" s="36" t="n">
        <v>3.24353162605248</v>
      </c>
      <c r="N248" s="36" t="n">
        <v>1.28196378881551</v>
      </c>
      <c r="O248" s="36" t="n">
        <f aca="false">SQRT(M248^2+N248^2)</f>
        <v>3.4876824059878</v>
      </c>
      <c r="P248" s="40" t="n">
        <f aca="false">IF(J248="","",MAX(0,J248-1.96*O248/100))</f>
        <v>0.469362131102671</v>
      </c>
      <c r="Q248" s="40" t="n">
        <f aca="false">IF(J248="","",MIN(1,J248+1.96*O248/100))</f>
        <v>0.606079281417393</v>
      </c>
      <c r="R248" s="32" t="str">
        <f aca="false">IF(L248="","",IF(ABS(L248)&lt;=O248,"Yes","No"))</f>
        <v>Yes</v>
      </c>
      <c r="S248" s="32" t="str">
        <f aca="false">IF(L248="","",IF(ABS(L248)&lt;=1.96*O248,"Yes","No"))</f>
        <v>Yes</v>
      </c>
      <c r="T248" s="59" t="n">
        <f aca="false">IF(D248="","",ROUND(SQRT(((D248+G248)*O248/100)^2+(J248*(D248+G248)*0.09179)^2),0))</f>
        <v>75</v>
      </c>
      <c r="U248" s="32"/>
    </row>
    <row r="249" customFormat="false" ht="15" hidden="false" customHeight="false" outlineLevel="0" collapsed="false">
      <c r="A249" s="32" t="s">
        <v>418</v>
      </c>
      <c r="B249" s="32" t="s">
        <v>451</v>
      </c>
      <c r="C249" s="32" t="s">
        <v>455</v>
      </c>
      <c r="D249" s="59" t="n">
        <v>293</v>
      </c>
      <c r="E249" s="59" t="n">
        <v>339</v>
      </c>
      <c r="F249" s="68" t="n">
        <f aca="false">IF(E249="","",D249-E249)</f>
        <v>-46</v>
      </c>
      <c r="G249" s="59" t="n">
        <v>329</v>
      </c>
      <c r="H249" s="59" t="n">
        <v>338</v>
      </c>
      <c r="I249" s="68" t="n">
        <f aca="false">IF(H249="","",G249-H249)</f>
        <v>-9</v>
      </c>
      <c r="J249" s="40" t="n">
        <f aca="false">IF(OR(D249="",D249+G249=0),"",D249/(D249+G249))</f>
        <v>0.471061093247588</v>
      </c>
      <c r="K249" s="40" t="n">
        <f aca="false">IF(E249="","",E249/(E249+H249))</f>
        <v>0.500738552437223</v>
      </c>
      <c r="L249" s="69" t="n">
        <f aca="false">IF(OR(K249="",J249=""),"",(J249-K249)*100)</f>
        <v>-2.96774591896347</v>
      </c>
      <c r="M249" s="36" t="n">
        <v>6.04985165465226</v>
      </c>
      <c r="N249" s="36" t="n">
        <v>1.28196378881551</v>
      </c>
      <c r="O249" s="36" t="n">
        <f aca="false">SQRT(M249^2+N249^2)</f>
        <v>6.18418436005371</v>
      </c>
      <c r="P249" s="40" t="n">
        <f aca="false">IF(J249="","",MAX(0,J249-1.96*O249/100))</f>
        <v>0.349851079790536</v>
      </c>
      <c r="Q249" s="40" t="n">
        <f aca="false">IF(J249="","",MIN(1,J249+1.96*O249/100))</f>
        <v>0.592271106704641</v>
      </c>
      <c r="R249" s="32" t="str">
        <f aca="false">IF(L249="","",IF(ABS(L249)&lt;=O249,"Yes","No"))</f>
        <v>Yes</v>
      </c>
      <c r="S249" s="32" t="str">
        <f aca="false">IF(L249="","",IF(ABS(L249)&lt;=1.96*O249,"Yes","No"))</f>
        <v>Yes</v>
      </c>
      <c r="T249" s="59" t="n">
        <f aca="false">IF(D249="","",ROUND(SQRT(((D249+G249)*O249/100)^2+(J249*(D249+G249)*0.15542)^2),0))</f>
        <v>60</v>
      </c>
      <c r="U249" s="32"/>
    </row>
    <row r="250" customFormat="false" ht="15" hidden="false" customHeight="false" outlineLevel="0" collapsed="false">
      <c r="A250" s="32" t="s">
        <v>418</v>
      </c>
      <c r="B250" s="32" t="s">
        <v>451</v>
      </c>
      <c r="C250" s="32" t="s">
        <v>456</v>
      </c>
      <c r="D250" s="59" t="n">
        <v>591</v>
      </c>
      <c r="E250" s="59" t="n">
        <v>579</v>
      </c>
      <c r="F250" s="68" t="n">
        <f aca="false">IF(E250="","",D250-E250)</f>
        <v>12</v>
      </c>
      <c r="G250" s="59" t="n">
        <v>483</v>
      </c>
      <c r="H250" s="59" t="n">
        <v>482</v>
      </c>
      <c r="I250" s="68" t="n">
        <f aca="false">IF(H250="","",G250-H250)</f>
        <v>1</v>
      </c>
      <c r="J250" s="40" t="n">
        <f aca="false">IF(OR(D250="",D250+G250=0),"",D250/(D250+G250))</f>
        <v>0.550279329608939</v>
      </c>
      <c r="K250" s="40" t="n">
        <f aca="false">IF(E250="","",E250/(E250+H250))</f>
        <v>0.545711592836946</v>
      </c>
      <c r="L250" s="69" t="n">
        <f aca="false">IF(OR(K250="",J250=""),"",(J250-K250)*100)</f>
        <v>0.456773677199229</v>
      </c>
      <c r="M250" s="36" t="n">
        <v>3.93166321401231</v>
      </c>
      <c r="N250" s="36" t="n">
        <v>1.28196378881551</v>
      </c>
      <c r="O250" s="36" t="n">
        <f aca="false">SQRT(M250^2+N250^2)</f>
        <v>4.13538472022276</v>
      </c>
      <c r="P250" s="40" t="n">
        <f aca="false">IF(J250="","",MAX(0,J250-1.96*O250/100))</f>
        <v>0.469225789092573</v>
      </c>
      <c r="Q250" s="40" t="n">
        <f aca="false">IF(J250="","",MIN(1,J250+1.96*O250/100))</f>
        <v>0.631332870125305</v>
      </c>
      <c r="R250" s="32" t="str">
        <f aca="false">IF(L250="","",IF(ABS(L250)&lt;=O250,"Yes","No"))</f>
        <v>Yes</v>
      </c>
      <c r="S250" s="32" t="str">
        <f aca="false">IF(L250="","",IF(ABS(L250)&lt;=1.96*O250,"Yes","No"))</f>
        <v>Yes</v>
      </c>
      <c r="T250" s="59" t="n">
        <f aca="false">IF(D250="","",ROUND(SQRT(((D250+G250)*O250/100)^2+(J250*(D250+G250)*0.09439)^2),0))</f>
        <v>71</v>
      </c>
      <c r="U250" s="32"/>
    </row>
    <row r="251" customFormat="false" ht="15" hidden="false" customHeight="false" outlineLevel="0" collapsed="false">
      <c r="A251" s="32" t="s">
        <v>418</v>
      </c>
      <c r="B251" s="32" t="s">
        <v>451</v>
      </c>
      <c r="C251" s="32" t="s">
        <v>457</v>
      </c>
      <c r="D251" s="59" t="n">
        <v>550</v>
      </c>
      <c r="E251" s="59" t="n">
        <v>562</v>
      </c>
      <c r="F251" s="68" t="n">
        <f aca="false">IF(E251="","",D251-E251)</f>
        <v>-12</v>
      </c>
      <c r="G251" s="59" t="n">
        <v>509</v>
      </c>
      <c r="H251" s="59" t="n">
        <v>525</v>
      </c>
      <c r="I251" s="68" t="n">
        <f aca="false">IF(H251="","",G251-H251)</f>
        <v>-16</v>
      </c>
      <c r="J251" s="40" t="n">
        <f aca="false">IF(OR(D251="",D251+G251=0),"",D251/(D251+G251))</f>
        <v>0.519357884796978</v>
      </c>
      <c r="K251" s="40" t="n">
        <f aca="false">IF(E251="","",E251/(E251+H251))</f>
        <v>0.517019319227231</v>
      </c>
      <c r="L251" s="69" t="n">
        <f aca="false">IF(OR(K251="",J251=""),"",(J251-K251)*100)</f>
        <v>0.233856556974743</v>
      </c>
      <c r="M251" s="36" t="n">
        <v>3.93166321401231</v>
      </c>
      <c r="N251" s="36" t="n">
        <v>1.28196378881551</v>
      </c>
      <c r="O251" s="36" t="n">
        <f aca="false">SQRT(M251^2+N251^2)</f>
        <v>4.13538472022276</v>
      </c>
      <c r="P251" s="40" t="n">
        <f aca="false">IF(J251="","",MAX(0,J251-1.96*O251/100))</f>
        <v>0.438304344280612</v>
      </c>
      <c r="Q251" s="40" t="n">
        <f aca="false">IF(J251="","",MIN(1,J251+1.96*O251/100))</f>
        <v>0.600411425313344</v>
      </c>
      <c r="R251" s="32" t="str">
        <f aca="false">IF(L251="","",IF(ABS(L251)&lt;=O251,"Yes","No"))</f>
        <v>Yes</v>
      </c>
      <c r="S251" s="32" t="str">
        <f aca="false">IF(L251="","",IF(ABS(L251)&lt;=1.96*O251,"Yes","No"))</f>
        <v>Yes</v>
      </c>
      <c r="T251" s="59" t="n">
        <f aca="false">IF(D251="","",ROUND(SQRT(((D251+G251)*O251/100)^2+(J251*(D251+G251)*0.09439)^2),0))</f>
        <v>68</v>
      </c>
      <c r="U251" s="32"/>
    </row>
    <row r="252" customFormat="false" ht="15" hidden="false" customHeight="false" outlineLevel="0" collapsed="false">
      <c r="A252" s="32" t="s">
        <v>418</v>
      </c>
      <c r="B252" s="32" t="s">
        <v>451</v>
      </c>
      <c r="C252" s="32" t="s">
        <v>458</v>
      </c>
      <c r="D252" s="59" t="n">
        <v>341</v>
      </c>
      <c r="E252" s="59" t="n">
        <v>337</v>
      </c>
      <c r="F252" s="68" t="n">
        <f aca="false">IF(E252="","",D252-E252)</f>
        <v>4</v>
      </c>
      <c r="G252" s="59" t="n">
        <v>294</v>
      </c>
      <c r="H252" s="59" t="n">
        <v>296</v>
      </c>
      <c r="I252" s="68" t="n">
        <f aca="false">IF(H252="","",G252-H252)</f>
        <v>-2</v>
      </c>
      <c r="J252" s="40" t="n">
        <f aca="false">IF(OR(D252="",D252+G252=0),"",D252/(D252+G252))</f>
        <v>0.537007874015748</v>
      </c>
      <c r="K252" s="40" t="n">
        <f aca="false">IF(E252="","",E252/(E252+H252))</f>
        <v>0.532385466034755</v>
      </c>
      <c r="L252" s="69" t="n">
        <f aca="false">IF(OR(K252="",J252=""),"",(J252-K252)*100)</f>
        <v>0.462240798099289</v>
      </c>
      <c r="M252" s="36" t="n">
        <v>6.04985165465226</v>
      </c>
      <c r="N252" s="36" t="n">
        <v>1.28196378881551</v>
      </c>
      <c r="O252" s="36" t="n">
        <f aca="false">SQRT(M252^2+N252^2)</f>
        <v>6.18418436005371</v>
      </c>
      <c r="P252" s="40" t="n">
        <f aca="false">IF(J252="","",MAX(0,J252-1.96*O252/100))</f>
        <v>0.415797860558695</v>
      </c>
      <c r="Q252" s="40" t="n">
        <f aca="false">IF(J252="","",MIN(1,J252+1.96*O252/100))</f>
        <v>0.658217887472801</v>
      </c>
      <c r="R252" s="32" t="str">
        <f aca="false">IF(L252="","",IF(ABS(L252)&lt;=O252,"Yes","No"))</f>
        <v>Yes</v>
      </c>
      <c r="S252" s="32" t="str">
        <f aca="false">IF(L252="","",IF(ABS(L252)&lt;=1.96*O252,"Yes","No"))</f>
        <v>Yes</v>
      </c>
      <c r="T252" s="59" t="n">
        <f aca="false">IF(D252="","",ROUND(SQRT(((D252+G252)*O252/100)^2+(J252*(D252+G252)*0.15542)^2),0))</f>
        <v>66</v>
      </c>
      <c r="U252" s="32"/>
    </row>
    <row r="253" customFormat="false" ht="15" hidden="false" customHeight="false" outlineLevel="0" collapsed="false">
      <c r="A253" s="32" t="s">
        <v>418</v>
      </c>
      <c r="B253" s="32" t="s">
        <v>451</v>
      </c>
      <c r="C253" s="32" t="s">
        <v>459</v>
      </c>
      <c r="D253" s="59" t="n">
        <v>509</v>
      </c>
      <c r="E253" s="59" t="n">
        <v>517</v>
      </c>
      <c r="F253" s="68" t="n">
        <f aca="false">IF(E253="","",D253-E253)</f>
        <v>-8</v>
      </c>
      <c r="G253" s="59" t="n">
        <v>387</v>
      </c>
      <c r="H253" s="59" t="n">
        <v>388</v>
      </c>
      <c r="I253" s="68" t="n">
        <f aca="false">IF(H253="","",G253-H253)</f>
        <v>-1</v>
      </c>
      <c r="J253" s="40" t="n">
        <f aca="false">IF(OR(D253="",D253+G253=0),"",D253/(D253+G253))</f>
        <v>0.568080357142857</v>
      </c>
      <c r="K253" s="40" t="n">
        <f aca="false">IF(E253="","",E253/(E253+H253))</f>
        <v>0.571270718232044</v>
      </c>
      <c r="L253" s="69" t="n">
        <f aca="false">IF(OR(K253="",J253=""),"",(J253-K253)*100)</f>
        <v>-0.319036108918713</v>
      </c>
      <c r="M253" s="36" t="n">
        <v>3.93166321401231</v>
      </c>
      <c r="N253" s="36" t="n">
        <v>1.28196378881551</v>
      </c>
      <c r="O253" s="36" t="n">
        <f aca="false">SQRT(M253^2+N253^2)</f>
        <v>4.13538472022276</v>
      </c>
      <c r="P253" s="40" t="n">
        <f aca="false">IF(J253="","",MAX(0,J253-1.96*O253/100))</f>
        <v>0.487026816626491</v>
      </c>
      <c r="Q253" s="40" t="n">
        <f aca="false">IF(J253="","",MIN(1,J253+1.96*O253/100))</f>
        <v>0.649133897659223</v>
      </c>
      <c r="R253" s="32" t="str">
        <f aca="false">IF(L253="","",IF(ABS(L253)&lt;=O253,"Yes","No"))</f>
        <v>Yes</v>
      </c>
      <c r="S253" s="32" t="str">
        <f aca="false">IF(L253="","",IF(ABS(L253)&lt;=1.96*O253,"Yes","No"))</f>
        <v>Yes</v>
      </c>
      <c r="T253" s="59" t="n">
        <f aca="false">IF(D253="","",ROUND(SQRT(((D253+G253)*O253/100)^2+(J253*(D253+G253)*0.09439)^2),0))</f>
        <v>61</v>
      </c>
      <c r="U253" s="32"/>
    </row>
    <row r="254" customFormat="false" ht="15" hidden="false" customHeight="false" outlineLevel="0" collapsed="false">
      <c r="A254" s="32" t="s">
        <v>418</v>
      </c>
      <c r="B254" s="32" t="s">
        <v>451</v>
      </c>
      <c r="C254" s="32" t="s">
        <v>460</v>
      </c>
      <c r="D254" s="59" t="n">
        <v>312</v>
      </c>
      <c r="E254" s="59" t="n">
        <v>329</v>
      </c>
      <c r="F254" s="68" t="n">
        <f aca="false">IF(E254="","",D254-E254)</f>
        <v>-17</v>
      </c>
      <c r="G254" s="59" t="n">
        <v>236</v>
      </c>
      <c r="H254" s="59" t="n">
        <v>217</v>
      </c>
      <c r="I254" s="68" t="n">
        <f aca="false">IF(H254="","",G254-H254)</f>
        <v>19</v>
      </c>
      <c r="J254" s="40" t="n">
        <f aca="false">IF(OR(D254="",D254+G254=0),"",D254/(D254+G254))</f>
        <v>0.569343065693431</v>
      </c>
      <c r="K254" s="40" t="n">
        <f aca="false">IF(E254="","",E254/(E254+H254))</f>
        <v>0.602564102564103</v>
      </c>
      <c r="L254" s="69" t="n">
        <f aca="false">IF(OR(K254="",J254=""),"",(J254-K254)*100)</f>
        <v>-3.32210368706719</v>
      </c>
      <c r="M254" s="36" t="n">
        <v>6.04985165465226</v>
      </c>
      <c r="N254" s="36" t="n">
        <v>1.28196378881551</v>
      </c>
      <c r="O254" s="36" t="n">
        <f aca="false">SQRT(M254^2+N254^2)</f>
        <v>6.18418436005371</v>
      </c>
      <c r="P254" s="40" t="n">
        <f aca="false">IF(J254="","",MAX(0,J254-1.96*O254/100))</f>
        <v>0.448133052236378</v>
      </c>
      <c r="Q254" s="40" t="n">
        <f aca="false">IF(J254="","",MIN(1,J254+1.96*O254/100))</f>
        <v>0.690553079150483</v>
      </c>
      <c r="R254" s="32" t="str">
        <f aca="false">IF(L254="","",IF(ABS(L254)&lt;=O254,"Yes","No"))</f>
        <v>Yes</v>
      </c>
      <c r="S254" s="32" t="str">
        <f aca="false">IF(L254="","",IF(ABS(L254)&lt;=1.96*O254,"Yes","No"))</f>
        <v>Yes</v>
      </c>
      <c r="T254" s="59" t="n">
        <f aca="false">IF(D254="","",ROUND(SQRT(((D254+G254)*O254/100)^2+(J254*(D254+G254)*0.15542)^2),0))</f>
        <v>59</v>
      </c>
      <c r="U254" s="32"/>
    </row>
    <row r="255" customFormat="false" ht="15" hidden="false" customHeight="false" outlineLevel="0" collapsed="false">
      <c r="A255" s="32" t="s">
        <v>418</v>
      </c>
      <c r="B255" s="32" t="s">
        <v>451</v>
      </c>
      <c r="C255" s="32" t="s">
        <v>461</v>
      </c>
      <c r="D255" s="59" t="n">
        <v>322</v>
      </c>
      <c r="E255" s="59" t="n">
        <v>352</v>
      </c>
      <c r="F255" s="68" t="n">
        <f aca="false">IF(E255="","",D255-E255)</f>
        <v>-30</v>
      </c>
      <c r="G255" s="59" t="n">
        <v>366</v>
      </c>
      <c r="H255" s="59" t="n">
        <v>326</v>
      </c>
      <c r="I255" s="68" t="n">
        <f aca="false">IF(H255="","",G255-H255)</f>
        <v>40</v>
      </c>
      <c r="J255" s="40" t="n">
        <f aca="false">IF(OR(D255="",D255+G255=0),"",D255/(D255+G255))</f>
        <v>0.468023255813954</v>
      </c>
      <c r="K255" s="40" t="n">
        <f aca="false">IF(E255="","",E255/(E255+H255))</f>
        <v>0.519174041297935</v>
      </c>
      <c r="L255" s="69" t="n">
        <f aca="false">IF(OR(K255="",J255=""),"",(J255-K255)*100)</f>
        <v>-5.11507854839816</v>
      </c>
      <c r="M255" s="36" t="n">
        <v>6.04985165465226</v>
      </c>
      <c r="N255" s="36" t="n">
        <v>1.28196378881551</v>
      </c>
      <c r="O255" s="36" t="n">
        <f aca="false">SQRT(M255^2+N255^2)</f>
        <v>6.18418436005371</v>
      </c>
      <c r="P255" s="40" t="n">
        <f aca="false">IF(J255="","",MAX(0,J255-1.96*O255/100))</f>
        <v>0.346813242356901</v>
      </c>
      <c r="Q255" s="40" t="n">
        <f aca="false">IF(J255="","",MIN(1,J255+1.96*O255/100))</f>
        <v>0.589233269271006</v>
      </c>
      <c r="R255" s="32" t="str">
        <f aca="false">IF(L255="","",IF(ABS(L255)&lt;=O255,"Yes","No"))</f>
        <v>Yes</v>
      </c>
      <c r="S255" s="32" t="str">
        <f aca="false">IF(L255="","",IF(ABS(L255)&lt;=1.96*O255,"Yes","No"))</f>
        <v>Yes</v>
      </c>
      <c r="T255" s="59" t="n">
        <f aca="false">IF(D255="","",ROUND(SQRT(((D255+G255)*O255/100)^2+(J255*(D255+G255)*0.15542)^2),0))</f>
        <v>66</v>
      </c>
      <c r="U255" s="32"/>
    </row>
    <row r="256" customFormat="false" ht="15" hidden="false" customHeight="false" outlineLevel="0" collapsed="false">
      <c r="A256" s="32" t="s">
        <v>418</v>
      </c>
      <c r="B256" s="32" t="s">
        <v>451</v>
      </c>
      <c r="C256" s="32" t="s">
        <v>462</v>
      </c>
      <c r="D256" s="59" t="n">
        <v>414</v>
      </c>
      <c r="E256" s="59" t="n">
        <v>420</v>
      </c>
      <c r="F256" s="68" t="n">
        <f aca="false">IF(E256="","",D256-E256)</f>
        <v>-6</v>
      </c>
      <c r="G256" s="59" t="n">
        <v>382</v>
      </c>
      <c r="H256" s="59" t="n">
        <v>378</v>
      </c>
      <c r="I256" s="68" t="n">
        <f aca="false">IF(H256="","",G256-H256)</f>
        <v>4</v>
      </c>
      <c r="J256" s="40" t="n">
        <f aca="false">IF(OR(D256="",D256+G256=0),"",D256/(D256+G256))</f>
        <v>0.520100502512563</v>
      </c>
      <c r="K256" s="40" t="n">
        <f aca="false">IF(E256="","",E256/(E256+H256))</f>
        <v>0.526315789473684</v>
      </c>
      <c r="L256" s="69" t="n">
        <f aca="false">IF(OR(K256="",J256=""),"",(J256-K256)*100)</f>
        <v>-0.621528696112139</v>
      </c>
      <c r="M256" s="36" t="n">
        <v>3.93166321401231</v>
      </c>
      <c r="N256" s="36" t="n">
        <v>1.28196378881551</v>
      </c>
      <c r="O256" s="36" t="n">
        <f aca="false">SQRT(M256^2+N256^2)</f>
        <v>4.13538472022276</v>
      </c>
      <c r="P256" s="40" t="n">
        <f aca="false">IF(J256="","",MAX(0,J256-1.96*O256/100))</f>
        <v>0.439046961996197</v>
      </c>
      <c r="Q256" s="40" t="n">
        <f aca="false">IF(J256="","",MIN(1,J256+1.96*O256/100))</f>
        <v>0.601154043028929</v>
      </c>
      <c r="R256" s="32" t="str">
        <f aca="false">IF(L256="","",IF(ABS(L256)&lt;=O256,"Yes","No"))</f>
        <v>Yes</v>
      </c>
      <c r="S256" s="32" t="str">
        <f aca="false">IF(L256="","",IF(ABS(L256)&lt;=1.96*O256,"Yes","No"))</f>
        <v>Yes</v>
      </c>
      <c r="T256" s="59" t="n">
        <f aca="false">IF(D256="","",ROUND(SQRT(((D256+G256)*O256/100)^2+(J256*(D256+G256)*0.09439)^2),0))</f>
        <v>51</v>
      </c>
      <c r="U256" s="32"/>
    </row>
    <row r="257" customFormat="false" ht="15" hidden="false" customHeight="false" outlineLevel="0" collapsed="false">
      <c r="A257" s="32" t="s">
        <v>418</v>
      </c>
      <c r="B257" s="32" t="s">
        <v>451</v>
      </c>
      <c r="C257" s="32" t="s">
        <v>463</v>
      </c>
      <c r="D257" s="59" t="n">
        <v>484</v>
      </c>
      <c r="E257" s="59" t="n">
        <v>522</v>
      </c>
      <c r="F257" s="68" t="n">
        <f aca="false">IF(E257="","",D257-E257)</f>
        <v>-38</v>
      </c>
      <c r="G257" s="59" t="n">
        <v>408</v>
      </c>
      <c r="H257" s="59" t="n">
        <v>400</v>
      </c>
      <c r="I257" s="68" t="n">
        <f aca="false">IF(H257="","",G257-H257)</f>
        <v>8</v>
      </c>
      <c r="J257" s="40" t="n">
        <f aca="false">IF(OR(D257="",D257+G257=0),"",D257/(D257+G257))</f>
        <v>0.542600896860987</v>
      </c>
      <c r="K257" s="40" t="n">
        <f aca="false">IF(E257="","",E257/(E257+H257))</f>
        <v>0.566160520607375</v>
      </c>
      <c r="L257" s="69" t="n">
        <f aca="false">IF(OR(K257="",J257=""),"",(J257-K257)*100)</f>
        <v>-2.35596237463888</v>
      </c>
      <c r="M257" s="36" t="n">
        <v>3.93166321401231</v>
      </c>
      <c r="N257" s="36" t="n">
        <v>1.28196378881551</v>
      </c>
      <c r="O257" s="36" t="n">
        <f aca="false">SQRT(M257^2+N257^2)</f>
        <v>4.13538472022276</v>
      </c>
      <c r="P257" s="40" t="n">
        <f aca="false">IF(J257="","",MAX(0,J257-1.96*O257/100))</f>
        <v>0.461547356344621</v>
      </c>
      <c r="Q257" s="40" t="n">
        <f aca="false">IF(J257="","",MIN(1,J257+1.96*O257/100))</f>
        <v>0.623654437377353</v>
      </c>
      <c r="R257" s="32" t="str">
        <f aca="false">IF(L257="","",IF(ABS(L257)&lt;=O257,"Yes","No"))</f>
        <v>Yes</v>
      </c>
      <c r="S257" s="32" t="str">
        <f aca="false">IF(L257="","",IF(ABS(L257)&lt;=1.96*O257,"Yes","No"))</f>
        <v>Yes</v>
      </c>
      <c r="T257" s="59" t="n">
        <f aca="false">IF(D257="","",ROUND(SQRT(((D257+G257)*O257/100)^2+(J257*(D257+G257)*0.09439)^2),0))</f>
        <v>59</v>
      </c>
      <c r="U257" s="32"/>
    </row>
    <row r="258" customFormat="false" ht="15" hidden="false" customHeight="false" outlineLevel="0" collapsed="false">
      <c r="A258" s="32" t="s">
        <v>418</v>
      </c>
      <c r="B258" s="32" t="s">
        <v>451</v>
      </c>
      <c r="C258" s="32" t="s">
        <v>464</v>
      </c>
      <c r="D258" s="59" t="n">
        <v>425</v>
      </c>
      <c r="E258" s="59" t="n">
        <v>436</v>
      </c>
      <c r="F258" s="68" t="n">
        <f aca="false">IF(E258="","",D258-E258)</f>
        <v>-11</v>
      </c>
      <c r="G258" s="59" t="n">
        <v>442</v>
      </c>
      <c r="H258" s="59" t="n">
        <v>423</v>
      </c>
      <c r="I258" s="68" t="n">
        <f aca="false">IF(H258="","",G258-H258)</f>
        <v>19</v>
      </c>
      <c r="J258" s="40" t="n">
        <f aca="false">IF(OR(D258="",D258+G258=0),"",D258/(D258+G258))</f>
        <v>0.490196078431373</v>
      </c>
      <c r="K258" s="40" t="n">
        <f aca="false">IF(E258="","",E258/(E258+H258))</f>
        <v>0.507566938300349</v>
      </c>
      <c r="L258" s="69" t="n">
        <f aca="false">IF(OR(K258="",J258=""),"",(J258-K258)*100)</f>
        <v>-1.73708598689767</v>
      </c>
      <c r="M258" s="36" t="n">
        <v>3.93166321401231</v>
      </c>
      <c r="N258" s="36" t="n">
        <v>1.28196378881551</v>
      </c>
      <c r="O258" s="36" t="n">
        <f aca="false">SQRT(M258^2+N258^2)</f>
        <v>4.13538472022276</v>
      </c>
      <c r="P258" s="40" t="n">
        <f aca="false">IF(J258="","",MAX(0,J258-1.96*O258/100))</f>
        <v>0.409142537915006</v>
      </c>
      <c r="Q258" s="40" t="n">
        <f aca="false">IF(J258="","",MIN(1,J258+1.96*O258/100))</f>
        <v>0.571249618947739</v>
      </c>
      <c r="R258" s="32" t="str">
        <f aca="false">IF(L258="","",IF(ABS(L258)&lt;=O258,"Yes","No"))</f>
        <v>Yes</v>
      </c>
      <c r="S258" s="32" t="str">
        <f aca="false">IF(L258="","",IF(ABS(L258)&lt;=1.96*O258,"Yes","No"))</f>
        <v>Yes</v>
      </c>
      <c r="T258" s="59" t="n">
        <f aca="false">IF(D258="","",ROUND(SQRT(((D258+G258)*O258/100)^2+(J258*(D258+G258)*0.09439)^2),0))</f>
        <v>54</v>
      </c>
      <c r="U258" s="32"/>
    </row>
    <row r="259" customFormat="false" ht="15" hidden="false" customHeight="false" outlineLevel="0" collapsed="false">
      <c r="A259" s="32" t="s">
        <v>418</v>
      </c>
      <c r="B259" s="32" t="s">
        <v>451</v>
      </c>
      <c r="C259" s="32" t="s">
        <v>465</v>
      </c>
      <c r="D259" s="59" t="n">
        <v>940</v>
      </c>
      <c r="E259" s="59" t="n">
        <v>925</v>
      </c>
      <c r="F259" s="68" t="n">
        <f aca="false">IF(E259="","",D259-E259)</f>
        <v>15</v>
      </c>
      <c r="G259" s="59" t="n">
        <v>791</v>
      </c>
      <c r="H259" s="59" t="n">
        <v>710</v>
      </c>
      <c r="I259" s="68" t="n">
        <f aca="false">IF(H259="","",G259-H259)</f>
        <v>81</v>
      </c>
      <c r="J259" s="40" t="n">
        <f aca="false">IF(OR(D259="",D259+G259=0),"",D259/(D259+G259))</f>
        <v>0.543038705950318</v>
      </c>
      <c r="K259" s="40" t="n">
        <f aca="false">IF(E259="","",E259/(E259+H259))</f>
        <v>0.565749235474006</v>
      </c>
      <c r="L259" s="69" t="n">
        <f aca="false">IF(OR(K259="",J259=""),"",(J259-K259)*100)</f>
        <v>-2.27105295236884</v>
      </c>
      <c r="M259" s="36" t="n">
        <v>3.24353162605248</v>
      </c>
      <c r="N259" s="36" t="n">
        <v>1.28196378881551</v>
      </c>
      <c r="O259" s="36" t="n">
        <f aca="false">SQRT(M259^2+N259^2)</f>
        <v>3.4876824059878</v>
      </c>
      <c r="P259" s="40" t="n">
        <f aca="false">IF(J259="","",MAX(0,J259-1.96*O259/100))</f>
        <v>0.474680130792957</v>
      </c>
      <c r="Q259" s="40" t="n">
        <f aca="false">IF(J259="","",MIN(1,J259+1.96*O259/100))</f>
        <v>0.611397281107679</v>
      </c>
      <c r="R259" s="32" t="str">
        <f aca="false">IF(L259="","",IF(ABS(L259)&lt;=O259,"Yes","No"))</f>
        <v>Yes</v>
      </c>
      <c r="S259" s="32" t="str">
        <f aca="false">IF(L259="","",IF(ABS(L259)&lt;=1.96*O259,"Yes","No"))</f>
        <v>Yes</v>
      </c>
      <c r="T259" s="59" t="n">
        <f aca="false">IF(D259="","",ROUND(SQRT(((D259+G259)*O259/100)^2+(J259*(D259+G259)*0.09179)^2),0))</f>
        <v>105</v>
      </c>
      <c r="U259" s="32"/>
    </row>
    <row r="260" customFormat="false" ht="15" hidden="false" customHeight="false" outlineLevel="0" collapsed="false">
      <c r="A260" s="32" t="s">
        <v>418</v>
      </c>
      <c r="B260" s="32" t="s">
        <v>451</v>
      </c>
      <c r="C260" s="32" t="s">
        <v>466</v>
      </c>
      <c r="D260" s="59" t="n">
        <v>480</v>
      </c>
      <c r="E260" s="59" t="n">
        <v>535</v>
      </c>
      <c r="F260" s="68" t="n">
        <f aca="false">IF(E260="","",D260-E260)</f>
        <v>-55</v>
      </c>
      <c r="G260" s="59" t="n">
        <v>539</v>
      </c>
      <c r="H260" s="59" t="n">
        <v>514</v>
      </c>
      <c r="I260" s="68" t="n">
        <f aca="false">IF(H260="","",G260-H260)</f>
        <v>25</v>
      </c>
      <c r="J260" s="40" t="n">
        <f aca="false">IF(OR(D260="",D260+G260=0),"",D260/(D260+G260))</f>
        <v>0.471050049067713</v>
      </c>
      <c r="K260" s="40" t="n">
        <f aca="false">IF(E260="","",E260/(E260+H260))</f>
        <v>0.510009532888465</v>
      </c>
      <c r="L260" s="69" t="n">
        <f aca="false">IF(OR(K260="",J260=""),"",(J260-K260)*100)</f>
        <v>-3.89594838207517</v>
      </c>
      <c r="M260" s="36" t="n">
        <v>3.93166321401231</v>
      </c>
      <c r="N260" s="36" t="n">
        <v>1.28196378881551</v>
      </c>
      <c r="O260" s="36" t="n">
        <f aca="false">SQRT(M260^2+N260^2)</f>
        <v>4.13538472022276</v>
      </c>
      <c r="P260" s="40" t="n">
        <f aca="false">IF(J260="","",MAX(0,J260-1.96*O260/100))</f>
        <v>0.389996508551347</v>
      </c>
      <c r="Q260" s="40" t="n">
        <f aca="false">IF(J260="","",MIN(1,J260+1.96*O260/100))</f>
        <v>0.55210358958408</v>
      </c>
      <c r="R260" s="32" t="str">
        <f aca="false">IF(L260="","",IF(ABS(L260)&lt;=O260,"Yes","No"))</f>
        <v>Yes</v>
      </c>
      <c r="S260" s="32" t="str">
        <f aca="false">IF(L260="","",IF(ABS(L260)&lt;=1.96*O260,"Yes","No"))</f>
        <v>Yes</v>
      </c>
      <c r="T260" s="59" t="n">
        <f aca="false">IF(D260="","",ROUND(SQRT(((D260+G260)*O260/100)^2+(J260*(D260+G260)*0.09439)^2),0))</f>
        <v>62</v>
      </c>
      <c r="U260" s="32"/>
    </row>
    <row r="261" customFormat="false" ht="15" hidden="false" customHeight="false" outlineLevel="0" collapsed="false">
      <c r="A261" s="32" t="s">
        <v>418</v>
      </c>
      <c r="B261" s="32" t="s">
        <v>451</v>
      </c>
      <c r="C261" s="32" t="s">
        <v>467</v>
      </c>
      <c r="D261" s="59" t="n">
        <v>445</v>
      </c>
      <c r="E261" s="59" t="n">
        <v>499</v>
      </c>
      <c r="F261" s="68" t="n">
        <f aca="false">IF(E261="","",D261-E261)</f>
        <v>-54</v>
      </c>
      <c r="G261" s="59" t="n">
        <v>494</v>
      </c>
      <c r="H261" s="59" t="n">
        <v>468</v>
      </c>
      <c r="I261" s="68" t="n">
        <f aca="false">IF(H261="","",G261-H261)</f>
        <v>26</v>
      </c>
      <c r="J261" s="40" t="n">
        <f aca="false">IF(OR(D261="",D261+G261=0),"",D261/(D261+G261))</f>
        <v>0.473908413205538</v>
      </c>
      <c r="K261" s="40" t="n">
        <f aca="false">IF(E261="","",E261/(E261+H261))</f>
        <v>0.516028955532575</v>
      </c>
      <c r="L261" s="69" t="n">
        <f aca="false">IF(OR(K261="",J261=""),"",(J261-K261)*100)</f>
        <v>-4.21205423270372</v>
      </c>
      <c r="M261" s="36" t="n">
        <v>3.93166321401231</v>
      </c>
      <c r="N261" s="36" t="n">
        <v>1.28196378881551</v>
      </c>
      <c r="O261" s="36" t="n">
        <f aca="false">SQRT(M261^2+N261^2)</f>
        <v>4.13538472022276</v>
      </c>
      <c r="P261" s="40" t="n">
        <f aca="false">IF(J261="","",MAX(0,J261-1.96*O261/100))</f>
        <v>0.392854872689172</v>
      </c>
      <c r="Q261" s="40" t="n">
        <f aca="false">IF(J261="","",MIN(1,J261+1.96*O261/100))</f>
        <v>0.554961953721904</v>
      </c>
      <c r="R261" s="32" t="str">
        <f aca="false">IF(L261="","",IF(ABS(L261)&lt;=O261,"Yes","No"))</f>
        <v>No</v>
      </c>
      <c r="S261" s="32" t="str">
        <f aca="false">IF(L261="","",IF(ABS(L261)&lt;=1.96*O261,"Yes","No"))</f>
        <v>Yes</v>
      </c>
      <c r="T261" s="59" t="n">
        <f aca="false">IF(D261="","",ROUND(SQRT(((D261+G261)*O261/100)^2+(J261*(D261+G261)*0.09439)^2),0))</f>
        <v>57</v>
      </c>
      <c r="U261" s="32"/>
    </row>
    <row r="262" customFormat="false" ht="15" hidden="false" customHeight="false" outlineLevel="0" collapsed="false">
      <c r="A262" s="32" t="s">
        <v>418</v>
      </c>
      <c r="B262" s="32" t="s">
        <v>451</v>
      </c>
      <c r="C262" s="32" t="s">
        <v>468</v>
      </c>
      <c r="D262" s="59" t="n">
        <v>498</v>
      </c>
      <c r="E262" s="59" t="n">
        <v>503</v>
      </c>
      <c r="F262" s="68" t="n">
        <f aca="false">IF(E262="","",D262-E262)</f>
        <v>-5</v>
      </c>
      <c r="G262" s="59" t="n">
        <v>467</v>
      </c>
      <c r="H262" s="59" t="n">
        <v>468</v>
      </c>
      <c r="I262" s="68" t="n">
        <f aca="false">IF(H262="","",G262-H262)</f>
        <v>-1</v>
      </c>
      <c r="J262" s="40" t="n">
        <f aca="false">IF(OR(D262="",D262+G262=0),"",D262/(D262+G262))</f>
        <v>0.516062176165803</v>
      </c>
      <c r="K262" s="40" t="n">
        <f aca="false">IF(E262="","",E262/(E262+H262))</f>
        <v>0.518022657054583</v>
      </c>
      <c r="L262" s="69" t="n">
        <f aca="false">IF(OR(K262="",J262=""),"",(J262-K262)*100)</f>
        <v>-0.196048088877987</v>
      </c>
      <c r="M262" s="36" t="n">
        <v>3.93166321401231</v>
      </c>
      <c r="N262" s="36" t="n">
        <v>1.28196378881551</v>
      </c>
      <c r="O262" s="36" t="n">
        <f aca="false">SQRT(M262^2+N262^2)</f>
        <v>4.13538472022276</v>
      </c>
      <c r="P262" s="40" t="n">
        <f aca="false">IF(J262="","",MAX(0,J262-1.96*O262/100))</f>
        <v>0.435008635649437</v>
      </c>
      <c r="Q262" s="40" t="n">
        <f aca="false">IF(J262="","",MIN(1,J262+1.96*O262/100))</f>
        <v>0.597115716682169</v>
      </c>
      <c r="R262" s="32" t="str">
        <f aca="false">IF(L262="","",IF(ABS(L262)&lt;=O262,"Yes","No"))</f>
        <v>Yes</v>
      </c>
      <c r="S262" s="32" t="str">
        <f aca="false">IF(L262="","",IF(ABS(L262)&lt;=1.96*O262,"Yes","No"))</f>
        <v>Yes</v>
      </c>
      <c r="T262" s="59" t="n">
        <f aca="false">IF(D262="","",ROUND(SQRT(((D262+G262)*O262/100)^2+(J262*(D262+G262)*0.09439)^2),0))</f>
        <v>62</v>
      </c>
      <c r="U262" s="32"/>
    </row>
    <row r="263" customFormat="false" ht="15" hidden="false" customHeight="false" outlineLevel="0" collapsed="false">
      <c r="A263" s="32" t="s">
        <v>418</v>
      </c>
      <c r="B263" s="32" t="s">
        <v>469</v>
      </c>
      <c r="C263" s="32" t="s">
        <v>470</v>
      </c>
      <c r="D263" s="59" t="n">
        <v>824</v>
      </c>
      <c r="E263" s="59" t="n">
        <v>939</v>
      </c>
      <c r="F263" s="68" t="n">
        <f aca="false">IF(E263="","",D263-E263)</f>
        <v>-115</v>
      </c>
      <c r="G263" s="59" t="n">
        <v>1566</v>
      </c>
      <c r="H263" s="59" t="n">
        <v>1452</v>
      </c>
      <c r="I263" s="68" t="n">
        <f aca="false">IF(H263="","",G263-H263)</f>
        <v>114</v>
      </c>
      <c r="J263" s="40" t="n">
        <f aca="false">IF(OR(D263="",D263+G263=0),"",D263/(D263+G263))</f>
        <v>0.344769874476987</v>
      </c>
      <c r="K263" s="40" t="n">
        <f aca="false">IF(E263="","",E263/(E263+H263))</f>
        <v>0.392722710163112</v>
      </c>
      <c r="L263" s="69" t="n">
        <f aca="false">IF(OR(K263="",J263=""),"",(J263-K263)*100)</f>
        <v>-4.79528356861242</v>
      </c>
      <c r="M263" s="36" t="n">
        <v>3.24353162605248</v>
      </c>
      <c r="N263" s="36" t="n">
        <v>1.28196378881551</v>
      </c>
      <c r="O263" s="36" t="n">
        <f aca="false">SQRT(M263^2+N263^2)</f>
        <v>3.4876824059878</v>
      </c>
      <c r="P263" s="40" t="n">
        <f aca="false">IF(J263="","",MAX(0,J263-1.96*O263/100))</f>
        <v>0.276411299319627</v>
      </c>
      <c r="Q263" s="40" t="n">
        <f aca="false">IF(J263="","",MIN(1,J263+1.96*O263/100))</f>
        <v>0.413128449634348</v>
      </c>
      <c r="R263" s="32" t="str">
        <f aca="false">IF(L263="","",IF(ABS(L263)&lt;=O263,"Yes","No"))</f>
        <v>No</v>
      </c>
      <c r="S263" s="32" t="str">
        <f aca="false">IF(L263="","",IF(ABS(L263)&lt;=1.96*O263,"Yes","No"))</f>
        <v>Yes</v>
      </c>
      <c r="T263" s="59" t="n">
        <f aca="false">IF(D263="","",ROUND(SQRT(((D263+G263)*O263/100)^2+(J263*(D263+G263)*0.09179)^2),0))</f>
        <v>113</v>
      </c>
      <c r="U263" s="32"/>
    </row>
    <row r="264" customFormat="false" ht="15" hidden="false" customHeight="false" outlineLevel="0" collapsed="false">
      <c r="A264" s="32" t="s">
        <v>418</v>
      </c>
      <c r="B264" s="32" t="s">
        <v>469</v>
      </c>
      <c r="C264" s="32" t="s">
        <v>471</v>
      </c>
      <c r="D264" s="59" t="n">
        <v>765</v>
      </c>
      <c r="E264" s="59" t="n">
        <v>820</v>
      </c>
      <c r="F264" s="68" t="n">
        <f aca="false">IF(E264="","",D264-E264)</f>
        <v>-55</v>
      </c>
      <c r="G264" s="59" t="n">
        <v>1272</v>
      </c>
      <c r="H264" s="59" t="n">
        <v>1185</v>
      </c>
      <c r="I264" s="68" t="n">
        <f aca="false">IF(H264="","",G264-H264)</f>
        <v>87</v>
      </c>
      <c r="J264" s="40" t="n">
        <f aca="false">IF(OR(D264="",D264+G264=0),"",D264/(D264+G264))</f>
        <v>0.375552282768778</v>
      </c>
      <c r="K264" s="40" t="n">
        <f aca="false">IF(E264="","",E264/(E264+H264))</f>
        <v>0.408977556109726</v>
      </c>
      <c r="L264" s="69" t="n">
        <f aca="false">IF(OR(K264="",J264=""),"",(J264-K264)*100)</f>
        <v>-3.34252733409481</v>
      </c>
      <c r="M264" s="36" t="n">
        <v>3.24353162605248</v>
      </c>
      <c r="N264" s="36" t="n">
        <v>1.28196378881551</v>
      </c>
      <c r="O264" s="36" t="n">
        <f aca="false">SQRT(M264^2+N264^2)</f>
        <v>3.4876824059878</v>
      </c>
      <c r="P264" s="40" t="n">
        <f aca="false">IF(J264="","",MAX(0,J264-1.96*O264/100))</f>
        <v>0.307193707611417</v>
      </c>
      <c r="Q264" s="40" t="n">
        <f aca="false">IF(J264="","",MIN(1,J264+1.96*O264/100))</f>
        <v>0.443910857926139</v>
      </c>
      <c r="R264" s="32" t="str">
        <f aca="false">IF(L264="","",IF(ABS(L264)&lt;=O264,"Yes","No"))</f>
        <v>Yes</v>
      </c>
      <c r="S264" s="32" t="str">
        <f aca="false">IF(L264="","",IF(ABS(L264)&lt;=1.96*O264,"Yes","No"))</f>
        <v>Yes</v>
      </c>
      <c r="T264" s="59" t="n">
        <f aca="false">IF(D264="","",ROUND(SQRT(((D264+G264)*O264/100)^2+(J264*(D264+G264)*0.09179)^2),0))</f>
        <v>100</v>
      </c>
      <c r="U264" s="32"/>
    </row>
    <row r="265" customFormat="false" ht="15" hidden="false" customHeight="false" outlineLevel="0" collapsed="false">
      <c r="A265" s="32" t="s">
        <v>418</v>
      </c>
      <c r="B265" s="32" t="s">
        <v>469</v>
      </c>
      <c r="C265" s="32" t="s">
        <v>472</v>
      </c>
      <c r="D265" s="59" t="n">
        <v>375</v>
      </c>
      <c r="E265" s="59" t="n">
        <v>410</v>
      </c>
      <c r="F265" s="68" t="n">
        <f aca="false">IF(E265="","",D265-E265)</f>
        <v>-35</v>
      </c>
      <c r="G265" s="59" t="n">
        <v>812</v>
      </c>
      <c r="H265" s="59" t="n">
        <v>822</v>
      </c>
      <c r="I265" s="68" t="n">
        <f aca="false">IF(H265="","",G265-H265)</f>
        <v>-10</v>
      </c>
      <c r="J265" s="40" t="n">
        <f aca="false">IF(OR(D265="",D265+G265=0),"",D265/(D265+G265))</f>
        <v>0.31592249368155</v>
      </c>
      <c r="K265" s="40" t="n">
        <f aca="false">IF(E265="","",E265/(E265+H265))</f>
        <v>0.332792207792208</v>
      </c>
      <c r="L265" s="69" t="n">
        <f aca="false">IF(OR(K265="",J265=""),"",(J265-K265)*100)</f>
        <v>-1.68697141106577</v>
      </c>
      <c r="M265" s="36" t="n">
        <v>3.93166321401231</v>
      </c>
      <c r="N265" s="36" t="n">
        <v>1.28196378881551</v>
      </c>
      <c r="O265" s="36" t="n">
        <f aca="false">SQRT(M265^2+N265^2)</f>
        <v>4.13538472022276</v>
      </c>
      <c r="P265" s="40" t="n">
        <f aca="false">IF(J265="","",MAX(0,J265-1.96*O265/100))</f>
        <v>0.234868953165184</v>
      </c>
      <c r="Q265" s="40" t="n">
        <f aca="false">IF(J265="","",MIN(1,J265+1.96*O265/100))</f>
        <v>0.396976034197916</v>
      </c>
      <c r="R265" s="32" t="str">
        <f aca="false">IF(L265="","",IF(ABS(L265)&lt;=O265,"Yes","No"))</f>
        <v>Yes</v>
      </c>
      <c r="S265" s="32" t="str">
        <f aca="false">IF(L265="","",IF(ABS(L265)&lt;=1.96*O265,"Yes","No"))</f>
        <v>Yes</v>
      </c>
      <c r="T265" s="59" t="n">
        <f aca="false">IF(D265="","",ROUND(SQRT(((D265+G265)*O265/100)^2+(J265*(D265+G265)*0.09439)^2),0))</f>
        <v>61</v>
      </c>
      <c r="U265" s="32"/>
    </row>
    <row r="266" customFormat="false" ht="15" hidden="false" customHeight="false" outlineLevel="0" collapsed="false">
      <c r="A266" s="32" t="s">
        <v>418</v>
      </c>
      <c r="B266" s="32" t="s">
        <v>473</v>
      </c>
      <c r="C266" s="32" t="s">
        <v>473</v>
      </c>
      <c r="D266" s="59" t="n">
        <v>38</v>
      </c>
      <c r="E266" s="59" t="n">
        <v>40</v>
      </c>
      <c r="F266" s="68" t="n">
        <f aca="false">IF(E266="","",D266-E266)</f>
        <v>-2</v>
      </c>
      <c r="G266" s="59" t="n">
        <v>83</v>
      </c>
      <c r="H266" s="59" t="n">
        <v>83</v>
      </c>
      <c r="I266" s="68" t="n">
        <f aca="false">IF(H266="","",G266-H266)</f>
        <v>0</v>
      </c>
      <c r="J266" s="40" t="n">
        <f aca="false">IF(OR(D266="",D266+G266=0),"",D266/(D266+G266))</f>
        <v>0.31404958677686</v>
      </c>
      <c r="K266" s="40" t="n">
        <f aca="false">IF(E266="","",E266/(E266+H266))</f>
        <v>0.32520325203252</v>
      </c>
      <c r="L266" s="69" t="n">
        <f aca="false">IF(OR(K266="",J266=""),"",(J266-K266)*100)</f>
        <v>-1.11536652556608</v>
      </c>
      <c r="M266" s="36" t="n">
        <v>6.04985165465226</v>
      </c>
      <c r="N266" s="36" t="n">
        <v>1.28196378881551</v>
      </c>
      <c r="O266" s="36" t="n">
        <f aca="false">SQRT(M266^2+N266^2)</f>
        <v>6.18418436005371</v>
      </c>
      <c r="P266" s="40" t="n">
        <f aca="false">IF(J266="","",MAX(0,J266-1.96*O266/100))</f>
        <v>0.192839573319807</v>
      </c>
      <c r="Q266" s="40" t="n">
        <f aca="false">IF(J266="","",MIN(1,J266+1.96*O266/100))</f>
        <v>0.435259600233912</v>
      </c>
      <c r="R266" s="32" t="str">
        <f aca="false">IF(L266="","",IF(ABS(L266)&lt;=O266,"Yes","No"))</f>
        <v>Yes</v>
      </c>
      <c r="S266" s="32" t="str">
        <f aca="false">IF(L266="","",IF(ABS(L266)&lt;=1.96*O266,"Yes","No"))</f>
        <v>Yes</v>
      </c>
      <c r="T266" s="59" t="n">
        <f aca="false">IF(D266="","",ROUND(SQRT(((D266+G266)*O266/100)^2+(J266*(D266+G266)*0.15542)^2),0))</f>
        <v>10</v>
      </c>
      <c r="U266" s="32"/>
    </row>
    <row r="267" customFormat="false" ht="15" hidden="false" customHeight="false" outlineLevel="0" collapsed="false">
      <c r="A267" s="32" t="s">
        <v>418</v>
      </c>
      <c r="B267" s="32" t="s">
        <v>474</v>
      </c>
      <c r="C267" s="32" t="s">
        <v>475</v>
      </c>
      <c r="D267" s="59" t="n">
        <v>673</v>
      </c>
      <c r="E267" s="59" t="n">
        <v>774</v>
      </c>
      <c r="F267" s="68" t="n">
        <f aca="false">IF(E267="","",D267-E267)</f>
        <v>-101</v>
      </c>
      <c r="G267" s="59" t="n">
        <v>1062</v>
      </c>
      <c r="H267" s="59" t="n">
        <v>1032</v>
      </c>
      <c r="I267" s="68" t="n">
        <f aca="false">IF(H267="","",G267-H267)</f>
        <v>30</v>
      </c>
      <c r="J267" s="40" t="n">
        <f aca="false">IF(OR(D267="",D267+G267=0),"",D267/(D267+G267))</f>
        <v>0.387896253602305</v>
      </c>
      <c r="K267" s="40" t="n">
        <f aca="false">IF(E267="","",E267/(E267+H267))</f>
        <v>0.428571428571429</v>
      </c>
      <c r="L267" s="69" t="n">
        <f aca="false">IF(OR(K267="",J267=""),"",(J267-K267)*100)</f>
        <v>-4.06751749691231</v>
      </c>
      <c r="M267" s="36" t="n">
        <v>3.24353162605248</v>
      </c>
      <c r="N267" s="36" t="n">
        <v>1.28196378881551</v>
      </c>
      <c r="O267" s="36" t="n">
        <f aca="false">SQRT(M267^2+N267^2)</f>
        <v>3.4876824059878</v>
      </c>
      <c r="P267" s="40" t="n">
        <f aca="false">IF(J267="","",MAX(0,J267-1.96*O267/100))</f>
        <v>0.319537678444945</v>
      </c>
      <c r="Q267" s="40" t="n">
        <f aca="false">IF(J267="","",MIN(1,J267+1.96*O267/100))</f>
        <v>0.456254828759666</v>
      </c>
      <c r="R267" s="32" t="str">
        <f aca="false">IF(L267="","",IF(ABS(L267)&lt;=O267,"Yes","No"))</f>
        <v>No</v>
      </c>
      <c r="S267" s="32" t="str">
        <f aca="false">IF(L267="","",IF(ABS(L267)&lt;=1.96*O267,"Yes","No"))</f>
        <v>Yes</v>
      </c>
      <c r="T267" s="59" t="n">
        <f aca="false">IF(D267="","",ROUND(SQRT(((D267+G267)*O267/100)^2+(J267*(D267+G267)*0.09179)^2),0))</f>
        <v>86</v>
      </c>
      <c r="U267" s="32"/>
    </row>
    <row r="268" customFormat="false" ht="15" hidden="false" customHeight="false" outlineLevel="0" collapsed="false">
      <c r="A268" s="32" t="s">
        <v>418</v>
      </c>
      <c r="B268" s="32" t="s">
        <v>474</v>
      </c>
      <c r="C268" s="32" t="s">
        <v>476</v>
      </c>
      <c r="D268" s="59" t="n">
        <v>681</v>
      </c>
      <c r="E268" s="59" t="n">
        <v>710</v>
      </c>
      <c r="F268" s="68" t="n">
        <f aca="false">IF(E268="","",D268-E268)</f>
        <v>-29</v>
      </c>
      <c r="G268" s="59" t="n">
        <v>943</v>
      </c>
      <c r="H268" s="59" t="n">
        <v>927</v>
      </c>
      <c r="I268" s="68" t="n">
        <f aca="false">IF(H268="","",G268-H268)</f>
        <v>16</v>
      </c>
      <c r="J268" s="40" t="n">
        <f aca="false">IF(OR(D268="",D268+G268=0),"",D268/(D268+G268))</f>
        <v>0.419334975369458</v>
      </c>
      <c r="K268" s="40" t="n">
        <f aca="false">IF(E268="","",E268/(E268+H268))</f>
        <v>0.433720219914478</v>
      </c>
      <c r="L268" s="69" t="n">
        <f aca="false">IF(OR(K268="",J268=""),"",(J268-K268)*100)</f>
        <v>-1.43852445450195</v>
      </c>
      <c r="M268" s="36" t="n">
        <v>3.24353162605248</v>
      </c>
      <c r="N268" s="36" t="n">
        <v>1.28196378881551</v>
      </c>
      <c r="O268" s="36" t="n">
        <f aca="false">SQRT(M268^2+N268^2)</f>
        <v>3.4876824059878</v>
      </c>
      <c r="P268" s="40" t="n">
        <f aca="false">IF(J268="","",MAX(0,J268-1.96*O268/100))</f>
        <v>0.350976400212097</v>
      </c>
      <c r="Q268" s="40" t="n">
        <f aca="false">IF(J268="","",MIN(1,J268+1.96*O268/100))</f>
        <v>0.487693550526819</v>
      </c>
      <c r="R268" s="32" t="str">
        <f aca="false">IF(L268="","",IF(ABS(L268)&lt;=O268,"Yes","No"))</f>
        <v>Yes</v>
      </c>
      <c r="S268" s="32" t="str">
        <f aca="false">IF(L268="","",IF(ABS(L268)&lt;=1.96*O268,"Yes","No"))</f>
        <v>Yes</v>
      </c>
      <c r="T268" s="59" t="n">
        <f aca="false">IF(D268="","",ROUND(SQRT(((D268+G268)*O268/100)^2+(J268*(D268+G268)*0.09179)^2),0))</f>
        <v>84</v>
      </c>
      <c r="U268" s="32"/>
    </row>
    <row r="269" customFormat="false" ht="15" hidden="false" customHeight="false" outlineLevel="0" collapsed="false">
      <c r="A269" s="32" t="s">
        <v>418</v>
      </c>
      <c r="B269" s="32" t="s">
        <v>477</v>
      </c>
      <c r="C269" s="32" t="s">
        <v>477</v>
      </c>
      <c r="D269" s="59" t="n">
        <v>181</v>
      </c>
      <c r="E269" s="59" t="n">
        <v>217</v>
      </c>
      <c r="F269" s="68" t="n">
        <f aca="false">IF(E269="","",D269-E269)</f>
        <v>-36</v>
      </c>
      <c r="G269" s="59" t="n">
        <v>330</v>
      </c>
      <c r="H269" s="59" t="n">
        <v>309</v>
      </c>
      <c r="I269" s="68" t="n">
        <f aca="false">IF(H269="","",G269-H269)</f>
        <v>21</v>
      </c>
      <c r="J269" s="40" t="n">
        <f aca="false">IF(OR(D269="",D269+G269=0),"",D269/(D269+G269))</f>
        <v>0.354207436399217</v>
      </c>
      <c r="K269" s="40" t="n">
        <f aca="false">IF(E269="","",E269/(E269+H269))</f>
        <v>0.41254752851711</v>
      </c>
      <c r="L269" s="69" t="n">
        <f aca="false">IF(OR(K269="",J269=""),"",(J269-K269)*100)</f>
        <v>-5.8340092117893</v>
      </c>
      <c r="M269" s="36" t="n">
        <v>6.04985165465226</v>
      </c>
      <c r="N269" s="36" t="n">
        <v>1.28196378881551</v>
      </c>
      <c r="O269" s="36" t="n">
        <f aca="false">SQRT(M269^2+N269^2)</f>
        <v>6.18418436005371</v>
      </c>
      <c r="P269" s="40" t="n">
        <f aca="false">IF(J269="","",MAX(0,J269-1.96*O269/100))</f>
        <v>0.232997422942165</v>
      </c>
      <c r="Q269" s="40" t="n">
        <f aca="false">IF(J269="","",MIN(1,J269+1.96*O269/100))</f>
        <v>0.47541744985627</v>
      </c>
      <c r="R269" s="32" t="str">
        <f aca="false">IF(L269="","",IF(ABS(L269)&lt;=O269,"Yes","No"))</f>
        <v>Yes</v>
      </c>
      <c r="S269" s="32" t="str">
        <f aca="false">IF(L269="","",IF(ABS(L269)&lt;=1.96*O269,"Yes","No"))</f>
        <v>Yes</v>
      </c>
      <c r="T269" s="59" t="n">
        <f aca="false">IF(D269="","",ROUND(SQRT(((D269+G269)*O269/100)^2+(J269*(D269+G269)*0.15542)^2),0))</f>
        <v>42</v>
      </c>
      <c r="U269" s="32"/>
    </row>
    <row r="270" customFormat="false" ht="15" hidden="false" customHeight="false" outlineLevel="0" collapsed="false">
      <c r="A270" s="32" t="s">
        <v>418</v>
      </c>
      <c r="B270" s="32" t="s">
        <v>478</v>
      </c>
      <c r="C270" s="32" t="s">
        <v>479</v>
      </c>
      <c r="D270" s="59" t="n">
        <v>305</v>
      </c>
      <c r="E270" s="59"/>
      <c r="F270" s="68" t="str">
        <f aca="false">IF(E270="","",D270-E270)</f>
        <v/>
      </c>
      <c r="G270" s="59" t="n">
        <v>136</v>
      </c>
      <c r="H270" s="59"/>
      <c r="I270" s="68" t="str">
        <f aca="false">IF(H270="","",G270-H270)</f>
        <v/>
      </c>
      <c r="J270" s="40" t="n">
        <f aca="false">IF(OR(D270="",D270+G270=0),"",D270/(D270+G270))</f>
        <v>0.691609977324263</v>
      </c>
      <c r="K270" s="40" t="str">
        <f aca="false">IF(E270="","",E270/(E270+H270))</f>
        <v/>
      </c>
      <c r="L270" s="69" t="str">
        <f aca="false">IF(OR(K270="",J270=""),"",(J270-K270)*100)</f>
        <v/>
      </c>
      <c r="M270" s="36" t="n">
        <v>6.04985165465226</v>
      </c>
      <c r="N270" s="36" t="n">
        <v>1.28196378881551</v>
      </c>
      <c r="O270" s="36" t="n">
        <f aca="false">SQRT(M270^2+N270^2)</f>
        <v>6.18418436005371</v>
      </c>
      <c r="P270" s="40" t="n">
        <f aca="false">IF(J270="","",MAX(0,J270-1.96*O270/100))</f>
        <v>0.57039996386721</v>
      </c>
      <c r="Q270" s="40" t="n">
        <f aca="false">IF(J270="","",MIN(1,J270+1.96*O270/100))</f>
        <v>0.812819990781316</v>
      </c>
      <c r="R270" s="32" t="str">
        <f aca="false">IF(L270="","",IF(ABS(L270)&lt;=O270,"Yes","No"))</f>
        <v/>
      </c>
      <c r="S270" s="32" t="str">
        <f aca="false">IF(L270="","",IF(ABS(L270)&lt;=1.96*O270,"Yes","No"))</f>
        <v/>
      </c>
      <c r="T270" s="59" t="n">
        <f aca="false">IF(D270="","",ROUND(SQRT(((D270+G270)*O270/100)^2+(J270*(D270+G270)*0.15542)^2),0))</f>
        <v>55</v>
      </c>
      <c r="U270" s="32" t="s">
        <v>735</v>
      </c>
    </row>
    <row r="271" customFormat="false" ht="15" hidden="false" customHeight="false" outlineLevel="0" collapsed="false">
      <c r="A271" s="32" t="s">
        <v>418</v>
      </c>
      <c r="B271" s="32" t="s">
        <v>478</v>
      </c>
      <c r="C271" s="32" t="s">
        <v>480</v>
      </c>
      <c r="D271" s="59" t="n">
        <v>490</v>
      </c>
      <c r="E271" s="59"/>
      <c r="F271" s="68" t="str">
        <f aca="false">IF(E271="","",D271-E271)</f>
        <v/>
      </c>
      <c r="G271" s="59" t="n">
        <v>210</v>
      </c>
      <c r="H271" s="59"/>
      <c r="I271" s="68" t="str">
        <f aca="false">IF(H271="","",G271-H271)</f>
        <v/>
      </c>
      <c r="J271" s="40" t="n">
        <f aca="false">IF(OR(D271="",D271+G271=0),"",D271/(D271+G271))</f>
        <v>0.7</v>
      </c>
      <c r="K271" s="40" t="str">
        <f aca="false">IF(E271="","",E271/(E271+H271))</f>
        <v/>
      </c>
      <c r="L271" s="69" t="str">
        <f aca="false">IF(OR(K271="",J271=""),"",(J271-K271)*100)</f>
        <v/>
      </c>
      <c r="M271" s="36" t="n">
        <v>6.04985165465226</v>
      </c>
      <c r="N271" s="36" t="n">
        <v>1.28196378881551</v>
      </c>
      <c r="O271" s="36" t="n">
        <f aca="false">SQRT(M271^2+N271^2)</f>
        <v>6.18418436005371</v>
      </c>
      <c r="P271" s="40" t="n">
        <f aca="false">IF(J271="","",MAX(0,J271-1.96*O271/100))</f>
        <v>0.578789986542947</v>
      </c>
      <c r="Q271" s="40" t="n">
        <f aca="false">IF(J271="","",MIN(1,J271+1.96*O271/100))</f>
        <v>0.821210013457053</v>
      </c>
      <c r="R271" s="32" t="str">
        <f aca="false">IF(L271="","",IF(ABS(L271)&lt;=O271,"Yes","No"))</f>
        <v/>
      </c>
      <c r="S271" s="32" t="str">
        <f aca="false">IF(L271="","",IF(ABS(L271)&lt;=1.96*O271,"Yes","No"))</f>
        <v/>
      </c>
      <c r="T271" s="59" t="n">
        <f aca="false">IF(D271="","",ROUND(SQRT(((D271+G271)*O271/100)^2+(J271*(D271+G271)*0.15542)^2),0))</f>
        <v>88</v>
      </c>
      <c r="U271" s="32" t="s">
        <v>735</v>
      </c>
    </row>
    <row r="272" customFormat="false" ht="15" hidden="false" customHeight="false" outlineLevel="0" collapsed="false">
      <c r="A272" s="32" t="s">
        <v>418</v>
      </c>
      <c r="B272" s="32" t="s">
        <v>478</v>
      </c>
      <c r="C272" s="32" t="s">
        <v>481</v>
      </c>
      <c r="D272" s="59" t="n">
        <v>466</v>
      </c>
      <c r="E272" s="59" t="n">
        <v>492</v>
      </c>
      <c r="F272" s="68" t="n">
        <f aca="false">IF(E272="","",D272-E272)</f>
        <v>-26</v>
      </c>
      <c r="G272" s="59" t="n">
        <v>170</v>
      </c>
      <c r="H272" s="59" t="n">
        <v>197</v>
      </c>
      <c r="I272" s="68" t="n">
        <f aca="false">IF(H272="","",G272-H272)</f>
        <v>-27</v>
      </c>
      <c r="J272" s="40" t="n">
        <f aca="false">IF(OR(D272="",D272+G272=0),"",D272/(D272+G272))</f>
        <v>0.732704402515723</v>
      </c>
      <c r="K272" s="40" t="n">
        <f aca="false">IF(E272="","",E272/(E272+H272))</f>
        <v>0.714078374455733</v>
      </c>
      <c r="L272" s="69" t="n">
        <f aca="false">IF(OR(K272="",J272=""),"",(J272-K272)*100)</f>
        <v>1.86260280599903</v>
      </c>
      <c r="M272" s="36" t="n">
        <v>6.04985165465226</v>
      </c>
      <c r="N272" s="36" t="n">
        <v>1.28196378881551</v>
      </c>
      <c r="O272" s="36" t="n">
        <f aca="false">SQRT(M272^2+N272^2)</f>
        <v>6.18418436005371</v>
      </c>
      <c r="P272" s="40" t="n">
        <f aca="false">IF(J272="","",MAX(0,J272-1.96*O272/100))</f>
        <v>0.611494389058671</v>
      </c>
      <c r="Q272" s="40" t="n">
        <f aca="false">IF(J272="","",MIN(1,J272+1.96*O272/100))</f>
        <v>0.853914415972776</v>
      </c>
      <c r="R272" s="32" t="str">
        <f aca="false">IF(L272="","",IF(ABS(L272)&lt;=O272,"Yes","No"))</f>
        <v>Yes</v>
      </c>
      <c r="S272" s="32" t="str">
        <f aca="false">IF(L272="","",IF(ABS(L272)&lt;=1.96*O272,"Yes","No"))</f>
        <v>Yes</v>
      </c>
      <c r="T272" s="59" t="n">
        <f aca="false">IF(D272="","",ROUND(SQRT(((D272+G272)*O272/100)^2+(J272*(D272+G272)*0.15542)^2),0))</f>
        <v>82</v>
      </c>
      <c r="U272" s="32"/>
    </row>
    <row r="273" customFormat="false" ht="15" hidden="false" customHeight="false" outlineLevel="0" collapsed="false">
      <c r="A273" s="32" t="s">
        <v>418</v>
      </c>
      <c r="B273" s="32" t="s">
        <v>478</v>
      </c>
      <c r="C273" s="32" t="s">
        <v>482</v>
      </c>
      <c r="D273" s="59" t="n">
        <v>702</v>
      </c>
      <c r="E273" s="59" t="n">
        <v>743</v>
      </c>
      <c r="F273" s="68" t="n">
        <f aca="false">IF(E273="","",D273-E273)</f>
        <v>-41</v>
      </c>
      <c r="G273" s="59" t="n">
        <v>273</v>
      </c>
      <c r="H273" s="59" t="n">
        <v>265</v>
      </c>
      <c r="I273" s="68" t="n">
        <f aca="false">IF(H273="","",G273-H273)</f>
        <v>8</v>
      </c>
      <c r="J273" s="40" t="n">
        <f aca="false">IF(OR(D273="",D273+G273=0),"",D273/(D273+G273))</f>
        <v>0.72</v>
      </c>
      <c r="K273" s="40" t="n">
        <f aca="false">IF(E273="","",E273/(E273+H273))</f>
        <v>0.737103174603175</v>
      </c>
      <c r="L273" s="69" t="n">
        <f aca="false">IF(OR(K273="",J273=""),"",(J273-K273)*100)</f>
        <v>-1.71031746031747</v>
      </c>
      <c r="M273" s="36" t="n">
        <v>3.93166321401231</v>
      </c>
      <c r="N273" s="36" t="n">
        <v>1.28196378881551</v>
      </c>
      <c r="O273" s="36" t="n">
        <f aca="false">SQRT(M273^2+N273^2)</f>
        <v>4.13538472022276</v>
      </c>
      <c r="P273" s="40" t="n">
        <f aca="false">IF(J273="","",MAX(0,J273-1.96*O273/100))</f>
        <v>0.638946459483634</v>
      </c>
      <c r="Q273" s="40" t="n">
        <f aca="false">IF(J273="","",MIN(1,J273+1.96*O273/100))</f>
        <v>0.801053540516366</v>
      </c>
      <c r="R273" s="32" t="str">
        <f aca="false">IF(L273="","",IF(ABS(L273)&lt;=O273,"Yes","No"))</f>
        <v>Yes</v>
      </c>
      <c r="S273" s="32" t="str">
        <f aca="false">IF(L273="","",IF(ABS(L273)&lt;=1.96*O273,"Yes","No"))</f>
        <v>Yes</v>
      </c>
      <c r="T273" s="59" t="n">
        <f aca="false">IF(D273="","",ROUND(SQRT(((D273+G273)*O273/100)^2+(J273*(D273+G273)*0.09439)^2),0))</f>
        <v>78</v>
      </c>
      <c r="U273" s="32"/>
    </row>
    <row r="274" customFormat="false" ht="15" hidden="false" customHeight="false" outlineLevel="0" collapsed="false">
      <c r="A274" s="32" t="s">
        <v>418</v>
      </c>
      <c r="B274" s="32" t="s">
        <v>478</v>
      </c>
      <c r="C274" s="32" t="s">
        <v>483</v>
      </c>
      <c r="D274" s="59" t="n">
        <v>650</v>
      </c>
      <c r="E274" s="59" t="n">
        <v>1109</v>
      </c>
      <c r="F274" s="68" t="n">
        <f aca="false">IF(E274="","",D274-E274)</f>
        <v>-459</v>
      </c>
      <c r="G274" s="59" t="n">
        <v>173</v>
      </c>
      <c r="H274" s="59" t="n">
        <v>290</v>
      </c>
      <c r="I274" s="68" t="n">
        <f aca="false">IF(H274="","",G274-H274)</f>
        <v>-117</v>
      </c>
      <c r="J274" s="40" t="n">
        <f aca="false">IF(OR(D274="",D274+G274=0),"",D274/(D274+G274))</f>
        <v>0.789793438639125</v>
      </c>
      <c r="K274" s="40" t="n">
        <f aca="false">IF(E274="","",E274/(E274+H274))</f>
        <v>0.792709077912795</v>
      </c>
      <c r="L274" s="69" t="n">
        <f aca="false">IF(OR(K274="",J274=""),"",(J274-K274)*100)</f>
        <v>-0.291563927366978</v>
      </c>
      <c r="M274" s="36" t="n">
        <v>3.93166321401231</v>
      </c>
      <c r="N274" s="36" t="n">
        <v>1.28196378881551</v>
      </c>
      <c r="O274" s="36" t="n">
        <f aca="false">SQRT(M274^2+N274^2)</f>
        <v>4.13538472022276</v>
      </c>
      <c r="P274" s="40" t="n">
        <f aca="false">IF(J274="","",MAX(0,J274-1.96*O274/100))</f>
        <v>0.708739898122759</v>
      </c>
      <c r="Q274" s="40" t="n">
        <f aca="false">IF(J274="","",MIN(1,J274+1.96*O274/100))</f>
        <v>0.870846979155491</v>
      </c>
      <c r="R274" s="32" t="str">
        <f aca="false">IF(L274="","",IF(ABS(L274)&lt;=O274,"Yes","No"))</f>
        <v>Yes</v>
      </c>
      <c r="S274" s="32" t="str">
        <f aca="false">IF(L274="","",IF(ABS(L274)&lt;=1.96*O274,"Yes","No"))</f>
        <v>Yes</v>
      </c>
      <c r="T274" s="59" t="n">
        <f aca="false">IF(D274="","",ROUND(SQRT(((D274+G274)*O274/100)^2+(J274*(D274+G274)*0.09439)^2),0))</f>
        <v>70</v>
      </c>
      <c r="U274" s="32"/>
    </row>
    <row r="275" customFormat="false" ht="15" hidden="false" customHeight="false" outlineLevel="0" collapsed="false">
      <c r="A275" s="32" t="s">
        <v>418</v>
      </c>
      <c r="B275" s="32" t="s">
        <v>478</v>
      </c>
      <c r="C275" s="32" t="s">
        <v>484</v>
      </c>
      <c r="D275" s="59" t="n">
        <v>599</v>
      </c>
      <c r="E275" s="59" t="n">
        <v>566</v>
      </c>
      <c r="F275" s="68" t="n">
        <f aca="false">IF(E275="","",D275-E275)</f>
        <v>33</v>
      </c>
      <c r="G275" s="59" t="n">
        <v>248</v>
      </c>
      <c r="H275" s="59" t="n">
        <v>257</v>
      </c>
      <c r="I275" s="68" t="n">
        <f aca="false">IF(H275="","",G275-H275)</f>
        <v>-9</v>
      </c>
      <c r="J275" s="40" t="n">
        <f aca="false">IF(OR(D275="",D275+G275=0),"",D275/(D275+G275))</f>
        <v>0.707201889020071</v>
      </c>
      <c r="K275" s="40" t="n">
        <f aca="false">IF(E275="","",E275/(E275+H275))</f>
        <v>0.687727825030377</v>
      </c>
      <c r="L275" s="69" t="n">
        <f aca="false">IF(OR(K275="",J275=""),"",(J275-K275)*100)</f>
        <v>1.94740639896942</v>
      </c>
      <c r="M275" s="36" t="n">
        <v>3.93166321401231</v>
      </c>
      <c r="N275" s="36" t="n">
        <v>1.28196378881551</v>
      </c>
      <c r="O275" s="36" t="n">
        <f aca="false">SQRT(M275^2+N275^2)</f>
        <v>4.13538472022276</v>
      </c>
      <c r="P275" s="40" t="n">
        <f aca="false">IF(J275="","",MAX(0,J275-1.96*O275/100))</f>
        <v>0.626148348503705</v>
      </c>
      <c r="Q275" s="40" t="n">
        <f aca="false">IF(J275="","",MIN(1,J275+1.96*O275/100))</f>
        <v>0.788255429536437</v>
      </c>
      <c r="R275" s="32" t="str">
        <f aca="false">IF(L275="","",IF(ABS(L275)&lt;=O275,"Yes","No"))</f>
        <v>Yes</v>
      </c>
      <c r="S275" s="32" t="str">
        <f aca="false">IF(L275="","",IF(ABS(L275)&lt;=1.96*O275,"Yes","No"))</f>
        <v>Yes</v>
      </c>
      <c r="T275" s="59" t="n">
        <f aca="false">IF(D275="","",ROUND(SQRT(((D275+G275)*O275/100)^2+(J275*(D275+G275)*0.09439)^2),0))</f>
        <v>67</v>
      </c>
      <c r="U275" s="32"/>
    </row>
    <row r="276" customFormat="false" ht="15" hidden="false" customHeight="false" outlineLevel="0" collapsed="false">
      <c r="A276" s="32" t="s">
        <v>418</v>
      </c>
      <c r="B276" s="32" t="s">
        <v>478</v>
      </c>
      <c r="C276" s="32" t="s">
        <v>485</v>
      </c>
      <c r="D276" s="59" t="n">
        <v>506</v>
      </c>
      <c r="E276" s="59" t="n">
        <v>517</v>
      </c>
      <c r="F276" s="68" t="n">
        <f aca="false">IF(E276="","",D276-E276)</f>
        <v>-11</v>
      </c>
      <c r="G276" s="59" t="n">
        <v>272</v>
      </c>
      <c r="H276" s="59" t="n">
        <v>265</v>
      </c>
      <c r="I276" s="68" t="n">
        <f aca="false">IF(H276="","",G276-H276)</f>
        <v>7</v>
      </c>
      <c r="J276" s="40" t="n">
        <f aca="false">IF(OR(D276="",D276+G276=0),"",D276/(D276+G276))</f>
        <v>0.650385604113111</v>
      </c>
      <c r="K276" s="40" t="n">
        <f aca="false">IF(E276="","",E276/(E276+H276))</f>
        <v>0.661125319693095</v>
      </c>
      <c r="L276" s="69" t="n">
        <f aca="false">IF(OR(K276="",J276=""),"",(J276-K276)*100)</f>
        <v>-1.07397155799841</v>
      </c>
      <c r="M276" s="36" t="n">
        <v>3.93166321401231</v>
      </c>
      <c r="N276" s="36" t="n">
        <v>1.28196378881551</v>
      </c>
      <c r="O276" s="36" t="n">
        <f aca="false">SQRT(M276^2+N276^2)</f>
        <v>4.13538472022276</v>
      </c>
      <c r="P276" s="40" t="n">
        <f aca="false">IF(J276="","",MAX(0,J276-1.96*O276/100))</f>
        <v>0.569332063596745</v>
      </c>
      <c r="Q276" s="40" t="n">
        <f aca="false">IF(J276="","",MIN(1,J276+1.96*O276/100))</f>
        <v>0.731439144629477</v>
      </c>
      <c r="R276" s="32" t="str">
        <f aca="false">IF(L276="","",IF(ABS(L276)&lt;=O276,"Yes","No"))</f>
        <v>Yes</v>
      </c>
      <c r="S276" s="32" t="str">
        <f aca="false">IF(L276="","",IF(ABS(L276)&lt;=1.96*O276,"Yes","No"))</f>
        <v>Yes</v>
      </c>
      <c r="T276" s="59" t="n">
        <f aca="false">IF(D276="","",ROUND(SQRT(((D276+G276)*O276/100)^2+(J276*(D276+G276)*0.09439)^2),0))</f>
        <v>58</v>
      </c>
      <c r="U276" s="32"/>
    </row>
    <row r="277" customFormat="false" ht="15" hidden="false" customHeight="false" outlineLevel="0" collapsed="false">
      <c r="A277" s="32" t="s">
        <v>418</v>
      </c>
      <c r="B277" s="32" t="s">
        <v>478</v>
      </c>
      <c r="C277" s="32" t="s">
        <v>486</v>
      </c>
      <c r="D277" s="59" t="n">
        <v>213</v>
      </c>
      <c r="E277" s="59" t="n">
        <v>233</v>
      </c>
      <c r="F277" s="68" t="n">
        <f aca="false">IF(E277="","",D277-E277)</f>
        <v>-20</v>
      </c>
      <c r="G277" s="59" t="n">
        <v>89</v>
      </c>
      <c r="H277" s="59" t="n">
        <v>84</v>
      </c>
      <c r="I277" s="68" t="n">
        <f aca="false">IF(H277="","",G277-H277)</f>
        <v>5</v>
      </c>
      <c r="J277" s="40" t="n">
        <f aca="false">IF(OR(D277="",D277+G277=0),"",D277/(D277+G277))</f>
        <v>0.705298013245033</v>
      </c>
      <c r="K277" s="40" t="n">
        <f aca="false">IF(E277="","",E277/(E277+H277))</f>
        <v>0.735015772870662</v>
      </c>
      <c r="L277" s="69" t="n">
        <f aca="false">IF(OR(K277="",J277=""),"",(J277-K277)*100)</f>
        <v>-2.97177596256293</v>
      </c>
      <c r="M277" s="36" t="n">
        <v>6.04985165465226</v>
      </c>
      <c r="N277" s="36" t="n">
        <v>1.28196378881551</v>
      </c>
      <c r="O277" s="36" t="n">
        <f aca="false">SQRT(M277^2+N277^2)</f>
        <v>6.18418436005371</v>
      </c>
      <c r="P277" s="40" t="n">
        <f aca="false">IF(J277="","",MAX(0,J277-1.96*O277/100))</f>
        <v>0.584087999787981</v>
      </c>
      <c r="Q277" s="40" t="n">
        <f aca="false">IF(J277="","",MIN(1,J277+1.96*O277/100))</f>
        <v>0.826508026702086</v>
      </c>
      <c r="R277" s="32" t="str">
        <f aca="false">IF(L277="","",IF(ABS(L277)&lt;=O277,"Yes","No"))</f>
        <v>Yes</v>
      </c>
      <c r="S277" s="32" t="str">
        <f aca="false">IF(L277="","",IF(ABS(L277)&lt;=1.96*O277,"Yes","No"))</f>
        <v>Yes</v>
      </c>
      <c r="T277" s="59" t="n">
        <f aca="false">IF(D277="","",ROUND(SQRT(((D277+G277)*O277/100)^2+(J277*(D277+G277)*0.15542)^2),0))</f>
        <v>38</v>
      </c>
      <c r="U277" s="32"/>
    </row>
    <row r="278" customFormat="false" ht="15" hidden="false" customHeight="false" outlineLevel="0" collapsed="false">
      <c r="A278" s="32" t="s">
        <v>418</v>
      </c>
      <c r="B278" s="32" t="s">
        <v>478</v>
      </c>
      <c r="C278" s="32" t="s">
        <v>487</v>
      </c>
      <c r="D278" s="59" t="n">
        <v>366</v>
      </c>
      <c r="E278" s="59" t="n">
        <v>391</v>
      </c>
      <c r="F278" s="68" t="n">
        <f aca="false">IF(E278="","",D278-E278)</f>
        <v>-25</v>
      </c>
      <c r="G278" s="59" t="n">
        <v>130</v>
      </c>
      <c r="H278" s="59" t="n">
        <v>126</v>
      </c>
      <c r="I278" s="68" t="n">
        <f aca="false">IF(H278="","",G278-H278)</f>
        <v>4</v>
      </c>
      <c r="J278" s="40" t="n">
        <f aca="false">IF(OR(D278="",D278+G278=0),"",D278/(D278+G278))</f>
        <v>0.737903225806452</v>
      </c>
      <c r="K278" s="40" t="n">
        <f aca="false">IF(E278="","",E278/(E278+H278))</f>
        <v>0.756286266924565</v>
      </c>
      <c r="L278" s="69" t="n">
        <f aca="false">IF(OR(K278="",J278=""),"",(J278-K278)*100)</f>
        <v>-1.83830411181132</v>
      </c>
      <c r="M278" s="36" t="n">
        <v>6.04985165465226</v>
      </c>
      <c r="N278" s="36" t="n">
        <v>1.28196378881551</v>
      </c>
      <c r="O278" s="36" t="n">
        <f aca="false">SQRT(M278^2+N278^2)</f>
        <v>6.18418436005371</v>
      </c>
      <c r="P278" s="40" t="n">
        <f aca="false">IF(J278="","",MAX(0,J278-1.96*O278/100))</f>
        <v>0.616693212349399</v>
      </c>
      <c r="Q278" s="40" t="n">
        <f aca="false">IF(J278="","",MIN(1,J278+1.96*O278/100))</f>
        <v>0.859113239263504</v>
      </c>
      <c r="R278" s="32" t="str">
        <f aca="false">IF(L278="","",IF(ABS(L278)&lt;=O278,"Yes","No"))</f>
        <v>Yes</v>
      </c>
      <c r="S278" s="32" t="str">
        <f aca="false">IF(L278="","",IF(ABS(L278)&lt;=1.96*O278,"Yes","No"))</f>
        <v>Yes</v>
      </c>
      <c r="T278" s="59" t="n">
        <f aca="false">IF(D278="","",ROUND(SQRT(((D278+G278)*O278/100)^2+(J278*(D278+G278)*0.15542)^2),0))</f>
        <v>65</v>
      </c>
      <c r="U278" s="32"/>
    </row>
    <row r="279" customFormat="false" ht="15" hidden="false" customHeight="false" outlineLevel="0" collapsed="false">
      <c r="A279" s="32" t="s">
        <v>418</v>
      </c>
      <c r="B279" s="32" t="s">
        <v>478</v>
      </c>
      <c r="C279" s="32" t="s">
        <v>488</v>
      </c>
      <c r="D279" s="59" t="n">
        <v>420</v>
      </c>
      <c r="E279" s="59" t="n">
        <v>381</v>
      </c>
      <c r="F279" s="68" t="n">
        <f aca="false">IF(E279="","",D279-E279)</f>
        <v>39</v>
      </c>
      <c r="G279" s="59" t="n">
        <v>152</v>
      </c>
      <c r="H279" s="59" t="n">
        <v>184</v>
      </c>
      <c r="I279" s="68" t="n">
        <f aca="false">IF(H279="","",G279-H279)</f>
        <v>-32</v>
      </c>
      <c r="J279" s="40" t="n">
        <f aca="false">IF(OR(D279="",D279+G279=0),"",D279/(D279+G279))</f>
        <v>0.734265734265734</v>
      </c>
      <c r="K279" s="40" t="n">
        <f aca="false">IF(E279="","",E279/(E279+H279))</f>
        <v>0.674336283185841</v>
      </c>
      <c r="L279" s="69" t="n">
        <f aca="false">IF(OR(K279="",J279=""),"",(J279-K279)*100)</f>
        <v>5.99294510798936</v>
      </c>
      <c r="M279" s="36" t="n">
        <v>6.04985165465226</v>
      </c>
      <c r="N279" s="36" t="n">
        <v>1.28196378881551</v>
      </c>
      <c r="O279" s="36" t="n">
        <f aca="false">SQRT(M279^2+N279^2)</f>
        <v>6.18418436005371</v>
      </c>
      <c r="P279" s="40" t="n">
        <f aca="false">IF(J279="","",MAX(0,J279-1.96*O279/100))</f>
        <v>0.613055720808682</v>
      </c>
      <c r="Q279" s="40" t="n">
        <f aca="false">IF(J279="","",MIN(1,J279+1.96*O279/100))</f>
        <v>0.855475747722787</v>
      </c>
      <c r="R279" s="32" t="str">
        <f aca="false">IF(L279="","",IF(ABS(L279)&lt;=O279,"Yes","No"))</f>
        <v>Yes</v>
      </c>
      <c r="S279" s="32" t="str">
        <f aca="false">IF(L279="","",IF(ABS(L279)&lt;=1.96*O279,"Yes","No"))</f>
        <v>Yes</v>
      </c>
      <c r="T279" s="59" t="n">
        <f aca="false">IF(D279="","",ROUND(SQRT(((D279+G279)*O279/100)^2+(J279*(D279+G279)*0.15542)^2),0))</f>
        <v>74</v>
      </c>
      <c r="U279" s="32"/>
    </row>
    <row r="280" customFormat="false" ht="15" hidden="false" customHeight="false" outlineLevel="0" collapsed="false">
      <c r="A280" s="32" t="s">
        <v>418</v>
      </c>
      <c r="B280" s="32" t="s">
        <v>478</v>
      </c>
      <c r="C280" s="32" t="s">
        <v>489</v>
      </c>
      <c r="D280" s="59" t="n">
        <v>437</v>
      </c>
      <c r="E280" s="59"/>
      <c r="F280" s="68" t="str">
        <f aca="false">IF(E280="","",D280-E280)</f>
        <v/>
      </c>
      <c r="G280" s="59" t="n">
        <v>186</v>
      </c>
      <c r="H280" s="59"/>
      <c r="I280" s="68" t="str">
        <f aca="false">IF(H280="","",G280-H280)</f>
        <v/>
      </c>
      <c r="J280" s="40" t="n">
        <f aca="false">IF(OR(D280="",D280+G280=0),"",D280/(D280+G280))</f>
        <v>0.701444622792937</v>
      </c>
      <c r="K280" s="40" t="str">
        <f aca="false">IF(E280="","",E280/(E280+H280))</f>
        <v/>
      </c>
      <c r="L280" s="69" t="str">
        <f aca="false">IF(OR(K280="",J280=""),"",(J280-K280)*100)</f>
        <v/>
      </c>
      <c r="M280" s="36" t="n">
        <v>6.04985165465226</v>
      </c>
      <c r="N280" s="36" t="n">
        <v>1.28196378881551</v>
      </c>
      <c r="O280" s="36" t="n">
        <f aca="false">SQRT(M280^2+N280^2)</f>
        <v>6.18418436005371</v>
      </c>
      <c r="P280" s="40" t="n">
        <f aca="false">IF(J280="","",MAX(0,J280-1.96*O280/100))</f>
        <v>0.580234609335885</v>
      </c>
      <c r="Q280" s="40" t="n">
        <f aca="false">IF(J280="","",MIN(1,J280+1.96*O280/100))</f>
        <v>0.82265463624999</v>
      </c>
      <c r="R280" s="32" t="str">
        <f aca="false">IF(L280="","",IF(ABS(L280)&lt;=O280,"Yes","No"))</f>
        <v/>
      </c>
      <c r="S280" s="32" t="str">
        <f aca="false">IF(L280="","",IF(ABS(L280)&lt;=1.96*O280,"Yes","No"))</f>
        <v/>
      </c>
      <c r="T280" s="59" t="n">
        <f aca="false">IF(D280="","",ROUND(SQRT(((D280+G280)*O280/100)^2+(J280*(D280+G280)*0.15542)^2),0))</f>
        <v>78</v>
      </c>
      <c r="U280" s="32" t="s">
        <v>735</v>
      </c>
    </row>
    <row r="281" customFormat="false" ht="15" hidden="false" customHeight="false" outlineLevel="0" collapsed="false">
      <c r="A281" s="32" t="s">
        <v>418</v>
      </c>
      <c r="B281" s="32" t="s">
        <v>478</v>
      </c>
      <c r="C281" s="32" t="s">
        <v>490</v>
      </c>
      <c r="D281" s="59" t="n">
        <v>937</v>
      </c>
      <c r="E281" s="59" t="n">
        <v>912</v>
      </c>
      <c r="F281" s="68" t="n">
        <f aca="false">IF(E281="","",D281-E281)</f>
        <v>25</v>
      </c>
      <c r="G281" s="59" t="n">
        <v>449</v>
      </c>
      <c r="H281" s="59" t="n">
        <v>445</v>
      </c>
      <c r="I281" s="68" t="n">
        <f aca="false">IF(H281="","",G281-H281)</f>
        <v>4</v>
      </c>
      <c r="J281" s="40" t="n">
        <f aca="false">IF(OR(D281="",D281+G281=0),"",D281/(D281+G281))</f>
        <v>0.676046176046176</v>
      </c>
      <c r="K281" s="40" t="n">
        <f aca="false">IF(E281="","",E281/(E281+H281))</f>
        <v>0.672070744288873</v>
      </c>
      <c r="L281" s="69" t="n">
        <f aca="false">IF(OR(K281="",J281=""),"",(J281-K281)*100)</f>
        <v>0.397543175730353</v>
      </c>
      <c r="M281" s="36" t="n">
        <v>3.24353162605248</v>
      </c>
      <c r="N281" s="36" t="n">
        <v>1.28196378881551</v>
      </c>
      <c r="O281" s="36" t="n">
        <f aca="false">SQRT(M281^2+N281^2)</f>
        <v>3.4876824059878</v>
      </c>
      <c r="P281" s="40" t="n">
        <f aca="false">IF(J281="","",MAX(0,J281-1.96*O281/100))</f>
        <v>0.607687600888815</v>
      </c>
      <c r="Q281" s="40" t="n">
        <f aca="false">IF(J281="","",MIN(1,J281+1.96*O281/100))</f>
        <v>0.744404751203537</v>
      </c>
      <c r="R281" s="32" t="str">
        <f aca="false">IF(L281="","",IF(ABS(L281)&lt;=O281,"Yes","No"))</f>
        <v>Yes</v>
      </c>
      <c r="S281" s="32" t="str">
        <f aca="false">IF(L281="","",IF(ABS(L281)&lt;=1.96*O281,"Yes","No"))</f>
        <v>Yes</v>
      </c>
      <c r="T281" s="59" t="n">
        <f aca="false">IF(D281="","",ROUND(SQRT(((D281+G281)*O281/100)^2+(J281*(D281+G281)*0.09179)^2),0))</f>
        <v>99</v>
      </c>
      <c r="U281" s="32"/>
    </row>
    <row r="282" customFormat="false" ht="15" hidden="false" customHeight="false" outlineLevel="0" collapsed="false">
      <c r="A282" s="32" t="s">
        <v>418</v>
      </c>
      <c r="B282" s="32" t="s">
        <v>491</v>
      </c>
      <c r="C282" s="32" t="s">
        <v>492</v>
      </c>
      <c r="D282" s="59" t="n">
        <v>1337</v>
      </c>
      <c r="E282" s="59"/>
      <c r="F282" s="68" t="str">
        <f aca="false">IF(E282="","",D282-E282)</f>
        <v/>
      </c>
      <c r="G282" s="59" t="n">
        <v>1468</v>
      </c>
      <c r="H282" s="59"/>
      <c r="I282" s="68" t="str">
        <f aca="false">IF(H282="","",G282-H282)</f>
        <v/>
      </c>
      <c r="J282" s="40" t="n">
        <f aca="false">IF(OR(D282="",D282+G282=0),"",D282/(D282+G282))</f>
        <v>0.476648841354724</v>
      </c>
      <c r="K282" s="40" t="str">
        <f aca="false">IF(E282="","",E282/(E282+H282))</f>
        <v/>
      </c>
      <c r="L282" s="69" t="str">
        <f aca="false">IF(OR(K282="",J282=""),"",(J282-K282)*100)</f>
        <v/>
      </c>
      <c r="M282" s="36" t="n">
        <v>3.24353162605248</v>
      </c>
      <c r="N282" s="36" t="n">
        <v>1.28196378881551</v>
      </c>
      <c r="O282" s="36" t="n">
        <f aca="false">SQRT(M282^2+N282^2)</f>
        <v>3.4876824059878</v>
      </c>
      <c r="P282" s="40" t="n">
        <f aca="false">IF(J282="","",MAX(0,J282-1.96*O282/100))</f>
        <v>0.408290266197363</v>
      </c>
      <c r="Q282" s="40" t="n">
        <f aca="false">IF(J282="","",MIN(1,J282+1.96*O282/100))</f>
        <v>0.545007416512085</v>
      </c>
      <c r="R282" s="32" t="str">
        <f aca="false">IF(L282="","",IF(ABS(L282)&lt;=O282,"Yes","No"))</f>
        <v/>
      </c>
      <c r="S282" s="32" t="str">
        <f aca="false">IF(L282="","",IF(ABS(L282)&lt;=1.96*O282,"Yes","No"))</f>
        <v/>
      </c>
      <c r="T282" s="59" t="n">
        <f aca="false">IF(D282="","",ROUND(SQRT(((D282+G282)*O282/100)^2+(J282*(D282+G282)*0.09179)^2),0))</f>
        <v>157</v>
      </c>
      <c r="U282" s="32" t="s">
        <v>735</v>
      </c>
    </row>
    <row r="283" customFormat="false" ht="15" hidden="false" customHeight="false" outlineLevel="0" collapsed="false">
      <c r="A283" s="32" t="s">
        <v>418</v>
      </c>
      <c r="B283" s="32" t="s">
        <v>491</v>
      </c>
      <c r="C283" s="32" t="s">
        <v>493</v>
      </c>
      <c r="D283" s="59" t="n">
        <v>653</v>
      </c>
      <c r="E283" s="59"/>
      <c r="F283" s="68" t="str">
        <f aca="false">IF(E283="","",D283-E283)</f>
        <v/>
      </c>
      <c r="G283" s="59" t="n">
        <v>664</v>
      </c>
      <c r="H283" s="59"/>
      <c r="I283" s="68" t="str">
        <f aca="false">IF(H283="","",G283-H283)</f>
        <v/>
      </c>
      <c r="J283" s="40" t="n">
        <f aca="false">IF(OR(D283="",D283+G283=0),"",D283/(D283+G283))</f>
        <v>0.4958238420653</v>
      </c>
      <c r="K283" s="40" t="str">
        <f aca="false">IF(E283="","",E283/(E283+H283))</f>
        <v/>
      </c>
      <c r="L283" s="69" t="str">
        <f aca="false">IF(OR(K283="",J283=""),"",(J283-K283)*100)</f>
        <v/>
      </c>
      <c r="M283" s="36" t="n">
        <v>3.24353162605248</v>
      </c>
      <c r="N283" s="36" t="n">
        <v>1.28196378881551</v>
      </c>
      <c r="O283" s="36" t="n">
        <f aca="false">SQRT(M283^2+N283^2)</f>
        <v>3.4876824059878</v>
      </c>
      <c r="P283" s="40" t="n">
        <f aca="false">IF(J283="","",MAX(0,J283-1.96*O283/100))</f>
        <v>0.427465266907939</v>
      </c>
      <c r="Q283" s="40" t="n">
        <f aca="false">IF(J283="","",MIN(1,J283+1.96*O283/100))</f>
        <v>0.564182417222661</v>
      </c>
      <c r="R283" s="32" t="str">
        <f aca="false">IF(L283="","",IF(ABS(L283)&lt;=O283,"Yes","No"))</f>
        <v/>
      </c>
      <c r="S283" s="32" t="str">
        <f aca="false">IF(L283="","",IF(ABS(L283)&lt;=1.96*O283,"Yes","No"))</f>
        <v/>
      </c>
      <c r="T283" s="59" t="n">
        <f aca="false">IF(D283="","",ROUND(SQRT(((D283+G283)*O283/100)^2+(J283*(D283+G283)*0.09179)^2),0))</f>
        <v>76</v>
      </c>
      <c r="U283" s="32" t="s">
        <v>735</v>
      </c>
    </row>
    <row r="284" customFormat="false" ht="15" hidden="false" customHeight="false" outlineLevel="0" collapsed="false">
      <c r="A284" s="32" t="s">
        <v>418</v>
      </c>
      <c r="B284" s="32" t="s">
        <v>491</v>
      </c>
      <c r="C284" s="32" t="s">
        <v>494</v>
      </c>
      <c r="D284" s="59" t="n">
        <v>798</v>
      </c>
      <c r="E284" s="59"/>
      <c r="F284" s="68" t="str">
        <f aca="false">IF(E284="","",D284-E284)</f>
        <v/>
      </c>
      <c r="G284" s="59" t="n">
        <v>755</v>
      </c>
      <c r="H284" s="59"/>
      <c r="I284" s="68" t="str">
        <f aca="false">IF(H284="","",G284-H284)</f>
        <v/>
      </c>
      <c r="J284" s="40" t="n">
        <f aca="false">IF(OR(D284="",D284+G284=0),"",D284/(D284+G284))</f>
        <v>0.513844172569221</v>
      </c>
      <c r="K284" s="40" t="str">
        <f aca="false">IF(E284="","",E284/(E284+H284))</f>
        <v/>
      </c>
      <c r="L284" s="69" t="str">
        <f aca="false">IF(OR(K284="",J284=""),"",(J284-K284)*100)</f>
        <v/>
      </c>
      <c r="M284" s="36" t="n">
        <v>3.24353162605248</v>
      </c>
      <c r="N284" s="36" t="n">
        <v>1.28196378881551</v>
      </c>
      <c r="O284" s="36" t="n">
        <f aca="false">SQRT(M284^2+N284^2)</f>
        <v>3.4876824059878</v>
      </c>
      <c r="P284" s="40" t="n">
        <f aca="false">IF(J284="","",MAX(0,J284-1.96*O284/100))</f>
        <v>0.44548559741186</v>
      </c>
      <c r="Q284" s="40" t="n">
        <f aca="false">IF(J284="","",MIN(1,J284+1.96*O284/100))</f>
        <v>0.582202747726582</v>
      </c>
      <c r="R284" s="32" t="str">
        <f aca="false">IF(L284="","",IF(ABS(L284)&lt;=O284,"Yes","No"))</f>
        <v/>
      </c>
      <c r="S284" s="32" t="str">
        <f aca="false">IF(L284="","",IF(ABS(L284)&lt;=1.96*O284,"Yes","No"))</f>
        <v/>
      </c>
      <c r="T284" s="59" t="n">
        <f aca="false">IF(D284="","",ROUND(SQRT(((D284+G284)*O284/100)^2+(J284*(D284+G284)*0.09179)^2),0))</f>
        <v>91</v>
      </c>
      <c r="U284" s="32" t="s">
        <v>735</v>
      </c>
    </row>
    <row r="285" customFormat="false" ht="15" hidden="false" customHeight="false" outlineLevel="0" collapsed="false">
      <c r="A285" s="32" t="s">
        <v>418</v>
      </c>
      <c r="B285" s="32" t="s">
        <v>491</v>
      </c>
      <c r="C285" s="32" t="s">
        <v>495</v>
      </c>
      <c r="D285" s="59" t="n">
        <v>734</v>
      </c>
      <c r="E285" s="59"/>
      <c r="F285" s="68" t="str">
        <f aca="false">IF(E285="","",D285-E285)</f>
        <v/>
      </c>
      <c r="G285" s="59" t="n">
        <v>739</v>
      </c>
      <c r="H285" s="59"/>
      <c r="I285" s="68" t="str">
        <f aca="false">IF(H285="","",G285-H285)</f>
        <v/>
      </c>
      <c r="J285" s="40" t="n">
        <f aca="false">IF(OR(D285="",D285+G285=0),"",D285/(D285+G285))</f>
        <v>0.498302783435166</v>
      </c>
      <c r="K285" s="40" t="str">
        <f aca="false">IF(E285="","",E285/(E285+H285))</f>
        <v/>
      </c>
      <c r="L285" s="69" t="str">
        <f aca="false">IF(OR(K285="",J285=""),"",(J285-K285)*100)</f>
        <v/>
      </c>
      <c r="M285" s="36" t="n">
        <v>3.24353162605248</v>
      </c>
      <c r="N285" s="36" t="n">
        <v>1.28196378881551</v>
      </c>
      <c r="O285" s="36" t="n">
        <f aca="false">SQRT(M285^2+N285^2)</f>
        <v>3.4876824059878</v>
      </c>
      <c r="P285" s="40" t="n">
        <f aca="false">IF(J285="","",MAX(0,J285-1.96*O285/100))</f>
        <v>0.429944208277805</v>
      </c>
      <c r="Q285" s="40" t="n">
        <f aca="false">IF(J285="","",MIN(1,J285+1.96*O285/100))</f>
        <v>0.566661358592527</v>
      </c>
      <c r="R285" s="32" t="str">
        <f aca="false">IF(L285="","",IF(ABS(L285)&lt;=O285,"Yes","No"))</f>
        <v/>
      </c>
      <c r="S285" s="32" t="str">
        <f aca="false">IF(L285="","",IF(ABS(L285)&lt;=1.96*O285,"Yes","No"))</f>
        <v/>
      </c>
      <c r="T285" s="59" t="n">
        <f aca="false">IF(D285="","",ROUND(SQRT(((D285+G285)*O285/100)^2+(J285*(D285+G285)*0.09179)^2),0))</f>
        <v>85</v>
      </c>
      <c r="U285" s="32" t="s">
        <v>735</v>
      </c>
    </row>
    <row r="286" customFormat="false" ht="15" hidden="false" customHeight="false" outlineLevel="0" collapsed="false">
      <c r="A286" s="32" t="s">
        <v>418</v>
      </c>
      <c r="B286" s="32" t="s">
        <v>491</v>
      </c>
      <c r="C286" s="32" t="s">
        <v>496</v>
      </c>
      <c r="D286" s="59" t="n">
        <v>969</v>
      </c>
      <c r="E286" s="59" t="n">
        <v>975</v>
      </c>
      <c r="F286" s="68" t="n">
        <f aca="false">IF(E286="","",D286-E286)</f>
        <v>-6</v>
      </c>
      <c r="G286" s="59" t="n">
        <v>888</v>
      </c>
      <c r="H286" s="59" t="n">
        <v>935</v>
      </c>
      <c r="I286" s="68" t="n">
        <f aca="false">IF(H286="","",G286-H286)</f>
        <v>-47</v>
      </c>
      <c r="J286" s="40" t="n">
        <f aca="false">IF(OR(D286="",D286+G286=0),"",D286/(D286+G286))</f>
        <v>0.521809369951535</v>
      </c>
      <c r="K286" s="40" t="n">
        <f aca="false">IF(E286="","",E286/(E286+H286))</f>
        <v>0.510471204188482</v>
      </c>
      <c r="L286" s="69" t="n">
        <f aca="false">IF(OR(K286="",J286=""),"",(J286-K286)*100)</f>
        <v>1.1338165763053</v>
      </c>
      <c r="M286" s="36" t="n">
        <v>3.24353162605248</v>
      </c>
      <c r="N286" s="36" t="n">
        <v>1.28196378881551</v>
      </c>
      <c r="O286" s="36" t="n">
        <f aca="false">SQRT(M286^2+N286^2)</f>
        <v>3.4876824059878</v>
      </c>
      <c r="P286" s="40" t="n">
        <f aca="false">IF(J286="","",MAX(0,J286-1.96*O286/100))</f>
        <v>0.453450794794174</v>
      </c>
      <c r="Q286" s="40" t="n">
        <f aca="false">IF(J286="","",MIN(1,J286+1.96*O286/100))</f>
        <v>0.590167945108896</v>
      </c>
      <c r="R286" s="32" t="str">
        <f aca="false">IF(L286="","",IF(ABS(L286)&lt;=O286,"Yes","No"))</f>
        <v>Yes</v>
      </c>
      <c r="S286" s="32" t="str">
        <f aca="false">IF(L286="","",IF(ABS(L286)&lt;=1.96*O286,"Yes","No"))</f>
        <v>Yes</v>
      </c>
      <c r="T286" s="59" t="n">
        <f aca="false">IF(D286="","",ROUND(SQRT(((D286+G286)*O286/100)^2+(J286*(D286+G286)*0.09179)^2),0))</f>
        <v>110</v>
      </c>
      <c r="U286" s="32"/>
    </row>
    <row r="287" customFormat="false" ht="15" hidden="false" customHeight="false" outlineLevel="0" collapsed="false">
      <c r="A287" s="32" t="s">
        <v>418</v>
      </c>
      <c r="B287" s="32" t="s">
        <v>491</v>
      </c>
      <c r="C287" s="32" t="s">
        <v>497</v>
      </c>
      <c r="D287" s="59" t="n">
        <v>758</v>
      </c>
      <c r="E287" s="59"/>
      <c r="F287" s="68" t="str">
        <f aca="false">IF(E287="","",D287-E287)</f>
        <v/>
      </c>
      <c r="G287" s="59" t="n">
        <v>774</v>
      </c>
      <c r="H287" s="59"/>
      <c r="I287" s="68" t="str">
        <f aca="false">IF(H287="","",G287-H287)</f>
        <v/>
      </c>
      <c r="J287" s="40" t="n">
        <f aca="false">IF(OR(D287="",D287+G287=0),"",D287/(D287+G287))</f>
        <v>0.494778067885117</v>
      </c>
      <c r="K287" s="40" t="str">
        <f aca="false">IF(E287="","",E287/(E287+H287))</f>
        <v/>
      </c>
      <c r="L287" s="69" t="str">
        <f aca="false">IF(OR(K287="",J287=""),"",(J287-K287)*100)</f>
        <v/>
      </c>
      <c r="M287" s="36" t="n">
        <v>3.24353162605248</v>
      </c>
      <c r="N287" s="36" t="n">
        <v>1.28196378881551</v>
      </c>
      <c r="O287" s="36" t="n">
        <f aca="false">SQRT(M287^2+N287^2)</f>
        <v>3.4876824059878</v>
      </c>
      <c r="P287" s="40" t="n">
        <f aca="false">IF(J287="","",MAX(0,J287-1.96*O287/100))</f>
        <v>0.426419492727757</v>
      </c>
      <c r="Q287" s="40" t="n">
        <f aca="false">IF(J287="","",MIN(1,J287+1.96*O287/100))</f>
        <v>0.563136643042479</v>
      </c>
      <c r="R287" s="32" t="str">
        <f aca="false">IF(L287="","",IF(ABS(L287)&lt;=O287,"Yes","No"))</f>
        <v/>
      </c>
      <c r="S287" s="32" t="str">
        <f aca="false">IF(L287="","",IF(ABS(L287)&lt;=1.96*O287,"Yes","No"))</f>
        <v/>
      </c>
      <c r="T287" s="59" t="n">
        <f aca="false">IF(D287="","",ROUND(SQRT(((D287+G287)*O287/100)^2+(J287*(D287+G287)*0.09179)^2),0))</f>
        <v>88</v>
      </c>
      <c r="U287" s="32" t="s">
        <v>735</v>
      </c>
    </row>
    <row r="288" customFormat="false" ht="15" hidden="false" customHeight="false" outlineLevel="0" collapsed="false">
      <c r="A288" s="32" t="s">
        <v>418</v>
      </c>
      <c r="B288" s="32" t="s">
        <v>491</v>
      </c>
      <c r="C288" s="32" t="s">
        <v>498</v>
      </c>
      <c r="D288" s="59" t="n">
        <v>689</v>
      </c>
      <c r="E288" s="59"/>
      <c r="F288" s="68" t="str">
        <f aca="false">IF(E288="","",D288-E288)</f>
        <v/>
      </c>
      <c r="G288" s="59" t="n">
        <v>720</v>
      </c>
      <c r="H288" s="59"/>
      <c r="I288" s="68" t="str">
        <f aca="false">IF(H288="","",G288-H288)</f>
        <v/>
      </c>
      <c r="J288" s="40" t="n">
        <f aca="false">IF(OR(D288="",D288+G288=0),"",D288/(D288+G288))</f>
        <v>0.488999290276792</v>
      </c>
      <c r="K288" s="40" t="str">
        <f aca="false">IF(E288="","",E288/(E288+H288))</f>
        <v/>
      </c>
      <c r="L288" s="69" t="str">
        <f aca="false">IF(OR(K288="",J288=""),"",(J288-K288)*100)</f>
        <v/>
      </c>
      <c r="M288" s="36" t="n">
        <v>3.24353162605248</v>
      </c>
      <c r="N288" s="36" t="n">
        <v>1.28196378881551</v>
      </c>
      <c r="O288" s="36" t="n">
        <f aca="false">SQRT(M288^2+N288^2)</f>
        <v>3.4876824059878</v>
      </c>
      <c r="P288" s="40" t="n">
        <f aca="false">IF(J288="","",MAX(0,J288-1.96*O288/100))</f>
        <v>0.420640715119431</v>
      </c>
      <c r="Q288" s="40" t="n">
        <f aca="false">IF(J288="","",MIN(1,J288+1.96*O288/100))</f>
        <v>0.557357865434153</v>
      </c>
      <c r="R288" s="32" t="str">
        <f aca="false">IF(L288="","",IF(ABS(L288)&lt;=O288,"Yes","No"))</f>
        <v/>
      </c>
      <c r="S288" s="32" t="str">
        <f aca="false">IF(L288="","",IF(ABS(L288)&lt;=1.96*O288,"Yes","No"))</f>
        <v/>
      </c>
      <c r="T288" s="59" t="n">
        <f aca="false">IF(D288="","",ROUND(SQRT(((D288+G288)*O288/100)^2+(J288*(D288+G288)*0.09179)^2),0))</f>
        <v>80</v>
      </c>
      <c r="U288" s="32" t="s">
        <v>735</v>
      </c>
    </row>
    <row r="289" customFormat="false" ht="15" hidden="false" customHeight="false" outlineLevel="0" collapsed="false">
      <c r="A289" s="32" t="s">
        <v>418</v>
      </c>
      <c r="B289" s="32" t="s">
        <v>499</v>
      </c>
      <c r="C289" s="32" t="s">
        <v>499</v>
      </c>
      <c r="D289" s="59" t="n">
        <v>730</v>
      </c>
      <c r="E289" s="59" t="n">
        <v>714</v>
      </c>
      <c r="F289" s="68" t="n">
        <f aca="false">IF(E289="","",D289-E289)</f>
        <v>16</v>
      </c>
      <c r="G289" s="59" t="n">
        <v>535</v>
      </c>
      <c r="H289" s="59" t="n">
        <v>484</v>
      </c>
      <c r="I289" s="68" t="n">
        <f aca="false">IF(H289="","",G289-H289)</f>
        <v>51</v>
      </c>
      <c r="J289" s="40" t="n">
        <f aca="false">IF(OR(D289="",D289+G289=0),"",D289/(D289+G289))</f>
        <v>0.577075098814229</v>
      </c>
      <c r="K289" s="40" t="n">
        <f aca="false">IF(E289="","",E289/(E289+H289))</f>
        <v>0.595993322203673</v>
      </c>
      <c r="L289" s="69" t="n">
        <f aca="false">IF(OR(K289="",J289=""),"",(J289-K289)*100)</f>
        <v>-1.89182233894435</v>
      </c>
      <c r="M289" s="36" t="n">
        <v>3.24353162605248</v>
      </c>
      <c r="N289" s="36" t="n">
        <v>1.28196378881551</v>
      </c>
      <c r="O289" s="36" t="n">
        <f aca="false">SQRT(M289^2+N289^2)</f>
        <v>3.4876824059878</v>
      </c>
      <c r="P289" s="40" t="n">
        <f aca="false">IF(J289="","",MAX(0,J289-1.96*O289/100))</f>
        <v>0.508716523656868</v>
      </c>
      <c r="Q289" s="40" t="n">
        <f aca="false">IF(J289="","",MIN(1,J289+1.96*O289/100))</f>
        <v>0.64543367397159</v>
      </c>
      <c r="R289" s="32" t="str">
        <f aca="false">IF(L289="","",IF(ABS(L289)&lt;=O289,"Yes","No"))</f>
        <v>Yes</v>
      </c>
      <c r="S289" s="32" t="str">
        <f aca="false">IF(L289="","",IF(ABS(L289)&lt;=1.96*O289,"Yes","No"))</f>
        <v>Yes</v>
      </c>
      <c r="T289" s="59" t="n">
        <f aca="false">IF(D289="","",ROUND(SQRT(((D289+G289)*O289/100)^2+(J289*(D289+G289)*0.09179)^2),0))</f>
        <v>80</v>
      </c>
      <c r="U289" s="32"/>
    </row>
    <row r="290" customFormat="false" ht="15" hidden="false" customHeight="false" outlineLevel="0" collapsed="false">
      <c r="A290" s="32" t="s">
        <v>418</v>
      </c>
      <c r="B290" s="32" t="s">
        <v>500</v>
      </c>
      <c r="C290" s="32" t="s">
        <v>500</v>
      </c>
      <c r="D290" s="59" t="n">
        <v>97</v>
      </c>
      <c r="E290" s="59" t="n">
        <v>109</v>
      </c>
      <c r="F290" s="68" t="n">
        <f aca="false">IF(E290="","",D290-E290)</f>
        <v>-12</v>
      </c>
      <c r="G290" s="59" t="n">
        <v>108</v>
      </c>
      <c r="H290" s="59" t="n">
        <v>97</v>
      </c>
      <c r="I290" s="68" t="n">
        <f aca="false">IF(H290="","",G290-H290)</f>
        <v>11</v>
      </c>
      <c r="J290" s="40" t="n">
        <f aca="false">IF(OR(D290="",D290+G290=0),"",D290/(D290+G290))</f>
        <v>0.473170731707317</v>
      </c>
      <c r="K290" s="40" t="n">
        <f aca="false">IF(E290="","",E290/(E290+H290))</f>
        <v>0.529126213592233</v>
      </c>
      <c r="L290" s="69" t="n">
        <f aca="false">IF(OR(K290="",J290=""),"",(J290-K290)*100)</f>
        <v>-5.5955481884916</v>
      </c>
      <c r="M290" s="36" t="n">
        <v>6.04985165465226</v>
      </c>
      <c r="N290" s="36" t="n">
        <v>1.28196378881551</v>
      </c>
      <c r="O290" s="36" t="n">
        <f aca="false">SQRT(M290^2+N290^2)</f>
        <v>6.18418436005371</v>
      </c>
      <c r="P290" s="40" t="n">
        <f aca="false">IF(J290="","",MAX(0,J290-1.96*O290/100))</f>
        <v>0.351960718250264</v>
      </c>
      <c r="Q290" s="40" t="n">
        <f aca="false">IF(J290="","",MIN(1,J290+1.96*O290/100))</f>
        <v>0.59438074516437</v>
      </c>
      <c r="R290" s="32" t="str">
        <f aca="false">IF(L290="","",IF(ABS(L290)&lt;=O290,"Yes","No"))</f>
        <v>Yes</v>
      </c>
      <c r="S290" s="32" t="str">
        <f aca="false">IF(L290="","",IF(ABS(L290)&lt;=1.96*O290,"Yes","No"))</f>
        <v>Yes</v>
      </c>
      <c r="T290" s="59" t="n">
        <f aca="false">IF(D290="","",ROUND(SQRT(((D290+G290)*O290/100)^2+(J290*(D290+G290)*0.15542)^2),0))</f>
        <v>20</v>
      </c>
      <c r="U290" s="32"/>
    </row>
    <row r="291" customFormat="false" ht="15" hidden="false" customHeight="false" outlineLevel="0" collapsed="false">
      <c r="A291" s="32" t="s">
        <v>418</v>
      </c>
      <c r="B291" s="32" t="s">
        <v>325</v>
      </c>
      <c r="C291" s="32" t="s">
        <v>501</v>
      </c>
      <c r="D291" s="59" t="n">
        <v>919</v>
      </c>
      <c r="E291" s="59" t="n">
        <v>955</v>
      </c>
      <c r="F291" s="68" t="n">
        <f aca="false">IF(E291="","",D291-E291)</f>
        <v>-36</v>
      </c>
      <c r="G291" s="59" t="n">
        <v>721</v>
      </c>
      <c r="H291" s="59" t="n">
        <v>692</v>
      </c>
      <c r="I291" s="68" t="n">
        <f aca="false">IF(H291="","",G291-H291)</f>
        <v>29</v>
      </c>
      <c r="J291" s="40" t="n">
        <f aca="false">IF(OR(D291="",D291+G291=0),"",D291/(D291+G291))</f>
        <v>0.560365853658537</v>
      </c>
      <c r="K291" s="40" t="n">
        <f aca="false">IF(E291="","",E291/(E291+H291))</f>
        <v>0.579842137219186</v>
      </c>
      <c r="L291" s="69" t="n">
        <f aca="false">IF(OR(K291="",J291=""),"",(J291-K291)*100)</f>
        <v>-1.94762835606498</v>
      </c>
      <c r="M291" s="36" t="n">
        <v>3.24353162605248</v>
      </c>
      <c r="N291" s="36" t="n">
        <v>1.28196378881551</v>
      </c>
      <c r="O291" s="36" t="n">
        <f aca="false">SQRT(M291^2+N291^2)</f>
        <v>3.4876824059878</v>
      </c>
      <c r="P291" s="40" t="n">
        <f aca="false">IF(J291="","",MAX(0,J291-1.96*O291/100))</f>
        <v>0.492007278501176</v>
      </c>
      <c r="Q291" s="40" t="n">
        <f aca="false">IF(J291="","",MIN(1,J291+1.96*O291/100))</f>
        <v>0.628724428815898</v>
      </c>
      <c r="R291" s="32" t="str">
        <f aca="false">IF(L291="","",IF(ABS(L291)&lt;=O291,"Yes","No"))</f>
        <v>Yes</v>
      </c>
      <c r="S291" s="32" t="str">
        <f aca="false">IF(L291="","",IF(ABS(L291)&lt;=1.96*O291,"Yes","No"))</f>
        <v>Yes</v>
      </c>
      <c r="T291" s="59" t="n">
        <f aca="false">IF(D291="","",ROUND(SQRT(((D291+G291)*O291/100)^2+(J291*(D291+G291)*0.09179)^2),0))</f>
        <v>102</v>
      </c>
      <c r="U291" s="32"/>
    </row>
    <row r="292" customFormat="false" ht="15" hidden="false" customHeight="false" outlineLevel="0" collapsed="false">
      <c r="A292" s="32" t="s">
        <v>418</v>
      </c>
      <c r="B292" s="32" t="s">
        <v>325</v>
      </c>
      <c r="C292" s="32" t="s">
        <v>502</v>
      </c>
      <c r="D292" s="59" t="n">
        <v>845</v>
      </c>
      <c r="E292" s="59" t="n">
        <v>910</v>
      </c>
      <c r="F292" s="68" t="n">
        <f aca="false">IF(E292="","",D292-E292)</f>
        <v>-65</v>
      </c>
      <c r="G292" s="59" t="n">
        <v>779</v>
      </c>
      <c r="H292" s="59" t="n">
        <v>742</v>
      </c>
      <c r="I292" s="68" t="n">
        <f aca="false">IF(H292="","",G292-H292)</f>
        <v>37</v>
      </c>
      <c r="J292" s="40" t="n">
        <f aca="false">IF(OR(D292="",D292+G292=0),"",D292/(D292+G292))</f>
        <v>0.520320197044335</v>
      </c>
      <c r="K292" s="40" t="n">
        <f aca="false">IF(E292="","",E292/(E292+H292))</f>
        <v>0.550847457627119</v>
      </c>
      <c r="L292" s="69" t="n">
        <f aca="false">IF(OR(K292="",J292=""),"",(J292-K292)*100)</f>
        <v>-3.05272605827837</v>
      </c>
      <c r="M292" s="36" t="n">
        <v>3.24353162605248</v>
      </c>
      <c r="N292" s="36" t="n">
        <v>1.28196378881551</v>
      </c>
      <c r="O292" s="36" t="n">
        <f aca="false">SQRT(M292^2+N292^2)</f>
        <v>3.4876824059878</v>
      </c>
      <c r="P292" s="40" t="n">
        <f aca="false">IF(J292="","",MAX(0,J292-1.96*O292/100))</f>
        <v>0.451961621886974</v>
      </c>
      <c r="Q292" s="40" t="n">
        <f aca="false">IF(J292="","",MIN(1,J292+1.96*O292/100))</f>
        <v>0.588678772201696</v>
      </c>
      <c r="R292" s="32" t="str">
        <f aca="false">IF(L292="","",IF(ABS(L292)&lt;=O292,"Yes","No"))</f>
        <v>Yes</v>
      </c>
      <c r="S292" s="32" t="str">
        <f aca="false">IF(L292="","",IF(ABS(L292)&lt;=1.96*O292,"Yes","No"))</f>
        <v>Yes</v>
      </c>
      <c r="T292" s="59" t="n">
        <f aca="false">IF(D292="","",ROUND(SQRT(((D292+G292)*O292/100)^2+(J292*(D292+G292)*0.09179)^2),0))</f>
        <v>96</v>
      </c>
      <c r="U292" s="32"/>
    </row>
    <row r="293" customFormat="false" ht="15" hidden="false" customHeight="false" outlineLevel="0" collapsed="false">
      <c r="A293" s="32" t="s">
        <v>418</v>
      </c>
      <c r="B293" s="32" t="s">
        <v>325</v>
      </c>
      <c r="C293" s="32" t="s">
        <v>503</v>
      </c>
      <c r="D293" s="59" t="n">
        <v>428</v>
      </c>
      <c r="E293" s="59" t="n">
        <v>446</v>
      </c>
      <c r="F293" s="68" t="n">
        <f aca="false">IF(E293="","",D293-E293)</f>
        <v>-18</v>
      </c>
      <c r="G293" s="59" t="n">
        <v>427</v>
      </c>
      <c r="H293" s="59" t="n">
        <v>410</v>
      </c>
      <c r="I293" s="68" t="n">
        <f aca="false">IF(H293="","",G293-H293)</f>
        <v>17</v>
      </c>
      <c r="J293" s="40" t="n">
        <f aca="false">IF(OR(D293="",D293+G293=0),"",D293/(D293+G293))</f>
        <v>0.500584795321638</v>
      </c>
      <c r="K293" s="40" t="n">
        <f aca="false">IF(E293="","",E293/(E293+H293))</f>
        <v>0.521028037383178</v>
      </c>
      <c r="L293" s="69" t="n">
        <f aca="false">IF(OR(K293="",J293=""),"",(J293-K293)*100)</f>
        <v>-2.04432420615401</v>
      </c>
      <c r="M293" s="36" t="n">
        <v>3.93166321401231</v>
      </c>
      <c r="N293" s="36" t="n">
        <v>1.28196378881551</v>
      </c>
      <c r="O293" s="36" t="n">
        <f aca="false">SQRT(M293^2+N293^2)</f>
        <v>4.13538472022276</v>
      </c>
      <c r="P293" s="40" t="n">
        <f aca="false">IF(J293="","",MAX(0,J293-1.96*O293/100))</f>
        <v>0.419531254805271</v>
      </c>
      <c r="Q293" s="40" t="n">
        <f aca="false">IF(J293="","",MIN(1,J293+1.96*O293/100))</f>
        <v>0.581638335838004</v>
      </c>
      <c r="R293" s="32" t="str">
        <f aca="false">IF(L293="","",IF(ABS(L293)&lt;=O293,"Yes","No"))</f>
        <v>Yes</v>
      </c>
      <c r="S293" s="32" t="str">
        <f aca="false">IF(L293="","",IF(ABS(L293)&lt;=1.96*O293,"Yes","No"))</f>
        <v>Yes</v>
      </c>
      <c r="T293" s="59" t="n">
        <f aca="false">IF(D293="","",ROUND(SQRT(((D293+G293)*O293/100)^2+(J293*(D293+G293)*0.09439)^2),0))</f>
        <v>54</v>
      </c>
      <c r="U293" s="32"/>
    </row>
    <row r="294" customFormat="false" ht="15" hidden="false" customHeight="false" outlineLevel="0" collapsed="false">
      <c r="A294" s="32" t="s">
        <v>418</v>
      </c>
      <c r="B294" s="32" t="s">
        <v>325</v>
      </c>
      <c r="C294" s="32" t="s">
        <v>504</v>
      </c>
      <c r="D294" s="59" t="n">
        <v>717</v>
      </c>
      <c r="E294" s="59" t="n">
        <v>744</v>
      </c>
      <c r="F294" s="68" t="n">
        <f aca="false">IF(E294="","",D294-E294)</f>
        <v>-27</v>
      </c>
      <c r="G294" s="59" t="n">
        <v>720</v>
      </c>
      <c r="H294" s="59" t="n">
        <v>678</v>
      </c>
      <c r="I294" s="68" t="n">
        <f aca="false">IF(H294="","",G294-H294)</f>
        <v>42</v>
      </c>
      <c r="J294" s="40" t="n">
        <f aca="false">IF(OR(D294="",D294+G294=0),"",D294/(D294+G294))</f>
        <v>0.498956158663883</v>
      </c>
      <c r="K294" s="40" t="n">
        <f aca="false">IF(E294="","",E294/(E294+H294))</f>
        <v>0.523206751054852</v>
      </c>
      <c r="L294" s="69" t="n">
        <f aca="false">IF(OR(K294="",J294=""),"",(J294-K294)*100)</f>
        <v>-2.42505923909693</v>
      </c>
      <c r="M294" s="36" t="n">
        <v>3.24353162605248</v>
      </c>
      <c r="N294" s="36" t="n">
        <v>1.28196378881551</v>
      </c>
      <c r="O294" s="36" t="n">
        <f aca="false">SQRT(M294^2+N294^2)</f>
        <v>3.4876824059878</v>
      </c>
      <c r="P294" s="40" t="n">
        <f aca="false">IF(J294="","",MAX(0,J294-1.96*O294/100))</f>
        <v>0.430597583506522</v>
      </c>
      <c r="Q294" s="40" t="n">
        <f aca="false">IF(J294="","",MIN(1,J294+1.96*O294/100))</f>
        <v>0.567314733821244</v>
      </c>
      <c r="R294" s="32" t="str">
        <f aca="false">IF(L294="","",IF(ABS(L294)&lt;=O294,"Yes","No"))</f>
        <v>Yes</v>
      </c>
      <c r="S294" s="32" t="str">
        <f aca="false">IF(L294="","",IF(ABS(L294)&lt;=1.96*O294,"Yes","No"))</f>
        <v>Yes</v>
      </c>
      <c r="T294" s="59" t="n">
        <f aca="false">IF(D294="","",ROUND(SQRT(((D294+G294)*O294/100)^2+(J294*(D294+G294)*0.09179)^2),0))</f>
        <v>83</v>
      </c>
      <c r="U294" s="32"/>
    </row>
    <row r="295" customFormat="false" ht="15" hidden="false" customHeight="false" outlineLevel="0" collapsed="false">
      <c r="A295" s="32" t="s">
        <v>418</v>
      </c>
      <c r="B295" s="32" t="s">
        <v>325</v>
      </c>
      <c r="C295" s="32" t="s">
        <v>505</v>
      </c>
      <c r="D295" s="59" t="n">
        <v>766</v>
      </c>
      <c r="E295" s="59" t="n">
        <v>775</v>
      </c>
      <c r="F295" s="68" t="n">
        <f aca="false">IF(E295="","",D295-E295)</f>
        <v>-9</v>
      </c>
      <c r="G295" s="59" t="n">
        <v>651</v>
      </c>
      <c r="H295" s="59" t="n">
        <v>645</v>
      </c>
      <c r="I295" s="68" t="n">
        <f aca="false">IF(H295="","",G295-H295)</f>
        <v>6</v>
      </c>
      <c r="J295" s="40" t="n">
        <f aca="false">IF(OR(D295="",D295+G295=0),"",D295/(D295+G295))</f>
        <v>0.540578687367678</v>
      </c>
      <c r="K295" s="40" t="n">
        <f aca="false">IF(E295="","",E295/(E295+H295))</f>
        <v>0.545774647887324</v>
      </c>
      <c r="L295" s="69" t="n">
        <f aca="false">IF(OR(K295="",J295=""),"",(J295-K295)*100)</f>
        <v>-0.519596051964577</v>
      </c>
      <c r="M295" s="36" t="n">
        <v>3.24353162605248</v>
      </c>
      <c r="N295" s="36" t="n">
        <v>1.28196378881551</v>
      </c>
      <c r="O295" s="36" t="n">
        <f aca="false">SQRT(M295^2+N295^2)</f>
        <v>3.4876824059878</v>
      </c>
      <c r="P295" s="40" t="n">
        <f aca="false">IF(J295="","",MAX(0,J295-1.96*O295/100))</f>
        <v>0.472220112210317</v>
      </c>
      <c r="Q295" s="40" t="n">
        <f aca="false">IF(J295="","",MIN(1,J295+1.96*O295/100))</f>
        <v>0.608937262525039</v>
      </c>
      <c r="R295" s="32" t="str">
        <f aca="false">IF(L295="","",IF(ABS(L295)&lt;=O295,"Yes","No"))</f>
        <v>Yes</v>
      </c>
      <c r="S295" s="32" t="str">
        <f aca="false">IF(L295="","",IF(ABS(L295)&lt;=1.96*O295,"Yes","No"))</f>
        <v>Yes</v>
      </c>
      <c r="T295" s="59" t="n">
        <f aca="false">IF(D295="","",ROUND(SQRT(((D295+G295)*O295/100)^2+(J295*(D295+G295)*0.09179)^2),0))</f>
        <v>86</v>
      </c>
      <c r="U295" s="32"/>
    </row>
    <row r="296" customFormat="false" ht="15" hidden="false" customHeight="false" outlineLevel="0" collapsed="false">
      <c r="A296" s="32" t="s">
        <v>418</v>
      </c>
      <c r="B296" s="32" t="s">
        <v>325</v>
      </c>
      <c r="C296" s="32" t="s">
        <v>506</v>
      </c>
      <c r="D296" s="59" t="n">
        <v>503</v>
      </c>
      <c r="E296" s="59" t="n">
        <v>511</v>
      </c>
      <c r="F296" s="68" t="n">
        <f aca="false">IF(E296="","",D296-E296)</f>
        <v>-8</v>
      </c>
      <c r="G296" s="59" t="n">
        <v>474</v>
      </c>
      <c r="H296" s="59" t="n">
        <v>453</v>
      </c>
      <c r="I296" s="68" t="n">
        <f aca="false">IF(H296="","",G296-H296)</f>
        <v>21</v>
      </c>
      <c r="J296" s="40" t="n">
        <f aca="false">IF(OR(D296="",D296+G296=0),"",D296/(D296+G296))</f>
        <v>0.514841351074719</v>
      </c>
      <c r="K296" s="40" t="n">
        <f aca="false">IF(E296="","",E296/(E296+H296))</f>
        <v>0.530082987551867</v>
      </c>
      <c r="L296" s="69" t="n">
        <f aca="false">IF(OR(K296="",J296=""),"",(J296-K296)*100)</f>
        <v>-1.52416364771487</v>
      </c>
      <c r="M296" s="36" t="n">
        <v>3.93166321401231</v>
      </c>
      <c r="N296" s="36" t="n">
        <v>1.28196378881551</v>
      </c>
      <c r="O296" s="36" t="n">
        <f aca="false">SQRT(M296^2+N296^2)</f>
        <v>4.13538472022276</v>
      </c>
      <c r="P296" s="40" t="n">
        <f aca="false">IF(J296="","",MAX(0,J296-1.96*O296/100))</f>
        <v>0.433787810558352</v>
      </c>
      <c r="Q296" s="40" t="n">
        <f aca="false">IF(J296="","",MIN(1,J296+1.96*O296/100))</f>
        <v>0.595894891591085</v>
      </c>
      <c r="R296" s="32" t="str">
        <f aca="false">IF(L296="","",IF(ABS(L296)&lt;=O296,"Yes","No"))</f>
        <v>Yes</v>
      </c>
      <c r="S296" s="32" t="str">
        <f aca="false">IF(L296="","",IF(ABS(L296)&lt;=1.96*O296,"Yes","No"))</f>
        <v>Yes</v>
      </c>
      <c r="T296" s="59" t="n">
        <f aca="false">IF(D296="","",ROUND(SQRT(((D296+G296)*O296/100)^2+(J296*(D296+G296)*0.09439)^2),0))</f>
        <v>62</v>
      </c>
      <c r="U296" s="32"/>
    </row>
    <row r="297" customFormat="false" ht="15" hidden="false" customHeight="false" outlineLevel="0" collapsed="false">
      <c r="A297" s="32" t="s">
        <v>418</v>
      </c>
      <c r="B297" s="32" t="s">
        <v>507</v>
      </c>
      <c r="C297" s="32" t="s">
        <v>508</v>
      </c>
      <c r="D297" s="59" t="n">
        <v>557</v>
      </c>
      <c r="E297" s="59" t="n">
        <v>553</v>
      </c>
      <c r="F297" s="68" t="n">
        <f aca="false">IF(E297="","",D297-E297)</f>
        <v>4</v>
      </c>
      <c r="G297" s="59" t="n">
        <v>635</v>
      </c>
      <c r="H297" s="59" t="n">
        <v>581</v>
      </c>
      <c r="I297" s="68" t="n">
        <f aca="false">IF(H297="","",G297-H297)</f>
        <v>54</v>
      </c>
      <c r="J297" s="40" t="n">
        <f aca="false">IF(OR(D297="",D297+G297=0),"",D297/(D297+G297))</f>
        <v>0.467281879194631</v>
      </c>
      <c r="K297" s="40" t="n">
        <f aca="false">IF(E297="","",E297/(E297+H297))</f>
        <v>0.487654320987654</v>
      </c>
      <c r="L297" s="69" t="n">
        <f aca="false">IF(OR(K297="",J297=""),"",(J297-K297)*100)</f>
        <v>-2.03724417930234</v>
      </c>
      <c r="M297" s="36" t="n">
        <v>3.93166321401231</v>
      </c>
      <c r="N297" s="36" t="n">
        <v>1.28196378881551</v>
      </c>
      <c r="O297" s="36" t="n">
        <f aca="false">SQRT(M297^2+N297^2)</f>
        <v>4.13538472022276</v>
      </c>
      <c r="P297" s="40" t="n">
        <f aca="false">IF(J297="","",MAX(0,J297-1.96*O297/100))</f>
        <v>0.386228338678265</v>
      </c>
      <c r="Q297" s="40" t="n">
        <f aca="false">IF(J297="","",MIN(1,J297+1.96*O297/100))</f>
        <v>0.548335419710997</v>
      </c>
      <c r="R297" s="32" t="str">
        <f aca="false">IF(L297="","",IF(ABS(L297)&lt;=O297,"Yes","No"))</f>
        <v>Yes</v>
      </c>
      <c r="S297" s="32" t="str">
        <f aca="false">IF(L297="","",IF(ABS(L297)&lt;=1.96*O297,"Yes","No"))</f>
        <v>Yes</v>
      </c>
      <c r="T297" s="59" t="n">
        <f aca="false">IF(D297="","",ROUND(SQRT(((D297+G297)*O297/100)^2+(J297*(D297+G297)*0.09439)^2),0))</f>
        <v>72</v>
      </c>
      <c r="U297" s="32"/>
    </row>
    <row r="298" customFormat="false" ht="15" hidden="false" customHeight="false" outlineLevel="0" collapsed="false">
      <c r="A298" s="32" t="s">
        <v>418</v>
      </c>
      <c r="B298" s="32" t="s">
        <v>507</v>
      </c>
      <c r="C298" s="32" t="s">
        <v>509</v>
      </c>
      <c r="D298" s="59" t="n">
        <v>457</v>
      </c>
      <c r="E298" s="59" t="n">
        <v>473</v>
      </c>
      <c r="F298" s="68" t="n">
        <f aca="false">IF(E298="","",D298-E298)</f>
        <v>-16</v>
      </c>
      <c r="G298" s="59" t="n">
        <v>438</v>
      </c>
      <c r="H298" s="59" t="n">
        <v>465</v>
      </c>
      <c r="I298" s="68" t="n">
        <f aca="false">IF(H298="","",G298-H298)</f>
        <v>-27</v>
      </c>
      <c r="J298" s="40" t="n">
        <f aca="false">IF(OR(D298="",D298+G298=0),"",D298/(D298+G298))</f>
        <v>0.510614525139665</v>
      </c>
      <c r="K298" s="40" t="n">
        <f aca="false">IF(E298="","",E298/(E298+H298))</f>
        <v>0.504264392324094</v>
      </c>
      <c r="L298" s="69" t="n">
        <f aca="false">IF(OR(K298="",J298=""),"",(J298-K298)*100)</f>
        <v>0.635013281557095</v>
      </c>
      <c r="M298" s="36" t="n">
        <v>3.93166321401231</v>
      </c>
      <c r="N298" s="36" t="n">
        <v>1.28196378881551</v>
      </c>
      <c r="O298" s="36" t="n">
        <f aca="false">SQRT(M298^2+N298^2)</f>
        <v>4.13538472022276</v>
      </c>
      <c r="P298" s="40" t="n">
        <f aca="false">IF(J298="","",MAX(0,J298-1.96*O298/100))</f>
        <v>0.429560984623299</v>
      </c>
      <c r="Q298" s="40" t="n">
        <f aca="false">IF(J298="","",MIN(1,J298+1.96*O298/100))</f>
        <v>0.591668065656031</v>
      </c>
      <c r="R298" s="32" t="str">
        <f aca="false">IF(L298="","",IF(ABS(L298)&lt;=O298,"Yes","No"))</f>
        <v>Yes</v>
      </c>
      <c r="S298" s="32" t="str">
        <f aca="false">IF(L298="","",IF(ABS(L298)&lt;=1.96*O298,"Yes","No"))</f>
        <v>Yes</v>
      </c>
      <c r="T298" s="59" t="n">
        <f aca="false">IF(D298="","",ROUND(SQRT(((D298+G298)*O298/100)^2+(J298*(D298+G298)*0.09439)^2),0))</f>
        <v>57</v>
      </c>
      <c r="U298" s="32"/>
    </row>
    <row r="299" customFormat="false" ht="15" hidden="false" customHeight="false" outlineLevel="0" collapsed="false">
      <c r="A299" s="32" t="s">
        <v>418</v>
      </c>
      <c r="B299" s="32" t="s">
        <v>507</v>
      </c>
      <c r="C299" s="32" t="s">
        <v>510</v>
      </c>
      <c r="D299" s="59" t="n">
        <v>680</v>
      </c>
      <c r="E299" s="59" t="n">
        <v>700</v>
      </c>
      <c r="F299" s="68" t="n">
        <f aca="false">IF(E299="","",D299-E299)</f>
        <v>-20</v>
      </c>
      <c r="G299" s="59" t="n">
        <v>592</v>
      </c>
      <c r="H299" s="59" t="n">
        <v>639</v>
      </c>
      <c r="I299" s="68" t="n">
        <f aca="false">IF(H299="","",G299-H299)</f>
        <v>-47</v>
      </c>
      <c r="J299" s="40" t="n">
        <f aca="false">IF(OR(D299="",D299+G299=0),"",D299/(D299+G299))</f>
        <v>0.534591194968554</v>
      </c>
      <c r="K299" s="40" t="n">
        <f aca="false">IF(E299="","",E299/(E299+H299))</f>
        <v>0.522778192681105</v>
      </c>
      <c r="L299" s="69" t="n">
        <f aca="false">IF(OR(K299="",J299=""),"",(J299-K299)*100)</f>
        <v>1.18130022874482</v>
      </c>
      <c r="M299" s="36" t="n">
        <v>3.24353162605248</v>
      </c>
      <c r="N299" s="36" t="n">
        <v>1.28196378881551</v>
      </c>
      <c r="O299" s="36" t="n">
        <f aca="false">SQRT(M299^2+N299^2)</f>
        <v>3.4876824059878</v>
      </c>
      <c r="P299" s="40" t="n">
        <f aca="false">IF(J299="","",MAX(0,J299-1.96*O299/100))</f>
        <v>0.466232619811193</v>
      </c>
      <c r="Q299" s="40" t="n">
        <f aca="false">IF(J299="","",MIN(1,J299+1.96*O299/100))</f>
        <v>0.602949770125914</v>
      </c>
      <c r="R299" s="32" t="str">
        <f aca="false">IF(L299="","",IF(ABS(L299)&lt;=O299,"Yes","No"))</f>
        <v>Yes</v>
      </c>
      <c r="S299" s="32" t="str">
        <f aca="false">IF(L299="","",IF(ABS(L299)&lt;=1.96*O299,"Yes","No"))</f>
        <v>Yes</v>
      </c>
      <c r="T299" s="59" t="n">
        <f aca="false">IF(D299="","",ROUND(SQRT(((D299+G299)*O299/100)^2+(J299*(D299+G299)*0.09179)^2),0))</f>
        <v>77</v>
      </c>
      <c r="U299" s="32"/>
    </row>
    <row r="300" customFormat="false" ht="15" hidden="false" customHeight="false" outlineLevel="0" collapsed="false">
      <c r="A300" s="32" t="s">
        <v>418</v>
      </c>
      <c r="B300" s="32" t="s">
        <v>511</v>
      </c>
      <c r="C300" s="32" t="s">
        <v>512</v>
      </c>
      <c r="D300" s="59" t="n">
        <v>508</v>
      </c>
      <c r="E300" s="59" t="n">
        <v>546</v>
      </c>
      <c r="F300" s="68" t="n">
        <f aca="false">IF(E300="","",D300-E300)</f>
        <v>-38</v>
      </c>
      <c r="G300" s="59" t="n">
        <v>1150</v>
      </c>
      <c r="H300" s="59" t="n">
        <v>1089</v>
      </c>
      <c r="I300" s="68" t="n">
        <f aca="false">IF(H300="","",G300-H300)</f>
        <v>61</v>
      </c>
      <c r="J300" s="40" t="n">
        <f aca="false">IF(OR(D300="",D300+G300=0),"",D300/(D300+G300))</f>
        <v>0.306393244873341</v>
      </c>
      <c r="K300" s="40" t="n">
        <f aca="false">IF(E300="","",E300/(E300+H300))</f>
        <v>0.33394495412844</v>
      </c>
      <c r="L300" s="69" t="n">
        <f aca="false">IF(OR(K300="",J300=""),"",(J300-K300)*100)</f>
        <v>-2.7551709255099</v>
      </c>
      <c r="M300" s="36" t="n">
        <v>3.24353162605248</v>
      </c>
      <c r="N300" s="36" t="n">
        <v>1.28196378881551</v>
      </c>
      <c r="O300" s="36" t="n">
        <f aca="false">SQRT(M300^2+N300^2)</f>
        <v>3.4876824059878</v>
      </c>
      <c r="P300" s="40" t="n">
        <f aca="false">IF(J300="","",MAX(0,J300-1.96*O300/100))</f>
        <v>0.23803466971598</v>
      </c>
      <c r="Q300" s="40" t="n">
        <f aca="false">IF(J300="","",MIN(1,J300+1.96*O300/100))</f>
        <v>0.374751820030702</v>
      </c>
      <c r="R300" s="32" t="str">
        <f aca="false">IF(L300="","",IF(ABS(L300)&lt;=O300,"Yes","No"))</f>
        <v>Yes</v>
      </c>
      <c r="S300" s="32" t="str">
        <f aca="false">IF(L300="","",IF(ABS(L300)&lt;=1.96*O300,"Yes","No"))</f>
        <v>Yes</v>
      </c>
      <c r="T300" s="59" t="n">
        <f aca="false">IF(D300="","",ROUND(SQRT(((D300+G300)*O300/100)^2+(J300*(D300+G300)*0.09179)^2),0))</f>
        <v>74</v>
      </c>
      <c r="U300" s="32"/>
    </row>
    <row r="301" customFormat="false" ht="15" hidden="false" customHeight="false" outlineLevel="0" collapsed="false">
      <c r="A301" s="32" t="s">
        <v>418</v>
      </c>
      <c r="B301" s="32" t="s">
        <v>511</v>
      </c>
      <c r="C301" s="32" t="s">
        <v>513</v>
      </c>
      <c r="D301" s="59" t="n">
        <v>583</v>
      </c>
      <c r="E301" s="59" t="n">
        <v>636</v>
      </c>
      <c r="F301" s="68" t="n">
        <f aca="false">IF(E301="","",D301-E301)</f>
        <v>-53</v>
      </c>
      <c r="G301" s="59" t="n">
        <v>1267</v>
      </c>
      <c r="H301" s="59" t="n">
        <v>1262</v>
      </c>
      <c r="I301" s="68" t="n">
        <f aca="false">IF(H301="","",G301-H301)</f>
        <v>5</v>
      </c>
      <c r="J301" s="40" t="n">
        <f aca="false">IF(OR(D301="",D301+G301=0),"",D301/(D301+G301))</f>
        <v>0.315135135135135</v>
      </c>
      <c r="K301" s="40" t="n">
        <f aca="false">IF(E301="","",E301/(E301+H301))</f>
        <v>0.33508956796628</v>
      </c>
      <c r="L301" s="69" t="n">
        <f aca="false">IF(OR(K301="",J301=""),"",(J301-K301)*100)</f>
        <v>-1.99544328311452</v>
      </c>
      <c r="M301" s="36" t="n">
        <v>3.24353162605248</v>
      </c>
      <c r="N301" s="36" t="n">
        <v>1.28196378881551</v>
      </c>
      <c r="O301" s="36" t="n">
        <f aca="false">SQRT(M301^2+N301^2)</f>
        <v>3.4876824059878</v>
      </c>
      <c r="P301" s="40" t="n">
        <f aca="false">IF(J301="","",MAX(0,J301-1.96*O301/100))</f>
        <v>0.246776559977774</v>
      </c>
      <c r="Q301" s="40" t="n">
        <f aca="false">IF(J301="","",MIN(1,J301+1.96*O301/100))</f>
        <v>0.383493710292496</v>
      </c>
      <c r="R301" s="32" t="str">
        <f aca="false">IF(L301="","",IF(ABS(L301)&lt;=O301,"Yes","No"))</f>
        <v>Yes</v>
      </c>
      <c r="S301" s="32" t="str">
        <f aca="false">IF(L301="","",IF(ABS(L301)&lt;=1.96*O301,"Yes","No"))</f>
        <v>Yes</v>
      </c>
      <c r="T301" s="59" t="n">
        <f aca="false">IF(D301="","",ROUND(SQRT(((D301+G301)*O301/100)^2+(J301*(D301+G301)*0.09179)^2),0))</f>
        <v>84</v>
      </c>
      <c r="U301" s="32"/>
    </row>
    <row r="302" customFormat="false" ht="15" hidden="false" customHeight="false" outlineLevel="0" collapsed="false">
      <c r="A302" s="32" t="s">
        <v>418</v>
      </c>
      <c r="B302" s="32" t="s">
        <v>511</v>
      </c>
      <c r="C302" s="32" t="s">
        <v>514</v>
      </c>
      <c r="D302" s="59" t="n">
        <v>196</v>
      </c>
      <c r="E302" s="59" t="n">
        <v>224</v>
      </c>
      <c r="F302" s="68" t="n">
        <f aca="false">IF(E302="","",D302-E302)</f>
        <v>-28</v>
      </c>
      <c r="G302" s="59" t="n">
        <v>521</v>
      </c>
      <c r="H302" s="59" t="n">
        <v>495</v>
      </c>
      <c r="I302" s="68" t="n">
        <f aca="false">IF(H302="","",G302-H302)</f>
        <v>26</v>
      </c>
      <c r="J302" s="40" t="n">
        <f aca="false">IF(OR(D302="",D302+G302=0),"",D302/(D302+G302))</f>
        <v>0.273361227336123</v>
      </c>
      <c r="K302" s="40" t="n">
        <f aca="false">IF(E302="","",E302/(E302+H302))</f>
        <v>0.311543810848401</v>
      </c>
      <c r="L302" s="69" t="n">
        <f aca="false">IF(OR(K302="",J302=""),"",(J302-K302)*100)</f>
        <v>-3.81825835122778</v>
      </c>
      <c r="M302" s="36" t="n">
        <v>6.04985165465226</v>
      </c>
      <c r="N302" s="36" t="n">
        <v>1.28196378881551</v>
      </c>
      <c r="O302" s="36" t="n">
        <f aca="false">SQRT(M302^2+N302^2)</f>
        <v>6.18418436005371</v>
      </c>
      <c r="P302" s="40" t="n">
        <f aca="false">IF(J302="","",MAX(0,J302-1.96*O302/100))</f>
        <v>0.15215121387907</v>
      </c>
      <c r="Q302" s="40" t="n">
        <f aca="false">IF(J302="","",MIN(1,J302+1.96*O302/100))</f>
        <v>0.394571240793175</v>
      </c>
      <c r="R302" s="32" t="str">
        <f aca="false">IF(L302="","",IF(ABS(L302)&lt;=O302,"Yes","No"))</f>
        <v>Yes</v>
      </c>
      <c r="S302" s="32" t="str">
        <f aca="false">IF(L302="","",IF(ABS(L302)&lt;=1.96*O302,"Yes","No"))</f>
        <v>Yes</v>
      </c>
      <c r="T302" s="59" t="n">
        <f aca="false">IF(D302="","",ROUND(SQRT(((D302+G302)*O302/100)^2+(J302*(D302+G302)*0.15542)^2),0))</f>
        <v>54</v>
      </c>
      <c r="U302" s="32"/>
    </row>
    <row r="303" customFormat="false" ht="15" hidden="false" customHeight="false" outlineLevel="0" collapsed="false">
      <c r="A303" s="32" t="s">
        <v>418</v>
      </c>
      <c r="B303" s="32" t="s">
        <v>511</v>
      </c>
      <c r="C303" s="32" t="s">
        <v>515</v>
      </c>
      <c r="D303" s="59" t="n">
        <v>445</v>
      </c>
      <c r="E303" s="59" t="n">
        <v>478</v>
      </c>
      <c r="F303" s="68" t="n">
        <f aca="false">IF(E303="","",D303-E303)</f>
        <v>-33</v>
      </c>
      <c r="G303" s="59" t="n">
        <v>981</v>
      </c>
      <c r="H303" s="59" t="n">
        <v>948</v>
      </c>
      <c r="I303" s="68" t="n">
        <f aca="false">IF(H303="","",G303-H303)</f>
        <v>33</v>
      </c>
      <c r="J303" s="40" t="n">
        <f aca="false">IF(OR(D303="",D303+G303=0),"",D303/(D303+G303))</f>
        <v>0.312061711079944</v>
      </c>
      <c r="K303" s="40" t="n">
        <f aca="false">IF(E303="","",E303/(E303+H303))</f>
        <v>0.335203366058906</v>
      </c>
      <c r="L303" s="69" t="n">
        <f aca="false">IF(OR(K303="",J303=""),"",(J303-K303)*100)</f>
        <v>-2.31416549789621</v>
      </c>
      <c r="M303" s="36" t="n">
        <v>3.24353162605248</v>
      </c>
      <c r="N303" s="36" t="n">
        <v>1.28196378881551</v>
      </c>
      <c r="O303" s="36" t="n">
        <f aca="false">SQRT(M303^2+N303^2)</f>
        <v>3.4876824059878</v>
      </c>
      <c r="P303" s="40" t="n">
        <f aca="false">IF(J303="","",MAX(0,J303-1.96*O303/100))</f>
        <v>0.243703135922583</v>
      </c>
      <c r="Q303" s="40" t="n">
        <f aca="false">IF(J303="","",MIN(1,J303+1.96*O303/100))</f>
        <v>0.380420286237305</v>
      </c>
      <c r="R303" s="32" t="str">
        <f aca="false">IF(L303="","",IF(ABS(L303)&lt;=O303,"Yes","No"))</f>
        <v>Yes</v>
      </c>
      <c r="S303" s="32" t="str">
        <f aca="false">IF(L303="","",IF(ABS(L303)&lt;=1.96*O303,"Yes","No"))</f>
        <v>Yes</v>
      </c>
      <c r="T303" s="59" t="n">
        <f aca="false">IF(D303="","",ROUND(SQRT(((D303+G303)*O303/100)^2+(J303*(D303+G303)*0.09179)^2),0))</f>
        <v>64</v>
      </c>
      <c r="U303" s="32"/>
    </row>
    <row r="304" customFormat="false" ht="15" hidden="false" customHeight="false" outlineLevel="0" collapsed="false">
      <c r="A304" s="32" t="s">
        <v>418</v>
      </c>
      <c r="B304" s="32" t="s">
        <v>511</v>
      </c>
      <c r="C304" s="32" t="s">
        <v>516</v>
      </c>
      <c r="D304" s="59" t="n">
        <v>306</v>
      </c>
      <c r="E304" s="59" t="n">
        <v>360</v>
      </c>
      <c r="F304" s="68" t="n">
        <f aca="false">IF(E304="","",D304-E304)</f>
        <v>-54</v>
      </c>
      <c r="G304" s="59" t="n">
        <v>692</v>
      </c>
      <c r="H304" s="59" t="n">
        <v>645</v>
      </c>
      <c r="I304" s="68" t="n">
        <f aca="false">IF(H304="","",G304-H304)</f>
        <v>47</v>
      </c>
      <c r="J304" s="40" t="n">
        <f aca="false">IF(OR(D304="",D304+G304=0),"",D304/(D304+G304))</f>
        <v>0.306613226452906</v>
      </c>
      <c r="K304" s="40" t="n">
        <f aca="false">IF(E304="","",E304/(E304+H304))</f>
        <v>0.358208955223881</v>
      </c>
      <c r="L304" s="69" t="n">
        <f aca="false">IF(OR(K304="",J304=""),"",(J304-K304)*100)</f>
        <v>-5.15957287709748</v>
      </c>
      <c r="M304" s="36" t="n">
        <v>3.93166321401231</v>
      </c>
      <c r="N304" s="36" t="n">
        <v>1.28196378881551</v>
      </c>
      <c r="O304" s="36" t="n">
        <f aca="false">SQRT(M304^2+N304^2)</f>
        <v>4.13538472022276</v>
      </c>
      <c r="P304" s="40" t="n">
        <f aca="false">IF(J304="","",MAX(0,J304-1.96*O304/100))</f>
        <v>0.22555968593654</v>
      </c>
      <c r="Q304" s="40" t="n">
        <f aca="false">IF(J304="","",MIN(1,J304+1.96*O304/100))</f>
        <v>0.387666766969272</v>
      </c>
      <c r="R304" s="32" t="str">
        <f aca="false">IF(L304="","",IF(ABS(L304)&lt;=O304,"Yes","No"))</f>
        <v>No</v>
      </c>
      <c r="S304" s="32" t="str">
        <f aca="false">IF(L304="","",IF(ABS(L304)&lt;=1.96*O304,"Yes","No"))</f>
        <v>Yes</v>
      </c>
      <c r="T304" s="59" t="n">
        <f aca="false">IF(D304="","",ROUND(SQRT(((D304+G304)*O304/100)^2+(J304*(D304+G304)*0.09439)^2),0))</f>
        <v>50</v>
      </c>
      <c r="U304" s="32"/>
    </row>
    <row r="305" customFormat="false" ht="15" hidden="false" customHeight="false" outlineLevel="0" collapsed="false">
      <c r="A305" s="32" t="s">
        <v>418</v>
      </c>
      <c r="B305" s="32" t="s">
        <v>517</v>
      </c>
      <c r="C305" s="32" t="s">
        <v>518</v>
      </c>
      <c r="D305" s="59" t="n">
        <v>60</v>
      </c>
      <c r="E305" s="59" t="n">
        <v>264</v>
      </c>
      <c r="F305" s="68" t="n">
        <f aca="false">IF(E305="","",D305-E305)</f>
        <v>-204</v>
      </c>
      <c r="G305" s="59" t="n">
        <v>120</v>
      </c>
      <c r="H305" s="59" t="n">
        <v>439</v>
      </c>
      <c r="I305" s="68" t="n">
        <f aca="false">IF(H305="","",G305-H305)</f>
        <v>-319</v>
      </c>
      <c r="J305" s="40" t="n">
        <f aca="false">IF(OR(D305="",D305+G305=0),"",D305/(D305+G305))</f>
        <v>0.333333333333333</v>
      </c>
      <c r="K305" s="40" t="n">
        <f aca="false">IF(E305="","",E305/(E305+H305))</f>
        <v>0.375533428165007</v>
      </c>
      <c r="L305" s="69" t="n">
        <f aca="false">IF(OR(K305="",J305=""),"",(J305-K305)*100)</f>
        <v>-4.22000948316738</v>
      </c>
      <c r="M305" s="36" t="n">
        <v>6.04985165465226</v>
      </c>
      <c r="N305" s="36" t="n">
        <v>1.28196378881551</v>
      </c>
      <c r="O305" s="36" t="n">
        <f aca="false">SQRT(M305^2+N305^2)</f>
        <v>6.18418436005371</v>
      </c>
      <c r="P305" s="40" t="n">
        <f aca="false">IF(J305="","",MAX(0,J305-1.96*O305/100))</f>
        <v>0.212123319876281</v>
      </c>
      <c r="Q305" s="40" t="n">
        <f aca="false">IF(J305="","",MIN(1,J305+1.96*O305/100))</f>
        <v>0.454543346790386</v>
      </c>
      <c r="R305" s="32" t="str">
        <f aca="false">IF(L305="","",IF(ABS(L305)&lt;=O305,"Yes","No"))</f>
        <v>Yes</v>
      </c>
      <c r="S305" s="32" t="str">
        <f aca="false">IF(L305="","",IF(ABS(L305)&lt;=1.96*O305,"Yes","No"))</f>
        <v>Yes</v>
      </c>
      <c r="T305" s="59" t="n">
        <f aca="false">IF(D305="","",ROUND(SQRT(((D305+G305)*O305/100)^2+(J305*(D305+G305)*0.15542)^2),0))</f>
        <v>15</v>
      </c>
      <c r="U305" s="32"/>
    </row>
    <row r="306" customFormat="false" ht="15" hidden="false" customHeight="false" outlineLevel="0" collapsed="false">
      <c r="A306" s="32" t="s">
        <v>418</v>
      </c>
      <c r="B306" s="32" t="s">
        <v>517</v>
      </c>
      <c r="C306" s="32" t="s">
        <v>519</v>
      </c>
      <c r="D306" s="59" t="n">
        <v>338</v>
      </c>
      <c r="E306" s="59" t="n">
        <v>361</v>
      </c>
      <c r="F306" s="68" t="n">
        <f aca="false">IF(E306="","",D306-E306)</f>
        <v>-23</v>
      </c>
      <c r="G306" s="59" t="n">
        <v>768</v>
      </c>
      <c r="H306" s="59" t="n">
        <v>775</v>
      </c>
      <c r="I306" s="68" t="n">
        <f aca="false">IF(H306="","",G306-H306)</f>
        <v>-7</v>
      </c>
      <c r="J306" s="40" t="n">
        <f aca="false">IF(OR(D306="",D306+G306=0),"",D306/(D306+G306))</f>
        <v>0.305605786618445</v>
      </c>
      <c r="K306" s="40" t="n">
        <f aca="false">IF(E306="","",E306/(E306+H306))</f>
        <v>0.317781690140845</v>
      </c>
      <c r="L306" s="69" t="n">
        <f aca="false">IF(OR(K306="",J306=""),"",(J306-K306)*100)</f>
        <v>-1.21759035224002</v>
      </c>
      <c r="M306" s="36" t="n">
        <v>3.93166321401231</v>
      </c>
      <c r="N306" s="36" t="n">
        <v>1.28196378881551</v>
      </c>
      <c r="O306" s="36" t="n">
        <f aca="false">SQRT(M306^2+N306^2)</f>
        <v>4.13538472022276</v>
      </c>
      <c r="P306" s="40" t="n">
        <f aca="false">IF(J306="","",MAX(0,J306-1.96*O306/100))</f>
        <v>0.224552246102079</v>
      </c>
      <c r="Q306" s="40" t="n">
        <f aca="false">IF(J306="","",MIN(1,J306+1.96*O306/100))</f>
        <v>0.386659327134811</v>
      </c>
      <c r="R306" s="32" t="str">
        <f aca="false">IF(L306="","",IF(ABS(L306)&lt;=O306,"Yes","No"))</f>
        <v>Yes</v>
      </c>
      <c r="S306" s="32" t="str">
        <f aca="false">IF(L306="","",IF(ABS(L306)&lt;=1.96*O306,"Yes","No"))</f>
        <v>Yes</v>
      </c>
      <c r="T306" s="59" t="n">
        <f aca="false">IF(D306="","",ROUND(SQRT(((D306+G306)*O306/100)^2+(J306*(D306+G306)*0.09439)^2),0))</f>
        <v>56</v>
      </c>
      <c r="U306" s="32"/>
    </row>
    <row r="307" customFormat="false" ht="15" hidden="false" customHeight="false" outlineLevel="0" collapsed="false">
      <c r="A307" s="32" t="s">
        <v>418</v>
      </c>
      <c r="B307" s="32" t="s">
        <v>520</v>
      </c>
      <c r="C307" s="32" t="s">
        <v>521</v>
      </c>
      <c r="D307" s="59" t="n">
        <v>248</v>
      </c>
      <c r="E307" s="59"/>
      <c r="F307" s="68" t="str">
        <f aca="false">IF(E307="","",D307-E307)</f>
        <v/>
      </c>
      <c r="G307" s="59" t="n">
        <v>366</v>
      </c>
      <c r="H307" s="59"/>
      <c r="I307" s="68" t="str">
        <f aca="false">IF(H307="","",G307-H307)</f>
        <v/>
      </c>
      <c r="J307" s="40" t="n">
        <f aca="false">IF(OR(D307="",D307+G307=0),"",D307/(D307+G307))</f>
        <v>0.403908794788274</v>
      </c>
      <c r="K307" s="40" t="str">
        <f aca="false">IF(E307="","",E307/(E307+H307))</f>
        <v/>
      </c>
      <c r="L307" s="69" t="str">
        <f aca="false">IF(OR(K307="",J307=""),"",(J307-K307)*100)</f>
        <v/>
      </c>
      <c r="M307" s="36" t="n">
        <v>6.04985165465226</v>
      </c>
      <c r="N307" s="36" t="n">
        <v>1.28196378881551</v>
      </c>
      <c r="O307" s="36" t="n">
        <f aca="false">SQRT(M307^2+N307^2)</f>
        <v>6.18418436005371</v>
      </c>
      <c r="P307" s="40" t="n">
        <f aca="false">IF(J307="","",MAX(0,J307-1.96*O307/100))</f>
        <v>0.282698781331221</v>
      </c>
      <c r="Q307" s="40" t="n">
        <f aca="false">IF(J307="","",MIN(1,J307+1.96*O307/100))</f>
        <v>0.525118808245326</v>
      </c>
      <c r="R307" s="32" t="str">
        <f aca="false">IF(L307="","",IF(ABS(L307)&lt;=O307,"Yes","No"))</f>
        <v/>
      </c>
      <c r="S307" s="32" t="str">
        <f aca="false">IF(L307="","",IF(ABS(L307)&lt;=1.96*O307,"Yes","No"))</f>
        <v/>
      </c>
      <c r="T307" s="59" t="n">
        <f aca="false">IF(D307="","",ROUND(SQRT(((D307+G307)*O307/100)^2+(J307*(D307+G307)*0.15542)^2),0))</f>
        <v>54</v>
      </c>
      <c r="U307" s="32" t="s">
        <v>735</v>
      </c>
    </row>
    <row r="308" customFormat="false" ht="15" hidden="false" customHeight="false" outlineLevel="0" collapsed="false">
      <c r="A308" s="32" t="s">
        <v>418</v>
      </c>
      <c r="B308" s="32" t="s">
        <v>520</v>
      </c>
      <c r="C308" s="32" t="s">
        <v>522</v>
      </c>
      <c r="D308" s="59" t="n">
        <v>581</v>
      </c>
      <c r="E308" s="59"/>
      <c r="F308" s="68" t="str">
        <f aca="false">IF(E308="","",D308-E308)</f>
        <v/>
      </c>
      <c r="G308" s="59" t="n">
        <v>819</v>
      </c>
      <c r="H308" s="59"/>
      <c r="I308" s="68" t="str">
        <f aca="false">IF(H308="","",G308-H308)</f>
        <v/>
      </c>
      <c r="J308" s="40" t="n">
        <f aca="false">IF(OR(D308="",D308+G308=0),"",D308/(D308+G308))</f>
        <v>0.415</v>
      </c>
      <c r="K308" s="40" t="str">
        <f aca="false">IF(E308="","",E308/(E308+H308))</f>
        <v/>
      </c>
      <c r="L308" s="69" t="str">
        <f aca="false">IF(OR(K308="",J308=""),"",(J308-K308)*100)</f>
        <v/>
      </c>
      <c r="M308" s="36" t="n">
        <v>3.24353162605248</v>
      </c>
      <c r="N308" s="36" t="n">
        <v>1.28196378881551</v>
      </c>
      <c r="O308" s="36" t="n">
        <f aca="false">SQRT(M308^2+N308^2)</f>
        <v>3.4876824059878</v>
      </c>
      <c r="P308" s="40" t="n">
        <f aca="false">IF(J308="","",MAX(0,J308-1.96*O308/100))</f>
        <v>0.346641424842639</v>
      </c>
      <c r="Q308" s="40" t="n">
        <f aca="false">IF(J308="","",MIN(1,J308+1.96*O308/100))</f>
        <v>0.483358575157361</v>
      </c>
      <c r="R308" s="32" t="str">
        <f aca="false">IF(L308="","",IF(ABS(L308)&lt;=O308,"Yes","No"))</f>
        <v/>
      </c>
      <c r="S308" s="32" t="str">
        <f aca="false">IF(L308="","",IF(ABS(L308)&lt;=1.96*O308,"Yes","No"))</f>
        <v/>
      </c>
      <c r="T308" s="59" t="n">
        <f aca="false">IF(D308="","",ROUND(SQRT(((D308+G308)*O308/100)^2+(J308*(D308+G308)*0.09179)^2),0))</f>
        <v>72</v>
      </c>
      <c r="U308" s="32" t="s">
        <v>735</v>
      </c>
    </row>
    <row r="309" customFormat="false" ht="15" hidden="false" customHeight="false" outlineLevel="0" collapsed="false">
      <c r="A309" s="32" t="s">
        <v>418</v>
      </c>
      <c r="B309" s="32" t="s">
        <v>520</v>
      </c>
      <c r="C309" s="32" t="s">
        <v>523</v>
      </c>
      <c r="D309" s="59" t="n">
        <v>554</v>
      </c>
      <c r="E309" s="59" t="n">
        <v>606</v>
      </c>
      <c r="F309" s="68" t="n">
        <f aca="false">IF(E309="","",D309-E309)</f>
        <v>-52</v>
      </c>
      <c r="G309" s="59" t="n">
        <v>860</v>
      </c>
      <c r="H309" s="59" t="n">
        <v>825</v>
      </c>
      <c r="I309" s="68" t="n">
        <f aca="false">IF(H309="","",G309-H309)</f>
        <v>35</v>
      </c>
      <c r="J309" s="40" t="n">
        <f aca="false">IF(OR(D309="",D309+G309=0),"",D309/(D309+G309))</f>
        <v>0.391796322489392</v>
      </c>
      <c r="K309" s="40" t="n">
        <f aca="false">IF(E309="","",E309/(E309+H309))</f>
        <v>0.423480083857442</v>
      </c>
      <c r="L309" s="69" t="n">
        <f aca="false">IF(OR(K309="",J309=""),"",(J309-K309)*100)</f>
        <v>-3.16837613680506</v>
      </c>
      <c r="M309" s="36" t="n">
        <v>3.24353162605248</v>
      </c>
      <c r="N309" s="36" t="n">
        <v>1.28196378881551</v>
      </c>
      <c r="O309" s="36" t="n">
        <f aca="false">SQRT(M309^2+N309^2)</f>
        <v>3.4876824059878</v>
      </c>
      <c r="P309" s="40" t="n">
        <f aca="false">IF(J309="","",MAX(0,J309-1.96*O309/100))</f>
        <v>0.323437747332031</v>
      </c>
      <c r="Q309" s="40" t="n">
        <f aca="false">IF(J309="","",MIN(1,J309+1.96*O309/100))</f>
        <v>0.460154897646753</v>
      </c>
      <c r="R309" s="32" t="str">
        <f aca="false">IF(L309="","",IF(ABS(L309)&lt;=O309,"Yes","No"))</f>
        <v>Yes</v>
      </c>
      <c r="S309" s="32" t="str">
        <f aca="false">IF(L309="","",IF(ABS(L309)&lt;=1.96*O309,"Yes","No"))</f>
        <v>Yes</v>
      </c>
      <c r="T309" s="59" t="n">
        <f aca="false">IF(D309="","",ROUND(SQRT(((D309+G309)*O309/100)^2+(J309*(D309+G309)*0.09179)^2),0))</f>
        <v>71</v>
      </c>
      <c r="U309" s="32"/>
    </row>
    <row r="310" customFormat="false" ht="15" hidden="false" customHeight="false" outlineLevel="0" collapsed="false">
      <c r="A310" s="32" t="s">
        <v>418</v>
      </c>
      <c r="B310" s="32" t="s">
        <v>520</v>
      </c>
      <c r="C310" s="32" t="s">
        <v>524</v>
      </c>
      <c r="D310" s="59" t="n">
        <v>528</v>
      </c>
      <c r="E310" s="59"/>
      <c r="F310" s="68" t="str">
        <f aca="false">IF(E310="","",D310-E310)</f>
        <v/>
      </c>
      <c r="G310" s="59" t="n">
        <v>816</v>
      </c>
      <c r="H310" s="59"/>
      <c r="I310" s="68" t="str">
        <f aca="false">IF(H310="","",G310-H310)</f>
        <v/>
      </c>
      <c r="J310" s="40" t="n">
        <f aca="false">IF(OR(D310="",D310+G310=0),"",D310/(D310+G310))</f>
        <v>0.392857142857143</v>
      </c>
      <c r="K310" s="40" t="str">
        <f aca="false">IF(E310="","",E310/(E310+H310))</f>
        <v/>
      </c>
      <c r="L310" s="69" t="str">
        <f aca="false">IF(OR(K310="",J310=""),"",(J310-K310)*100)</f>
        <v/>
      </c>
      <c r="M310" s="36" t="n">
        <v>3.24353162605248</v>
      </c>
      <c r="N310" s="36" t="n">
        <v>1.28196378881551</v>
      </c>
      <c r="O310" s="36" t="n">
        <f aca="false">SQRT(M310^2+N310^2)</f>
        <v>3.4876824059878</v>
      </c>
      <c r="P310" s="40" t="n">
        <f aca="false">IF(J310="","",MAX(0,J310-1.96*O310/100))</f>
        <v>0.324498567699782</v>
      </c>
      <c r="Q310" s="40" t="n">
        <f aca="false">IF(J310="","",MIN(1,J310+1.96*O310/100))</f>
        <v>0.461215718014504</v>
      </c>
      <c r="R310" s="32" t="str">
        <f aca="false">IF(L310="","",IF(ABS(L310)&lt;=O310,"Yes","No"))</f>
        <v/>
      </c>
      <c r="S310" s="32" t="str">
        <f aca="false">IF(L310="","",IF(ABS(L310)&lt;=1.96*O310,"Yes","No"))</f>
        <v/>
      </c>
      <c r="T310" s="59" t="n">
        <f aca="false">IF(D310="","",ROUND(SQRT(((D310+G310)*O310/100)^2+(J310*(D310+G310)*0.09179)^2),0))</f>
        <v>67</v>
      </c>
      <c r="U310" s="32" t="s">
        <v>735</v>
      </c>
    </row>
    <row r="311" customFormat="false" ht="15" hidden="false" customHeight="false" outlineLevel="0" collapsed="false">
      <c r="A311" s="32" t="s">
        <v>418</v>
      </c>
      <c r="B311" s="32" t="s">
        <v>525</v>
      </c>
      <c r="C311" s="32" t="s">
        <v>526</v>
      </c>
      <c r="D311" s="59" t="n">
        <v>566</v>
      </c>
      <c r="E311" s="59" t="n">
        <v>585</v>
      </c>
      <c r="F311" s="68" t="n">
        <f aca="false">IF(E311="","",D311-E311)</f>
        <v>-19</v>
      </c>
      <c r="G311" s="59" t="n">
        <v>540</v>
      </c>
      <c r="H311" s="59" t="n">
        <v>527</v>
      </c>
      <c r="I311" s="68" t="n">
        <f aca="false">IF(H311="","",G311-H311)</f>
        <v>13</v>
      </c>
      <c r="J311" s="40" t="n">
        <f aca="false">IF(OR(D311="",D311+G311=0),"",D311/(D311+G311))</f>
        <v>0.511754068716094</v>
      </c>
      <c r="K311" s="40" t="n">
        <f aca="false">IF(E311="","",E311/(E311+H311))</f>
        <v>0.526079136690647</v>
      </c>
      <c r="L311" s="69" t="n">
        <f aca="false">IF(OR(K311="",J311=""),"",(J311-K311)*100)</f>
        <v>-1.43250679745534</v>
      </c>
      <c r="M311" s="36" t="n">
        <v>3.93166321401231</v>
      </c>
      <c r="N311" s="36" t="n">
        <v>1.28196378881551</v>
      </c>
      <c r="O311" s="36" t="n">
        <f aca="false">SQRT(M311^2+N311^2)</f>
        <v>4.13538472022276</v>
      </c>
      <c r="P311" s="40" t="n">
        <f aca="false">IF(J311="","",MAX(0,J311-1.96*O311/100))</f>
        <v>0.430700528199728</v>
      </c>
      <c r="Q311" s="40" t="n">
        <f aca="false">IF(J311="","",MIN(1,J311+1.96*O311/100))</f>
        <v>0.59280760923246</v>
      </c>
      <c r="R311" s="32" t="str">
        <f aca="false">IF(L311="","",IF(ABS(L311)&lt;=O311,"Yes","No"))</f>
        <v>Yes</v>
      </c>
      <c r="S311" s="32" t="str">
        <f aca="false">IF(L311="","",IF(ABS(L311)&lt;=1.96*O311,"Yes","No"))</f>
        <v>Yes</v>
      </c>
      <c r="T311" s="59" t="n">
        <f aca="false">IF(D311="","",ROUND(SQRT(((D311+G311)*O311/100)^2+(J311*(D311+G311)*0.09439)^2),0))</f>
        <v>70</v>
      </c>
      <c r="U311" s="32"/>
    </row>
    <row r="312" customFormat="false" ht="15" hidden="false" customHeight="false" outlineLevel="0" collapsed="false">
      <c r="A312" s="32" t="s">
        <v>418</v>
      </c>
      <c r="B312" s="32" t="s">
        <v>525</v>
      </c>
      <c r="C312" s="32" t="s">
        <v>527</v>
      </c>
      <c r="D312" s="59" t="n">
        <v>654</v>
      </c>
      <c r="E312" s="59" t="n">
        <v>639</v>
      </c>
      <c r="F312" s="68" t="n">
        <f aca="false">IF(E312="","",D312-E312)</f>
        <v>15</v>
      </c>
      <c r="G312" s="59" t="n">
        <v>910</v>
      </c>
      <c r="H312" s="59" t="n">
        <v>886</v>
      </c>
      <c r="I312" s="68" t="n">
        <f aca="false">IF(H312="","",G312-H312)</f>
        <v>24</v>
      </c>
      <c r="J312" s="40" t="n">
        <f aca="false">IF(OR(D312="",D312+G312=0),"",D312/(D312+G312))</f>
        <v>0.418158567774936</v>
      </c>
      <c r="K312" s="40" t="n">
        <f aca="false">IF(E312="","",E312/(E312+H312))</f>
        <v>0.419016393442623</v>
      </c>
      <c r="L312" s="69" t="n">
        <f aca="false">IF(OR(K312="",J312=""),"",(J312-K312)*100)</f>
        <v>-0.0857825667686885</v>
      </c>
      <c r="M312" s="36" t="n">
        <v>3.24353162605248</v>
      </c>
      <c r="N312" s="36" t="n">
        <v>1.28196378881551</v>
      </c>
      <c r="O312" s="36" t="n">
        <f aca="false">SQRT(M312^2+N312^2)</f>
        <v>3.4876824059878</v>
      </c>
      <c r="P312" s="40" t="n">
        <f aca="false">IF(J312="","",MAX(0,J312-1.96*O312/100))</f>
        <v>0.349799992617575</v>
      </c>
      <c r="Q312" s="40" t="n">
        <f aca="false">IF(J312="","",MIN(1,J312+1.96*O312/100))</f>
        <v>0.486517142932297</v>
      </c>
      <c r="R312" s="32" t="str">
        <f aca="false">IF(L312="","",IF(ABS(L312)&lt;=O312,"Yes","No"))</f>
        <v>Yes</v>
      </c>
      <c r="S312" s="32" t="str">
        <f aca="false">IF(L312="","",IF(ABS(L312)&lt;=1.96*O312,"Yes","No"))</f>
        <v>Yes</v>
      </c>
      <c r="T312" s="59" t="n">
        <f aca="false">IF(D312="","",ROUND(SQRT(((D312+G312)*O312/100)^2+(J312*(D312+G312)*0.09179)^2),0))</f>
        <v>81</v>
      </c>
      <c r="U312" s="32"/>
    </row>
    <row r="313" customFormat="false" ht="15" hidden="false" customHeight="false" outlineLevel="0" collapsed="false">
      <c r="A313" s="32" t="s">
        <v>418</v>
      </c>
      <c r="B313" s="32" t="s">
        <v>525</v>
      </c>
      <c r="C313" s="32" t="s">
        <v>528</v>
      </c>
      <c r="D313" s="59" t="n">
        <v>298</v>
      </c>
      <c r="E313" s="59"/>
      <c r="F313" s="68" t="str">
        <f aca="false">IF(E313="","",D313-E313)</f>
        <v/>
      </c>
      <c r="G313" s="59" t="n">
        <v>372</v>
      </c>
      <c r="H313" s="59"/>
      <c r="I313" s="68" t="str">
        <f aca="false">IF(H313="","",G313-H313)</f>
        <v/>
      </c>
      <c r="J313" s="40" t="n">
        <f aca="false">IF(OR(D313="",D313+G313=0),"",D313/(D313+G313))</f>
        <v>0.444776119402985</v>
      </c>
      <c r="K313" s="40" t="str">
        <f aca="false">IF(E313="","",E313/(E313+H313))</f>
        <v/>
      </c>
      <c r="L313" s="69" t="str">
        <f aca="false">IF(OR(K313="",J313=""),"",(J313-K313)*100)</f>
        <v/>
      </c>
      <c r="M313" s="36" t="n">
        <v>6.04985165465226</v>
      </c>
      <c r="N313" s="36" t="n">
        <v>1.28196378881551</v>
      </c>
      <c r="O313" s="36" t="n">
        <f aca="false">SQRT(M313^2+N313^2)</f>
        <v>6.18418436005371</v>
      </c>
      <c r="P313" s="40" t="n">
        <f aca="false">IF(J313="","",MAX(0,J313-1.96*O313/100))</f>
        <v>0.323566105945932</v>
      </c>
      <c r="Q313" s="40" t="n">
        <f aca="false">IF(J313="","",MIN(1,J313+1.96*O313/100))</f>
        <v>0.565986132860038</v>
      </c>
      <c r="R313" s="32" t="str">
        <f aca="false">IF(L313="","",IF(ABS(L313)&lt;=O313,"Yes","No"))</f>
        <v/>
      </c>
      <c r="S313" s="32" t="str">
        <f aca="false">IF(L313="","",IF(ABS(L313)&lt;=1.96*O313,"Yes","No"))</f>
        <v/>
      </c>
      <c r="T313" s="59" t="n">
        <f aca="false">IF(D313="","",ROUND(SQRT(((D313+G313)*O313/100)^2+(J313*(D313+G313)*0.15542)^2),0))</f>
        <v>62</v>
      </c>
      <c r="U313" s="32" t="s">
        <v>735</v>
      </c>
    </row>
    <row r="314" customFormat="false" ht="15" hidden="false" customHeight="false" outlineLevel="0" collapsed="false">
      <c r="A314" s="32" t="s">
        <v>418</v>
      </c>
      <c r="B314" s="32" t="s">
        <v>525</v>
      </c>
      <c r="C314" s="32" t="s">
        <v>529</v>
      </c>
      <c r="D314" s="59" t="n">
        <v>460</v>
      </c>
      <c r="E314" s="59" t="n">
        <v>496</v>
      </c>
      <c r="F314" s="68" t="n">
        <f aca="false">IF(E314="","",D314-E314)</f>
        <v>-36</v>
      </c>
      <c r="G314" s="59" t="n">
        <v>471</v>
      </c>
      <c r="H314" s="59" t="n">
        <v>458</v>
      </c>
      <c r="I314" s="68" t="n">
        <f aca="false">IF(H314="","",G314-H314)</f>
        <v>13</v>
      </c>
      <c r="J314" s="40" t="n">
        <f aca="false">IF(OR(D314="",D314+G314=0),"",D314/(D314+G314))</f>
        <v>0.494092373791622</v>
      </c>
      <c r="K314" s="40" t="n">
        <f aca="false">IF(E314="","",E314/(E314+H314))</f>
        <v>0.519916142557652</v>
      </c>
      <c r="L314" s="69" t="n">
        <f aca="false">IF(OR(K314="",J314=""),"",(J314-K314)*100)</f>
        <v>-2.582376876603</v>
      </c>
      <c r="M314" s="36" t="n">
        <v>3.93166321401231</v>
      </c>
      <c r="N314" s="36" t="n">
        <v>1.28196378881551</v>
      </c>
      <c r="O314" s="36" t="n">
        <f aca="false">SQRT(M314^2+N314^2)</f>
        <v>4.13538472022276</v>
      </c>
      <c r="P314" s="40" t="n">
        <f aca="false">IF(J314="","",MAX(0,J314-1.96*O314/100))</f>
        <v>0.413038833275256</v>
      </c>
      <c r="Q314" s="40" t="n">
        <f aca="false">IF(J314="","",MIN(1,J314+1.96*O314/100))</f>
        <v>0.575145914307988</v>
      </c>
      <c r="R314" s="32" t="str">
        <f aca="false">IF(L314="","",IF(ABS(L314)&lt;=O314,"Yes","No"))</f>
        <v>Yes</v>
      </c>
      <c r="S314" s="32" t="str">
        <f aca="false">IF(L314="","",IF(ABS(L314)&lt;=1.96*O314,"Yes","No"))</f>
        <v>Yes</v>
      </c>
      <c r="T314" s="59" t="n">
        <f aca="false">IF(D314="","",ROUND(SQRT(((D314+G314)*O314/100)^2+(J314*(D314+G314)*0.09439)^2),0))</f>
        <v>58</v>
      </c>
      <c r="U314" s="32"/>
    </row>
    <row r="315" customFormat="false" ht="15" hidden="false" customHeight="false" outlineLevel="0" collapsed="false">
      <c r="A315" s="32" t="s">
        <v>418</v>
      </c>
      <c r="B315" s="32" t="s">
        <v>525</v>
      </c>
      <c r="C315" s="32" t="s">
        <v>530</v>
      </c>
      <c r="D315" s="59" t="n">
        <v>390</v>
      </c>
      <c r="E315" s="59" t="n">
        <v>423</v>
      </c>
      <c r="F315" s="68" t="n">
        <f aca="false">IF(E315="","",D315-E315)</f>
        <v>-33</v>
      </c>
      <c r="G315" s="59" t="n">
        <v>586</v>
      </c>
      <c r="H315" s="59" t="n">
        <v>592</v>
      </c>
      <c r="I315" s="68" t="n">
        <f aca="false">IF(H315="","",G315-H315)</f>
        <v>-6</v>
      </c>
      <c r="J315" s="40" t="n">
        <f aca="false">IF(OR(D315="",D315+G315=0),"",D315/(D315+G315))</f>
        <v>0.399590163934426</v>
      </c>
      <c r="K315" s="40" t="n">
        <f aca="false">IF(E315="","",E315/(E315+H315))</f>
        <v>0.416748768472906</v>
      </c>
      <c r="L315" s="69" t="n">
        <f aca="false">IF(OR(K315="",J315=""),"",(J315-K315)*100)</f>
        <v>-1.71586045384802</v>
      </c>
      <c r="M315" s="36" t="n">
        <v>3.93166321401231</v>
      </c>
      <c r="N315" s="36" t="n">
        <v>1.28196378881551</v>
      </c>
      <c r="O315" s="36" t="n">
        <f aca="false">SQRT(M315^2+N315^2)</f>
        <v>4.13538472022276</v>
      </c>
      <c r="P315" s="40" t="n">
        <f aca="false">IF(J315="","",MAX(0,J315-1.96*O315/100))</f>
        <v>0.31853662341806</v>
      </c>
      <c r="Q315" s="40" t="n">
        <f aca="false">IF(J315="","",MIN(1,J315+1.96*O315/100))</f>
        <v>0.480643704450792</v>
      </c>
      <c r="R315" s="32" t="str">
        <f aca="false">IF(L315="","",IF(ABS(L315)&lt;=O315,"Yes","No"))</f>
        <v>Yes</v>
      </c>
      <c r="S315" s="32" t="str">
        <f aca="false">IF(L315="","",IF(ABS(L315)&lt;=1.96*O315,"Yes","No"))</f>
        <v>Yes</v>
      </c>
      <c r="T315" s="59" t="n">
        <f aca="false">IF(D315="","",ROUND(SQRT(((D315+G315)*O315/100)^2+(J315*(D315+G315)*0.09439)^2),0))</f>
        <v>55</v>
      </c>
      <c r="U315" s="32"/>
    </row>
    <row r="316" customFormat="false" ht="15" hidden="false" customHeight="false" outlineLevel="0" collapsed="false">
      <c r="A316" s="32" t="s">
        <v>418</v>
      </c>
      <c r="B316" s="32" t="s">
        <v>525</v>
      </c>
      <c r="C316" s="32" t="s">
        <v>531</v>
      </c>
      <c r="D316" s="59" t="n">
        <v>386</v>
      </c>
      <c r="E316" s="59"/>
      <c r="F316" s="68" t="str">
        <f aca="false">IF(E316="","",D316-E316)</f>
        <v/>
      </c>
      <c r="G316" s="59" t="n">
        <v>442</v>
      </c>
      <c r="H316" s="59"/>
      <c r="I316" s="68" t="str">
        <f aca="false">IF(H316="","",G316-H316)</f>
        <v/>
      </c>
      <c r="J316" s="40" t="n">
        <f aca="false">IF(OR(D316="",D316+G316=0),"",D316/(D316+G316))</f>
        <v>0.466183574879227</v>
      </c>
      <c r="K316" s="40" t="str">
        <f aca="false">IF(E316="","",E316/(E316+H316))</f>
        <v/>
      </c>
      <c r="L316" s="69" t="str">
        <f aca="false">IF(OR(K316="",J316=""),"",(J316-K316)*100)</f>
        <v/>
      </c>
      <c r="M316" s="36" t="n">
        <v>3.93166321401231</v>
      </c>
      <c r="N316" s="36" t="n">
        <v>1.28196378881551</v>
      </c>
      <c r="O316" s="36" t="n">
        <f aca="false">SQRT(M316^2+N316^2)</f>
        <v>4.13538472022276</v>
      </c>
      <c r="P316" s="40" t="n">
        <f aca="false">IF(J316="","",MAX(0,J316-1.96*O316/100))</f>
        <v>0.385130034362861</v>
      </c>
      <c r="Q316" s="40" t="n">
        <f aca="false">IF(J316="","",MIN(1,J316+1.96*O316/100))</f>
        <v>0.547237115395593</v>
      </c>
      <c r="R316" s="32" t="str">
        <f aca="false">IF(L316="","",IF(ABS(L316)&lt;=O316,"Yes","No"))</f>
        <v/>
      </c>
      <c r="S316" s="32" t="str">
        <f aca="false">IF(L316="","",IF(ABS(L316)&lt;=1.96*O316,"Yes","No"))</f>
        <v/>
      </c>
      <c r="T316" s="59" t="n">
        <f aca="false">IF(D316="","",ROUND(SQRT(((D316+G316)*O316/100)^2+(J316*(D316+G316)*0.09439)^2),0))</f>
        <v>50</v>
      </c>
      <c r="U316" s="32" t="s">
        <v>735</v>
      </c>
    </row>
    <row r="317" customFormat="false" ht="15" hidden="false" customHeight="false" outlineLevel="0" collapsed="false">
      <c r="A317" s="32" t="s">
        <v>418</v>
      </c>
      <c r="B317" s="32" t="s">
        <v>532</v>
      </c>
      <c r="C317" s="32" t="s">
        <v>533</v>
      </c>
      <c r="D317" s="59" t="n">
        <v>347</v>
      </c>
      <c r="E317" s="59" t="n">
        <v>409</v>
      </c>
      <c r="F317" s="68" t="n">
        <f aca="false">IF(E317="","",D317-E317)</f>
        <v>-62</v>
      </c>
      <c r="G317" s="59" t="n">
        <v>814</v>
      </c>
      <c r="H317" s="59" t="n">
        <v>764</v>
      </c>
      <c r="I317" s="68" t="n">
        <f aca="false">IF(H317="","",G317-H317)</f>
        <v>50</v>
      </c>
      <c r="J317" s="40" t="n">
        <f aca="false">IF(OR(D317="",D317+G317=0),"",D317/(D317+G317))</f>
        <v>0.298880275624462</v>
      </c>
      <c r="K317" s="40" t="n">
        <f aca="false">IF(E317="","",E317/(E317+H317))</f>
        <v>0.348678601875533</v>
      </c>
      <c r="L317" s="69" t="n">
        <f aca="false">IF(OR(K317="",J317=""),"",(J317-K317)*100)</f>
        <v>-4.97983262510712</v>
      </c>
      <c r="M317" s="36" t="n">
        <v>3.93166321401231</v>
      </c>
      <c r="N317" s="36" t="n">
        <v>1.28196378881551</v>
      </c>
      <c r="O317" s="36" t="n">
        <f aca="false">SQRT(M317^2+N317^2)</f>
        <v>4.13538472022276</v>
      </c>
      <c r="P317" s="40" t="n">
        <f aca="false">IF(J317="","",MAX(0,J317-1.96*O317/100))</f>
        <v>0.217826735108096</v>
      </c>
      <c r="Q317" s="40" t="n">
        <f aca="false">IF(J317="","",MIN(1,J317+1.96*O317/100))</f>
        <v>0.379933816140828</v>
      </c>
      <c r="R317" s="32" t="str">
        <f aca="false">IF(L317="","",IF(ABS(L317)&lt;=O317,"Yes","No"))</f>
        <v>No</v>
      </c>
      <c r="S317" s="32" t="str">
        <f aca="false">IF(L317="","",IF(ABS(L317)&lt;=1.96*O317,"Yes","No"))</f>
        <v>Yes</v>
      </c>
      <c r="T317" s="59" t="n">
        <f aca="false">IF(D317="","",ROUND(SQRT(((D317+G317)*O317/100)^2+(J317*(D317+G317)*0.09439)^2),0))</f>
        <v>58</v>
      </c>
      <c r="U317" s="32"/>
    </row>
    <row r="318" customFormat="false" ht="15" hidden="false" customHeight="false" outlineLevel="0" collapsed="false">
      <c r="A318" s="32" t="s">
        <v>418</v>
      </c>
      <c r="B318" s="32" t="s">
        <v>532</v>
      </c>
      <c r="C318" s="32" t="s">
        <v>534</v>
      </c>
      <c r="D318" s="59" t="n">
        <v>720</v>
      </c>
      <c r="E318" s="59" t="n">
        <v>805</v>
      </c>
      <c r="F318" s="68" t="n">
        <f aca="false">IF(E318="","",D318-E318)</f>
        <v>-85</v>
      </c>
      <c r="G318" s="59" t="n">
        <v>1622</v>
      </c>
      <c r="H318" s="59" t="n">
        <v>1577</v>
      </c>
      <c r="I318" s="68" t="n">
        <f aca="false">IF(H318="","",G318-H318)</f>
        <v>45</v>
      </c>
      <c r="J318" s="40" t="n">
        <f aca="false">IF(OR(D318="",D318+G318=0),"",D318/(D318+G318))</f>
        <v>0.307429547395389</v>
      </c>
      <c r="K318" s="40" t="n">
        <f aca="false">IF(E318="","",E318/(E318+H318))</f>
        <v>0.337951301427372</v>
      </c>
      <c r="L318" s="69" t="n">
        <f aca="false">IF(OR(K318="",J318=""),"",(J318-K318)*100)</f>
        <v>-3.05217540319834</v>
      </c>
      <c r="M318" s="36" t="n">
        <v>3.24353162605248</v>
      </c>
      <c r="N318" s="36" t="n">
        <v>1.28196378881551</v>
      </c>
      <c r="O318" s="36" t="n">
        <f aca="false">SQRT(M318^2+N318^2)</f>
        <v>3.4876824059878</v>
      </c>
      <c r="P318" s="40" t="n">
        <f aca="false">IF(J318="","",MAX(0,J318-1.96*O318/100))</f>
        <v>0.239070972238028</v>
      </c>
      <c r="Q318" s="40" t="n">
        <f aca="false">IF(J318="","",MIN(1,J318+1.96*O318/100))</f>
        <v>0.37578812255275</v>
      </c>
      <c r="R318" s="32" t="str">
        <f aca="false">IF(L318="","",IF(ABS(L318)&lt;=O318,"Yes","No"))</f>
        <v>Yes</v>
      </c>
      <c r="S318" s="32" t="str">
        <f aca="false">IF(L318="","",IF(ABS(L318)&lt;=1.96*O318,"Yes","No"))</f>
        <v>Yes</v>
      </c>
      <c r="T318" s="59" t="n">
        <f aca="false">IF(D318="","",ROUND(SQRT(((D318+G318)*O318/100)^2+(J318*(D318+G318)*0.09179)^2),0))</f>
        <v>105</v>
      </c>
      <c r="U318" s="32"/>
    </row>
    <row r="319" customFormat="false" ht="15" hidden="false" customHeight="false" outlineLevel="0" collapsed="false">
      <c r="A319" s="32" t="s">
        <v>418</v>
      </c>
      <c r="B319" s="32" t="s">
        <v>532</v>
      </c>
      <c r="C319" s="32" t="s">
        <v>535</v>
      </c>
      <c r="D319" s="59" t="n">
        <v>494</v>
      </c>
      <c r="E319" s="59" t="n">
        <v>547</v>
      </c>
      <c r="F319" s="68" t="n">
        <f aca="false">IF(E319="","",D319-E319)</f>
        <v>-53</v>
      </c>
      <c r="G319" s="59" t="n">
        <v>1187</v>
      </c>
      <c r="H319" s="59" t="n">
        <v>1179</v>
      </c>
      <c r="I319" s="68" t="n">
        <f aca="false">IF(H319="","",G319-H319)</f>
        <v>8</v>
      </c>
      <c r="J319" s="40" t="n">
        <f aca="false">IF(OR(D319="",D319+G319=0),"",D319/(D319+G319))</f>
        <v>0.293872694824509</v>
      </c>
      <c r="K319" s="40" t="n">
        <f aca="false">IF(E319="","",E319/(E319+H319))</f>
        <v>0.316917728852839</v>
      </c>
      <c r="L319" s="69" t="n">
        <f aca="false">IF(OR(K319="",J319=""),"",(J319-K319)*100)</f>
        <v>-2.30450340283297</v>
      </c>
      <c r="M319" s="36" t="n">
        <v>3.24353162605248</v>
      </c>
      <c r="N319" s="36" t="n">
        <v>1.28196378881551</v>
      </c>
      <c r="O319" s="36" t="n">
        <f aca="false">SQRT(M319^2+N319^2)</f>
        <v>3.4876824059878</v>
      </c>
      <c r="P319" s="40" t="n">
        <f aca="false">IF(J319="","",MAX(0,J319-1.96*O319/100))</f>
        <v>0.225514119667148</v>
      </c>
      <c r="Q319" s="40" t="n">
        <f aca="false">IF(J319="","",MIN(1,J319+1.96*O319/100))</f>
        <v>0.36223126998187</v>
      </c>
      <c r="R319" s="32" t="str">
        <f aca="false">IF(L319="","",IF(ABS(L319)&lt;=O319,"Yes","No"))</f>
        <v>Yes</v>
      </c>
      <c r="S319" s="32" t="str">
        <f aca="false">IF(L319="","",IF(ABS(L319)&lt;=1.96*O319,"Yes","No"))</f>
        <v>Yes</v>
      </c>
      <c r="T319" s="59" t="n">
        <f aca="false">IF(D319="","",ROUND(SQRT(((D319+G319)*O319/100)^2+(J319*(D319+G319)*0.09179)^2),0))</f>
        <v>74</v>
      </c>
      <c r="U319" s="32"/>
    </row>
    <row r="320" customFormat="false" ht="15" hidden="false" customHeight="false" outlineLevel="0" collapsed="false">
      <c r="A320" s="32" t="s">
        <v>418</v>
      </c>
      <c r="B320" s="32" t="s">
        <v>532</v>
      </c>
      <c r="C320" s="32" t="s">
        <v>536</v>
      </c>
      <c r="D320" s="59" t="n">
        <v>233</v>
      </c>
      <c r="E320" s="59" t="n">
        <v>245</v>
      </c>
      <c r="F320" s="68" t="n">
        <f aca="false">IF(E320="","",D320-E320)</f>
        <v>-12</v>
      </c>
      <c r="G320" s="59" t="n">
        <v>529</v>
      </c>
      <c r="H320" s="59" t="n">
        <v>537</v>
      </c>
      <c r="I320" s="68" t="n">
        <f aca="false">IF(H320="","",G320-H320)</f>
        <v>-8</v>
      </c>
      <c r="J320" s="40" t="n">
        <f aca="false">IF(OR(D320="",D320+G320=0),"",D320/(D320+G320))</f>
        <v>0.305774278215223</v>
      </c>
      <c r="K320" s="40" t="n">
        <f aca="false">IF(E320="","",E320/(E320+H320))</f>
        <v>0.313299232736573</v>
      </c>
      <c r="L320" s="69" t="n">
        <f aca="false">IF(OR(K320="",J320=""),"",(J320-K320)*100)</f>
        <v>-0.752495452134983</v>
      </c>
      <c r="M320" s="36" t="n">
        <v>3.93166321401231</v>
      </c>
      <c r="N320" s="36" t="n">
        <v>1.28196378881551</v>
      </c>
      <c r="O320" s="36" t="n">
        <f aca="false">SQRT(M320^2+N320^2)</f>
        <v>4.13538472022276</v>
      </c>
      <c r="P320" s="40" t="n">
        <f aca="false">IF(J320="","",MAX(0,J320-1.96*O320/100))</f>
        <v>0.224720737698857</v>
      </c>
      <c r="Q320" s="40" t="n">
        <f aca="false">IF(J320="","",MIN(1,J320+1.96*O320/100))</f>
        <v>0.386827818731589</v>
      </c>
      <c r="R320" s="32" t="str">
        <f aca="false">IF(L320="","",IF(ABS(L320)&lt;=O320,"Yes","No"))</f>
        <v>Yes</v>
      </c>
      <c r="S320" s="32" t="str">
        <f aca="false">IF(L320="","",IF(ABS(L320)&lt;=1.96*O320,"Yes","No"))</f>
        <v>Yes</v>
      </c>
      <c r="T320" s="59" t="n">
        <f aca="false">IF(D320="","",ROUND(SQRT(((D320+G320)*O320/100)^2+(J320*(D320+G320)*0.09439)^2),0))</f>
        <v>38</v>
      </c>
      <c r="U320" s="32"/>
    </row>
    <row r="321" customFormat="false" ht="15" hidden="false" customHeight="false" outlineLevel="0" collapsed="false">
      <c r="A321" s="32" t="s">
        <v>418</v>
      </c>
      <c r="B321" s="32" t="s">
        <v>537</v>
      </c>
      <c r="C321" s="32" t="s">
        <v>538</v>
      </c>
      <c r="D321" s="59" t="n">
        <v>554</v>
      </c>
      <c r="E321" s="59" t="n">
        <v>601</v>
      </c>
      <c r="F321" s="68" t="n">
        <f aca="false">IF(E321="","",D321-E321)</f>
        <v>-47</v>
      </c>
      <c r="G321" s="59" t="n">
        <v>625</v>
      </c>
      <c r="H321" s="59" t="n">
        <v>605</v>
      </c>
      <c r="I321" s="68" t="n">
        <f aca="false">IF(H321="","",G321-H321)</f>
        <v>20</v>
      </c>
      <c r="J321" s="40" t="n">
        <f aca="false">IF(OR(D321="",D321+G321=0),"",D321/(D321+G321))</f>
        <v>0.46988973706531</v>
      </c>
      <c r="K321" s="40" t="n">
        <f aca="false">IF(E321="","",E321/(E321+H321))</f>
        <v>0.498341625207297</v>
      </c>
      <c r="L321" s="69" t="n">
        <f aca="false">IF(OR(K321="",J321=""),"",(J321-K321)*100)</f>
        <v>-2.84518881419873</v>
      </c>
      <c r="M321" s="36" t="n">
        <v>3.93166321401231</v>
      </c>
      <c r="N321" s="36" t="n">
        <v>1.28196378881551</v>
      </c>
      <c r="O321" s="36" t="n">
        <f aca="false">SQRT(M321^2+N321^2)</f>
        <v>4.13538472022276</v>
      </c>
      <c r="P321" s="40" t="n">
        <f aca="false">IF(J321="","",MAX(0,J321-1.96*O321/100))</f>
        <v>0.388836196548944</v>
      </c>
      <c r="Q321" s="40" t="n">
        <f aca="false">IF(J321="","",MIN(1,J321+1.96*O321/100))</f>
        <v>0.550943277581676</v>
      </c>
      <c r="R321" s="32" t="str">
        <f aca="false">IF(L321="","",IF(ABS(L321)&lt;=O321,"Yes","No"))</f>
        <v>Yes</v>
      </c>
      <c r="S321" s="32" t="str">
        <f aca="false">IF(L321="","",IF(ABS(L321)&lt;=1.96*O321,"Yes","No"))</f>
        <v>Yes</v>
      </c>
      <c r="T321" s="59" t="n">
        <f aca="false">IF(D321="","",ROUND(SQRT(((D321+G321)*O321/100)^2+(J321*(D321+G321)*0.09439)^2),0))</f>
        <v>71</v>
      </c>
      <c r="U321" s="32"/>
    </row>
    <row r="322" customFormat="false" ht="15" hidden="false" customHeight="false" outlineLevel="0" collapsed="false">
      <c r="A322" s="32" t="s">
        <v>418</v>
      </c>
      <c r="B322" s="32" t="s">
        <v>537</v>
      </c>
      <c r="C322" s="32" t="s">
        <v>539</v>
      </c>
      <c r="D322" s="59" t="n">
        <v>511</v>
      </c>
      <c r="E322" s="59" t="n">
        <v>523</v>
      </c>
      <c r="F322" s="68" t="n">
        <f aca="false">IF(E322="","",D322-E322)</f>
        <v>-12</v>
      </c>
      <c r="G322" s="59" t="n">
        <v>494</v>
      </c>
      <c r="H322" s="59" t="n">
        <v>542</v>
      </c>
      <c r="I322" s="68" t="n">
        <f aca="false">IF(H322="","",G322-H322)</f>
        <v>-48</v>
      </c>
      <c r="J322" s="40" t="n">
        <f aca="false">IF(OR(D322="",D322+G322=0),"",D322/(D322+G322))</f>
        <v>0.508457711442786</v>
      </c>
      <c r="K322" s="40" t="n">
        <f aca="false">IF(E322="","",E322/(E322+H322))</f>
        <v>0.491079812206573</v>
      </c>
      <c r="L322" s="69" t="n">
        <f aca="false">IF(OR(K322="",J322=""),"",(J322-K322)*100)</f>
        <v>1.73778992362133</v>
      </c>
      <c r="M322" s="36" t="n">
        <v>3.93166321401231</v>
      </c>
      <c r="N322" s="36" t="n">
        <v>1.28196378881551</v>
      </c>
      <c r="O322" s="36" t="n">
        <f aca="false">SQRT(M322^2+N322^2)</f>
        <v>4.13538472022276</v>
      </c>
      <c r="P322" s="40" t="n">
        <f aca="false">IF(J322="","",MAX(0,J322-1.96*O322/100))</f>
        <v>0.42740417092642</v>
      </c>
      <c r="Q322" s="40" t="n">
        <f aca="false">IF(J322="","",MIN(1,J322+1.96*O322/100))</f>
        <v>0.589511251959152</v>
      </c>
      <c r="R322" s="32" t="str">
        <f aca="false">IF(L322="","",IF(ABS(L322)&lt;=O322,"Yes","No"))</f>
        <v>Yes</v>
      </c>
      <c r="S322" s="32" t="str">
        <f aca="false">IF(L322="","",IF(ABS(L322)&lt;=1.96*O322,"Yes","No"))</f>
        <v>Yes</v>
      </c>
      <c r="T322" s="59" t="n">
        <f aca="false">IF(D322="","",ROUND(SQRT(((D322+G322)*O322/100)^2+(J322*(D322+G322)*0.09439)^2),0))</f>
        <v>64</v>
      </c>
      <c r="U322" s="32"/>
    </row>
    <row r="323" customFormat="false" ht="15" hidden="false" customHeight="false" outlineLevel="0" collapsed="false">
      <c r="A323" s="32" t="s">
        <v>418</v>
      </c>
      <c r="B323" s="32" t="s">
        <v>537</v>
      </c>
      <c r="C323" s="32" t="s">
        <v>540</v>
      </c>
      <c r="D323" s="59" t="n">
        <v>458</v>
      </c>
      <c r="E323" s="59" t="n">
        <v>472</v>
      </c>
      <c r="F323" s="68" t="n">
        <f aca="false">IF(E323="","",D323-E323)</f>
        <v>-14</v>
      </c>
      <c r="G323" s="59" t="n">
        <v>524</v>
      </c>
      <c r="H323" s="59" t="n">
        <v>517</v>
      </c>
      <c r="I323" s="68" t="n">
        <f aca="false">IF(H323="","",G323-H323)</f>
        <v>7</v>
      </c>
      <c r="J323" s="40" t="n">
        <f aca="false">IF(OR(D323="",D323+G323=0),"",D323/(D323+G323))</f>
        <v>0.466395112016293</v>
      </c>
      <c r="K323" s="40" t="n">
        <f aca="false">IF(E323="","",E323/(E323+H323))</f>
        <v>0.477249747219414</v>
      </c>
      <c r="L323" s="69" t="n">
        <f aca="false">IF(OR(K323="",J323=""),"",(J323-K323)*100)</f>
        <v>-1.08546352031202</v>
      </c>
      <c r="M323" s="36" t="n">
        <v>3.93166321401231</v>
      </c>
      <c r="N323" s="36" t="n">
        <v>1.28196378881551</v>
      </c>
      <c r="O323" s="36" t="n">
        <f aca="false">SQRT(M323^2+N323^2)</f>
        <v>4.13538472022276</v>
      </c>
      <c r="P323" s="40" t="n">
        <f aca="false">IF(J323="","",MAX(0,J323-1.96*O323/100))</f>
        <v>0.385341571499927</v>
      </c>
      <c r="Q323" s="40" t="n">
        <f aca="false">IF(J323="","",MIN(1,J323+1.96*O323/100))</f>
        <v>0.547448652532659</v>
      </c>
      <c r="R323" s="32" t="str">
        <f aca="false">IF(L323="","",IF(ABS(L323)&lt;=O323,"Yes","No"))</f>
        <v>Yes</v>
      </c>
      <c r="S323" s="32" t="str">
        <f aca="false">IF(L323="","",IF(ABS(L323)&lt;=1.96*O323,"Yes","No"))</f>
        <v>Yes</v>
      </c>
      <c r="T323" s="59" t="n">
        <f aca="false">IF(D323="","",ROUND(SQRT(((D323+G323)*O323/100)^2+(J323*(D323+G323)*0.09439)^2),0))</f>
        <v>59</v>
      </c>
      <c r="U323" s="32"/>
    </row>
    <row r="324" customFormat="false" ht="15" hidden="false" customHeight="false" outlineLevel="0" collapsed="false">
      <c r="A324" s="32" t="s">
        <v>418</v>
      </c>
      <c r="B324" s="32" t="s">
        <v>541</v>
      </c>
      <c r="C324" s="32" t="s">
        <v>542</v>
      </c>
      <c r="D324" s="59" t="n">
        <v>237</v>
      </c>
      <c r="E324" s="59" t="n">
        <v>222</v>
      </c>
      <c r="F324" s="68" t="n">
        <f aca="false">IF(E324="","",D324-E324)</f>
        <v>15</v>
      </c>
      <c r="G324" s="59" t="n">
        <v>292</v>
      </c>
      <c r="H324" s="59" t="n">
        <v>276</v>
      </c>
      <c r="I324" s="68" t="n">
        <f aca="false">IF(H324="","",G324-H324)</f>
        <v>16</v>
      </c>
      <c r="J324" s="40" t="n">
        <f aca="false">IF(OR(D324="",D324+G324=0),"",D324/(D324+G324))</f>
        <v>0.448015122873346</v>
      </c>
      <c r="K324" s="40" t="n">
        <f aca="false">IF(E324="","",E324/(E324+H324))</f>
        <v>0.445783132530121</v>
      </c>
      <c r="L324" s="69" t="n">
        <f aca="false">IF(OR(K324="",J324=""),"",(J324-K324)*100)</f>
        <v>0.223199034322547</v>
      </c>
      <c r="M324" s="36" t="n">
        <v>6.04985165465226</v>
      </c>
      <c r="N324" s="36" t="n">
        <v>1.28196378881551</v>
      </c>
      <c r="O324" s="36" t="n">
        <f aca="false">SQRT(M324^2+N324^2)</f>
        <v>6.18418436005371</v>
      </c>
      <c r="P324" s="40" t="n">
        <f aca="false">IF(J324="","",MAX(0,J324-1.96*O324/100))</f>
        <v>0.326805109416293</v>
      </c>
      <c r="Q324" s="40" t="n">
        <f aca="false">IF(J324="","",MIN(1,J324+1.96*O324/100))</f>
        <v>0.569225136330399</v>
      </c>
      <c r="R324" s="32" t="str">
        <f aca="false">IF(L324="","",IF(ABS(L324)&lt;=O324,"Yes","No"))</f>
        <v>Yes</v>
      </c>
      <c r="S324" s="32" t="str">
        <f aca="false">IF(L324="","",IF(ABS(L324)&lt;=1.96*O324,"Yes","No"))</f>
        <v>Yes</v>
      </c>
      <c r="T324" s="59" t="n">
        <f aca="false">IF(D324="","",ROUND(SQRT(((D324+G324)*O324/100)^2+(J324*(D324+G324)*0.15542)^2),0))</f>
        <v>49</v>
      </c>
      <c r="U324" s="32"/>
    </row>
    <row r="325" customFormat="false" ht="15" hidden="false" customHeight="false" outlineLevel="0" collapsed="false">
      <c r="A325" s="32" t="s">
        <v>418</v>
      </c>
      <c r="B325" s="32" t="s">
        <v>541</v>
      </c>
      <c r="C325" s="32" t="s">
        <v>543</v>
      </c>
      <c r="D325" s="59" t="n">
        <v>612</v>
      </c>
      <c r="E325" s="59" t="n">
        <v>625</v>
      </c>
      <c r="F325" s="68" t="n">
        <f aca="false">IF(E325="","",D325-E325)</f>
        <v>-13</v>
      </c>
      <c r="G325" s="59" t="n">
        <v>637</v>
      </c>
      <c r="H325" s="59" t="n">
        <v>613</v>
      </c>
      <c r="I325" s="68" t="n">
        <f aca="false">IF(H325="","",G325-H325)</f>
        <v>24</v>
      </c>
      <c r="J325" s="40" t="n">
        <f aca="false">IF(OR(D325="",D325+G325=0),"",D325/(D325+G325))</f>
        <v>0.489991993594876</v>
      </c>
      <c r="K325" s="40" t="n">
        <f aca="false">IF(E325="","",E325/(E325+H325))</f>
        <v>0.504846526655897</v>
      </c>
      <c r="L325" s="69" t="n">
        <f aca="false">IF(OR(K325="",J325=""),"",(J325-K325)*100)</f>
        <v>-1.48545330610207</v>
      </c>
      <c r="M325" s="36" t="n">
        <v>3.24353162605248</v>
      </c>
      <c r="N325" s="36" t="n">
        <v>1.28196378881551</v>
      </c>
      <c r="O325" s="36" t="n">
        <f aca="false">SQRT(M325^2+N325^2)</f>
        <v>3.4876824059878</v>
      </c>
      <c r="P325" s="40" t="n">
        <f aca="false">IF(J325="","",MAX(0,J325-1.96*O325/100))</f>
        <v>0.421633418437515</v>
      </c>
      <c r="Q325" s="40" t="n">
        <f aca="false">IF(J325="","",MIN(1,J325+1.96*O325/100))</f>
        <v>0.558350568752237</v>
      </c>
      <c r="R325" s="32" t="str">
        <f aca="false">IF(L325="","",IF(ABS(L325)&lt;=O325,"Yes","No"))</f>
        <v>Yes</v>
      </c>
      <c r="S325" s="32" t="str">
        <f aca="false">IF(L325="","",IF(ABS(L325)&lt;=1.96*O325,"Yes","No"))</f>
        <v>Yes</v>
      </c>
      <c r="T325" s="59" t="n">
        <f aca="false">IF(D325="","",ROUND(SQRT(((D325+G325)*O325/100)^2+(J325*(D325+G325)*0.09179)^2),0))</f>
        <v>71</v>
      </c>
      <c r="U325" s="32"/>
    </row>
    <row r="326" customFormat="false" ht="15" hidden="false" customHeight="false" outlineLevel="0" collapsed="false">
      <c r="A326" s="32" t="s">
        <v>418</v>
      </c>
      <c r="B326" s="32" t="s">
        <v>544</v>
      </c>
      <c r="C326" s="32" t="s">
        <v>545</v>
      </c>
      <c r="D326" s="59" t="n">
        <v>646</v>
      </c>
      <c r="E326" s="59" t="n">
        <v>628</v>
      </c>
      <c r="F326" s="68" t="n">
        <f aca="false">IF(E326="","",D326-E326)</f>
        <v>18</v>
      </c>
      <c r="G326" s="59" t="n">
        <v>752</v>
      </c>
      <c r="H326" s="59" t="n">
        <v>719</v>
      </c>
      <c r="I326" s="68" t="n">
        <f aca="false">IF(H326="","",G326-H326)</f>
        <v>33</v>
      </c>
      <c r="J326" s="40" t="n">
        <f aca="false">IF(OR(D326="",D326+G326=0),"",D326/(D326+G326))</f>
        <v>0.4620886981402</v>
      </c>
      <c r="K326" s="40" t="n">
        <f aca="false">IF(E326="","",E326/(E326+H326))</f>
        <v>0.466221232368226</v>
      </c>
      <c r="L326" s="69" t="n">
        <f aca="false">IF(OR(K326="",J326=""),"",(J326-K326)*100)</f>
        <v>-0.413253422802545</v>
      </c>
      <c r="M326" s="36" t="n">
        <v>3.24353162605248</v>
      </c>
      <c r="N326" s="36" t="n">
        <v>1.28196378881551</v>
      </c>
      <c r="O326" s="36" t="n">
        <f aca="false">SQRT(M326^2+N326^2)</f>
        <v>3.4876824059878</v>
      </c>
      <c r="P326" s="40" t="n">
        <f aca="false">IF(J326="","",MAX(0,J326-1.96*O326/100))</f>
        <v>0.393730122982839</v>
      </c>
      <c r="Q326" s="40" t="n">
        <f aca="false">IF(J326="","",MIN(1,J326+1.96*O326/100))</f>
        <v>0.530447273297561</v>
      </c>
      <c r="R326" s="32" t="str">
        <f aca="false">IF(L326="","",IF(ABS(L326)&lt;=O326,"Yes","No"))</f>
        <v>Yes</v>
      </c>
      <c r="S326" s="32" t="str">
        <f aca="false">IF(L326="","",IF(ABS(L326)&lt;=1.96*O326,"Yes","No"))</f>
        <v>Yes</v>
      </c>
      <c r="T326" s="59" t="n">
        <f aca="false">IF(D326="","",ROUND(SQRT(((D326+G326)*O326/100)^2+(J326*(D326+G326)*0.09179)^2),0))</f>
        <v>77</v>
      </c>
      <c r="U326" s="32"/>
    </row>
    <row r="327" customFormat="false" ht="15" hidden="false" customHeight="false" outlineLevel="0" collapsed="false">
      <c r="A327" s="32" t="s">
        <v>418</v>
      </c>
      <c r="B327" s="32" t="s">
        <v>544</v>
      </c>
      <c r="C327" s="32" t="s">
        <v>546</v>
      </c>
      <c r="D327" s="59" t="n">
        <v>561</v>
      </c>
      <c r="E327" s="59" t="n">
        <v>588</v>
      </c>
      <c r="F327" s="68" t="n">
        <f aca="false">IF(E327="","",D327-E327)</f>
        <v>-27</v>
      </c>
      <c r="G327" s="59" t="n">
        <v>650</v>
      </c>
      <c r="H327" s="59" t="n">
        <v>628</v>
      </c>
      <c r="I327" s="68" t="n">
        <f aca="false">IF(H327="","",G327-H327)</f>
        <v>22</v>
      </c>
      <c r="J327" s="40" t="n">
        <f aca="false">IF(OR(D327="",D327+G327=0),"",D327/(D327+G327))</f>
        <v>0.463253509496284</v>
      </c>
      <c r="K327" s="40" t="n">
        <f aca="false">IF(E327="","",E327/(E327+H327))</f>
        <v>0.483552631578947</v>
      </c>
      <c r="L327" s="69" t="n">
        <f aca="false">IF(OR(K327="",J327=""),"",(J327-K327)*100)</f>
        <v>-2.02991220826633</v>
      </c>
      <c r="M327" s="36" t="n">
        <v>3.24353162605248</v>
      </c>
      <c r="N327" s="36" t="n">
        <v>1.28196378881551</v>
      </c>
      <c r="O327" s="36" t="n">
        <f aca="false">SQRT(M327^2+N327^2)</f>
        <v>3.4876824059878</v>
      </c>
      <c r="P327" s="40" t="n">
        <f aca="false">IF(J327="","",MAX(0,J327-1.96*O327/100))</f>
        <v>0.394894934338923</v>
      </c>
      <c r="Q327" s="40" t="n">
        <f aca="false">IF(J327="","",MIN(1,J327+1.96*O327/100))</f>
        <v>0.531612084653645</v>
      </c>
      <c r="R327" s="32" t="str">
        <f aca="false">IF(L327="","",IF(ABS(L327)&lt;=O327,"Yes","No"))</f>
        <v>Yes</v>
      </c>
      <c r="S327" s="32" t="str">
        <f aca="false">IF(L327="","",IF(ABS(L327)&lt;=1.96*O327,"Yes","No"))</f>
        <v>Yes</v>
      </c>
      <c r="T327" s="59" t="n">
        <f aca="false">IF(D327="","",ROUND(SQRT(((D327+G327)*O327/100)^2+(J327*(D327+G327)*0.09179)^2),0))</f>
        <v>67</v>
      </c>
      <c r="U327" s="32"/>
    </row>
    <row r="328" customFormat="false" ht="15" hidden="false" customHeight="false" outlineLevel="0" collapsed="false">
      <c r="A328" s="32" t="s">
        <v>418</v>
      </c>
      <c r="B328" s="32" t="s">
        <v>544</v>
      </c>
      <c r="C328" s="32" t="s">
        <v>547</v>
      </c>
      <c r="D328" s="59" t="n">
        <v>1176</v>
      </c>
      <c r="E328" s="59" t="n">
        <v>1120</v>
      </c>
      <c r="F328" s="68" t="n">
        <f aca="false">IF(E328="","",D328-E328)</f>
        <v>56</v>
      </c>
      <c r="G328" s="59" t="n">
        <v>1361</v>
      </c>
      <c r="H328" s="59" t="n">
        <v>1352</v>
      </c>
      <c r="I328" s="68" t="n">
        <f aca="false">IF(H328="","",G328-H328)</f>
        <v>9</v>
      </c>
      <c r="J328" s="40" t="n">
        <f aca="false">IF(OR(D328="",D328+G328=0),"",D328/(D328+G328))</f>
        <v>0.463539613716989</v>
      </c>
      <c r="K328" s="40" t="n">
        <f aca="false">IF(E328="","",E328/(E328+H328))</f>
        <v>0.453074433656958</v>
      </c>
      <c r="L328" s="69" t="n">
        <f aca="false">IF(OR(K328="",J328=""),"",(J328-K328)*100)</f>
        <v>1.04651800600307</v>
      </c>
      <c r="M328" s="36" t="n">
        <v>3.24353162605248</v>
      </c>
      <c r="N328" s="36" t="n">
        <v>1.28196378881551</v>
      </c>
      <c r="O328" s="36" t="n">
        <f aca="false">SQRT(M328^2+N328^2)</f>
        <v>3.4876824059878</v>
      </c>
      <c r="P328" s="40" t="n">
        <f aca="false">IF(J328="","",MAX(0,J328-1.96*O328/100))</f>
        <v>0.395181038559628</v>
      </c>
      <c r="Q328" s="40" t="n">
        <f aca="false">IF(J328="","",MIN(1,J328+1.96*O328/100))</f>
        <v>0.53189818887435</v>
      </c>
      <c r="R328" s="32" t="str">
        <f aca="false">IF(L328="","",IF(ABS(L328)&lt;=O328,"Yes","No"))</f>
        <v>Yes</v>
      </c>
      <c r="S328" s="32" t="str">
        <f aca="false">IF(L328="","",IF(ABS(L328)&lt;=1.96*O328,"Yes","No"))</f>
        <v>Yes</v>
      </c>
      <c r="T328" s="59" t="n">
        <f aca="false">IF(D328="","",ROUND(SQRT(((D328+G328)*O328/100)^2+(J328*(D328+G328)*0.09179)^2),0))</f>
        <v>140</v>
      </c>
      <c r="U328" s="32"/>
    </row>
    <row r="329" customFormat="false" ht="15" hidden="false" customHeight="false" outlineLevel="0" collapsed="false">
      <c r="A329" s="32" t="s">
        <v>418</v>
      </c>
      <c r="B329" s="32" t="s">
        <v>544</v>
      </c>
      <c r="C329" s="32" t="s">
        <v>548</v>
      </c>
      <c r="D329" s="59" t="n">
        <v>253</v>
      </c>
      <c r="E329" s="59" t="n">
        <v>237</v>
      </c>
      <c r="F329" s="68" t="n">
        <f aca="false">IF(E329="","",D329-E329)</f>
        <v>16</v>
      </c>
      <c r="G329" s="59" t="n">
        <v>314</v>
      </c>
      <c r="H329" s="59" t="n">
        <v>324</v>
      </c>
      <c r="I329" s="68" t="n">
        <f aca="false">IF(H329="","",G329-H329)</f>
        <v>-10</v>
      </c>
      <c r="J329" s="40" t="n">
        <f aca="false">IF(OR(D329="",D329+G329=0),"",D329/(D329+G329))</f>
        <v>0.44620811287478</v>
      </c>
      <c r="K329" s="40" t="n">
        <f aca="false">IF(E329="","",E329/(E329+H329))</f>
        <v>0.422459893048128</v>
      </c>
      <c r="L329" s="69" t="n">
        <f aca="false">IF(OR(K329="",J329=""),"",(J329-K329)*100)</f>
        <v>2.37482198266512</v>
      </c>
      <c r="M329" s="36" t="n">
        <v>6.04985165465226</v>
      </c>
      <c r="N329" s="36" t="n">
        <v>1.28196378881551</v>
      </c>
      <c r="O329" s="36" t="n">
        <f aca="false">SQRT(M329^2+N329^2)</f>
        <v>6.18418436005371</v>
      </c>
      <c r="P329" s="40" t="n">
        <f aca="false">IF(J329="","",MAX(0,J329-1.96*O329/100))</f>
        <v>0.324998099417727</v>
      </c>
      <c r="Q329" s="40" t="n">
        <f aca="false">IF(J329="","",MIN(1,J329+1.96*O329/100))</f>
        <v>0.567418126331832</v>
      </c>
      <c r="R329" s="32" t="str">
        <f aca="false">IF(L329="","",IF(ABS(L329)&lt;=O329,"Yes","No"))</f>
        <v>Yes</v>
      </c>
      <c r="S329" s="32" t="str">
        <f aca="false">IF(L329="","",IF(ABS(L329)&lt;=1.96*O329,"Yes","No"))</f>
        <v>Yes</v>
      </c>
      <c r="T329" s="59" t="n">
        <f aca="false">IF(D329="","",ROUND(SQRT(((D329+G329)*O329/100)^2+(J329*(D329+G329)*0.15542)^2),0))</f>
        <v>53</v>
      </c>
      <c r="U329" s="32"/>
    </row>
    <row r="330" customFormat="false" ht="15" hidden="false" customHeight="false" outlineLevel="0" collapsed="false">
      <c r="A330" s="32" t="s">
        <v>418</v>
      </c>
      <c r="B330" s="32" t="s">
        <v>549</v>
      </c>
      <c r="C330" s="32" t="s">
        <v>550</v>
      </c>
      <c r="D330" s="59" t="n">
        <v>628</v>
      </c>
      <c r="E330" s="59" t="n">
        <v>600</v>
      </c>
      <c r="F330" s="68" t="n">
        <f aca="false">IF(E330="","",D330-E330)</f>
        <v>28</v>
      </c>
      <c r="G330" s="59" t="n">
        <v>697</v>
      </c>
      <c r="H330" s="59" t="n">
        <v>681</v>
      </c>
      <c r="I330" s="68" t="n">
        <f aca="false">IF(H330="","",G330-H330)</f>
        <v>16</v>
      </c>
      <c r="J330" s="40" t="n">
        <f aca="false">IF(OR(D330="",D330+G330=0),"",D330/(D330+G330))</f>
        <v>0.473962264150943</v>
      </c>
      <c r="K330" s="40" t="n">
        <f aca="false">IF(E330="","",E330/(E330+H330))</f>
        <v>0.468384074941452</v>
      </c>
      <c r="L330" s="69" t="n">
        <f aca="false">IF(OR(K330="",J330=""),"",(J330-K330)*100)</f>
        <v>0.557818920949138</v>
      </c>
      <c r="M330" s="36" t="n">
        <v>3.24353162605248</v>
      </c>
      <c r="N330" s="36" t="n">
        <v>1.28196378881551</v>
      </c>
      <c r="O330" s="36" t="n">
        <f aca="false">SQRT(M330^2+N330^2)</f>
        <v>3.4876824059878</v>
      </c>
      <c r="P330" s="40" t="n">
        <f aca="false">IF(J330="","",MAX(0,J330-1.96*O330/100))</f>
        <v>0.405603688993582</v>
      </c>
      <c r="Q330" s="40" t="n">
        <f aca="false">IF(J330="","",MIN(1,J330+1.96*O330/100))</f>
        <v>0.542320839308304</v>
      </c>
      <c r="R330" s="32" t="str">
        <f aca="false">IF(L330="","",IF(ABS(L330)&lt;=O330,"Yes","No"))</f>
        <v>Yes</v>
      </c>
      <c r="S330" s="32" t="str">
        <f aca="false">IF(L330="","",IF(ABS(L330)&lt;=1.96*O330,"Yes","No"))</f>
        <v>Yes</v>
      </c>
      <c r="T330" s="59" t="n">
        <f aca="false">IF(D330="","",ROUND(SQRT(((D330+G330)*O330/100)^2+(J330*(D330+G330)*0.09179)^2),0))</f>
        <v>74</v>
      </c>
      <c r="U330" s="32"/>
    </row>
    <row r="331" customFormat="false" ht="15" hidden="false" customHeight="false" outlineLevel="0" collapsed="false">
      <c r="A331" s="32" t="s">
        <v>418</v>
      </c>
      <c r="B331" s="32" t="s">
        <v>549</v>
      </c>
      <c r="C331" s="32" t="s">
        <v>551</v>
      </c>
      <c r="D331" s="59" t="n">
        <v>509</v>
      </c>
      <c r="E331" s="59"/>
      <c r="F331" s="68" t="str">
        <f aca="false">IF(E331="","",D331-E331)</f>
        <v/>
      </c>
      <c r="G331" s="59" t="n">
        <v>496</v>
      </c>
      <c r="H331" s="59"/>
      <c r="I331" s="68" t="str">
        <f aca="false">IF(H331="","",G331-H331)</f>
        <v/>
      </c>
      <c r="J331" s="40" t="n">
        <f aca="false">IF(OR(D331="",D331+G331=0),"",D331/(D331+G331))</f>
        <v>0.506467661691542</v>
      </c>
      <c r="K331" s="40" t="str">
        <f aca="false">IF(E331="","",E331/(E331+H331))</f>
        <v/>
      </c>
      <c r="L331" s="69" t="str">
        <f aca="false">IF(OR(K331="",J331=""),"",(J331-K331)*100)</f>
        <v/>
      </c>
      <c r="M331" s="36" t="n">
        <v>3.93166321401231</v>
      </c>
      <c r="N331" s="36" t="n">
        <v>1.28196378881551</v>
      </c>
      <c r="O331" s="36" t="n">
        <f aca="false">SQRT(M331^2+N331^2)</f>
        <v>4.13538472022276</v>
      </c>
      <c r="P331" s="40" t="n">
        <f aca="false">IF(J331="","",MAX(0,J331-1.96*O331/100))</f>
        <v>0.425414121175176</v>
      </c>
      <c r="Q331" s="40" t="n">
        <f aca="false">IF(J331="","",MIN(1,J331+1.96*O331/100))</f>
        <v>0.587521202207908</v>
      </c>
      <c r="R331" s="32" t="str">
        <f aca="false">IF(L331="","",IF(ABS(L331)&lt;=O331,"Yes","No"))</f>
        <v/>
      </c>
      <c r="S331" s="32" t="str">
        <f aca="false">IF(L331="","",IF(ABS(L331)&lt;=1.96*O331,"Yes","No"))</f>
        <v/>
      </c>
      <c r="T331" s="59" t="n">
        <f aca="false">IF(D331="","",ROUND(SQRT(((D331+G331)*O331/100)^2+(J331*(D331+G331)*0.09439)^2),0))</f>
        <v>64</v>
      </c>
      <c r="U331" s="32" t="s">
        <v>735</v>
      </c>
    </row>
    <row r="332" customFormat="false" ht="15" hidden="false" customHeight="false" outlineLevel="0" collapsed="false">
      <c r="A332" s="32" t="s">
        <v>418</v>
      </c>
      <c r="B332" s="32" t="s">
        <v>549</v>
      </c>
      <c r="C332" s="32" t="s">
        <v>552</v>
      </c>
      <c r="D332" s="59" t="n">
        <v>778</v>
      </c>
      <c r="E332" s="59"/>
      <c r="F332" s="68" t="str">
        <f aca="false">IF(E332="","",D332-E332)</f>
        <v/>
      </c>
      <c r="G332" s="59" t="n">
        <v>792</v>
      </c>
      <c r="H332" s="59"/>
      <c r="I332" s="68" t="str">
        <f aca="false">IF(H332="","",G332-H332)</f>
        <v/>
      </c>
      <c r="J332" s="40" t="n">
        <f aca="false">IF(OR(D332="",D332+G332=0),"",D332/(D332+G332))</f>
        <v>0.495541401273885</v>
      </c>
      <c r="K332" s="40" t="str">
        <f aca="false">IF(E332="","",E332/(E332+H332))</f>
        <v/>
      </c>
      <c r="L332" s="69" t="str">
        <f aca="false">IF(OR(K332="",J332=""),"",(J332-K332)*100)</f>
        <v/>
      </c>
      <c r="M332" s="36" t="n">
        <v>3.24353162605248</v>
      </c>
      <c r="N332" s="36" t="n">
        <v>1.28196378881551</v>
      </c>
      <c r="O332" s="36" t="n">
        <f aca="false">SQRT(M332^2+N332^2)</f>
        <v>3.4876824059878</v>
      </c>
      <c r="P332" s="40" t="n">
        <f aca="false">IF(J332="","",MAX(0,J332-1.96*O332/100))</f>
        <v>0.427182826116524</v>
      </c>
      <c r="Q332" s="40" t="n">
        <f aca="false">IF(J332="","",MIN(1,J332+1.96*O332/100))</f>
        <v>0.563899976431246</v>
      </c>
      <c r="R332" s="32" t="str">
        <f aca="false">IF(L332="","",IF(ABS(L332)&lt;=O332,"Yes","No"))</f>
        <v/>
      </c>
      <c r="S332" s="32" t="str">
        <f aca="false">IF(L332="","",IF(ABS(L332)&lt;=1.96*O332,"Yes","No"))</f>
        <v/>
      </c>
      <c r="T332" s="59" t="n">
        <f aca="false">IF(D332="","",ROUND(SQRT(((D332+G332)*O332/100)^2+(J332*(D332+G332)*0.09179)^2),0))</f>
        <v>90</v>
      </c>
      <c r="U332" s="32" t="s">
        <v>735</v>
      </c>
    </row>
    <row r="333" customFormat="false" ht="15" hidden="false" customHeight="false" outlineLevel="0" collapsed="false">
      <c r="A333" s="32" t="s">
        <v>418</v>
      </c>
      <c r="B333" s="32" t="s">
        <v>549</v>
      </c>
      <c r="C333" s="32" t="s">
        <v>553</v>
      </c>
      <c r="D333" s="59" t="n">
        <v>845</v>
      </c>
      <c r="E333" s="59" t="n">
        <v>824</v>
      </c>
      <c r="F333" s="68" t="n">
        <f aca="false">IF(E333="","",D333-E333)</f>
        <v>21</v>
      </c>
      <c r="G333" s="59" t="n">
        <v>802</v>
      </c>
      <c r="H333" s="59" t="n">
        <v>795</v>
      </c>
      <c r="I333" s="68" t="n">
        <f aca="false">IF(H333="","",G333-H333)</f>
        <v>7</v>
      </c>
      <c r="J333" s="40" t="n">
        <f aca="false">IF(OR(D333="",D333+G333=0),"",D333/(D333+G333))</f>
        <v>0.513054037644202</v>
      </c>
      <c r="K333" s="40" t="n">
        <f aca="false">IF(E333="","",E333/(E333+H333))</f>
        <v>0.508956145768993</v>
      </c>
      <c r="L333" s="69" t="n">
        <f aca="false">IF(OR(K333="",J333=""),"",(J333-K333)*100)</f>
        <v>0.409789187520837</v>
      </c>
      <c r="M333" s="36" t="n">
        <v>3.24353162605248</v>
      </c>
      <c r="N333" s="36" t="n">
        <v>1.28196378881551</v>
      </c>
      <c r="O333" s="36" t="n">
        <f aca="false">SQRT(M333^2+N333^2)</f>
        <v>3.4876824059878</v>
      </c>
      <c r="P333" s="40" t="n">
        <f aca="false">IF(J333="","",MAX(0,J333-1.96*O333/100))</f>
        <v>0.444695462486841</v>
      </c>
      <c r="Q333" s="40" t="n">
        <f aca="false">IF(J333="","",MIN(1,J333+1.96*O333/100))</f>
        <v>0.581412612801563</v>
      </c>
      <c r="R333" s="32" t="str">
        <f aca="false">IF(L333="","",IF(ABS(L333)&lt;=O333,"Yes","No"))</f>
        <v>Yes</v>
      </c>
      <c r="S333" s="32" t="str">
        <f aca="false">IF(L333="","",IF(ABS(L333)&lt;=1.96*O333,"Yes","No"))</f>
        <v>Yes</v>
      </c>
      <c r="T333" s="59" t="n">
        <f aca="false">IF(D333="","",ROUND(SQRT(((D333+G333)*O333/100)^2+(J333*(D333+G333)*0.09179)^2),0))</f>
        <v>97</v>
      </c>
      <c r="U333" s="32"/>
    </row>
    <row r="334" customFormat="false" ht="15" hidden="false" customHeight="false" outlineLevel="0" collapsed="false">
      <c r="A334" s="32" t="s">
        <v>418</v>
      </c>
      <c r="B334" s="32" t="s">
        <v>549</v>
      </c>
      <c r="C334" s="32" t="s">
        <v>554</v>
      </c>
      <c r="D334" s="59" t="n">
        <v>1160</v>
      </c>
      <c r="E334" s="59" t="n">
        <v>1193</v>
      </c>
      <c r="F334" s="68" t="n">
        <f aca="false">IF(E334="","",D334-E334)</f>
        <v>-33</v>
      </c>
      <c r="G334" s="59" t="n">
        <v>1325</v>
      </c>
      <c r="H334" s="59" t="n">
        <v>1334</v>
      </c>
      <c r="I334" s="68" t="n">
        <f aca="false">IF(H334="","",G334-H334)</f>
        <v>-9</v>
      </c>
      <c r="J334" s="40" t="n">
        <f aca="false">IF(OR(D334="",D334+G334=0),"",D334/(D334+G334))</f>
        <v>0.466800804828974</v>
      </c>
      <c r="K334" s="40" t="n">
        <f aca="false">IF(E334="","",E334/(E334+H334))</f>
        <v>0.47210130589632</v>
      </c>
      <c r="L334" s="69" t="n">
        <f aca="false">IF(OR(K334="",J334=""),"",(J334-K334)*100)</f>
        <v>-0.530050106734592</v>
      </c>
      <c r="M334" s="36" t="n">
        <v>3.24353162605248</v>
      </c>
      <c r="N334" s="36" t="n">
        <v>1.28196378881551</v>
      </c>
      <c r="O334" s="36" t="n">
        <f aca="false">SQRT(M334^2+N334^2)</f>
        <v>3.4876824059878</v>
      </c>
      <c r="P334" s="40" t="n">
        <f aca="false">IF(J334="","",MAX(0,J334-1.96*O334/100))</f>
        <v>0.398442229671613</v>
      </c>
      <c r="Q334" s="40" t="n">
        <f aca="false">IF(J334="","",MIN(1,J334+1.96*O334/100))</f>
        <v>0.535159379986335</v>
      </c>
      <c r="R334" s="32" t="str">
        <f aca="false">IF(L334="","",IF(ABS(L334)&lt;=O334,"Yes","No"))</f>
        <v>Yes</v>
      </c>
      <c r="S334" s="32" t="str">
        <f aca="false">IF(L334="","",IF(ABS(L334)&lt;=1.96*O334,"Yes","No"))</f>
        <v>Yes</v>
      </c>
      <c r="T334" s="59" t="n">
        <f aca="false">IF(D334="","",ROUND(SQRT(((D334+G334)*O334/100)^2+(J334*(D334+G334)*0.09179)^2),0))</f>
        <v>137</v>
      </c>
      <c r="U334" s="32"/>
    </row>
    <row r="335" customFormat="false" ht="15" hidden="false" customHeight="false" outlineLevel="0" collapsed="false">
      <c r="A335" s="32" t="s">
        <v>418</v>
      </c>
      <c r="B335" s="32" t="s">
        <v>549</v>
      </c>
      <c r="C335" s="32" t="s">
        <v>555</v>
      </c>
      <c r="D335" s="59" t="n">
        <v>729</v>
      </c>
      <c r="E335" s="59" t="n">
        <v>755</v>
      </c>
      <c r="F335" s="68" t="n">
        <f aca="false">IF(E335="","",D335-E335)</f>
        <v>-26</v>
      </c>
      <c r="G335" s="59" t="n">
        <v>826</v>
      </c>
      <c r="H335" s="59" t="n">
        <v>789</v>
      </c>
      <c r="I335" s="68" t="n">
        <f aca="false">IF(H335="","",G335-H335)</f>
        <v>37</v>
      </c>
      <c r="J335" s="40" t="n">
        <f aca="false">IF(OR(D335="",D335+G335=0),"",D335/(D335+G335))</f>
        <v>0.468810289389068</v>
      </c>
      <c r="K335" s="40" t="n">
        <f aca="false">IF(E335="","",E335/(E335+H335))</f>
        <v>0.4889896373057</v>
      </c>
      <c r="L335" s="69" t="n">
        <f aca="false">IF(OR(K335="",J335=""),"",(J335-K335)*100)</f>
        <v>-2.0179347916632</v>
      </c>
      <c r="M335" s="36" t="n">
        <v>3.24353162605248</v>
      </c>
      <c r="N335" s="36" t="n">
        <v>1.28196378881551</v>
      </c>
      <c r="O335" s="36" t="n">
        <f aca="false">SQRT(M335^2+N335^2)</f>
        <v>3.4876824059878</v>
      </c>
      <c r="P335" s="40" t="n">
        <f aca="false">IF(J335="","",MAX(0,J335-1.96*O335/100))</f>
        <v>0.400451714231707</v>
      </c>
      <c r="Q335" s="40" t="n">
        <f aca="false">IF(J335="","",MIN(1,J335+1.96*O335/100))</f>
        <v>0.537168864546429</v>
      </c>
      <c r="R335" s="32" t="str">
        <f aca="false">IF(L335="","",IF(ABS(L335)&lt;=O335,"Yes","No"))</f>
        <v>Yes</v>
      </c>
      <c r="S335" s="32" t="str">
        <f aca="false">IF(L335="","",IF(ABS(L335)&lt;=1.96*O335,"Yes","No"))</f>
        <v>Yes</v>
      </c>
      <c r="T335" s="59" t="n">
        <f aca="false">IF(D335="","",ROUND(SQRT(((D335+G335)*O335/100)^2+(J335*(D335+G335)*0.09179)^2),0))</f>
        <v>86</v>
      </c>
      <c r="U335" s="32"/>
    </row>
    <row r="336" customFormat="false" ht="15" hidden="false" customHeight="false" outlineLevel="0" collapsed="false">
      <c r="A336" s="32" t="s">
        <v>418</v>
      </c>
      <c r="B336" s="32" t="s">
        <v>549</v>
      </c>
      <c r="C336" s="32" t="s">
        <v>556</v>
      </c>
      <c r="D336" s="59" t="n">
        <v>751</v>
      </c>
      <c r="E336" s="59"/>
      <c r="F336" s="68" t="str">
        <f aca="false">IF(E336="","",D336-E336)</f>
        <v/>
      </c>
      <c r="G336" s="59" t="n">
        <v>720</v>
      </c>
      <c r="H336" s="59"/>
      <c r="I336" s="68" t="str">
        <f aca="false">IF(H336="","",G336-H336)</f>
        <v/>
      </c>
      <c r="J336" s="40" t="n">
        <f aca="false">IF(OR(D336="",D336+G336=0),"",D336/(D336+G336))</f>
        <v>0.510537049626105</v>
      </c>
      <c r="K336" s="40" t="str">
        <f aca="false">IF(E336="","",E336/(E336+H336))</f>
        <v/>
      </c>
      <c r="L336" s="69" t="str">
        <f aca="false">IF(OR(K336="",J336=""),"",(J336-K336)*100)</f>
        <v/>
      </c>
      <c r="M336" s="36" t="n">
        <v>3.24353162605248</v>
      </c>
      <c r="N336" s="36" t="n">
        <v>1.28196378881551</v>
      </c>
      <c r="O336" s="36" t="n">
        <f aca="false">SQRT(M336^2+N336^2)</f>
        <v>3.4876824059878</v>
      </c>
      <c r="P336" s="40" t="n">
        <f aca="false">IF(J336="","",MAX(0,J336-1.96*O336/100))</f>
        <v>0.442178474468744</v>
      </c>
      <c r="Q336" s="40" t="n">
        <f aca="false">IF(J336="","",MIN(1,J336+1.96*O336/100))</f>
        <v>0.578895624783466</v>
      </c>
      <c r="R336" s="32" t="str">
        <f aca="false">IF(L336="","",IF(ABS(L336)&lt;=O336,"Yes","No"))</f>
        <v/>
      </c>
      <c r="S336" s="32" t="str">
        <f aca="false">IF(L336="","",IF(ABS(L336)&lt;=1.96*O336,"Yes","No"))</f>
        <v/>
      </c>
      <c r="T336" s="59" t="n">
        <f aca="false">IF(D336="","",ROUND(SQRT(((D336+G336)*O336/100)^2+(J336*(D336+G336)*0.09179)^2),0))</f>
        <v>86</v>
      </c>
      <c r="U336" s="32" t="s">
        <v>735</v>
      </c>
    </row>
    <row r="337" customFormat="false" ht="15" hidden="false" customHeight="false" outlineLevel="0" collapsed="false">
      <c r="A337" s="32" t="s">
        <v>418</v>
      </c>
      <c r="B337" s="32" t="s">
        <v>549</v>
      </c>
      <c r="C337" s="32" t="s">
        <v>557</v>
      </c>
      <c r="D337" s="59" t="n">
        <v>728</v>
      </c>
      <c r="E337" s="59"/>
      <c r="F337" s="68" t="str">
        <f aca="false">IF(E337="","",D337-E337)</f>
        <v/>
      </c>
      <c r="G337" s="59" t="n">
        <v>749</v>
      </c>
      <c r="H337" s="59"/>
      <c r="I337" s="68" t="str">
        <f aca="false">IF(H337="","",G337-H337)</f>
        <v/>
      </c>
      <c r="J337" s="40" t="n">
        <f aca="false">IF(OR(D337="",D337+G337=0),"",D337/(D337+G337))</f>
        <v>0.492890995260664</v>
      </c>
      <c r="K337" s="40" t="str">
        <f aca="false">IF(E337="","",E337/(E337+H337))</f>
        <v/>
      </c>
      <c r="L337" s="69" t="str">
        <f aca="false">IF(OR(K337="",J337=""),"",(J337-K337)*100)</f>
        <v/>
      </c>
      <c r="M337" s="36" t="n">
        <v>3.24353162605248</v>
      </c>
      <c r="N337" s="36" t="n">
        <v>1.28196378881551</v>
      </c>
      <c r="O337" s="36" t="n">
        <f aca="false">SQRT(M337^2+N337^2)</f>
        <v>3.4876824059878</v>
      </c>
      <c r="P337" s="40" t="n">
        <f aca="false">IF(J337="","",MAX(0,J337-1.96*O337/100))</f>
        <v>0.424532420103303</v>
      </c>
      <c r="Q337" s="40" t="n">
        <f aca="false">IF(J337="","",MIN(1,J337+1.96*O337/100))</f>
        <v>0.561249570418025</v>
      </c>
      <c r="R337" s="32" t="str">
        <f aca="false">IF(L337="","",IF(ABS(L337)&lt;=O337,"Yes","No"))</f>
        <v/>
      </c>
      <c r="S337" s="32" t="str">
        <f aca="false">IF(L337="","",IF(ABS(L337)&lt;=1.96*O337,"Yes","No"))</f>
        <v/>
      </c>
      <c r="T337" s="59" t="n">
        <f aca="false">IF(D337="","",ROUND(SQRT(((D337+G337)*O337/100)^2+(J337*(D337+G337)*0.09179)^2),0))</f>
        <v>84</v>
      </c>
      <c r="U337" s="32" t="s">
        <v>735</v>
      </c>
    </row>
    <row r="338" customFormat="false" ht="15" hidden="false" customHeight="false" outlineLevel="0" collapsed="false">
      <c r="A338" s="32" t="s">
        <v>418</v>
      </c>
      <c r="B338" s="32" t="s">
        <v>549</v>
      </c>
      <c r="C338" s="32" t="s">
        <v>558</v>
      </c>
      <c r="D338" s="59" t="n">
        <v>330</v>
      </c>
      <c r="E338" s="59"/>
      <c r="F338" s="68" t="str">
        <f aca="false">IF(E338="","",D338-E338)</f>
        <v/>
      </c>
      <c r="G338" s="59" t="n">
        <v>346</v>
      </c>
      <c r="H338" s="59"/>
      <c r="I338" s="68" t="str">
        <f aca="false">IF(H338="","",G338-H338)</f>
        <v/>
      </c>
      <c r="J338" s="40" t="n">
        <f aca="false">IF(OR(D338="",D338+G338=0),"",D338/(D338+G338))</f>
        <v>0.488165680473373</v>
      </c>
      <c r="K338" s="40" t="str">
        <f aca="false">IF(E338="","",E338/(E338+H338))</f>
        <v/>
      </c>
      <c r="L338" s="69" t="str">
        <f aca="false">IF(OR(K338="",J338=""),"",(J338-K338)*100)</f>
        <v/>
      </c>
      <c r="M338" s="36" t="n">
        <v>6.04985165465226</v>
      </c>
      <c r="N338" s="36" t="n">
        <v>1.28196378881551</v>
      </c>
      <c r="O338" s="36" t="n">
        <f aca="false">SQRT(M338^2+N338^2)</f>
        <v>6.18418436005371</v>
      </c>
      <c r="P338" s="40" t="n">
        <f aca="false">IF(J338="","",MAX(0,J338-1.96*O338/100))</f>
        <v>0.36695566701632</v>
      </c>
      <c r="Q338" s="40" t="n">
        <f aca="false">IF(J338="","",MIN(1,J338+1.96*O338/100))</f>
        <v>0.609375693930426</v>
      </c>
      <c r="R338" s="32" t="str">
        <f aca="false">IF(L338="","",IF(ABS(L338)&lt;=O338,"Yes","No"))</f>
        <v/>
      </c>
      <c r="S338" s="32" t="str">
        <f aca="false">IF(L338="","",IF(ABS(L338)&lt;=1.96*O338,"Yes","No"))</f>
        <v/>
      </c>
      <c r="T338" s="59" t="n">
        <f aca="false">IF(D338="","",ROUND(SQRT(((D338+G338)*O338/100)^2+(J338*(D338+G338)*0.15542)^2),0))</f>
        <v>66</v>
      </c>
      <c r="U338" s="32" t="s">
        <v>735</v>
      </c>
    </row>
    <row r="339" customFormat="false" ht="15" hidden="false" customHeight="false" outlineLevel="0" collapsed="false">
      <c r="A339" s="32" t="s">
        <v>418</v>
      </c>
      <c r="B339" s="32" t="s">
        <v>559</v>
      </c>
      <c r="C339" s="32" t="s">
        <v>560</v>
      </c>
      <c r="D339" s="59" t="n">
        <v>106</v>
      </c>
      <c r="E339" s="59" t="n">
        <v>112</v>
      </c>
      <c r="F339" s="68" t="n">
        <f aca="false">IF(E339="","",D339-E339)</f>
        <v>-6</v>
      </c>
      <c r="G339" s="59" t="n">
        <v>190</v>
      </c>
      <c r="H339" s="59" t="n">
        <v>199</v>
      </c>
      <c r="I339" s="68" t="n">
        <f aca="false">IF(H339="","",G339-H339)</f>
        <v>-9</v>
      </c>
      <c r="J339" s="40" t="n">
        <f aca="false">IF(OR(D339="",D339+G339=0),"",D339/(D339+G339))</f>
        <v>0.358108108108108</v>
      </c>
      <c r="K339" s="40" t="n">
        <f aca="false">IF(E339="","",E339/(E339+H339))</f>
        <v>0.360128617363344</v>
      </c>
      <c r="L339" s="69" t="n">
        <f aca="false">IF(OR(K339="",J339=""),"",(J339-K339)*100)</f>
        <v>-0.202050925523595</v>
      </c>
      <c r="M339" s="36" t="n">
        <v>6.04985165465226</v>
      </c>
      <c r="N339" s="36" t="n">
        <v>1.28196378881551</v>
      </c>
      <c r="O339" s="36" t="n">
        <f aca="false">SQRT(M339^2+N339^2)</f>
        <v>6.18418436005371</v>
      </c>
      <c r="P339" s="40" t="n">
        <f aca="false">IF(J339="","",MAX(0,J339-1.96*O339/100))</f>
        <v>0.236898094651055</v>
      </c>
      <c r="Q339" s="40" t="n">
        <f aca="false">IF(J339="","",MIN(1,J339+1.96*O339/100))</f>
        <v>0.479318121565161</v>
      </c>
      <c r="R339" s="32" t="str">
        <f aca="false">IF(L339="","",IF(ABS(L339)&lt;=O339,"Yes","No"))</f>
        <v>Yes</v>
      </c>
      <c r="S339" s="32" t="str">
        <f aca="false">IF(L339="","",IF(ABS(L339)&lt;=1.96*O339,"Yes","No"))</f>
        <v>Yes</v>
      </c>
      <c r="T339" s="59" t="n">
        <f aca="false">IF(D339="","",ROUND(SQRT(((D339+G339)*O339/100)^2+(J339*(D339+G339)*0.15542)^2),0))</f>
        <v>25</v>
      </c>
      <c r="U339" s="32"/>
    </row>
    <row r="340" customFormat="false" ht="15" hidden="false" customHeight="false" outlineLevel="0" collapsed="false">
      <c r="A340" s="32" t="s">
        <v>418</v>
      </c>
      <c r="B340" s="32" t="s">
        <v>559</v>
      </c>
      <c r="C340" s="32" t="s">
        <v>561</v>
      </c>
      <c r="D340" s="59" t="n">
        <v>227</v>
      </c>
      <c r="E340" s="59" t="n">
        <v>259</v>
      </c>
      <c r="F340" s="68" t="n">
        <f aca="false">IF(E340="","",D340-E340)</f>
        <v>-32</v>
      </c>
      <c r="G340" s="59" t="n">
        <v>486</v>
      </c>
      <c r="H340" s="59" t="n">
        <v>480</v>
      </c>
      <c r="I340" s="68" t="n">
        <f aca="false">IF(H340="","",G340-H340)</f>
        <v>6</v>
      </c>
      <c r="J340" s="40" t="n">
        <f aca="false">IF(OR(D340="",D340+G340=0),"",D340/(D340+G340))</f>
        <v>0.318373071528752</v>
      </c>
      <c r="K340" s="40" t="n">
        <f aca="false">IF(E340="","",E340/(E340+H340))</f>
        <v>0.350473612990528</v>
      </c>
      <c r="L340" s="69" t="n">
        <f aca="false">IF(OR(K340="",J340=""),"",(J340-K340)*100)</f>
        <v>-3.2100541461776</v>
      </c>
      <c r="M340" s="36" t="n">
        <v>6.04985165465226</v>
      </c>
      <c r="N340" s="36" t="n">
        <v>1.28196378881551</v>
      </c>
      <c r="O340" s="36" t="n">
        <f aca="false">SQRT(M340^2+N340^2)</f>
        <v>6.18418436005371</v>
      </c>
      <c r="P340" s="40" t="n">
        <f aca="false">IF(J340="","",MAX(0,J340-1.96*O340/100))</f>
        <v>0.197163058071699</v>
      </c>
      <c r="Q340" s="40" t="n">
        <f aca="false">IF(J340="","",MIN(1,J340+1.96*O340/100))</f>
        <v>0.439583084985804</v>
      </c>
      <c r="R340" s="32" t="str">
        <f aca="false">IF(L340="","",IF(ABS(L340)&lt;=O340,"Yes","No"))</f>
        <v>Yes</v>
      </c>
      <c r="S340" s="32" t="str">
        <f aca="false">IF(L340="","",IF(ABS(L340)&lt;=1.96*O340,"Yes","No"))</f>
        <v>Yes</v>
      </c>
      <c r="T340" s="59" t="n">
        <f aca="false">IF(D340="","",ROUND(SQRT(((D340+G340)*O340/100)^2+(J340*(D340+G340)*0.15542)^2),0))</f>
        <v>56</v>
      </c>
      <c r="U340" s="32"/>
    </row>
    <row r="341" customFormat="false" ht="15" hidden="false" customHeight="false" outlineLevel="0" collapsed="false">
      <c r="A341" s="32" t="s">
        <v>418</v>
      </c>
      <c r="B341" s="32" t="s">
        <v>559</v>
      </c>
      <c r="C341" s="32" t="s">
        <v>562</v>
      </c>
      <c r="D341" s="59" t="n">
        <v>191</v>
      </c>
      <c r="E341" s="59" t="n">
        <v>204</v>
      </c>
      <c r="F341" s="68" t="n">
        <f aca="false">IF(E341="","",D341-E341)</f>
        <v>-13</v>
      </c>
      <c r="G341" s="59" t="n">
        <v>305</v>
      </c>
      <c r="H341" s="59" t="n">
        <v>301</v>
      </c>
      <c r="I341" s="68" t="n">
        <f aca="false">IF(H341="","",G341-H341)</f>
        <v>4</v>
      </c>
      <c r="J341" s="40" t="n">
        <f aca="false">IF(OR(D341="",D341+G341=0),"",D341/(D341+G341))</f>
        <v>0.38508064516129</v>
      </c>
      <c r="K341" s="40" t="n">
        <f aca="false">IF(E341="","",E341/(E341+H341))</f>
        <v>0.403960396039604</v>
      </c>
      <c r="L341" s="69" t="n">
        <f aca="false">IF(OR(K341="",J341=""),"",(J341-K341)*100)</f>
        <v>-1.88797508783137</v>
      </c>
      <c r="M341" s="36" t="n">
        <v>6.04985165465226</v>
      </c>
      <c r="N341" s="36" t="n">
        <v>1.28196378881551</v>
      </c>
      <c r="O341" s="36" t="n">
        <f aca="false">SQRT(M341^2+N341^2)</f>
        <v>6.18418436005371</v>
      </c>
      <c r="P341" s="40" t="n">
        <f aca="false">IF(J341="","",MAX(0,J341-1.96*O341/100))</f>
        <v>0.263870631704238</v>
      </c>
      <c r="Q341" s="40" t="n">
        <f aca="false">IF(J341="","",MIN(1,J341+1.96*O341/100))</f>
        <v>0.506290658618343</v>
      </c>
      <c r="R341" s="32" t="str">
        <f aca="false">IF(L341="","",IF(ABS(L341)&lt;=O341,"Yes","No"))</f>
        <v>Yes</v>
      </c>
      <c r="S341" s="32" t="str">
        <f aca="false">IF(L341="","",IF(ABS(L341)&lt;=1.96*O341,"Yes","No"))</f>
        <v>Yes</v>
      </c>
      <c r="T341" s="59" t="n">
        <f aca="false">IF(D341="","",ROUND(SQRT(((D341+G341)*O341/100)^2+(J341*(D341+G341)*0.15542)^2),0))</f>
        <v>43</v>
      </c>
      <c r="U341" s="32"/>
    </row>
    <row r="342" customFormat="false" ht="15" hidden="false" customHeight="false" outlineLevel="0" collapsed="false">
      <c r="A342" s="32" t="s">
        <v>418</v>
      </c>
      <c r="B342" s="32" t="s">
        <v>559</v>
      </c>
      <c r="C342" s="32" t="s">
        <v>563</v>
      </c>
      <c r="D342" s="59" t="n">
        <v>136</v>
      </c>
      <c r="E342" s="59" t="n">
        <v>128</v>
      </c>
      <c r="F342" s="68" t="n">
        <f aca="false">IF(E342="","",D342-E342)</f>
        <v>8</v>
      </c>
      <c r="G342" s="59" t="n">
        <v>200</v>
      </c>
      <c r="H342" s="59" t="n">
        <v>200</v>
      </c>
      <c r="I342" s="68" t="n">
        <f aca="false">IF(H342="","",G342-H342)</f>
        <v>0</v>
      </c>
      <c r="J342" s="40" t="n">
        <f aca="false">IF(OR(D342="",D342+G342=0),"",D342/(D342+G342))</f>
        <v>0.404761904761905</v>
      </c>
      <c r="K342" s="40" t="n">
        <f aca="false">IF(E342="","",E342/(E342+H342))</f>
        <v>0.390243902439024</v>
      </c>
      <c r="L342" s="69" t="n">
        <f aca="false">IF(OR(K342="",J342=""),"",(J342-K342)*100)</f>
        <v>1.45180023228804</v>
      </c>
      <c r="M342" s="36" t="n">
        <v>6.04985165465226</v>
      </c>
      <c r="N342" s="36" t="n">
        <v>1.28196378881551</v>
      </c>
      <c r="O342" s="36" t="n">
        <f aca="false">SQRT(M342^2+N342^2)</f>
        <v>6.18418436005371</v>
      </c>
      <c r="P342" s="40" t="n">
        <f aca="false">IF(J342="","",MAX(0,J342-1.96*O342/100))</f>
        <v>0.283551891304852</v>
      </c>
      <c r="Q342" s="40" t="n">
        <f aca="false">IF(J342="","",MIN(1,J342+1.96*O342/100))</f>
        <v>0.525971918218957</v>
      </c>
      <c r="R342" s="32" t="str">
        <f aca="false">IF(L342="","",IF(ABS(L342)&lt;=O342,"Yes","No"))</f>
        <v>Yes</v>
      </c>
      <c r="S342" s="32" t="str">
        <f aca="false">IF(L342="","",IF(ABS(L342)&lt;=1.96*O342,"Yes","No"))</f>
        <v>Yes</v>
      </c>
      <c r="T342" s="59" t="n">
        <f aca="false">IF(D342="","",ROUND(SQRT(((D342+G342)*O342/100)^2+(J342*(D342+G342)*0.15542)^2),0))</f>
        <v>30</v>
      </c>
      <c r="U342" s="32"/>
    </row>
    <row r="343" customFormat="false" ht="15" hidden="false" customHeight="false" outlineLevel="0" collapsed="false">
      <c r="A343" s="32" t="s">
        <v>418</v>
      </c>
      <c r="B343" s="32" t="s">
        <v>564</v>
      </c>
      <c r="C343" s="32" t="s">
        <v>565</v>
      </c>
      <c r="D343" s="59" t="n">
        <v>360</v>
      </c>
      <c r="E343" s="59" t="n">
        <v>412</v>
      </c>
      <c r="F343" s="68" t="n">
        <f aca="false">IF(E343="","",D343-E343)</f>
        <v>-52</v>
      </c>
      <c r="G343" s="59" t="n">
        <v>832</v>
      </c>
      <c r="H343" s="59" t="n">
        <v>767</v>
      </c>
      <c r="I343" s="68" t="n">
        <f aca="false">IF(H343="","",G343-H343)</f>
        <v>65</v>
      </c>
      <c r="J343" s="40" t="n">
        <f aca="false">IF(OR(D343="",D343+G343=0),"",D343/(D343+G343))</f>
        <v>0.302013422818792</v>
      </c>
      <c r="K343" s="40" t="n">
        <f aca="false">IF(E343="","",E343/(E343+H343))</f>
        <v>0.349448685326548</v>
      </c>
      <c r="L343" s="69" t="n">
        <f aca="false">IF(OR(K343="",J343=""),"",(J343-K343)*100)</f>
        <v>-4.7435262507756</v>
      </c>
      <c r="M343" s="36" t="n">
        <v>3.93166321401231</v>
      </c>
      <c r="N343" s="36" t="n">
        <v>1.28196378881551</v>
      </c>
      <c r="O343" s="36" t="n">
        <f aca="false">SQRT(M343^2+N343^2)</f>
        <v>4.13538472022276</v>
      </c>
      <c r="P343" s="40" t="n">
        <f aca="false">IF(J343="","",MAX(0,J343-1.96*O343/100))</f>
        <v>0.220959882302426</v>
      </c>
      <c r="Q343" s="40" t="n">
        <f aca="false">IF(J343="","",MIN(1,J343+1.96*O343/100))</f>
        <v>0.383066963335158</v>
      </c>
      <c r="R343" s="32" t="str">
        <f aca="false">IF(L343="","",IF(ABS(L343)&lt;=O343,"Yes","No"))</f>
        <v>No</v>
      </c>
      <c r="S343" s="32" t="str">
        <f aca="false">IF(L343="","",IF(ABS(L343)&lt;=1.96*O343,"Yes","No"))</f>
        <v>Yes</v>
      </c>
      <c r="T343" s="59" t="n">
        <f aca="false">IF(D343="","",ROUND(SQRT(((D343+G343)*O343/100)^2+(J343*(D343+G343)*0.09439)^2),0))</f>
        <v>60</v>
      </c>
      <c r="U343" s="32"/>
    </row>
    <row r="344" customFormat="false" ht="15" hidden="false" customHeight="false" outlineLevel="0" collapsed="false">
      <c r="A344" s="32" t="s">
        <v>418</v>
      </c>
      <c r="B344" s="32" t="s">
        <v>564</v>
      </c>
      <c r="C344" s="32" t="s">
        <v>566</v>
      </c>
      <c r="D344" s="59" t="n">
        <v>301</v>
      </c>
      <c r="E344" s="59" t="n">
        <v>361</v>
      </c>
      <c r="F344" s="68" t="n">
        <f aca="false">IF(E344="","",D344-E344)</f>
        <v>-60</v>
      </c>
      <c r="G344" s="59" t="n">
        <v>685</v>
      </c>
      <c r="H344" s="59" t="n">
        <v>633</v>
      </c>
      <c r="I344" s="68" t="n">
        <f aca="false">IF(H344="","",G344-H344)</f>
        <v>52</v>
      </c>
      <c r="J344" s="40" t="n">
        <f aca="false">IF(OR(D344="",D344+G344=0),"",D344/(D344+G344))</f>
        <v>0.3052738336714</v>
      </c>
      <c r="K344" s="40" t="n">
        <f aca="false">IF(E344="","",E344/(E344+H344))</f>
        <v>0.36317907444668</v>
      </c>
      <c r="L344" s="69" t="n">
        <f aca="false">IF(OR(K344="",J344=""),"",(J344-K344)*100)</f>
        <v>-5.79052407752805</v>
      </c>
      <c r="M344" s="36" t="n">
        <v>3.93166321401231</v>
      </c>
      <c r="N344" s="36" t="n">
        <v>1.28196378881551</v>
      </c>
      <c r="O344" s="36" t="n">
        <f aca="false">SQRT(M344^2+N344^2)</f>
        <v>4.13538472022276</v>
      </c>
      <c r="P344" s="40" t="n">
        <f aca="false">IF(J344="","",MAX(0,J344-1.96*O344/100))</f>
        <v>0.224220293155034</v>
      </c>
      <c r="Q344" s="40" t="n">
        <f aca="false">IF(J344="","",MIN(1,J344+1.96*O344/100))</f>
        <v>0.386327374187766</v>
      </c>
      <c r="R344" s="32" t="str">
        <f aca="false">IF(L344="","",IF(ABS(L344)&lt;=O344,"Yes","No"))</f>
        <v>No</v>
      </c>
      <c r="S344" s="32" t="str">
        <f aca="false">IF(L344="","",IF(ABS(L344)&lt;=1.96*O344,"Yes","No"))</f>
        <v>Yes</v>
      </c>
      <c r="T344" s="59" t="n">
        <f aca="false">IF(D344="","",ROUND(SQRT(((D344+G344)*O344/100)^2+(J344*(D344+G344)*0.09439)^2),0))</f>
        <v>50</v>
      </c>
      <c r="U344" s="32"/>
    </row>
    <row r="345" customFormat="false" ht="15" hidden="false" customHeight="false" outlineLevel="0" collapsed="false">
      <c r="A345" s="32" t="s">
        <v>418</v>
      </c>
      <c r="B345" s="32" t="s">
        <v>564</v>
      </c>
      <c r="C345" s="32" t="s">
        <v>567</v>
      </c>
      <c r="D345" s="59" t="n">
        <v>262</v>
      </c>
      <c r="E345" s="59" t="n">
        <v>286</v>
      </c>
      <c r="F345" s="68" t="n">
        <f aca="false">IF(E345="","",D345-E345)</f>
        <v>-24</v>
      </c>
      <c r="G345" s="59" t="n">
        <v>614</v>
      </c>
      <c r="H345" s="59" t="n">
        <v>553</v>
      </c>
      <c r="I345" s="68" t="n">
        <f aca="false">IF(H345="","",G345-H345)</f>
        <v>61</v>
      </c>
      <c r="J345" s="40" t="n">
        <f aca="false">IF(OR(D345="",D345+G345=0),"",D345/(D345+G345))</f>
        <v>0.299086757990868</v>
      </c>
      <c r="K345" s="40" t="n">
        <f aca="false">IF(E345="","",E345/(E345+H345))</f>
        <v>0.34088200238379</v>
      </c>
      <c r="L345" s="69" t="n">
        <f aca="false">IF(OR(K345="",J345=""),"",(J345-K345)*100)</f>
        <v>-4.17952443929227</v>
      </c>
      <c r="M345" s="36" t="n">
        <v>3.93166321401231</v>
      </c>
      <c r="N345" s="36" t="n">
        <v>1.28196378881551</v>
      </c>
      <c r="O345" s="36" t="n">
        <f aca="false">SQRT(M345^2+N345^2)</f>
        <v>4.13538472022276</v>
      </c>
      <c r="P345" s="40" t="n">
        <f aca="false">IF(J345="","",MAX(0,J345-1.96*O345/100))</f>
        <v>0.218033217474502</v>
      </c>
      <c r="Q345" s="40" t="n">
        <f aca="false">IF(J345="","",MIN(1,J345+1.96*O345/100))</f>
        <v>0.380140298507234</v>
      </c>
      <c r="R345" s="32" t="str">
        <f aca="false">IF(L345="","",IF(ABS(L345)&lt;=O345,"Yes","No"))</f>
        <v>No</v>
      </c>
      <c r="S345" s="32" t="str">
        <f aca="false">IF(L345="","",IF(ABS(L345)&lt;=1.96*O345,"Yes","No"))</f>
        <v>Yes</v>
      </c>
      <c r="T345" s="59" t="n">
        <f aca="false">IF(D345="","",ROUND(SQRT(((D345+G345)*O345/100)^2+(J345*(D345+G345)*0.09439)^2),0))</f>
        <v>44</v>
      </c>
      <c r="U345" s="32"/>
    </row>
    <row r="346" customFormat="false" ht="15" hidden="false" customHeight="false" outlineLevel="0" collapsed="false">
      <c r="A346" s="32" t="s">
        <v>418</v>
      </c>
      <c r="B346" s="32" t="s">
        <v>564</v>
      </c>
      <c r="C346" s="32" t="s">
        <v>568</v>
      </c>
      <c r="D346" s="59" t="n">
        <v>271</v>
      </c>
      <c r="E346" s="59" t="n">
        <v>302</v>
      </c>
      <c r="F346" s="68" t="n">
        <f aca="false">IF(E346="","",D346-E346)</f>
        <v>-31</v>
      </c>
      <c r="G346" s="59" t="n">
        <v>625</v>
      </c>
      <c r="H346" s="59" t="n">
        <v>608</v>
      </c>
      <c r="I346" s="68" t="n">
        <f aca="false">IF(H346="","",G346-H346)</f>
        <v>17</v>
      </c>
      <c r="J346" s="40" t="n">
        <f aca="false">IF(OR(D346="",D346+G346=0),"",D346/(D346+G346))</f>
        <v>0.302455357142857</v>
      </c>
      <c r="K346" s="40" t="n">
        <f aca="false">IF(E346="","",E346/(E346+H346))</f>
        <v>0.331868131868132</v>
      </c>
      <c r="L346" s="69" t="n">
        <f aca="false">IF(OR(K346="",J346=""),"",(J346-K346)*100)</f>
        <v>-2.94127747252747</v>
      </c>
      <c r="M346" s="36" t="n">
        <v>3.93166321401231</v>
      </c>
      <c r="N346" s="36" t="n">
        <v>1.28196378881551</v>
      </c>
      <c r="O346" s="36" t="n">
        <f aca="false">SQRT(M346^2+N346^2)</f>
        <v>4.13538472022276</v>
      </c>
      <c r="P346" s="40" t="n">
        <f aca="false">IF(J346="","",MAX(0,J346-1.96*O346/100))</f>
        <v>0.221401816626491</v>
      </c>
      <c r="Q346" s="40" t="n">
        <f aca="false">IF(J346="","",MIN(1,J346+1.96*O346/100))</f>
        <v>0.383508897659223</v>
      </c>
      <c r="R346" s="32" t="str">
        <f aca="false">IF(L346="","",IF(ABS(L346)&lt;=O346,"Yes","No"))</f>
        <v>Yes</v>
      </c>
      <c r="S346" s="32" t="str">
        <f aca="false">IF(L346="","",IF(ABS(L346)&lt;=1.96*O346,"Yes","No"))</f>
        <v>Yes</v>
      </c>
      <c r="T346" s="59" t="n">
        <f aca="false">IF(D346="","",ROUND(SQRT(((D346+G346)*O346/100)^2+(J346*(D346+G346)*0.09439)^2),0))</f>
        <v>45</v>
      </c>
      <c r="U346" s="32"/>
    </row>
    <row r="347" customFormat="false" ht="15" hidden="false" customHeight="false" outlineLevel="0" collapsed="false">
      <c r="A347" s="32" t="s">
        <v>418</v>
      </c>
      <c r="B347" s="32" t="s">
        <v>569</v>
      </c>
      <c r="C347" s="32" t="s">
        <v>570</v>
      </c>
      <c r="D347" s="59" t="n">
        <v>73</v>
      </c>
      <c r="E347" s="59" t="n">
        <v>92</v>
      </c>
      <c r="F347" s="68" t="n">
        <f aca="false">IF(E347="","",D347-E347)</f>
        <v>-19</v>
      </c>
      <c r="G347" s="59" t="n">
        <v>176</v>
      </c>
      <c r="H347" s="59" t="n">
        <v>167</v>
      </c>
      <c r="I347" s="68" t="n">
        <f aca="false">IF(H347="","",G347-H347)</f>
        <v>9</v>
      </c>
      <c r="J347" s="40" t="n">
        <f aca="false">IF(OR(D347="",D347+G347=0),"",D347/(D347+G347))</f>
        <v>0.293172690763052</v>
      </c>
      <c r="K347" s="40" t="n">
        <f aca="false">IF(E347="","",E347/(E347+H347))</f>
        <v>0.355212355212355</v>
      </c>
      <c r="L347" s="69" t="n">
        <f aca="false">IF(OR(K347="",J347=""),"",(J347-K347)*100)</f>
        <v>-6.2039664449303</v>
      </c>
      <c r="M347" s="36" t="n">
        <v>6.04985165465226</v>
      </c>
      <c r="N347" s="36" t="n">
        <v>1.28196378881551</v>
      </c>
      <c r="O347" s="36" t="n">
        <f aca="false">SQRT(M347^2+N347^2)</f>
        <v>6.18418436005371</v>
      </c>
      <c r="P347" s="40" t="n">
        <f aca="false">IF(J347="","",MAX(0,J347-1.96*O347/100))</f>
        <v>0.171962677306</v>
      </c>
      <c r="Q347" s="40" t="n">
        <f aca="false">IF(J347="","",MIN(1,J347+1.96*O347/100))</f>
        <v>0.414382704220105</v>
      </c>
      <c r="R347" s="32" t="str">
        <f aca="false">IF(L347="","",IF(ABS(L347)&lt;=O347,"Yes","No"))</f>
        <v>No</v>
      </c>
      <c r="S347" s="32" t="str">
        <f aca="false">IF(L347="","",IF(ABS(L347)&lt;=1.96*O347,"Yes","No"))</f>
        <v>Yes</v>
      </c>
      <c r="T347" s="59" t="n">
        <f aca="false">IF(D347="","",ROUND(SQRT(((D347+G347)*O347/100)^2+(J347*(D347+G347)*0.15542)^2),0))</f>
        <v>19</v>
      </c>
      <c r="U347" s="32"/>
    </row>
    <row r="348" customFormat="false" ht="15" hidden="false" customHeight="false" outlineLevel="0" collapsed="false">
      <c r="A348" s="32" t="s">
        <v>418</v>
      </c>
      <c r="B348" s="32" t="s">
        <v>571</v>
      </c>
      <c r="C348" s="32" t="s">
        <v>572</v>
      </c>
      <c r="D348" s="59" t="n">
        <v>326</v>
      </c>
      <c r="E348" s="59" t="n">
        <v>335</v>
      </c>
      <c r="F348" s="68" t="n">
        <f aca="false">IF(E348="","",D348-E348)</f>
        <v>-9</v>
      </c>
      <c r="G348" s="59" t="n">
        <v>606</v>
      </c>
      <c r="H348" s="59" t="n">
        <v>581</v>
      </c>
      <c r="I348" s="68" t="n">
        <f aca="false">IF(H348="","",G348-H348)</f>
        <v>25</v>
      </c>
      <c r="J348" s="40" t="n">
        <f aca="false">IF(OR(D348="",D348+G348=0),"",D348/(D348+G348))</f>
        <v>0.349785407725322</v>
      </c>
      <c r="K348" s="40" t="n">
        <f aca="false">IF(E348="","",E348/(E348+H348))</f>
        <v>0.365720524017467</v>
      </c>
      <c r="L348" s="69" t="n">
        <f aca="false">IF(OR(K348="",J348=""),"",(J348-K348)*100)</f>
        <v>-1.59351162921453</v>
      </c>
      <c r="M348" s="36" t="n">
        <v>3.93166321401231</v>
      </c>
      <c r="N348" s="36" t="n">
        <v>1.28196378881551</v>
      </c>
      <c r="O348" s="36" t="n">
        <f aca="false">SQRT(M348^2+N348^2)</f>
        <v>4.13538472022276</v>
      </c>
      <c r="P348" s="40" t="n">
        <f aca="false">IF(J348="","",MAX(0,J348-1.96*O348/100))</f>
        <v>0.268731867208956</v>
      </c>
      <c r="Q348" s="40" t="n">
        <f aca="false">IF(J348="","",MIN(1,J348+1.96*O348/100))</f>
        <v>0.430838948241688</v>
      </c>
      <c r="R348" s="32" t="str">
        <f aca="false">IF(L348="","",IF(ABS(L348)&lt;=O348,"Yes","No"))</f>
        <v>Yes</v>
      </c>
      <c r="S348" s="32" t="str">
        <f aca="false">IF(L348="","",IF(ABS(L348)&lt;=1.96*O348,"Yes","No"))</f>
        <v>Yes</v>
      </c>
      <c r="T348" s="59" t="n">
        <f aca="false">IF(D348="","",ROUND(SQRT(((D348+G348)*O348/100)^2+(J348*(D348+G348)*0.09439)^2),0))</f>
        <v>49</v>
      </c>
      <c r="U348" s="32"/>
    </row>
    <row r="349" customFormat="false" ht="15" hidden="false" customHeight="false" outlineLevel="0" collapsed="false">
      <c r="A349" s="32" t="s">
        <v>418</v>
      </c>
      <c r="B349" s="32" t="s">
        <v>573</v>
      </c>
      <c r="C349" s="32" t="s">
        <v>574</v>
      </c>
      <c r="D349" s="59" t="n">
        <v>202</v>
      </c>
      <c r="E349" s="59" t="n">
        <v>210</v>
      </c>
      <c r="F349" s="68" t="n">
        <f aca="false">IF(E349="","",D349-E349)</f>
        <v>-8</v>
      </c>
      <c r="G349" s="59" t="n">
        <v>312</v>
      </c>
      <c r="H349" s="59" t="n">
        <v>309</v>
      </c>
      <c r="I349" s="68" t="n">
        <f aca="false">IF(H349="","",G349-H349)</f>
        <v>3</v>
      </c>
      <c r="J349" s="40" t="n">
        <f aca="false">IF(OR(D349="",D349+G349=0),"",D349/(D349+G349))</f>
        <v>0.392996108949416</v>
      </c>
      <c r="K349" s="40" t="n">
        <f aca="false">IF(E349="","",E349/(E349+H349))</f>
        <v>0.404624277456647</v>
      </c>
      <c r="L349" s="69" t="n">
        <f aca="false">IF(OR(K349="",J349=""),"",(J349-K349)*100)</f>
        <v>-1.16281685072311</v>
      </c>
      <c r="M349" s="36" t="n">
        <v>6.04985165465226</v>
      </c>
      <c r="N349" s="36" t="n">
        <v>1.28196378881551</v>
      </c>
      <c r="O349" s="36" t="n">
        <f aca="false">SQRT(M349^2+N349^2)</f>
        <v>6.18418436005371</v>
      </c>
      <c r="P349" s="40" t="n">
        <f aca="false">IF(J349="","",MAX(0,J349-1.96*O349/100))</f>
        <v>0.271786095492364</v>
      </c>
      <c r="Q349" s="40" t="n">
        <f aca="false">IF(J349="","",MIN(1,J349+1.96*O349/100))</f>
        <v>0.514206122406469</v>
      </c>
      <c r="R349" s="32" t="str">
        <f aca="false">IF(L349="","",IF(ABS(L349)&lt;=O349,"Yes","No"))</f>
        <v>Yes</v>
      </c>
      <c r="S349" s="32" t="str">
        <f aca="false">IF(L349="","",IF(ABS(L349)&lt;=1.96*O349,"Yes","No"))</f>
        <v>Yes</v>
      </c>
      <c r="T349" s="59" t="n">
        <f aca="false">IF(D349="","",ROUND(SQRT(((D349+G349)*O349/100)^2+(J349*(D349+G349)*0.15542)^2),0))</f>
        <v>45</v>
      </c>
      <c r="U349" s="32"/>
    </row>
    <row r="350" customFormat="false" ht="15" hidden="false" customHeight="false" outlineLevel="0" collapsed="false">
      <c r="A350" s="32" t="s">
        <v>418</v>
      </c>
      <c r="B350" s="32" t="s">
        <v>575</v>
      </c>
      <c r="C350" s="32" t="s">
        <v>576</v>
      </c>
      <c r="D350" s="59" t="n">
        <v>315</v>
      </c>
      <c r="E350" s="59" t="n">
        <v>331</v>
      </c>
      <c r="F350" s="68" t="n">
        <f aca="false">IF(E350="","",D350-E350)</f>
        <v>-16</v>
      </c>
      <c r="G350" s="59" t="n">
        <v>457</v>
      </c>
      <c r="H350" s="59" t="n">
        <v>458</v>
      </c>
      <c r="I350" s="68" t="n">
        <f aca="false">IF(H350="","",G350-H350)</f>
        <v>-1</v>
      </c>
      <c r="J350" s="40" t="n">
        <f aca="false">IF(OR(D350="",D350+G350=0),"",D350/(D350+G350))</f>
        <v>0.408031088082902</v>
      </c>
      <c r="K350" s="40" t="n">
        <f aca="false">IF(E350="","",E350/(E350+H350))</f>
        <v>0.419518377693283</v>
      </c>
      <c r="L350" s="69" t="n">
        <f aca="false">IF(OR(K350="",J350=""),"",(J350-K350)*100)</f>
        <v>-1.14872896103811</v>
      </c>
      <c r="M350" s="36" t="n">
        <v>3.93166321401231</v>
      </c>
      <c r="N350" s="36" t="n">
        <v>1.28196378881551</v>
      </c>
      <c r="O350" s="36" t="n">
        <f aca="false">SQRT(M350^2+N350^2)</f>
        <v>4.13538472022276</v>
      </c>
      <c r="P350" s="40" t="n">
        <f aca="false">IF(J350="","",MAX(0,J350-1.96*O350/100))</f>
        <v>0.326977547566536</v>
      </c>
      <c r="Q350" s="40" t="n">
        <f aca="false">IF(J350="","",MIN(1,J350+1.96*O350/100))</f>
        <v>0.489084628599268</v>
      </c>
      <c r="R350" s="32" t="str">
        <f aca="false">IF(L350="","",IF(ABS(L350)&lt;=O350,"Yes","No"))</f>
        <v>Yes</v>
      </c>
      <c r="S350" s="32" t="str">
        <f aca="false">IF(L350="","",IF(ABS(L350)&lt;=1.96*O350,"Yes","No"))</f>
        <v>Yes</v>
      </c>
      <c r="T350" s="59" t="n">
        <f aca="false">IF(D350="","",ROUND(SQRT(((D350+G350)*O350/100)^2+(J350*(D350+G350)*0.09439)^2),0))</f>
        <v>44</v>
      </c>
      <c r="U350" s="32"/>
    </row>
    <row r="351" customFormat="false" ht="15" hidden="false" customHeight="false" outlineLevel="0" collapsed="false">
      <c r="A351" s="32" t="s">
        <v>418</v>
      </c>
      <c r="B351" s="32" t="s">
        <v>577</v>
      </c>
      <c r="C351" s="32" t="s">
        <v>578</v>
      </c>
      <c r="D351" s="59" t="n">
        <v>267</v>
      </c>
      <c r="E351" s="59" t="n">
        <v>307</v>
      </c>
      <c r="F351" s="68" t="n">
        <f aca="false">IF(E351="","",D351-E351)</f>
        <v>-40</v>
      </c>
      <c r="G351" s="59" t="n">
        <v>772</v>
      </c>
      <c r="H351" s="59" t="n">
        <v>746</v>
      </c>
      <c r="I351" s="68" t="n">
        <f aca="false">IF(H351="","",G351-H351)</f>
        <v>26</v>
      </c>
      <c r="J351" s="40" t="n">
        <f aca="false">IF(OR(D351="",D351+G351=0),"",D351/(D351+G351))</f>
        <v>0.256977863330125</v>
      </c>
      <c r="K351" s="40" t="n">
        <f aca="false">IF(E351="","",E351/(E351+H351))</f>
        <v>0.291547958214625</v>
      </c>
      <c r="L351" s="69" t="n">
        <f aca="false">IF(OR(K351="",J351=""),"",(J351-K351)*100)</f>
        <v>-3.45700948844998</v>
      </c>
      <c r="M351" s="36" t="n">
        <v>3.93166321401231</v>
      </c>
      <c r="N351" s="36" t="n">
        <v>1.28196378881551</v>
      </c>
      <c r="O351" s="36" t="n">
        <f aca="false">SQRT(M351^2+N351^2)</f>
        <v>4.13538472022276</v>
      </c>
      <c r="P351" s="40" t="n">
        <f aca="false">IF(J351="","",MAX(0,J351-1.96*O351/100))</f>
        <v>0.175924322813759</v>
      </c>
      <c r="Q351" s="40" t="n">
        <f aca="false">IF(J351="","",MIN(1,J351+1.96*O351/100))</f>
        <v>0.338031403846491</v>
      </c>
      <c r="R351" s="32" t="str">
        <f aca="false">IF(L351="","",IF(ABS(L351)&lt;=O351,"Yes","No"))</f>
        <v>Yes</v>
      </c>
      <c r="S351" s="32" t="str">
        <f aca="false">IF(L351="","",IF(ABS(L351)&lt;=1.96*O351,"Yes","No"))</f>
        <v>Yes</v>
      </c>
      <c r="T351" s="59" t="n">
        <f aca="false">IF(D351="","",ROUND(SQRT(((D351+G351)*O351/100)^2+(J351*(D351+G351)*0.09439)^2),0))</f>
        <v>50</v>
      </c>
      <c r="U351" s="32"/>
    </row>
    <row r="352" customFormat="false" ht="15" hidden="false" customHeight="false" outlineLevel="0" collapsed="false">
      <c r="A352" s="32" t="s">
        <v>418</v>
      </c>
      <c r="B352" s="32" t="s">
        <v>577</v>
      </c>
      <c r="C352" s="32" t="s">
        <v>579</v>
      </c>
      <c r="D352" s="59" t="n">
        <v>207</v>
      </c>
      <c r="E352" s="59" t="n">
        <v>232</v>
      </c>
      <c r="F352" s="68" t="n">
        <f aca="false">IF(E352="","",D352-E352)</f>
        <v>-25</v>
      </c>
      <c r="G352" s="59" t="n">
        <v>510</v>
      </c>
      <c r="H352" s="59" t="n">
        <v>487</v>
      </c>
      <c r="I352" s="68" t="n">
        <f aca="false">IF(H352="","",G352-H352)</f>
        <v>23</v>
      </c>
      <c r="J352" s="40" t="n">
        <f aca="false">IF(OR(D352="",D352+G352=0),"",D352/(D352+G352))</f>
        <v>0.288702928870293</v>
      </c>
      <c r="K352" s="40" t="n">
        <f aca="false">IF(E352="","",E352/(E352+H352))</f>
        <v>0.322670375521558</v>
      </c>
      <c r="L352" s="69" t="n">
        <f aca="false">IF(OR(K352="",J352=""),"",(J352-K352)*100)</f>
        <v>-3.39674466512648</v>
      </c>
      <c r="M352" s="36" t="n">
        <v>6.04985165465226</v>
      </c>
      <c r="N352" s="36" t="n">
        <v>1.28196378881551</v>
      </c>
      <c r="O352" s="36" t="n">
        <f aca="false">SQRT(M352^2+N352^2)</f>
        <v>6.18418436005371</v>
      </c>
      <c r="P352" s="40" t="n">
        <f aca="false">IF(J352="","",MAX(0,J352-1.96*O352/100))</f>
        <v>0.16749291541324</v>
      </c>
      <c r="Q352" s="40" t="n">
        <f aca="false">IF(J352="","",MIN(1,J352+1.96*O352/100))</f>
        <v>0.409912942327346</v>
      </c>
      <c r="R352" s="32" t="str">
        <f aca="false">IF(L352="","",IF(ABS(L352)&lt;=O352,"Yes","No"))</f>
        <v>Yes</v>
      </c>
      <c r="S352" s="32" t="str">
        <f aca="false">IF(L352="","",IF(ABS(L352)&lt;=1.96*O352,"Yes","No"))</f>
        <v>Yes</v>
      </c>
      <c r="T352" s="59" t="n">
        <f aca="false">IF(D352="","",ROUND(SQRT(((D352+G352)*O352/100)^2+(J352*(D352+G352)*0.15542)^2),0))</f>
        <v>55</v>
      </c>
      <c r="U352" s="32"/>
    </row>
    <row r="353" customFormat="false" ht="15" hidden="false" customHeight="false" outlineLevel="0" collapsed="false">
      <c r="A353" s="32" t="s">
        <v>418</v>
      </c>
      <c r="B353" s="32" t="s">
        <v>577</v>
      </c>
      <c r="C353" s="32" t="s">
        <v>580</v>
      </c>
      <c r="D353" s="59" t="n">
        <v>164</v>
      </c>
      <c r="E353" s="59" t="n">
        <v>178</v>
      </c>
      <c r="F353" s="68" t="n">
        <f aca="false">IF(E353="","",D353-E353)</f>
        <v>-14</v>
      </c>
      <c r="G353" s="59" t="n">
        <v>454</v>
      </c>
      <c r="H353" s="59" t="n">
        <v>480</v>
      </c>
      <c r="I353" s="68" t="n">
        <f aca="false">IF(H353="","",G353-H353)</f>
        <v>-26</v>
      </c>
      <c r="J353" s="40" t="n">
        <f aca="false">IF(OR(D353="",D353+G353=0),"",D353/(D353+G353))</f>
        <v>0.26537216828479</v>
      </c>
      <c r="K353" s="40" t="n">
        <f aca="false">IF(E353="","",E353/(E353+H353))</f>
        <v>0.270516717325228</v>
      </c>
      <c r="L353" s="69" t="n">
        <f aca="false">IF(OR(K353="",J353=""),"",(J353-K353)*100)</f>
        <v>-0.514454904043832</v>
      </c>
      <c r="M353" s="36" t="n">
        <v>6.04985165465226</v>
      </c>
      <c r="N353" s="36" t="n">
        <v>1.28196378881551</v>
      </c>
      <c r="O353" s="36" t="n">
        <f aca="false">SQRT(M353^2+N353^2)</f>
        <v>6.18418436005371</v>
      </c>
      <c r="P353" s="40" t="n">
        <f aca="false">IF(J353="","",MAX(0,J353-1.96*O353/100))</f>
        <v>0.144162154827737</v>
      </c>
      <c r="Q353" s="40" t="n">
        <f aca="false">IF(J353="","",MIN(1,J353+1.96*O353/100))</f>
        <v>0.386582181741842</v>
      </c>
      <c r="R353" s="32" t="str">
        <f aca="false">IF(L353="","",IF(ABS(L353)&lt;=O353,"Yes","No"))</f>
        <v>Yes</v>
      </c>
      <c r="S353" s="32" t="str">
        <f aca="false">IF(L353="","",IF(ABS(L353)&lt;=1.96*O353,"Yes","No"))</f>
        <v>Yes</v>
      </c>
      <c r="T353" s="59" t="n">
        <f aca="false">IF(D353="","",ROUND(SQRT(((D353+G353)*O353/100)^2+(J353*(D353+G353)*0.15542)^2),0))</f>
        <v>46</v>
      </c>
      <c r="U353" s="32"/>
    </row>
    <row r="354" customFormat="false" ht="15" hidden="false" customHeight="false" outlineLevel="0" collapsed="false">
      <c r="A354" s="32" t="s">
        <v>418</v>
      </c>
      <c r="B354" s="32" t="s">
        <v>577</v>
      </c>
      <c r="C354" s="32" t="s">
        <v>581</v>
      </c>
      <c r="D354" s="59" t="n">
        <v>173</v>
      </c>
      <c r="E354" s="59" t="n">
        <v>180</v>
      </c>
      <c r="F354" s="68" t="n">
        <f aca="false">IF(E354="","",D354-E354)</f>
        <v>-7</v>
      </c>
      <c r="G354" s="59" t="n">
        <v>427</v>
      </c>
      <c r="H354" s="59" t="n">
        <v>430</v>
      </c>
      <c r="I354" s="68" t="n">
        <f aca="false">IF(H354="","",G354-H354)</f>
        <v>-3</v>
      </c>
      <c r="J354" s="40" t="n">
        <f aca="false">IF(OR(D354="",D354+G354=0),"",D354/(D354+G354))</f>
        <v>0.288333333333333</v>
      </c>
      <c r="K354" s="40" t="n">
        <f aca="false">IF(E354="","",E354/(E354+H354))</f>
        <v>0.295081967213115</v>
      </c>
      <c r="L354" s="69" t="n">
        <f aca="false">IF(OR(K354="",J354=""),"",(J354-K354)*100)</f>
        <v>-0.674863387978142</v>
      </c>
      <c r="M354" s="36" t="n">
        <v>6.04985165465226</v>
      </c>
      <c r="N354" s="36" t="n">
        <v>1.28196378881551</v>
      </c>
      <c r="O354" s="36" t="n">
        <f aca="false">SQRT(M354^2+N354^2)</f>
        <v>6.18418436005371</v>
      </c>
      <c r="P354" s="40" t="n">
        <f aca="false">IF(J354="","",MAX(0,J354-1.96*O354/100))</f>
        <v>0.167123319876281</v>
      </c>
      <c r="Q354" s="40" t="n">
        <f aca="false">IF(J354="","",MIN(1,J354+1.96*O354/100))</f>
        <v>0.409543346790386</v>
      </c>
      <c r="R354" s="32" t="str">
        <f aca="false">IF(L354="","",IF(ABS(L354)&lt;=O354,"Yes","No"))</f>
        <v>Yes</v>
      </c>
      <c r="S354" s="32" t="str">
        <f aca="false">IF(L354="","",IF(ABS(L354)&lt;=1.96*O354,"Yes","No"))</f>
        <v>Yes</v>
      </c>
      <c r="T354" s="59" t="n">
        <f aca="false">IF(D354="","",ROUND(SQRT(((D354+G354)*O354/100)^2+(J354*(D354+G354)*0.15542)^2),0))</f>
        <v>46</v>
      </c>
      <c r="U354" s="32"/>
    </row>
    <row r="355" customFormat="false" ht="15" hidden="false" customHeight="false" outlineLevel="0" collapsed="false">
      <c r="A355" s="32" t="s">
        <v>418</v>
      </c>
      <c r="B355" s="32" t="s">
        <v>577</v>
      </c>
      <c r="C355" s="32" t="s">
        <v>582</v>
      </c>
      <c r="D355" s="59" t="n">
        <v>299</v>
      </c>
      <c r="E355" s="59" t="n">
        <v>345</v>
      </c>
      <c r="F355" s="68" t="n">
        <f aca="false">IF(E355="","",D355-E355)</f>
        <v>-46</v>
      </c>
      <c r="G355" s="59" t="n">
        <v>589</v>
      </c>
      <c r="H355" s="59" t="n">
        <v>573</v>
      </c>
      <c r="I355" s="68" t="n">
        <f aca="false">IF(H355="","",G355-H355)</f>
        <v>16</v>
      </c>
      <c r="J355" s="40" t="n">
        <f aca="false">IF(OR(D355="",D355+G355=0),"",D355/(D355+G355))</f>
        <v>0.336711711711712</v>
      </c>
      <c r="K355" s="40" t="n">
        <f aca="false">IF(E355="","",E355/(E355+H355))</f>
        <v>0.375816993464052</v>
      </c>
      <c r="L355" s="69" t="n">
        <f aca="false">IF(OR(K355="",J355=""),"",(J355-K355)*100)</f>
        <v>-3.91052817523406</v>
      </c>
      <c r="M355" s="36" t="n">
        <v>3.93166321401231</v>
      </c>
      <c r="N355" s="36" t="n">
        <v>1.28196378881551</v>
      </c>
      <c r="O355" s="36" t="n">
        <f aca="false">SQRT(M355^2+N355^2)</f>
        <v>4.13538472022276</v>
      </c>
      <c r="P355" s="40" t="n">
        <f aca="false">IF(J355="","",MAX(0,J355-1.96*O355/100))</f>
        <v>0.255658171195346</v>
      </c>
      <c r="Q355" s="40" t="n">
        <f aca="false">IF(J355="","",MIN(1,J355+1.96*O355/100))</f>
        <v>0.417765252228078</v>
      </c>
      <c r="R355" s="32" t="str">
        <f aca="false">IF(L355="","",IF(ABS(L355)&lt;=O355,"Yes","No"))</f>
        <v>Yes</v>
      </c>
      <c r="S355" s="32" t="str">
        <f aca="false">IF(L355="","",IF(ABS(L355)&lt;=1.96*O355,"Yes","No"))</f>
        <v>Yes</v>
      </c>
      <c r="T355" s="59" t="n">
        <f aca="false">IF(D355="","",ROUND(SQRT(((D355+G355)*O355/100)^2+(J355*(D355+G355)*0.09439)^2),0))</f>
        <v>46</v>
      </c>
      <c r="U355" s="32"/>
    </row>
    <row r="356" customFormat="false" ht="15" hidden="false" customHeight="false" outlineLevel="0" collapsed="false">
      <c r="A356" s="32" t="s">
        <v>418</v>
      </c>
      <c r="B356" s="32" t="s">
        <v>583</v>
      </c>
      <c r="C356" s="32" t="s">
        <v>584</v>
      </c>
      <c r="D356" s="59" t="n">
        <v>1073</v>
      </c>
      <c r="E356" s="59" t="n">
        <v>1084</v>
      </c>
      <c r="F356" s="68" t="n">
        <f aca="false">IF(E356="","",D356-E356)</f>
        <v>-11</v>
      </c>
      <c r="G356" s="59" t="n">
        <v>1162</v>
      </c>
      <c r="H356" s="59" t="n">
        <v>1187</v>
      </c>
      <c r="I356" s="68" t="n">
        <f aca="false">IF(H356="","",G356-H356)</f>
        <v>-25</v>
      </c>
      <c r="J356" s="40" t="n">
        <f aca="false">IF(OR(D356="",D356+G356=0),"",D356/(D356+G356))</f>
        <v>0.480089485458613</v>
      </c>
      <c r="K356" s="40" t="n">
        <f aca="false">IF(E356="","",E356/(E356+H356))</f>
        <v>0.477322765301629</v>
      </c>
      <c r="L356" s="69" t="n">
        <f aca="false">IF(OR(K356="",J356=""),"",(J356-K356)*100)</f>
        <v>0.27667201569837</v>
      </c>
      <c r="M356" s="36" t="n">
        <v>3.24353162605248</v>
      </c>
      <c r="N356" s="36" t="n">
        <v>1.28196378881551</v>
      </c>
      <c r="O356" s="36" t="n">
        <f aca="false">SQRT(M356^2+N356^2)</f>
        <v>3.4876824059878</v>
      </c>
      <c r="P356" s="40" t="n">
        <f aca="false">IF(J356="","",MAX(0,J356-1.96*O356/100))</f>
        <v>0.411730910301252</v>
      </c>
      <c r="Q356" s="40" t="n">
        <f aca="false">IF(J356="","",MIN(1,J356+1.96*O356/100))</f>
        <v>0.548448060615974</v>
      </c>
      <c r="R356" s="32" t="str">
        <f aca="false">IF(L356="","",IF(ABS(L356)&lt;=O356,"Yes","No"))</f>
        <v>Yes</v>
      </c>
      <c r="S356" s="32" t="str">
        <f aca="false">IF(L356="","",IF(ABS(L356)&lt;=1.96*O356,"Yes","No"))</f>
        <v>Yes</v>
      </c>
      <c r="T356" s="59" t="n">
        <f aca="false">IF(D356="","",ROUND(SQRT(((D356+G356)*O356/100)^2+(J356*(D356+G356)*0.09179)^2),0))</f>
        <v>126</v>
      </c>
      <c r="U356" s="32"/>
    </row>
    <row r="357" customFormat="false" ht="15" hidden="false" customHeight="false" outlineLevel="0" collapsed="false">
      <c r="A357" s="32" t="s">
        <v>418</v>
      </c>
      <c r="B357" s="32" t="s">
        <v>583</v>
      </c>
      <c r="C357" s="32" t="s">
        <v>585</v>
      </c>
      <c r="D357" s="59" t="n">
        <v>345</v>
      </c>
      <c r="E357" s="59"/>
      <c r="F357" s="68" t="str">
        <f aca="false">IF(E357="","",D357-E357)</f>
        <v/>
      </c>
      <c r="G357" s="59" t="n">
        <v>388</v>
      </c>
      <c r="H357" s="59"/>
      <c r="I357" s="68" t="str">
        <f aca="false">IF(H357="","",G357-H357)</f>
        <v/>
      </c>
      <c r="J357" s="40" t="n">
        <f aca="false">IF(OR(D357="",D357+G357=0),"",D357/(D357+G357))</f>
        <v>0.470668485675307</v>
      </c>
      <c r="K357" s="40" t="str">
        <f aca="false">IF(E357="","",E357/(E357+H357))</f>
        <v/>
      </c>
      <c r="L357" s="69" t="str">
        <f aca="false">IF(OR(K357="",J357=""),"",(J357-K357)*100)</f>
        <v/>
      </c>
      <c r="M357" s="36" t="n">
        <v>6.04985165465226</v>
      </c>
      <c r="N357" s="36" t="n">
        <v>1.28196378881551</v>
      </c>
      <c r="O357" s="36" t="n">
        <f aca="false">SQRT(M357^2+N357^2)</f>
        <v>6.18418436005371</v>
      </c>
      <c r="P357" s="40" t="n">
        <f aca="false">IF(J357="","",MAX(0,J357-1.96*O357/100))</f>
        <v>0.349458472218254</v>
      </c>
      <c r="Q357" s="40" t="n">
        <f aca="false">IF(J357="","",MIN(1,J357+1.96*O357/100))</f>
        <v>0.59187849913236</v>
      </c>
      <c r="R357" s="32" t="str">
        <f aca="false">IF(L357="","",IF(ABS(L357)&lt;=O357,"Yes","No"))</f>
        <v/>
      </c>
      <c r="S357" s="32" t="str">
        <f aca="false">IF(L357="","",IF(ABS(L357)&lt;=1.96*O357,"Yes","No"))</f>
        <v/>
      </c>
      <c r="T357" s="59" t="n">
        <f aca="false">IF(D357="","",ROUND(SQRT(((D357+G357)*O357/100)^2+(J357*(D357+G357)*0.15542)^2),0))</f>
        <v>70</v>
      </c>
      <c r="U357" s="32" t="s">
        <v>735</v>
      </c>
    </row>
    <row r="358" customFormat="false" ht="15" hidden="false" customHeight="false" outlineLevel="0" collapsed="false">
      <c r="A358" s="32" t="s">
        <v>418</v>
      </c>
      <c r="B358" s="32" t="s">
        <v>583</v>
      </c>
      <c r="C358" s="32" t="s">
        <v>586</v>
      </c>
      <c r="D358" s="59" t="n">
        <v>848</v>
      </c>
      <c r="E358" s="59" t="n">
        <v>880</v>
      </c>
      <c r="F358" s="68" t="n">
        <f aca="false">IF(E358="","",D358-E358)</f>
        <v>-32</v>
      </c>
      <c r="G358" s="59" t="n">
        <v>986</v>
      </c>
      <c r="H358" s="59" t="n">
        <v>960</v>
      </c>
      <c r="I358" s="68" t="n">
        <f aca="false">IF(H358="","",G358-H358)</f>
        <v>26</v>
      </c>
      <c r="J358" s="40" t="n">
        <f aca="false">IF(OR(D358="",D358+G358=0),"",D358/(D358+G358))</f>
        <v>0.462377317339149</v>
      </c>
      <c r="K358" s="40" t="n">
        <f aca="false">IF(E358="","",E358/(E358+H358))</f>
        <v>0.478260869565217</v>
      </c>
      <c r="L358" s="69" t="n">
        <f aca="false">IF(OR(K358="",J358=""),"",(J358-K358)*100)</f>
        <v>-1.5883552226068</v>
      </c>
      <c r="M358" s="36" t="n">
        <v>3.24353162605248</v>
      </c>
      <c r="N358" s="36" t="n">
        <v>1.28196378881551</v>
      </c>
      <c r="O358" s="36" t="n">
        <f aca="false">SQRT(M358^2+N358^2)</f>
        <v>3.4876824059878</v>
      </c>
      <c r="P358" s="40" t="n">
        <f aca="false">IF(J358="","",MAX(0,J358-1.96*O358/100))</f>
        <v>0.394018742181788</v>
      </c>
      <c r="Q358" s="40" t="n">
        <f aca="false">IF(J358="","",MIN(1,J358+1.96*O358/100))</f>
        <v>0.53073589249651</v>
      </c>
      <c r="R358" s="32" t="str">
        <f aca="false">IF(L358="","",IF(ABS(L358)&lt;=O358,"Yes","No"))</f>
        <v>Yes</v>
      </c>
      <c r="S358" s="32" t="str">
        <f aca="false">IF(L358="","",IF(ABS(L358)&lt;=1.96*O358,"Yes","No"))</f>
        <v>Yes</v>
      </c>
      <c r="T358" s="59" t="n">
        <f aca="false">IF(D358="","",ROUND(SQRT(((D358+G358)*O358/100)^2+(J358*(D358+G358)*0.09179)^2),0))</f>
        <v>101</v>
      </c>
      <c r="U358" s="32"/>
    </row>
    <row r="359" customFormat="false" ht="15" hidden="false" customHeight="false" outlineLevel="0" collapsed="false">
      <c r="A359" s="32" t="s">
        <v>418</v>
      </c>
      <c r="B359" s="32" t="s">
        <v>583</v>
      </c>
      <c r="C359" s="32" t="s">
        <v>587</v>
      </c>
      <c r="D359" s="59" t="n">
        <v>259</v>
      </c>
      <c r="E359" s="59"/>
      <c r="F359" s="68" t="str">
        <f aca="false">IF(E359="","",D359-E359)</f>
        <v/>
      </c>
      <c r="G359" s="59" t="n">
        <v>294</v>
      </c>
      <c r="H359" s="59"/>
      <c r="I359" s="68" t="str">
        <f aca="false">IF(H359="","",G359-H359)</f>
        <v/>
      </c>
      <c r="J359" s="40" t="n">
        <f aca="false">IF(OR(D359="",D359+G359=0),"",D359/(D359+G359))</f>
        <v>0.468354430379747</v>
      </c>
      <c r="K359" s="40" t="str">
        <f aca="false">IF(E359="","",E359/(E359+H359))</f>
        <v/>
      </c>
      <c r="L359" s="69" t="str">
        <f aca="false">IF(OR(K359="",J359=""),"",(J359-K359)*100)</f>
        <v/>
      </c>
      <c r="M359" s="36" t="n">
        <v>6.04985165465226</v>
      </c>
      <c r="N359" s="36" t="n">
        <v>1.28196378881551</v>
      </c>
      <c r="O359" s="36" t="n">
        <f aca="false">SQRT(M359^2+N359^2)</f>
        <v>6.18418436005371</v>
      </c>
      <c r="P359" s="40" t="n">
        <f aca="false">IF(J359="","",MAX(0,J359-1.96*O359/100))</f>
        <v>0.347144416922694</v>
      </c>
      <c r="Q359" s="40" t="n">
        <f aca="false">IF(J359="","",MIN(1,J359+1.96*O359/100))</f>
        <v>0.5895644438368</v>
      </c>
      <c r="R359" s="32" t="str">
        <f aca="false">IF(L359="","",IF(ABS(L359)&lt;=O359,"Yes","No"))</f>
        <v/>
      </c>
      <c r="S359" s="32" t="str">
        <f aca="false">IF(L359="","",IF(ABS(L359)&lt;=1.96*O359,"Yes","No"))</f>
        <v/>
      </c>
      <c r="T359" s="59" t="n">
        <f aca="false">IF(D359="","",ROUND(SQRT(((D359+G359)*O359/100)^2+(J359*(D359+G359)*0.15542)^2),0))</f>
        <v>53</v>
      </c>
      <c r="U359" s="32" t="s">
        <v>735</v>
      </c>
    </row>
    <row r="360" customFormat="false" ht="15" hidden="false" customHeight="false" outlineLevel="0" collapsed="false">
      <c r="A360" s="32" t="s">
        <v>418</v>
      </c>
      <c r="B360" s="32" t="s">
        <v>588</v>
      </c>
      <c r="C360" s="32" t="s">
        <v>589</v>
      </c>
      <c r="D360" s="59" t="n">
        <v>406</v>
      </c>
      <c r="E360" s="59" t="n">
        <v>416</v>
      </c>
      <c r="F360" s="68" t="n">
        <f aca="false">IF(E360="","",D360-E360)</f>
        <v>-10</v>
      </c>
      <c r="G360" s="59" t="n">
        <v>655</v>
      </c>
      <c r="H360" s="59" t="n">
        <v>658</v>
      </c>
      <c r="I360" s="68" t="n">
        <f aca="false">IF(H360="","",G360-H360)</f>
        <v>-3</v>
      </c>
      <c r="J360" s="40" t="n">
        <f aca="false">IF(OR(D360="",D360+G360=0),"",D360/(D360+G360))</f>
        <v>0.382657869934025</v>
      </c>
      <c r="K360" s="40" t="n">
        <f aca="false">IF(E360="","",E360/(E360+H360))</f>
        <v>0.387337057728119</v>
      </c>
      <c r="L360" s="69" t="n">
        <f aca="false">IF(OR(K360="",J360=""),"",(J360-K360)*100)</f>
        <v>-0.467918779409465</v>
      </c>
      <c r="M360" s="36" t="n">
        <v>3.93166321401231</v>
      </c>
      <c r="N360" s="36" t="n">
        <v>1.28196378881551</v>
      </c>
      <c r="O360" s="36" t="n">
        <f aca="false">SQRT(M360^2+N360^2)</f>
        <v>4.13538472022276</v>
      </c>
      <c r="P360" s="40" t="n">
        <f aca="false">IF(J360="","",MAX(0,J360-1.96*O360/100))</f>
        <v>0.301604329417658</v>
      </c>
      <c r="Q360" s="40" t="n">
        <f aca="false">IF(J360="","",MIN(1,J360+1.96*O360/100))</f>
        <v>0.463711410450391</v>
      </c>
      <c r="R360" s="32" t="str">
        <f aca="false">IF(L360="","",IF(ABS(L360)&lt;=O360,"Yes","No"))</f>
        <v>Yes</v>
      </c>
      <c r="S360" s="32" t="str">
        <f aca="false">IF(L360="","",IF(ABS(L360)&lt;=1.96*O360,"Yes","No"))</f>
        <v>Yes</v>
      </c>
      <c r="T360" s="59" t="n">
        <f aca="false">IF(D360="","",ROUND(SQRT(((D360+G360)*O360/100)^2+(J360*(D360+G360)*0.09439)^2),0))</f>
        <v>58</v>
      </c>
      <c r="U360" s="32"/>
    </row>
    <row r="361" customFormat="false" ht="15" hidden="false" customHeight="false" outlineLevel="0" collapsed="false">
      <c r="A361" s="32" t="s">
        <v>418</v>
      </c>
      <c r="B361" s="32" t="s">
        <v>393</v>
      </c>
      <c r="C361" s="32" t="s">
        <v>590</v>
      </c>
      <c r="D361" s="59" t="n">
        <v>493</v>
      </c>
      <c r="E361" s="59" t="n">
        <v>541</v>
      </c>
      <c r="F361" s="68" t="n">
        <f aca="false">IF(E361="","",D361-E361)</f>
        <v>-48</v>
      </c>
      <c r="G361" s="59" t="n">
        <v>1133</v>
      </c>
      <c r="H361" s="59" t="n">
        <v>1106</v>
      </c>
      <c r="I361" s="68" t="n">
        <f aca="false">IF(H361="","",G361-H361)</f>
        <v>27</v>
      </c>
      <c r="J361" s="40" t="n">
        <f aca="false">IF(OR(D361="",D361+G361=0),"",D361/(D361+G361))</f>
        <v>0.30319803198032</v>
      </c>
      <c r="K361" s="40" t="n">
        <f aca="false">IF(E361="","",E361/(E361+H361))</f>
        <v>0.328476017000607</v>
      </c>
      <c r="L361" s="69" t="n">
        <f aca="false">IF(OR(K361="",J361=""),"",(J361-K361)*100)</f>
        <v>-2.52779850202874</v>
      </c>
      <c r="M361" s="36" t="n">
        <v>3.24353162605248</v>
      </c>
      <c r="N361" s="36" t="n">
        <v>1.28196378881551</v>
      </c>
      <c r="O361" s="36" t="n">
        <f aca="false">SQRT(M361^2+N361^2)</f>
        <v>3.4876824059878</v>
      </c>
      <c r="P361" s="40" t="n">
        <f aca="false">IF(J361="","",MAX(0,J361-1.96*O361/100))</f>
        <v>0.234839456822959</v>
      </c>
      <c r="Q361" s="40" t="n">
        <f aca="false">IF(J361="","",MIN(1,J361+1.96*O361/100))</f>
        <v>0.371556607137681</v>
      </c>
      <c r="R361" s="32" t="str">
        <f aca="false">IF(L361="","",IF(ABS(L361)&lt;=O361,"Yes","No"))</f>
        <v>Yes</v>
      </c>
      <c r="S361" s="32" t="str">
        <f aca="false">IF(L361="","",IF(ABS(L361)&lt;=1.96*O361,"Yes","No"))</f>
        <v>Yes</v>
      </c>
      <c r="T361" s="59" t="n">
        <f aca="false">IF(D361="","",ROUND(SQRT(((D361+G361)*O361/100)^2+(J361*(D361+G361)*0.09179)^2),0))</f>
        <v>73</v>
      </c>
      <c r="U361" s="32"/>
    </row>
    <row r="362" customFormat="false" ht="15" hidden="false" customHeight="false" outlineLevel="0" collapsed="false">
      <c r="A362" s="32" t="s">
        <v>418</v>
      </c>
      <c r="B362" s="32" t="s">
        <v>393</v>
      </c>
      <c r="C362" s="32" t="s">
        <v>591</v>
      </c>
      <c r="D362" s="59" t="n">
        <v>552</v>
      </c>
      <c r="E362" s="59" t="n">
        <v>500</v>
      </c>
      <c r="F362" s="68" t="n">
        <f aca="false">IF(E362="","",D362-E362)</f>
        <v>52</v>
      </c>
      <c r="G362" s="59" t="n">
        <v>1245</v>
      </c>
      <c r="H362" s="59" t="n">
        <v>982</v>
      </c>
      <c r="I362" s="68" t="n">
        <f aca="false">IF(H362="","",G362-H362)</f>
        <v>263</v>
      </c>
      <c r="J362" s="40" t="n">
        <f aca="false">IF(OR(D362="",D362+G362=0),"",D362/(D362+G362))</f>
        <v>0.307178631051753</v>
      </c>
      <c r="K362" s="40" t="n">
        <f aca="false">IF(E362="","",E362/(E362+H362))</f>
        <v>0.337381916329285</v>
      </c>
      <c r="L362" s="69" t="n">
        <f aca="false">IF(OR(K362="",J362=""),"",(J362-K362)*100)</f>
        <v>-3.02032852775319</v>
      </c>
      <c r="M362" s="36" t="n">
        <v>3.24353162605248</v>
      </c>
      <c r="N362" s="36" t="n">
        <v>1.28196378881551</v>
      </c>
      <c r="O362" s="36" t="n">
        <f aca="false">SQRT(M362^2+N362^2)</f>
        <v>3.4876824059878</v>
      </c>
      <c r="P362" s="40" t="n">
        <f aca="false">IF(J362="","",MAX(0,J362-1.96*O362/100))</f>
        <v>0.238820055894392</v>
      </c>
      <c r="Q362" s="40" t="n">
        <f aca="false">IF(J362="","",MIN(1,J362+1.96*O362/100))</f>
        <v>0.375537206209114</v>
      </c>
      <c r="R362" s="32" t="str">
        <f aca="false">IF(L362="","",IF(ABS(L362)&lt;=O362,"Yes","No"))</f>
        <v>Yes</v>
      </c>
      <c r="S362" s="32" t="str">
        <f aca="false">IF(L362="","",IF(ABS(L362)&lt;=1.96*O362,"Yes","No"))</f>
        <v>Yes</v>
      </c>
      <c r="T362" s="59" t="n">
        <f aca="false">IF(D362="","",ROUND(SQRT(((D362+G362)*O362/100)^2+(J362*(D362+G362)*0.09179)^2),0))</f>
        <v>81</v>
      </c>
      <c r="U362" s="32"/>
    </row>
    <row r="363" customFormat="false" ht="15" hidden="false" customHeight="false" outlineLevel="0" collapsed="false">
      <c r="A363" s="32" t="s">
        <v>418</v>
      </c>
      <c r="B363" s="32" t="s">
        <v>593</v>
      </c>
      <c r="C363" s="32" t="s">
        <v>593</v>
      </c>
      <c r="D363" s="59" t="n">
        <v>269</v>
      </c>
      <c r="E363" s="59" t="n">
        <v>281</v>
      </c>
      <c r="F363" s="68" t="n">
        <f aca="false">IF(E363="","",D363-E363)</f>
        <v>-12</v>
      </c>
      <c r="G363" s="59" t="n">
        <v>338</v>
      </c>
      <c r="H363" s="59" t="n">
        <v>310</v>
      </c>
      <c r="I363" s="68" t="n">
        <f aca="false">IF(H363="","",G363-H363)</f>
        <v>28</v>
      </c>
      <c r="J363" s="40" t="n">
        <f aca="false">IF(OR(D363="",D363+G363=0),"",D363/(D363+G363))</f>
        <v>0.443163097199341</v>
      </c>
      <c r="K363" s="40" t="n">
        <f aca="false">IF(E363="","",E363/(E363+H363))</f>
        <v>0.475465313028765</v>
      </c>
      <c r="L363" s="69" t="n">
        <f aca="false">IF(OR(K363="",J363=""),"",(J363-K363)*100)</f>
        <v>-3.23022158294238</v>
      </c>
      <c r="M363" s="36" t="n">
        <v>6.04985165465226</v>
      </c>
      <c r="N363" s="36" t="n">
        <v>1.28196378881551</v>
      </c>
      <c r="O363" s="36" t="n">
        <f aca="false">SQRT(M363^2+N363^2)</f>
        <v>6.18418436005371</v>
      </c>
      <c r="P363" s="40" t="n">
        <f aca="false">IF(J363="","",MAX(0,J363-1.96*O363/100))</f>
        <v>0.321953083742288</v>
      </c>
      <c r="Q363" s="40" t="n">
        <f aca="false">IF(J363="","",MIN(1,J363+1.96*O363/100))</f>
        <v>0.564373110656394</v>
      </c>
      <c r="R363" s="32" t="str">
        <f aca="false">IF(L363="","",IF(ABS(L363)&lt;=O363,"Yes","No"))</f>
        <v>Yes</v>
      </c>
      <c r="S363" s="32" t="str">
        <f aca="false">IF(L363="","",IF(ABS(L363)&lt;=1.96*O363,"Yes","No"))</f>
        <v>Yes</v>
      </c>
      <c r="T363" s="59" t="n">
        <f aca="false">IF(D363="","",ROUND(SQRT(((D363+G363)*O363/100)^2+(J363*(D363+G363)*0.15542)^2),0))</f>
        <v>56</v>
      </c>
      <c r="U363" s="32"/>
    </row>
    <row r="364" customFormat="false" ht="15" hidden="false" customHeight="false" outlineLevel="0" collapsed="false">
      <c r="A364" s="32" t="s">
        <v>418</v>
      </c>
      <c r="B364" s="32" t="s">
        <v>594</v>
      </c>
      <c r="C364" s="32" t="s">
        <v>595</v>
      </c>
      <c r="D364" s="59" t="n">
        <v>466</v>
      </c>
      <c r="E364" s="59" t="n">
        <v>514</v>
      </c>
      <c r="F364" s="68" t="n">
        <f aca="false">IF(E364="","",D364-E364)</f>
        <v>-48</v>
      </c>
      <c r="G364" s="59" t="n">
        <v>732</v>
      </c>
      <c r="H364" s="59" t="n">
        <v>713</v>
      </c>
      <c r="I364" s="68" t="n">
        <f aca="false">IF(H364="","",G364-H364)</f>
        <v>19</v>
      </c>
      <c r="J364" s="40" t="n">
        <f aca="false">IF(OR(D364="",D364+G364=0),"",D364/(D364+G364))</f>
        <v>0.3889816360601</v>
      </c>
      <c r="K364" s="40" t="n">
        <f aca="false">IF(E364="","",E364/(E364+H364))</f>
        <v>0.418907905460473</v>
      </c>
      <c r="L364" s="69" t="n">
        <f aca="false">IF(OR(K364="",J364=""),"",(J364-K364)*100)</f>
        <v>-2.99262694003725</v>
      </c>
      <c r="M364" s="36" t="n">
        <v>3.24353162605248</v>
      </c>
      <c r="N364" s="36" t="n">
        <v>1.28196378881551</v>
      </c>
      <c r="O364" s="36" t="n">
        <f aca="false">SQRT(M364^2+N364^2)</f>
        <v>3.4876824059878</v>
      </c>
      <c r="P364" s="40" t="n">
        <f aca="false">IF(J364="","",MAX(0,J364-1.96*O364/100))</f>
        <v>0.320623060902739</v>
      </c>
      <c r="Q364" s="40" t="n">
        <f aca="false">IF(J364="","",MIN(1,J364+1.96*O364/100))</f>
        <v>0.457340211217461</v>
      </c>
      <c r="R364" s="32" t="str">
        <f aca="false">IF(L364="","",IF(ABS(L364)&lt;=O364,"Yes","No"))</f>
        <v>Yes</v>
      </c>
      <c r="S364" s="32" t="str">
        <f aca="false">IF(L364="","",IF(ABS(L364)&lt;=1.96*O364,"Yes","No"))</f>
        <v>Yes</v>
      </c>
      <c r="T364" s="59" t="n">
        <f aca="false">IF(D364="","",ROUND(SQRT(((D364+G364)*O364/100)^2+(J364*(D364+G364)*0.09179)^2),0))</f>
        <v>60</v>
      </c>
      <c r="U364" s="32"/>
    </row>
    <row r="365" customFormat="false" ht="15" hidden="false" customHeight="false" outlineLevel="0" collapsed="false">
      <c r="A365" s="32" t="s">
        <v>418</v>
      </c>
      <c r="B365" s="32" t="s">
        <v>594</v>
      </c>
      <c r="C365" s="32" t="s">
        <v>596</v>
      </c>
      <c r="D365" s="59" t="n">
        <v>394</v>
      </c>
      <c r="E365" s="59" t="n">
        <v>425</v>
      </c>
      <c r="F365" s="68" t="n">
        <f aca="false">IF(E365="","",D365-E365)</f>
        <v>-31</v>
      </c>
      <c r="G365" s="59" t="n">
        <v>691</v>
      </c>
      <c r="H365" s="59" t="n">
        <v>656</v>
      </c>
      <c r="I365" s="68" t="n">
        <f aca="false">IF(H365="","",G365-H365)</f>
        <v>35</v>
      </c>
      <c r="J365" s="40" t="n">
        <f aca="false">IF(OR(D365="",D365+G365=0),"",D365/(D365+G365))</f>
        <v>0.363133640552995</v>
      </c>
      <c r="K365" s="40" t="n">
        <f aca="false">IF(E365="","",E365/(E365+H365))</f>
        <v>0.393154486586494</v>
      </c>
      <c r="L365" s="69" t="n">
        <f aca="false">IF(OR(K365="",J365=""),"",(J365-K365)*100)</f>
        <v>-3.00208460334986</v>
      </c>
      <c r="M365" s="36" t="n">
        <v>3.93166321401231</v>
      </c>
      <c r="N365" s="36" t="n">
        <v>1.28196378881551</v>
      </c>
      <c r="O365" s="36" t="n">
        <f aca="false">SQRT(M365^2+N365^2)</f>
        <v>4.13538472022276</v>
      </c>
      <c r="P365" s="40" t="n">
        <f aca="false">IF(J365="","",MAX(0,J365-1.96*O365/100))</f>
        <v>0.282080100036629</v>
      </c>
      <c r="Q365" s="40" t="n">
        <f aca="false">IF(J365="","",MIN(1,J365+1.96*O365/100))</f>
        <v>0.444187181069362</v>
      </c>
      <c r="R365" s="32" t="str">
        <f aca="false">IF(L365="","",IF(ABS(L365)&lt;=O365,"Yes","No"))</f>
        <v>Yes</v>
      </c>
      <c r="S365" s="32" t="str">
        <f aca="false">IF(L365="","",IF(ABS(L365)&lt;=1.96*O365,"Yes","No"))</f>
        <v>Yes</v>
      </c>
      <c r="T365" s="59" t="n">
        <f aca="false">IF(D365="","",ROUND(SQRT(((D365+G365)*O365/100)^2+(J365*(D365+G365)*0.09439)^2),0))</f>
        <v>58</v>
      </c>
      <c r="U365" s="32"/>
    </row>
    <row r="366" customFormat="false" ht="15" hidden="false" customHeight="false" outlineLevel="0" collapsed="false">
      <c r="A366" s="32" t="s">
        <v>418</v>
      </c>
      <c r="B366" s="32" t="s">
        <v>594</v>
      </c>
      <c r="C366" s="32" t="s">
        <v>597</v>
      </c>
      <c r="D366" s="59" t="n">
        <v>557</v>
      </c>
      <c r="E366" s="59" t="n">
        <v>624</v>
      </c>
      <c r="F366" s="68" t="n">
        <f aca="false">IF(E366="","",D366-E366)</f>
        <v>-67</v>
      </c>
      <c r="G366" s="59" t="n">
        <v>663</v>
      </c>
      <c r="H366" s="59" t="n">
        <v>618</v>
      </c>
      <c r="I366" s="68" t="n">
        <f aca="false">IF(H366="","",G366-H366)</f>
        <v>45</v>
      </c>
      <c r="J366" s="40" t="n">
        <f aca="false">IF(OR(D366="",D366+G366=0),"",D366/(D366+G366))</f>
        <v>0.45655737704918</v>
      </c>
      <c r="K366" s="40" t="n">
        <f aca="false">IF(E366="","",E366/(E366+H366))</f>
        <v>0.502415458937198</v>
      </c>
      <c r="L366" s="69" t="n">
        <f aca="false">IF(OR(K366="",J366=""),"",(J366-K366)*100)</f>
        <v>-4.58580818880178</v>
      </c>
      <c r="M366" s="36" t="n">
        <v>3.24353162605248</v>
      </c>
      <c r="N366" s="36" t="n">
        <v>1.28196378881551</v>
      </c>
      <c r="O366" s="36" t="n">
        <f aca="false">SQRT(M366^2+N366^2)</f>
        <v>3.4876824059878</v>
      </c>
      <c r="P366" s="40" t="n">
        <f aca="false">IF(J366="","",MAX(0,J366-1.96*O366/100))</f>
        <v>0.388198801891819</v>
      </c>
      <c r="Q366" s="40" t="n">
        <f aca="false">IF(J366="","",MIN(1,J366+1.96*O366/100))</f>
        <v>0.524915952206541</v>
      </c>
      <c r="R366" s="32" t="str">
        <f aca="false">IF(L366="","",IF(ABS(L366)&lt;=O366,"Yes","No"))</f>
        <v>No</v>
      </c>
      <c r="S366" s="32" t="str">
        <f aca="false">IF(L366="","",IF(ABS(L366)&lt;=1.96*O366,"Yes","No"))</f>
        <v>Yes</v>
      </c>
      <c r="T366" s="59" t="n">
        <f aca="false">IF(D366="","",ROUND(SQRT(((D366+G366)*O366/100)^2+(J366*(D366+G366)*0.09179)^2),0))</f>
        <v>67</v>
      </c>
      <c r="U366" s="32"/>
    </row>
    <row r="367" customFormat="false" ht="15" hidden="false" customHeight="false" outlineLevel="0" collapsed="false">
      <c r="A367" s="32" t="s">
        <v>418</v>
      </c>
      <c r="B367" s="32" t="s">
        <v>594</v>
      </c>
      <c r="C367" s="32" t="s">
        <v>598</v>
      </c>
      <c r="D367" s="59" t="n">
        <v>281</v>
      </c>
      <c r="E367" s="59" t="n">
        <v>284</v>
      </c>
      <c r="F367" s="68" t="n">
        <f aca="false">IF(E367="","",D367-E367)</f>
        <v>-3</v>
      </c>
      <c r="G367" s="59" t="n">
        <v>414</v>
      </c>
      <c r="H367" s="59" t="n">
        <v>414</v>
      </c>
      <c r="I367" s="68" t="n">
        <f aca="false">IF(H367="","",G367-H367)</f>
        <v>0</v>
      </c>
      <c r="J367" s="40" t="n">
        <f aca="false">IF(OR(D367="",D367+G367=0),"",D367/(D367+G367))</f>
        <v>0.40431654676259</v>
      </c>
      <c r="K367" s="40" t="n">
        <f aca="false">IF(E367="","",E367/(E367+H367))</f>
        <v>0.406876790830946</v>
      </c>
      <c r="L367" s="69" t="n">
        <f aca="false">IF(OR(K367="",J367=""),"",(J367-K367)*100)</f>
        <v>-0.256024406835564</v>
      </c>
      <c r="M367" s="36" t="n">
        <v>6.04985165465226</v>
      </c>
      <c r="N367" s="36" t="n">
        <v>1.28196378881551</v>
      </c>
      <c r="O367" s="36" t="n">
        <f aca="false">SQRT(M367^2+N367^2)</f>
        <v>6.18418436005371</v>
      </c>
      <c r="P367" s="40" t="n">
        <f aca="false">IF(J367="","",MAX(0,J367-1.96*O367/100))</f>
        <v>0.283106533305537</v>
      </c>
      <c r="Q367" s="40" t="n">
        <f aca="false">IF(J367="","",MIN(1,J367+1.96*O367/100))</f>
        <v>0.525526560219643</v>
      </c>
      <c r="R367" s="32" t="str">
        <f aca="false">IF(L367="","",IF(ABS(L367)&lt;=O367,"Yes","No"))</f>
        <v>Yes</v>
      </c>
      <c r="S367" s="32" t="str">
        <f aca="false">IF(L367="","",IF(ABS(L367)&lt;=1.96*O367,"Yes","No"))</f>
        <v>Yes</v>
      </c>
      <c r="T367" s="59" t="n">
        <f aca="false">IF(D367="","",ROUND(SQRT(((D367+G367)*O367/100)^2+(J367*(D367+G367)*0.15542)^2),0))</f>
        <v>61</v>
      </c>
      <c r="U367" s="32"/>
    </row>
    <row r="368" customFormat="false" ht="15" hidden="false" customHeight="false" outlineLevel="0" collapsed="false">
      <c r="A368" s="32" t="s">
        <v>418</v>
      </c>
      <c r="B368" s="32" t="s">
        <v>599</v>
      </c>
      <c r="C368" s="32" t="s">
        <v>600</v>
      </c>
      <c r="D368" s="59" t="n">
        <v>633</v>
      </c>
      <c r="E368" s="59" t="n">
        <v>648</v>
      </c>
      <c r="F368" s="68" t="n">
        <f aca="false">IF(E368="","",D368-E368)</f>
        <v>-15</v>
      </c>
      <c r="G368" s="59" t="n">
        <v>449</v>
      </c>
      <c r="H368" s="59" t="n">
        <v>462</v>
      </c>
      <c r="I368" s="68" t="n">
        <f aca="false">IF(H368="","",G368-H368)</f>
        <v>-13</v>
      </c>
      <c r="J368" s="40" t="n">
        <f aca="false">IF(OR(D368="",D368+G368=0),"",D368/(D368+G368))</f>
        <v>0.585027726432532</v>
      </c>
      <c r="K368" s="40" t="n">
        <f aca="false">IF(E368="","",E368/(E368+H368))</f>
        <v>0.583783783783784</v>
      </c>
      <c r="L368" s="69" t="n">
        <f aca="false">IF(OR(K368="",J368=""),"",(J368-K368)*100)</f>
        <v>0.12439426487485</v>
      </c>
      <c r="M368" s="36" t="n">
        <v>3.93166321401231</v>
      </c>
      <c r="N368" s="36" t="n">
        <v>1.28196378881551</v>
      </c>
      <c r="O368" s="36" t="n">
        <f aca="false">SQRT(M368^2+N368^2)</f>
        <v>4.13538472022276</v>
      </c>
      <c r="P368" s="40" t="n">
        <f aca="false">IF(J368="","",MAX(0,J368-1.96*O368/100))</f>
        <v>0.503974185916166</v>
      </c>
      <c r="Q368" s="40" t="n">
        <f aca="false">IF(J368="","",MIN(1,J368+1.96*O368/100))</f>
        <v>0.666081266948898</v>
      </c>
      <c r="R368" s="32" t="str">
        <f aca="false">IF(L368="","",IF(ABS(L368)&lt;=O368,"Yes","No"))</f>
        <v>Yes</v>
      </c>
      <c r="S368" s="32" t="str">
        <f aca="false">IF(L368="","",IF(ABS(L368)&lt;=1.96*O368,"Yes","No"))</f>
        <v>Yes</v>
      </c>
      <c r="T368" s="59" t="n">
        <f aca="false">IF(D368="","",ROUND(SQRT(((D368+G368)*O368/100)^2+(J368*(D368+G368)*0.09439)^2),0))</f>
        <v>75</v>
      </c>
      <c r="U368" s="32"/>
    </row>
    <row r="369" customFormat="false" ht="15" hidden="false" customHeight="false" outlineLevel="0" collapsed="false">
      <c r="A369" s="32" t="s">
        <v>418</v>
      </c>
      <c r="B369" s="32" t="s">
        <v>599</v>
      </c>
      <c r="C369" s="32" t="s">
        <v>601</v>
      </c>
      <c r="D369" s="59" t="n">
        <v>489</v>
      </c>
      <c r="E369" s="59" t="n">
        <v>491</v>
      </c>
      <c r="F369" s="68" t="n">
        <f aca="false">IF(E369="","",D369-E369)</f>
        <v>-2</v>
      </c>
      <c r="G369" s="59" t="n">
        <v>394</v>
      </c>
      <c r="H369" s="59" t="n">
        <v>402</v>
      </c>
      <c r="I369" s="68" t="n">
        <f aca="false">IF(H369="","",G369-H369)</f>
        <v>-8</v>
      </c>
      <c r="J369" s="40" t="n">
        <f aca="false">IF(OR(D369="",D369+G369=0),"",D369/(D369+G369))</f>
        <v>0.553793884484711</v>
      </c>
      <c r="K369" s="40" t="n">
        <f aca="false">IF(E369="","",E369/(E369+H369))</f>
        <v>0.5498320268757</v>
      </c>
      <c r="L369" s="69" t="n">
        <f aca="false">IF(OR(K369="",J369=""),"",(J369-K369)*100)</f>
        <v>0.396185760901135</v>
      </c>
      <c r="M369" s="36" t="n">
        <v>3.93166321401231</v>
      </c>
      <c r="N369" s="36" t="n">
        <v>1.28196378881551</v>
      </c>
      <c r="O369" s="36" t="n">
        <f aca="false">SQRT(M369^2+N369^2)</f>
        <v>4.13538472022276</v>
      </c>
      <c r="P369" s="40" t="n">
        <f aca="false">IF(J369="","",MAX(0,J369-1.96*O369/100))</f>
        <v>0.472740343968345</v>
      </c>
      <c r="Q369" s="40" t="n">
        <f aca="false">IF(J369="","",MIN(1,J369+1.96*O369/100))</f>
        <v>0.634847425001077</v>
      </c>
      <c r="R369" s="32" t="str">
        <f aca="false">IF(L369="","",IF(ABS(L369)&lt;=O369,"Yes","No"))</f>
        <v>Yes</v>
      </c>
      <c r="S369" s="32" t="str">
        <f aca="false">IF(L369="","",IF(ABS(L369)&lt;=1.96*O369,"Yes","No"))</f>
        <v>Yes</v>
      </c>
      <c r="T369" s="59" t="n">
        <f aca="false">IF(D369="","",ROUND(SQRT(((D369+G369)*O369/100)^2+(J369*(D369+G369)*0.09439)^2),0))</f>
        <v>59</v>
      </c>
      <c r="U369" s="32"/>
    </row>
    <row r="370" customFormat="false" ht="15" hidden="false" customHeight="false" outlineLevel="0" collapsed="false">
      <c r="A370" s="32" t="s">
        <v>418</v>
      </c>
      <c r="B370" s="32" t="s">
        <v>599</v>
      </c>
      <c r="C370" s="32" t="s">
        <v>602</v>
      </c>
      <c r="D370" s="59" t="n">
        <v>776</v>
      </c>
      <c r="E370" s="59" t="n">
        <v>758</v>
      </c>
      <c r="F370" s="68" t="n">
        <f aca="false">IF(E370="","",D370-E370)</f>
        <v>18</v>
      </c>
      <c r="G370" s="59" t="n">
        <v>664</v>
      </c>
      <c r="H370" s="59" t="n">
        <v>674</v>
      </c>
      <c r="I370" s="68" t="n">
        <f aca="false">IF(H370="","",G370-H370)</f>
        <v>-10</v>
      </c>
      <c r="J370" s="40" t="n">
        <f aca="false">IF(OR(D370="",D370+G370=0),"",D370/(D370+G370))</f>
        <v>0.538888888888889</v>
      </c>
      <c r="K370" s="40" t="n">
        <f aca="false">IF(E370="","",E370/(E370+H370))</f>
        <v>0.529329608938548</v>
      </c>
      <c r="L370" s="69" t="n">
        <f aca="false">IF(OR(K370="",J370=""),"",(J370-K370)*100)</f>
        <v>0.955927995034134</v>
      </c>
      <c r="M370" s="36" t="n">
        <v>3.24353162605248</v>
      </c>
      <c r="N370" s="36" t="n">
        <v>1.28196378881551</v>
      </c>
      <c r="O370" s="36" t="n">
        <f aca="false">SQRT(M370^2+N370^2)</f>
        <v>3.4876824059878</v>
      </c>
      <c r="P370" s="40" t="n">
        <f aca="false">IF(J370="","",MAX(0,J370-1.96*O370/100))</f>
        <v>0.470530313731528</v>
      </c>
      <c r="Q370" s="40" t="n">
        <f aca="false">IF(J370="","",MIN(1,J370+1.96*O370/100))</f>
        <v>0.60724746404625</v>
      </c>
      <c r="R370" s="32" t="str">
        <f aca="false">IF(L370="","",IF(ABS(L370)&lt;=O370,"Yes","No"))</f>
        <v>Yes</v>
      </c>
      <c r="S370" s="32" t="str">
        <f aca="false">IF(L370="","",IF(ABS(L370)&lt;=1.96*O370,"Yes","No"))</f>
        <v>Yes</v>
      </c>
      <c r="T370" s="59" t="n">
        <f aca="false">IF(D370="","",ROUND(SQRT(((D370+G370)*O370/100)^2+(J370*(D370+G370)*0.09179)^2),0))</f>
        <v>87</v>
      </c>
      <c r="U370" s="32"/>
    </row>
    <row r="371" customFormat="false" ht="15" hidden="false" customHeight="false" outlineLevel="0" collapsed="false">
      <c r="A371" s="32" t="s">
        <v>418</v>
      </c>
      <c r="B371" s="32" t="s">
        <v>603</v>
      </c>
      <c r="C371" s="32" t="s">
        <v>603</v>
      </c>
      <c r="D371" s="59" t="n">
        <v>625</v>
      </c>
      <c r="E371" s="59" t="n">
        <v>634</v>
      </c>
      <c r="F371" s="68" t="n">
        <f aca="false">IF(E371="","",D371-E371)</f>
        <v>-9</v>
      </c>
      <c r="G371" s="59" t="n">
        <v>901</v>
      </c>
      <c r="H371" s="59" t="n">
        <v>856</v>
      </c>
      <c r="I371" s="68" t="n">
        <f aca="false">IF(H371="","",G371-H371)</f>
        <v>45</v>
      </c>
      <c r="J371" s="40" t="n">
        <f aca="false">IF(OR(D371="",D371+G371=0),"",D371/(D371+G371))</f>
        <v>0.40956749672346</v>
      </c>
      <c r="K371" s="40" t="n">
        <f aca="false">IF(E371="","",E371/(E371+H371))</f>
        <v>0.425503355704698</v>
      </c>
      <c r="L371" s="69" t="n">
        <f aca="false">IF(OR(K371="",J371=""),"",(J371-K371)*100)</f>
        <v>-1.5935858981238</v>
      </c>
      <c r="M371" s="36" t="n">
        <v>3.24353162605248</v>
      </c>
      <c r="N371" s="36" t="n">
        <v>1.28196378881551</v>
      </c>
      <c r="O371" s="36" t="n">
        <f aca="false">SQRT(M371^2+N371^2)</f>
        <v>3.4876824059878</v>
      </c>
      <c r="P371" s="40" t="n">
        <f aca="false">IF(J371="","",MAX(0,J371-1.96*O371/100))</f>
        <v>0.341208921566099</v>
      </c>
      <c r="Q371" s="40" t="n">
        <f aca="false">IF(J371="","",MIN(1,J371+1.96*O371/100))</f>
        <v>0.477926071880821</v>
      </c>
      <c r="R371" s="32" t="str">
        <f aca="false">IF(L371="","",IF(ABS(L371)&lt;=O371,"Yes","No"))</f>
        <v>Yes</v>
      </c>
      <c r="S371" s="32" t="str">
        <f aca="false">IF(L371="","",IF(ABS(L371)&lt;=1.96*O371,"Yes","No"))</f>
        <v>Yes</v>
      </c>
      <c r="T371" s="59" t="n">
        <f aca="false">IF(D371="","",ROUND(SQRT(((D371+G371)*O371/100)^2+(J371*(D371+G371)*0.09179)^2),0))</f>
        <v>78</v>
      </c>
      <c r="U371" s="32"/>
    </row>
    <row r="373" customFormat="false" ht="15" hidden="false" customHeight="false" outlineLevel="0" collapsed="false">
      <c r="A373" s="20" t="s">
        <v>736</v>
      </c>
      <c r="B373" s="70"/>
      <c r="C373" s="70"/>
      <c r="D373" s="71" t="n">
        <f aca="false">SUMIF(E2:E371,"&lt;&gt;",D2:D371)</f>
        <v>178620</v>
      </c>
      <c r="E373" s="71" t="n">
        <f aca="false">SUM(E2:E371)</f>
        <v>183378</v>
      </c>
      <c r="F373" s="72" t="n">
        <f aca="false">D373-E373</f>
        <v>-4758</v>
      </c>
      <c r="G373" s="71" t="n">
        <f aca="false">SUMIF(H2:H371,"&lt;&gt;",G2:G371)</f>
        <v>191966</v>
      </c>
      <c r="H373" s="71" t="n">
        <f aca="false">SUM(H2:H371)</f>
        <v>189309</v>
      </c>
      <c r="I373" s="72" t="n">
        <f aca="false">G373-H373</f>
        <v>2657</v>
      </c>
      <c r="J373" s="73" t="n">
        <f aca="false">D373/(D373+G373)</f>
        <v>0.481993383452154</v>
      </c>
      <c r="K373" s="73" t="n">
        <f aca="false">E373/(E373+H373)</f>
        <v>0.492042920735094</v>
      </c>
      <c r="L373" s="74" t="n">
        <f aca="false">(J373-K373)*100</f>
        <v>-1.00495372829399</v>
      </c>
      <c r="M373" s="75" t="n">
        <v>0</v>
      </c>
      <c r="N373" s="75" t="n">
        <v>1.28196378881551</v>
      </c>
      <c r="O373" s="75" t="n">
        <f aca="false">SQRT(M373^2+N373^2)</f>
        <v>1.28196378881551</v>
      </c>
      <c r="P373" s="73" t="n">
        <f aca="false">J373-1.96*O373/100</f>
        <v>0.45686689319137</v>
      </c>
      <c r="Q373" s="73" t="n">
        <f aca="false">J373+1.96*O373/100</f>
        <v>0.507119873712938</v>
      </c>
      <c r="R373" s="70" t="str">
        <f aca="false">IF(ABS(L373)&lt;=O373,"Yes","No")</f>
        <v>Yes</v>
      </c>
      <c r="S373" s="70" t="str">
        <f aca="false">IF(ABS(L373)&lt;=1.96*O373,"Yes","No")</f>
        <v>Yes</v>
      </c>
      <c r="T373" s="71" t="n">
        <f aca="false">ROUND(SQRT(((D373+G373)*O373/100)^2+(J373*(D373+G373)*0.04993)^2),0)</f>
        <v>10105</v>
      </c>
    </row>
    <row r="374" customFormat="false" ht="15" hidden="false" customHeight="false" outlineLevel="0" collapsed="false">
      <c r="A374" s="20" t="s">
        <v>737</v>
      </c>
      <c r="B374" s="70"/>
      <c r="C374" s="70"/>
      <c r="D374" s="71" t="n">
        <f aca="false">SUM(D2:D371)</f>
        <v>193131</v>
      </c>
      <c r="E374" s="71"/>
      <c r="F374" s="72"/>
      <c r="G374" s="71" t="n">
        <f aca="false">SUM(G2:G371)</f>
        <v>206598</v>
      </c>
      <c r="H374" s="71"/>
      <c r="I374" s="72"/>
      <c r="J374" s="73" t="n">
        <f aca="false">D374/(D374+G374)</f>
        <v>0.48315483740234</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31.3099415204678</v>
      </c>
    </row>
    <row r="377" customFormat="false" ht="15" hidden="false" customHeight="false" outlineLevel="0" collapsed="false">
      <c r="A377" s="2" t="s">
        <v>739</v>
      </c>
      <c r="F377" s="76" t="n">
        <f aca="false">(SUMIF(I2:I371,"&gt;0")-SUMIF(I2:I371,"&lt;0"))/COUNT(I2:I371)</f>
        <v>24.7163742690058</v>
      </c>
    </row>
    <row r="378" customFormat="false" ht="15" hidden="false" customHeight="false" outlineLevel="0" collapsed="false">
      <c r="A378" s="2" t="s">
        <v>740</v>
      </c>
      <c r="F378" s="77" t="n">
        <f aca="false">(SUMIF(L2:L371,"&gt;0")-SUMIF(L2:L371,"&lt;0"))/COUNT(L2:L371)</f>
        <v>2.15723216932482</v>
      </c>
    </row>
    <row r="379" customFormat="false" ht="15" hidden="false" customHeight="false" outlineLevel="0" collapsed="false">
      <c r="A379" s="5" t="s">
        <v>741</v>
      </c>
      <c r="F379" s="78" t="n">
        <f aca="false">SQRT(SUMSQ(L2:L371)/COUNT(L2:L371))</f>
        <v>2.83234188860193</v>
      </c>
    </row>
    <row r="380" customFormat="false" ht="15" hidden="false" customHeight="false" outlineLevel="0" collapsed="false">
      <c r="A380" s="5" t="s">
        <v>742</v>
      </c>
      <c r="F380" s="79" t="n">
        <f aca="false">L373</f>
        <v>-1.00495372829399</v>
      </c>
    </row>
    <row r="381" customFormat="false" ht="15" hidden="false" customHeight="false" outlineLevel="0" collapsed="false">
      <c r="A381" s="5" t="s">
        <v>743</v>
      </c>
      <c r="F381" s="78" t="n">
        <f aca="false">SQRT((SUMSQ(L2:L371)-2*L373*SUM(L2:L371)+COUNT(L2:L371)*L373^2)/COUNT(L2:L371))</f>
        <v>2.73954257095002</v>
      </c>
    </row>
    <row r="382" customFormat="false" ht="15" hidden="false" customHeight="false" outlineLevel="0" collapsed="false">
      <c r="A382" s="2" t="s">
        <v>744</v>
      </c>
      <c r="F382" s="80" t="n">
        <f aca="false">D373/E373-1</f>
        <v>-0.0259464057847725</v>
      </c>
    </row>
    <row r="383" customFormat="false" ht="15" hidden="false" customHeight="false" outlineLevel="0" collapsed="false">
      <c r="A383" s="5" t="s">
        <v>745</v>
      </c>
      <c r="F383" s="81" t="n">
        <f aca="false">G373/H373-1</f>
        <v>0.0140352545309521</v>
      </c>
    </row>
    <row r="384" customFormat="false" ht="15" hidden="false" customHeight="false" outlineLevel="0" collapsed="false">
      <c r="A384" s="2" t="s">
        <v>746</v>
      </c>
      <c r="F384" s="80" t="n">
        <f aca="false">(D373+G373)/(E373+H373)-1</f>
        <v>-0.00563743838663544</v>
      </c>
    </row>
    <row r="385" customFormat="false" ht="15" hidden="false" customHeight="false" outlineLevel="0" collapsed="false">
      <c r="A385" s="2" t="s">
        <v>747</v>
      </c>
      <c r="F385" s="77" t="n">
        <f aca="false">AVERAGE(O2:O371)</f>
        <v>4.60115491224521</v>
      </c>
    </row>
    <row r="386" customFormat="false" ht="15" hidden="false" customHeight="false" outlineLevel="0" collapsed="false">
      <c r="A386" s="5" t="s">
        <v>748</v>
      </c>
      <c r="F386" s="82" t="n">
        <f aca="false">COUNTIF(R2:R371,"Yes")/(COUNTIF(R2:R371,"Yes")+COUNTIF(R2:R371,"No"))</f>
        <v>0.894736842105263</v>
      </c>
    </row>
    <row r="387" customFormat="false" ht="15" hidden="false" customHeight="false" outlineLevel="0" collapsed="false">
      <c r="A387" s="5" t="s">
        <v>749</v>
      </c>
      <c r="F387" s="82" t="n">
        <f aca="false">COUNTIF(S2:S371,"Yes")/(COUNTIF(S2:S371,"Yes")+COUNTIF(S2:S371,"No"))</f>
        <v>0.997076023391813</v>
      </c>
    </row>
    <row r="388" customFormat="false" ht="15" hidden="false" customHeight="false" outlineLevel="0" collapsed="false">
      <c r="A388" s="2" t="s">
        <v>750</v>
      </c>
      <c r="F388" s="83" t="n">
        <f aca="false">COUNTIFS(L2:L371,"&gt;=-3",L2:L371,"&lt;=3")/COUNT(L2:L371)</f>
        <v>0.754385964912281</v>
      </c>
    </row>
    <row r="389" customFormat="false" ht="15" hidden="false" customHeight="false" outlineLevel="0" collapsed="false">
      <c r="A389" s="2" t="s">
        <v>751</v>
      </c>
      <c r="F389" s="84" t="n">
        <f aca="false">COUNT(E2:E371)</f>
        <v>342</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-1033.78217646443</v>
      </c>
    </row>
    <row r="393" customFormat="false" ht="15" hidden="false" customHeight="false" outlineLevel="0" collapsed="false">
      <c r="A393" s="2" t="s">
        <v>755</v>
      </c>
      <c r="F393" s="85" t="n">
        <f aca="false">F373-((D373+G373)-(E373+H373))*K373</f>
        <v>-3724.21782353557</v>
      </c>
    </row>
    <row r="394" customFormat="false" ht="15" hidden="false" customHeight="false" outlineLevel="0" collapsed="false">
      <c r="A394" s="2" t="s">
        <v>756</v>
      </c>
      <c r="F394" s="85" t="n">
        <f aca="false">((D373+G373)-(E373+H373))*(1-K373)</f>
        <v>-1067.21782353557</v>
      </c>
    </row>
    <row r="395" customFormat="false" ht="15" hidden="false" customHeight="false" outlineLevel="0" collapsed="false">
      <c r="A395" s="2" t="s">
        <v>757</v>
      </c>
      <c r="F395" s="85" t="n">
        <f aca="false">I373-((D373+G373)-(E373+H373))*(1-K373)</f>
        <v>3724.21782353557</v>
      </c>
    </row>
    <row r="396" customFormat="false" ht="15" hidden="false" customHeight="false" outlineLevel="0" collapsed="false">
      <c r="A396" s="2" t="s">
        <v>758</v>
      </c>
      <c r="F396" s="80" t="n">
        <f aca="false">(F373-((D373+G373)-(E373+H373))*K373)/E373</f>
        <v>-0.020308967398137</v>
      </c>
    </row>
    <row r="397" customFormat="false" ht="15" hidden="false" customHeight="false" outlineLevel="0" collapsed="false">
      <c r="A397" s="2" t="s">
        <v>759</v>
      </c>
      <c r="F397" s="80" t="n">
        <f aca="false">(I373-((D373+G373)-(E373+H373))*(1-K373))/H373</f>
        <v>0.0196726929175875</v>
      </c>
    </row>
    <row r="399" customFormat="false" ht="15" hidden="false" customHeight="false" outlineLevel="0" collapsed="false">
      <c r="U399" s="5" t="s">
        <v>136</v>
      </c>
    </row>
    <row r="400" customFormat="false" ht="28.35" hidden="false" customHeight="false" outlineLevel="0" collapsed="false">
      <c r="U400" s="67" t="s">
        <v>760</v>
      </c>
    </row>
    <row r="401" customFormat="false" ht="15" hidden="false" customHeight="false" outlineLevel="0" collapsed="false">
      <c r="U401" s="67" t="s">
        <v>761</v>
      </c>
    </row>
    <row r="402" customFormat="false" ht="55.2" hidden="false" customHeight="false" outlineLevel="0" collapsed="false">
      <c r="U402" s="67" t="s">
        <v>770</v>
      </c>
    </row>
    <row r="403" customFormat="false" ht="15" hidden="false" customHeight="false" outlineLevel="0" collapsed="false">
      <c r="U403" s="67" t="s">
        <v>763</v>
      </c>
    </row>
    <row r="404" customFormat="false" ht="41.75" hidden="false" customHeight="false" outlineLevel="0" collapsed="false">
      <c r="U404" s="67" t="s">
        <v>764</v>
      </c>
    </row>
    <row r="405" customFormat="false" ht="28.35" hidden="false" customHeight="false" outlineLevel="0" collapsed="false">
      <c r="U405" s="67" t="s">
        <v>765</v>
      </c>
    </row>
    <row r="406" customFormat="false" ht="28.35" hidden="false" customHeight="false" outlineLevel="0" collapsed="false">
      <c r="U406" s="67" t="s">
        <v>766</v>
      </c>
    </row>
    <row r="407" customFormat="false" ht="41.75" hidden="false" customHeight="false" outlineLevel="0" collapsed="false">
      <c r="U407" s="67" t="s">
        <v>767</v>
      </c>
    </row>
    <row r="408" customFormat="false" ht="28.35" hidden="false" customHeight="false" outlineLevel="0" collapsed="false">
      <c r="U408" s="67" t="s">
        <v>768</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771</v>
      </c>
      <c r="H1" s="8" t="s">
        <v>722</v>
      </c>
      <c r="I1" s="8" t="s">
        <v>723</v>
      </c>
      <c r="J1" s="8" t="s">
        <v>724</v>
      </c>
      <c r="K1" s="8" t="s">
        <v>725</v>
      </c>
      <c r="L1" s="8" t="s">
        <v>726</v>
      </c>
      <c r="M1" s="8" t="s">
        <v>772</v>
      </c>
      <c r="N1" s="8" t="s">
        <v>773</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131</v>
      </c>
      <c r="E2" s="59" t="n">
        <v>137</v>
      </c>
      <c r="F2" s="68" t="n">
        <f aca="false">IF(E2="","",D2-E2)</f>
        <v>-6</v>
      </c>
      <c r="G2" s="59" t="n">
        <v>214</v>
      </c>
      <c r="H2" s="59" t="n">
        <v>249</v>
      </c>
      <c r="I2" s="68" t="n">
        <f aca="false">IF(H2="","",G2-H2)</f>
        <v>-35</v>
      </c>
      <c r="J2" s="40" t="n">
        <f aca="false">IF(OR(D2="",D2+G2=0),"",D2/(D2+G2))</f>
        <v>0.379710144927536</v>
      </c>
      <c r="K2" s="40" t="n">
        <f aca="false">IF(E2="","",E2/(E2+H2))</f>
        <v>0.354922279792746</v>
      </c>
      <c r="L2" s="69" t="n">
        <f aca="false">IF(OR(K2="",J2=""),"",(J2-K2)*100)</f>
        <v>2.47878651347901</v>
      </c>
      <c r="M2" s="36" t="n">
        <v>4.03818272070787</v>
      </c>
      <c r="N2" s="36" t="n">
        <v>1.27761517265463</v>
      </c>
      <c r="O2" s="36" t="n">
        <f aca="false">SQRT(M2^2+N2^2)</f>
        <v>4.23547166384346</v>
      </c>
      <c r="P2" s="40" t="n">
        <f aca="false">IF(J2="","",MAX(0,J2-1.96*O2/100))</f>
        <v>0.296694900316204</v>
      </c>
      <c r="Q2" s="40" t="n">
        <f aca="false">IF(J2="","",MIN(1,J2+1.96*O2/100))</f>
        <v>0.462725389538868</v>
      </c>
      <c r="R2" s="32" t="str">
        <f aca="false">IF(L2="","",IF(ABS(L2)&lt;=O2,"Yes","No"))</f>
        <v>Yes</v>
      </c>
      <c r="S2" s="32" t="str">
        <f aca="false">IF(L2="","",IF(ABS(L2)&lt;=1.96*O2,"Yes","No"))</f>
        <v>Yes</v>
      </c>
      <c r="T2" s="59" t="n">
        <f aca="false">IF(D2="","",ROUND(SQRT(((D2+G2)*O2/100)^2+(J2*(D2+G2)*0.12018)^2),0))</f>
        <v>21</v>
      </c>
      <c r="U2" s="32"/>
    </row>
    <row r="3" customFormat="false" ht="15" hidden="false" customHeight="false" outlineLevel="0" collapsed="false">
      <c r="A3" s="32" t="s">
        <v>159</v>
      </c>
      <c r="B3" s="32" t="s">
        <v>164</v>
      </c>
      <c r="C3" s="32" t="s">
        <v>164</v>
      </c>
      <c r="D3" s="59" t="n">
        <v>78</v>
      </c>
      <c r="E3" s="59" t="n">
        <v>84</v>
      </c>
      <c r="F3" s="68" t="n">
        <f aca="false">IF(E3="","",D3-E3)</f>
        <v>-6</v>
      </c>
      <c r="G3" s="59" t="n">
        <v>200</v>
      </c>
      <c r="H3" s="59" t="n">
        <v>230</v>
      </c>
      <c r="I3" s="68" t="n">
        <f aca="false">IF(H3="","",G3-H3)</f>
        <v>-30</v>
      </c>
      <c r="J3" s="40" t="n">
        <f aca="false">IF(OR(D3="",D3+G3=0),"",D3/(D3+G3))</f>
        <v>0.280575539568345</v>
      </c>
      <c r="K3" s="40" t="n">
        <f aca="false">IF(E3="","",E3/(E3+H3))</f>
        <v>0.267515923566879</v>
      </c>
      <c r="L3" s="69" t="n">
        <f aca="false">IF(OR(K3="",J3=""),"",(J3-K3)*100)</f>
        <v>1.30596160014663</v>
      </c>
      <c r="M3" s="36" t="n">
        <v>4.03818272070787</v>
      </c>
      <c r="N3" s="36" t="n">
        <v>1.27761517265463</v>
      </c>
      <c r="O3" s="36" t="n">
        <f aca="false">SQRT(M3^2+N3^2)</f>
        <v>4.23547166384346</v>
      </c>
      <c r="P3" s="40" t="n">
        <f aca="false">IF(J3="","",MAX(0,J3-1.96*O3/100))</f>
        <v>0.197560294957013</v>
      </c>
      <c r="Q3" s="40" t="n">
        <f aca="false">IF(J3="","",MIN(1,J3+1.96*O3/100))</f>
        <v>0.363590784179677</v>
      </c>
      <c r="R3" s="32" t="str">
        <f aca="false">IF(L3="","",IF(ABS(L3)&lt;=O3,"Yes","No"))</f>
        <v>Yes</v>
      </c>
      <c r="S3" s="32" t="str">
        <f aca="false">IF(L3="","",IF(ABS(L3)&lt;=1.96*O3,"Yes","No"))</f>
        <v>Yes</v>
      </c>
      <c r="T3" s="59" t="n">
        <f aca="false">IF(D3="","",ROUND(SQRT(((D3+G3)*O3/100)^2+(J3*(D3+G3)*0.12018)^2),0))</f>
        <v>15</v>
      </c>
      <c r="U3" s="32"/>
    </row>
    <row r="4" customFormat="false" ht="15" hidden="false" customHeight="false" outlineLevel="0" collapsed="false">
      <c r="A4" s="32" t="s">
        <v>159</v>
      </c>
      <c r="B4" s="32" t="s">
        <v>165</v>
      </c>
      <c r="C4" s="32" t="s">
        <v>165</v>
      </c>
      <c r="D4" s="59" t="n">
        <v>80</v>
      </c>
      <c r="E4" s="59" t="n">
        <v>125</v>
      </c>
      <c r="F4" s="68" t="n">
        <f aca="false">IF(E4="","",D4-E4)</f>
        <v>-45</v>
      </c>
      <c r="G4" s="59" t="n">
        <v>208</v>
      </c>
      <c r="H4" s="59" t="n">
        <v>223</v>
      </c>
      <c r="I4" s="68" t="n">
        <f aca="false">IF(H4="","",G4-H4)</f>
        <v>-15</v>
      </c>
      <c r="J4" s="40" t="n">
        <f aca="false">IF(OR(D4="",D4+G4=0),"",D4/(D4+G4))</f>
        <v>0.277777777777778</v>
      </c>
      <c r="K4" s="40" t="n">
        <f aca="false">IF(E4="","",E4/(E4+H4))</f>
        <v>0.359195402298851</v>
      </c>
      <c r="L4" s="69" t="n">
        <f aca="false">IF(OR(K4="",J4=""),"",(J4-K4)*100)</f>
        <v>-8.14176245210728</v>
      </c>
      <c r="M4" s="36" t="n">
        <v>4.03818272070787</v>
      </c>
      <c r="N4" s="36" t="n">
        <v>1.27761517265463</v>
      </c>
      <c r="O4" s="36" t="n">
        <f aca="false">SQRT(M4^2+N4^2)</f>
        <v>4.23547166384346</v>
      </c>
      <c r="P4" s="40" t="n">
        <f aca="false">IF(J4="","",MAX(0,J4-1.96*O4/100))</f>
        <v>0.194762533166446</v>
      </c>
      <c r="Q4" s="40" t="n">
        <f aca="false">IF(J4="","",MIN(1,J4+1.96*O4/100))</f>
        <v>0.36079302238911</v>
      </c>
      <c r="R4" s="32" t="str">
        <f aca="false">IF(L4="","",IF(ABS(L4)&lt;=O4,"Yes","No"))</f>
        <v>No</v>
      </c>
      <c r="S4" s="32" t="str">
        <f aca="false">IF(L4="","",IF(ABS(L4)&lt;=1.96*O4,"Yes","No"))</f>
        <v>Yes</v>
      </c>
      <c r="T4" s="59" t="n">
        <f aca="false">IF(D4="","",ROUND(SQRT(((D4+G4)*O4/100)^2+(J4*(D4+G4)*0.12018)^2),0))</f>
        <v>16</v>
      </c>
      <c r="U4" s="32"/>
    </row>
    <row r="5" customFormat="false" ht="15" hidden="false" customHeight="false" outlineLevel="0" collapsed="false">
      <c r="A5" s="32" t="s">
        <v>159</v>
      </c>
      <c r="B5" s="32" t="s">
        <v>166</v>
      </c>
      <c r="C5" s="32" t="s">
        <v>167</v>
      </c>
      <c r="D5" s="59" t="n">
        <v>163</v>
      </c>
      <c r="E5" s="59" t="n">
        <v>195</v>
      </c>
      <c r="F5" s="68" t="n">
        <f aca="false">IF(E5="","",D5-E5)</f>
        <v>-32</v>
      </c>
      <c r="G5" s="59" t="n">
        <v>458</v>
      </c>
      <c r="H5" s="59" t="n">
        <v>503</v>
      </c>
      <c r="I5" s="68" t="n">
        <f aca="false">IF(H5="","",G5-H5)</f>
        <v>-45</v>
      </c>
      <c r="J5" s="40" t="n">
        <f aca="false">IF(OR(D5="",D5+G5=0),"",D5/(D5+G5))</f>
        <v>0.262479871175523</v>
      </c>
      <c r="K5" s="40" t="n">
        <f aca="false">IF(E5="","",E5/(E5+H5))</f>
        <v>0.279369627507163</v>
      </c>
      <c r="L5" s="69" t="n">
        <f aca="false">IF(OR(K5="",J5=""),"",(J5-K5)*100)</f>
        <v>-1.688975633164</v>
      </c>
      <c r="M5" s="36" t="n">
        <v>2.71116541300278</v>
      </c>
      <c r="N5" s="36" t="n">
        <v>1.27761517265463</v>
      </c>
      <c r="O5" s="36" t="n">
        <f aca="false">SQRT(M5^2+N5^2)</f>
        <v>2.99711835369574</v>
      </c>
      <c r="P5" s="40" t="n">
        <f aca="false">IF(J5="","",MAX(0,J5-1.96*O5/100))</f>
        <v>0.203736351443087</v>
      </c>
      <c r="Q5" s="40" t="n">
        <f aca="false">IF(J5="","",MIN(1,J5+1.96*O5/100))</f>
        <v>0.32122339090796</v>
      </c>
      <c r="R5" s="32" t="str">
        <f aca="false">IF(L5="","",IF(ABS(L5)&lt;=O5,"Yes","No"))</f>
        <v>Yes</v>
      </c>
      <c r="S5" s="32" t="str">
        <f aca="false">IF(L5="","",IF(ABS(L5)&lt;=1.96*O5,"Yes","No"))</f>
        <v>Yes</v>
      </c>
      <c r="T5" s="59" t="n">
        <f aca="false">IF(D5="","",ROUND(SQRT(((D5+G5)*O5/100)^2+(J5*(D5+G5)*0.07897)^2),0))</f>
        <v>23</v>
      </c>
      <c r="U5" s="32"/>
    </row>
    <row r="6" customFormat="false" ht="15" hidden="false" customHeight="false" outlineLevel="0" collapsed="false">
      <c r="A6" s="32" t="s">
        <v>159</v>
      </c>
      <c r="B6" s="32" t="s">
        <v>166</v>
      </c>
      <c r="C6" s="32" t="s">
        <v>169</v>
      </c>
      <c r="D6" s="59" t="n">
        <v>138</v>
      </c>
      <c r="E6" s="59" t="n">
        <v>177</v>
      </c>
      <c r="F6" s="68" t="n">
        <f aca="false">IF(E6="","",D6-E6)</f>
        <v>-39</v>
      </c>
      <c r="G6" s="59" t="n">
        <v>373</v>
      </c>
      <c r="H6" s="59" t="n">
        <v>422</v>
      </c>
      <c r="I6" s="68" t="n">
        <f aca="false">IF(H6="","",G6-H6)</f>
        <v>-49</v>
      </c>
      <c r="J6" s="40" t="n">
        <f aca="false">IF(OR(D6="",D6+G6=0),"",D6/(D6+G6))</f>
        <v>0.270058708414873</v>
      </c>
      <c r="K6" s="40" t="n">
        <f aca="false">IF(E6="","",E6/(E6+H6))</f>
        <v>0.295492487479132</v>
      </c>
      <c r="L6" s="69" t="n">
        <f aca="false">IF(OR(K6="",J6=""),"",(J6-K6)*100)</f>
        <v>-2.54337790642591</v>
      </c>
      <c r="M6" s="36" t="n">
        <v>4.03818272070787</v>
      </c>
      <c r="N6" s="36" t="n">
        <v>1.27761517265463</v>
      </c>
      <c r="O6" s="36" t="n">
        <f aca="false">SQRT(M6^2+N6^2)</f>
        <v>4.23547166384346</v>
      </c>
      <c r="P6" s="40" t="n">
        <f aca="false">IF(J6="","",MAX(0,J6-1.96*O6/100))</f>
        <v>0.187043463803541</v>
      </c>
      <c r="Q6" s="40" t="n">
        <f aca="false">IF(J6="","",MIN(1,J6+1.96*O6/100))</f>
        <v>0.353073953026205</v>
      </c>
      <c r="R6" s="32" t="str">
        <f aca="false">IF(L6="","",IF(ABS(L6)&lt;=O6,"Yes","No"))</f>
        <v>Yes</v>
      </c>
      <c r="S6" s="32" t="str">
        <f aca="false">IF(L6="","",IF(ABS(L6)&lt;=1.96*O6,"Yes","No"))</f>
        <v>Yes</v>
      </c>
      <c r="T6" s="59" t="n">
        <f aca="false">IF(D6="","",ROUND(SQRT(((D6+G6)*O6/100)^2+(J6*(D6+G6)*0.12018)^2),0))</f>
        <v>27</v>
      </c>
      <c r="U6" s="32"/>
    </row>
    <row r="7" customFormat="false" ht="15" hidden="false" customHeight="false" outlineLevel="0" collapsed="false">
      <c r="A7" s="32" t="s">
        <v>159</v>
      </c>
      <c r="B7" s="32" t="s">
        <v>170</v>
      </c>
      <c r="C7" s="32" t="s">
        <v>170</v>
      </c>
      <c r="D7" s="59" t="n">
        <v>31</v>
      </c>
      <c r="E7" s="59" t="n">
        <v>33</v>
      </c>
      <c r="F7" s="68" t="n">
        <f aca="false">IF(E7="","",D7-E7)</f>
        <v>-2</v>
      </c>
      <c r="G7" s="59" t="n">
        <v>45</v>
      </c>
      <c r="H7" s="59" t="n">
        <v>61</v>
      </c>
      <c r="I7" s="68" t="n">
        <f aca="false">IF(H7="","",G7-H7)</f>
        <v>-16</v>
      </c>
      <c r="J7" s="40" t="n">
        <f aca="false">IF(OR(D7="",D7+G7=0),"",D7/(D7+G7))</f>
        <v>0.407894736842105</v>
      </c>
      <c r="K7" s="40" t="n">
        <f aca="false">IF(E7="","",E7/(E7+H7))</f>
        <v>0.351063829787234</v>
      </c>
      <c r="L7" s="69" t="n">
        <f aca="false">IF(OR(K7="",J7=""),"",(J7-K7)*100)</f>
        <v>5.68309070548712</v>
      </c>
      <c r="M7" s="36" t="n">
        <v>4.03818272070787</v>
      </c>
      <c r="N7" s="36" t="n">
        <v>1.27761517265463</v>
      </c>
      <c r="O7" s="36" t="n">
        <f aca="false">SQRT(M7^2+N7^2)</f>
        <v>4.23547166384346</v>
      </c>
      <c r="P7" s="40" t="n">
        <f aca="false">IF(J7="","",MAX(0,J7-1.96*O7/100))</f>
        <v>0.324879492230773</v>
      </c>
      <c r="Q7" s="40" t="n">
        <f aca="false">IF(J7="","",MIN(1,J7+1.96*O7/100))</f>
        <v>0.490909981453437</v>
      </c>
      <c r="R7" s="32" t="str">
        <f aca="false">IF(L7="","",IF(ABS(L7)&lt;=O7,"Yes","No"))</f>
        <v>No</v>
      </c>
      <c r="S7" s="32" t="str">
        <f aca="false">IF(L7="","",IF(ABS(L7)&lt;=1.96*O7,"Yes","No"))</f>
        <v>Yes</v>
      </c>
      <c r="T7" s="59" t="n">
        <f aca="false">IF(D7="","",ROUND(SQRT(((D7+G7)*O7/100)^2+(J7*(D7+G7)*0.12018)^2),0))</f>
        <v>5</v>
      </c>
      <c r="U7" s="32"/>
    </row>
    <row r="8" customFormat="false" ht="15" hidden="false" customHeight="false" outlineLevel="0" collapsed="false">
      <c r="A8" s="32" t="s">
        <v>159</v>
      </c>
      <c r="B8" s="32" t="s">
        <v>171</v>
      </c>
      <c r="C8" s="32" t="s">
        <v>172</v>
      </c>
      <c r="D8" s="59" t="n">
        <v>211</v>
      </c>
      <c r="E8" s="59" t="n">
        <v>250</v>
      </c>
      <c r="F8" s="68" t="n">
        <f aca="false">IF(E8="","",D8-E8)</f>
        <v>-39</v>
      </c>
      <c r="G8" s="59" t="n">
        <v>537</v>
      </c>
      <c r="H8" s="59" t="n">
        <v>589</v>
      </c>
      <c r="I8" s="68" t="n">
        <f aca="false">IF(H8="","",G8-H8)</f>
        <v>-52</v>
      </c>
      <c r="J8" s="40" t="n">
        <f aca="false">IF(OR(D8="",D8+G8=0),"",D8/(D8+G8))</f>
        <v>0.282085561497326</v>
      </c>
      <c r="K8" s="40" t="n">
        <f aca="false">IF(E8="","",E8/(E8+H8))</f>
        <v>0.297973778307509</v>
      </c>
      <c r="L8" s="69" t="n">
        <f aca="false">IF(OR(K8="",J8=""),"",(J8-K8)*100)</f>
        <v>-1.58882168101827</v>
      </c>
      <c r="M8" s="36" t="n">
        <v>2.71116541300278</v>
      </c>
      <c r="N8" s="36" t="n">
        <v>1.27761517265463</v>
      </c>
      <c r="O8" s="36" t="n">
        <f aca="false">SQRT(M8^2+N8^2)</f>
        <v>2.99711835369574</v>
      </c>
      <c r="P8" s="40" t="n">
        <f aca="false">IF(J8="","",MAX(0,J8-1.96*O8/100))</f>
        <v>0.22334204176489</v>
      </c>
      <c r="Q8" s="40" t="n">
        <f aca="false">IF(J8="","",MIN(1,J8+1.96*O8/100))</f>
        <v>0.340829081229763</v>
      </c>
      <c r="R8" s="32" t="str">
        <f aca="false">IF(L8="","",IF(ABS(L8)&lt;=O8,"Yes","No"))</f>
        <v>Yes</v>
      </c>
      <c r="S8" s="32" t="str">
        <f aca="false">IF(L8="","",IF(ABS(L8)&lt;=1.96*O8,"Yes","No"))</f>
        <v>Yes</v>
      </c>
      <c r="T8" s="59" t="n">
        <f aca="false">IF(D8="","",ROUND(SQRT(((D8+G8)*O8/100)^2+(J8*(D8+G8)*0.07897)^2),0))</f>
        <v>28</v>
      </c>
      <c r="U8" s="32"/>
    </row>
    <row r="9" customFormat="false" ht="15" hidden="false" customHeight="false" outlineLevel="0" collapsed="false">
      <c r="A9" s="32" t="s">
        <v>159</v>
      </c>
      <c r="B9" s="32" t="s">
        <v>171</v>
      </c>
      <c r="C9" s="32" t="s">
        <v>173</v>
      </c>
      <c r="D9" s="59" t="n">
        <v>111</v>
      </c>
      <c r="E9" s="59" t="n">
        <v>133</v>
      </c>
      <c r="F9" s="68" t="n">
        <f aca="false">IF(E9="","",D9-E9)</f>
        <v>-22</v>
      </c>
      <c r="G9" s="59" t="n">
        <v>287</v>
      </c>
      <c r="H9" s="59" t="n">
        <v>321</v>
      </c>
      <c r="I9" s="68" t="n">
        <f aca="false">IF(H9="","",G9-H9)</f>
        <v>-34</v>
      </c>
      <c r="J9" s="40" t="n">
        <f aca="false">IF(OR(D9="",D9+G9=0),"",D9/(D9+G9))</f>
        <v>0.278894472361809</v>
      </c>
      <c r="K9" s="40" t="n">
        <f aca="false">IF(E9="","",E9/(E9+H9))</f>
        <v>0.29295154185022</v>
      </c>
      <c r="L9" s="69" t="n">
        <f aca="false">IF(OR(K9="",J9=""),"",(J9-K9)*100)</f>
        <v>-1.40570694884112</v>
      </c>
      <c r="M9" s="36" t="n">
        <v>4.03818272070787</v>
      </c>
      <c r="N9" s="36" t="n">
        <v>1.27761517265463</v>
      </c>
      <c r="O9" s="36" t="n">
        <f aca="false">SQRT(M9^2+N9^2)</f>
        <v>4.23547166384346</v>
      </c>
      <c r="P9" s="40" t="n">
        <f aca="false">IF(J9="","",MAX(0,J9-1.96*O9/100))</f>
        <v>0.195879227750477</v>
      </c>
      <c r="Q9" s="40" t="n">
        <f aca="false">IF(J9="","",MIN(1,J9+1.96*O9/100))</f>
        <v>0.361909716973141</v>
      </c>
      <c r="R9" s="32" t="str">
        <f aca="false">IF(L9="","",IF(ABS(L9)&lt;=O9,"Yes","No"))</f>
        <v>Yes</v>
      </c>
      <c r="S9" s="32" t="str">
        <f aca="false">IF(L9="","",IF(ABS(L9)&lt;=1.96*O9,"Yes","No"))</f>
        <v>Yes</v>
      </c>
      <c r="T9" s="59" t="n">
        <f aca="false">IF(D9="","",ROUND(SQRT(((D9+G9)*O9/100)^2+(J9*(D9+G9)*0.12018)^2),0))</f>
        <v>21</v>
      </c>
      <c r="U9" s="32"/>
    </row>
    <row r="10" customFormat="false" ht="15" hidden="false" customHeight="false" outlineLevel="0" collapsed="false">
      <c r="A10" s="32" t="s">
        <v>159</v>
      </c>
      <c r="B10" s="32" t="s">
        <v>171</v>
      </c>
      <c r="C10" s="32" t="s">
        <v>174</v>
      </c>
      <c r="D10" s="59" t="n">
        <v>155</v>
      </c>
      <c r="E10" s="59" t="n">
        <v>177</v>
      </c>
      <c r="F10" s="68" t="n">
        <f aca="false">IF(E10="","",D10-E10)</f>
        <v>-22</v>
      </c>
      <c r="G10" s="59" t="n">
        <v>428</v>
      </c>
      <c r="H10" s="59" t="n">
        <v>488</v>
      </c>
      <c r="I10" s="68" t="n">
        <f aca="false">IF(H10="","",G10-H10)</f>
        <v>-60</v>
      </c>
      <c r="J10" s="40" t="n">
        <f aca="false">IF(OR(D10="",D10+G10=0),"",D10/(D10+G10))</f>
        <v>0.265866209262436</v>
      </c>
      <c r="K10" s="40" t="n">
        <f aca="false">IF(E10="","",E10/(E10+H10))</f>
        <v>0.266165413533835</v>
      </c>
      <c r="L10" s="69" t="n">
        <f aca="false">IF(OR(K10="",J10=""),"",(J10-K10)*100)</f>
        <v>-0.0299204271398901</v>
      </c>
      <c r="M10" s="36" t="n">
        <v>2.71116541300278</v>
      </c>
      <c r="N10" s="36" t="n">
        <v>1.27761517265463</v>
      </c>
      <c r="O10" s="36" t="n">
        <f aca="false">SQRT(M10^2+N10^2)</f>
        <v>2.99711835369574</v>
      </c>
      <c r="P10" s="40" t="n">
        <f aca="false">IF(J10="","",MAX(0,J10-1.96*O10/100))</f>
        <v>0.207122689529999</v>
      </c>
      <c r="Q10" s="40" t="n">
        <f aca="false">IF(J10="","",MIN(1,J10+1.96*O10/100))</f>
        <v>0.324609728994872</v>
      </c>
      <c r="R10" s="32" t="str">
        <f aca="false">IF(L10="","",IF(ABS(L10)&lt;=O10,"Yes","No"))</f>
        <v>Yes</v>
      </c>
      <c r="S10" s="32" t="str">
        <f aca="false">IF(L10="","",IF(ABS(L10)&lt;=1.96*O10,"Yes","No"))</f>
        <v>Yes</v>
      </c>
      <c r="T10" s="59" t="n">
        <f aca="false">IF(D10="","",ROUND(SQRT(((D10+G10)*O10/100)^2+(J10*(D10+G10)*0.07897)^2),0))</f>
        <v>21</v>
      </c>
      <c r="U10" s="32"/>
    </row>
    <row r="11" customFormat="false" ht="15" hidden="false" customHeight="false" outlineLevel="0" collapsed="false">
      <c r="A11" s="32" t="s">
        <v>159</v>
      </c>
      <c r="B11" s="32" t="s">
        <v>175</v>
      </c>
      <c r="C11" s="32" t="s">
        <v>176</v>
      </c>
      <c r="D11" s="59" t="n">
        <v>170</v>
      </c>
      <c r="E11" s="59" t="n">
        <v>200</v>
      </c>
      <c r="F11" s="68" t="n">
        <f aca="false">IF(E11="","",D11-E11)</f>
        <v>-30</v>
      </c>
      <c r="G11" s="59" t="n">
        <v>223</v>
      </c>
      <c r="H11" s="59" t="n">
        <v>240</v>
      </c>
      <c r="I11" s="68" t="n">
        <f aca="false">IF(H11="","",G11-H11)</f>
        <v>-17</v>
      </c>
      <c r="J11" s="40" t="n">
        <f aca="false">IF(OR(D11="",D11+G11=0),"",D11/(D11+G11))</f>
        <v>0.432569974554707</v>
      </c>
      <c r="K11" s="40" t="n">
        <f aca="false">IF(E11="","",E11/(E11+H11))</f>
        <v>0.454545454545455</v>
      </c>
      <c r="L11" s="69" t="n">
        <f aca="false">IF(OR(K11="",J11=""),"",(J11-K11)*100)</f>
        <v>-2.19754799907472</v>
      </c>
      <c r="M11" s="36" t="n">
        <v>4.03818272070787</v>
      </c>
      <c r="N11" s="36" t="n">
        <v>1.27761517265463</v>
      </c>
      <c r="O11" s="36" t="n">
        <f aca="false">SQRT(M11^2+N11^2)</f>
        <v>4.23547166384346</v>
      </c>
      <c r="P11" s="40" t="n">
        <f aca="false">IF(J11="","",MAX(0,J11-1.96*O11/100))</f>
        <v>0.349554729943376</v>
      </c>
      <c r="Q11" s="40" t="n">
        <f aca="false">IF(J11="","",MIN(1,J11+1.96*O11/100))</f>
        <v>0.515585219166039</v>
      </c>
      <c r="R11" s="32" t="str">
        <f aca="false">IF(L11="","",IF(ABS(L11)&lt;=O11,"Yes","No"))</f>
        <v>Yes</v>
      </c>
      <c r="S11" s="32" t="str">
        <f aca="false">IF(L11="","",IF(ABS(L11)&lt;=1.96*O11,"Yes","No"))</f>
        <v>Yes</v>
      </c>
      <c r="T11" s="59" t="n">
        <f aca="false">IF(D11="","",ROUND(SQRT(((D11+G11)*O11/100)^2+(J11*(D11+G11)*0.12018)^2),0))</f>
        <v>26</v>
      </c>
      <c r="U11" s="32"/>
    </row>
    <row r="12" customFormat="false" ht="15" hidden="false" customHeight="false" outlineLevel="0" collapsed="false">
      <c r="A12" s="32" t="s">
        <v>159</v>
      </c>
      <c r="B12" s="32" t="s">
        <v>175</v>
      </c>
      <c r="C12" s="32" t="s">
        <v>177</v>
      </c>
      <c r="D12" s="59" t="n">
        <v>107</v>
      </c>
      <c r="E12" s="59" t="n">
        <v>136</v>
      </c>
      <c r="F12" s="68" t="n">
        <f aca="false">IF(E12="","",D12-E12)</f>
        <v>-29</v>
      </c>
      <c r="G12" s="59" t="n">
        <v>151</v>
      </c>
      <c r="H12" s="59" t="n">
        <v>161</v>
      </c>
      <c r="I12" s="68" t="n">
        <f aca="false">IF(H12="","",G12-H12)</f>
        <v>-10</v>
      </c>
      <c r="J12" s="40" t="n">
        <f aca="false">IF(OR(D12="",D12+G12=0),"",D12/(D12+G12))</f>
        <v>0.414728682170543</v>
      </c>
      <c r="K12" s="40" t="n">
        <f aca="false">IF(E12="","",E12/(E12+H12))</f>
        <v>0.457912457912458</v>
      </c>
      <c r="L12" s="69" t="n">
        <f aca="false">IF(OR(K12="",J12=""),"",(J12-K12)*100)</f>
        <v>-4.31837757419153</v>
      </c>
      <c r="M12" s="36" t="n">
        <v>4.03818272070787</v>
      </c>
      <c r="N12" s="36" t="n">
        <v>1.27761517265463</v>
      </c>
      <c r="O12" s="36" t="n">
        <f aca="false">SQRT(M12^2+N12^2)</f>
        <v>4.23547166384346</v>
      </c>
      <c r="P12" s="40" t="n">
        <f aca="false">IF(J12="","",MAX(0,J12-1.96*O12/100))</f>
        <v>0.331713437559211</v>
      </c>
      <c r="Q12" s="40" t="n">
        <f aca="false">IF(J12="","",MIN(1,J12+1.96*O12/100))</f>
        <v>0.497743926781875</v>
      </c>
      <c r="R12" s="32" t="str">
        <f aca="false">IF(L12="","",IF(ABS(L12)&lt;=O12,"Yes","No"))</f>
        <v>No</v>
      </c>
      <c r="S12" s="32" t="str">
        <f aca="false">IF(L12="","",IF(ABS(L12)&lt;=1.96*O12,"Yes","No"))</f>
        <v>Yes</v>
      </c>
      <c r="T12" s="59" t="n">
        <f aca="false">IF(D12="","",ROUND(SQRT(((D12+G12)*O12/100)^2+(J12*(D12+G12)*0.12018)^2),0))</f>
        <v>17</v>
      </c>
      <c r="U12" s="32"/>
    </row>
    <row r="13" customFormat="false" ht="15" hidden="false" customHeight="false" outlineLevel="0" collapsed="false">
      <c r="A13" s="32" t="s">
        <v>159</v>
      </c>
      <c r="B13" s="32" t="s">
        <v>175</v>
      </c>
      <c r="C13" s="32" t="s">
        <v>178</v>
      </c>
      <c r="D13" s="59" t="n">
        <v>233</v>
      </c>
      <c r="E13" s="59" t="n">
        <v>244</v>
      </c>
      <c r="F13" s="68" t="n">
        <f aca="false">IF(E13="","",D13-E13)</f>
        <v>-11</v>
      </c>
      <c r="G13" s="59" t="n">
        <v>344</v>
      </c>
      <c r="H13" s="59" t="n">
        <v>381</v>
      </c>
      <c r="I13" s="68" t="n">
        <f aca="false">IF(H13="","",G13-H13)</f>
        <v>-37</v>
      </c>
      <c r="J13" s="40" t="n">
        <f aca="false">IF(OR(D13="",D13+G13=0),"",D13/(D13+G13))</f>
        <v>0.403812824956672</v>
      </c>
      <c r="K13" s="40" t="n">
        <f aca="false">IF(E13="","",E13/(E13+H13))</f>
        <v>0.3904</v>
      </c>
      <c r="L13" s="69" t="n">
        <f aca="false">IF(OR(K13="",J13=""),"",(J13-K13)*100)</f>
        <v>1.34128249566724</v>
      </c>
      <c r="M13" s="36" t="n">
        <v>2.71116541300278</v>
      </c>
      <c r="N13" s="36" t="n">
        <v>1.27761517265463</v>
      </c>
      <c r="O13" s="36" t="n">
        <f aca="false">SQRT(M13^2+N13^2)</f>
        <v>2.99711835369574</v>
      </c>
      <c r="P13" s="40" t="n">
        <f aca="false">IF(J13="","",MAX(0,J13-1.96*O13/100))</f>
        <v>0.345069305224236</v>
      </c>
      <c r="Q13" s="40" t="n">
        <f aca="false">IF(J13="","",MIN(1,J13+1.96*O13/100))</f>
        <v>0.462556344689109</v>
      </c>
      <c r="R13" s="32" t="str">
        <f aca="false">IF(L13="","",IF(ABS(L13)&lt;=O13,"Yes","No"))</f>
        <v>Yes</v>
      </c>
      <c r="S13" s="32" t="str">
        <f aca="false">IF(L13="","",IF(ABS(L13)&lt;=1.96*O13,"Yes","No"))</f>
        <v>Yes</v>
      </c>
      <c r="T13" s="59" t="n">
        <f aca="false">IF(D13="","",ROUND(SQRT(((D13+G13)*O13/100)^2+(J13*(D13+G13)*0.07897)^2),0))</f>
        <v>25</v>
      </c>
      <c r="U13" s="32"/>
    </row>
    <row r="14" customFormat="false" ht="15" hidden="false" customHeight="false" outlineLevel="0" collapsed="false">
      <c r="A14" s="32" t="s">
        <v>159</v>
      </c>
      <c r="B14" s="32" t="s">
        <v>175</v>
      </c>
      <c r="C14" s="32" t="s">
        <v>179</v>
      </c>
      <c r="D14" s="59" t="n">
        <v>97</v>
      </c>
      <c r="E14" s="59" t="n">
        <v>141</v>
      </c>
      <c r="F14" s="68" t="n">
        <f aca="false">IF(E14="","",D14-E14)</f>
        <v>-44</v>
      </c>
      <c r="G14" s="59" t="n">
        <v>105</v>
      </c>
      <c r="H14" s="59" t="n">
        <v>108</v>
      </c>
      <c r="I14" s="68" t="n">
        <f aca="false">IF(H14="","",G14-H14)</f>
        <v>-3</v>
      </c>
      <c r="J14" s="40" t="n">
        <f aca="false">IF(OR(D14="",D14+G14=0),"",D14/(D14+G14))</f>
        <v>0.48019801980198</v>
      </c>
      <c r="K14" s="40" t="n">
        <f aca="false">IF(E14="","",E14/(E14+H14))</f>
        <v>0.566265060240964</v>
      </c>
      <c r="L14" s="69" t="n">
        <f aca="false">IF(OR(K14="",J14=""),"",(J14-K14)*100)</f>
        <v>-8.60670404389837</v>
      </c>
      <c r="M14" s="36" t="n">
        <v>4.03818272070787</v>
      </c>
      <c r="N14" s="36" t="n">
        <v>1.27761517265463</v>
      </c>
      <c r="O14" s="36" t="n">
        <f aca="false">SQRT(M14^2+N14^2)</f>
        <v>4.23547166384346</v>
      </c>
      <c r="P14" s="40" t="n">
        <f aca="false">IF(J14="","",MAX(0,J14-1.96*O14/100))</f>
        <v>0.397182775190648</v>
      </c>
      <c r="Q14" s="40" t="n">
        <f aca="false">IF(J14="","",MIN(1,J14+1.96*O14/100))</f>
        <v>0.563213264413312</v>
      </c>
      <c r="R14" s="32" t="str">
        <f aca="false">IF(L14="","",IF(ABS(L14)&lt;=O14,"Yes","No"))</f>
        <v>No</v>
      </c>
      <c r="S14" s="32" t="str">
        <f aca="false">IF(L14="","",IF(ABS(L14)&lt;=1.96*O14,"Yes","No"))</f>
        <v>No</v>
      </c>
      <c r="T14" s="59" t="n">
        <f aca="false">IF(D14="","",ROUND(SQRT(((D14+G14)*O14/100)^2+(J14*(D14+G14)*0.12018)^2),0))</f>
        <v>14</v>
      </c>
      <c r="U14" s="32"/>
    </row>
    <row r="15" customFormat="false" ht="15" hidden="false" customHeight="false" outlineLevel="0" collapsed="false">
      <c r="A15" s="32" t="s">
        <v>159</v>
      </c>
      <c r="B15" s="32" t="s">
        <v>175</v>
      </c>
      <c r="C15" s="32" t="s">
        <v>180</v>
      </c>
      <c r="D15" s="59" t="n">
        <v>181</v>
      </c>
      <c r="E15" s="59" t="n">
        <v>258</v>
      </c>
      <c r="F15" s="68" t="n">
        <f aca="false">IF(E15="","",D15-E15)</f>
        <v>-77</v>
      </c>
      <c r="G15" s="59" t="n">
        <v>243</v>
      </c>
      <c r="H15" s="59" t="n">
        <v>267</v>
      </c>
      <c r="I15" s="68" t="n">
        <f aca="false">IF(H15="","",G15-H15)</f>
        <v>-24</v>
      </c>
      <c r="J15" s="40" t="n">
        <f aca="false">IF(OR(D15="",D15+G15=0),"",D15/(D15+G15))</f>
        <v>0.42688679245283</v>
      </c>
      <c r="K15" s="40" t="n">
        <f aca="false">IF(E15="","",E15/(E15+H15))</f>
        <v>0.491428571428571</v>
      </c>
      <c r="L15" s="69" t="n">
        <f aca="false">IF(OR(K15="",J15=""),"",(J15-K15)*100)</f>
        <v>-6.45417789757413</v>
      </c>
      <c r="M15" s="36" t="n">
        <v>4.03818272070787</v>
      </c>
      <c r="N15" s="36" t="n">
        <v>1.27761517265463</v>
      </c>
      <c r="O15" s="36" t="n">
        <f aca="false">SQRT(M15^2+N15^2)</f>
        <v>4.23547166384346</v>
      </c>
      <c r="P15" s="40" t="n">
        <f aca="false">IF(J15="","",MAX(0,J15-1.96*O15/100))</f>
        <v>0.343871547841498</v>
      </c>
      <c r="Q15" s="40" t="n">
        <f aca="false">IF(J15="","",MIN(1,J15+1.96*O15/100))</f>
        <v>0.509902037064162</v>
      </c>
      <c r="R15" s="32" t="str">
        <f aca="false">IF(L15="","",IF(ABS(L15)&lt;=O15,"Yes","No"))</f>
        <v>No</v>
      </c>
      <c r="S15" s="32" t="str">
        <f aca="false">IF(L15="","",IF(ABS(L15)&lt;=1.96*O15,"Yes","No"))</f>
        <v>Yes</v>
      </c>
      <c r="T15" s="59" t="n">
        <f aca="false">IF(D15="","",ROUND(SQRT(((D15+G15)*O15/100)^2+(J15*(D15+G15)*0.12018)^2),0))</f>
        <v>28</v>
      </c>
      <c r="U15" s="32"/>
    </row>
    <row r="16" customFormat="false" ht="15" hidden="false" customHeight="false" outlineLevel="0" collapsed="false">
      <c r="A16" s="32" t="s">
        <v>159</v>
      </c>
      <c r="B16" s="32" t="s">
        <v>181</v>
      </c>
      <c r="C16" s="32" t="s">
        <v>182</v>
      </c>
      <c r="D16" s="59" t="n">
        <v>82</v>
      </c>
      <c r="E16" s="59" t="n">
        <v>89</v>
      </c>
      <c r="F16" s="68" t="n">
        <f aca="false">IF(E16="","",D16-E16)</f>
        <v>-7</v>
      </c>
      <c r="G16" s="59" t="n">
        <v>159</v>
      </c>
      <c r="H16" s="59" t="n">
        <v>161</v>
      </c>
      <c r="I16" s="68" t="n">
        <f aca="false">IF(H16="","",G16-H16)</f>
        <v>-2</v>
      </c>
      <c r="J16" s="40" t="n">
        <f aca="false">IF(OR(D16="",D16+G16=0),"",D16/(D16+G16))</f>
        <v>0.340248962655602</v>
      </c>
      <c r="K16" s="40" t="n">
        <f aca="false">IF(E16="","",E16/(E16+H16))</f>
        <v>0.356</v>
      </c>
      <c r="L16" s="69" t="n">
        <f aca="false">IF(OR(K16="",J16=""),"",(J16-K16)*100)</f>
        <v>-1.57510373443983</v>
      </c>
      <c r="M16" s="36" t="n">
        <v>4.03818272070787</v>
      </c>
      <c r="N16" s="36" t="n">
        <v>1.27761517265463</v>
      </c>
      <c r="O16" s="36" t="n">
        <f aca="false">SQRT(M16^2+N16^2)</f>
        <v>4.23547166384346</v>
      </c>
      <c r="P16" s="40" t="n">
        <f aca="false">IF(J16="","",MAX(0,J16-1.96*O16/100))</f>
        <v>0.25723371804427</v>
      </c>
      <c r="Q16" s="40" t="n">
        <f aca="false">IF(J16="","",MIN(1,J16+1.96*O16/100))</f>
        <v>0.423264207266934</v>
      </c>
      <c r="R16" s="32" t="str">
        <f aca="false">IF(L16="","",IF(ABS(L16)&lt;=O16,"Yes","No"))</f>
        <v>Yes</v>
      </c>
      <c r="S16" s="32" t="str">
        <f aca="false">IF(L16="","",IF(ABS(L16)&lt;=1.96*O16,"Yes","No"))</f>
        <v>Yes</v>
      </c>
      <c r="T16" s="59" t="n">
        <f aca="false">IF(D16="","",ROUND(SQRT(((D16+G16)*O16/100)^2+(J16*(D16+G16)*0.12018)^2),0))</f>
        <v>14</v>
      </c>
      <c r="U16" s="32"/>
    </row>
    <row r="17" customFormat="false" ht="15" hidden="false" customHeight="false" outlineLevel="0" collapsed="false">
      <c r="A17" s="32" t="s">
        <v>159</v>
      </c>
      <c r="B17" s="32" t="s">
        <v>181</v>
      </c>
      <c r="C17" s="32" t="s">
        <v>183</v>
      </c>
      <c r="D17" s="59" t="n">
        <v>179</v>
      </c>
      <c r="E17" s="59" t="n">
        <v>188</v>
      </c>
      <c r="F17" s="68" t="n">
        <f aca="false">IF(E17="","",D17-E17)</f>
        <v>-9</v>
      </c>
      <c r="G17" s="59" t="n">
        <v>391</v>
      </c>
      <c r="H17" s="59" t="n">
        <v>399</v>
      </c>
      <c r="I17" s="68" t="n">
        <f aca="false">IF(H17="","",G17-H17)</f>
        <v>-8</v>
      </c>
      <c r="J17" s="40" t="n">
        <f aca="false">IF(OR(D17="",D17+G17=0),"",D17/(D17+G17))</f>
        <v>0.314035087719298</v>
      </c>
      <c r="K17" s="40" t="n">
        <f aca="false">IF(E17="","",E17/(E17+H17))</f>
        <v>0.320272572402044</v>
      </c>
      <c r="L17" s="69" t="n">
        <f aca="false">IF(OR(K17="",J17=""),"",(J17-K17)*100)</f>
        <v>-0.62374846827461</v>
      </c>
      <c r="M17" s="36" t="n">
        <v>2.71116541300278</v>
      </c>
      <c r="N17" s="36" t="n">
        <v>1.27761517265463</v>
      </c>
      <c r="O17" s="36" t="n">
        <f aca="false">SQRT(M17^2+N17^2)</f>
        <v>2.99711835369574</v>
      </c>
      <c r="P17" s="40" t="n">
        <f aca="false">IF(J17="","",MAX(0,J17-1.96*O17/100))</f>
        <v>0.255291567986862</v>
      </c>
      <c r="Q17" s="40" t="n">
        <f aca="false">IF(J17="","",MIN(1,J17+1.96*O17/100))</f>
        <v>0.372778607451735</v>
      </c>
      <c r="R17" s="32" t="str">
        <f aca="false">IF(L17="","",IF(ABS(L17)&lt;=O17,"Yes","No"))</f>
        <v>Yes</v>
      </c>
      <c r="S17" s="32" t="str">
        <f aca="false">IF(L17="","",IF(ABS(L17)&lt;=1.96*O17,"Yes","No"))</f>
        <v>Yes</v>
      </c>
      <c r="T17" s="59" t="n">
        <f aca="false">IF(D17="","",ROUND(SQRT(((D17+G17)*O17/100)^2+(J17*(D17+G17)*0.07897)^2),0))</f>
        <v>22</v>
      </c>
      <c r="U17" s="32"/>
    </row>
    <row r="18" customFormat="false" ht="15" hidden="false" customHeight="false" outlineLevel="0" collapsed="false">
      <c r="A18" s="32" t="s">
        <v>159</v>
      </c>
      <c r="B18" s="32" t="s">
        <v>184</v>
      </c>
      <c r="C18" s="32" t="s">
        <v>185</v>
      </c>
      <c r="D18" s="59" t="n">
        <v>186</v>
      </c>
      <c r="E18" s="59" t="n">
        <v>190</v>
      </c>
      <c r="F18" s="68" t="n">
        <f aca="false">IF(E18="","",D18-E18)</f>
        <v>-4</v>
      </c>
      <c r="G18" s="59" t="n">
        <v>233</v>
      </c>
      <c r="H18" s="59" t="n">
        <v>293</v>
      </c>
      <c r="I18" s="68" t="n">
        <f aca="false">IF(H18="","",G18-H18)</f>
        <v>-60</v>
      </c>
      <c r="J18" s="40" t="n">
        <f aca="false">IF(OR(D18="",D18+G18=0),"",D18/(D18+G18))</f>
        <v>0.443914081145585</v>
      </c>
      <c r="K18" s="40" t="n">
        <f aca="false">IF(E18="","",E18/(E18+H18))</f>
        <v>0.393374741200828</v>
      </c>
      <c r="L18" s="69" t="n">
        <f aca="false">IF(OR(K18="",J18=""),"",(J18-K18)*100)</f>
        <v>5.05393399447566</v>
      </c>
      <c r="M18" s="36" t="n">
        <v>4.03818272070787</v>
      </c>
      <c r="N18" s="36" t="n">
        <v>1.27761517265463</v>
      </c>
      <c r="O18" s="36" t="n">
        <f aca="false">SQRT(M18^2+N18^2)</f>
        <v>4.23547166384346</v>
      </c>
      <c r="P18" s="40" t="n">
        <f aca="false">IF(J18="","",MAX(0,J18-1.96*O18/100))</f>
        <v>0.360898836534253</v>
      </c>
      <c r="Q18" s="40" t="n">
        <f aca="false">IF(J18="","",MIN(1,J18+1.96*O18/100))</f>
        <v>0.526929325756917</v>
      </c>
      <c r="R18" s="32" t="str">
        <f aca="false">IF(L18="","",IF(ABS(L18)&lt;=O18,"Yes","No"))</f>
        <v>No</v>
      </c>
      <c r="S18" s="32" t="str">
        <f aca="false">IF(L18="","",IF(ABS(L18)&lt;=1.96*O18,"Yes","No"))</f>
        <v>Yes</v>
      </c>
      <c r="T18" s="59" t="n">
        <f aca="false">IF(D18="","",ROUND(SQRT(((D18+G18)*O18/100)^2+(J18*(D18+G18)*0.12018)^2),0))</f>
        <v>29</v>
      </c>
      <c r="U18" s="32"/>
    </row>
    <row r="19" customFormat="false" ht="15" hidden="false" customHeight="false" outlineLevel="0" collapsed="false">
      <c r="A19" s="32" t="s">
        <v>159</v>
      </c>
      <c r="B19" s="32" t="s">
        <v>184</v>
      </c>
      <c r="C19" s="32" t="s">
        <v>186</v>
      </c>
      <c r="D19" s="59" t="n">
        <v>119</v>
      </c>
      <c r="E19" s="59" t="n">
        <v>122</v>
      </c>
      <c r="F19" s="68" t="n">
        <f aca="false">IF(E19="","",D19-E19)</f>
        <v>-3</v>
      </c>
      <c r="G19" s="59" t="n">
        <v>169</v>
      </c>
      <c r="H19" s="59" t="n">
        <v>165</v>
      </c>
      <c r="I19" s="68" t="n">
        <f aca="false">IF(H19="","",G19-H19)</f>
        <v>4</v>
      </c>
      <c r="J19" s="40" t="n">
        <f aca="false">IF(OR(D19="",D19+G19=0),"",D19/(D19+G19))</f>
        <v>0.413194444444444</v>
      </c>
      <c r="K19" s="40" t="n">
        <f aca="false">IF(E19="","",E19/(E19+H19))</f>
        <v>0.425087108013937</v>
      </c>
      <c r="L19" s="69" t="n">
        <f aca="false">IF(OR(K19="",J19=""),"",(J19-K19)*100)</f>
        <v>-1.18926635694929</v>
      </c>
      <c r="M19" s="36" t="n">
        <v>4.03818272070787</v>
      </c>
      <c r="N19" s="36" t="n">
        <v>1.27761517265463</v>
      </c>
      <c r="O19" s="36" t="n">
        <f aca="false">SQRT(M19^2+N19^2)</f>
        <v>4.23547166384346</v>
      </c>
      <c r="P19" s="40" t="n">
        <f aca="false">IF(J19="","",MAX(0,J19-1.96*O19/100))</f>
        <v>0.330179199833113</v>
      </c>
      <c r="Q19" s="40" t="n">
        <f aca="false">IF(J19="","",MIN(1,J19+1.96*O19/100))</f>
        <v>0.496209689055776</v>
      </c>
      <c r="R19" s="32" t="str">
        <f aca="false">IF(L19="","",IF(ABS(L19)&lt;=O19,"Yes","No"))</f>
        <v>Yes</v>
      </c>
      <c r="S19" s="32" t="str">
        <f aca="false">IF(L19="","",IF(ABS(L19)&lt;=1.96*O19,"Yes","No"))</f>
        <v>Yes</v>
      </c>
      <c r="T19" s="59" t="n">
        <f aca="false">IF(D19="","",ROUND(SQRT(((D19+G19)*O19/100)^2+(J19*(D19+G19)*0.12018)^2),0))</f>
        <v>19</v>
      </c>
      <c r="U19" s="32"/>
    </row>
    <row r="20" customFormat="false" ht="15" hidden="false" customHeight="false" outlineLevel="0" collapsed="false">
      <c r="A20" s="32" t="s">
        <v>159</v>
      </c>
      <c r="B20" s="32" t="s">
        <v>184</v>
      </c>
      <c r="C20" s="32" t="s">
        <v>187</v>
      </c>
      <c r="D20" s="59" t="n">
        <v>87</v>
      </c>
      <c r="E20" s="59" t="n">
        <v>108</v>
      </c>
      <c r="F20" s="68" t="n">
        <f aca="false">IF(E20="","",D20-E20)</f>
        <v>-21</v>
      </c>
      <c r="G20" s="59" t="n">
        <v>120</v>
      </c>
      <c r="H20" s="59" t="n">
        <v>122</v>
      </c>
      <c r="I20" s="68" t="n">
        <f aca="false">IF(H20="","",G20-H20)</f>
        <v>-2</v>
      </c>
      <c r="J20" s="40" t="n">
        <f aca="false">IF(OR(D20="",D20+G20=0),"",D20/(D20+G20))</f>
        <v>0.420289855072464</v>
      </c>
      <c r="K20" s="40" t="n">
        <f aca="false">IF(E20="","",E20/(E20+H20))</f>
        <v>0.469565217391304</v>
      </c>
      <c r="L20" s="69" t="n">
        <f aca="false">IF(OR(K20="",J20=""),"",(J20-K20)*100)</f>
        <v>-4.92753623188406</v>
      </c>
      <c r="M20" s="36" t="n">
        <v>4.03818272070787</v>
      </c>
      <c r="N20" s="36" t="n">
        <v>1.27761517265463</v>
      </c>
      <c r="O20" s="36" t="n">
        <f aca="false">SQRT(M20^2+N20^2)</f>
        <v>4.23547166384346</v>
      </c>
      <c r="P20" s="40" t="n">
        <f aca="false">IF(J20="","",MAX(0,J20-1.96*O20/100))</f>
        <v>0.337274610461132</v>
      </c>
      <c r="Q20" s="40" t="n">
        <f aca="false">IF(J20="","",MIN(1,J20+1.96*O20/100))</f>
        <v>0.503305099683796</v>
      </c>
      <c r="R20" s="32" t="str">
        <f aca="false">IF(L20="","",IF(ABS(L20)&lt;=O20,"Yes","No"))</f>
        <v>No</v>
      </c>
      <c r="S20" s="32" t="str">
        <f aca="false">IF(L20="","",IF(ABS(L20)&lt;=1.96*O20,"Yes","No"))</f>
        <v>Yes</v>
      </c>
      <c r="T20" s="59" t="n">
        <f aca="false">IF(D20="","",ROUND(SQRT(((D20+G20)*O20/100)^2+(J20*(D20+G20)*0.12018)^2),0))</f>
        <v>14</v>
      </c>
      <c r="U20" s="32"/>
    </row>
    <row r="21" customFormat="false" ht="15" hidden="false" customHeight="false" outlineLevel="0" collapsed="false">
      <c r="A21" s="32" t="s">
        <v>159</v>
      </c>
      <c r="B21" s="32" t="s">
        <v>188</v>
      </c>
      <c r="C21" s="32" t="s">
        <v>188</v>
      </c>
      <c r="D21" s="59" t="n">
        <v>26</v>
      </c>
      <c r="E21" s="59" t="n">
        <v>36</v>
      </c>
      <c r="F21" s="68" t="n">
        <f aca="false">IF(E21="","",D21-E21)</f>
        <v>-10</v>
      </c>
      <c r="G21" s="59" t="n">
        <v>65</v>
      </c>
      <c r="H21" s="59" t="n">
        <v>79</v>
      </c>
      <c r="I21" s="68" t="n">
        <f aca="false">IF(H21="","",G21-H21)</f>
        <v>-14</v>
      </c>
      <c r="J21" s="40" t="n">
        <f aca="false">IF(OR(D21="",D21+G21=0),"",D21/(D21+G21))</f>
        <v>0.285714285714286</v>
      </c>
      <c r="K21" s="40" t="n">
        <f aca="false">IF(E21="","",E21/(E21+H21))</f>
        <v>0.31304347826087</v>
      </c>
      <c r="L21" s="69" t="n">
        <f aca="false">IF(OR(K21="",J21=""),"",(J21-K21)*100)</f>
        <v>-2.73291925465839</v>
      </c>
      <c r="M21" s="36" t="n">
        <v>4.03818272070787</v>
      </c>
      <c r="N21" s="36" t="n">
        <v>1.27761517265463</v>
      </c>
      <c r="O21" s="36" t="n">
        <f aca="false">SQRT(M21^2+N21^2)</f>
        <v>4.23547166384346</v>
      </c>
      <c r="P21" s="40" t="n">
        <f aca="false">IF(J21="","",MAX(0,J21-1.96*O21/100))</f>
        <v>0.202699041102954</v>
      </c>
      <c r="Q21" s="40" t="n">
        <f aca="false">IF(J21="","",MIN(1,J21+1.96*O21/100))</f>
        <v>0.368729530325618</v>
      </c>
      <c r="R21" s="32" t="str">
        <f aca="false">IF(L21="","",IF(ABS(L21)&lt;=O21,"Yes","No"))</f>
        <v>Yes</v>
      </c>
      <c r="S21" s="32" t="str">
        <f aca="false">IF(L21="","",IF(ABS(L21)&lt;=1.96*O21,"Yes","No"))</f>
        <v>Yes</v>
      </c>
      <c r="T21" s="59" t="n">
        <f aca="false">IF(D21="","",ROUND(SQRT(((D21+G21)*O21/100)^2+(J21*(D21+G21)*0.12018)^2),0))</f>
        <v>5</v>
      </c>
      <c r="U21" s="32"/>
    </row>
    <row r="22" customFormat="false" ht="15" hidden="false" customHeight="false" outlineLevel="0" collapsed="false">
      <c r="A22" s="32" t="s">
        <v>159</v>
      </c>
      <c r="B22" s="32" t="s">
        <v>189</v>
      </c>
      <c r="C22" s="32" t="s">
        <v>189</v>
      </c>
      <c r="D22" s="59" t="n">
        <v>45</v>
      </c>
      <c r="E22" s="59" t="n">
        <v>52</v>
      </c>
      <c r="F22" s="68" t="n">
        <f aca="false">IF(E22="","",D22-E22)</f>
        <v>-7</v>
      </c>
      <c r="G22" s="59" t="n">
        <v>154</v>
      </c>
      <c r="H22" s="59" t="n">
        <v>189</v>
      </c>
      <c r="I22" s="68" t="n">
        <f aca="false">IF(H22="","",G22-H22)</f>
        <v>-35</v>
      </c>
      <c r="J22" s="40" t="n">
        <f aca="false">IF(OR(D22="",D22+G22=0),"",D22/(D22+G22))</f>
        <v>0.226130653266332</v>
      </c>
      <c r="K22" s="40" t="n">
        <f aca="false">IF(E22="","",E22/(E22+H22))</f>
        <v>0.215767634854772</v>
      </c>
      <c r="L22" s="69" t="n">
        <f aca="false">IF(OR(K22="",J22=""),"",(J22-K22)*100)</f>
        <v>1.03630184115599</v>
      </c>
      <c r="M22" s="36" t="n">
        <v>4.03818272070787</v>
      </c>
      <c r="N22" s="36" t="n">
        <v>1.27761517265463</v>
      </c>
      <c r="O22" s="36" t="n">
        <f aca="false">SQRT(M22^2+N22^2)</f>
        <v>4.23547166384346</v>
      </c>
      <c r="P22" s="40" t="n">
        <f aca="false">IF(J22="","",MAX(0,J22-1.96*O22/100))</f>
        <v>0.143115408655</v>
      </c>
      <c r="Q22" s="40" t="n">
        <f aca="false">IF(J22="","",MIN(1,J22+1.96*O22/100))</f>
        <v>0.309145897877664</v>
      </c>
      <c r="R22" s="32" t="str">
        <f aca="false">IF(L22="","",IF(ABS(L22)&lt;=O22,"Yes","No"))</f>
        <v>Yes</v>
      </c>
      <c r="S22" s="32" t="str">
        <f aca="false">IF(L22="","",IF(ABS(L22)&lt;=1.96*O22,"Yes","No"))</f>
        <v>Yes</v>
      </c>
      <c r="T22" s="59" t="n">
        <f aca="false">IF(D22="","",ROUND(SQRT(((D22+G22)*O22/100)^2+(J22*(D22+G22)*0.12018)^2),0))</f>
        <v>10</v>
      </c>
      <c r="U22" s="32"/>
    </row>
    <row r="23" customFormat="false" ht="15" hidden="false" customHeight="false" outlineLevel="0" collapsed="false">
      <c r="A23" s="32" t="s">
        <v>159</v>
      </c>
      <c r="B23" s="32" t="s">
        <v>190</v>
      </c>
      <c r="C23" s="32" t="s">
        <v>191</v>
      </c>
      <c r="D23" s="59" t="n">
        <v>203</v>
      </c>
      <c r="E23" s="59" t="n">
        <v>233</v>
      </c>
      <c r="F23" s="68" t="n">
        <f aca="false">IF(E23="","",D23-E23)</f>
        <v>-30</v>
      </c>
      <c r="G23" s="59" t="n">
        <v>305</v>
      </c>
      <c r="H23" s="59" t="n">
        <v>333</v>
      </c>
      <c r="I23" s="68" t="n">
        <f aca="false">IF(H23="","",G23-H23)</f>
        <v>-28</v>
      </c>
      <c r="J23" s="40" t="n">
        <f aca="false">IF(OR(D23="",D23+G23=0),"",D23/(D23+G23))</f>
        <v>0.399606299212598</v>
      </c>
      <c r="K23" s="40" t="n">
        <f aca="false">IF(E23="","",E23/(E23+H23))</f>
        <v>0.411660777385159</v>
      </c>
      <c r="L23" s="69" t="n">
        <f aca="false">IF(OR(K23="",J23=""),"",(J23-K23)*100)</f>
        <v>-1.20544781725606</v>
      </c>
      <c r="M23" s="36" t="n">
        <v>4.03818272070787</v>
      </c>
      <c r="N23" s="36" t="n">
        <v>1.27761517265463</v>
      </c>
      <c r="O23" s="36" t="n">
        <f aca="false">SQRT(M23^2+N23^2)</f>
        <v>4.23547166384346</v>
      </c>
      <c r="P23" s="40" t="n">
        <f aca="false">IF(J23="","",MAX(0,J23-1.96*O23/100))</f>
        <v>0.316591054601267</v>
      </c>
      <c r="Q23" s="40" t="n">
        <f aca="false">IF(J23="","",MIN(1,J23+1.96*O23/100))</f>
        <v>0.48262154382393</v>
      </c>
      <c r="R23" s="32" t="str">
        <f aca="false">IF(L23="","",IF(ABS(L23)&lt;=O23,"Yes","No"))</f>
        <v>Yes</v>
      </c>
      <c r="S23" s="32" t="str">
        <f aca="false">IF(L23="","",IF(ABS(L23)&lt;=1.96*O23,"Yes","No"))</f>
        <v>Yes</v>
      </c>
      <c r="T23" s="59" t="n">
        <f aca="false">IF(D23="","",ROUND(SQRT(((D23+G23)*O23/100)^2+(J23*(D23+G23)*0.12018)^2),0))</f>
        <v>33</v>
      </c>
      <c r="U23" s="32"/>
    </row>
    <row r="24" customFormat="false" ht="15" hidden="false" customHeight="false" outlineLevel="0" collapsed="false">
      <c r="A24" s="32" t="s">
        <v>159</v>
      </c>
      <c r="B24" s="32" t="s">
        <v>190</v>
      </c>
      <c r="C24" s="32" t="s">
        <v>192</v>
      </c>
      <c r="D24" s="59" t="n">
        <v>181</v>
      </c>
      <c r="E24" s="59" t="n">
        <v>242</v>
      </c>
      <c r="F24" s="68" t="n">
        <f aca="false">IF(E24="","",D24-E24)</f>
        <v>-61</v>
      </c>
      <c r="G24" s="59" t="n">
        <v>276</v>
      </c>
      <c r="H24" s="59" t="n">
        <v>285</v>
      </c>
      <c r="I24" s="68" t="n">
        <f aca="false">IF(H24="","",G24-H24)</f>
        <v>-9</v>
      </c>
      <c r="J24" s="40" t="n">
        <f aca="false">IF(OR(D24="",D24+G24=0),"",D24/(D24+G24))</f>
        <v>0.396061269146608</v>
      </c>
      <c r="K24" s="40" t="n">
        <f aca="false">IF(E24="","",E24/(E24+H24))</f>
        <v>0.459203036053131</v>
      </c>
      <c r="L24" s="69" t="n">
        <f aca="false">IF(OR(K24="",J24=""),"",(J24-K24)*100)</f>
        <v>-6.31417669065226</v>
      </c>
      <c r="M24" s="36" t="n">
        <v>4.03818272070787</v>
      </c>
      <c r="N24" s="36" t="n">
        <v>1.27761517265463</v>
      </c>
      <c r="O24" s="36" t="n">
        <f aca="false">SQRT(M24^2+N24^2)</f>
        <v>4.23547166384346</v>
      </c>
      <c r="P24" s="40" t="n">
        <f aca="false">IF(J24="","",MAX(0,J24-1.96*O24/100))</f>
        <v>0.313046024535277</v>
      </c>
      <c r="Q24" s="40" t="n">
        <f aca="false">IF(J24="","",MIN(1,J24+1.96*O24/100))</f>
        <v>0.47907651375794</v>
      </c>
      <c r="R24" s="32" t="str">
        <f aca="false">IF(L24="","",IF(ABS(L24)&lt;=O24,"Yes","No"))</f>
        <v>No</v>
      </c>
      <c r="S24" s="32" t="str">
        <f aca="false">IF(L24="","",IF(ABS(L24)&lt;=1.96*O24,"Yes","No"))</f>
        <v>Yes</v>
      </c>
      <c r="T24" s="59" t="n">
        <f aca="false">IF(D24="","",ROUND(SQRT(((D24+G24)*O24/100)^2+(J24*(D24+G24)*0.12018)^2),0))</f>
        <v>29</v>
      </c>
      <c r="U24" s="32"/>
    </row>
    <row r="25" customFormat="false" ht="15" hidden="false" customHeight="false" outlineLevel="0" collapsed="false">
      <c r="A25" s="32" t="s">
        <v>159</v>
      </c>
      <c r="B25" s="32" t="s">
        <v>190</v>
      </c>
      <c r="C25" s="32" t="s">
        <v>193</v>
      </c>
      <c r="D25" s="59" t="n">
        <v>201</v>
      </c>
      <c r="E25" s="59" t="n">
        <v>244</v>
      </c>
      <c r="F25" s="68" t="n">
        <f aca="false">IF(E25="","",D25-E25)</f>
        <v>-43</v>
      </c>
      <c r="G25" s="59" t="n">
        <v>311</v>
      </c>
      <c r="H25" s="59" t="n">
        <v>330</v>
      </c>
      <c r="I25" s="68" t="n">
        <f aca="false">IF(H25="","",G25-H25)</f>
        <v>-19</v>
      </c>
      <c r="J25" s="40" t="n">
        <f aca="false">IF(OR(D25="",D25+G25=0),"",D25/(D25+G25))</f>
        <v>0.392578125</v>
      </c>
      <c r="K25" s="40" t="n">
        <f aca="false">IF(E25="","",E25/(E25+H25))</f>
        <v>0.425087108013937</v>
      </c>
      <c r="L25" s="69" t="n">
        <f aca="false">IF(OR(K25="",J25=""),"",(J25-K25)*100)</f>
        <v>-3.25089830139373</v>
      </c>
      <c r="M25" s="36" t="n">
        <v>4.03818272070787</v>
      </c>
      <c r="N25" s="36" t="n">
        <v>1.27761517265463</v>
      </c>
      <c r="O25" s="36" t="n">
        <f aca="false">SQRT(M25^2+N25^2)</f>
        <v>4.23547166384346</v>
      </c>
      <c r="P25" s="40" t="n">
        <f aca="false">IF(J25="","",MAX(0,J25-1.96*O25/100))</f>
        <v>0.309562880388668</v>
      </c>
      <c r="Q25" s="40" t="n">
        <f aca="false">IF(J25="","",MIN(1,J25+1.96*O25/100))</f>
        <v>0.475593369611332</v>
      </c>
      <c r="R25" s="32" t="str">
        <f aca="false">IF(L25="","",IF(ABS(L25)&lt;=O25,"Yes","No"))</f>
        <v>Yes</v>
      </c>
      <c r="S25" s="32" t="str">
        <f aca="false">IF(L25="","",IF(ABS(L25)&lt;=1.96*O25,"Yes","No"))</f>
        <v>Yes</v>
      </c>
      <c r="T25" s="59" t="n">
        <f aca="false">IF(D25="","",ROUND(SQRT(((D25+G25)*O25/100)^2+(J25*(D25+G25)*0.12018)^2),0))</f>
        <v>32</v>
      </c>
      <c r="U25" s="32"/>
    </row>
    <row r="26" customFormat="false" ht="15" hidden="false" customHeight="false" outlineLevel="0" collapsed="false">
      <c r="A26" s="32" t="s">
        <v>159</v>
      </c>
      <c r="B26" s="32" t="s">
        <v>194</v>
      </c>
      <c r="C26" s="32" t="s">
        <v>195</v>
      </c>
      <c r="D26" s="59" t="n">
        <v>210</v>
      </c>
      <c r="E26" s="59" t="n">
        <v>246</v>
      </c>
      <c r="F26" s="68" t="n">
        <f aca="false">IF(E26="","",D26-E26)</f>
        <v>-36</v>
      </c>
      <c r="G26" s="59" t="n">
        <v>485</v>
      </c>
      <c r="H26" s="59" t="n">
        <v>553</v>
      </c>
      <c r="I26" s="68" t="n">
        <f aca="false">IF(H26="","",G26-H26)</f>
        <v>-68</v>
      </c>
      <c r="J26" s="40" t="n">
        <f aca="false">IF(OR(D26="",D26+G26=0),"",D26/(D26+G26))</f>
        <v>0.302158273381295</v>
      </c>
      <c r="K26" s="40" t="n">
        <f aca="false">IF(E26="","",E26/(E26+H26))</f>
        <v>0.307884856070088</v>
      </c>
      <c r="L26" s="69" t="n">
        <f aca="false">IF(OR(K26="",J26=""),"",(J26-K26)*100)</f>
        <v>-0.572658268879261</v>
      </c>
      <c r="M26" s="36" t="n">
        <v>2.71116541300278</v>
      </c>
      <c r="N26" s="36" t="n">
        <v>1.27761517265463</v>
      </c>
      <c r="O26" s="36" t="n">
        <f aca="false">SQRT(M26^2+N26^2)</f>
        <v>2.99711835369574</v>
      </c>
      <c r="P26" s="40" t="n">
        <f aca="false">IF(J26="","",MAX(0,J26-1.96*O26/100))</f>
        <v>0.243414753648858</v>
      </c>
      <c r="Q26" s="40" t="n">
        <f aca="false">IF(J26="","",MIN(1,J26+1.96*O26/100))</f>
        <v>0.360901793113732</v>
      </c>
      <c r="R26" s="32" t="str">
        <f aca="false">IF(L26="","",IF(ABS(L26)&lt;=O26,"Yes","No"))</f>
        <v>Yes</v>
      </c>
      <c r="S26" s="32" t="str">
        <f aca="false">IF(L26="","",IF(ABS(L26)&lt;=1.96*O26,"Yes","No"))</f>
        <v>Yes</v>
      </c>
      <c r="T26" s="59" t="n">
        <f aca="false">IF(D26="","",ROUND(SQRT(((D26+G26)*O26/100)^2+(J26*(D26+G26)*0.07897)^2),0))</f>
        <v>27</v>
      </c>
      <c r="U26" s="32"/>
    </row>
    <row r="27" customFormat="false" ht="15" hidden="false" customHeight="false" outlineLevel="0" collapsed="false">
      <c r="A27" s="32" t="s">
        <v>159</v>
      </c>
      <c r="B27" s="32" t="s">
        <v>194</v>
      </c>
      <c r="C27" s="32" t="s">
        <v>196</v>
      </c>
      <c r="D27" s="59" t="n">
        <v>143</v>
      </c>
      <c r="E27" s="59" t="n">
        <v>184</v>
      </c>
      <c r="F27" s="68" t="n">
        <f aca="false">IF(E27="","",D27-E27)</f>
        <v>-41</v>
      </c>
      <c r="G27" s="59" t="n">
        <v>319</v>
      </c>
      <c r="H27" s="59" t="n">
        <v>363</v>
      </c>
      <c r="I27" s="68" t="n">
        <f aca="false">IF(H27="","",G27-H27)</f>
        <v>-44</v>
      </c>
      <c r="J27" s="40" t="n">
        <f aca="false">IF(OR(D27="",D27+G27=0),"",D27/(D27+G27))</f>
        <v>0.30952380952381</v>
      </c>
      <c r="K27" s="40" t="n">
        <f aca="false">IF(E27="","",E27/(E27+H27))</f>
        <v>0.336380255941499</v>
      </c>
      <c r="L27" s="69" t="n">
        <f aca="false">IF(OR(K27="",J27=""),"",(J27-K27)*100)</f>
        <v>-2.68564464176895</v>
      </c>
      <c r="M27" s="36" t="n">
        <v>4.03818272070787</v>
      </c>
      <c r="N27" s="36" t="n">
        <v>1.27761517265463</v>
      </c>
      <c r="O27" s="36" t="n">
        <f aca="false">SQRT(M27^2+N27^2)</f>
        <v>4.23547166384346</v>
      </c>
      <c r="P27" s="40" t="n">
        <f aca="false">IF(J27="","",MAX(0,J27-1.96*O27/100))</f>
        <v>0.226508564912478</v>
      </c>
      <c r="Q27" s="40" t="n">
        <f aca="false">IF(J27="","",MIN(1,J27+1.96*O27/100))</f>
        <v>0.392539054135141</v>
      </c>
      <c r="R27" s="32" t="str">
        <f aca="false">IF(L27="","",IF(ABS(L27)&lt;=O27,"Yes","No"))</f>
        <v>Yes</v>
      </c>
      <c r="S27" s="32" t="str">
        <f aca="false">IF(L27="","",IF(ABS(L27)&lt;=1.96*O27,"Yes","No"))</f>
        <v>Yes</v>
      </c>
      <c r="T27" s="59" t="n">
        <f aca="false">IF(D27="","",ROUND(SQRT(((D27+G27)*O27/100)^2+(J27*(D27+G27)*0.12018)^2),0))</f>
        <v>26</v>
      </c>
      <c r="U27" s="32"/>
    </row>
    <row r="28" customFormat="false" ht="15" hidden="false" customHeight="false" outlineLevel="0" collapsed="false">
      <c r="A28" s="32" t="s">
        <v>159</v>
      </c>
      <c r="B28" s="32" t="s">
        <v>197</v>
      </c>
      <c r="C28" s="32" t="s">
        <v>198</v>
      </c>
      <c r="D28" s="59" t="n">
        <v>87</v>
      </c>
      <c r="E28" s="59" t="n">
        <v>101</v>
      </c>
      <c r="F28" s="68" t="n">
        <f aca="false">IF(E28="","",D28-E28)</f>
        <v>-14</v>
      </c>
      <c r="G28" s="59" t="n">
        <v>257</v>
      </c>
      <c r="H28" s="59" t="n">
        <v>288</v>
      </c>
      <c r="I28" s="68" t="n">
        <f aca="false">IF(H28="","",G28-H28)</f>
        <v>-31</v>
      </c>
      <c r="J28" s="40" t="n">
        <f aca="false">IF(OR(D28="",D28+G28=0),"",D28/(D28+G28))</f>
        <v>0.252906976744186</v>
      </c>
      <c r="K28" s="40" t="n">
        <f aca="false">IF(E28="","",E28/(E28+H28))</f>
        <v>0.259640102827764</v>
      </c>
      <c r="L28" s="69" t="n">
        <f aca="false">IF(OR(K28="",J28=""),"",(J28-K28)*100)</f>
        <v>-0.673312608357746</v>
      </c>
      <c r="M28" s="36" t="n">
        <v>4.03818272070787</v>
      </c>
      <c r="N28" s="36" t="n">
        <v>1.27761517265463</v>
      </c>
      <c r="O28" s="36" t="n">
        <f aca="false">SQRT(M28^2+N28^2)</f>
        <v>4.23547166384346</v>
      </c>
      <c r="P28" s="40" t="n">
        <f aca="false">IF(J28="","",MAX(0,J28-1.96*O28/100))</f>
        <v>0.169891732132854</v>
      </c>
      <c r="Q28" s="40" t="n">
        <f aca="false">IF(J28="","",MIN(1,J28+1.96*O28/100))</f>
        <v>0.335922221355518</v>
      </c>
      <c r="R28" s="32" t="str">
        <f aca="false">IF(L28="","",IF(ABS(L28)&lt;=O28,"Yes","No"))</f>
        <v>Yes</v>
      </c>
      <c r="S28" s="32" t="str">
        <f aca="false">IF(L28="","",IF(ABS(L28)&lt;=1.96*O28,"Yes","No"))</f>
        <v>Yes</v>
      </c>
      <c r="T28" s="59" t="n">
        <f aca="false">IF(D28="","",ROUND(SQRT(((D28+G28)*O28/100)^2+(J28*(D28+G28)*0.12018)^2),0))</f>
        <v>18</v>
      </c>
      <c r="U28" s="32"/>
    </row>
    <row r="29" customFormat="false" ht="15" hidden="false" customHeight="false" outlineLevel="0" collapsed="false">
      <c r="A29" s="32" t="s">
        <v>159</v>
      </c>
      <c r="B29" s="32" t="s">
        <v>197</v>
      </c>
      <c r="C29" s="32" t="s">
        <v>199</v>
      </c>
      <c r="D29" s="59" t="n">
        <v>78</v>
      </c>
      <c r="E29" s="59" t="n">
        <v>95</v>
      </c>
      <c r="F29" s="68" t="n">
        <f aca="false">IF(E29="","",D29-E29)</f>
        <v>-17</v>
      </c>
      <c r="G29" s="59" t="n">
        <v>186</v>
      </c>
      <c r="H29" s="59" t="n">
        <v>211</v>
      </c>
      <c r="I29" s="68" t="n">
        <f aca="false">IF(H29="","",G29-H29)</f>
        <v>-25</v>
      </c>
      <c r="J29" s="40" t="n">
        <f aca="false">IF(OR(D29="",D29+G29=0),"",D29/(D29+G29))</f>
        <v>0.295454545454545</v>
      </c>
      <c r="K29" s="40" t="n">
        <f aca="false">IF(E29="","",E29/(E29+H29))</f>
        <v>0.310457516339869</v>
      </c>
      <c r="L29" s="69" t="n">
        <f aca="false">IF(OR(K29="",J29=""),"",(J29-K29)*100)</f>
        <v>-1.50029708853238</v>
      </c>
      <c r="M29" s="36" t="n">
        <v>4.03818272070787</v>
      </c>
      <c r="N29" s="36" t="n">
        <v>1.27761517265463</v>
      </c>
      <c r="O29" s="36" t="n">
        <f aca="false">SQRT(M29^2+N29^2)</f>
        <v>4.23547166384346</v>
      </c>
      <c r="P29" s="40" t="n">
        <f aca="false">IF(J29="","",MAX(0,J29-1.96*O29/100))</f>
        <v>0.212439300843214</v>
      </c>
      <c r="Q29" s="40" t="n">
        <f aca="false">IF(J29="","",MIN(1,J29+1.96*O29/100))</f>
        <v>0.378469790065877</v>
      </c>
      <c r="R29" s="32" t="str">
        <f aca="false">IF(L29="","",IF(ABS(L29)&lt;=O29,"Yes","No"))</f>
        <v>Yes</v>
      </c>
      <c r="S29" s="32" t="str">
        <f aca="false">IF(L29="","",IF(ABS(L29)&lt;=1.96*O29,"Yes","No"))</f>
        <v>Yes</v>
      </c>
      <c r="T29" s="59" t="n">
        <f aca="false">IF(D29="","",ROUND(SQRT(((D29+G29)*O29/100)^2+(J29*(D29+G29)*0.12018)^2),0))</f>
        <v>15</v>
      </c>
      <c r="U29" s="32"/>
    </row>
    <row r="30" customFormat="false" ht="15" hidden="false" customHeight="false" outlineLevel="0" collapsed="false">
      <c r="A30" s="32" t="s">
        <v>159</v>
      </c>
      <c r="B30" s="32" t="s">
        <v>197</v>
      </c>
      <c r="C30" s="32" t="s">
        <v>200</v>
      </c>
      <c r="D30" s="59" t="n">
        <v>268</v>
      </c>
      <c r="E30" s="59" t="n">
        <v>350</v>
      </c>
      <c r="F30" s="68" t="n">
        <f aca="false">IF(E30="","",D30-E30)</f>
        <v>-82</v>
      </c>
      <c r="G30" s="59" t="n">
        <v>681</v>
      </c>
      <c r="H30" s="59" t="n">
        <v>728</v>
      </c>
      <c r="I30" s="68" t="n">
        <f aca="false">IF(H30="","",G30-H30)</f>
        <v>-47</v>
      </c>
      <c r="J30" s="40" t="n">
        <f aca="false">IF(OR(D30="",D30+G30=0),"",D30/(D30+G30))</f>
        <v>0.282402528977871</v>
      </c>
      <c r="K30" s="40" t="n">
        <f aca="false">IF(E30="","",E30/(E30+H30))</f>
        <v>0.324675324675325</v>
      </c>
      <c r="L30" s="69" t="n">
        <f aca="false">IF(OR(K30="",J30=""),"",(J30-K30)*100)</f>
        <v>-4.22727956974532</v>
      </c>
      <c r="M30" s="36" t="n">
        <v>2.38700327881287</v>
      </c>
      <c r="N30" s="36" t="n">
        <v>1.27761517265463</v>
      </c>
      <c r="O30" s="36" t="n">
        <f aca="false">SQRT(M30^2+N30^2)</f>
        <v>2.70741300552035</v>
      </c>
      <c r="P30" s="40" t="n">
        <f aca="false">IF(J30="","",MAX(0,J30-1.96*O30/100))</f>
        <v>0.229337234069673</v>
      </c>
      <c r="Q30" s="40" t="n">
        <f aca="false">IF(J30="","",MIN(1,J30+1.96*O30/100))</f>
        <v>0.33546782388607</v>
      </c>
      <c r="R30" s="32" t="str">
        <f aca="false">IF(L30="","",IF(ABS(L30)&lt;=O30,"Yes","No"))</f>
        <v>No</v>
      </c>
      <c r="S30" s="32" t="str">
        <f aca="false">IF(L30="","",IF(ABS(L30)&lt;=1.96*O30,"Yes","No"))</f>
        <v>Yes</v>
      </c>
      <c r="T30" s="59" t="n">
        <f aca="false">IF(D30="","",ROUND(SQRT(((D30+G30)*O30/100)^2+(J30*(D30+G30)*0.07933)^2),0))</f>
        <v>33</v>
      </c>
      <c r="U30" s="32"/>
    </row>
    <row r="31" customFormat="false" ht="15" hidden="false" customHeight="false" outlineLevel="0" collapsed="false">
      <c r="A31" s="32" t="s">
        <v>159</v>
      </c>
      <c r="B31" s="32" t="s">
        <v>202</v>
      </c>
      <c r="C31" s="32" t="s">
        <v>203</v>
      </c>
      <c r="D31" s="59" t="n">
        <v>201</v>
      </c>
      <c r="E31" s="59" t="n">
        <v>245</v>
      </c>
      <c r="F31" s="68" t="n">
        <f aca="false">IF(E31="","",D31-E31)</f>
        <v>-44</v>
      </c>
      <c r="G31" s="59" t="n">
        <v>291</v>
      </c>
      <c r="H31" s="59" t="n">
        <v>317</v>
      </c>
      <c r="I31" s="68" t="n">
        <f aca="false">IF(H31="","",G31-H31)</f>
        <v>-26</v>
      </c>
      <c r="J31" s="40" t="n">
        <f aca="false">IF(OR(D31="",D31+G31=0),"",D31/(D31+G31))</f>
        <v>0.408536585365854</v>
      </c>
      <c r="K31" s="40" t="n">
        <f aca="false">IF(E31="","",E31/(E31+H31))</f>
        <v>0.435943060498221</v>
      </c>
      <c r="L31" s="69" t="n">
        <f aca="false">IF(OR(K31="",J31=""),"",(J31-K31)*100)</f>
        <v>-2.7406475132367</v>
      </c>
      <c r="M31" s="36" t="n">
        <v>4.03818272070787</v>
      </c>
      <c r="N31" s="36" t="n">
        <v>1.27761517265463</v>
      </c>
      <c r="O31" s="36" t="n">
        <f aca="false">SQRT(M31^2+N31^2)</f>
        <v>4.23547166384346</v>
      </c>
      <c r="P31" s="40" t="n">
        <f aca="false">IF(J31="","",MAX(0,J31-1.96*O31/100))</f>
        <v>0.325521340754522</v>
      </c>
      <c r="Q31" s="40" t="n">
        <f aca="false">IF(J31="","",MIN(1,J31+1.96*O31/100))</f>
        <v>0.491551829977186</v>
      </c>
      <c r="R31" s="32" t="str">
        <f aca="false">IF(L31="","",IF(ABS(L31)&lt;=O31,"Yes","No"))</f>
        <v>Yes</v>
      </c>
      <c r="S31" s="32" t="str">
        <f aca="false">IF(L31="","",IF(ABS(L31)&lt;=1.96*O31,"Yes","No"))</f>
        <v>Yes</v>
      </c>
      <c r="T31" s="59" t="n">
        <f aca="false">IF(D31="","",ROUND(SQRT(((D31+G31)*O31/100)^2+(J31*(D31+G31)*0.12018)^2),0))</f>
        <v>32</v>
      </c>
      <c r="U31" s="32"/>
    </row>
    <row r="32" customFormat="false" ht="15" hidden="false" customHeight="false" outlineLevel="0" collapsed="false">
      <c r="A32" s="32" t="s">
        <v>159</v>
      </c>
      <c r="B32" s="32" t="s">
        <v>202</v>
      </c>
      <c r="C32" s="32" t="s">
        <v>204</v>
      </c>
      <c r="D32" s="59" t="n">
        <v>214</v>
      </c>
      <c r="E32" s="59" t="n">
        <v>243</v>
      </c>
      <c r="F32" s="68" t="n">
        <f aca="false">IF(E32="","",D32-E32)</f>
        <v>-29</v>
      </c>
      <c r="G32" s="59" t="n">
        <v>318</v>
      </c>
      <c r="H32" s="59" t="n">
        <v>389</v>
      </c>
      <c r="I32" s="68" t="n">
        <f aca="false">IF(H32="","",G32-H32)</f>
        <v>-71</v>
      </c>
      <c r="J32" s="40" t="n">
        <f aca="false">IF(OR(D32="",D32+G32=0),"",D32/(D32+G32))</f>
        <v>0.402255639097744</v>
      </c>
      <c r="K32" s="40" t="n">
        <f aca="false">IF(E32="","",E32/(E32+H32))</f>
        <v>0.384493670886076</v>
      </c>
      <c r="L32" s="69" t="n">
        <f aca="false">IF(OR(K32="",J32=""),"",(J32-K32)*100)</f>
        <v>1.77619682116684</v>
      </c>
      <c r="M32" s="36" t="n">
        <v>2.71116541300278</v>
      </c>
      <c r="N32" s="36" t="n">
        <v>1.27761517265463</v>
      </c>
      <c r="O32" s="36" t="n">
        <f aca="false">SQRT(M32^2+N32^2)</f>
        <v>2.99711835369574</v>
      </c>
      <c r="P32" s="40" t="n">
        <f aca="false">IF(J32="","",MAX(0,J32-1.96*O32/100))</f>
        <v>0.343512119365308</v>
      </c>
      <c r="Q32" s="40" t="n">
        <f aca="false">IF(J32="","",MIN(1,J32+1.96*O32/100))</f>
        <v>0.460999158830181</v>
      </c>
      <c r="R32" s="32" t="str">
        <f aca="false">IF(L32="","",IF(ABS(L32)&lt;=O32,"Yes","No"))</f>
        <v>Yes</v>
      </c>
      <c r="S32" s="32" t="str">
        <f aca="false">IF(L32="","",IF(ABS(L32)&lt;=1.96*O32,"Yes","No"))</f>
        <v>Yes</v>
      </c>
      <c r="T32" s="59" t="n">
        <f aca="false">IF(D32="","",ROUND(SQRT(((D32+G32)*O32/100)^2+(J32*(D32+G32)*0.07897)^2),0))</f>
        <v>23</v>
      </c>
      <c r="U32" s="32"/>
    </row>
    <row r="33" customFormat="false" ht="15" hidden="false" customHeight="false" outlineLevel="0" collapsed="false">
      <c r="A33" s="32" t="s">
        <v>159</v>
      </c>
      <c r="B33" s="32" t="s">
        <v>205</v>
      </c>
      <c r="C33" s="32" t="s">
        <v>205</v>
      </c>
      <c r="D33" s="59" t="n">
        <v>108</v>
      </c>
      <c r="E33" s="59" t="n">
        <v>96</v>
      </c>
      <c r="F33" s="68" t="n">
        <f aca="false">IF(E33="","",D33-E33)</f>
        <v>12</v>
      </c>
      <c r="G33" s="59" t="n">
        <v>384</v>
      </c>
      <c r="H33" s="59" t="n">
        <v>444</v>
      </c>
      <c r="I33" s="68" t="n">
        <f aca="false">IF(H33="","",G33-H33)</f>
        <v>-60</v>
      </c>
      <c r="J33" s="40" t="n">
        <f aca="false">IF(OR(D33="",D33+G33=0),"",D33/(D33+G33))</f>
        <v>0.219512195121951</v>
      </c>
      <c r="K33" s="40" t="n">
        <f aca="false">IF(E33="","",E33/(E33+H33))</f>
        <v>0.177777777777778</v>
      </c>
      <c r="L33" s="69" t="n">
        <f aca="false">IF(OR(K33="",J33=""),"",(J33-K33)*100)</f>
        <v>4.17344173441734</v>
      </c>
      <c r="M33" s="36" t="n">
        <v>4.03818272070787</v>
      </c>
      <c r="N33" s="36" t="n">
        <v>1.27761517265463</v>
      </c>
      <c r="O33" s="36" t="n">
        <f aca="false">SQRT(M33^2+N33^2)</f>
        <v>4.23547166384346</v>
      </c>
      <c r="P33" s="40" t="n">
        <f aca="false">IF(J33="","",MAX(0,J33-1.96*O33/100))</f>
        <v>0.136496950510619</v>
      </c>
      <c r="Q33" s="40" t="n">
        <f aca="false">IF(J33="","",MIN(1,J33+1.96*O33/100))</f>
        <v>0.302527439733283</v>
      </c>
      <c r="R33" s="32" t="str">
        <f aca="false">IF(L33="","",IF(ABS(L33)&lt;=O33,"Yes","No"))</f>
        <v>Yes</v>
      </c>
      <c r="S33" s="32" t="str">
        <f aca="false">IF(L33="","",IF(ABS(L33)&lt;=1.96*O33,"Yes","No"))</f>
        <v>Yes</v>
      </c>
      <c r="T33" s="59" t="n">
        <f aca="false">IF(D33="","",ROUND(SQRT(((D33+G33)*O33/100)^2+(J33*(D33+G33)*0.12018)^2),0))</f>
        <v>25</v>
      </c>
      <c r="U33" s="32"/>
    </row>
    <row r="34" customFormat="false" ht="15" hidden="false" customHeight="false" outlineLevel="0" collapsed="false">
      <c r="A34" s="32" t="s">
        <v>159</v>
      </c>
      <c r="B34" s="32" t="s">
        <v>206</v>
      </c>
      <c r="C34" s="32" t="s">
        <v>207</v>
      </c>
      <c r="D34" s="59" t="n">
        <v>209</v>
      </c>
      <c r="E34" s="59" t="n">
        <v>241</v>
      </c>
      <c r="F34" s="68" t="n">
        <f aca="false">IF(E34="","",D34-E34)</f>
        <v>-32</v>
      </c>
      <c r="G34" s="59" t="n">
        <v>410</v>
      </c>
      <c r="H34" s="59" t="n">
        <v>438</v>
      </c>
      <c r="I34" s="68" t="n">
        <f aca="false">IF(H34="","",G34-H34)</f>
        <v>-28</v>
      </c>
      <c r="J34" s="40" t="n">
        <f aca="false">IF(OR(D34="",D34+G34=0),"",D34/(D34+G34))</f>
        <v>0.337641357027464</v>
      </c>
      <c r="K34" s="40" t="n">
        <f aca="false">IF(E34="","",E34/(E34+H34))</f>
        <v>0.354933726067747</v>
      </c>
      <c r="L34" s="69" t="n">
        <f aca="false">IF(OR(K34="",J34=""),"",(J34-K34)*100)</f>
        <v>-1.7292369040283</v>
      </c>
      <c r="M34" s="36" t="n">
        <v>2.71116541300278</v>
      </c>
      <c r="N34" s="36" t="n">
        <v>1.27761517265463</v>
      </c>
      <c r="O34" s="36" t="n">
        <f aca="false">SQRT(M34^2+N34^2)</f>
        <v>2.99711835369574</v>
      </c>
      <c r="P34" s="40" t="n">
        <f aca="false">IF(J34="","",MAX(0,J34-1.96*O34/100))</f>
        <v>0.278897837295027</v>
      </c>
      <c r="Q34" s="40" t="n">
        <f aca="false">IF(J34="","",MIN(1,J34+1.96*O34/100))</f>
        <v>0.3963848767599</v>
      </c>
      <c r="R34" s="32" t="str">
        <f aca="false">IF(L34="","",IF(ABS(L34)&lt;=O34,"Yes","No"))</f>
        <v>Yes</v>
      </c>
      <c r="S34" s="32" t="str">
        <f aca="false">IF(L34="","",IF(ABS(L34)&lt;=1.96*O34,"Yes","No"))</f>
        <v>Yes</v>
      </c>
      <c r="T34" s="59" t="n">
        <f aca="false">IF(D34="","",ROUND(SQRT(((D34+G34)*O34/100)^2+(J34*(D34+G34)*0.07897)^2),0))</f>
        <v>25</v>
      </c>
      <c r="U34" s="32"/>
    </row>
    <row r="35" customFormat="false" ht="15" hidden="false" customHeight="false" outlineLevel="0" collapsed="false">
      <c r="A35" s="32" t="s">
        <v>159</v>
      </c>
      <c r="B35" s="32" t="s">
        <v>206</v>
      </c>
      <c r="C35" s="32" t="s">
        <v>208</v>
      </c>
      <c r="D35" s="59" t="n">
        <v>352</v>
      </c>
      <c r="E35" s="59" t="n">
        <v>392</v>
      </c>
      <c r="F35" s="68" t="n">
        <f aca="false">IF(E35="","",D35-E35)</f>
        <v>-40</v>
      </c>
      <c r="G35" s="59" t="n">
        <v>510</v>
      </c>
      <c r="H35" s="59" t="n">
        <v>544</v>
      </c>
      <c r="I35" s="68" t="n">
        <f aca="false">IF(H35="","",G35-H35)</f>
        <v>-34</v>
      </c>
      <c r="J35" s="40" t="n">
        <f aca="false">IF(OR(D35="",D35+G35=0),"",D35/(D35+G35))</f>
        <v>0.408352668213457</v>
      </c>
      <c r="K35" s="40" t="n">
        <f aca="false">IF(E35="","",E35/(E35+H35))</f>
        <v>0.418803418803419</v>
      </c>
      <c r="L35" s="69" t="n">
        <f aca="false">IF(OR(K35="",J35=""),"",(J35-K35)*100)</f>
        <v>-1.04507505899618</v>
      </c>
      <c r="M35" s="36" t="n">
        <v>2.38700327881287</v>
      </c>
      <c r="N35" s="36" t="n">
        <v>1.27761517265463</v>
      </c>
      <c r="O35" s="36" t="n">
        <f aca="false">SQRT(M35^2+N35^2)</f>
        <v>2.70741300552035</v>
      </c>
      <c r="P35" s="40" t="n">
        <f aca="false">IF(J35="","",MAX(0,J35-1.96*O35/100))</f>
        <v>0.355287373305258</v>
      </c>
      <c r="Q35" s="40" t="n">
        <f aca="false">IF(J35="","",MIN(1,J35+1.96*O35/100))</f>
        <v>0.461417963121656</v>
      </c>
      <c r="R35" s="32" t="str">
        <f aca="false">IF(L35="","",IF(ABS(L35)&lt;=O35,"Yes","No"))</f>
        <v>Yes</v>
      </c>
      <c r="S35" s="32" t="str">
        <f aca="false">IF(L35="","",IF(ABS(L35)&lt;=1.96*O35,"Yes","No"))</f>
        <v>Yes</v>
      </c>
      <c r="T35" s="59" t="n">
        <f aca="false">IF(D35="","",ROUND(SQRT(((D35+G35)*O35/100)^2+(J35*(D35+G35)*0.07933)^2),0))</f>
        <v>36</v>
      </c>
      <c r="U35" s="32"/>
    </row>
    <row r="36" customFormat="false" ht="15" hidden="false" customHeight="false" outlineLevel="0" collapsed="false">
      <c r="A36" s="32" t="s">
        <v>159</v>
      </c>
      <c r="B36" s="32" t="s">
        <v>206</v>
      </c>
      <c r="C36" s="32" t="s">
        <v>209</v>
      </c>
      <c r="D36" s="59" t="n">
        <v>93</v>
      </c>
      <c r="E36" s="59" t="n">
        <v>104</v>
      </c>
      <c r="F36" s="68" t="n">
        <f aca="false">IF(E36="","",D36-E36)</f>
        <v>-11</v>
      </c>
      <c r="G36" s="59" t="n">
        <v>160</v>
      </c>
      <c r="H36" s="59" t="n">
        <v>190</v>
      </c>
      <c r="I36" s="68" t="n">
        <f aca="false">IF(H36="","",G36-H36)</f>
        <v>-30</v>
      </c>
      <c r="J36" s="40" t="n">
        <f aca="false">IF(OR(D36="",D36+G36=0),"",D36/(D36+G36))</f>
        <v>0.367588932806324</v>
      </c>
      <c r="K36" s="40" t="n">
        <f aca="false">IF(E36="","",E36/(E36+H36))</f>
        <v>0.353741496598639</v>
      </c>
      <c r="L36" s="69" t="n">
        <f aca="false">IF(OR(K36="",J36=""),"",(J36-K36)*100)</f>
        <v>1.38474362076846</v>
      </c>
      <c r="M36" s="36" t="n">
        <v>4.03818272070787</v>
      </c>
      <c r="N36" s="36" t="n">
        <v>1.27761517265463</v>
      </c>
      <c r="O36" s="36" t="n">
        <f aca="false">SQRT(M36^2+N36^2)</f>
        <v>4.23547166384346</v>
      </c>
      <c r="P36" s="40" t="n">
        <f aca="false">IF(J36="","",MAX(0,J36-1.96*O36/100))</f>
        <v>0.284573688194992</v>
      </c>
      <c r="Q36" s="40" t="n">
        <f aca="false">IF(J36="","",MIN(1,J36+1.96*O36/100))</f>
        <v>0.450604177417656</v>
      </c>
      <c r="R36" s="32" t="str">
        <f aca="false">IF(L36="","",IF(ABS(L36)&lt;=O36,"Yes","No"))</f>
        <v>Yes</v>
      </c>
      <c r="S36" s="32" t="str">
        <f aca="false">IF(L36="","",IF(ABS(L36)&lt;=1.96*O36,"Yes","No"))</f>
        <v>Yes</v>
      </c>
      <c r="T36" s="59" t="n">
        <f aca="false">IF(D36="","",ROUND(SQRT(((D36+G36)*O36/100)^2+(J36*(D36+G36)*0.12018)^2),0))</f>
        <v>15</v>
      </c>
      <c r="U36" s="32"/>
    </row>
    <row r="37" customFormat="false" ht="15" hidden="false" customHeight="false" outlineLevel="0" collapsed="false">
      <c r="A37" s="32" t="s">
        <v>159</v>
      </c>
      <c r="B37" s="32" t="s">
        <v>210</v>
      </c>
      <c r="C37" s="32" t="s">
        <v>210</v>
      </c>
      <c r="D37" s="59" t="n">
        <v>51</v>
      </c>
      <c r="E37" s="59" t="n">
        <v>51</v>
      </c>
      <c r="F37" s="68" t="n">
        <f aca="false">IF(E37="","",D37-E37)</f>
        <v>0</v>
      </c>
      <c r="G37" s="59" t="n">
        <v>124</v>
      </c>
      <c r="H37" s="59" t="n">
        <v>136</v>
      </c>
      <c r="I37" s="68" t="n">
        <f aca="false">IF(H37="","",G37-H37)</f>
        <v>-12</v>
      </c>
      <c r="J37" s="40" t="n">
        <f aca="false">IF(OR(D37="",D37+G37=0),"",D37/(D37+G37))</f>
        <v>0.291428571428571</v>
      </c>
      <c r="K37" s="40" t="n">
        <f aca="false">IF(E37="","",E37/(E37+H37))</f>
        <v>0.272727272727273</v>
      </c>
      <c r="L37" s="69" t="n">
        <f aca="false">IF(OR(K37="",J37=""),"",(J37-K37)*100)</f>
        <v>1.87012987012987</v>
      </c>
      <c r="M37" s="36" t="n">
        <v>4.03818272070787</v>
      </c>
      <c r="N37" s="36" t="n">
        <v>1.27761517265463</v>
      </c>
      <c r="O37" s="36" t="n">
        <f aca="false">SQRT(M37^2+N37^2)</f>
        <v>4.23547166384346</v>
      </c>
      <c r="P37" s="40" t="n">
        <f aca="false">IF(J37="","",MAX(0,J37-1.96*O37/100))</f>
        <v>0.20841332681724</v>
      </c>
      <c r="Q37" s="40" t="n">
        <f aca="false">IF(J37="","",MIN(1,J37+1.96*O37/100))</f>
        <v>0.374443816039903</v>
      </c>
      <c r="R37" s="32" t="str">
        <f aca="false">IF(L37="","",IF(ABS(L37)&lt;=O37,"Yes","No"))</f>
        <v>Yes</v>
      </c>
      <c r="S37" s="32" t="str">
        <f aca="false">IF(L37="","",IF(ABS(L37)&lt;=1.96*O37,"Yes","No"))</f>
        <v>Yes</v>
      </c>
      <c r="T37" s="59" t="n">
        <f aca="false">IF(D37="","",ROUND(SQRT(((D37+G37)*O37/100)^2+(J37*(D37+G37)*0.12018)^2),0))</f>
        <v>10</v>
      </c>
      <c r="U37" s="32"/>
    </row>
    <row r="38" customFormat="false" ht="15" hidden="false" customHeight="false" outlineLevel="0" collapsed="false">
      <c r="A38" s="32" t="s">
        <v>159</v>
      </c>
      <c r="B38" s="32" t="s">
        <v>211</v>
      </c>
      <c r="C38" s="32" t="s">
        <v>212</v>
      </c>
      <c r="D38" s="59" t="n">
        <v>290</v>
      </c>
      <c r="E38" s="59" t="n">
        <v>321</v>
      </c>
      <c r="F38" s="68" t="n">
        <f aca="false">IF(E38="","",D38-E38)</f>
        <v>-31</v>
      </c>
      <c r="G38" s="59" t="n">
        <v>398</v>
      </c>
      <c r="H38" s="59" t="n">
        <v>505</v>
      </c>
      <c r="I38" s="68" t="n">
        <f aca="false">IF(H38="","",G38-H38)</f>
        <v>-107</v>
      </c>
      <c r="J38" s="40" t="n">
        <f aca="false">IF(OR(D38="",D38+G38=0),"",D38/(D38+G38))</f>
        <v>0.421511627906977</v>
      </c>
      <c r="K38" s="40" t="n">
        <f aca="false">IF(E38="","",E38/(E38+H38))</f>
        <v>0.38861985472155</v>
      </c>
      <c r="L38" s="69" t="n">
        <f aca="false">IF(OR(K38="",J38=""),"",(J38-K38)*100)</f>
        <v>3.28917731854271</v>
      </c>
      <c r="M38" s="36" t="n">
        <v>2.71116541300278</v>
      </c>
      <c r="N38" s="36" t="n">
        <v>1.27761517265463</v>
      </c>
      <c r="O38" s="36" t="n">
        <f aca="false">SQRT(M38^2+N38^2)</f>
        <v>2.99711835369574</v>
      </c>
      <c r="P38" s="40" t="n">
        <f aca="false">IF(J38="","",MAX(0,J38-1.96*O38/100))</f>
        <v>0.36276810817454</v>
      </c>
      <c r="Q38" s="40" t="n">
        <f aca="false">IF(J38="","",MIN(1,J38+1.96*O38/100))</f>
        <v>0.480255147639413</v>
      </c>
      <c r="R38" s="32" t="str">
        <f aca="false">IF(L38="","",IF(ABS(L38)&lt;=O38,"Yes","No"))</f>
        <v>No</v>
      </c>
      <c r="S38" s="32" t="str">
        <f aca="false">IF(L38="","",IF(ABS(L38)&lt;=1.96*O38,"Yes","No"))</f>
        <v>Yes</v>
      </c>
      <c r="T38" s="59" t="n">
        <f aca="false">IF(D38="","",ROUND(SQRT(((D38+G38)*O38/100)^2+(J38*(D38+G38)*0.07897)^2),0))</f>
        <v>31</v>
      </c>
      <c r="U38" s="32"/>
    </row>
    <row r="39" customFormat="false" ht="15" hidden="false" customHeight="false" outlineLevel="0" collapsed="false">
      <c r="A39" s="32" t="s">
        <v>159</v>
      </c>
      <c r="B39" s="32" t="s">
        <v>211</v>
      </c>
      <c r="C39" s="32" t="s">
        <v>213</v>
      </c>
      <c r="D39" s="59" t="n">
        <v>216</v>
      </c>
      <c r="E39" s="59" t="n">
        <v>237</v>
      </c>
      <c r="F39" s="68" t="n">
        <f aca="false">IF(E39="","",D39-E39)</f>
        <v>-21</v>
      </c>
      <c r="G39" s="59" t="n">
        <v>322</v>
      </c>
      <c r="H39" s="59" t="n">
        <v>381</v>
      </c>
      <c r="I39" s="68" t="n">
        <f aca="false">IF(H39="","",G39-H39)</f>
        <v>-59</v>
      </c>
      <c r="J39" s="40" t="n">
        <f aca="false">IF(OR(D39="",D39+G39=0),"",D39/(D39+G39))</f>
        <v>0.401486988847584</v>
      </c>
      <c r="K39" s="40" t="n">
        <f aca="false">IF(E39="","",E39/(E39+H39))</f>
        <v>0.383495145631068</v>
      </c>
      <c r="L39" s="69" t="n">
        <f aca="false">IF(OR(K39="",J39=""),"",(J39-K39)*100)</f>
        <v>1.79918432165157</v>
      </c>
      <c r="M39" s="36" t="n">
        <v>2.71116541300278</v>
      </c>
      <c r="N39" s="36" t="n">
        <v>1.27761517265463</v>
      </c>
      <c r="O39" s="36" t="n">
        <f aca="false">SQRT(M39^2+N39^2)</f>
        <v>2.99711835369574</v>
      </c>
      <c r="P39" s="40" t="n">
        <f aca="false">IF(J39="","",MAX(0,J39-1.96*O39/100))</f>
        <v>0.342743469115147</v>
      </c>
      <c r="Q39" s="40" t="n">
        <f aca="false">IF(J39="","",MIN(1,J39+1.96*O39/100))</f>
        <v>0.46023050858002</v>
      </c>
      <c r="R39" s="32" t="str">
        <f aca="false">IF(L39="","",IF(ABS(L39)&lt;=O39,"Yes","No"))</f>
        <v>Yes</v>
      </c>
      <c r="S39" s="32" t="str">
        <f aca="false">IF(L39="","",IF(ABS(L39)&lt;=1.96*O39,"Yes","No"))</f>
        <v>Yes</v>
      </c>
      <c r="T39" s="59" t="n">
        <f aca="false">IF(D39="","",ROUND(SQRT(((D39+G39)*O39/100)^2+(J39*(D39+G39)*0.07897)^2),0))</f>
        <v>23</v>
      </c>
      <c r="U39" s="32"/>
    </row>
    <row r="40" customFormat="false" ht="15" hidden="false" customHeight="false" outlineLevel="0" collapsed="false">
      <c r="A40" s="32" t="s">
        <v>159</v>
      </c>
      <c r="B40" s="32" t="s">
        <v>211</v>
      </c>
      <c r="C40" s="32" t="s">
        <v>214</v>
      </c>
      <c r="D40" s="59" t="n">
        <v>332</v>
      </c>
      <c r="E40" s="59" t="n">
        <v>378</v>
      </c>
      <c r="F40" s="68" t="n">
        <f aca="false">IF(E40="","",D40-E40)</f>
        <v>-46</v>
      </c>
      <c r="G40" s="59" t="n">
        <v>506</v>
      </c>
      <c r="H40" s="59" t="n">
        <v>574</v>
      </c>
      <c r="I40" s="68" t="n">
        <f aca="false">IF(H40="","",G40-H40)</f>
        <v>-68</v>
      </c>
      <c r="J40" s="40" t="n">
        <f aca="false">IF(OR(D40="",D40+G40=0),"",D40/(D40+G40))</f>
        <v>0.39618138424821</v>
      </c>
      <c r="K40" s="40" t="n">
        <f aca="false">IF(E40="","",E40/(E40+H40))</f>
        <v>0.397058823529412</v>
      </c>
      <c r="L40" s="69" t="n">
        <f aca="false">IF(OR(K40="",J40=""),"",(J40-K40)*100)</f>
        <v>-0.0877439281201708</v>
      </c>
      <c r="M40" s="36" t="n">
        <v>2.71116541300278</v>
      </c>
      <c r="N40" s="36" t="n">
        <v>1.27761517265463</v>
      </c>
      <c r="O40" s="36" t="n">
        <f aca="false">SQRT(M40^2+N40^2)</f>
        <v>2.99711835369574</v>
      </c>
      <c r="P40" s="40" t="n">
        <f aca="false">IF(J40="","",MAX(0,J40-1.96*O40/100))</f>
        <v>0.337437864515774</v>
      </c>
      <c r="Q40" s="40" t="n">
        <f aca="false">IF(J40="","",MIN(1,J40+1.96*O40/100))</f>
        <v>0.454924903980647</v>
      </c>
      <c r="R40" s="32" t="str">
        <f aca="false">IF(L40="","",IF(ABS(L40)&lt;=O40,"Yes","No"))</f>
        <v>Yes</v>
      </c>
      <c r="S40" s="32" t="str">
        <f aca="false">IF(L40="","",IF(ABS(L40)&lt;=1.96*O40,"Yes","No"))</f>
        <v>Yes</v>
      </c>
      <c r="T40" s="59" t="n">
        <f aca="false">IF(D40="","",ROUND(SQRT(((D40+G40)*O40/100)^2+(J40*(D40+G40)*0.07897)^2),0))</f>
        <v>36</v>
      </c>
      <c r="U40" s="32"/>
    </row>
    <row r="41" customFormat="false" ht="15" hidden="false" customHeight="false" outlineLevel="0" collapsed="false">
      <c r="A41" s="32" t="s">
        <v>159</v>
      </c>
      <c r="B41" s="32" t="s">
        <v>211</v>
      </c>
      <c r="C41" s="32" t="s">
        <v>215</v>
      </c>
      <c r="D41" s="59" t="n">
        <v>278</v>
      </c>
      <c r="E41" s="59" t="n">
        <v>322</v>
      </c>
      <c r="F41" s="68" t="n">
        <f aca="false">IF(E41="","",D41-E41)</f>
        <v>-44</v>
      </c>
      <c r="G41" s="59" t="n">
        <v>550</v>
      </c>
      <c r="H41" s="59" t="n">
        <v>710</v>
      </c>
      <c r="I41" s="68" t="n">
        <f aca="false">IF(H41="","",G41-H41)</f>
        <v>-160</v>
      </c>
      <c r="J41" s="40" t="n">
        <f aca="false">IF(OR(D41="",D41+G41=0),"",D41/(D41+G41))</f>
        <v>0.335748792270531</v>
      </c>
      <c r="K41" s="40" t="n">
        <f aca="false">IF(E41="","",E41/(E41+H41))</f>
        <v>0.312015503875969</v>
      </c>
      <c r="L41" s="69" t="n">
        <f aca="false">IF(OR(K41="",J41=""),"",(J41-K41)*100)</f>
        <v>2.37332883945624</v>
      </c>
      <c r="M41" s="36" t="n">
        <v>2.71116541300278</v>
      </c>
      <c r="N41" s="36" t="n">
        <v>1.27761517265463</v>
      </c>
      <c r="O41" s="36" t="n">
        <f aca="false">SQRT(M41^2+N41^2)</f>
        <v>2.99711835369574</v>
      </c>
      <c r="P41" s="40" t="n">
        <f aca="false">IF(J41="","",MAX(0,J41-1.96*O41/100))</f>
        <v>0.277005272538095</v>
      </c>
      <c r="Q41" s="40" t="n">
        <f aca="false">IF(J41="","",MIN(1,J41+1.96*O41/100))</f>
        <v>0.394492312002968</v>
      </c>
      <c r="R41" s="32" t="str">
        <f aca="false">IF(L41="","",IF(ABS(L41)&lt;=O41,"Yes","No"))</f>
        <v>Yes</v>
      </c>
      <c r="S41" s="32" t="str">
        <f aca="false">IF(L41="","",IF(ABS(L41)&lt;=1.96*O41,"Yes","No"))</f>
        <v>Yes</v>
      </c>
      <c r="T41" s="59" t="n">
        <f aca="false">IF(D41="","",ROUND(SQRT(((D41+G41)*O41/100)^2+(J41*(D41+G41)*0.07897)^2),0))</f>
        <v>33</v>
      </c>
      <c r="U41" s="32"/>
    </row>
    <row r="42" customFormat="false" ht="15" hidden="false" customHeight="false" outlineLevel="0" collapsed="false">
      <c r="A42" s="32" t="s">
        <v>159</v>
      </c>
      <c r="B42" s="32" t="s">
        <v>211</v>
      </c>
      <c r="C42" s="32" t="s">
        <v>216</v>
      </c>
      <c r="D42" s="59" t="n">
        <v>264</v>
      </c>
      <c r="E42" s="59" t="n">
        <v>316</v>
      </c>
      <c r="F42" s="68" t="n">
        <f aca="false">IF(E42="","",D42-E42)</f>
        <v>-52</v>
      </c>
      <c r="G42" s="59" t="n">
        <v>486</v>
      </c>
      <c r="H42" s="59" t="n">
        <v>580</v>
      </c>
      <c r="I42" s="68" t="n">
        <f aca="false">IF(H42="","",G42-H42)</f>
        <v>-94</v>
      </c>
      <c r="J42" s="40" t="n">
        <f aca="false">IF(OR(D42="",D42+G42=0),"",D42/(D42+G42))</f>
        <v>0.352</v>
      </c>
      <c r="K42" s="40" t="n">
        <f aca="false">IF(E42="","",E42/(E42+H42))</f>
        <v>0.352678571428571</v>
      </c>
      <c r="L42" s="69" t="n">
        <f aca="false">IF(OR(K42="",J42=""),"",(J42-K42)*100)</f>
        <v>-0.0678571428571473</v>
      </c>
      <c r="M42" s="36" t="n">
        <v>2.71116541300278</v>
      </c>
      <c r="N42" s="36" t="n">
        <v>1.27761517265463</v>
      </c>
      <c r="O42" s="36" t="n">
        <f aca="false">SQRT(M42^2+N42^2)</f>
        <v>2.99711835369574</v>
      </c>
      <c r="P42" s="40" t="n">
        <f aca="false">IF(J42="","",MAX(0,J42-1.96*O42/100))</f>
        <v>0.293256480267563</v>
      </c>
      <c r="Q42" s="40" t="n">
        <f aca="false">IF(J42="","",MIN(1,J42+1.96*O42/100))</f>
        <v>0.410743519732437</v>
      </c>
      <c r="R42" s="32" t="str">
        <f aca="false">IF(L42="","",IF(ABS(L42)&lt;=O42,"Yes","No"))</f>
        <v>Yes</v>
      </c>
      <c r="S42" s="32" t="str">
        <f aca="false">IF(L42="","",IF(ABS(L42)&lt;=1.96*O42,"Yes","No"))</f>
        <v>Yes</v>
      </c>
      <c r="T42" s="59" t="n">
        <f aca="false">IF(D42="","",ROUND(SQRT(((D42+G42)*O42/100)^2+(J42*(D42+G42)*0.07897)^2),0))</f>
        <v>31</v>
      </c>
      <c r="U42" s="32"/>
    </row>
    <row r="43" customFormat="false" ht="15" hidden="false" customHeight="false" outlineLevel="0" collapsed="false">
      <c r="A43" s="32" t="s">
        <v>159</v>
      </c>
      <c r="B43" s="32" t="s">
        <v>217</v>
      </c>
      <c r="C43" s="32" t="s">
        <v>218</v>
      </c>
      <c r="D43" s="59" t="n">
        <v>132</v>
      </c>
      <c r="E43" s="59" t="n">
        <v>138</v>
      </c>
      <c r="F43" s="68" t="n">
        <f aca="false">IF(E43="","",D43-E43)</f>
        <v>-6</v>
      </c>
      <c r="G43" s="59" t="n">
        <v>145</v>
      </c>
      <c r="H43" s="59" t="n">
        <v>150</v>
      </c>
      <c r="I43" s="68" t="n">
        <f aca="false">IF(H43="","",G43-H43)</f>
        <v>-5</v>
      </c>
      <c r="J43" s="40" t="n">
        <f aca="false">IF(OR(D43="",D43+G43=0),"",D43/(D43+G43))</f>
        <v>0.476534296028881</v>
      </c>
      <c r="K43" s="40" t="n">
        <f aca="false">IF(E43="","",E43/(E43+H43))</f>
        <v>0.479166666666667</v>
      </c>
      <c r="L43" s="69" t="n">
        <f aca="false">IF(OR(K43="",J43=""),"",(J43-K43)*100)</f>
        <v>-0.263237063778582</v>
      </c>
      <c r="M43" s="36" t="n">
        <v>4.03818272070787</v>
      </c>
      <c r="N43" s="36" t="n">
        <v>1.27761517265463</v>
      </c>
      <c r="O43" s="36" t="n">
        <f aca="false">SQRT(M43^2+N43^2)</f>
        <v>4.23547166384346</v>
      </c>
      <c r="P43" s="40" t="n">
        <f aca="false">IF(J43="","",MAX(0,J43-1.96*O43/100))</f>
        <v>0.393519051417549</v>
      </c>
      <c r="Q43" s="40" t="n">
        <f aca="false">IF(J43="","",MIN(1,J43+1.96*O43/100))</f>
        <v>0.559549540640213</v>
      </c>
      <c r="R43" s="32" t="str">
        <f aca="false">IF(L43="","",IF(ABS(L43)&lt;=O43,"Yes","No"))</f>
        <v>Yes</v>
      </c>
      <c r="S43" s="32" t="str">
        <f aca="false">IF(L43="","",IF(ABS(L43)&lt;=1.96*O43,"Yes","No"))</f>
        <v>Yes</v>
      </c>
      <c r="T43" s="59" t="n">
        <f aca="false">IF(D43="","",ROUND(SQRT(((D43+G43)*O43/100)^2+(J43*(D43+G43)*0.12018)^2),0))</f>
        <v>20</v>
      </c>
      <c r="U43" s="32"/>
    </row>
    <row r="44" customFormat="false" ht="15" hidden="false" customHeight="false" outlineLevel="0" collapsed="false">
      <c r="A44" s="32" t="s">
        <v>159</v>
      </c>
      <c r="B44" s="32" t="s">
        <v>217</v>
      </c>
      <c r="C44" s="32" t="s">
        <v>219</v>
      </c>
      <c r="D44" s="59" t="n">
        <v>141</v>
      </c>
      <c r="E44" s="59" t="n">
        <v>162</v>
      </c>
      <c r="F44" s="68" t="n">
        <f aca="false">IF(E44="","",D44-E44)</f>
        <v>-21</v>
      </c>
      <c r="G44" s="59" t="n">
        <v>152</v>
      </c>
      <c r="H44" s="59" t="n">
        <v>150</v>
      </c>
      <c r="I44" s="68" t="n">
        <f aca="false">IF(H44="","",G44-H44)</f>
        <v>2</v>
      </c>
      <c r="J44" s="40" t="n">
        <f aca="false">IF(OR(D44="",D44+G44=0),"",D44/(D44+G44))</f>
        <v>0.48122866894198</v>
      </c>
      <c r="K44" s="40" t="n">
        <f aca="false">IF(E44="","",E44/(E44+H44))</f>
        <v>0.519230769230769</v>
      </c>
      <c r="L44" s="69" t="n">
        <f aca="false">IF(OR(K44="",J44=""),"",(J44-K44)*100)</f>
        <v>-3.80021002887898</v>
      </c>
      <c r="M44" s="36" t="n">
        <v>4.03818272070787</v>
      </c>
      <c r="N44" s="36" t="n">
        <v>1.27761517265463</v>
      </c>
      <c r="O44" s="36" t="n">
        <f aca="false">SQRT(M44^2+N44^2)</f>
        <v>4.23547166384346</v>
      </c>
      <c r="P44" s="40" t="n">
        <f aca="false">IF(J44="","",MAX(0,J44-1.96*O44/100))</f>
        <v>0.398213424330648</v>
      </c>
      <c r="Q44" s="40" t="n">
        <f aca="false">IF(J44="","",MIN(1,J44+1.96*O44/100))</f>
        <v>0.564243913553311</v>
      </c>
      <c r="R44" s="32" t="str">
        <f aca="false">IF(L44="","",IF(ABS(L44)&lt;=O44,"Yes","No"))</f>
        <v>Yes</v>
      </c>
      <c r="S44" s="32" t="str">
        <f aca="false">IF(L44="","",IF(ABS(L44)&lt;=1.96*O44,"Yes","No"))</f>
        <v>Yes</v>
      </c>
      <c r="T44" s="59" t="n">
        <f aca="false">IF(D44="","",ROUND(SQRT(((D44+G44)*O44/100)^2+(J44*(D44+G44)*0.12018)^2),0))</f>
        <v>21</v>
      </c>
      <c r="U44" s="32"/>
    </row>
    <row r="45" customFormat="false" ht="15" hidden="false" customHeight="false" outlineLevel="0" collapsed="false">
      <c r="A45" s="32" t="s">
        <v>159</v>
      </c>
      <c r="B45" s="32" t="s">
        <v>217</v>
      </c>
      <c r="C45" s="32" t="s">
        <v>220</v>
      </c>
      <c r="D45" s="59" t="n">
        <v>85</v>
      </c>
      <c r="E45" s="59" t="n">
        <v>98</v>
      </c>
      <c r="F45" s="68" t="n">
        <f aca="false">IF(E45="","",D45-E45)</f>
        <v>-13</v>
      </c>
      <c r="G45" s="59" t="n">
        <v>159</v>
      </c>
      <c r="H45" s="59" t="n">
        <v>153</v>
      </c>
      <c r="I45" s="68" t="n">
        <f aca="false">IF(H45="","",G45-H45)</f>
        <v>6</v>
      </c>
      <c r="J45" s="40" t="n">
        <f aca="false">IF(OR(D45="",D45+G45=0),"",D45/(D45+G45))</f>
        <v>0.348360655737705</v>
      </c>
      <c r="K45" s="40" t="n">
        <f aca="false">IF(E45="","",E45/(E45+H45))</f>
        <v>0.390438247011952</v>
      </c>
      <c r="L45" s="69" t="n">
        <f aca="false">IF(OR(K45="",J45=""),"",(J45-K45)*100)</f>
        <v>-4.20775912742473</v>
      </c>
      <c r="M45" s="36" t="n">
        <v>4.03818272070787</v>
      </c>
      <c r="N45" s="36" t="n">
        <v>1.27761517265463</v>
      </c>
      <c r="O45" s="36" t="n">
        <f aca="false">SQRT(M45^2+N45^2)</f>
        <v>4.23547166384346</v>
      </c>
      <c r="P45" s="40" t="n">
        <f aca="false">IF(J45="","",MAX(0,J45-1.96*O45/100))</f>
        <v>0.265345411126373</v>
      </c>
      <c r="Q45" s="40" t="n">
        <f aca="false">IF(J45="","",MIN(1,J45+1.96*O45/100))</f>
        <v>0.431375900349037</v>
      </c>
      <c r="R45" s="32" t="str">
        <f aca="false">IF(L45="","",IF(ABS(L45)&lt;=O45,"Yes","No"))</f>
        <v>Yes</v>
      </c>
      <c r="S45" s="32" t="str">
        <f aca="false">IF(L45="","",IF(ABS(L45)&lt;=1.96*O45,"Yes","No"))</f>
        <v>Yes</v>
      </c>
      <c r="T45" s="59" t="n">
        <f aca="false">IF(D45="","",ROUND(SQRT(((D45+G45)*O45/100)^2+(J45*(D45+G45)*0.12018)^2),0))</f>
        <v>15</v>
      </c>
      <c r="U45" s="32"/>
    </row>
    <row r="46" customFormat="false" ht="15" hidden="false" customHeight="false" outlineLevel="0" collapsed="false">
      <c r="A46" s="32" t="s">
        <v>159</v>
      </c>
      <c r="B46" s="32" t="s">
        <v>217</v>
      </c>
      <c r="C46" s="32" t="s">
        <v>221</v>
      </c>
      <c r="D46" s="59" t="n">
        <v>135</v>
      </c>
      <c r="E46" s="59" t="n">
        <v>159</v>
      </c>
      <c r="F46" s="68" t="n">
        <f aca="false">IF(E46="","",D46-E46)</f>
        <v>-24</v>
      </c>
      <c r="G46" s="59" t="n">
        <v>196</v>
      </c>
      <c r="H46" s="59" t="n">
        <v>225</v>
      </c>
      <c r="I46" s="68" t="n">
        <f aca="false">IF(H46="","",G46-H46)</f>
        <v>-29</v>
      </c>
      <c r="J46" s="40" t="n">
        <f aca="false">IF(OR(D46="",D46+G46=0),"",D46/(D46+G46))</f>
        <v>0.40785498489426</v>
      </c>
      <c r="K46" s="40" t="n">
        <f aca="false">IF(E46="","",E46/(E46+H46))</f>
        <v>0.4140625</v>
      </c>
      <c r="L46" s="69" t="n">
        <f aca="false">IF(OR(K46="",J46=""),"",(J46-K46)*100)</f>
        <v>-0.620751510574019</v>
      </c>
      <c r="M46" s="36" t="n">
        <v>4.03818272070787</v>
      </c>
      <c r="N46" s="36" t="n">
        <v>1.27761517265463</v>
      </c>
      <c r="O46" s="36" t="n">
        <f aca="false">SQRT(M46^2+N46^2)</f>
        <v>4.23547166384346</v>
      </c>
      <c r="P46" s="40" t="n">
        <f aca="false">IF(J46="","",MAX(0,J46-1.96*O46/100))</f>
        <v>0.324839740282928</v>
      </c>
      <c r="Q46" s="40" t="n">
        <f aca="false">IF(J46="","",MIN(1,J46+1.96*O46/100))</f>
        <v>0.490870229505592</v>
      </c>
      <c r="R46" s="32" t="str">
        <f aca="false">IF(L46="","",IF(ABS(L46)&lt;=O46,"Yes","No"))</f>
        <v>Yes</v>
      </c>
      <c r="S46" s="32" t="str">
        <f aca="false">IF(L46="","",IF(ABS(L46)&lt;=1.96*O46,"Yes","No"))</f>
        <v>Yes</v>
      </c>
      <c r="T46" s="59" t="n">
        <f aca="false">IF(D46="","",ROUND(SQRT(((D46+G46)*O46/100)^2+(J46*(D46+G46)*0.12018)^2),0))</f>
        <v>21</v>
      </c>
      <c r="U46" s="32"/>
    </row>
    <row r="47" customFormat="false" ht="15" hidden="false" customHeight="false" outlineLevel="0" collapsed="false">
      <c r="A47" s="32" t="s">
        <v>159</v>
      </c>
      <c r="B47" s="32" t="s">
        <v>222</v>
      </c>
      <c r="C47" s="32" t="s">
        <v>223</v>
      </c>
      <c r="D47" s="59" t="n">
        <v>184</v>
      </c>
      <c r="E47" s="59" t="n">
        <v>209</v>
      </c>
      <c r="F47" s="68" t="n">
        <f aca="false">IF(E47="","",D47-E47)</f>
        <v>-25</v>
      </c>
      <c r="G47" s="59" t="n">
        <v>432</v>
      </c>
      <c r="H47" s="59" t="n">
        <v>498</v>
      </c>
      <c r="I47" s="68" t="n">
        <f aca="false">IF(H47="","",G47-H47)</f>
        <v>-66</v>
      </c>
      <c r="J47" s="40" t="n">
        <f aca="false">IF(OR(D47="",D47+G47=0),"",D47/(D47+G47))</f>
        <v>0.298701298701299</v>
      </c>
      <c r="K47" s="40" t="n">
        <f aca="false">IF(E47="","",E47/(E47+H47))</f>
        <v>0.295615275813296</v>
      </c>
      <c r="L47" s="69" t="n">
        <f aca="false">IF(OR(K47="",J47=""),"",(J47-K47)*100)</f>
        <v>0.308602288800308</v>
      </c>
      <c r="M47" s="36" t="n">
        <v>2.71116541300278</v>
      </c>
      <c r="N47" s="36" t="n">
        <v>1.27761517265463</v>
      </c>
      <c r="O47" s="36" t="n">
        <f aca="false">SQRT(M47^2+N47^2)</f>
        <v>2.99711835369574</v>
      </c>
      <c r="P47" s="40" t="n">
        <f aca="false">IF(J47="","",MAX(0,J47-1.96*O47/100))</f>
        <v>0.239957778968862</v>
      </c>
      <c r="Q47" s="40" t="n">
        <f aca="false">IF(J47="","",MIN(1,J47+1.96*O47/100))</f>
        <v>0.357444818433735</v>
      </c>
      <c r="R47" s="32" t="str">
        <f aca="false">IF(L47="","",IF(ABS(L47)&lt;=O47,"Yes","No"))</f>
        <v>Yes</v>
      </c>
      <c r="S47" s="32" t="str">
        <f aca="false">IF(L47="","",IF(ABS(L47)&lt;=1.96*O47,"Yes","No"))</f>
        <v>Yes</v>
      </c>
      <c r="T47" s="59" t="n">
        <f aca="false">IF(D47="","",ROUND(SQRT(((D47+G47)*O47/100)^2+(J47*(D47+G47)*0.07897)^2),0))</f>
        <v>23</v>
      </c>
      <c r="U47" s="32"/>
    </row>
    <row r="48" customFormat="false" ht="15" hidden="false" customHeight="false" outlineLevel="0" collapsed="false">
      <c r="A48" s="32" t="s">
        <v>159</v>
      </c>
      <c r="B48" s="32" t="s">
        <v>222</v>
      </c>
      <c r="C48" s="32" t="s">
        <v>224</v>
      </c>
      <c r="D48" s="59" t="n">
        <v>175</v>
      </c>
      <c r="E48" s="59" t="n">
        <v>210</v>
      </c>
      <c r="F48" s="68" t="n">
        <f aca="false">IF(E48="","",D48-E48)</f>
        <v>-35</v>
      </c>
      <c r="G48" s="59" t="n">
        <v>462</v>
      </c>
      <c r="H48" s="59" t="n">
        <v>536</v>
      </c>
      <c r="I48" s="68" t="n">
        <f aca="false">IF(H48="","",G48-H48)</f>
        <v>-74</v>
      </c>
      <c r="J48" s="40" t="n">
        <f aca="false">IF(OR(D48="",D48+G48=0),"",D48/(D48+G48))</f>
        <v>0.274725274725275</v>
      </c>
      <c r="K48" s="40" t="n">
        <f aca="false">IF(E48="","",E48/(E48+H48))</f>
        <v>0.281501340482574</v>
      </c>
      <c r="L48" s="69" t="n">
        <f aca="false">IF(OR(K48="",J48=""),"",(J48-K48)*100)</f>
        <v>-0.6776065757299</v>
      </c>
      <c r="M48" s="36" t="n">
        <v>2.71116541300278</v>
      </c>
      <c r="N48" s="36" t="n">
        <v>1.27761517265463</v>
      </c>
      <c r="O48" s="36" t="n">
        <f aca="false">SQRT(M48^2+N48^2)</f>
        <v>2.99711835369574</v>
      </c>
      <c r="P48" s="40" t="n">
        <f aca="false">IF(J48="","",MAX(0,J48-1.96*O48/100))</f>
        <v>0.215981754992838</v>
      </c>
      <c r="Q48" s="40" t="n">
        <f aca="false">IF(J48="","",MIN(1,J48+1.96*O48/100))</f>
        <v>0.333468794457711</v>
      </c>
      <c r="R48" s="32" t="str">
        <f aca="false">IF(L48="","",IF(ABS(L48)&lt;=O48,"Yes","No"))</f>
        <v>Yes</v>
      </c>
      <c r="S48" s="32" t="str">
        <f aca="false">IF(L48="","",IF(ABS(L48)&lt;=1.96*O48,"Yes","No"))</f>
        <v>Yes</v>
      </c>
      <c r="T48" s="59" t="n">
        <f aca="false">IF(D48="","",ROUND(SQRT(((D48+G48)*O48/100)^2+(J48*(D48+G48)*0.07897)^2),0))</f>
        <v>24</v>
      </c>
      <c r="U48" s="32"/>
    </row>
    <row r="49" customFormat="false" ht="15" hidden="false" customHeight="false" outlineLevel="0" collapsed="false">
      <c r="A49" s="32" t="s">
        <v>159</v>
      </c>
      <c r="B49" s="32" t="s">
        <v>222</v>
      </c>
      <c r="C49" s="32" t="s">
        <v>225</v>
      </c>
      <c r="D49" s="59" t="n">
        <v>165</v>
      </c>
      <c r="E49" s="59" t="n">
        <v>206</v>
      </c>
      <c r="F49" s="68" t="n">
        <f aca="false">IF(E49="","",D49-E49)</f>
        <v>-41</v>
      </c>
      <c r="G49" s="59" t="n">
        <v>429</v>
      </c>
      <c r="H49" s="59" t="n">
        <v>472</v>
      </c>
      <c r="I49" s="68" t="n">
        <f aca="false">IF(H49="","",G49-H49)</f>
        <v>-43</v>
      </c>
      <c r="J49" s="40" t="n">
        <f aca="false">IF(OR(D49="",D49+G49=0),"",D49/(D49+G49))</f>
        <v>0.277777777777778</v>
      </c>
      <c r="K49" s="40" t="n">
        <f aca="false">IF(E49="","",E49/(E49+H49))</f>
        <v>0.303834808259587</v>
      </c>
      <c r="L49" s="69" t="n">
        <f aca="false">IF(OR(K49="",J49=""),"",(J49-K49)*100)</f>
        <v>-2.60570304818092</v>
      </c>
      <c r="M49" s="36" t="n">
        <v>2.71116541300278</v>
      </c>
      <c r="N49" s="36" t="n">
        <v>1.27761517265463</v>
      </c>
      <c r="O49" s="36" t="n">
        <f aca="false">SQRT(M49^2+N49^2)</f>
        <v>2.99711835369574</v>
      </c>
      <c r="P49" s="40" t="n">
        <f aca="false">IF(J49="","",MAX(0,J49-1.96*O49/100))</f>
        <v>0.219034258045341</v>
      </c>
      <c r="Q49" s="40" t="n">
        <f aca="false">IF(J49="","",MIN(1,J49+1.96*O49/100))</f>
        <v>0.336521297510214</v>
      </c>
      <c r="R49" s="32" t="str">
        <f aca="false">IF(L49="","",IF(ABS(L49)&lt;=O49,"Yes","No"))</f>
        <v>Yes</v>
      </c>
      <c r="S49" s="32" t="str">
        <f aca="false">IF(L49="","",IF(ABS(L49)&lt;=1.96*O49,"Yes","No"))</f>
        <v>Yes</v>
      </c>
      <c r="T49" s="59" t="n">
        <f aca="false">IF(D49="","",ROUND(SQRT(((D49+G49)*O49/100)^2+(J49*(D49+G49)*0.07897)^2),0))</f>
        <v>22</v>
      </c>
      <c r="U49" s="32"/>
    </row>
    <row r="50" customFormat="false" ht="15" hidden="false" customHeight="false" outlineLevel="0" collapsed="false">
      <c r="A50" s="32" t="s">
        <v>159</v>
      </c>
      <c r="B50" s="32" t="s">
        <v>226</v>
      </c>
      <c r="C50" s="32" t="s">
        <v>227</v>
      </c>
      <c r="D50" s="59" t="n">
        <v>159</v>
      </c>
      <c r="E50" s="59" t="n">
        <v>167</v>
      </c>
      <c r="F50" s="68" t="n">
        <f aca="false">IF(E50="","",D50-E50)</f>
        <v>-8</v>
      </c>
      <c r="G50" s="59" t="n">
        <v>403</v>
      </c>
      <c r="H50" s="59" t="n">
        <v>435</v>
      </c>
      <c r="I50" s="68" t="n">
        <f aca="false">IF(H50="","",G50-H50)</f>
        <v>-32</v>
      </c>
      <c r="J50" s="40" t="n">
        <f aca="false">IF(OR(D50="",D50+G50=0),"",D50/(D50+G50))</f>
        <v>0.282918149466192</v>
      </c>
      <c r="K50" s="40" t="n">
        <f aca="false">IF(E50="","",E50/(E50+H50))</f>
        <v>0.277408637873754</v>
      </c>
      <c r="L50" s="69" t="n">
        <f aca="false">IF(OR(K50="",J50=""),"",(J50-K50)*100)</f>
        <v>0.550951159243801</v>
      </c>
      <c r="M50" s="36" t="n">
        <v>2.71116541300278</v>
      </c>
      <c r="N50" s="36" t="n">
        <v>1.27761517265463</v>
      </c>
      <c r="O50" s="36" t="n">
        <f aca="false">SQRT(M50^2+N50^2)</f>
        <v>2.99711835369574</v>
      </c>
      <c r="P50" s="40" t="n">
        <f aca="false">IF(J50="","",MAX(0,J50-1.96*O50/100))</f>
        <v>0.224174629733756</v>
      </c>
      <c r="Q50" s="40" t="n">
        <f aca="false">IF(J50="","",MIN(1,J50+1.96*O50/100))</f>
        <v>0.341661669198629</v>
      </c>
      <c r="R50" s="32" t="str">
        <f aca="false">IF(L50="","",IF(ABS(L50)&lt;=O50,"Yes","No"))</f>
        <v>Yes</v>
      </c>
      <c r="S50" s="32" t="str">
        <f aca="false">IF(L50="","",IF(ABS(L50)&lt;=1.96*O50,"Yes","No"))</f>
        <v>Yes</v>
      </c>
      <c r="T50" s="59" t="n">
        <f aca="false">IF(D50="","",ROUND(SQRT(((D50+G50)*O50/100)^2+(J50*(D50+G50)*0.07897)^2),0))</f>
        <v>21</v>
      </c>
      <c r="U50" s="32"/>
    </row>
    <row r="51" customFormat="false" ht="15" hidden="false" customHeight="false" outlineLevel="0" collapsed="false">
      <c r="A51" s="32" t="s">
        <v>159</v>
      </c>
      <c r="B51" s="32" t="s">
        <v>226</v>
      </c>
      <c r="C51" s="32" t="s">
        <v>228</v>
      </c>
      <c r="D51" s="59" t="n">
        <v>87</v>
      </c>
      <c r="E51" s="59" t="n">
        <v>78</v>
      </c>
      <c r="F51" s="68" t="n">
        <f aca="false">IF(E51="","",D51-E51)</f>
        <v>9</v>
      </c>
      <c r="G51" s="59" t="n">
        <v>201</v>
      </c>
      <c r="H51" s="59" t="n">
        <v>221</v>
      </c>
      <c r="I51" s="68" t="n">
        <f aca="false">IF(H51="","",G51-H51)</f>
        <v>-20</v>
      </c>
      <c r="J51" s="40" t="n">
        <f aca="false">IF(OR(D51="",D51+G51=0),"",D51/(D51+G51))</f>
        <v>0.302083333333333</v>
      </c>
      <c r="K51" s="40" t="n">
        <f aca="false">IF(E51="","",E51/(E51+H51))</f>
        <v>0.260869565217391</v>
      </c>
      <c r="L51" s="69" t="n">
        <f aca="false">IF(OR(K51="",J51=""),"",(J51-K51)*100)</f>
        <v>4.1213768115942</v>
      </c>
      <c r="M51" s="36" t="n">
        <v>4.03818272070787</v>
      </c>
      <c r="N51" s="36" t="n">
        <v>1.27761517265463</v>
      </c>
      <c r="O51" s="36" t="n">
        <f aca="false">SQRT(M51^2+N51^2)</f>
        <v>4.23547166384346</v>
      </c>
      <c r="P51" s="40" t="n">
        <f aca="false">IF(J51="","",MAX(0,J51-1.96*O51/100))</f>
        <v>0.219068088722001</v>
      </c>
      <c r="Q51" s="40" t="n">
        <f aca="false">IF(J51="","",MIN(1,J51+1.96*O51/100))</f>
        <v>0.385098577944665</v>
      </c>
      <c r="R51" s="32" t="str">
        <f aca="false">IF(L51="","",IF(ABS(L51)&lt;=O51,"Yes","No"))</f>
        <v>Yes</v>
      </c>
      <c r="S51" s="32" t="str">
        <f aca="false">IF(L51="","",IF(ABS(L51)&lt;=1.96*O51,"Yes","No"))</f>
        <v>Yes</v>
      </c>
      <c r="T51" s="59" t="n">
        <f aca="false">IF(D51="","",ROUND(SQRT(((D51+G51)*O51/100)^2+(J51*(D51+G51)*0.12018)^2),0))</f>
        <v>16</v>
      </c>
      <c r="U51" s="32"/>
    </row>
    <row r="52" customFormat="false" ht="15" hidden="false" customHeight="false" outlineLevel="0" collapsed="false">
      <c r="A52" s="32" t="s">
        <v>159</v>
      </c>
      <c r="B52" s="32" t="s">
        <v>229</v>
      </c>
      <c r="C52" s="32" t="s">
        <v>229</v>
      </c>
      <c r="D52" s="59" t="n">
        <v>36</v>
      </c>
      <c r="E52" s="59" t="n">
        <v>46</v>
      </c>
      <c r="F52" s="68" t="n">
        <f aca="false">IF(E52="","",D52-E52)</f>
        <v>-10</v>
      </c>
      <c r="G52" s="59" t="n">
        <v>56</v>
      </c>
      <c r="H52" s="59" t="n">
        <v>54</v>
      </c>
      <c r="I52" s="68" t="n">
        <f aca="false">IF(H52="","",G52-H52)</f>
        <v>2</v>
      </c>
      <c r="J52" s="40" t="n">
        <f aca="false">IF(OR(D52="",D52+G52=0),"",D52/(D52+G52))</f>
        <v>0.391304347826087</v>
      </c>
      <c r="K52" s="40" t="n">
        <f aca="false">IF(E52="","",E52/(E52+H52))</f>
        <v>0.46</v>
      </c>
      <c r="L52" s="69" t="n">
        <f aca="false">IF(OR(K52="",J52=""),"",(J52-K52)*100)</f>
        <v>-6.86956521739131</v>
      </c>
      <c r="M52" s="36" t="n">
        <v>4.03818272070787</v>
      </c>
      <c r="N52" s="36" t="n">
        <v>1.27761517265463</v>
      </c>
      <c r="O52" s="36" t="n">
        <f aca="false">SQRT(M52^2+N52^2)</f>
        <v>4.23547166384346</v>
      </c>
      <c r="P52" s="40" t="n">
        <f aca="false">IF(J52="","",MAX(0,J52-1.96*O52/100))</f>
        <v>0.308289103214755</v>
      </c>
      <c r="Q52" s="40" t="n">
        <f aca="false">IF(J52="","",MIN(1,J52+1.96*O52/100))</f>
        <v>0.474319592437419</v>
      </c>
      <c r="R52" s="32" t="str">
        <f aca="false">IF(L52="","",IF(ABS(L52)&lt;=O52,"Yes","No"))</f>
        <v>No</v>
      </c>
      <c r="S52" s="32" t="str">
        <f aca="false">IF(L52="","",IF(ABS(L52)&lt;=1.96*O52,"Yes","No"))</f>
        <v>Yes</v>
      </c>
      <c r="T52" s="59" t="n">
        <f aca="false">IF(D52="","",ROUND(SQRT(((D52+G52)*O52/100)^2+(J52*(D52+G52)*0.12018)^2),0))</f>
        <v>6</v>
      </c>
      <c r="U52" s="32"/>
    </row>
    <row r="53" customFormat="false" ht="15" hidden="false" customHeight="false" outlineLevel="0" collapsed="false">
      <c r="A53" s="32" t="s">
        <v>230</v>
      </c>
      <c r="B53" s="32" t="s">
        <v>231</v>
      </c>
      <c r="C53" s="32" t="s">
        <v>231</v>
      </c>
      <c r="D53" s="59" t="n">
        <v>468</v>
      </c>
      <c r="E53" s="59" t="n">
        <v>494</v>
      </c>
      <c r="F53" s="68" t="n">
        <f aca="false">IF(E53="","",D53-E53)</f>
        <v>-26</v>
      </c>
      <c r="G53" s="59" t="n">
        <v>458</v>
      </c>
      <c r="H53" s="59" t="n">
        <v>519</v>
      </c>
      <c r="I53" s="68" t="n">
        <f aca="false">IF(H53="","",G53-H53)</f>
        <v>-61</v>
      </c>
      <c r="J53" s="40" t="n">
        <f aca="false">IF(OR(D53="",D53+G53=0),"",D53/(D53+G53))</f>
        <v>0.505399568034557</v>
      </c>
      <c r="K53" s="40" t="n">
        <f aca="false">IF(E53="","",E53/(E53+H53))</f>
        <v>0.487660414610069</v>
      </c>
      <c r="L53" s="69" t="n">
        <f aca="false">IF(OR(K53="",J53=""),"",(J53-K53)*100)</f>
        <v>1.77391534244881</v>
      </c>
      <c r="M53" s="36" t="n">
        <v>2.38700327881287</v>
      </c>
      <c r="N53" s="36" t="n">
        <v>1.27761517265463</v>
      </c>
      <c r="O53" s="36" t="n">
        <f aca="false">SQRT(M53^2+N53^2)</f>
        <v>2.70741300552035</v>
      </c>
      <c r="P53" s="40" t="n">
        <f aca="false">IF(J53="","",MAX(0,J53-1.96*O53/100))</f>
        <v>0.452334273126358</v>
      </c>
      <c r="Q53" s="40" t="n">
        <f aca="false">IF(J53="","",MIN(1,J53+1.96*O53/100))</f>
        <v>0.558464862942756</v>
      </c>
      <c r="R53" s="32" t="str">
        <f aca="false">IF(L53="","",IF(ABS(L53)&lt;=O53,"Yes","No"))</f>
        <v>Yes</v>
      </c>
      <c r="S53" s="32" t="str">
        <f aca="false">IF(L53="","",IF(ABS(L53)&lt;=1.96*O53,"Yes","No"))</f>
        <v>Yes</v>
      </c>
      <c r="T53" s="59" t="n">
        <f aca="false">IF(D53="","",ROUND(SQRT(((D53+G53)*O53/100)^2+(J53*(D53+G53)*0.07933)^2),0))</f>
        <v>45</v>
      </c>
      <c r="U53" s="32"/>
    </row>
    <row r="54" customFormat="false" ht="15" hidden="false" customHeight="false" outlineLevel="0" collapsed="false">
      <c r="A54" s="32" t="s">
        <v>230</v>
      </c>
      <c r="B54" s="32" t="s">
        <v>232</v>
      </c>
      <c r="C54" s="32" t="s">
        <v>233</v>
      </c>
      <c r="D54" s="59" t="n">
        <v>316</v>
      </c>
      <c r="E54" s="59" t="n">
        <v>264</v>
      </c>
      <c r="F54" s="68" t="n">
        <f aca="false">IF(E54="","",D54-E54)</f>
        <v>52</v>
      </c>
      <c r="G54" s="59" t="n">
        <v>86</v>
      </c>
      <c r="H54" s="59" t="n">
        <v>71</v>
      </c>
      <c r="I54" s="68" t="n">
        <f aca="false">IF(H54="","",G54-H54)</f>
        <v>15</v>
      </c>
      <c r="J54" s="40" t="n">
        <f aca="false">IF(OR(D54="",D54+G54=0),"",D54/(D54+G54))</f>
        <v>0.786069651741294</v>
      </c>
      <c r="K54" s="40" t="n">
        <f aca="false">IF(E54="","",E54/(E54+H54))</f>
        <v>0.788059701492537</v>
      </c>
      <c r="L54" s="69" t="n">
        <f aca="false">IF(OR(K54="",J54=""),"",(J54-K54)*100)</f>
        <v>-0.199004975124384</v>
      </c>
      <c r="M54" s="36" t="n">
        <v>4.03818272070787</v>
      </c>
      <c r="N54" s="36" t="n">
        <v>1.27761517265463</v>
      </c>
      <c r="O54" s="36" t="n">
        <f aca="false">SQRT(M54^2+N54^2)</f>
        <v>4.23547166384346</v>
      </c>
      <c r="P54" s="40" t="n">
        <f aca="false">IF(J54="","",MAX(0,J54-1.96*O54/100))</f>
        <v>0.703054407129962</v>
      </c>
      <c r="Q54" s="40" t="n">
        <f aca="false">IF(J54="","",MIN(1,J54+1.96*O54/100))</f>
        <v>0.869084896352625</v>
      </c>
      <c r="R54" s="32" t="str">
        <f aca="false">IF(L54="","",IF(ABS(L54)&lt;=O54,"Yes","No"))</f>
        <v>Yes</v>
      </c>
      <c r="S54" s="32" t="str">
        <f aca="false">IF(L54="","",IF(ABS(L54)&lt;=1.96*O54,"Yes","No"))</f>
        <v>Yes</v>
      </c>
      <c r="T54" s="59" t="n">
        <f aca="false">IF(D54="","",ROUND(SQRT(((D54+G54)*O54/100)^2+(J54*(D54+G54)*0.12018)^2),0))</f>
        <v>42</v>
      </c>
      <c r="U54" s="32"/>
    </row>
    <row r="55" customFormat="false" ht="15" hidden="false" customHeight="false" outlineLevel="0" collapsed="false">
      <c r="A55" s="32" t="s">
        <v>230</v>
      </c>
      <c r="B55" s="32" t="s">
        <v>232</v>
      </c>
      <c r="C55" s="32" t="s">
        <v>234</v>
      </c>
      <c r="D55" s="59" t="n">
        <v>223</v>
      </c>
      <c r="E55" s="59" t="n">
        <v>152</v>
      </c>
      <c r="F55" s="68" t="n">
        <f aca="false">IF(E55="","",D55-E55)</f>
        <v>71</v>
      </c>
      <c r="G55" s="59" t="n">
        <v>74</v>
      </c>
      <c r="H55" s="59" t="n">
        <v>57</v>
      </c>
      <c r="I55" s="68" t="n">
        <f aca="false">IF(H55="","",G55-H55)</f>
        <v>17</v>
      </c>
      <c r="J55" s="40" t="n">
        <f aca="false">IF(OR(D55="",D55+G55=0),"",D55/(D55+G55))</f>
        <v>0.750841750841751</v>
      </c>
      <c r="K55" s="40" t="n">
        <f aca="false">IF(E55="","",E55/(E55+H55))</f>
        <v>0.727272727272727</v>
      </c>
      <c r="L55" s="69" t="n">
        <f aca="false">IF(OR(K55="",J55=""),"",(J55-K55)*100)</f>
        <v>2.35690235690236</v>
      </c>
      <c r="M55" s="36" t="n">
        <v>4.03818272070787</v>
      </c>
      <c r="N55" s="36" t="n">
        <v>1.27761517265463</v>
      </c>
      <c r="O55" s="36" t="n">
        <f aca="false">SQRT(M55^2+N55^2)</f>
        <v>4.23547166384346</v>
      </c>
      <c r="P55" s="40" t="n">
        <f aca="false">IF(J55="","",MAX(0,J55-1.96*O55/100))</f>
        <v>0.667826506230419</v>
      </c>
      <c r="Q55" s="40" t="n">
        <f aca="false">IF(J55="","",MIN(1,J55+1.96*O55/100))</f>
        <v>0.833856995453083</v>
      </c>
      <c r="R55" s="32" t="str">
        <f aca="false">IF(L55="","",IF(ABS(L55)&lt;=O55,"Yes","No"))</f>
        <v>Yes</v>
      </c>
      <c r="S55" s="32" t="str">
        <f aca="false">IF(L55="","",IF(ABS(L55)&lt;=1.96*O55,"Yes","No"))</f>
        <v>Yes</v>
      </c>
      <c r="T55" s="59" t="n">
        <f aca="false">IF(D55="","",ROUND(SQRT(((D55+G55)*O55/100)^2+(J55*(D55+G55)*0.12018)^2),0))</f>
        <v>30</v>
      </c>
      <c r="U55" s="32"/>
    </row>
    <row r="56" customFormat="false" ht="15" hidden="false" customHeight="false" outlineLevel="0" collapsed="false">
      <c r="A56" s="32" t="s">
        <v>230</v>
      </c>
      <c r="B56" s="32" t="s">
        <v>232</v>
      </c>
      <c r="C56" s="32" t="s">
        <v>235</v>
      </c>
      <c r="D56" s="59" t="n">
        <v>242</v>
      </c>
      <c r="E56" s="59" t="n">
        <v>191</v>
      </c>
      <c r="F56" s="68" t="n">
        <f aca="false">IF(E56="","",D56-E56)</f>
        <v>51</v>
      </c>
      <c r="G56" s="59" t="n">
        <v>72</v>
      </c>
      <c r="H56" s="59" t="n">
        <v>48</v>
      </c>
      <c r="I56" s="68" t="n">
        <f aca="false">IF(H56="","",G56-H56)</f>
        <v>24</v>
      </c>
      <c r="J56" s="40" t="n">
        <f aca="false">IF(OR(D56="",D56+G56=0),"",D56/(D56+G56))</f>
        <v>0.770700636942675</v>
      </c>
      <c r="K56" s="40" t="n">
        <f aca="false">IF(E56="","",E56/(E56+H56))</f>
        <v>0.799163179916318</v>
      </c>
      <c r="L56" s="69" t="n">
        <f aca="false">IF(OR(K56="",J56=""),"",(J56-K56)*100)</f>
        <v>-2.84625429736428</v>
      </c>
      <c r="M56" s="36" t="n">
        <v>4.03818272070787</v>
      </c>
      <c r="N56" s="36" t="n">
        <v>1.27761517265463</v>
      </c>
      <c r="O56" s="36" t="n">
        <f aca="false">SQRT(M56^2+N56^2)</f>
        <v>4.23547166384346</v>
      </c>
      <c r="P56" s="40" t="n">
        <f aca="false">IF(J56="","",MAX(0,J56-1.96*O56/100))</f>
        <v>0.687685392331343</v>
      </c>
      <c r="Q56" s="40" t="n">
        <f aca="false">IF(J56="","",MIN(1,J56+1.96*O56/100))</f>
        <v>0.853715881554007</v>
      </c>
      <c r="R56" s="32" t="str">
        <f aca="false">IF(L56="","",IF(ABS(L56)&lt;=O56,"Yes","No"))</f>
        <v>Yes</v>
      </c>
      <c r="S56" s="32" t="str">
        <f aca="false">IF(L56="","",IF(ABS(L56)&lt;=1.96*O56,"Yes","No"))</f>
        <v>Yes</v>
      </c>
      <c r="T56" s="59" t="n">
        <f aca="false">IF(D56="","",ROUND(SQRT(((D56+G56)*O56/100)^2+(J56*(D56+G56)*0.12018)^2),0))</f>
        <v>32</v>
      </c>
      <c r="U56" s="32"/>
    </row>
    <row r="57" customFormat="false" ht="15" hidden="false" customHeight="false" outlineLevel="0" collapsed="false">
      <c r="A57" s="32" t="s">
        <v>230</v>
      </c>
      <c r="B57" s="32" t="s">
        <v>232</v>
      </c>
      <c r="C57" s="32" t="s">
        <v>236</v>
      </c>
      <c r="D57" s="59" t="n">
        <v>219</v>
      </c>
      <c r="E57" s="59" t="n">
        <v>182</v>
      </c>
      <c r="F57" s="68" t="n">
        <f aca="false">IF(E57="","",D57-E57)</f>
        <v>37</v>
      </c>
      <c r="G57" s="59" t="n">
        <v>78</v>
      </c>
      <c r="H57" s="59" t="n">
        <v>56</v>
      </c>
      <c r="I57" s="68" t="n">
        <f aca="false">IF(H57="","",G57-H57)</f>
        <v>22</v>
      </c>
      <c r="J57" s="40" t="n">
        <f aca="false">IF(OR(D57="",D57+G57=0),"",D57/(D57+G57))</f>
        <v>0.737373737373737</v>
      </c>
      <c r="K57" s="40" t="n">
        <f aca="false">IF(E57="","",E57/(E57+H57))</f>
        <v>0.764705882352941</v>
      </c>
      <c r="L57" s="69" t="n">
        <f aca="false">IF(OR(K57="",J57=""),"",(J57-K57)*100)</f>
        <v>-2.73321449792038</v>
      </c>
      <c r="M57" s="36" t="n">
        <v>4.03818272070787</v>
      </c>
      <c r="N57" s="36" t="n">
        <v>1.27761517265463</v>
      </c>
      <c r="O57" s="36" t="n">
        <f aca="false">SQRT(M57^2+N57^2)</f>
        <v>4.23547166384346</v>
      </c>
      <c r="P57" s="40" t="n">
        <f aca="false">IF(J57="","",MAX(0,J57-1.96*O57/100))</f>
        <v>0.654358492762406</v>
      </c>
      <c r="Q57" s="40" t="n">
        <f aca="false">IF(J57="","",MIN(1,J57+1.96*O57/100))</f>
        <v>0.820388981985069</v>
      </c>
      <c r="R57" s="32" t="str">
        <f aca="false">IF(L57="","",IF(ABS(L57)&lt;=O57,"Yes","No"))</f>
        <v>Yes</v>
      </c>
      <c r="S57" s="32" t="str">
        <f aca="false">IF(L57="","",IF(ABS(L57)&lt;=1.96*O57,"Yes","No"))</f>
        <v>Yes</v>
      </c>
      <c r="T57" s="59" t="n">
        <f aca="false">IF(D57="","",ROUND(SQRT(((D57+G57)*O57/100)^2+(J57*(D57+G57)*0.12018)^2),0))</f>
        <v>29</v>
      </c>
      <c r="U57" s="32"/>
    </row>
    <row r="58" customFormat="false" ht="15" hidden="false" customHeight="false" outlineLevel="0" collapsed="false">
      <c r="A58" s="32" t="s">
        <v>230</v>
      </c>
      <c r="B58" s="32" t="s">
        <v>232</v>
      </c>
      <c r="C58" s="32" t="s">
        <v>237</v>
      </c>
      <c r="D58" s="59" t="n">
        <v>246</v>
      </c>
      <c r="E58" s="59" t="n">
        <v>182</v>
      </c>
      <c r="F58" s="68" t="n">
        <f aca="false">IF(E58="","",D58-E58)</f>
        <v>64</v>
      </c>
      <c r="G58" s="59" t="n">
        <v>75</v>
      </c>
      <c r="H58" s="59" t="n">
        <v>50</v>
      </c>
      <c r="I58" s="68" t="n">
        <f aca="false">IF(H58="","",G58-H58)</f>
        <v>25</v>
      </c>
      <c r="J58" s="40" t="n">
        <f aca="false">IF(OR(D58="",D58+G58=0),"",D58/(D58+G58))</f>
        <v>0.766355140186916</v>
      </c>
      <c r="K58" s="40" t="n">
        <f aca="false">IF(E58="","",E58/(E58+H58))</f>
        <v>0.78448275862069</v>
      </c>
      <c r="L58" s="69" t="n">
        <f aca="false">IF(OR(K58="",J58=""),"",(J58-K58)*100)</f>
        <v>-1.81276184337738</v>
      </c>
      <c r="M58" s="36" t="n">
        <v>4.03818272070787</v>
      </c>
      <c r="N58" s="36" t="n">
        <v>1.27761517265463</v>
      </c>
      <c r="O58" s="36" t="n">
        <f aca="false">SQRT(M58^2+N58^2)</f>
        <v>4.23547166384346</v>
      </c>
      <c r="P58" s="40" t="n">
        <f aca="false">IF(J58="","",MAX(0,J58-1.96*O58/100))</f>
        <v>0.683339895575584</v>
      </c>
      <c r="Q58" s="40" t="n">
        <f aca="false">IF(J58="","",MIN(1,J58+1.96*O58/100))</f>
        <v>0.849370384798248</v>
      </c>
      <c r="R58" s="32" t="str">
        <f aca="false">IF(L58="","",IF(ABS(L58)&lt;=O58,"Yes","No"))</f>
        <v>Yes</v>
      </c>
      <c r="S58" s="32" t="str">
        <f aca="false">IF(L58="","",IF(ABS(L58)&lt;=1.96*O58,"Yes","No"))</f>
        <v>Yes</v>
      </c>
      <c r="T58" s="59" t="n">
        <f aca="false">IF(D58="","",ROUND(SQRT(((D58+G58)*O58/100)^2+(J58*(D58+G58)*0.12018)^2),0))</f>
        <v>33</v>
      </c>
      <c r="U58" s="32"/>
    </row>
    <row r="59" customFormat="false" ht="15" hidden="false" customHeight="false" outlineLevel="0" collapsed="false">
      <c r="A59" s="32" t="s">
        <v>230</v>
      </c>
      <c r="B59" s="32" t="s">
        <v>232</v>
      </c>
      <c r="C59" s="32" t="s">
        <v>238</v>
      </c>
      <c r="D59" s="59" t="n">
        <v>315</v>
      </c>
      <c r="E59" s="59" t="n">
        <v>258</v>
      </c>
      <c r="F59" s="68" t="n">
        <f aca="false">IF(E59="","",D59-E59)</f>
        <v>57</v>
      </c>
      <c r="G59" s="59" t="n">
        <v>115</v>
      </c>
      <c r="H59" s="59" t="n">
        <v>100</v>
      </c>
      <c r="I59" s="68" t="n">
        <f aca="false">IF(H59="","",G59-H59)</f>
        <v>15</v>
      </c>
      <c r="J59" s="40" t="n">
        <f aca="false">IF(OR(D59="",D59+G59=0),"",D59/(D59+G59))</f>
        <v>0.732558139534884</v>
      </c>
      <c r="K59" s="40" t="n">
        <f aca="false">IF(E59="","",E59/(E59+H59))</f>
        <v>0.720670391061453</v>
      </c>
      <c r="L59" s="69" t="n">
        <f aca="false">IF(OR(K59="",J59=""),"",(J59-K59)*100)</f>
        <v>1.18877484734312</v>
      </c>
      <c r="M59" s="36" t="n">
        <v>4.03818272070787</v>
      </c>
      <c r="N59" s="36" t="n">
        <v>1.27761517265463</v>
      </c>
      <c r="O59" s="36" t="n">
        <f aca="false">SQRT(M59^2+N59^2)</f>
        <v>4.23547166384346</v>
      </c>
      <c r="P59" s="40" t="n">
        <f aca="false">IF(J59="","",MAX(0,J59-1.96*O59/100))</f>
        <v>0.649542894923552</v>
      </c>
      <c r="Q59" s="40" t="n">
        <f aca="false">IF(J59="","",MIN(1,J59+1.96*O59/100))</f>
        <v>0.815573384146216</v>
      </c>
      <c r="R59" s="32" t="str">
        <f aca="false">IF(L59="","",IF(ABS(L59)&lt;=O59,"Yes","No"))</f>
        <v>Yes</v>
      </c>
      <c r="S59" s="32" t="str">
        <f aca="false">IF(L59="","",IF(ABS(L59)&lt;=1.96*O59,"Yes","No"))</f>
        <v>Yes</v>
      </c>
      <c r="T59" s="59" t="n">
        <f aca="false">IF(D59="","",ROUND(SQRT(((D59+G59)*O59/100)^2+(J59*(D59+G59)*0.12018)^2),0))</f>
        <v>42</v>
      </c>
      <c r="U59" s="32"/>
    </row>
    <row r="60" customFormat="false" ht="15" hidden="false" customHeight="false" outlineLevel="0" collapsed="false">
      <c r="A60" s="32" t="s">
        <v>230</v>
      </c>
      <c r="B60" s="32" t="s">
        <v>232</v>
      </c>
      <c r="C60" s="32" t="s">
        <v>239</v>
      </c>
      <c r="D60" s="59" t="n">
        <v>766</v>
      </c>
      <c r="E60" s="59" t="n">
        <v>611</v>
      </c>
      <c r="F60" s="68" t="n">
        <f aca="false">IF(E60="","",D60-E60)</f>
        <v>155</v>
      </c>
      <c r="G60" s="59" t="n">
        <v>236</v>
      </c>
      <c r="H60" s="59" t="n">
        <v>154</v>
      </c>
      <c r="I60" s="68" t="n">
        <f aca="false">IF(H60="","",G60-H60)</f>
        <v>82</v>
      </c>
      <c r="J60" s="40" t="n">
        <f aca="false">IF(OR(D60="",D60+G60=0),"",D60/(D60+G60))</f>
        <v>0.764471057884232</v>
      </c>
      <c r="K60" s="40" t="n">
        <f aca="false">IF(E60="","",E60/(E60+H60))</f>
        <v>0.798692810457516</v>
      </c>
      <c r="L60" s="69" t="n">
        <f aca="false">IF(OR(K60="",J60=""),"",(J60-K60)*100)</f>
        <v>-3.42217525732849</v>
      </c>
      <c r="M60" s="36" t="n">
        <v>2.38700327881287</v>
      </c>
      <c r="N60" s="36" t="n">
        <v>1.27761517265463</v>
      </c>
      <c r="O60" s="36" t="n">
        <f aca="false">SQRT(M60^2+N60^2)</f>
        <v>2.70741300552035</v>
      </c>
      <c r="P60" s="40" t="n">
        <f aca="false">IF(J60="","",MAX(0,J60-1.96*O60/100))</f>
        <v>0.711405762976033</v>
      </c>
      <c r="Q60" s="40" t="n">
        <f aca="false">IF(J60="","",MIN(1,J60+1.96*O60/100))</f>
        <v>0.81753635279243</v>
      </c>
      <c r="R60" s="32" t="str">
        <f aca="false">IF(L60="","",IF(ABS(L60)&lt;=O60,"Yes","No"))</f>
        <v>No</v>
      </c>
      <c r="S60" s="32" t="str">
        <f aca="false">IF(L60="","",IF(ABS(L60)&lt;=1.96*O60,"Yes","No"))</f>
        <v>Yes</v>
      </c>
      <c r="T60" s="59" t="n">
        <f aca="false">IF(D60="","",ROUND(SQRT(((D60+G60)*O60/100)^2+(J60*(D60+G60)*0.07933)^2),0))</f>
        <v>67</v>
      </c>
      <c r="U60" s="32"/>
    </row>
    <row r="61" customFormat="false" ht="15" hidden="false" customHeight="false" outlineLevel="0" collapsed="false">
      <c r="A61" s="32" t="s">
        <v>230</v>
      </c>
      <c r="B61" s="32" t="s">
        <v>232</v>
      </c>
      <c r="C61" s="32" t="s">
        <v>240</v>
      </c>
      <c r="D61" s="59" t="n">
        <v>283</v>
      </c>
      <c r="E61" s="59" t="n">
        <v>280</v>
      </c>
      <c r="F61" s="68" t="n">
        <f aca="false">IF(E61="","",D61-E61)</f>
        <v>3</v>
      </c>
      <c r="G61" s="59" t="n">
        <v>143</v>
      </c>
      <c r="H61" s="59" t="n">
        <v>119</v>
      </c>
      <c r="I61" s="68" t="n">
        <f aca="false">IF(H61="","",G61-H61)</f>
        <v>24</v>
      </c>
      <c r="J61" s="40" t="n">
        <f aca="false">IF(OR(D61="",D61+G61=0),"",D61/(D61+G61))</f>
        <v>0.664319248826291</v>
      </c>
      <c r="K61" s="40" t="n">
        <f aca="false">IF(E61="","",E61/(E61+H61))</f>
        <v>0.701754385964912</v>
      </c>
      <c r="L61" s="69" t="n">
        <f aca="false">IF(OR(K61="",J61=""),"",(J61-K61)*100)</f>
        <v>-3.74351371386211</v>
      </c>
      <c r="M61" s="36" t="n">
        <v>4.03818272070787</v>
      </c>
      <c r="N61" s="36" t="n">
        <v>1.27761517265463</v>
      </c>
      <c r="O61" s="36" t="n">
        <f aca="false">SQRT(M61^2+N61^2)</f>
        <v>4.23547166384346</v>
      </c>
      <c r="P61" s="40" t="n">
        <f aca="false">IF(J61="","",MAX(0,J61-1.96*O61/100))</f>
        <v>0.581304004214959</v>
      </c>
      <c r="Q61" s="40" t="n">
        <f aca="false">IF(J61="","",MIN(1,J61+1.96*O61/100))</f>
        <v>0.747334493437623</v>
      </c>
      <c r="R61" s="32" t="str">
        <f aca="false">IF(L61="","",IF(ABS(L61)&lt;=O61,"Yes","No"))</f>
        <v>Yes</v>
      </c>
      <c r="S61" s="32" t="str">
        <f aca="false">IF(L61="","",IF(ABS(L61)&lt;=1.96*O61,"Yes","No"))</f>
        <v>Yes</v>
      </c>
      <c r="T61" s="59" t="n">
        <f aca="false">IF(D61="","",ROUND(SQRT(((D61+G61)*O61/100)^2+(J61*(D61+G61)*0.12018)^2),0))</f>
        <v>39</v>
      </c>
      <c r="U61" s="32"/>
    </row>
    <row r="62" customFormat="false" ht="15" hidden="false" customHeight="false" outlineLevel="0" collapsed="false">
      <c r="A62" s="32" t="s">
        <v>230</v>
      </c>
      <c r="B62" s="32" t="s">
        <v>232</v>
      </c>
      <c r="C62" s="32" t="s">
        <v>241</v>
      </c>
      <c r="D62" s="59" t="n">
        <v>492</v>
      </c>
      <c r="E62" s="59" t="n">
        <v>425</v>
      </c>
      <c r="F62" s="68" t="n">
        <f aca="false">IF(E62="","",D62-E62)</f>
        <v>67</v>
      </c>
      <c r="G62" s="59" t="n">
        <v>256</v>
      </c>
      <c r="H62" s="59" t="n">
        <v>264</v>
      </c>
      <c r="I62" s="68" t="n">
        <f aca="false">IF(H62="","",G62-H62)</f>
        <v>-8</v>
      </c>
      <c r="J62" s="40" t="n">
        <f aca="false">IF(OR(D62="",D62+G62=0),"",D62/(D62+G62))</f>
        <v>0.657754010695187</v>
      </c>
      <c r="K62" s="40" t="n">
        <f aca="false">IF(E62="","",E62/(E62+H62))</f>
        <v>0.616835994194485</v>
      </c>
      <c r="L62" s="69" t="n">
        <f aca="false">IF(OR(K62="",J62=""),"",(J62-K62)*100)</f>
        <v>4.09180165007024</v>
      </c>
      <c r="M62" s="36" t="n">
        <v>2.71116541300278</v>
      </c>
      <c r="N62" s="36" t="n">
        <v>1.27761517265463</v>
      </c>
      <c r="O62" s="36" t="n">
        <f aca="false">SQRT(M62^2+N62^2)</f>
        <v>2.99711835369574</v>
      </c>
      <c r="P62" s="40" t="n">
        <f aca="false">IF(J62="","",MAX(0,J62-1.96*O62/100))</f>
        <v>0.599010490962751</v>
      </c>
      <c r="Q62" s="40" t="n">
        <f aca="false">IF(J62="","",MIN(1,J62+1.96*O62/100))</f>
        <v>0.716497530427624</v>
      </c>
      <c r="R62" s="32" t="str">
        <f aca="false">IF(L62="","",IF(ABS(L62)&lt;=O62,"Yes","No"))</f>
        <v>No</v>
      </c>
      <c r="S62" s="32" t="str">
        <f aca="false">IF(L62="","",IF(ABS(L62)&lt;=1.96*O62,"Yes","No"))</f>
        <v>Yes</v>
      </c>
      <c r="T62" s="59" t="n">
        <f aca="false">IF(D62="","",ROUND(SQRT(((D62+G62)*O62/100)^2+(J62*(D62+G62)*0.07897)^2),0))</f>
        <v>45</v>
      </c>
      <c r="U62" s="32"/>
    </row>
    <row r="63" customFormat="false" ht="15" hidden="false" customHeight="false" outlineLevel="0" collapsed="false">
      <c r="A63" s="32" t="s">
        <v>230</v>
      </c>
      <c r="B63" s="32" t="s">
        <v>232</v>
      </c>
      <c r="C63" s="32" t="s">
        <v>242</v>
      </c>
      <c r="D63" s="59" t="n">
        <v>369</v>
      </c>
      <c r="E63" s="59" t="n">
        <v>339</v>
      </c>
      <c r="F63" s="68" t="n">
        <f aca="false">IF(E63="","",D63-E63)</f>
        <v>30</v>
      </c>
      <c r="G63" s="59" t="n">
        <v>197</v>
      </c>
      <c r="H63" s="59" t="n">
        <v>205</v>
      </c>
      <c r="I63" s="68" t="n">
        <f aca="false">IF(H63="","",G63-H63)</f>
        <v>-8</v>
      </c>
      <c r="J63" s="40" t="n">
        <f aca="false">IF(OR(D63="",D63+G63=0),"",D63/(D63+G63))</f>
        <v>0.651943462897527</v>
      </c>
      <c r="K63" s="40" t="n">
        <f aca="false">IF(E63="","",E63/(E63+H63))</f>
        <v>0.623161764705882</v>
      </c>
      <c r="L63" s="69" t="n">
        <f aca="false">IF(OR(K63="",J63=""),"",(J63-K63)*100)</f>
        <v>2.87816981916441</v>
      </c>
      <c r="M63" s="36" t="n">
        <v>2.71116541300278</v>
      </c>
      <c r="N63" s="36" t="n">
        <v>1.27761517265463</v>
      </c>
      <c r="O63" s="36" t="n">
        <f aca="false">SQRT(M63^2+N63^2)</f>
        <v>2.99711835369574</v>
      </c>
      <c r="P63" s="40" t="n">
        <f aca="false">IF(J63="","",MAX(0,J63-1.96*O63/100))</f>
        <v>0.59319994316509</v>
      </c>
      <c r="Q63" s="40" t="n">
        <f aca="false">IF(J63="","",MIN(1,J63+1.96*O63/100))</f>
        <v>0.710686982629963</v>
      </c>
      <c r="R63" s="32" t="str">
        <f aca="false">IF(L63="","",IF(ABS(L63)&lt;=O63,"Yes","No"))</f>
        <v>Yes</v>
      </c>
      <c r="S63" s="32" t="str">
        <f aca="false">IF(L63="","",IF(ABS(L63)&lt;=1.96*O63,"Yes","No"))</f>
        <v>Yes</v>
      </c>
      <c r="T63" s="59" t="n">
        <f aca="false">IF(D63="","",ROUND(SQRT(((D63+G63)*O63/100)^2+(J63*(D63+G63)*0.07897)^2),0))</f>
        <v>34</v>
      </c>
      <c r="U63" s="32"/>
    </row>
    <row r="64" customFormat="false" ht="15" hidden="false" customHeight="false" outlineLevel="0" collapsed="false">
      <c r="A64" s="32" t="s">
        <v>230</v>
      </c>
      <c r="B64" s="32" t="s">
        <v>232</v>
      </c>
      <c r="C64" s="32" t="s">
        <v>243</v>
      </c>
      <c r="D64" s="59" t="n">
        <v>329</v>
      </c>
      <c r="E64" s="59" t="n">
        <v>287</v>
      </c>
      <c r="F64" s="68" t="n">
        <f aca="false">IF(E64="","",D64-E64)</f>
        <v>42</v>
      </c>
      <c r="G64" s="59" t="n">
        <v>131</v>
      </c>
      <c r="H64" s="59" t="n">
        <v>97</v>
      </c>
      <c r="I64" s="68" t="n">
        <f aca="false">IF(H64="","",G64-H64)</f>
        <v>34</v>
      </c>
      <c r="J64" s="40" t="n">
        <f aca="false">IF(OR(D64="",D64+G64=0),"",D64/(D64+G64))</f>
        <v>0.715217391304348</v>
      </c>
      <c r="K64" s="40" t="n">
        <f aca="false">IF(E64="","",E64/(E64+H64))</f>
        <v>0.747395833333333</v>
      </c>
      <c r="L64" s="69" t="n">
        <f aca="false">IF(OR(K64="",J64=""),"",(J64-K64)*100)</f>
        <v>-3.21784420289856</v>
      </c>
      <c r="M64" s="36" t="n">
        <v>4.03818272070787</v>
      </c>
      <c r="N64" s="36" t="n">
        <v>1.27761517265463</v>
      </c>
      <c r="O64" s="36" t="n">
        <f aca="false">SQRT(M64^2+N64^2)</f>
        <v>4.23547166384346</v>
      </c>
      <c r="P64" s="40" t="n">
        <f aca="false">IF(J64="","",MAX(0,J64-1.96*O64/100))</f>
        <v>0.632202146693016</v>
      </c>
      <c r="Q64" s="40" t="n">
        <f aca="false">IF(J64="","",MIN(1,J64+1.96*O64/100))</f>
        <v>0.79823263591568</v>
      </c>
      <c r="R64" s="32" t="str">
        <f aca="false">IF(L64="","",IF(ABS(L64)&lt;=O64,"Yes","No"))</f>
        <v>Yes</v>
      </c>
      <c r="S64" s="32" t="str">
        <f aca="false">IF(L64="","",IF(ABS(L64)&lt;=1.96*O64,"Yes","No"))</f>
        <v>Yes</v>
      </c>
      <c r="T64" s="59" t="n">
        <f aca="false">IF(D64="","",ROUND(SQRT(((D64+G64)*O64/100)^2+(J64*(D64+G64)*0.12018)^2),0))</f>
        <v>44</v>
      </c>
      <c r="U64" s="32"/>
    </row>
    <row r="65" customFormat="false" ht="15" hidden="false" customHeight="false" outlineLevel="0" collapsed="false">
      <c r="A65" s="32" t="s">
        <v>230</v>
      </c>
      <c r="B65" s="32" t="s">
        <v>232</v>
      </c>
      <c r="C65" s="32" t="s">
        <v>244</v>
      </c>
      <c r="D65" s="59" t="n">
        <v>400</v>
      </c>
      <c r="E65" s="59" t="n">
        <v>327</v>
      </c>
      <c r="F65" s="68" t="n">
        <f aca="false">IF(E65="","",D65-E65)</f>
        <v>73</v>
      </c>
      <c r="G65" s="59" t="n">
        <v>168</v>
      </c>
      <c r="H65" s="59" t="n">
        <v>159</v>
      </c>
      <c r="I65" s="68" t="n">
        <f aca="false">IF(H65="","",G65-H65)</f>
        <v>9</v>
      </c>
      <c r="J65" s="40" t="n">
        <f aca="false">IF(OR(D65="",D65+G65=0),"",D65/(D65+G65))</f>
        <v>0.704225352112676</v>
      </c>
      <c r="K65" s="40" t="n">
        <f aca="false">IF(E65="","",E65/(E65+H65))</f>
        <v>0.67283950617284</v>
      </c>
      <c r="L65" s="69" t="n">
        <f aca="false">IF(OR(K65="",J65=""),"",(J65-K65)*100)</f>
        <v>3.13858459398365</v>
      </c>
      <c r="M65" s="36" t="n">
        <v>2.71116541300278</v>
      </c>
      <c r="N65" s="36" t="n">
        <v>1.27761517265463</v>
      </c>
      <c r="O65" s="36" t="n">
        <f aca="false">SQRT(M65^2+N65^2)</f>
        <v>2.99711835369574</v>
      </c>
      <c r="P65" s="40" t="n">
        <f aca="false">IF(J65="","",MAX(0,J65-1.96*O65/100))</f>
        <v>0.64548183238024</v>
      </c>
      <c r="Q65" s="40" t="n">
        <f aca="false">IF(J65="","",MIN(1,J65+1.96*O65/100))</f>
        <v>0.762968871845113</v>
      </c>
      <c r="R65" s="32" t="str">
        <f aca="false">IF(L65="","",IF(ABS(L65)&lt;=O65,"Yes","No"))</f>
        <v>No</v>
      </c>
      <c r="S65" s="32" t="str">
        <f aca="false">IF(L65="","",IF(ABS(L65)&lt;=1.96*O65,"Yes","No"))</f>
        <v>Yes</v>
      </c>
      <c r="T65" s="59" t="n">
        <f aca="false">IF(D65="","",ROUND(SQRT(((D65+G65)*O65/100)^2+(J65*(D65+G65)*0.07897)^2),0))</f>
        <v>36</v>
      </c>
      <c r="U65" s="32"/>
    </row>
    <row r="66" customFormat="false" ht="15" hidden="false" customHeight="false" outlineLevel="0" collapsed="false">
      <c r="A66" s="32" t="s">
        <v>230</v>
      </c>
      <c r="B66" s="32" t="s">
        <v>232</v>
      </c>
      <c r="C66" s="32" t="s">
        <v>245</v>
      </c>
      <c r="D66" s="59" t="n">
        <v>351</v>
      </c>
      <c r="E66" s="59" t="n">
        <v>309</v>
      </c>
      <c r="F66" s="68" t="n">
        <f aca="false">IF(E66="","",D66-E66)</f>
        <v>42</v>
      </c>
      <c r="G66" s="59" t="n">
        <v>177</v>
      </c>
      <c r="H66" s="59" t="n">
        <v>187</v>
      </c>
      <c r="I66" s="68" t="n">
        <f aca="false">IF(H66="","",G66-H66)</f>
        <v>-10</v>
      </c>
      <c r="J66" s="40" t="n">
        <f aca="false">IF(OR(D66="",D66+G66=0),"",D66/(D66+G66))</f>
        <v>0.664772727272727</v>
      </c>
      <c r="K66" s="40" t="n">
        <f aca="false">IF(E66="","",E66/(E66+H66))</f>
        <v>0.622983870967742</v>
      </c>
      <c r="L66" s="69" t="n">
        <f aca="false">IF(OR(K66="",J66=""),"",(J66-K66)*100)</f>
        <v>4.17888563049854</v>
      </c>
      <c r="M66" s="36" t="n">
        <v>2.71116541300278</v>
      </c>
      <c r="N66" s="36" t="n">
        <v>1.27761517265463</v>
      </c>
      <c r="O66" s="36" t="n">
        <f aca="false">SQRT(M66^2+N66^2)</f>
        <v>2.99711835369574</v>
      </c>
      <c r="P66" s="40" t="n">
        <f aca="false">IF(J66="","",MAX(0,J66-1.96*O66/100))</f>
        <v>0.606029207540291</v>
      </c>
      <c r="Q66" s="40" t="n">
        <f aca="false">IF(J66="","",MIN(1,J66+1.96*O66/100))</f>
        <v>0.723516247005164</v>
      </c>
      <c r="R66" s="32" t="str">
        <f aca="false">IF(L66="","",IF(ABS(L66)&lt;=O66,"Yes","No"))</f>
        <v>No</v>
      </c>
      <c r="S66" s="32" t="str">
        <f aca="false">IF(L66="","",IF(ABS(L66)&lt;=1.96*O66,"Yes","No"))</f>
        <v>Yes</v>
      </c>
      <c r="T66" s="59" t="n">
        <f aca="false">IF(D66="","",ROUND(SQRT(((D66+G66)*O66/100)^2+(J66*(D66+G66)*0.07897)^2),0))</f>
        <v>32</v>
      </c>
      <c r="U66" s="32"/>
    </row>
    <row r="67" customFormat="false" ht="15" hidden="false" customHeight="false" outlineLevel="0" collapsed="false">
      <c r="A67" s="32" t="s">
        <v>230</v>
      </c>
      <c r="B67" s="32" t="s">
        <v>232</v>
      </c>
      <c r="C67" s="32" t="s">
        <v>246</v>
      </c>
      <c r="D67" s="59" t="n">
        <v>314</v>
      </c>
      <c r="E67" s="59" t="n">
        <v>334</v>
      </c>
      <c r="F67" s="68" t="n">
        <f aca="false">IF(E67="","",D67-E67)</f>
        <v>-20</v>
      </c>
      <c r="G67" s="59" t="n">
        <v>209</v>
      </c>
      <c r="H67" s="59" t="n">
        <v>232</v>
      </c>
      <c r="I67" s="68" t="n">
        <f aca="false">IF(H67="","",G67-H67)</f>
        <v>-23</v>
      </c>
      <c r="J67" s="40" t="n">
        <f aca="false">IF(OR(D67="",D67+G67=0),"",D67/(D67+G67))</f>
        <v>0.60038240917782</v>
      </c>
      <c r="K67" s="40" t="n">
        <f aca="false">IF(E67="","",E67/(E67+H67))</f>
        <v>0.590106007067138</v>
      </c>
      <c r="L67" s="69" t="n">
        <f aca="false">IF(OR(K67="",J67=""),"",(J67-K67)*100)</f>
        <v>1.02764021106825</v>
      </c>
      <c r="M67" s="36" t="n">
        <v>4.03818272070787</v>
      </c>
      <c r="N67" s="36" t="n">
        <v>1.27761517265463</v>
      </c>
      <c r="O67" s="36" t="n">
        <f aca="false">SQRT(M67^2+N67^2)</f>
        <v>4.23547166384346</v>
      </c>
      <c r="P67" s="40" t="n">
        <f aca="false">IF(J67="","",MAX(0,J67-1.96*O67/100))</f>
        <v>0.517367164566489</v>
      </c>
      <c r="Q67" s="40" t="n">
        <f aca="false">IF(J67="","",MIN(1,J67+1.96*O67/100))</f>
        <v>0.683397653789152</v>
      </c>
      <c r="R67" s="32" t="str">
        <f aca="false">IF(L67="","",IF(ABS(L67)&lt;=O67,"Yes","No"))</f>
        <v>Yes</v>
      </c>
      <c r="S67" s="32" t="str">
        <f aca="false">IF(L67="","",IF(ABS(L67)&lt;=1.96*O67,"Yes","No"))</f>
        <v>Yes</v>
      </c>
      <c r="T67" s="59" t="n">
        <f aca="false">IF(D67="","",ROUND(SQRT(((D67+G67)*O67/100)^2+(J67*(D67+G67)*0.12018)^2),0))</f>
        <v>44</v>
      </c>
      <c r="U67" s="32"/>
    </row>
    <row r="68" customFormat="false" ht="15" hidden="false" customHeight="false" outlineLevel="0" collapsed="false">
      <c r="A68" s="32" t="s">
        <v>230</v>
      </c>
      <c r="B68" s="32" t="s">
        <v>232</v>
      </c>
      <c r="C68" s="32" t="s">
        <v>247</v>
      </c>
      <c r="D68" s="59" t="n">
        <v>317</v>
      </c>
      <c r="E68" s="59" t="n">
        <v>256</v>
      </c>
      <c r="F68" s="68" t="n">
        <f aca="false">IF(E68="","",D68-E68)</f>
        <v>61</v>
      </c>
      <c r="G68" s="59" t="n">
        <v>151</v>
      </c>
      <c r="H68" s="59" t="n">
        <v>154</v>
      </c>
      <c r="I68" s="68" t="n">
        <f aca="false">IF(H68="","",G68-H68)</f>
        <v>-3</v>
      </c>
      <c r="J68" s="40" t="n">
        <f aca="false">IF(OR(D68="",D68+G68=0),"",D68/(D68+G68))</f>
        <v>0.677350427350427</v>
      </c>
      <c r="K68" s="40" t="n">
        <f aca="false">IF(E68="","",E68/(E68+H68))</f>
        <v>0.624390243902439</v>
      </c>
      <c r="L68" s="69" t="n">
        <f aca="false">IF(OR(K68="",J68=""),"",(J68-K68)*100)</f>
        <v>5.29601834479884</v>
      </c>
      <c r="M68" s="36" t="n">
        <v>4.03818272070787</v>
      </c>
      <c r="N68" s="36" t="n">
        <v>1.27761517265463</v>
      </c>
      <c r="O68" s="36" t="n">
        <f aca="false">SQRT(M68^2+N68^2)</f>
        <v>4.23547166384346</v>
      </c>
      <c r="P68" s="40" t="n">
        <f aca="false">IF(J68="","",MAX(0,J68-1.96*O68/100))</f>
        <v>0.594335182739096</v>
      </c>
      <c r="Q68" s="40" t="n">
        <f aca="false">IF(J68="","",MIN(1,J68+1.96*O68/100))</f>
        <v>0.760365671961759</v>
      </c>
      <c r="R68" s="32" t="str">
        <f aca="false">IF(L68="","",IF(ABS(L68)&lt;=O68,"Yes","No"))</f>
        <v>No</v>
      </c>
      <c r="S68" s="32" t="str">
        <f aca="false">IF(L68="","",IF(ABS(L68)&lt;=1.96*O68,"Yes","No"))</f>
        <v>Yes</v>
      </c>
      <c r="T68" s="59" t="n">
        <f aca="false">IF(D68="","",ROUND(SQRT(((D68+G68)*O68/100)^2+(J68*(D68+G68)*0.12018)^2),0))</f>
        <v>43</v>
      </c>
      <c r="U68" s="32"/>
    </row>
    <row r="69" customFormat="false" ht="15" hidden="false" customHeight="false" outlineLevel="0" collapsed="false">
      <c r="A69" s="32" t="s">
        <v>230</v>
      </c>
      <c r="B69" s="32" t="s">
        <v>232</v>
      </c>
      <c r="C69" s="32" t="s">
        <v>248</v>
      </c>
      <c r="D69" s="59" t="n">
        <v>321</v>
      </c>
      <c r="E69" s="59" t="n">
        <v>274</v>
      </c>
      <c r="F69" s="68" t="n">
        <f aca="false">IF(E69="","",D69-E69)</f>
        <v>47</v>
      </c>
      <c r="G69" s="59" t="n">
        <v>103</v>
      </c>
      <c r="H69" s="59" t="n">
        <v>74</v>
      </c>
      <c r="I69" s="68" t="n">
        <f aca="false">IF(H69="","",G69-H69)</f>
        <v>29</v>
      </c>
      <c r="J69" s="40" t="n">
        <f aca="false">IF(OR(D69="",D69+G69=0),"",D69/(D69+G69))</f>
        <v>0.757075471698113</v>
      </c>
      <c r="K69" s="40" t="n">
        <f aca="false">IF(E69="","",E69/(E69+H69))</f>
        <v>0.78735632183908</v>
      </c>
      <c r="L69" s="69" t="n">
        <f aca="false">IF(OR(K69="",J69=""),"",(J69-K69)*100)</f>
        <v>-3.02808501409673</v>
      </c>
      <c r="M69" s="36" t="n">
        <v>4.03818272070787</v>
      </c>
      <c r="N69" s="36" t="n">
        <v>1.27761517265463</v>
      </c>
      <c r="O69" s="36" t="n">
        <f aca="false">SQRT(M69^2+N69^2)</f>
        <v>4.23547166384346</v>
      </c>
      <c r="P69" s="40" t="n">
        <f aca="false">IF(J69="","",MAX(0,J69-1.96*O69/100))</f>
        <v>0.674060227086781</v>
      </c>
      <c r="Q69" s="40" t="n">
        <f aca="false">IF(J69="","",MIN(1,J69+1.96*O69/100))</f>
        <v>0.840090716309445</v>
      </c>
      <c r="R69" s="32" t="str">
        <f aca="false">IF(L69="","",IF(ABS(L69)&lt;=O69,"Yes","No"))</f>
        <v>Yes</v>
      </c>
      <c r="S69" s="32" t="str">
        <f aca="false">IF(L69="","",IF(ABS(L69)&lt;=1.96*O69,"Yes","No"))</f>
        <v>Yes</v>
      </c>
      <c r="T69" s="59" t="n">
        <f aca="false">IF(D69="","",ROUND(SQRT(((D69+G69)*O69/100)^2+(J69*(D69+G69)*0.12018)^2),0))</f>
        <v>43</v>
      </c>
      <c r="U69" s="32"/>
    </row>
    <row r="70" customFormat="false" ht="15" hidden="false" customHeight="false" outlineLevel="0" collapsed="false">
      <c r="A70" s="32" t="s">
        <v>230</v>
      </c>
      <c r="B70" s="32" t="s">
        <v>232</v>
      </c>
      <c r="C70" s="32" t="s">
        <v>249</v>
      </c>
      <c r="D70" s="59" t="n">
        <v>261</v>
      </c>
      <c r="E70" s="59" t="n">
        <v>211</v>
      </c>
      <c r="F70" s="68" t="n">
        <f aca="false">IF(E70="","",D70-E70)</f>
        <v>50</v>
      </c>
      <c r="G70" s="59" t="n">
        <v>109</v>
      </c>
      <c r="H70" s="59" t="n">
        <v>83</v>
      </c>
      <c r="I70" s="68" t="n">
        <f aca="false">IF(H70="","",G70-H70)</f>
        <v>26</v>
      </c>
      <c r="J70" s="40" t="n">
        <f aca="false">IF(OR(D70="",D70+G70=0),"",D70/(D70+G70))</f>
        <v>0.705405405405405</v>
      </c>
      <c r="K70" s="40" t="n">
        <f aca="false">IF(E70="","",E70/(E70+H70))</f>
        <v>0.717687074829932</v>
      </c>
      <c r="L70" s="69" t="n">
        <f aca="false">IF(OR(K70="",J70=""),"",(J70-K70)*100)</f>
        <v>-1.22816694245266</v>
      </c>
      <c r="M70" s="36" t="n">
        <v>4.03818272070787</v>
      </c>
      <c r="N70" s="36" t="n">
        <v>1.27761517265463</v>
      </c>
      <c r="O70" s="36" t="n">
        <f aca="false">SQRT(M70^2+N70^2)</f>
        <v>4.23547166384346</v>
      </c>
      <c r="P70" s="40" t="n">
        <f aca="false">IF(J70="","",MAX(0,J70-1.96*O70/100))</f>
        <v>0.622390160794074</v>
      </c>
      <c r="Q70" s="40" t="n">
        <f aca="false">IF(J70="","",MIN(1,J70+1.96*O70/100))</f>
        <v>0.788420650016737</v>
      </c>
      <c r="R70" s="32" t="str">
        <f aca="false">IF(L70="","",IF(ABS(L70)&lt;=O70,"Yes","No"))</f>
        <v>Yes</v>
      </c>
      <c r="S70" s="32" t="str">
        <f aca="false">IF(L70="","",IF(ABS(L70)&lt;=1.96*O70,"Yes","No"))</f>
        <v>Yes</v>
      </c>
      <c r="T70" s="59" t="n">
        <f aca="false">IF(D70="","",ROUND(SQRT(((D70+G70)*O70/100)^2+(J70*(D70+G70)*0.12018)^2),0))</f>
        <v>35</v>
      </c>
      <c r="U70" s="32"/>
    </row>
    <row r="71" customFormat="false" ht="15" hidden="false" customHeight="false" outlineLevel="0" collapsed="false">
      <c r="A71" s="32" t="s">
        <v>230</v>
      </c>
      <c r="B71" s="32" t="s">
        <v>232</v>
      </c>
      <c r="C71" s="32" t="s">
        <v>250</v>
      </c>
      <c r="D71" s="59" t="n">
        <v>318</v>
      </c>
      <c r="E71" s="59" t="n">
        <v>256</v>
      </c>
      <c r="F71" s="68" t="n">
        <f aca="false">IF(E71="","",D71-E71)</f>
        <v>62</v>
      </c>
      <c r="G71" s="59" t="n">
        <v>132</v>
      </c>
      <c r="H71" s="59" t="n">
        <v>123</v>
      </c>
      <c r="I71" s="68" t="n">
        <f aca="false">IF(H71="","",G71-H71)</f>
        <v>9</v>
      </c>
      <c r="J71" s="40" t="n">
        <f aca="false">IF(OR(D71="",D71+G71=0),"",D71/(D71+G71))</f>
        <v>0.706666666666667</v>
      </c>
      <c r="K71" s="40" t="n">
        <f aca="false">IF(E71="","",E71/(E71+H71))</f>
        <v>0.675461741424802</v>
      </c>
      <c r="L71" s="69" t="n">
        <f aca="false">IF(OR(K71="",J71=""),"",(J71-K71)*100)</f>
        <v>3.12049252418646</v>
      </c>
      <c r="M71" s="36" t="n">
        <v>4.03818272070787</v>
      </c>
      <c r="N71" s="36" t="n">
        <v>1.27761517265463</v>
      </c>
      <c r="O71" s="36" t="n">
        <f aca="false">SQRT(M71^2+N71^2)</f>
        <v>4.23547166384346</v>
      </c>
      <c r="P71" s="40" t="n">
        <f aca="false">IF(J71="","",MAX(0,J71-1.96*O71/100))</f>
        <v>0.623651422055335</v>
      </c>
      <c r="Q71" s="40" t="n">
        <f aca="false">IF(J71="","",MIN(1,J71+1.96*O71/100))</f>
        <v>0.789681911277999</v>
      </c>
      <c r="R71" s="32" t="str">
        <f aca="false">IF(L71="","",IF(ABS(L71)&lt;=O71,"Yes","No"))</f>
        <v>Yes</v>
      </c>
      <c r="S71" s="32" t="str">
        <f aca="false">IF(L71="","",IF(ABS(L71)&lt;=1.96*O71,"Yes","No"))</f>
        <v>Yes</v>
      </c>
      <c r="T71" s="59" t="n">
        <f aca="false">IF(D71="","",ROUND(SQRT(((D71+G71)*O71/100)^2+(J71*(D71+G71)*0.12018)^2),0))</f>
        <v>43</v>
      </c>
      <c r="U71" s="32"/>
    </row>
    <row r="72" customFormat="false" ht="15" hidden="false" customHeight="false" outlineLevel="0" collapsed="false">
      <c r="A72" s="32" t="s">
        <v>230</v>
      </c>
      <c r="B72" s="32" t="s">
        <v>232</v>
      </c>
      <c r="C72" s="32" t="s">
        <v>251</v>
      </c>
      <c r="D72" s="59" t="n">
        <v>239</v>
      </c>
      <c r="E72" s="59" t="n">
        <v>209</v>
      </c>
      <c r="F72" s="68" t="n">
        <f aca="false">IF(E72="","",D72-E72)</f>
        <v>30</v>
      </c>
      <c r="G72" s="59" t="n">
        <v>96</v>
      </c>
      <c r="H72" s="59" t="n">
        <v>82</v>
      </c>
      <c r="I72" s="68" t="n">
        <f aca="false">IF(H72="","",G72-H72)</f>
        <v>14</v>
      </c>
      <c r="J72" s="40" t="n">
        <f aca="false">IF(OR(D72="",D72+G72=0),"",D72/(D72+G72))</f>
        <v>0.713432835820896</v>
      </c>
      <c r="K72" s="40" t="n">
        <f aca="false">IF(E72="","",E72/(E72+H72))</f>
        <v>0.718213058419244</v>
      </c>
      <c r="L72" s="69" t="n">
        <f aca="false">IF(OR(K72="",J72=""),"",(J72-K72)*100)</f>
        <v>-0.478022259834843</v>
      </c>
      <c r="M72" s="36" t="n">
        <v>4.03818272070787</v>
      </c>
      <c r="N72" s="36" t="n">
        <v>1.27761517265463</v>
      </c>
      <c r="O72" s="36" t="n">
        <f aca="false">SQRT(M72^2+N72^2)</f>
        <v>4.23547166384346</v>
      </c>
      <c r="P72" s="40" t="n">
        <f aca="false">IF(J72="","",MAX(0,J72-1.96*O72/100))</f>
        <v>0.630417591209564</v>
      </c>
      <c r="Q72" s="40" t="n">
        <f aca="false">IF(J72="","",MIN(1,J72+1.96*O72/100))</f>
        <v>0.796448080432227</v>
      </c>
      <c r="R72" s="32" t="str">
        <f aca="false">IF(L72="","",IF(ABS(L72)&lt;=O72,"Yes","No"))</f>
        <v>Yes</v>
      </c>
      <c r="S72" s="32" t="str">
        <f aca="false">IF(L72="","",IF(ABS(L72)&lt;=1.96*O72,"Yes","No"))</f>
        <v>Yes</v>
      </c>
      <c r="T72" s="59" t="n">
        <f aca="false">IF(D72="","",ROUND(SQRT(((D72+G72)*O72/100)^2+(J72*(D72+G72)*0.12018)^2),0))</f>
        <v>32</v>
      </c>
      <c r="U72" s="32"/>
    </row>
    <row r="73" customFormat="false" ht="15" hidden="false" customHeight="false" outlineLevel="0" collapsed="false">
      <c r="A73" s="32" t="s">
        <v>230</v>
      </c>
      <c r="B73" s="32" t="s">
        <v>232</v>
      </c>
      <c r="C73" s="32" t="s">
        <v>252</v>
      </c>
      <c r="D73" s="59" t="n">
        <v>446</v>
      </c>
      <c r="E73" s="59" t="n">
        <v>368</v>
      </c>
      <c r="F73" s="68" t="n">
        <f aca="false">IF(E73="","",D73-E73)</f>
        <v>78</v>
      </c>
      <c r="G73" s="59" t="n">
        <v>188</v>
      </c>
      <c r="H73" s="59" t="n">
        <v>206</v>
      </c>
      <c r="I73" s="68" t="n">
        <f aca="false">IF(H73="","",G73-H73)</f>
        <v>-18</v>
      </c>
      <c r="J73" s="40" t="n">
        <f aca="false">IF(OR(D73="",D73+G73=0),"",D73/(D73+G73))</f>
        <v>0.703470031545741</v>
      </c>
      <c r="K73" s="40" t="n">
        <f aca="false">IF(E73="","",E73/(E73+H73))</f>
        <v>0.641114982578397</v>
      </c>
      <c r="L73" s="69" t="n">
        <f aca="false">IF(OR(K73="",J73=""),"",(J73-K73)*100)</f>
        <v>6.23550489673441</v>
      </c>
      <c r="M73" s="36" t="n">
        <v>2.71116541300278</v>
      </c>
      <c r="N73" s="36" t="n">
        <v>1.27761517265463</v>
      </c>
      <c r="O73" s="36" t="n">
        <f aca="false">SQRT(M73^2+N73^2)</f>
        <v>2.99711835369574</v>
      </c>
      <c r="P73" s="40" t="n">
        <f aca="false">IF(J73="","",MAX(0,J73-1.96*O73/100))</f>
        <v>0.644726511813305</v>
      </c>
      <c r="Q73" s="40" t="n">
        <f aca="false">IF(J73="","",MIN(1,J73+1.96*O73/100))</f>
        <v>0.762213551278178</v>
      </c>
      <c r="R73" s="32" t="str">
        <f aca="false">IF(L73="","",IF(ABS(L73)&lt;=O73,"Yes","No"))</f>
        <v>No</v>
      </c>
      <c r="S73" s="32" t="str">
        <f aca="false">IF(L73="","",IF(ABS(L73)&lt;=1.96*O73,"Yes","No"))</f>
        <v>No</v>
      </c>
      <c r="T73" s="59" t="n">
        <f aca="false">IF(D73="","",ROUND(SQRT(((D73+G73)*O73/100)^2+(J73*(D73+G73)*0.07897)^2),0))</f>
        <v>40</v>
      </c>
      <c r="U73" s="32"/>
    </row>
    <row r="74" customFormat="false" ht="15" hidden="false" customHeight="false" outlineLevel="0" collapsed="false">
      <c r="A74" s="32" t="s">
        <v>230</v>
      </c>
      <c r="B74" s="32" t="s">
        <v>232</v>
      </c>
      <c r="C74" s="32" t="s">
        <v>253</v>
      </c>
      <c r="D74" s="59" t="n">
        <v>464</v>
      </c>
      <c r="E74" s="59" t="n">
        <v>385</v>
      </c>
      <c r="F74" s="68" t="n">
        <f aca="false">IF(E74="","",D74-E74)</f>
        <v>79</v>
      </c>
      <c r="G74" s="59" t="n">
        <v>171</v>
      </c>
      <c r="H74" s="59" t="n">
        <v>168</v>
      </c>
      <c r="I74" s="68" t="n">
        <f aca="false">IF(H74="","",G74-H74)</f>
        <v>3</v>
      </c>
      <c r="J74" s="40" t="n">
        <f aca="false">IF(OR(D74="",D74+G74=0),"",D74/(D74+G74))</f>
        <v>0.730708661417323</v>
      </c>
      <c r="K74" s="40" t="n">
        <f aca="false">IF(E74="","",E74/(E74+H74))</f>
        <v>0.69620253164557</v>
      </c>
      <c r="L74" s="69" t="n">
        <f aca="false">IF(OR(K74="",J74=""),"",(J74-K74)*100)</f>
        <v>3.45061297717532</v>
      </c>
      <c r="M74" s="36" t="n">
        <v>2.71116541300278</v>
      </c>
      <c r="N74" s="36" t="n">
        <v>1.27761517265463</v>
      </c>
      <c r="O74" s="36" t="n">
        <f aca="false">SQRT(M74^2+N74^2)</f>
        <v>2.99711835369574</v>
      </c>
      <c r="P74" s="40" t="n">
        <f aca="false">IF(J74="","",MAX(0,J74-1.96*O74/100))</f>
        <v>0.671965141684886</v>
      </c>
      <c r="Q74" s="40" t="n">
        <f aca="false">IF(J74="","",MIN(1,J74+1.96*O74/100))</f>
        <v>0.789452181149759</v>
      </c>
      <c r="R74" s="32" t="str">
        <f aca="false">IF(L74="","",IF(ABS(L74)&lt;=O74,"Yes","No"))</f>
        <v>No</v>
      </c>
      <c r="S74" s="32" t="str">
        <f aca="false">IF(L74="","",IF(ABS(L74)&lt;=1.96*O74,"Yes","No"))</f>
        <v>Yes</v>
      </c>
      <c r="T74" s="59" t="n">
        <f aca="false">IF(D74="","",ROUND(SQRT(((D74+G74)*O74/100)^2+(J74*(D74+G74)*0.07897)^2),0))</f>
        <v>41</v>
      </c>
      <c r="U74" s="32"/>
    </row>
    <row r="75" customFormat="false" ht="15" hidden="false" customHeight="false" outlineLevel="0" collapsed="false">
      <c r="A75" s="32" t="s">
        <v>230</v>
      </c>
      <c r="B75" s="32" t="s">
        <v>232</v>
      </c>
      <c r="C75" s="32" t="s">
        <v>254</v>
      </c>
      <c r="D75" s="59" t="n">
        <v>352</v>
      </c>
      <c r="E75" s="59" t="n">
        <v>308</v>
      </c>
      <c r="F75" s="68" t="n">
        <f aca="false">IF(E75="","",D75-E75)</f>
        <v>44</v>
      </c>
      <c r="G75" s="59" t="n">
        <v>181</v>
      </c>
      <c r="H75" s="59" t="n">
        <v>215</v>
      </c>
      <c r="I75" s="68" t="n">
        <f aca="false">IF(H75="","",G75-H75)</f>
        <v>-34</v>
      </c>
      <c r="J75" s="40" t="n">
        <f aca="false">IF(OR(D75="",D75+G75=0),"",D75/(D75+G75))</f>
        <v>0.660412757973734</v>
      </c>
      <c r="K75" s="40" t="n">
        <f aca="false">IF(E75="","",E75/(E75+H75))</f>
        <v>0.588910133843212</v>
      </c>
      <c r="L75" s="69" t="n">
        <f aca="false">IF(OR(K75="",J75=""),"",(J75-K75)*100)</f>
        <v>7.15026241305213</v>
      </c>
      <c r="M75" s="36" t="n">
        <v>2.71116541300278</v>
      </c>
      <c r="N75" s="36" t="n">
        <v>1.27761517265463</v>
      </c>
      <c r="O75" s="36" t="n">
        <f aca="false">SQRT(M75^2+N75^2)</f>
        <v>2.99711835369574</v>
      </c>
      <c r="P75" s="40" t="n">
        <f aca="false">IF(J75="","",MAX(0,J75-1.96*O75/100))</f>
        <v>0.601669238241297</v>
      </c>
      <c r="Q75" s="40" t="n">
        <f aca="false">IF(J75="","",MIN(1,J75+1.96*O75/100))</f>
        <v>0.71915627770617</v>
      </c>
      <c r="R75" s="32" t="str">
        <f aca="false">IF(L75="","",IF(ABS(L75)&lt;=O75,"Yes","No"))</f>
        <v>No</v>
      </c>
      <c r="S75" s="32" t="str">
        <f aca="false">IF(L75="","",IF(ABS(L75)&lt;=1.96*O75,"Yes","No"))</f>
        <v>No</v>
      </c>
      <c r="T75" s="59" t="n">
        <f aca="false">IF(D75="","",ROUND(SQRT(((D75+G75)*O75/100)^2+(J75*(D75+G75)*0.07897)^2),0))</f>
        <v>32</v>
      </c>
      <c r="U75" s="32"/>
    </row>
    <row r="76" customFormat="false" ht="15" hidden="false" customHeight="false" outlineLevel="0" collapsed="false">
      <c r="A76" s="32" t="s">
        <v>230</v>
      </c>
      <c r="B76" s="32" t="s">
        <v>232</v>
      </c>
      <c r="C76" s="32" t="s">
        <v>255</v>
      </c>
      <c r="D76" s="59" t="n">
        <v>408</v>
      </c>
      <c r="E76" s="59" t="n">
        <v>391</v>
      </c>
      <c r="F76" s="68" t="n">
        <f aca="false">IF(E76="","",D76-E76)</f>
        <v>17</v>
      </c>
      <c r="G76" s="59" t="n">
        <v>209</v>
      </c>
      <c r="H76" s="59" t="n">
        <v>209</v>
      </c>
      <c r="I76" s="68" t="n">
        <f aca="false">IF(H76="","",G76-H76)</f>
        <v>0</v>
      </c>
      <c r="J76" s="40" t="n">
        <f aca="false">IF(OR(D76="",D76+G76=0),"",D76/(D76+G76))</f>
        <v>0.661264181523501</v>
      </c>
      <c r="K76" s="40" t="n">
        <f aca="false">IF(E76="","",E76/(E76+H76))</f>
        <v>0.651666666666667</v>
      </c>
      <c r="L76" s="69" t="n">
        <f aca="false">IF(OR(K76="",J76=""),"",(J76-K76)*100)</f>
        <v>0.959751485683424</v>
      </c>
      <c r="M76" s="36" t="n">
        <v>2.71116541300278</v>
      </c>
      <c r="N76" s="36" t="n">
        <v>1.27761517265463</v>
      </c>
      <c r="O76" s="36" t="n">
        <f aca="false">SQRT(M76^2+N76^2)</f>
        <v>2.99711835369574</v>
      </c>
      <c r="P76" s="40" t="n">
        <f aca="false">IF(J76="","",MAX(0,J76-1.96*O76/100))</f>
        <v>0.602520661791064</v>
      </c>
      <c r="Q76" s="40" t="n">
        <f aca="false">IF(J76="","",MIN(1,J76+1.96*O76/100))</f>
        <v>0.720007701255937</v>
      </c>
      <c r="R76" s="32" t="str">
        <f aca="false">IF(L76="","",IF(ABS(L76)&lt;=O76,"Yes","No"))</f>
        <v>Yes</v>
      </c>
      <c r="S76" s="32" t="str">
        <f aca="false">IF(L76="","",IF(ABS(L76)&lt;=1.96*O76,"Yes","No"))</f>
        <v>Yes</v>
      </c>
      <c r="T76" s="59" t="n">
        <f aca="false">IF(D76="","",ROUND(SQRT(((D76+G76)*O76/100)^2+(J76*(D76+G76)*0.07897)^2),0))</f>
        <v>37</v>
      </c>
      <c r="U76" s="32"/>
    </row>
    <row r="77" customFormat="false" ht="15" hidden="false" customHeight="false" outlineLevel="0" collapsed="false">
      <c r="A77" s="32" t="s">
        <v>230</v>
      </c>
      <c r="B77" s="32" t="s">
        <v>232</v>
      </c>
      <c r="C77" s="32" t="s">
        <v>256</v>
      </c>
      <c r="D77" s="59" t="n">
        <v>503</v>
      </c>
      <c r="E77" s="59" t="n">
        <v>427</v>
      </c>
      <c r="F77" s="68" t="n">
        <f aca="false">IF(E77="","",D77-E77)</f>
        <v>76</v>
      </c>
      <c r="G77" s="59" t="n">
        <v>245</v>
      </c>
      <c r="H77" s="59" t="n">
        <v>242</v>
      </c>
      <c r="I77" s="68" t="n">
        <f aca="false">IF(H77="","",G77-H77)</f>
        <v>3</v>
      </c>
      <c r="J77" s="40" t="n">
        <f aca="false">IF(OR(D77="",D77+G77=0),"",D77/(D77+G77))</f>
        <v>0.672459893048128</v>
      </c>
      <c r="K77" s="40" t="n">
        <f aca="false">IF(E77="","",E77/(E77+H77))</f>
        <v>0.638266068759342</v>
      </c>
      <c r="L77" s="69" t="n">
        <f aca="false">IF(OR(K77="",J77=""),"",(J77-K77)*100)</f>
        <v>3.4193824288786</v>
      </c>
      <c r="M77" s="36" t="n">
        <v>2.71116541300278</v>
      </c>
      <c r="N77" s="36" t="n">
        <v>1.27761517265463</v>
      </c>
      <c r="O77" s="36" t="n">
        <f aca="false">SQRT(M77^2+N77^2)</f>
        <v>2.99711835369574</v>
      </c>
      <c r="P77" s="40" t="n">
        <f aca="false">IF(J77="","",MAX(0,J77-1.96*O77/100))</f>
        <v>0.613716373315692</v>
      </c>
      <c r="Q77" s="40" t="n">
        <f aca="false">IF(J77="","",MIN(1,J77+1.96*O77/100))</f>
        <v>0.731203412780565</v>
      </c>
      <c r="R77" s="32" t="str">
        <f aca="false">IF(L77="","",IF(ABS(L77)&lt;=O77,"Yes","No"))</f>
        <v>No</v>
      </c>
      <c r="S77" s="32" t="str">
        <f aca="false">IF(L77="","",IF(ABS(L77)&lt;=1.96*O77,"Yes","No"))</f>
        <v>Yes</v>
      </c>
      <c r="T77" s="59" t="n">
        <f aca="false">IF(D77="","",ROUND(SQRT(((D77+G77)*O77/100)^2+(J77*(D77+G77)*0.07897)^2),0))</f>
        <v>46</v>
      </c>
      <c r="U77" s="32"/>
    </row>
    <row r="78" customFormat="false" ht="15" hidden="false" customHeight="false" outlineLevel="0" collapsed="false">
      <c r="A78" s="32" t="s">
        <v>230</v>
      </c>
      <c r="B78" s="32" t="s">
        <v>232</v>
      </c>
      <c r="C78" s="32" t="s">
        <v>257</v>
      </c>
      <c r="D78" s="59" t="n">
        <v>349</v>
      </c>
      <c r="E78" s="59" t="n">
        <v>288</v>
      </c>
      <c r="F78" s="68" t="n">
        <f aca="false">IF(E78="","",D78-E78)</f>
        <v>61</v>
      </c>
      <c r="G78" s="59" t="n">
        <v>157</v>
      </c>
      <c r="H78" s="59" t="n">
        <v>176</v>
      </c>
      <c r="I78" s="68" t="n">
        <f aca="false">IF(H78="","",G78-H78)</f>
        <v>-19</v>
      </c>
      <c r="J78" s="40" t="n">
        <f aca="false">IF(OR(D78="",D78+G78=0),"",D78/(D78+G78))</f>
        <v>0.689723320158103</v>
      </c>
      <c r="K78" s="40" t="n">
        <f aca="false">IF(E78="","",E78/(E78+H78))</f>
        <v>0.620689655172414</v>
      </c>
      <c r="L78" s="69" t="n">
        <f aca="false">IF(OR(K78="",J78=""),"",(J78-K78)*100)</f>
        <v>6.9033664985689</v>
      </c>
      <c r="M78" s="36" t="n">
        <v>4.03818272070787</v>
      </c>
      <c r="N78" s="36" t="n">
        <v>1.27761517265463</v>
      </c>
      <c r="O78" s="36" t="n">
        <f aca="false">SQRT(M78^2+N78^2)</f>
        <v>4.23547166384346</v>
      </c>
      <c r="P78" s="40" t="n">
        <f aca="false">IF(J78="","",MAX(0,J78-1.96*O78/100))</f>
        <v>0.606708075546771</v>
      </c>
      <c r="Q78" s="40" t="n">
        <f aca="false">IF(J78="","",MIN(1,J78+1.96*O78/100))</f>
        <v>0.772738564769435</v>
      </c>
      <c r="R78" s="32" t="str">
        <f aca="false">IF(L78="","",IF(ABS(L78)&lt;=O78,"Yes","No"))</f>
        <v>No</v>
      </c>
      <c r="S78" s="32" t="str">
        <f aca="false">IF(L78="","",IF(ABS(L78)&lt;=1.96*O78,"Yes","No"))</f>
        <v>Yes</v>
      </c>
      <c r="T78" s="59" t="n">
        <f aca="false">IF(D78="","",ROUND(SQRT(((D78+G78)*O78/100)^2+(J78*(D78+G78)*0.12018)^2),0))</f>
        <v>47</v>
      </c>
      <c r="U78" s="32"/>
    </row>
    <row r="79" customFormat="false" ht="15" hidden="false" customHeight="false" outlineLevel="0" collapsed="false">
      <c r="A79" s="32" t="s">
        <v>230</v>
      </c>
      <c r="B79" s="32" t="s">
        <v>232</v>
      </c>
      <c r="C79" s="32" t="s">
        <v>258</v>
      </c>
      <c r="D79" s="59" t="n">
        <v>383</v>
      </c>
      <c r="E79" s="59" t="n">
        <v>283</v>
      </c>
      <c r="F79" s="68" t="n">
        <f aca="false">IF(E79="","",D79-E79)</f>
        <v>100</v>
      </c>
      <c r="G79" s="59" t="n">
        <v>162</v>
      </c>
      <c r="H79" s="59" t="n">
        <v>158</v>
      </c>
      <c r="I79" s="68" t="n">
        <f aca="false">IF(H79="","",G79-H79)</f>
        <v>4</v>
      </c>
      <c r="J79" s="40" t="n">
        <f aca="false">IF(OR(D79="",D79+G79=0),"",D79/(D79+G79))</f>
        <v>0.702752293577982</v>
      </c>
      <c r="K79" s="40" t="n">
        <f aca="false">IF(E79="","",E79/(E79+H79))</f>
        <v>0.64172335600907</v>
      </c>
      <c r="L79" s="69" t="n">
        <f aca="false">IF(OR(K79="",J79=""),"",(J79-K79)*100)</f>
        <v>6.10289375689114</v>
      </c>
      <c r="M79" s="36" t="n">
        <v>2.71116541300278</v>
      </c>
      <c r="N79" s="36" t="n">
        <v>1.27761517265463</v>
      </c>
      <c r="O79" s="36" t="n">
        <f aca="false">SQRT(M79^2+N79^2)</f>
        <v>2.99711835369574</v>
      </c>
      <c r="P79" s="40" t="n">
        <f aca="false">IF(J79="","",MAX(0,J79-1.96*O79/100))</f>
        <v>0.644008773845545</v>
      </c>
      <c r="Q79" s="40" t="n">
        <f aca="false">IF(J79="","",MIN(1,J79+1.96*O79/100))</f>
        <v>0.761495813310418</v>
      </c>
      <c r="R79" s="32" t="str">
        <f aca="false">IF(L79="","",IF(ABS(L79)&lt;=O79,"Yes","No"))</f>
        <v>No</v>
      </c>
      <c r="S79" s="32" t="str">
        <f aca="false">IF(L79="","",IF(ABS(L79)&lt;=1.96*O79,"Yes","No"))</f>
        <v>No</v>
      </c>
      <c r="T79" s="59" t="n">
        <f aca="false">IF(D79="","",ROUND(SQRT(((D79+G79)*O79/100)^2+(J79*(D79+G79)*0.07897)^2),0))</f>
        <v>34</v>
      </c>
      <c r="U79" s="32"/>
    </row>
    <row r="80" customFormat="false" ht="15" hidden="false" customHeight="false" outlineLevel="0" collapsed="false">
      <c r="A80" s="32" t="s">
        <v>230</v>
      </c>
      <c r="B80" s="32" t="s">
        <v>232</v>
      </c>
      <c r="C80" s="32" t="s">
        <v>259</v>
      </c>
      <c r="D80" s="59" t="n">
        <v>546</v>
      </c>
      <c r="E80" s="59" t="n">
        <v>474</v>
      </c>
      <c r="F80" s="68" t="n">
        <f aca="false">IF(E80="","",D80-E80)</f>
        <v>72</v>
      </c>
      <c r="G80" s="59" t="n">
        <v>269</v>
      </c>
      <c r="H80" s="59" t="n">
        <v>300</v>
      </c>
      <c r="I80" s="68" t="n">
        <f aca="false">IF(H80="","",G80-H80)</f>
        <v>-31</v>
      </c>
      <c r="J80" s="40" t="n">
        <f aca="false">IF(OR(D80="",D80+G80=0),"",D80/(D80+G80))</f>
        <v>0.669938650306749</v>
      </c>
      <c r="K80" s="40" t="n">
        <f aca="false">IF(E80="","",E80/(E80+H80))</f>
        <v>0.612403100775194</v>
      </c>
      <c r="L80" s="69" t="n">
        <f aca="false">IF(OR(K80="",J80=""),"",(J80-K80)*100)</f>
        <v>5.75355495315547</v>
      </c>
      <c r="M80" s="36" t="n">
        <v>2.71116541300278</v>
      </c>
      <c r="N80" s="36" t="n">
        <v>1.27761517265463</v>
      </c>
      <c r="O80" s="36" t="n">
        <f aca="false">SQRT(M80^2+N80^2)</f>
        <v>2.99711835369574</v>
      </c>
      <c r="P80" s="40" t="n">
        <f aca="false">IF(J80="","",MAX(0,J80-1.96*O80/100))</f>
        <v>0.611195130574312</v>
      </c>
      <c r="Q80" s="40" t="n">
        <f aca="false">IF(J80="","",MIN(1,J80+1.96*O80/100))</f>
        <v>0.728682170039185</v>
      </c>
      <c r="R80" s="32" t="str">
        <f aca="false">IF(L80="","",IF(ABS(L80)&lt;=O80,"Yes","No"))</f>
        <v>No</v>
      </c>
      <c r="S80" s="32" t="str">
        <f aca="false">IF(L80="","",IF(ABS(L80)&lt;=1.96*O80,"Yes","No"))</f>
        <v>Yes</v>
      </c>
      <c r="T80" s="59" t="n">
        <f aca="false">IF(D80="","",ROUND(SQRT(((D80+G80)*O80/100)^2+(J80*(D80+G80)*0.07897)^2),0))</f>
        <v>50</v>
      </c>
      <c r="U80" s="32"/>
    </row>
    <row r="81" customFormat="false" ht="15" hidden="false" customHeight="false" outlineLevel="0" collapsed="false">
      <c r="A81" s="32" t="s">
        <v>230</v>
      </c>
      <c r="B81" s="32" t="s">
        <v>232</v>
      </c>
      <c r="C81" s="32" t="s">
        <v>260</v>
      </c>
      <c r="D81" s="59" t="n">
        <v>349</v>
      </c>
      <c r="E81" s="59" t="n">
        <v>346</v>
      </c>
      <c r="F81" s="68" t="n">
        <f aca="false">IF(E81="","",D81-E81)</f>
        <v>3</v>
      </c>
      <c r="G81" s="59" t="n">
        <v>162</v>
      </c>
      <c r="H81" s="59" t="n">
        <v>146</v>
      </c>
      <c r="I81" s="68" t="n">
        <f aca="false">IF(H81="","",G81-H81)</f>
        <v>16</v>
      </c>
      <c r="J81" s="40" t="n">
        <f aca="false">IF(OR(D81="",D81+G81=0),"",D81/(D81+G81))</f>
        <v>0.682974559686889</v>
      </c>
      <c r="K81" s="40" t="n">
        <f aca="false">IF(E81="","",E81/(E81+H81))</f>
        <v>0.703252032520325</v>
      </c>
      <c r="L81" s="69" t="n">
        <f aca="false">IF(OR(K81="",J81=""),"",(J81-K81)*100)</f>
        <v>-2.02774728334367</v>
      </c>
      <c r="M81" s="36" t="n">
        <v>4.03818272070787</v>
      </c>
      <c r="N81" s="36" t="n">
        <v>1.27761517265463</v>
      </c>
      <c r="O81" s="36" t="n">
        <f aca="false">SQRT(M81^2+N81^2)</f>
        <v>4.23547166384346</v>
      </c>
      <c r="P81" s="40" t="n">
        <f aca="false">IF(J81="","",MAX(0,J81-1.96*O81/100))</f>
        <v>0.599959315075557</v>
      </c>
      <c r="Q81" s="40" t="n">
        <f aca="false">IF(J81="","",MIN(1,J81+1.96*O81/100))</f>
        <v>0.76598980429822</v>
      </c>
      <c r="R81" s="32" t="str">
        <f aca="false">IF(L81="","",IF(ABS(L81)&lt;=O81,"Yes","No"))</f>
        <v>Yes</v>
      </c>
      <c r="S81" s="32" t="str">
        <f aca="false">IF(L81="","",IF(ABS(L81)&lt;=1.96*O81,"Yes","No"))</f>
        <v>Yes</v>
      </c>
      <c r="T81" s="59" t="n">
        <f aca="false">IF(D81="","",ROUND(SQRT(((D81+G81)*O81/100)^2+(J81*(D81+G81)*0.12018)^2),0))</f>
        <v>47</v>
      </c>
      <c r="U81" s="32"/>
    </row>
    <row r="82" customFormat="false" ht="15" hidden="false" customHeight="false" outlineLevel="0" collapsed="false">
      <c r="A82" s="32" t="s">
        <v>230</v>
      </c>
      <c r="B82" s="32" t="s">
        <v>232</v>
      </c>
      <c r="C82" s="32" t="s">
        <v>261</v>
      </c>
      <c r="D82" s="59" t="n">
        <v>384</v>
      </c>
      <c r="E82" s="59" t="n">
        <v>410</v>
      </c>
      <c r="F82" s="68" t="n">
        <f aca="false">IF(E82="","",D82-E82)</f>
        <v>-26</v>
      </c>
      <c r="G82" s="59" t="n">
        <v>220</v>
      </c>
      <c r="H82" s="59" t="n">
        <v>212</v>
      </c>
      <c r="I82" s="68" t="n">
        <f aca="false">IF(H82="","",G82-H82)</f>
        <v>8</v>
      </c>
      <c r="J82" s="40" t="n">
        <f aca="false">IF(OR(D82="",D82+G82=0),"",D82/(D82+G82))</f>
        <v>0.635761589403974</v>
      </c>
      <c r="K82" s="40" t="n">
        <f aca="false">IF(E82="","",E82/(E82+H82))</f>
        <v>0.659163987138264</v>
      </c>
      <c r="L82" s="69" t="n">
        <f aca="false">IF(OR(K82="",J82=""),"",(J82-K82)*100)</f>
        <v>-2.34023977342901</v>
      </c>
      <c r="M82" s="36" t="n">
        <v>2.71116541300278</v>
      </c>
      <c r="N82" s="36" t="n">
        <v>1.27761517265463</v>
      </c>
      <c r="O82" s="36" t="n">
        <f aca="false">SQRT(M82^2+N82^2)</f>
        <v>2.99711835369574</v>
      </c>
      <c r="P82" s="40" t="n">
        <f aca="false">IF(J82="","",MAX(0,J82-1.96*O82/100))</f>
        <v>0.577018069671537</v>
      </c>
      <c r="Q82" s="40" t="n">
        <f aca="false">IF(J82="","",MIN(1,J82+1.96*O82/100))</f>
        <v>0.69450510913641</v>
      </c>
      <c r="R82" s="32" t="str">
        <f aca="false">IF(L82="","",IF(ABS(L82)&lt;=O82,"Yes","No"))</f>
        <v>Yes</v>
      </c>
      <c r="S82" s="32" t="str">
        <f aca="false">IF(L82="","",IF(ABS(L82)&lt;=1.96*O82,"Yes","No"))</f>
        <v>Yes</v>
      </c>
      <c r="T82" s="59" t="n">
        <f aca="false">IF(D82="","",ROUND(SQRT(((D82+G82)*O82/100)^2+(J82*(D82+G82)*0.07897)^2),0))</f>
        <v>35</v>
      </c>
      <c r="U82" s="32"/>
    </row>
    <row r="83" customFormat="false" ht="15" hidden="false" customHeight="false" outlineLevel="0" collapsed="false">
      <c r="A83" s="32" t="s">
        <v>230</v>
      </c>
      <c r="B83" s="32" t="s">
        <v>232</v>
      </c>
      <c r="C83" s="32" t="s">
        <v>262</v>
      </c>
      <c r="D83" s="59" t="n">
        <v>421</v>
      </c>
      <c r="E83" s="59" t="n">
        <v>446</v>
      </c>
      <c r="F83" s="68" t="n">
        <f aca="false">IF(E83="","",D83-E83)</f>
        <v>-25</v>
      </c>
      <c r="G83" s="59" t="n">
        <v>256</v>
      </c>
      <c r="H83" s="59" t="n">
        <v>239</v>
      </c>
      <c r="I83" s="68" t="n">
        <f aca="false">IF(H83="","",G83-H83)</f>
        <v>17</v>
      </c>
      <c r="J83" s="40" t="n">
        <f aca="false">IF(OR(D83="",D83+G83=0),"",D83/(D83+G83))</f>
        <v>0.621861152141802</v>
      </c>
      <c r="K83" s="40" t="n">
        <f aca="false">IF(E83="","",E83/(E83+H83))</f>
        <v>0.651094890510949</v>
      </c>
      <c r="L83" s="69" t="n">
        <f aca="false">IF(OR(K83="",J83=""),"",(J83-K83)*100)</f>
        <v>-2.92337383691469</v>
      </c>
      <c r="M83" s="36" t="n">
        <v>2.71116541300278</v>
      </c>
      <c r="N83" s="36" t="n">
        <v>1.27761517265463</v>
      </c>
      <c r="O83" s="36" t="n">
        <f aca="false">SQRT(M83^2+N83^2)</f>
        <v>2.99711835369574</v>
      </c>
      <c r="P83" s="40" t="n">
        <f aca="false">IF(J83="","",MAX(0,J83-1.96*O83/100))</f>
        <v>0.563117632409366</v>
      </c>
      <c r="Q83" s="40" t="n">
        <f aca="false">IF(J83="","",MIN(1,J83+1.96*O83/100))</f>
        <v>0.680604671874239</v>
      </c>
      <c r="R83" s="32" t="str">
        <f aca="false">IF(L83="","",IF(ABS(L83)&lt;=O83,"Yes","No"))</f>
        <v>Yes</v>
      </c>
      <c r="S83" s="32" t="str">
        <f aca="false">IF(L83="","",IF(ABS(L83)&lt;=1.96*O83,"Yes","No"))</f>
        <v>Yes</v>
      </c>
      <c r="T83" s="59" t="n">
        <f aca="false">IF(D83="","",ROUND(SQRT(((D83+G83)*O83/100)^2+(J83*(D83+G83)*0.07897)^2),0))</f>
        <v>39</v>
      </c>
      <c r="U83" s="32"/>
    </row>
    <row r="84" customFormat="false" ht="15" hidden="false" customHeight="false" outlineLevel="0" collapsed="false">
      <c r="A84" s="32" t="s">
        <v>230</v>
      </c>
      <c r="B84" s="32" t="s">
        <v>232</v>
      </c>
      <c r="C84" s="32" t="s">
        <v>263</v>
      </c>
      <c r="D84" s="59" t="n">
        <v>331</v>
      </c>
      <c r="E84" s="59"/>
      <c r="F84" s="68" t="str">
        <f aca="false">IF(E84="","",D84-E84)</f>
        <v/>
      </c>
      <c r="G84" s="59" t="n">
        <v>203</v>
      </c>
      <c r="H84" s="59"/>
      <c r="I84" s="68" t="str">
        <f aca="false">IF(H84="","",G84-H84)</f>
        <v/>
      </c>
      <c r="J84" s="40" t="n">
        <f aca="false">IF(OR(D84="",D84+G84=0),"",D84/(D84+G84))</f>
        <v>0.619850187265918</v>
      </c>
      <c r="K84" s="40" t="str">
        <f aca="false">IF(E84="","",E84/(E84+H84))</f>
        <v/>
      </c>
      <c r="L84" s="69" t="str">
        <f aca="false">IF(OR(K84="",J84=""),"",(J84-K84)*100)</f>
        <v/>
      </c>
      <c r="M84" s="36" t="n">
        <v>2.71116541300278</v>
      </c>
      <c r="N84" s="36" t="n">
        <v>1.27761517265463</v>
      </c>
      <c r="O84" s="36" t="n">
        <f aca="false">SQRT(M84^2+N84^2)</f>
        <v>2.99711835369574</v>
      </c>
      <c r="P84" s="40" t="n">
        <f aca="false">IF(J84="","",MAX(0,J84-1.96*O84/100))</f>
        <v>0.561106667533481</v>
      </c>
      <c r="Q84" s="40" t="n">
        <f aca="false">IF(J84="","",MIN(1,J84+1.96*O84/100))</f>
        <v>0.678593706998354</v>
      </c>
      <c r="R84" s="32" t="str">
        <f aca="false">IF(L84="","",IF(ABS(L84)&lt;=O84,"Yes","No"))</f>
        <v/>
      </c>
      <c r="S84" s="32" t="str">
        <f aca="false">IF(L84="","",IF(ABS(L84)&lt;=1.96*O84,"Yes","No"))</f>
        <v/>
      </c>
      <c r="T84" s="59" t="n">
        <f aca="false">IF(D84="","",ROUND(SQRT(((D84+G84)*O84/100)^2+(J84*(D84+G84)*0.07897)^2),0))</f>
        <v>31</v>
      </c>
      <c r="U84" s="32" t="s">
        <v>774</v>
      </c>
    </row>
    <row r="85" customFormat="false" ht="15" hidden="false" customHeight="false" outlineLevel="0" collapsed="false">
      <c r="A85" s="32" t="s">
        <v>230</v>
      </c>
      <c r="B85" s="32" t="s">
        <v>232</v>
      </c>
      <c r="C85" s="32" t="s">
        <v>265</v>
      </c>
      <c r="D85" s="59" t="n">
        <v>711</v>
      </c>
      <c r="E85" s="59"/>
      <c r="F85" s="68" t="str">
        <f aca="false">IF(E85="","",D85-E85)</f>
        <v/>
      </c>
      <c r="G85" s="59" t="n">
        <v>444</v>
      </c>
      <c r="H85" s="59"/>
      <c r="I85" s="68" t="str">
        <f aca="false">IF(H85="","",G85-H85)</f>
        <v/>
      </c>
      <c r="J85" s="40" t="n">
        <f aca="false">IF(OR(D85="",D85+G85=0),"",D85/(D85+G85))</f>
        <v>0.615584415584416</v>
      </c>
      <c r="K85" s="40" t="str">
        <f aca="false">IF(E85="","",E85/(E85+H85))</f>
        <v/>
      </c>
      <c r="L85" s="69" t="str">
        <f aca="false">IF(OR(K85="",J85=""),"",(J85-K85)*100)</f>
        <v/>
      </c>
      <c r="M85" s="36" t="n">
        <v>2.38700327881287</v>
      </c>
      <c r="N85" s="36" t="n">
        <v>1.27761517265463</v>
      </c>
      <c r="O85" s="36" t="n">
        <f aca="false">SQRT(M85^2+N85^2)</f>
        <v>2.70741300552035</v>
      </c>
      <c r="P85" s="40" t="n">
        <f aca="false">IF(J85="","",MAX(0,J85-1.96*O85/100))</f>
        <v>0.562519120676217</v>
      </c>
      <c r="Q85" s="40" t="n">
        <f aca="false">IF(J85="","",MIN(1,J85+1.96*O85/100))</f>
        <v>0.668649710492614</v>
      </c>
      <c r="R85" s="32" t="str">
        <f aca="false">IF(L85="","",IF(ABS(L85)&lt;=O85,"Yes","No"))</f>
        <v/>
      </c>
      <c r="S85" s="32" t="str">
        <f aca="false">IF(L85="","",IF(ABS(L85)&lt;=1.96*O85,"Yes","No"))</f>
        <v/>
      </c>
      <c r="T85" s="59" t="n">
        <f aca="false">IF(D85="","",ROUND(SQRT(((D85+G85)*O85/100)^2+(J85*(D85+G85)*0.07933)^2),0))</f>
        <v>64</v>
      </c>
      <c r="U85" s="32" t="s">
        <v>774</v>
      </c>
    </row>
    <row r="86" customFormat="false" ht="15" hidden="false" customHeight="false" outlineLevel="0" collapsed="false">
      <c r="A86" s="32" t="s">
        <v>230</v>
      </c>
      <c r="B86" s="32" t="s">
        <v>232</v>
      </c>
      <c r="C86" s="32" t="s">
        <v>267</v>
      </c>
      <c r="D86" s="59" t="n">
        <v>390</v>
      </c>
      <c r="E86" s="59" t="n">
        <v>410</v>
      </c>
      <c r="F86" s="68" t="n">
        <f aca="false">IF(E86="","",D86-E86)</f>
        <v>-20</v>
      </c>
      <c r="G86" s="59" t="n">
        <v>176</v>
      </c>
      <c r="H86" s="59" t="n">
        <v>165</v>
      </c>
      <c r="I86" s="68" t="n">
        <f aca="false">IF(H86="","",G86-H86)</f>
        <v>11</v>
      </c>
      <c r="J86" s="40" t="n">
        <f aca="false">IF(OR(D86="",D86+G86=0),"",D86/(D86+G86))</f>
        <v>0.68904593639576</v>
      </c>
      <c r="K86" s="40" t="n">
        <f aca="false">IF(E86="","",E86/(E86+H86))</f>
        <v>0.71304347826087</v>
      </c>
      <c r="L86" s="69" t="n">
        <f aca="false">IF(OR(K86="",J86=""),"",(J86-K86)*100)</f>
        <v>-2.39975418651098</v>
      </c>
      <c r="M86" s="36" t="n">
        <v>2.71116541300278</v>
      </c>
      <c r="N86" s="36" t="n">
        <v>1.27761517265463</v>
      </c>
      <c r="O86" s="36" t="n">
        <f aca="false">SQRT(M86^2+N86^2)</f>
        <v>2.99711835369574</v>
      </c>
      <c r="P86" s="40" t="n">
        <f aca="false">IF(J86="","",MAX(0,J86-1.96*O86/100))</f>
        <v>0.630302416663323</v>
      </c>
      <c r="Q86" s="40" t="n">
        <f aca="false">IF(J86="","",MIN(1,J86+1.96*O86/100))</f>
        <v>0.747789456128196</v>
      </c>
      <c r="R86" s="32" t="str">
        <f aca="false">IF(L86="","",IF(ABS(L86)&lt;=O86,"Yes","No"))</f>
        <v>Yes</v>
      </c>
      <c r="S86" s="32" t="str">
        <f aca="false">IF(L86="","",IF(ABS(L86)&lt;=1.96*O86,"Yes","No"))</f>
        <v>Yes</v>
      </c>
      <c r="T86" s="59" t="n">
        <f aca="false">IF(D86="","",ROUND(SQRT(((D86+G86)*O86/100)^2+(J86*(D86+G86)*0.07897)^2),0))</f>
        <v>35</v>
      </c>
      <c r="U86" s="32"/>
    </row>
    <row r="87" customFormat="false" ht="15" hidden="false" customHeight="false" outlineLevel="0" collapsed="false">
      <c r="A87" s="32" t="s">
        <v>230</v>
      </c>
      <c r="B87" s="32" t="s">
        <v>232</v>
      </c>
      <c r="C87" s="32" t="s">
        <v>268</v>
      </c>
      <c r="D87" s="59" t="n">
        <v>468</v>
      </c>
      <c r="E87" s="59" t="n">
        <v>483</v>
      </c>
      <c r="F87" s="68" t="n">
        <f aca="false">IF(E87="","",D87-E87)</f>
        <v>-15</v>
      </c>
      <c r="G87" s="59" t="n">
        <v>267</v>
      </c>
      <c r="H87" s="59" t="n">
        <v>278</v>
      </c>
      <c r="I87" s="68" t="n">
        <f aca="false">IF(H87="","",G87-H87)</f>
        <v>-11</v>
      </c>
      <c r="J87" s="40" t="n">
        <f aca="false">IF(OR(D87="",D87+G87=0),"",D87/(D87+G87))</f>
        <v>0.636734693877551</v>
      </c>
      <c r="K87" s="40" t="n">
        <f aca="false">IF(E87="","",E87/(E87+H87))</f>
        <v>0.634691195795007</v>
      </c>
      <c r="L87" s="69" t="n">
        <f aca="false">IF(OR(K87="",J87=""),"",(J87-K87)*100)</f>
        <v>0.204349808254445</v>
      </c>
      <c r="M87" s="36" t="n">
        <v>2.71116541300278</v>
      </c>
      <c r="N87" s="36" t="n">
        <v>1.27761517265463</v>
      </c>
      <c r="O87" s="36" t="n">
        <f aca="false">SQRT(M87^2+N87^2)</f>
        <v>2.99711835369574</v>
      </c>
      <c r="P87" s="40" t="n">
        <f aca="false">IF(J87="","",MAX(0,J87-1.96*O87/100))</f>
        <v>0.577991174145115</v>
      </c>
      <c r="Q87" s="40" t="n">
        <f aca="false">IF(J87="","",MIN(1,J87+1.96*O87/100))</f>
        <v>0.695478213609988</v>
      </c>
      <c r="R87" s="32" t="str">
        <f aca="false">IF(L87="","",IF(ABS(L87)&lt;=O87,"Yes","No"))</f>
        <v>Yes</v>
      </c>
      <c r="S87" s="32" t="str">
        <f aca="false">IF(L87="","",IF(ABS(L87)&lt;=1.96*O87,"Yes","No"))</f>
        <v>Yes</v>
      </c>
      <c r="T87" s="59" t="n">
        <f aca="false">IF(D87="","",ROUND(SQRT(((D87+G87)*O87/100)^2+(J87*(D87+G87)*0.07897)^2),0))</f>
        <v>43</v>
      </c>
      <c r="U87" s="32"/>
    </row>
    <row r="88" customFormat="false" ht="15" hidden="false" customHeight="false" outlineLevel="0" collapsed="false">
      <c r="A88" s="32" t="s">
        <v>230</v>
      </c>
      <c r="B88" s="32" t="s">
        <v>232</v>
      </c>
      <c r="C88" s="32" t="s">
        <v>269</v>
      </c>
      <c r="D88" s="59" t="n">
        <v>13</v>
      </c>
      <c r="E88" s="59"/>
      <c r="F88" s="68" t="str">
        <f aca="false">IF(E88="","",D88-E88)</f>
        <v/>
      </c>
      <c r="G88" s="59" t="n">
        <v>7</v>
      </c>
      <c r="H88" s="59"/>
      <c r="I88" s="68" t="str">
        <f aca="false">IF(H88="","",G88-H88)</f>
        <v/>
      </c>
      <c r="J88" s="40" t="n">
        <f aca="false">IF(OR(D88="",D88+G88=0),"",D88/(D88+G88))</f>
        <v>0.65</v>
      </c>
      <c r="K88" s="40" t="str">
        <f aca="false">IF(E88="","",E88/(E88+H88))</f>
        <v/>
      </c>
      <c r="L88" s="69" t="str">
        <f aca="false">IF(OR(K88="",J88=""),"",(J88-K88)*100)</f>
        <v/>
      </c>
      <c r="M88" s="36" t="n">
        <v>4.03818272070787</v>
      </c>
      <c r="N88" s="36" t="n">
        <v>1.27761517265463</v>
      </c>
      <c r="O88" s="36" t="n">
        <f aca="false">SQRT(M88^2+N88^2)</f>
        <v>4.23547166384346</v>
      </c>
      <c r="P88" s="40" t="n">
        <f aca="false">IF(J88="","",MAX(0,J88-1.96*O88/100))</f>
        <v>0.566984755388668</v>
      </c>
      <c r="Q88" s="40" t="n">
        <f aca="false">IF(J88="","",MIN(1,J88+1.96*O88/100))</f>
        <v>0.733015244611332</v>
      </c>
      <c r="R88" s="32" t="str">
        <f aca="false">IF(L88="","",IF(ABS(L88)&lt;=O88,"Yes","No"))</f>
        <v/>
      </c>
      <c r="S88" s="32" t="str">
        <f aca="false">IF(L88="","",IF(ABS(L88)&lt;=1.96*O88,"Yes","No"))</f>
        <v/>
      </c>
      <c r="T88" s="59" t="n">
        <f aca="false">IF(D88="","",ROUND(SQRT(((D88+G88)*O88/100)^2+(J88*(D88+G88)*0.12018)^2),0))</f>
        <v>2</v>
      </c>
      <c r="U88" s="32" t="s">
        <v>774</v>
      </c>
    </row>
    <row r="89" customFormat="false" ht="15" hidden="false" customHeight="false" outlineLevel="0" collapsed="false">
      <c r="A89" s="32" t="s">
        <v>230</v>
      </c>
      <c r="B89" s="32" t="s">
        <v>232</v>
      </c>
      <c r="C89" s="32" t="s">
        <v>270</v>
      </c>
      <c r="D89" s="59" t="n">
        <v>260</v>
      </c>
      <c r="E89" s="59" t="n">
        <v>212</v>
      </c>
      <c r="F89" s="68" t="n">
        <f aca="false">IF(E89="","",D89-E89)</f>
        <v>48</v>
      </c>
      <c r="G89" s="59" t="n">
        <v>135</v>
      </c>
      <c r="H89" s="59" t="n">
        <v>155</v>
      </c>
      <c r="I89" s="68" t="n">
        <f aca="false">IF(H89="","",G89-H89)</f>
        <v>-20</v>
      </c>
      <c r="J89" s="40" t="n">
        <f aca="false">IF(OR(D89="",D89+G89=0),"",D89/(D89+G89))</f>
        <v>0.658227848101266</v>
      </c>
      <c r="K89" s="40" t="n">
        <f aca="false">IF(E89="","",E89/(E89+H89))</f>
        <v>0.577656675749319</v>
      </c>
      <c r="L89" s="69" t="n">
        <f aca="false">IF(OR(K89="",J89=""),"",(J89-K89)*100)</f>
        <v>8.0571172351947</v>
      </c>
      <c r="M89" s="36" t="n">
        <v>4.03818272070787</v>
      </c>
      <c r="N89" s="36" t="n">
        <v>1.27761517265463</v>
      </c>
      <c r="O89" s="36" t="n">
        <f aca="false">SQRT(M89^2+N89^2)</f>
        <v>4.23547166384346</v>
      </c>
      <c r="P89" s="40" t="n">
        <f aca="false">IF(J89="","",MAX(0,J89-1.96*O89/100))</f>
        <v>0.575212603489934</v>
      </c>
      <c r="Q89" s="40" t="n">
        <f aca="false">IF(J89="","",MIN(1,J89+1.96*O89/100))</f>
        <v>0.741243092712598</v>
      </c>
      <c r="R89" s="32" t="str">
        <f aca="false">IF(L89="","",IF(ABS(L89)&lt;=O89,"Yes","No"))</f>
        <v>No</v>
      </c>
      <c r="S89" s="32" t="str">
        <f aca="false">IF(L89="","",IF(ABS(L89)&lt;=1.96*O89,"Yes","No"))</f>
        <v>Yes</v>
      </c>
      <c r="T89" s="59" t="n">
        <f aca="false">IF(D89="","",ROUND(SQRT(((D89+G89)*O89/100)^2+(J89*(D89+G89)*0.12018)^2),0))</f>
        <v>35</v>
      </c>
      <c r="U89" s="32"/>
    </row>
    <row r="90" customFormat="false" ht="15" hidden="false" customHeight="false" outlineLevel="0" collapsed="false">
      <c r="A90" s="32" t="s">
        <v>230</v>
      </c>
      <c r="B90" s="32" t="s">
        <v>232</v>
      </c>
      <c r="C90" s="32" t="s">
        <v>271</v>
      </c>
      <c r="D90" s="59" t="n">
        <v>462</v>
      </c>
      <c r="E90" s="59" t="n">
        <v>384</v>
      </c>
      <c r="F90" s="68" t="n">
        <f aca="false">IF(E90="","",D90-E90)</f>
        <v>78</v>
      </c>
      <c r="G90" s="59" t="n">
        <v>176</v>
      </c>
      <c r="H90" s="59" t="n">
        <v>166</v>
      </c>
      <c r="I90" s="68" t="n">
        <f aca="false">IF(H90="","",G90-H90)</f>
        <v>10</v>
      </c>
      <c r="J90" s="40" t="n">
        <f aca="false">IF(OR(D90="",D90+G90=0),"",D90/(D90+G90))</f>
        <v>0.724137931034483</v>
      </c>
      <c r="K90" s="40" t="n">
        <f aca="false">IF(E90="","",E90/(E90+H90))</f>
        <v>0.698181818181818</v>
      </c>
      <c r="L90" s="69" t="n">
        <f aca="false">IF(OR(K90="",J90=""),"",(J90-K90)*100)</f>
        <v>2.59561128526645</v>
      </c>
      <c r="M90" s="36" t="n">
        <v>2.71116541300278</v>
      </c>
      <c r="N90" s="36" t="n">
        <v>1.27761517265463</v>
      </c>
      <c r="O90" s="36" t="n">
        <f aca="false">SQRT(M90^2+N90^2)</f>
        <v>2.99711835369574</v>
      </c>
      <c r="P90" s="40" t="n">
        <f aca="false">IF(J90="","",MAX(0,J90-1.96*O90/100))</f>
        <v>0.665394411302046</v>
      </c>
      <c r="Q90" s="40" t="n">
        <f aca="false">IF(J90="","",MIN(1,J90+1.96*O90/100))</f>
        <v>0.782881450766919</v>
      </c>
      <c r="R90" s="32" t="str">
        <f aca="false">IF(L90="","",IF(ABS(L90)&lt;=O90,"Yes","No"))</f>
        <v>Yes</v>
      </c>
      <c r="S90" s="32" t="str">
        <f aca="false">IF(L90="","",IF(ABS(L90)&lt;=1.96*O90,"Yes","No"))</f>
        <v>Yes</v>
      </c>
      <c r="T90" s="59" t="n">
        <f aca="false">IF(D90="","",ROUND(SQRT(((D90+G90)*O90/100)^2+(J90*(D90+G90)*0.07897)^2),0))</f>
        <v>41</v>
      </c>
      <c r="U90" s="32"/>
    </row>
    <row r="91" customFormat="false" ht="15" hidden="false" customHeight="false" outlineLevel="0" collapsed="false">
      <c r="A91" s="32" t="s">
        <v>230</v>
      </c>
      <c r="B91" s="32" t="s">
        <v>232</v>
      </c>
      <c r="C91" s="32" t="s">
        <v>272</v>
      </c>
      <c r="D91" s="59" t="n">
        <v>266</v>
      </c>
      <c r="E91" s="59" t="n">
        <v>254</v>
      </c>
      <c r="F91" s="68" t="n">
        <f aca="false">IF(E91="","",D91-E91)</f>
        <v>12</v>
      </c>
      <c r="G91" s="59" t="n">
        <v>160</v>
      </c>
      <c r="H91" s="59" t="n">
        <v>167</v>
      </c>
      <c r="I91" s="68" t="n">
        <f aca="false">IF(H91="","",G91-H91)</f>
        <v>-7</v>
      </c>
      <c r="J91" s="40" t="n">
        <f aca="false">IF(OR(D91="",D91+G91=0),"",D91/(D91+G91))</f>
        <v>0.624413145539906</v>
      </c>
      <c r="K91" s="40" t="n">
        <f aca="false">IF(E91="","",E91/(E91+H91))</f>
        <v>0.60332541567696</v>
      </c>
      <c r="L91" s="69" t="n">
        <f aca="false">IF(OR(K91="",J91=""),"",(J91-K91)*100)</f>
        <v>2.10877298629465</v>
      </c>
      <c r="M91" s="36" t="n">
        <v>4.03818272070787</v>
      </c>
      <c r="N91" s="36" t="n">
        <v>1.27761517265463</v>
      </c>
      <c r="O91" s="36" t="n">
        <f aca="false">SQRT(M91^2+N91^2)</f>
        <v>4.23547166384346</v>
      </c>
      <c r="P91" s="40" t="n">
        <f aca="false">IF(J91="","",MAX(0,J91-1.96*O91/100))</f>
        <v>0.541397900928574</v>
      </c>
      <c r="Q91" s="40" t="n">
        <f aca="false">IF(J91="","",MIN(1,J91+1.96*O91/100))</f>
        <v>0.707428390151238</v>
      </c>
      <c r="R91" s="32" t="str">
        <f aca="false">IF(L91="","",IF(ABS(L91)&lt;=O91,"Yes","No"))</f>
        <v>Yes</v>
      </c>
      <c r="S91" s="32" t="str">
        <f aca="false">IF(L91="","",IF(ABS(L91)&lt;=1.96*O91,"Yes","No"))</f>
        <v>Yes</v>
      </c>
      <c r="T91" s="59" t="n">
        <f aca="false">IF(D91="","",ROUND(SQRT(((D91+G91)*O91/100)^2+(J91*(D91+G91)*0.12018)^2),0))</f>
        <v>37</v>
      </c>
      <c r="U91" s="32"/>
    </row>
    <row r="92" customFormat="false" ht="15" hidden="false" customHeight="false" outlineLevel="0" collapsed="false">
      <c r="A92" s="32" t="s">
        <v>230</v>
      </c>
      <c r="B92" s="32" t="s">
        <v>232</v>
      </c>
      <c r="C92" s="32" t="s">
        <v>273</v>
      </c>
      <c r="D92" s="59" t="n">
        <v>290</v>
      </c>
      <c r="E92" s="59" t="n">
        <v>265</v>
      </c>
      <c r="F92" s="68" t="n">
        <f aca="false">IF(E92="","",D92-E92)</f>
        <v>25</v>
      </c>
      <c r="G92" s="59" t="n">
        <v>117</v>
      </c>
      <c r="H92" s="59" t="n">
        <v>121</v>
      </c>
      <c r="I92" s="68" t="n">
        <f aca="false">IF(H92="","",G92-H92)</f>
        <v>-4</v>
      </c>
      <c r="J92" s="40" t="n">
        <f aca="false">IF(OR(D92="",D92+G92=0),"",D92/(D92+G92))</f>
        <v>0.712530712530713</v>
      </c>
      <c r="K92" s="40" t="n">
        <f aca="false">IF(E92="","",E92/(E92+H92))</f>
        <v>0.686528497409326</v>
      </c>
      <c r="L92" s="69" t="n">
        <f aca="false">IF(OR(K92="",J92=""),"",(J92-K92)*100)</f>
        <v>2.60022151213861</v>
      </c>
      <c r="M92" s="36" t="n">
        <v>4.03818272070787</v>
      </c>
      <c r="N92" s="36" t="n">
        <v>1.27761517265463</v>
      </c>
      <c r="O92" s="36" t="n">
        <f aca="false">SQRT(M92^2+N92^2)</f>
        <v>4.23547166384346</v>
      </c>
      <c r="P92" s="40" t="n">
        <f aca="false">IF(J92="","",MAX(0,J92-1.96*O92/100))</f>
        <v>0.629515467919381</v>
      </c>
      <c r="Q92" s="40" t="n">
        <f aca="false">IF(J92="","",MIN(1,J92+1.96*O92/100))</f>
        <v>0.795545957142044</v>
      </c>
      <c r="R92" s="32" t="str">
        <f aca="false">IF(L92="","",IF(ABS(L92)&lt;=O92,"Yes","No"))</f>
        <v>Yes</v>
      </c>
      <c r="S92" s="32" t="str">
        <f aca="false">IF(L92="","",IF(ABS(L92)&lt;=1.96*O92,"Yes","No"))</f>
        <v>Yes</v>
      </c>
      <c r="T92" s="59" t="n">
        <f aca="false">IF(D92="","",ROUND(SQRT(((D92+G92)*O92/100)^2+(J92*(D92+G92)*0.12018)^2),0))</f>
        <v>39</v>
      </c>
      <c r="U92" s="32"/>
    </row>
    <row r="93" customFormat="false" ht="15" hidden="false" customHeight="false" outlineLevel="0" collapsed="false">
      <c r="A93" s="32" t="s">
        <v>230</v>
      </c>
      <c r="B93" s="32" t="s">
        <v>232</v>
      </c>
      <c r="C93" s="32" t="s">
        <v>274</v>
      </c>
      <c r="D93" s="59" t="n">
        <v>212</v>
      </c>
      <c r="E93" s="59" t="n">
        <v>351</v>
      </c>
      <c r="F93" s="68" t="n">
        <f aca="false">IF(E93="","",D93-E93)</f>
        <v>-139</v>
      </c>
      <c r="G93" s="59" t="n">
        <v>123</v>
      </c>
      <c r="H93" s="59" t="n">
        <v>253</v>
      </c>
      <c r="I93" s="68" t="n">
        <f aca="false">IF(H93="","",G93-H93)</f>
        <v>-130</v>
      </c>
      <c r="J93" s="40" t="n">
        <f aca="false">IF(OR(D93="",D93+G93=0),"",D93/(D93+G93))</f>
        <v>0.632835820895522</v>
      </c>
      <c r="K93" s="40" t="n">
        <f aca="false">IF(E93="","",E93/(E93+H93))</f>
        <v>0.58112582781457</v>
      </c>
      <c r="L93" s="69" t="n">
        <f aca="false">IF(OR(K93="",J93=""),"",(J93-K93)*100)</f>
        <v>5.17099930809528</v>
      </c>
      <c r="M93" s="36" t="n">
        <v>4.03818272070787</v>
      </c>
      <c r="N93" s="36" t="n">
        <v>1.27761517265463</v>
      </c>
      <c r="O93" s="36" t="n">
        <f aca="false">SQRT(M93^2+N93^2)</f>
        <v>4.23547166384346</v>
      </c>
      <c r="P93" s="40" t="n">
        <f aca="false">IF(J93="","",MAX(0,J93-1.96*O93/100))</f>
        <v>0.549820576284191</v>
      </c>
      <c r="Q93" s="40" t="n">
        <f aca="false">IF(J93="","",MIN(1,J93+1.96*O93/100))</f>
        <v>0.715851065506854</v>
      </c>
      <c r="R93" s="32" t="str">
        <f aca="false">IF(L93="","",IF(ABS(L93)&lt;=O93,"Yes","No"))</f>
        <v>No</v>
      </c>
      <c r="S93" s="32" t="str">
        <f aca="false">IF(L93="","",IF(ABS(L93)&lt;=1.96*O93,"Yes","No"))</f>
        <v>Yes</v>
      </c>
      <c r="T93" s="59" t="n">
        <f aca="false">IF(D93="","",ROUND(SQRT(((D93+G93)*O93/100)^2+(J93*(D93+G93)*0.12018)^2),0))</f>
        <v>29</v>
      </c>
      <c r="U93" s="32"/>
    </row>
    <row r="94" customFormat="false" ht="15" hidden="false" customHeight="false" outlineLevel="0" collapsed="false">
      <c r="A94" s="32" t="s">
        <v>230</v>
      </c>
      <c r="B94" s="32" t="s">
        <v>232</v>
      </c>
      <c r="C94" s="32" t="s">
        <v>275</v>
      </c>
      <c r="D94" s="59" t="n">
        <v>2</v>
      </c>
      <c r="E94" s="59"/>
      <c r="F94" s="68" t="str">
        <f aca="false">IF(E94="","",D94-E94)</f>
        <v/>
      </c>
      <c r="G94" s="59" t="n">
        <v>1</v>
      </c>
      <c r="H94" s="59"/>
      <c r="I94" s="68" t="str">
        <f aca="false">IF(H94="","",G94-H94)</f>
        <v/>
      </c>
      <c r="J94" s="40" t="n">
        <f aca="false">IF(OR(D94="",D94+G94=0),"",D94/(D94+G94))</f>
        <v>0.666666666666667</v>
      </c>
      <c r="K94" s="40" t="str">
        <f aca="false">IF(E94="","",E94/(E94+H94))</f>
        <v/>
      </c>
      <c r="L94" s="69" t="str">
        <f aca="false">IF(OR(K94="",J94=""),"",(J94-K94)*100)</f>
        <v/>
      </c>
      <c r="M94" s="36" t="n">
        <v>4.03818272070787</v>
      </c>
      <c r="N94" s="36" t="n">
        <v>1.27761517265463</v>
      </c>
      <c r="O94" s="36" t="n">
        <f aca="false">SQRT(M94^2+N94^2)</f>
        <v>4.23547166384346</v>
      </c>
      <c r="P94" s="40" t="n">
        <f aca="false">IF(J94="","",MAX(0,J94-1.96*O94/100))</f>
        <v>0.583651422055335</v>
      </c>
      <c r="Q94" s="40" t="n">
        <f aca="false">IF(J94="","",MIN(1,J94+1.96*O94/100))</f>
        <v>0.749681911277998</v>
      </c>
      <c r="R94" s="32" t="str">
        <f aca="false">IF(L94="","",IF(ABS(L94)&lt;=O94,"Yes","No"))</f>
        <v/>
      </c>
      <c r="S94" s="32" t="str">
        <f aca="false">IF(L94="","",IF(ABS(L94)&lt;=1.96*O94,"Yes","No"))</f>
        <v/>
      </c>
      <c r="T94" s="59" t="n">
        <f aca="false">IF(D94="","",ROUND(SQRT(((D94+G94)*O94/100)^2+(J94*(D94+G94)*0.12018)^2),0))</f>
        <v>0</v>
      </c>
      <c r="U94" s="32" t="s">
        <v>774</v>
      </c>
    </row>
    <row r="95" customFormat="false" ht="15" hidden="false" customHeight="false" outlineLevel="0" collapsed="false">
      <c r="A95" s="32" t="s">
        <v>230</v>
      </c>
      <c r="B95" s="32" t="s">
        <v>232</v>
      </c>
      <c r="C95" s="32" t="s">
        <v>276</v>
      </c>
      <c r="D95" s="59" t="n">
        <v>606</v>
      </c>
      <c r="E95" s="59" t="n">
        <v>493</v>
      </c>
      <c r="F95" s="68" t="n">
        <f aca="false">IF(E95="","",D95-E95)</f>
        <v>113</v>
      </c>
      <c r="G95" s="59" t="n">
        <v>263</v>
      </c>
      <c r="H95" s="59" t="n">
        <v>277</v>
      </c>
      <c r="I95" s="68" t="n">
        <f aca="false">IF(H95="","",G95-H95)</f>
        <v>-14</v>
      </c>
      <c r="J95" s="40" t="n">
        <f aca="false">IF(OR(D95="",D95+G95=0),"",D95/(D95+G95))</f>
        <v>0.697353279631761</v>
      </c>
      <c r="K95" s="40" t="n">
        <f aca="false">IF(E95="","",E95/(E95+H95))</f>
        <v>0.64025974025974</v>
      </c>
      <c r="L95" s="69" t="n">
        <f aca="false">IF(OR(K95="",J95=""),"",(J95-K95)*100)</f>
        <v>5.70935393720203</v>
      </c>
      <c r="M95" s="36" t="n">
        <v>2.38700327881287</v>
      </c>
      <c r="N95" s="36" t="n">
        <v>1.27761517265463</v>
      </c>
      <c r="O95" s="36" t="n">
        <f aca="false">SQRT(M95^2+N95^2)</f>
        <v>2.70741300552035</v>
      </c>
      <c r="P95" s="40" t="n">
        <f aca="false">IF(J95="","",MAX(0,J95-1.96*O95/100))</f>
        <v>0.644287984723562</v>
      </c>
      <c r="Q95" s="40" t="n">
        <f aca="false">IF(J95="","",MIN(1,J95+1.96*O95/100))</f>
        <v>0.750418574539959</v>
      </c>
      <c r="R95" s="32" t="str">
        <f aca="false">IF(L95="","",IF(ABS(L95)&lt;=O95,"Yes","No"))</f>
        <v>No</v>
      </c>
      <c r="S95" s="32" t="str">
        <f aca="false">IF(L95="","",IF(ABS(L95)&lt;=1.96*O95,"Yes","No"))</f>
        <v>No</v>
      </c>
      <c r="T95" s="59" t="n">
        <f aca="false">IF(D95="","",ROUND(SQRT(((D95+G95)*O95/100)^2+(J95*(D95+G95)*0.07933)^2),0))</f>
        <v>54</v>
      </c>
      <c r="U95" s="32"/>
    </row>
    <row r="96" customFormat="false" ht="15" hidden="false" customHeight="false" outlineLevel="0" collapsed="false">
      <c r="A96" s="32" t="s">
        <v>230</v>
      </c>
      <c r="B96" s="32" t="s">
        <v>232</v>
      </c>
      <c r="C96" s="32" t="s">
        <v>277</v>
      </c>
      <c r="D96" s="59" t="n">
        <v>296</v>
      </c>
      <c r="E96" s="59" t="n">
        <v>240</v>
      </c>
      <c r="F96" s="68" t="n">
        <f aca="false">IF(E96="","",D96-E96)</f>
        <v>56</v>
      </c>
      <c r="G96" s="59" t="n">
        <v>78</v>
      </c>
      <c r="H96" s="59" t="n">
        <v>63</v>
      </c>
      <c r="I96" s="68" t="n">
        <f aca="false">IF(H96="","",G96-H96)</f>
        <v>15</v>
      </c>
      <c r="J96" s="40" t="n">
        <f aca="false">IF(OR(D96="",D96+G96=0),"",D96/(D96+G96))</f>
        <v>0.79144385026738</v>
      </c>
      <c r="K96" s="40" t="n">
        <f aca="false">IF(E96="","",E96/(E96+H96))</f>
        <v>0.792079207920792</v>
      </c>
      <c r="L96" s="69" t="n">
        <f aca="false">IF(OR(K96="",J96=""),"",(J96-K96)*100)</f>
        <v>-0.0635357653412383</v>
      </c>
      <c r="M96" s="36" t="n">
        <v>4.03818272070787</v>
      </c>
      <c r="N96" s="36" t="n">
        <v>1.27761517265463</v>
      </c>
      <c r="O96" s="36" t="n">
        <f aca="false">SQRT(M96^2+N96^2)</f>
        <v>4.23547166384346</v>
      </c>
      <c r="P96" s="40" t="n">
        <f aca="false">IF(J96="","",MAX(0,J96-1.96*O96/100))</f>
        <v>0.708428605656048</v>
      </c>
      <c r="Q96" s="40" t="n">
        <f aca="false">IF(J96="","",MIN(1,J96+1.96*O96/100))</f>
        <v>0.874459094878712</v>
      </c>
      <c r="R96" s="32" t="str">
        <f aca="false">IF(L96="","",IF(ABS(L96)&lt;=O96,"Yes","No"))</f>
        <v>Yes</v>
      </c>
      <c r="S96" s="32" t="str">
        <f aca="false">IF(L96="","",IF(ABS(L96)&lt;=1.96*O96,"Yes","No"))</f>
        <v>Yes</v>
      </c>
      <c r="T96" s="59" t="n">
        <f aca="false">IF(D96="","",ROUND(SQRT(((D96+G96)*O96/100)^2+(J96*(D96+G96)*0.12018)^2),0))</f>
        <v>39</v>
      </c>
      <c r="U96" s="32"/>
    </row>
    <row r="97" customFormat="false" ht="15" hidden="false" customHeight="false" outlineLevel="0" collapsed="false">
      <c r="A97" s="32" t="s">
        <v>230</v>
      </c>
      <c r="B97" s="32" t="s">
        <v>232</v>
      </c>
      <c r="C97" s="32" t="s">
        <v>278</v>
      </c>
      <c r="D97" s="59" t="n">
        <v>238</v>
      </c>
      <c r="E97" s="59" t="n">
        <v>236</v>
      </c>
      <c r="F97" s="68" t="n">
        <f aca="false">IF(E97="","",D97-E97)</f>
        <v>2</v>
      </c>
      <c r="G97" s="59" t="n">
        <v>73</v>
      </c>
      <c r="H97" s="59" t="n">
        <v>68</v>
      </c>
      <c r="I97" s="68" t="n">
        <f aca="false">IF(H97="","",G97-H97)</f>
        <v>5</v>
      </c>
      <c r="J97" s="40" t="n">
        <f aca="false">IF(OR(D97="",D97+G97=0),"",D97/(D97+G97))</f>
        <v>0.765273311897106</v>
      </c>
      <c r="K97" s="40" t="n">
        <f aca="false">IF(E97="","",E97/(E97+H97))</f>
        <v>0.776315789473684</v>
      </c>
      <c r="L97" s="69" t="n">
        <f aca="false">IF(OR(K97="",J97=""),"",(J97-K97)*100)</f>
        <v>-1.10424775765781</v>
      </c>
      <c r="M97" s="36" t="n">
        <v>4.03818272070787</v>
      </c>
      <c r="N97" s="36" t="n">
        <v>1.27761517265463</v>
      </c>
      <c r="O97" s="36" t="n">
        <f aca="false">SQRT(M97^2+N97^2)</f>
        <v>4.23547166384346</v>
      </c>
      <c r="P97" s="40" t="n">
        <f aca="false">IF(J97="","",MAX(0,J97-1.96*O97/100))</f>
        <v>0.682258067285774</v>
      </c>
      <c r="Q97" s="40" t="n">
        <f aca="false">IF(J97="","",MIN(1,J97+1.96*O97/100))</f>
        <v>0.848288556508438</v>
      </c>
      <c r="R97" s="32" t="str">
        <f aca="false">IF(L97="","",IF(ABS(L97)&lt;=O97,"Yes","No"))</f>
        <v>Yes</v>
      </c>
      <c r="S97" s="32" t="str">
        <f aca="false">IF(L97="","",IF(ABS(L97)&lt;=1.96*O97,"Yes","No"))</f>
        <v>Yes</v>
      </c>
      <c r="T97" s="59" t="n">
        <f aca="false">IF(D97="","",ROUND(SQRT(((D97+G97)*O97/100)^2+(J97*(D97+G97)*0.12018)^2),0))</f>
        <v>31</v>
      </c>
      <c r="U97" s="32"/>
    </row>
    <row r="98" customFormat="false" ht="15" hidden="false" customHeight="false" outlineLevel="0" collapsed="false">
      <c r="A98" s="32" t="s">
        <v>230</v>
      </c>
      <c r="B98" s="32" t="s">
        <v>232</v>
      </c>
      <c r="C98" s="32" t="s">
        <v>279</v>
      </c>
      <c r="D98" s="59" t="n">
        <v>326</v>
      </c>
      <c r="E98" s="59" t="n">
        <v>365</v>
      </c>
      <c r="F98" s="68" t="n">
        <f aca="false">IF(E98="","",D98-E98)</f>
        <v>-39</v>
      </c>
      <c r="G98" s="59" t="n">
        <v>98</v>
      </c>
      <c r="H98" s="59" t="n">
        <v>72</v>
      </c>
      <c r="I98" s="68" t="n">
        <f aca="false">IF(H98="","",G98-H98)</f>
        <v>26</v>
      </c>
      <c r="J98" s="40" t="n">
        <f aca="false">IF(OR(D98="",D98+G98=0),"",D98/(D98+G98))</f>
        <v>0.768867924528302</v>
      </c>
      <c r="K98" s="40" t="n">
        <f aca="false">IF(E98="","",E98/(E98+H98))</f>
        <v>0.835240274599542</v>
      </c>
      <c r="L98" s="69" t="n">
        <f aca="false">IF(OR(K98="",J98=""),"",(J98-K98)*100)</f>
        <v>-6.63723500712404</v>
      </c>
      <c r="M98" s="36" t="n">
        <v>4.03818272070787</v>
      </c>
      <c r="N98" s="36" t="n">
        <v>1.27761517265463</v>
      </c>
      <c r="O98" s="36" t="n">
        <f aca="false">SQRT(M98^2+N98^2)</f>
        <v>4.23547166384346</v>
      </c>
      <c r="P98" s="40" t="n">
        <f aca="false">IF(J98="","",MAX(0,J98-1.96*O98/100))</f>
        <v>0.68585267991697</v>
      </c>
      <c r="Q98" s="40" t="n">
        <f aca="false">IF(J98="","",MIN(1,J98+1.96*O98/100))</f>
        <v>0.851883169139634</v>
      </c>
      <c r="R98" s="32" t="str">
        <f aca="false">IF(L98="","",IF(ABS(L98)&lt;=O98,"Yes","No"))</f>
        <v>No</v>
      </c>
      <c r="S98" s="32" t="str">
        <f aca="false">IF(L98="","",IF(ABS(L98)&lt;=1.96*O98,"Yes","No"))</f>
        <v>Yes</v>
      </c>
      <c r="T98" s="59" t="n">
        <f aca="false">IF(D98="","",ROUND(SQRT(((D98+G98)*O98/100)^2+(J98*(D98+G98)*0.12018)^2),0))</f>
        <v>43</v>
      </c>
      <c r="U98" s="32"/>
    </row>
    <row r="99" customFormat="false" ht="15" hidden="false" customHeight="false" outlineLevel="0" collapsed="false">
      <c r="A99" s="32" t="s">
        <v>230</v>
      </c>
      <c r="B99" s="32" t="s">
        <v>232</v>
      </c>
      <c r="C99" s="32" t="s">
        <v>280</v>
      </c>
      <c r="D99" s="59" t="n">
        <v>187</v>
      </c>
      <c r="E99" s="59" t="n">
        <v>173</v>
      </c>
      <c r="F99" s="68" t="n">
        <f aca="false">IF(E99="","",D99-E99)</f>
        <v>14</v>
      </c>
      <c r="G99" s="59" t="n">
        <v>58</v>
      </c>
      <c r="H99" s="59" t="n">
        <v>59</v>
      </c>
      <c r="I99" s="68" t="n">
        <f aca="false">IF(H99="","",G99-H99)</f>
        <v>-1</v>
      </c>
      <c r="J99" s="40" t="n">
        <f aca="false">IF(OR(D99="",D99+G99=0),"",D99/(D99+G99))</f>
        <v>0.763265306122449</v>
      </c>
      <c r="K99" s="40" t="n">
        <f aca="false">IF(E99="","",E99/(E99+H99))</f>
        <v>0.745689655172414</v>
      </c>
      <c r="L99" s="69" t="n">
        <f aca="false">IF(OR(K99="",J99=""),"",(J99-K99)*100)</f>
        <v>1.75756509500352</v>
      </c>
      <c r="M99" s="36" t="n">
        <v>4.03818272070787</v>
      </c>
      <c r="N99" s="36" t="n">
        <v>1.27761517265463</v>
      </c>
      <c r="O99" s="36" t="n">
        <f aca="false">SQRT(M99^2+N99^2)</f>
        <v>4.23547166384346</v>
      </c>
      <c r="P99" s="40" t="n">
        <f aca="false">IF(J99="","",MAX(0,J99-1.96*O99/100))</f>
        <v>0.680250061511117</v>
      </c>
      <c r="Q99" s="40" t="n">
        <f aca="false">IF(J99="","",MIN(1,J99+1.96*O99/100))</f>
        <v>0.846280550733781</v>
      </c>
      <c r="R99" s="32" t="str">
        <f aca="false">IF(L99="","",IF(ABS(L99)&lt;=O99,"Yes","No"))</f>
        <v>Yes</v>
      </c>
      <c r="S99" s="32" t="str">
        <f aca="false">IF(L99="","",IF(ABS(L99)&lt;=1.96*O99,"Yes","No"))</f>
        <v>Yes</v>
      </c>
      <c r="T99" s="59" t="n">
        <f aca="false">IF(D99="","",ROUND(SQRT(((D99+G99)*O99/100)^2+(J99*(D99+G99)*0.12018)^2),0))</f>
        <v>25</v>
      </c>
      <c r="U99" s="32"/>
    </row>
    <row r="100" customFormat="false" ht="15" hidden="false" customHeight="false" outlineLevel="0" collapsed="false">
      <c r="A100" s="32" t="s">
        <v>230</v>
      </c>
      <c r="B100" s="32" t="s">
        <v>232</v>
      </c>
      <c r="C100" s="32" t="s">
        <v>281</v>
      </c>
      <c r="D100" s="59" t="n">
        <v>269</v>
      </c>
      <c r="E100" s="59" t="n">
        <v>224</v>
      </c>
      <c r="F100" s="68" t="n">
        <f aca="false">IF(E100="","",D100-E100)</f>
        <v>45</v>
      </c>
      <c r="G100" s="59" t="n">
        <v>73</v>
      </c>
      <c r="H100" s="59" t="n">
        <v>57</v>
      </c>
      <c r="I100" s="68" t="n">
        <f aca="false">IF(H100="","",G100-H100)</f>
        <v>16</v>
      </c>
      <c r="J100" s="40" t="n">
        <f aca="false">IF(OR(D100="",D100+G100=0),"",D100/(D100+G100))</f>
        <v>0.786549707602339</v>
      </c>
      <c r="K100" s="40" t="n">
        <f aca="false">IF(E100="","",E100/(E100+H100))</f>
        <v>0.797153024911032</v>
      </c>
      <c r="L100" s="69" t="n">
        <f aca="false">IF(OR(K100="",J100=""),"",(J100-K100)*100)</f>
        <v>-1.06033173086928</v>
      </c>
      <c r="M100" s="36" t="n">
        <v>4.03818272070787</v>
      </c>
      <c r="N100" s="36" t="n">
        <v>1.27761517265463</v>
      </c>
      <c r="O100" s="36" t="n">
        <f aca="false">SQRT(M100^2+N100^2)</f>
        <v>4.23547166384346</v>
      </c>
      <c r="P100" s="40" t="n">
        <f aca="false">IF(J100="","",MAX(0,J100-1.96*O100/100))</f>
        <v>0.703534462991007</v>
      </c>
      <c r="Q100" s="40" t="n">
        <f aca="false">IF(J100="","",MIN(1,J100+1.96*O100/100))</f>
        <v>0.869564952213671</v>
      </c>
      <c r="R100" s="32" t="str">
        <f aca="false">IF(L100="","",IF(ABS(L100)&lt;=O100,"Yes","No"))</f>
        <v>Yes</v>
      </c>
      <c r="S100" s="32" t="str">
        <f aca="false">IF(L100="","",IF(ABS(L100)&lt;=1.96*O100,"Yes","No"))</f>
        <v>Yes</v>
      </c>
      <c r="T100" s="59" t="n">
        <f aca="false">IF(D100="","",ROUND(SQRT(((D100+G100)*O100/100)^2+(J100*(D100+G100)*0.12018)^2),0))</f>
        <v>35</v>
      </c>
      <c r="U100" s="32"/>
    </row>
    <row r="101" customFormat="false" ht="15" hidden="false" customHeight="false" outlineLevel="0" collapsed="false">
      <c r="A101" s="32" t="s">
        <v>230</v>
      </c>
      <c r="B101" s="32" t="s">
        <v>232</v>
      </c>
      <c r="C101" s="32" t="s">
        <v>282</v>
      </c>
      <c r="D101" s="59" t="n">
        <v>143</v>
      </c>
      <c r="E101" s="59" t="n">
        <v>93</v>
      </c>
      <c r="F101" s="68" t="n">
        <f aca="false">IF(E101="","",D101-E101)</f>
        <v>50</v>
      </c>
      <c r="G101" s="59" t="n">
        <v>42</v>
      </c>
      <c r="H101" s="59" t="n">
        <v>30</v>
      </c>
      <c r="I101" s="68" t="n">
        <f aca="false">IF(H101="","",G101-H101)</f>
        <v>12</v>
      </c>
      <c r="J101" s="40" t="n">
        <f aca="false">IF(OR(D101="",D101+G101=0),"",D101/(D101+G101))</f>
        <v>0.772972972972973</v>
      </c>
      <c r="K101" s="40" t="n">
        <f aca="false">IF(E101="","",E101/(E101+H101))</f>
        <v>0.75609756097561</v>
      </c>
      <c r="L101" s="69" t="n">
        <f aca="false">IF(OR(K101="",J101=""),"",(J101-K101)*100)</f>
        <v>1.68754119973632</v>
      </c>
      <c r="M101" s="36" t="n">
        <v>4.03818272070787</v>
      </c>
      <c r="N101" s="36" t="n">
        <v>1.27761517265463</v>
      </c>
      <c r="O101" s="36" t="n">
        <f aca="false">SQRT(M101^2+N101^2)</f>
        <v>4.23547166384346</v>
      </c>
      <c r="P101" s="40" t="n">
        <f aca="false">IF(J101="","",MAX(0,J101-1.96*O101/100))</f>
        <v>0.689957728361641</v>
      </c>
      <c r="Q101" s="40" t="n">
        <f aca="false">IF(J101="","",MIN(1,J101+1.96*O101/100))</f>
        <v>0.855988217584305</v>
      </c>
      <c r="R101" s="32" t="str">
        <f aca="false">IF(L101="","",IF(ABS(L101)&lt;=O101,"Yes","No"))</f>
        <v>Yes</v>
      </c>
      <c r="S101" s="32" t="str">
        <f aca="false">IF(L101="","",IF(ABS(L101)&lt;=1.96*O101,"Yes","No"))</f>
        <v>Yes</v>
      </c>
      <c r="T101" s="59" t="n">
        <f aca="false">IF(D101="","",ROUND(SQRT(((D101+G101)*O101/100)^2+(J101*(D101+G101)*0.12018)^2),0))</f>
        <v>19</v>
      </c>
      <c r="U101" s="32"/>
    </row>
    <row r="102" customFormat="false" ht="15" hidden="false" customHeight="false" outlineLevel="0" collapsed="false">
      <c r="A102" s="32" t="s">
        <v>230</v>
      </c>
      <c r="B102" s="32" t="s">
        <v>232</v>
      </c>
      <c r="C102" s="32" t="s">
        <v>283</v>
      </c>
      <c r="D102" s="59" t="n">
        <v>247</v>
      </c>
      <c r="E102" s="59" t="n">
        <v>206</v>
      </c>
      <c r="F102" s="68" t="n">
        <f aca="false">IF(E102="","",D102-E102)</f>
        <v>41</v>
      </c>
      <c r="G102" s="59" t="n">
        <v>90</v>
      </c>
      <c r="H102" s="59" t="n">
        <v>84</v>
      </c>
      <c r="I102" s="68" t="n">
        <f aca="false">IF(H102="","",G102-H102)</f>
        <v>6</v>
      </c>
      <c r="J102" s="40" t="n">
        <f aca="false">IF(OR(D102="",D102+G102=0),"",D102/(D102+G102))</f>
        <v>0.732937685459941</v>
      </c>
      <c r="K102" s="40" t="n">
        <f aca="false">IF(E102="","",E102/(E102+H102))</f>
        <v>0.710344827586207</v>
      </c>
      <c r="L102" s="69" t="n">
        <f aca="false">IF(OR(K102="",J102=""),"",(J102-K102)*100)</f>
        <v>2.25928578737338</v>
      </c>
      <c r="M102" s="36" t="n">
        <v>4.03818272070787</v>
      </c>
      <c r="N102" s="36" t="n">
        <v>1.27761517265463</v>
      </c>
      <c r="O102" s="36" t="n">
        <f aca="false">SQRT(M102^2+N102^2)</f>
        <v>4.23547166384346</v>
      </c>
      <c r="P102" s="40" t="n">
        <f aca="false">IF(J102="","",MAX(0,J102-1.96*O102/100))</f>
        <v>0.649922440848609</v>
      </c>
      <c r="Q102" s="40" t="n">
        <f aca="false">IF(J102="","",MIN(1,J102+1.96*O102/100))</f>
        <v>0.815952930071273</v>
      </c>
      <c r="R102" s="32" t="str">
        <f aca="false">IF(L102="","",IF(ABS(L102)&lt;=O102,"Yes","No"))</f>
        <v>Yes</v>
      </c>
      <c r="S102" s="32" t="str">
        <f aca="false">IF(L102="","",IF(ABS(L102)&lt;=1.96*O102,"Yes","No"))</f>
        <v>Yes</v>
      </c>
      <c r="T102" s="59" t="n">
        <f aca="false">IF(D102="","",ROUND(SQRT(((D102+G102)*O102/100)^2+(J102*(D102+G102)*0.12018)^2),0))</f>
        <v>33</v>
      </c>
      <c r="U102" s="32"/>
    </row>
    <row r="103" customFormat="false" ht="15" hidden="false" customHeight="false" outlineLevel="0" collapsed="false">
      <c r="A103" s="32" t="s">
        <v>230</v>
      </c>
      <c r="B103" s="32" t="s">
        <v>232</v>
      </c>
      <c r="C103" s="32" t="s">
        <v>284</v>
      </c>
      <c r="D103" s="59" t="n">
        <v>341</v>
      </c>
      <c r="E103" s="59" t="n">
        <v>305</v>
      </c>
      <c r="F103" s="68" t="n">
        <f aca="false">IF(E103="","",D103-E103)</f>
        <v>36</v>
      </c>
      <c r="G103" s="59" t="n">
        <v>97</v>
      </c>
      <c r="H103" s="59" t="n">
        <v>94</v>
      </c>
      <c r="I103" s="68" t="n">
        <f aca="false">IF(H103="","",G103-H103)</f>
        <v>3</v>
      </c>
      <c r="J103" s="40" t="n">
        <f aca="false">IF(OR(D103="",D103+G103=0),"",D103/(D103+G103))</f>
        <v>0.778538812785388</v>
      </c>
      <c r="K103" s="40" t="n">
        <f aca="false">IF(E103="","",E103/(E103+H103))</f>
        <v>0.764411027568922</v>
      </c>
      <c r="L103" s="69" t="n">
        <f aca="false">IF(OR(K103="",J103=""),"",(J103-K103)*100)</f>
        <v>1.41277852164659</v>
      </c>
      <c r="M103" s="36" t="n">
        <v>4.03818272070787</v>
      </c>
      <c r="N103" s="36" t="n">
        <v>1.27761517265463</v>
      </c>
      <c r="O103" s="36" t="n">
        <f aca="false">SQRT(M103^2+N103^2)</f>
        <v>4.23547166384346</v>
      </c>
      <c r="P103" s="40" t="n">
        <f aca="false">IF(J103="","",MAX(0,J103-1.96*O103/100))</f>
        <v>0.695523568174056</v>
      </c>
      <c r="Q103" s="40" t="n">
        <f aca="false">IF(J103="","",MIN(1,J103+1.96*O103/100))</f>
        <v>0.86155405739672</v>
      </c>
      <c r="R103" s="32" t="str">
        <f aca="false">IF(L103="","",IF(ABS(L103)&lt;=O103,"Yes","No"))</f>
        <v>Yes</v>
      </c>
      <c r="S103" s="32" t="str">
        <f aca="false">IF(L103="","",IF(ABS(L103)&lt;=1.96*O103,"Yes","No"))</f>
        <v>Yes</v>
      </c>
      <c r="T103" s="59" t="n">
        <f aca="false">IF(D103="","",ROUND(SQRT(((D103+G103)*O103/100)^2+(J103*(D103+G103)*0.12018)^2),0))</f>
        <v>45</v>
      </c>
      <c r="U103" s="32"/>
    </row>
    <row r="104" customFormat="false" ht="15" hidden="false" customHeight="false" outlineLevel="0" collapsed="false">
      <c r="A104" s="32" t="s">
        <v>230</v>
      </c>
      <c r="B104" s="32" t="s">
        <v>232</v>
      </c>
      <c r="C104" s="32" t="s">
        <v>285</v>
      </c>
      <c r="D104" s="59" t="n">
        <v>133</v>
      </c>
      <c r="E104" s="59" t="n">
        <v>116</v>
      </c>
      <c r="F104" s="68" t="n">
        <f aca="false">IF(E104="","",D104-E104)</f>
        <v>17</v>
      </c>
      <c r="G104" s="59" t="n">
        <v>44</v>
      </c>
      <c r="H104" s="59" t="n">
        <v>25</v>
      </c>
      <c r="I104" s="68" t="n">
        <f aca="false">IF(H104="","",G104-H104)</f>
        <v>19</v>
      </c>
      <c r="J104" s="40" t="n">
        <f aca="false">IF(OR(D104="",D104+G104=0),"",D104/(D104+G104))</f>
        <v>0.751412429378531</v>
      </c>
      <c r="K104" s="40" t="n">
        <f aca="false">IF(E104="","",E104/(E104+H104))</f>
        <v>0.822695035460993</v>
      </c>
      <c r="L104" s="69" t="n">
        <f aca="false">IF(OR(K104="",J104=""),"",(J104-K104)*100)</f>
        <v>-7.12826060824618</v>
      </c>
      <c r="M104" s="36" t="n">
        <v>4.03818272070787</v>
      </c>
      <c r="N104" s="36" t="n">
        <v>1.27761517265463</v>
      </c>
      <c r="O104" s="36" t="n">
        <f aca="false">SQRT(M104^2+N104^2)</f>
        <v>4.23547166384346</v>
      </c>
      <c r="P104" s="40" t="n">
        <f aca="false">IF(J104="","",MAX(0,J104-1.96*O104/100))</f>
        <v>0.668397184767199</v>
      </c>
      <c r="Q104" s="40" t="n">
        <f aca="false">IF(J104="","",MIN(1,J104+1.96*O104/100))</f>
        <v>0.834427673989863</v>
      </c>
      <c r="R104" s="32" t="str">
        <f aca="false">IF(L104="","",IF(ABS(L104)&lt;=O104,"Yes","No"))</f>
        <v>No</v>
      </c>
      <c r="S104" s="32" t="str">
        <f aca="false">IF(L104="","",IF(ABS(L104)&lt;=1.96*O104,"Yes","No"))</f>
        <v>Yes</v>
      </c>
      <c r="T104" s="59" t="n">
        <f aca="false">IF(D104="","",ROUND(SQRT(((D104+G104)*O104/100)^2+(J104*(D104+G104)*0.12018)^2),0))</f>
        <v>18</v>
      </c>
      <c r="U104" s="32"/>
    </row>
    <row r="105" customFormat="false" ht="15" hidden="false" customHeight="false" outlineLevel="0" collapsed="false">
      <c r="A105" s="32" t="s">
        <v>230</v>
      </c>
      <c r="B105" s="32" t="s">
        <v>232</v>
      </c>
      <c r="C105" s="32" t="s">
        <v>286</v>
      </c>
      <c r="D105" s="59" t="n">
        <v>167</v>
      </c>
      <c r="E105" s="59" t="n">
        <v>147</v>
      </c>
      <c r="F105" s="68" t="n">
        <f aca="false">IF(E105="","",D105-E105)</f>
        <v>20</v>
      </c>
      <c r="G105" s="59" t="n">
        <v>47</v>
      </c>
      <c r="H105" s="59" t="n">
        <v>26</v>
      </c>
      <c r="I105" s="68" t="n">
        <f aca="false">IF(H105="","",G105-H105)</f>
        <v>21</v>
      </c>
      <c r="J105" s="40" t="n">
        <f aca="false">IF(OR(D105="",D105+G105=0),"",D105/(D105+G105))</f>
        <v>0.780373831775701</v>
      </c>
      <c r="K105" s="40" t="n">
        <f aca="false">IF(E105="","",E105/(E105+H105))</f>
        <v>0.84971098265896</v>
      </c>
      <c r="L105" s="69" t="n">
        <f aca="false">IF(OR(K105="",J105=""),"",(J105-K105)*100)</f>
        <v>-6.93371508832585</v>
      </c>
      <c r="M105" s="36" t="n">
        <v>4.03818272070787</v>
      </c>
      <c r="N105" s="36" t="n">
        <v>1.27761517265463</v>
      </c>
      <c r="O105" s="36" t="n">
        <f aca="false">SQRT(M105^2+N105^2)</f>
        <v>4.23547166384346</v>
      </c>
      <c r="P105" s="40" t="n">
        <f aca="false">IF(J105="","",MAX(0,J105-1.96*O105/100))</f>
        <v>0.697358587164369</v>
      </c>
      <c r="Q105" s="40" t="n">
        <f aca="false">IF(J105="","",MIN(1,J105+1.96*O105/100))</f>
        <v>0.863389076387033</v>
      </c>
      <c r="R105" s="32" t="str">
        <f aca="false">IF(L105="","",IF(ABS(L105)&lt;=O105,"Yes","No"))</f>
        <v>No</v>
      </c>
      <c r="S105" s="32" t="str">
        <f aca="false">IF(L105="","",IF(ABS(L105)&lt;=1.96*O105,"Yes","No"))</f>
        <v>Yes</v>
      </c>
      <c r="T105" s="59" t="n">
        <f aca="false">IF(D105="","",ROUND(SQRT(((D105+G105)*O105/100)^2+(J105*(D105+G105)*0.12018)^2),0))</f>
        <v>22</v>
      </c>
      <c r="U105" s="32"/>
    </row>
    <row r="106" customFormat="false" ht="15" hidden="false" customHeight="false" outlineLevel="0" collapsed="false">
      <c r="A106" s="32" t="s">
        <v>230</v>
      </c>
      <c r="B106" s="32" t="s">
        <v>232</v>
      </c>
      <c r="C106" s="32" t="s">
        <v>287</v>
      </c>
      <c r="D106" s="59" t="n">
        <v>237</v>
      </c>
      <c r="E106" s="59" t="n">
        <v>220</v>
      </c>
      <c r="F106" s="68" t="n">
        <f aca="false">IF(E106="","",D106-E106)</f>
        <v>17</v>
      </c>
      <c r="G106" s="59" t="n">
        <v>69</v>
      </c>
      <c r="H106" s="59" t="n">
        <v>55</v>
      </c>
      <c r="I106" s="68" t="n">
        <f aca="false">IF(H106="","",G106-H106)</f>
        <v>14</v>
      </c>
      <c r="J106" s="40" t="n">
        <f aca="false">IF(OR(D106="",D106+G106=0),"",D106/(D106+G106))</f>
        <v>0.774509803921569</v>
      </c>
      <c r="K106" s="40" t="n">
        <f aca="false">IF(E106="","",E106/(E106+H106))</f>
        <v>0.8</v>
      </c>
      <c r="L106" s="69" t="n">
        <f aca="false">IF(OR(K106="",J106=""),"",(J106-K106)*100)</f>
        <v>-2.54901960784314</v>
      </c>
      <c r="M106" s="36" t="n">
        <v>4.03818272070787</v>
      </c>
      <c r="N106" s="36" t="n">
        <v>1.27761517265463</v>
      </c>
      <c r="O106" s="36" t="n">
        <f aca="false">SQRT(M106^2+N106^2)</f>
        <v>4.23547166384346</v>
      </c>
      <c r="P106" s="40" t="n">
        <f aca="false">IF(J106="","",MAX(0,J106-1.96*O106/100))</f>
        <v>0.691494559310237</v>
      </c>
      <c r="Q106" s="40" t="n">
        <f aca="false">IF(J106="","",MIN(1,J106+1.96*O106/100))</f>
        <v>0.857525048532901</v>
      </c>
      <c r="R106" s="32" t="str">
        <f aca="false">IF(L106="","",IF(ABS(L106)&lt;=O106,"Yes","No"))</f>
        <v>Yes</v>
      </c>
      <c r="S106" s="32" t="str">
        <f aca="false">IF(L106="","",IF(ABS(L106)&lt;=1.96*O106,"Yes","No"))</f>
        <v>Yes</v>
      </c>
      <c r="T106" s="59" t="n">
        <f aca="false">IF(D106="","",ROUND(SQRT(((D106+G106)*O106/100)^2+(J106*(D106+G106)*0.12018)^2),0))</f>
        <v>31</v>
      </c>
      <c r="U106" s="32"/>
    </row>
    <row r="107" customFormat="false" ht="15" hidden="false" customHeight="false" outlineLevel="0" collapsed="false">
      <c r="A107" s="32" t="s">
        <v>230</v>
      </c>
      <c r="B107" s="32" t="s">
        <v>232</v>
      </c>
      <c r="C107" s="32" t="s">
        <v>288</v>
      </c>
      <c r="D107" s="59" t="n">
        <v>393</v>
      </c>
      <c r="E107" s="59" t="n">
        <v>338</v>
      </c>
      <c r="F107" s="68" t="n">
        <f aca="false">IF(E107="","",D107-E107)</f>
        <v>55</v>
      </c>
      <c r="G107" s="59" t="n">
        <v>154</v>
      </c>
      <c r="H107" s="59" t="n">
        <v>159</v>
      </c>
      <c r="I107" s="68" t="n">
        <f aca="false">IF(H107="","",G107-H107)</f>
        <v>-5</v>
      </c>
      <c r="J107" s="40" t="n">
        <f aca="false">IF(OR(D107="",D107+G107=0),"",D107/(D107+G107))</f>
        <v>0.718464351005484</v>
      </c>
      <c r="K107" s="40" t="n">
        <f aca="false">IF(E107="","",E107/(E107+H107))</f>
        <v>0.680080482897384</v>
      </c>
      <c r="L107" s="69" t="n">
        <f aca="false">IF(OR(K107="",J107=""),"",(J107-K107)*100)</f>
        <v>3.83838681081001</v>
      </c>
      <c r="M107" s="36" t="n">
        <v>2.71116541300278</v>
      </c>
      <c r="N107" s="36" t="n">
        <v>1.27761517265463</v>
      </c>
      <c r="O107" s="36" t="n">
        <f aca="false">SQRT(M107^2+N107^2)</f>
        <v>2.99711835369574</v>
      </c>
      <c r="P107" s="40" t="n">
        <f aca="false">IF(J107="","",MAX(0,J107-1.96*O107/100))</f>
        <v>0.659720831273048</v>
      </c>
      <c r="Q107" s="40" t="n">
        <f aca="false">IF(J107="","",MIN(1,J107+1.96*O107/100))</f>
        <v>0.777207870737921</v>
      </c>
      <c r="R107" s="32" t="str">
        <f aca="false">IF(L107="","",IF(ABS(L107)&lt;=O107,"Yes","No"))</f>
        <v>No</v>
      </c>
      <c r="S107" s="32" t="str">
        <f aca="false">IF(L107="","",IF(ABS(L107)&lt;=1.96*O107,"Yes","No"))</f>
        <v>Yes</v>
      </c>
      <c r="T107" s="59" t="n">
        <f aca="false">IF(D107="","",ROUND(SQRT(((D107+G107)*O107/100)^2+(J107*(D107+G107)*0.07897)^2),0))</f>
        <v>35</v>
      </c>
      <c r="U107" s="32"/>
    </row>
    <row r="108" customFormat="false" ht="15" hidden="false" customHeight="false" outlineLevel="0" collapsed="false">
      <c r="A108" s="32" t="s">
        <v>230</v>
      </c>
      <c r="B108" s="32" t="s">
        <v>232</v>
      </c>
      <c r="C108" s="32" t="s">
        <v>289</v>
      </c>
      <c r="D108" s="59" t="n">
        <v>192</v>
      </c>
      <c r="E108" s="59" t="n">
        <v>158</v>
      </c>
      <c r="F108" s="68" t="n">
        <f aca="false">IF(E108="","",D108-E108)</f>
        <v>34</v>
      </c>
      <c r="G108" s="59" t="n">
        <v>69</v>
      </c>
      <c r="H108" s="59" t="n">
        <v>60</v>
      </c>
      <c r="I108" s="68" t="n">
        <f aca="false">IF(H108="","",G108-H108)</f>
        <v>9</v>
      </c>
      <c r="J108" s="40" t="n">
        <f aca="false">IF(OR(D108="",D108+G108=0),"",D108/(D108+G108))</f>
        <v>0.735632183908046</v>
      </c>
      <c r="K108" s="40" t="n">
        <f aca="false">IF(E108="","",E108/(E108+H108))</f>
        <v>0.724770642201835</v>
      </c>
      <c r="L108" s="69" t="n">
        <f aca="false">IF(OR(K108="",J108=""),"",(J108-K108)*100)</f>
        <v>1.08615417062111</v>
      </c>
      <c r="M108" s="36" t="n">
        <v>4.03818272070787</v>
      </c>
      <c r="N108" s="36" t="n">
        <v>1.27761517265463</v>
      </c>
      <c r="O108" s="36" t="n">
        <f aca="false">SQRT(M108^2+N108^2)</f>
        <v>4.23547166384346</v>
      </c>
      <c r="P108" s="40" t="n">
        <f aca="false">IF(J108="","",MAX(0,J108-1.96*O108/100))</f>
        <v>0.652616939296714</v>
      </c>
      <c r="Q108" s="40" t="n">
        <f aca="false">IF(J108="","",MIN(1,J108+1.96*O108/100))</f>
        <v>0.818647428519378</v>
      </c>
      <c r="R108" s="32" t="str">
        <f aca="false">IF(L108="","",IF(ABS(L108)&lt;=O108,"Yes","No"))</f>
        <v>Yes</v>
      </c>
      <c r="S108" s="32" t="str">
        <f aca="false">IF(L108="","",IF(ABS(L108)&lt;=1.96*O108,"Yes","No"))</f>
        <v>Yes</v>
      </c>
      <c r="T108" s="59" t="n">
        <f aca="false">IF(D108="","",ROUND(SQRT(((D108+G108)*O108/100)^2+(J108*(D108+G108)*0.12018)^2),0))</f>
        <v>26</v>
      </c>
      <c r="U108" s="32"/>
    </row>
    <row r="109" customFormat="false" ht="15" hidden="false" customHeight="false" outlineLevel="0" collapsed="false">
      <c r="A109" s="32" t="s">
        <v>230</v>
      </c>
      <c r="B109" s="32" t="s">
        <v>232</v>
      </c>
      <c r="C109" s="32" t="s">
        <v>290</v>
      </c>
      <c r="D109" s="59" t="n">
        <v>238</v>
      </c>
      <c r="E109" s="59" t="n">
        <v>180</v>
      </c>
      <c r="F109" s="68" t="n">
        <f aca="false">IF(E109="","",D109-E109)</f>
        <v>58</v>
      </c>
      <c r="G109" s="59" t="n">
        <v>73</v>
      </c>
      <c r="H109" s="59" t="n">
        <v>58</v>
      </c>
      <c r="I109" s="68" t="n">
        <f aca="false">IF(H109="","",G109-H109)</f>
        <v>15</v>
      </c>
      <c r="J109" s="40" t="n">
        <f aca="false">IF(OR(D109="",D109+G109=0),"",D109/(D109+G109))</f>
        <v>0.765273311897106</v>
      </c>
      <c r="K109" s="40" t="n">
        <f aca="false">IF(E109="","",E109/(E109+H109))</f>
        <v>0.756302521008403</v>
      </c>
      <c r="L109" s="69" t="n">
        <f aca="false">IF(OR(K109="",J109=""),"",(J109-K109)*100)</f>
        <v>0.897079088870278</v>
      </c>
      <c r="M109" s="36" t="n">
        <v>4.03818272070787</v>
      </c>
      <c r="N109" s="36" t="n">
        <v>1.27761517265463</v>
      </c>
      <c r="O109" s="36" t="n">
        <f aca="false">SQRT(M109^2+N109^2)</f>
        <v>4.23547166384346</v>
      </c>
      <c r="P109" s="40" t="n">
        <f aca="false">IF(J109="","",MAX(0,J109-1.96*O109/100))</f>
        <v>0.682258067285774</v>
      </c>
      <c r="Q109" s="40" t="n">
        <f aca="false">IF(J109="","",MIN(1,J109+1.96*O109/100))</f>
        <v>0.848288556508438</v>
      </c>
      <c r="R109" s="32" t="str">
        <f aca="false">IF(L109="","",IF(ABS(L109)&lt;=O109,"Yes","No"))</f>
        <v>Yes</v>
      </c>
      <c r="S109" s="32" t="str">
        <f aca="false">IF(L109="","",IF(ABS(L109)&lt;=1.96*O109,"Yes","No"))</f>
        <v>Yes</v>
      </c>
      <c r="T109" s="59" t="n">
        <f aca="false">IF(D109="","",ROUND(SQRT(((D109+G109)*O109/100)^2+(J109*(D109+G109)*0.12018)^2),0))</f>
        <v>31</v>
      </c>
      <c r="U109" s="32"/>
    </row>
    <row r="110" customFormat="false" ht="15" hidden="false" customHeight="false" outlineLevel="0" collapsed="false">
      <c r="A110" s="32" t="s">
        <v>230</v>
      </c>
      <c r="B110" s="32" t="s">
        <v>232</v>
      </c>
      <c r="C110" s="32" t="s">
        <v>291</v>
      </c>
      <c r="D110" s="59" t="n">
        <v>315</v>
      </c>
      <c r="E110" s="59" t="n">
        <v>275</v>
      </c>
      <c r="F110" s="68" t="n">
        <f aca="false">IF(E110="","",D110-E110)</f>
        <v>40</v>
      </c>
      <c r="G110" s="59" t="n">
        <v>161</v>
      </c>
      <c r="H110" s="59" t="n">
        <v>147</v>
      </c>
      <c r="I110" s="68" t="n">
        <f aca="false">IF(H110="","",G110-H110)</f>
        <v>14</v>
      </c>
      <c r="J110" s="40" t="n">
        <f aca="false">IF(OR(D110="",D110+G110=0),"",D110/(D110+G110))</f>
        <v>0.661764705882353</v>
      </c>
      <c r="K110" s="40" t="n">
        <f aca="false">IF(E110="","",E110/(E110+H110))</f>
        <v>0.651658767772512</v>
      </c>
      <c r="L110" s="69" t="n">
        <f aca="false">IF(OR(K110="",J110=""),"",(J110-K110)*100)</f>
        <v>1.01059381098411</v>
      </c>
      <c r="M110" s="36" t="n">
        <v>4.03818272070787</v>
      </c>
      <c r="N110" s="36" t="n">
        <v>1.27761517265463</v>
      </c>
      <c r="O110" s="36" t="n">
        <f aca="false">SQRT(M110^2+N110^2)</f>
        <v>4.23547166384346</v>
      </c>
      <c r="P110" s="40" t="n">
        <f aca="false">IF(J110="","",MAX(0,J110-1.96*O110/100))</f>
        <v>0.578749461271021</v>
      </c>
      <c r="Q110" s="40" t="n">
        <f aca="false">IF(J110="","",MIN(1,J110+1.96*O110/100))</f>
        <v>0.744779950493685</v>
      </c>
      <c r="R110" s="32" t="str">
        <f aca="false">IF(L110="","",IF(ABS(L110)&lt;=O110,"Yes","No"))</f>
        <v>Yes</v>
      </c>
      <c r="S110" s="32" t="str">
        <f aca="false">IF(L110="","",IF(ABS(L110)&lt;=1.96*O110,"Yes","No"))</f>
        <v>Yes</v>
      </c>
      <c r="T110" s="59" t="n">
        <f aca="false">IF(D110="","",ROUND(SQRT(((D110+G110)*O110/100)^2+(J110*(D110+G110)*0.12018)^2),0))</f>
        <v>43</v>
      </c>
      <c r="U110" s="32"/>
    </row>
    <row r="111" customFormat="false" ht="15" hidden="false" customHeight="false" outlineLevel="0" collapsed="false">
      <c r="A111" s="32" t="s">
        <v>230</v>
      </c>
      <c r="B111" s="32" t="s">
        <v>232</v>
      </c>
      <c r="C111" s="32" t="s">
        <v>292</v>
      </c>
      <c r="D111" s="59" t="n">
        <v>271</v>
      </c>
      <c r="E111" s="59" t="n">
        <v>240</v>
      </c>
      <c r="F111" s="68" t="n">
        <f aca="false">IF(E111="","",D111-E111)</f>
        <v>31</v>
      </c>
      <c r="G111" s="59" t="n">
        <v>85</v>
      </c>
      <c r="H111" s="59" t="n">
        <v>61</v>
      </c>
      <c r="I111" s="68" t="n">
        <f aca="false">IF(H111="","",G111-H111)</f>
        <v>24</v>
      </c>
      <c r="J111" s="40" t="n">
        <f aca="false">IF(OR(D111="",D111+G111=0),"",D111/(D111+G111))</f>
        <v>0.76123595505618</v>
      </c>
      <c r="K111" s="40" t="n">
        <f aca="false">IF(E111="","",E111/(E111+H111))</f>
        <v>0.79734219269103</v>
      </c>
      <c r="L111" s="69" t="n">
        <f aca="false">IF(OR(K111="",J111=""),"",(J111-K111)*100)</f>
        <v>-3.61062376348501</v>
      </c>
      <c r="M111" s="36" t="n">
        <v>4.03818272070787</v>
      </c>
      <c r="N111" s="36" t="n">
        <v>1.27761517265463</v>
      </c>
      <c r="O111" s="36" t="n">
        <f aca="false">SQRT(M111^2+N111^2)</f>
        <v>4.23547166384346</v>
      </c>
      <c r="P111" s="40" t="n">
        <f aca="false">IF(J111="","",MAX(0,J111-1.96*O111/100))</f>
        <v>0.678220710444848</v>
      </c>
      <c r="Q111" s="40" t="n">
        <f aca="false">IF(J111="","",MIN(1,J111+1.96*O111/100))</f>
        <v>0.844251199667512</v>
      </c>
      <c r="R111" s="32" t="str">
        <f aca="false">IF(L111="","",IF(ABS(L111)&lt;=O111,"Yes","No"))</f>
        <v>Yes</v>
      </c>
      <c r="S111" s="32" t="str">
        <f aca="false">IF(L111="","",IF(ABS(L111)&lt;=1.96*O111,"Yes","No"))</f>
        <v>Yes</v>
      </c>
      <c r="T111" s="59" t="n">
        <f aca="false">IF(D111="","",ROUND(SQRT(((D111+G111)*O111/100)^2+(J111*(D111+G111)*0.12018)^2),0))</f>
        <v>36</v>
      </c>
      <c r="U111" s="32"/>
    </row>
    <row r="112" customFormat="false" ht="15" hidden="false" customHeight="false" outlineLevel="0" collapsed="false">
      <c r="A112" s="32" t="s">
        <v>230</v>
      </c>
      <c r="B112" s="32" t="s">
        <v>293</v>
      </c>
      <c r="C112" s="32" t="s">
        <v>294</v>
      </c>
      <c r="D112" s="59" t="n">
        <v>439</v>
      </c>
      <c r="E112" s="59" t="n">
        <v>472</v>
      </c>
      <c r="F112" s="68" t="n">
        <f aca="false">IF(E112="","",D112-E112)</f>
        <v>-33</v>
      </c>
      <c r="G112" s="59" t="n">
        <v>162</v>
      </c>
      <c r="H112" s="59" t="n">
        <v>160</v>
      </c>
      <c r="I112" s="68" t="n">
        <f aca="false">IF(H112="","",G112-H112)</f>
        <v>2</v>
      </c>
      <c r="J112" s="40" t="n">
        <f aca="false">IF(OR(D112="",D112+G112=0),"",D112/(D112+G112))</f>
        <v>0.73044925124792</v>
      </c>
      <c r="K112" s="40" t="n">
        <f aca="false">IF(E112="","",E112/(E112+H112))</f>
        <v>0.746835443037975</v>
      </c>
      <c r="L112" s="69" t="n">
        <f aca="false">IF(OR(K112="",J112=""),"",(J112-K112)*100)</f>
        <v>-1.63861917900545</v>
      </c>
      <c r="M112" s="36" t="n">
        <v>2.71116541300278</v>
      </c>
      <c r="N112" s="36" t="n">
        <v>1.27761517265463</v>
      </c>
      <c r="O112" s="36" t="n">
        <f aca="false">SQRT(M112^2+N112^2)</f>
        <v>2.99711835369574</v>
      </c>
      <c r="P112" s="40" t="n">
        <f aca="false">IF(J112="","",MAX(0,J112-1.96*O112/100))</f>
        <v>0.671705731515484</v>
      </c>
      <c r="Q112" s="40" t="n">
        <f aca="false">IF(J112="","",MIN(1,J112+1.96*O112/100))</f>
        <v>0.789192770980357</v>
      </c>
      <c r="R112" s="32" t="str">
        <f aca="false">IF(L112="","",IF(ABS(L112)&lt;=O112,"Yes","No"))</f>
        <v>Yes</v>
      </c>
      <c r="S112" s="32" t="str">
        <f aca="false">IF(L112="","",IF(ABS(L112)&lt;=1.96*O112,"Yes","No"))</f>
        <v>Yes</v>
      </c>
      <c r="T112" s="59" t="n">
        <f aca="false">IF(D112="","",ROUND(SQRT(((D112+G112)*O112/100)^2+(J112*(D112+G112)*0.07897)^2),0))</f>
        <v>39</v>
      </c>
      <c r="U112" s="32"/>
    </row>
    <row r="113" customFormat="false" ht="15" hidden="false" customHeight="false" outlineLevel="0" collapsed="false">
      <c r="A113" s="32" t="s">
        <v>230</v>
      </c>
      <c r="B113" s="32" t="s">
        <v>293</v>
      </c>
      <c r="C113" s="32" t="s">
        <v>295</v>
      </c>
      <c r="D113" s="59" t="n">
        <v>308</v>
      </c>
      <c r="E113" s="59" t="n">
        <v>324</v>
      </c>
      <c r="F113" s="68" t="n">
        <f aca="false">IF(E113="","",D113-E113)</f>
        <v>-16</v>
      </c>
      <c r="G113" s="59" t="n">
        <v>147</v>
      </c>
      <c r="H113" s="59" t="n">
        <v>138</v>
      </c>
      <c r="I113" s="68" t="n">
        <f aca="false">IF(H113="","",G113-H113)</f>
        <v>9</v>
      </c>
      <c r="J113" s="40" t="n">
        <f aca="false">IF(OR(D113="",D113+G113=0),"",D113/(D113+G113))</f>
        <v>0.676923076923077</v>
      </c>
      <c r="K113" s="40" t="n">
        <f aca="false">IF(E113="","",E113/(E113+H113))</f>
        <v>0.701298701298701</v>
      </c>
      <c r="L113" s="69" t="n">
        <f aca="false">IF(OR(K113="",J113=""),"",(J113-K113)*100)</f>
        <v>-2.43756243756244</v>
      </c>
      <c r="M113" s="36" t="n">
        <v>4.03818272070787</v>
      </c>
      <c r="N113" s="36" t="n">
        <v>1.27761517265463</v>
      </c>
      <c r="O113" s="36" t="n">
        <f aca="false">SQRT(M113^2+N113^2)</f>
        <v>4.23547166384346</v>
      </c>
      <c r="P113" s="40" t="n">
        <f aca="false">IF(J113="","",MAX(0,J113-1.96*O113/100))</f>
        <v>0.593907832311745</v>
      </c>
      <c r="Q113" s="40" t="n">
        <f aca="false">IF(J113="","",MIN(1,J113+1.96*O113/100))</f>
        <v>0.759938321534409</v>
      </c>
      <c r="R113" s="32" t="str">
        <f aca="false">IF(L113="","",IF(ABS(L113)&lt;=O113,"Yes","No"))</f>
        <v>Yes</v>
      </c>
      <c r="S113" s="32" t="str">
        <f aca="false">IF(L113="","",IF(ABS(L113)&lt;=1.96*O113,"Yes","No"))</f>
        <v>Yes</v>
      </c>
      <c r="T113" s="59" t="n">
        <f aca="false">IF(D113="","",ROUND(SQRT(((D113+G113)*O113/100)^2+(J113*(D113+G113)*0.12018)^2),0))</f>
        <v>42</v>
      </c>
      <c r="U113" s="32"/>
    </row>
    <row r="114" customFormat="false" ht="15" hidden="false" customHeight="false" outlineLevel="0" collapsed="false">
      <c r="A114" s="32" t="s">
        <v>230</v>
      </c>
      <c r="B114" s="32" t="s">
        <v>293</v>
      </c>
      <c r="C114" s="32" t="s">
        <v>296</v>
      </c>
      <c r="D114" s="59" t="n">
        <v>342</v>
      </c>
      <c r="E114" s="59" t="n">
        <v>366</v>
      </c>
      <c r="F114" s="68" t="n">
        <f aca="false">IF(E114="","",D114-E114)</f>
        <v>-24</v>
      </c>
      <c r="G114" s="59" t="n">
        <v>133</v>
      </c>
      <c r="H114" s="59" t="n">
        <v>124</v>
      </c>
      <c r="I114" s="68" t="n">
        <f aca="false">IF(H114="","",G114-H114)</f>
        <v>9</v>
      </c>
      <c r="J114" s="40" t="n">
        <f aca="false">IF(OR(D114="",D114+G114=0),"",D114/(D114+G114))</f>
        <v>0.72</v>
      </c>
      <c r="K114" s="40" t="n">
        <f aca="false">IF(E114="","",E114/(E114+H114))</f>
        <v>0.746938775510204</v>
      </c>
      <c r="L114" s="69" t="n">
        <f aca="false">IF(OR(K114="",J114=""),"",(J114-K114)*100)</f>
        <v>-2.69387755102041</v>
      </c>
      <c r="M114" s="36" t="n">
        <v>4.03818272070787</v>
      </c>
      <c r="N114" s="36" t="n">
        <v>1.27761517265463</v>
      </c>
      <c r="O114" s="36" t="n">
        <f aca="false">SQRT(M114^2+N114^2)</f>
        <v>4.23547166384346</v>
      </c>
      <c r="P114" s="40" t="n">
        <f aca="false">IF(J114="","",MAX(0,J114-1.96*O114/100))</f>
        <v>0.636984755388668</v>
      </c>
      <c r="Q114" s="40" t="n">
        <f aca="false">IF(J114="","",MIN(1,J114+1.96*O114/100))</f>
        <v>0.803015244611332</v>
      </c>
      <c r="R114" s="32" t="str">
        <f aca="false">IF(L114="","",IF(ABS(L114)&lt;=O114,"Yes","No"))</f>
        <v>Yes</v>
      </c>
      <c r="S114" s="32" t="str">
        <f aca="false">IF(L114="","",IF(ABS(L114)&lt;=1.96*O114,"Yes","No"))</f>
        <v>Yes</v>
      </c>
      <c r="T114" s="59" t="n">
        <f aca="false">IF(D114="","",ROUND(SQRT(((D114+G114)*O114/100)^2+(J114*(D114+G114)*0.12018)^2),0))</f>
        <v>46</v>
      </c>
      <c r="U114" s="32"/>
    </row>
    <row r="115" customFormat="false" ht="15" hidden="false" customHeight="false" outlineLevel="0" collapsed="false">
      <c r="A115" s="32" t="s">
        <v>230</v>
      </c>
      <c r="B115" s="32" t="s">
        <v>293</v>
      </c>
      <c r="C115" s="32" t="s">
        <v>297</v>
      </c>
      <c r="D115" s="59" t="n">
        <v>371</v>
      </c>
      <c r="E115" s="59" t="n">
        <v>415</v>
      </c>
      <c r="F115" s="68" t="n">
        <f aca="false">IF(E115="","",D115-E115)</f>
        <v>-44</v>
      </c>
      <c r="G115" s="59" t="n">
        <v>159</v>
      </c>
      <c r="H115" s="59" t="n">
        <v>166</v>
      </c>
      <c r="I115" s="68" t="n">
        <f aca="false">IF(H115="","",G115-H115)</f>
        <v>-7</v>
      </c>
      <c r="J115" s="40" t="n">
        <f aca="false">IF(OR(D115="",D115+G115=0),"",D115/(D115+G115))</f>
        <v>0.7</v>
      </c>
      <c r="K115" s="40" t="n">
        <f aca="false">IF(E115="","",E115/(E115+H115))</f>
        <v>0.714285714285714</v>
      </c>
      <c r="L115" s="69" t="n">
        <f aca="false">IF(OR(K115="",J115=""),"",(J115-K115)*100)</f>
        <v>-1.42857142857143</v>
      </c>
      <c r="M115" s="36" t="n">
        <v>2.71116541300278</v>
      </c>
      <c r="N115" s="36" t="n">
        <v>1.27761517265463</v>
      </c>
      <c r="O115" s="36" t="n">
        <f aca="false">SQRT(M115^2+N115^2)</f>
        <v>2.99711835369574</v>
      </c>
      <c r="P115" s="40" t="n">
        <f aca="false">IF(J115="","",MAX(0,J115-1.96*O115/100))</f>
        <v>0.641256480267563</v>
      </c>
      <c r="Q115" s="40" t="n">
        <f aca="false">IF(J115="","",MIN(1,J115+1.96*O115/100))</f>
        <v>0.758743519732437</v>
      </c>
      <c r="R115" s="32" t="str">
        <f aca="false">IF(L115="","",IF(ABS(L115)&lt;=O115,"Yes","No"))</f>
        <v>Yes</v>
      </c>
      <c r="S115" s="32" t="str">
        <f aca="false">IF(L115="","",IF(ABS(L115)&lt;=1.96*O115,"Yes","No"))</f>
        <v>Yes</v>
      </c>
      <c r="T115" s="59" t="n">
        <f aca="false">IF(D115="","",ROUND(SQRT(((D115+G115)*O115/100)^2+(J115*(D115+G115)*0.07897)^2),0))</f>
        <v>33</v>
      </c>
      <c r="U115" s="32"/>
    </row>
    <row r="116" customFormat="false" ht="15" hidden="false" customHeight="false" outlineLevel="0" collapsed="false">
      <c r="A116" s="32" t="s">
        <v>230</v>
      </c>
      <c r="B116" s="32" t="s">
        <v>293</v>
      </c>
      <c r="C116" s="32" t="s">
        <v>298</v>
      </c>
      <c r="D116" s="59" t="n">
        <v>567</v>
      </c>
      <c r="E116" s="59" t="n">
        <v>571</v>
      </c>
      <c r="F116" s="68" t="n">
        <f aca="false">IF(E116="","",D116-E116)</f>
        <v>-4</v>
      </c>
      <c r="G116" s="59" t="n">
        <v>269</v>
      </c>
      <c r="H116" s="59" t="n">
        <v>293</v>
      </c>
      <c r="I116" s="68" t="n">
        <f aca="false">IF(H116="","",G116-H116)</f>
        <v>-24</v>
      </c>
      <c r="J116" s="40" t="n">
        <f aca="false">IF(OR(D116="",D116+G116=0),"",D116/(D116+G116))</f>
        <v>0.67822966507177</v>
      </c>
      <c r="K116" s="40" t="n">
        <f aca="false">IF(E116="","",E116/(E116+H116))</f>
        <v>0.66087962962963</v>
      </c>
      <c r="L116" s="69" t="n">
        <f aca="false">IF(OR(K116="",J116=""),"",(J116-K116)*100)</f>
        <v>1.73500354421406</v>
      </c>
      <c r="M116" s="36" t="n">
        <v>2.71116541300278</v>
      </c>
      <c r="N116" s="36" t="n">
        <v>1.27761517265463</v>
      </c>
      <c r="O116" s="36" t="n">
        <f aca="false">SQRT(M116^2+N116^2)</f>
        <v>2.99711835369574</v>
      </c>
      <c r="P116" s="40" t="n">
        <f aca="false">IF(J116="","",MAX(0,J116-1.96*O116/100))</f>
        <v>0.619486145339334</v>
      </c>
      <c r="Q116" s="40" t="n">
        <f aca="false">IF(J116="","",MIN(1,J116+1.96*O116/100))</f>
        <v>0.736973184804207</v>
      </c>
      <c r="R116" s="32" t="str">
        <f aca="false">IF(L116="","",IF(ABS(L116)&lt;=O116,"Yes","No"))</f>
        <v>Yes</v>
      </c>
      <c r="S116" s="32" t="str">
        <f aca="false">IF(L116="","",IF(ABS(L116)&lt;=1.96*O116,"Yes","No"))</f>
        <v>Yes</v>
      </c>
      <c r="T116" s="59" t="n">
        <f aca="false">IF(D116="","",ROUND(SQRT(((D116+G116)*O116/100)^2+(J116*(D116+G116)*0.07897)^2),0))</f>
        <v>51</v>
      </c>
      <c r="U116" s="32"/>
    </row>
    <row r="117" customFormat="false" ht="15" hidden="false" customHeight="false" outlineLevel="0" collapsed="false">
      <c r="A117" s="32" t="s">
        <v>230</v>
      </c>
      <c r="B117" s="32" t="s">
        <v>293</v>
      </c>
      <c r="C117" s="32" t="s">
        <v>299</v>
      </c>
      <c r="D117" s="59" t="n">
        <v>384</v>
      </c>
      <c r="E117" s="59" t="n">
        <v>400</v>
      </c>
      <c r="F117" s="68" t="n">
        <f aca="false">IF(E117="","",D117-E117)</f>
        <v>-16</v>
      </c>
      <c r="G117" s="59" t="n">
        <v>206</v>
      </c>
      <c r="H117" s="59" t="n">
        <v>220</v>
      </c>
      <c r="I117" s="68" t="n">
        <f aca="false">IF(H117="","",G117-H117)</f>
        <v>-14</v>
      </c>
      <c r="J117" s="40" t="n">
        <f aca="false">IF(OR(D117="",D117+G117=0),"",D117/(D117+G117))</f>
        <v>0.650847457627119</v>
      </c>
      <c r="K117" s="40" t="n">
        <f aca="false">IF(E117="","",E117/(E117+H117))</f>
        <v>0.645161290322581</v>
      </c>
      <c r="L117" s="69" t="n">
        <f aca="false">IF(OR(K117="",J117=""),"",(J117-K117)*100)</f>
        <v>0.568616730453797</v>
      </c>
      <c r="M117" s="36" t="n">
        <v>2.71116541300278</v>
      </c>
      <c r="N117" s="36" t="n">
        <v>1.27761517265463</v>
      </c>
      <c r="O117" s="36" t="n">
        <f aca="false">SQRT(M117^2+N117^2)</f>
        <v>2.99711835369574</v>
      </c>
      <c r="P117" s="40" t="n">
        <f aca="false">IF(J117="","",MAX(0,J117-1.96*O117/100))</f>
        <v>0.592103937894682</v>
      </c>
      <c r="Q117" s="40" t="n">
        <f aca="false">IF(J117="","",MIN(1,J117+1.96*O117/100))</f>
        <v>0.709590977359555</v>
      </c>
      <c r="R117" s="32" t="str">
        <f aca="false">IF(L117="","",IF(ABS(L117)&lt;=O117,"Yes","No"))</f>
        <v>Yes</v>
      </c>
      <c r="S117" s="32" t="str">
        <f aca="false">IF(L117="","",IF(ABS(L117)&lt;=1.96*O117,"Yes","No"))</f>
        <v>Yes</v>
      </c>
      <c r="T117" s="59" t="n">
        <f aca="false">IF(D117="","",ROUND(SQRT(((D117+G117)*O117/100)^2+(J117*(D117+G117)*0.07897)^2),0))</f>
        <v>35</v>
      </c>
      <c r="U117" s="32"/>
    </row>
    <row r="118" customFormat="false" ht="15" hidden="false" customHeight="false" outlineLevel="0" collapsed="false">
      <c r="A118" s="32" t="s">
        <v>230</v>
      </c>
      <c r="B118" s="32" t="s">
        <v>293</v>
      </c>
      <c r="C118" s="32" t="s">
        <v>300</v>
      </c>
      <c r="D118" s="59" t="n">
        <v>441</v>
      </c>
      <c r="E118" s="59" t="n">
        <v>465</v>
      </c>
      <c r="F118" s="68" t="n">
        <f aca="false">IF(E118="","",D118-E118)</f>
        <v>-24</v>
      </c>
      <c r="G118" s="59" t="n">
        <v>284</v>
      </c>
      <c r="H118" s="59" t="n">
        <v>283</v>
      </c>
      <c r="I118" s="68" t="n">
        <f aca="false">IF(H118="","",G118-H118)</f>
        <v>1</v>
      </c>
      <c r="J118" s="40" t="n">
        <f aca="false">IF(OR(D118="",D118+G118=0),"",D118/(D118+G118))</f>
        <v>0.608275862068966</v>
      </c>
      <c r="K118" s="40" t="n">
        <f aca="false">IF(E118="","",E118/(E118+H118))</f>
        <v>0.621657754010695</v>
      </c>
      <c r="L118" s="69" t="n">
        <f aca="false">IF(OR(K118="",J118=""),"",(J118-K118)*100)</f>
        <v>-1.33818919417297</v>
      </c>
      <c r="M118" s="36" t="n">
        <v>2.71116541300278</v>
      </c>
      <c r="N118" s="36" t="n">
        <v>1.27761517265463</v>
      </c>
      <c r="O118" s="36" t="n">
        <f aca="false">SQRT(M118^2+N118^2)</f>
        <v>2.99711835369574</v>
      </c>
      <c r="P118" s="40" t="n">
        <f aca="false">IF(J118="","",MAX(0,J118-1.96*O118/100))</f>
        <v>0.549532342336529</v>
      </c>
      <c r="Q118" s="40" t="n">
        <f aca="false">IF(J118="","",MIN(1,J118+1.96*O118/100))</f>
        <v>0.667019381801402</v>
      </c>
      <c r="R118" s="32" t="str">
        <f aca="false">IF(L118="","",IF(ABS(L118)&lt;=O118,"Yes","No"))</f>
        <v>Yes</v>
      </c>
      <c r="S118" s="32" t="str">
        <f aca="false">IF(L118="","",IF(ABS(L118)&lt;=1.96*O118,"Yes","No"))</f>
        <v>Yes</v>
      </c>
      <c r="T118" s="59" t="n">
        <f aca="false">IF(D118="","",ROUND(SQRT(((D118+G118)*O118/100)^2+(J118*(D118+G118)*0.07897)^2),0))</f>
        <v>41</v>
      </c>
      <c r="U118" s="32"/>
    </row>
    <row r="119" customFormat="false" ht="15" hidden="false" customHeight="false" outlineLevel="0" collapsed="false">
      <c r="A119" s="32" t="s">
        <v>230</v>
      </c>
      <c r="B119" s="32" t="s">
        <v>293</v>
      </c>
      <c r="C119" s="32" t="s">
        <v>301</v>
      </c>
      <c r="D119" s="59" t="n">
        <v>513</v>
      </c>
      <c r="E119" s="59" t="n">
        <v>583</v>
      </c>
      <c r="F119" s="68" t="n">
        <f aca="false">IF(E119="","",D119-E119)</f>
        <v>-70</v>
      </c>
      <c r="G119" s="59" t="n">
        <v>330</v>
      </c>
      <c r="H119" s="59" t="n">
        <v>335</v>
      </c>
      <c r="I119" s="68" t="n">
        <f aca="false">IF(H119="","",G119-H119)</f>
        <v>-5</v>
      </c>
      <c r="J119" s="40" t="n">
        <f aca="false">IF(OR(D119="",D119+G119=0),"",D119/(D119+G119))</f>
        <v>0.608540925266904</v>
      </c>
      <c r="K119" s="40" t="n">
        <f aca="false">IF(E119="","",E119/(E119+H119))</f>
        <v>0.635076252723312</v>
      </c>
      <c r="L119" s="69" t="n">
        <f aca="false">IF(OR(K119="",J119=""),"",(J119-K119)*100)</f>
        <v>-2.65353274564076</v>
      </c>
      <c r="M119" s="36" t="n">
        <v>2.38700327881287</v>
      </c>
      <c r="N119" s="36" t="n">
        <v>1.27761517265463</v>
      </c>
      <c r="O119" s="36" t="n">
        <f aca="false">SQRT(M119^2+N119^2)</f>
        <v>2.70741300552035</v>
      </c>
      <c r="P119" s="40" t="n">
        <f aca="false">IF(J119="","",MAX(0,J119-1.96*O119/100))</f>
        <v>0.555475630358705</v>
      </c>
      <c r="Q119" s="40" t="n">
        <f aca="false">IF(J119="","",MIN(1,J119+1.96*O119/100))</f>
        <v>0.661606220175103</v>
      </c>
      <c r="R119" s="32" t="str">
        <f aca="false">IF(L119="","",IF(ABS(L119)&lt;=O119,"Yes","No"))</f>
        <v>Yes</v>
      </c>
      <c r="S119" s="32" t="str">
        <f aca="false">IF(L119="","",IF(ABS(L119)&lt;=1.96*O119,"Yes","No"))</f>
        <v>Yes</v>
      </c>
      <c r="T119" s="59" t="n">
        <f aca="false">IF(D119="","",ROUND(SQRT(((D119+G119)*O119/100)^2+(J119*(D119+G119)*0.07933)^2),0))</f>
        <v>47</v>
      </c>
      <c r="U119" s="32"/>
    </row>
    <row r="120" customFormat="false" ht="15" hidden="false" customHeight="false" outlineLevel="0" collapsed="false">
      <c r="A120" s="32" t="s">
        <v>230</v>
      </c>
      <c r="B120" s="32" t="s">
        <v>293</v>
      </c>
      <c r="C120" s="32" t="s">
        <v>302</v>
      </c>
      <c r="D120" s="59" t="n">
        <v>417</v>
      </c>
      <c r="E120" s="59" t="n">
        <v>415</v>
      </c>
      <c r="F120" s="68" t="n">
        <f aca="false">IF(E120="","",D120-E120)</f>
        <v>2</v>
      </c>
      <c r="G120" s="59" t="n">
        <v>229</v>
      </c>
      <c r="H120" s="59" t="n">
        <v>238</v>
      </c>
      <c r="I120" s="68" t="n">
        <f aca="false">IF(H120="","",G120-H120)</f>
        <v>-9</v>
      </c>
      <c r="J120" s="40" t="n">
        <f aca="false">IF(OR(D120="",D120+G120=0),"",D120/(D120+G120))</f>
        <v>0.645510835913313</v>
      </c>
      <c r="K120" s="40" t="n">
        <f aca="false">IF(E120="","",E120/(E120+H120))</f>
        <v>0.635528330781011</v>
      </c>
      <c r="L120" s="69" t="n">
        <f aca="false">IF(OR(K120="",J120=""),"",(J120-K120)*100)</f>
        <v>0.998250513230203</v>
      </c>
      <c r="M120" s="36" t="n">
        <v>2.71116541300278</v>
      </c>
      <c r="N120" s="36" t="n">
        <v>1.27761517265463</v>
      </c>
      <c r="O120" s="36" t="n">
        <f aca="false">SQRT(M120^2+N120^2)</f>
        <v>2.99711835369574</v>
      </c>
      <c r="P120" s="40" t="n">
        <f aca="false">IF(J120="","",MAX(0,J120-1.96*O120/100))</f>
        <v>0.586767316180876</v>
      </c>
      <c r="Q120" s="40" t="n">
        <f aca="false">IF(J120="","",MIN(1,J120+1.96*O120/100))</f>
        <v>0.704254355645749</v>
      </c>
      <c r="R120" s="32" t="str">
        <f aca="false">IF(L120="","",IF(ABS(L120)&lt;=O120,"Yes","No"))</f>
        <v>Yes</v>
      </c>
      <c r="S120" s="32" t="str">
        <f aca="false">IF(L120="","",IF(ABS(L120)&lt;=1.96*O120,"Yes","No"))</f>
        <v>Yes</v>
      </c>
      <c r="T120" s="59" t="n">
        <f aca="false">IF(D120="","",ROUND(SQRT(((D120+G120)*O120/100)^2+(J120*(D120+G120)*0.07897)^2),0))</f>
        <v>38</v>
      </c>
      <c r="U120" s="32"/>
    </row>
    <row r="121" customFormat="false" ht="15" hidden="false" customHeight="false" outlineLevel="0" collapsed="false">
      <c r="A121" s="32" t="s">
        <v>230</v>
      </c>
      <c r="B121" s="32" t="s">
        <v>293</v>
      </c>
      <c r="C121" s="32" t="s">
        <v>303</v>
      </c>
      <c r="D121" s="59" t="n">
        <v>310</v>
      </c>
      <c r="E121" s="59" t="n">
        <v>332</v>
      </c>
      <c r="F121" s="68" t="n">
        <f aca="false">IF(E121="","",D121-E121)</f>
        <v>-22</v>
      </c>
      <c r="G121" s="59" t="n">
        <v>213</v>
      </c>
      <c r="H121" s="59" t="n">
        <v>255</v>
      </c>
      <c r="I121" s="68" t="n">
        <f aca="false">IF(H121="","",G121-H121)</f>
        <v>-42</v>
      </c>
      <c r="J121" s="40" t="n">
        <f aca="false">IF(OR(D121="",D121+G121=0),"",D121/(D121+G121))</f>
        <v>0.592734225621415</v>
      </c>
      <c r="K121" s="40" t="n">
        <f aca="false">IF(E121="","",E121/(E121+H121))</f>
        <v>0.565587734241908</v>
      </c>
      <c r="L121" s="69" t="n">
        <f aca="false">IF(OR(K121="",J121=""),"",(J121-K121)*100)</f>
        <v>2.71464913795069</v>
      </c>
      <c r="M121" s="36" t="n">
        <v>4.03818272070787</v>
      </c>
      <c r="N121" s="36" t="n">
        <v>1.27761517265463</v>
      </c>
      <c r="O121" s="36" t="n">
        <f aca="false">SQRT(M121^2+N121^2)</f>
        <v>4.23547166384346</v>
      </c>
      <c r="P121" s="40" t="n">
        <f aca="false">IF(J121="","",MAX(0,J121-1.96*O121/100))</f>
        <v>0.509718981010083</v>
      </c>
      <c r="Q121" s="40" t="n">
        <f aca="false">IF(J121="","",MIN(1,J121+1.96*O121/100))</f>
        <v>0.675749470232747</v>
      </c>
      <c r="R121" s="32" t="str">
        <f aca="false">IF(L121="","",IF(ABS(L121)&lt;=O121,"Yes","No"))</f>
        <v>Yes</v>
      </c>
      <c r="S121" s="32" t="str">
        <f aca="false">IF(L121="","",IF(ABS(L121)&lt;=1.96*O121,"Yes","No"))</f>
        <v>Yes</v>
      </c>
      <c r="T121" s="59" t="n">
        <f aca="false">IF(D121="","",ROUND(SQRT(((D121+G121)*O121/100)^2+(J121*(D121+G121)*0.12018)^2),0))</f>
        <v>43</v>
      </c>
      <c r="U121" s="32"/>
    </row>
    <row r="122" customFormat="false" ht="15" hidden="false" customHeight="false" outlineLevel="0" collapsed="false">
      <c r="A122" s="32" t="s">
        <v>230</v>
      </c>
      <c r="B122" s="32" t="s">
        <v>293</v>
      </c>
      <c r="C122" s="32" t="s">
        <v>304</v>
      </c>
      <c r="D122" s="59" t="n">
        <v>415</v>
      </c>
      <c r="E122" s="59" t="n">
        <v>418</v>
      </c>
      <c r="F122" s="68" t="n">
        <f aca="false">IF(E122="","",D122-E122)</f>
        <v>-3</v>
      </c>
      <c r="G122" s="59" t="n">
        <v>215</v>
      </c>
      <c r="H122" s="59" t="n">
        <v>222</v>
      </c>
      <c r="I122" s="68" t="n">
        <f aca="false">IF(H122="","",G122-H122)</f>
        <v>-7</v>
      </c>
      <c r="J122" s="40" t="n">
        <f aca="false">IF(OR(D122="",D122+G122=0),"",D122/(D122+G122))</f>
        <v>0.658730158730159</v>
      </c>
      <c r="K122" s="40" t="n">
        <f aca="false">IF(E122="","",E122/(E122+H122))</f>
        <v>0.653125</v>
      </c>
      <c r="L122" s="69" t="n">
        <f aca="false">IF(OR(K122="",J122=""),"",(J122-K122)*100)</f>
        <v>0.560515873015877</v>
      </c>
      <c r="M122" s="36" t="n">
        <v>2.71116541300278</v>
      </c>
      <c r="N122" s="36" t="n">
        <v>1.27761517265463</v>
      </c>
      <c r="O122" s="36" t="n">
        <f aca="false">SQRT(M122^2+N122^2)</f>
        <v>2.99711835369574</v>
      </c>
      <c r="P122" s="40" t="n">
        <f aca="false">IF(J122="","",MAX(0,J122-1.96*O122/100))</f>
        <v>0.599986638997722</v>
      </c>
      <c r="Q122" s="40" t="n">
        <f aca="false">IF(J122="","",MIN(1,J122+1.96*O122/100))</f>
        <v>0.717473678462595</v>
      </c>
      <c r="R122" s="32" t="str">
        <f aca="false">IF(L122="","",IF(ABS(L122)&lt;=O122,"Yes","No"))</f>
        <v>Yes</v>
      </c>
      <c r="S122" s="32" t="str">
        <f aca="false">IF(L122="","",IF(ABS(L122)&lt;=1.96*O122,"Yes","No"))</f>
        <v>Yes</v>
      </c>
      <c r="T122" s="59" t="n">
        <f aca="false">IF(D122="","",ROUND(SQRT(((D122+G122)*O122/100)^2+(J122*(D122+G122)*0.07897)^2),0))</f>
        <v>38</v>
      </c>
      <c r="U122" s="32"/>
    </row>
    <row r="123" customFormat="false" ht="15" hidden="false" customHeight="false" outlineLevel="0" collapsed="false">
      <c r="A123" s="32" t="s">
        <v>230</v>
      </c>
      <c r="B123" s="32" t="s">
        <v>293</v>
      </c>
      <c r="C123" s="32" t="s">
        <v>305</v>
      </c>
      <c r="D123" s="59" t="n">
        <v>400</v>
      </c>
      <c r="E123" s="59" t="n">
        <v>425</v>
      </c>
      <c r="F123" s="68" t="n">
        <f aca="false">IF(E123="","",D123-E123)</f>
        <v>-25</v>
      </c>
      <c r="G123" s="59" t="n">
        <v>256</v>
      </c>
      <c r="H123" s="59" t="n">
        <v>271</v>
      </c>
      <c r="I123" s="68" t="n">
        <f aca="false">IF(H123="","",G123-H123)</f>
        <v>-15</v>
      </c>
      <c r="J123" s="40" t="n">
        <f aca="false">IF(OR(D123="",D123+G123=0),"",D123/(D123+G123))</f>
        <v>0.609756097560976</v>
      </c>
      <c r="K123" s="40" t="n">
        <f aca="false">IF(E123="","",E123/(E123+H123))</f>
        <v>0.610632183908046</v>
      </c>
      <c r="L123" s="69" t="n">
        <f aca="false">IF(OR(K123="",J123=""),"",(J123-K123)*100)</f>
        <v>-0.0876086347070371</v>
      </c>
      <c r="M123" s="36" t="n">
        <v>2.71116541300278</v>
      </c>
      <c r="N123" s="36" t="n">
        <v>1.27761517265463</v>
      </c>
      <c r="O123" s="36" t="n">
        <f aca="false">SQRT(M123^2+N123^2)</f>
        <v>2.99711835369574</v>
      </c>
      <c r="P123" s="40" t="n">
        <f aca="false">IF(J123="","",MAX(0,J123-1.96*O123/100))</f>
        <v>0.551012577828539</v>
      </c>
      <c r="Q123" s="40" t="n">
        <f aca="false">IF(J123="","",MIN(1,J123+1.96*O123/100))</f>
        <v>0.668499617293412</v>
      </c>
      <c r="R123" s="32" t="str">
        <f aca="false">IF(L123="","",IF(ABS(L123)&lt;=O123,"Yes","No"))</f>
        <v>Yes</v>
      </c>
      <c r="S123" s="32" t="str">
        <f aca="false">IF(L123="","",IF(ABS(L123)&lt;=1.96*O123,"Yes","No"))</f>
        <v>Yes</v>
      </c>
      <c r="T123" s="59" t="n">
        <f aca="false">IF(D123="","",ROUND(SQRT(((D123+G123)*O123/100)^2+(J123*(D123+G123)*0.07897)^2),0))</f>
        <v>37</v>
      </c>
      <c r="U123" s="32"/>
    </row>
    <row r="124" customFormat="false" ht="15" hidden="false" customHeight="false" outlineLevel="0" collapsed="false">
      <c r="A124" s="32" t="s">
        <v>230</v>
      </c>
      <c r="B124" s="32" t="s">
        <v>306</v>
      </c>
      <c r="C124" s="32" t="s">
        <v>307</v>
      </c>
      <c r="D124" s="59" t="n">
        <v>375</v>
      </c>
      <c r="E124" s="59" t="n">
        <v>392</v>
      </c>
      <c r="F124" s="68" t="n">
        <f aca="false">IF(E124="","",D124-E124)</f>
        <v>-17</v>
      </c>
      <c r="G124" s="59" t="n">
        <v>255</v>
      </c>
      <c r="H124" s="59" t="n">
        <v>281</v>
      </c>
      <c r="I124" s="68" t="n">
        <f aca="false">IF(H124="","",G124-H124)</f>
        <v>-26</v>
      </c>
      <c r="J124" s="40" t="n">
        <f aca="false">IF(OR(D124="",D124+G124=0),"",D124/(D124+G124))</f>
        <v>0.595238095238095</v>
      </c>
      <c r="K124" s="40" t="n">
        <f aca="false">IF(E124="","",E124/(E124+H124))</f>
        <v>0.582466567607727</v>
      </c>
      <c r="L124" s="69" t="n">
        <f aca="false">IF(OR(K124="",J124=""),"",(J124-K124)*100)</f>
        <v>1.27715276303686</v>
      </c>
      <c r="M124" s="36" t="n">
        <v>2.71116541300278</v>
      </c>
      <c r="N124" s="36" t="n">
        <v>1.27761517265463</v>
      </c>
      <c r="O124" s="36" t="n">
        <f aca="false">SQRT(M124^2+N124^2)</f>
        <v>2.99711835369574</v>
      </c>
      <c r="P124" s="40" t="n">
        <f aca="false">IF(J124="","",MAX(0,J124-1.96*O124/100))</f>
        <v>0.536494575505659</v>
      </c>
      <c r="Q124" s="40" t="n">
        <f aca="false">IF(J124="","",MIN(1,J124+1.96*O124/100))</f>
        <v>0.653981614970532</v>
      </c>
      <c r="R124" s="32" t="str">
        <f aca="false">IF(L124="","",IF(ABS(L124)&lt;=O124,"Yes","No"))</f>
        <v>Yes</v>
      </c>
      <c r="S124" s="32" t="str">
        <f aca="false">IF(L124="","",IF(ABS(L124)&lt;=1.96*O124,"Yes","No"))</f>
        <v>Yes</v>
      </c>
      <c r="T124" s="59" t="n">
        <f aca="false">IF(D124="","",ROUND(SQRT(((D124+G124)*O124/100)^2+(J124*(D124+G124)*0.07897)^2),0))</f>
        <v>35</v>
      </c>
      <c r="U124" s="32"/>
    </row>
    <row r="125" customFormat="false" ht="15" hidden="false" customHeight="false" outlineLevel="0" collapsed="false">
      <c r="A125" s="32" t="s">
        <v>230</v>
      </c>
      <c r="B125" s="32" t="s">
        <v>306</v>
      </c>
      <c r="C125" s="32" t="s">
        <v>308</v>
      </c>
      <c r="D125" s="59" t="n">
        <v>350</v>
      </c>
      <c r="E125" s="59" t="n">
        <v>334</v>
      </c>
      <c r="F125" s="68" t="n">
        <f aca="false">IF(E125="","",D125-E125)</f>
        <v>16</v>
      </c>
      <c r="G125" s="59" t="n">
        <v>329</v>
      </c>
      <c r="H125" s="59" t="n">
        <v>333</v>
      </c>
      <c r="I125" s="68" t="n">
        <f aca="false">IF(H125="","",G125-H125)</f>
        <v>-4</v>
      </c>
      <c r="J125" s="40" t="n">
        <f aca="false">IF(OR(D125="",D125+G125=0),"",D125/(D125+G125))</f>
        <v>0.515463917525773</v>
      </c>
      <c r="K125" s="40" t="n">
        <f aca="false">IF(E125="","",E125/(E125+H125))</f>
        <v>0.500749625187406</v>
      </c>
      <c r="L125" s="69" t="n">
        <f aca="false">IF(OR(K125="",J125=""),"",(J125-K125)*100)</f>
        <v>1.47142923383669</v>
      </c>
      <c r="M125" s="36" t="n">
        <v>2.71116541300278</v>
      </c>
      <c r="N125" s="36" t="n">
        <v>1.27761517265463</v>
      </c>
      <c r="O125" s="36" t="n">
        <f aca="false">SQRT(M125^2+N125^2)</f>
        <v>2.99711835369574</v>
      </c>
      <c r="P125" s="40" t="n">
        <f aca="false">IF(J125="","",MAX(0,J125-1.96*O125/100))</f>
        <v>0.456720397793337</v>
      </c>
      <c r="Q125" s="40" t="n">
        <f aca="false">IF(J125="","",MIN(1,J125+1.96*O125/100))</f>
        <v>0.57420743725821</v>
      </c>
      <c r="R125" s="32" t="str">
        <f aca="false">IF(L125="","",IF(ABS(L125)&lt;=O125,"Yes","No"))</f>
        <v>Yes</v>
      </c>
      <c r="S125" s="32" t="str">
        <f aca="false">IF(L125="","",IF(ABS(L125)&lt;=1.96*O125,"Yes","No"))</f>
        <v>Yes</v>
      </c>
      <c r="T125" s="59" t="n">
        <f aca="false">IF(D125="","",ROUND(SQRT(((D125+G125)*O125/100)^2+(J125*(D125+G125)*0.07897)^2),0))</f>
        <v>34</v>
      </c>
      <c r="U125" s="32"/>
    </row>
    <row r="126" customFormat="false" ht="15" hidden="false" customHeight="false" outlineLevel="0" collapsed="false">
      <c r="A126" s="32" t="s">
        <v>230</v>
      </c>
      <c r="B126" s="32" t="s">
        <v>306</v>
      </c>
      <c r="C126" s="32" t="s">
        <v>309</v>
      </c>
      <c r="D126" s="59" t="n">
        <v>391</v>
      </c>
      <c r="E126" s="59" t="n">
        <v>409</v>
      </c>
      <c r="F126" s="68" t="n">
        <f aca="false">IF(E126="","",D126-E126)</f>
        <v>-18</v>
      </c>
      <c r="G126" s="59" t="n">
        <v>343</v>
      </c>
      <c r="H126" s="59" t="n">
        <v>361</v>
      </c>
      <c r="I126" s="68" t="n">
        <f aca="false">IF(H126="","",G126-H126)</f>
        <v>-18</v>
      </c>
      <c r="J126" s="40" t="n">
        <f aca="false">IF(OR(D126="",D126+G126=0),"",D126/(D126+G126))</f>
        <v>0.532697547683924</v>
      </c>
      <c r="K126" s="40" t="n">
        <f aca="false">IF(E126="","",E126/(E126+H126))</f>
        <v>0.531168831168831</v>
      </c>
      <c r="L126" s="69" t="n">
        <f aca="false">IF(OR(K126="",J126=""),"",(J126-K126)*100)</f>
        <v>0.152871651509257</v>
      </c>
      <c r="M126" s="36" t="n">
        <v>2.71116541300278</v>
      </c>
      <c r="N126" s="36" t="n">
        <v>1.27761517265463</v>
      </c>
      <c r="O126" s="36" t="n">
        <f aca="false">SQRT(M126^2+N126^2)</f>
        <v>2.99711835369574</v>
      </c>
      <c r="P126" s="40" t="n">
        <f aca="false">IF(J126="","",MAX(0,J126-1.96*O126/100))</f>
        <v>0.473954027951487</v>
      </c>
      <c r="Q126" s="40" t="n">
        <f aca="false">IF(J126="","",MIN(1,J126+1.96*O126/100))</f>
        <v>0.59144106741636</v>
      </c>
      <c r="R126" s="32" t="str">
        <f aca="false">IF(L126="","",IF(ABS(L126)&lt;=O126,"Yes","No"))</f>
        <v>Yes</v>
      </c>
      <c r="S126" s="32" t="str">
        <f aca="false">IF(L126="","",IF(ABS(L126)&lt;=1.96*O126,"Yes","No"))</f>
        <v>Yes</v>
      </c>
      <c r="T126" s="59" t="n">
        <f aca="false">IF(D126="","",ROUND(SQRT(((D126+G126)*O126/100)^2+(J126*(D126+G126)*0.07897)^2),0))</f>
        <v>38</v>
      </c>
      <c r="U126" s="32"/>
    </row>
    <row r="127" customFormat="false" ht="15" hidden="false" customHeight="false" outlineLevel="0" collapsed="false">
      <c r="A127" s="32" t="s">
        <v>230</v>
      </c>
      <c r="B127" s="32" t="s">
        <v>310</v>
      </c>
      <c r="C127" s="32" t="s">
        <v>310</v>
      </c>
      <c r="D127" s="59" t="n">
        <v>540</v>
      </c>
      <c r="E127" s="59" t="n">
        <v>621</v>
      </c>
      <c r="F127" s="68" t="n">
        <f aca="false">IF(E127="","",D127-E127)</f>
        <v>-81</v>
      </c>
      <c r="G127" s="59" t="n">
        <v>547</v>
      </c>
      <c r="H127" s="59" t="n">
        <v>598</v>
      </c>
      <c r="I127" s="68" t="n">
        <f aca="false">IF(H127="","",G127-H127)</f>
        <v>-51</v>
      </c>
      <c r="J127" s="40" t="n">
        <f aca="false">IF(OR(D127="",D127+G127=0),"",D127/(D127+G127))</f>
        <v>0.496780128794848</v>
      </c>
      <c r="K127" s="40" t="n">
        <f aca="false">IF(E127="","",E127/(E127+H127))</f>
        <v>0.509433962264151</v>
      </c>
      <c r="L127" s="69" t="n">
        <f aca="false">IF(OR(K127="",J127=""),"",(J127-K127)*100)</f>
        <v>-1.26538334693027</v>
      </c>
      <c r="M127" s="36" t="n">
        <v>2.38700327881287</v>
      </c>
      <c r="N127" s="36" t="n">
        <v>1.27761517265463</v>
      </c>
      <c r="O127" s="36" t="n">
        <f aca="false">SQRT(M127^2+N127^2)</f>
        <v>2.70741300552035</v>
      </c>
      <c r="P127" s="40" t="n">
        <f aca="false">IF(J127="","",MAX(0,J127-1.96*O127/100))</f>
        <v>0.443714833886649</v>
      </c>
      <c r="Q127" s="40" t="n">
        <f aca="false">IF(J127="","",MIN(1,J127+1.96*O127/100))</f>
        <v>0.549845423703047</v>
      </c>
      <c r="R127" s="32" t="str">
        <f aca="false">IF(L127="","",IF(ABS(L127)&lt;=O127,"Yes","No"))</f>
        <v>Yes</v>
      </c>
      <c r="S127" s="32" t="str">
        <f aca="false">IF(L127="","",IF(ABS(L127)&lt;=1.96*O127,"Yes","No"))</f>
        <v>Yes</v>
      </c>
      <c r="T127" s="59" t="n">
        <f aca="false">IF(D127="","",ROUND(SQRT(((D127+G127)*O127/100)^2+(J127*(D127+G127)*0.07933)^2),0))</f>
        <v>52</v>
      </c>
      <c r="U127" s="32"/>
    </row>
    <row r="128" customFormat="false" ht="15" hidden="false" customHeight="false" outlineLevel="0" collapsed="false">
      <c r="A128" s="32" t="s">
        <v>230</v>
      </c>
      <c r="B128" s="32" t="s">
        <v>311</v>
      </c>
      <c r="C128" s="32" t="s">
        <v>312</v>
      </c>
      <c r="D128" s="59" t="n">
        <v>285</v>
      </c>
      <c r="E128" s="59" t="n">
        <v>289</v>
      </c>
      <c r="F128" s="68" t="n">
        <f aca="false">IF(E128="","",D128-E128)</f>
        <v>-4</v>
      </c>
      <c r="G128" s="59" t="n">
        <v>251</v>
      </c>
      <c r="H128" s="59" t="n">
        <v>261</v>
      </c>
      <c r="I128" s="68" t="n">
        <f aca="false">IF(H128="","",G128-H128)</f>
        <v>-10</v>
      </c>
      <c r="J128" s="40" t="n">
        <f aca="false">IF(OR(D128="",D128+G128=0),"",D128/(D128+G128))</f>
        <v>0.531716417910448</v>
      </c>
      <c r="K128" s="40" t="n">
        <f aca="false">IF(E128="","",E128/(E128+H128))</f>
        <v>0.525454545454546</v>
      </c>
      <c r="L128" s="69" t="n">
        <f aca="false">IF(OR(K128="",J128=""),"",(J128-K128)*100)</f>
        <v>0.626187245590226</v>
      </c>
      <c r="M128" s="36" t="n">
        <v>2.71116541300278</v>
      </c>
      <c r="N128" s="36" t="n">
        <v>1.27761517265463</v>
      </c>
      <c r="O128" s="36" t="n">
        <f aca="false">SQRT(M128^2+N128^2)</f>
        <v>2.99711835369574</v>
      </c>
      <c r="P128" s="40" t="n">
        <f aca="false">IF(J128="","",MAX(0,J128-1.96*O128/100))</f>
        <v>0.472972898178011</v>
      </c>
      <c r="Q128" s="40" t="n">
        <f aca="false">IF(J128="","",MIN(1,J128+1.96*O128/100))</f>
        <v>0.590459937642884</v>
      </c>
      <c r="R128" s="32" t="str">
        <f aca="false">IF(L128="","",IF(ABS(L128)&lt;=O128,"Yes","No"))</f>
        <v>Yes</v>
      </c>
      <c r="S128" s="32" t="str">
        <f aca="false">IF(L128="","",IF(ABS(L128)&lt;=1.96*O128,"Yes","No"))</f>
        <v>Yes</v>
      </c>
      <c r="T128" s="59" t="n">
        <f aca="false">IF(D128="","",ROUND(SQRT(((D128+G128)*O128/100)^2+(J128*(D128+G128)*0.07897)^2),0))</f>
        <v>28</v>
      </c>
      <c r="U128" s="32"/>
    </row>
    <row r="129" customFormat="false" ht="15" hidden="false" customHeight="false" outlineLevel="0" collapsed="false">
      <c r="A129" s="32" t="s">
        <v>230</v>
      </c>
      <c r="B129" s="32" t="s">
        <v>311</v>
      </c>
      <c r="C129" s="32" t="s">
        <v>313</v>
      </c>
      <c r="D129" s="59" t="n">
        <v>393</v>
      </c>
      <c r="E129" s="59" t="n">
        <v>402</v>
      </c>
      <c r="F129" s="68" t="n">
        <f aca="false">IF(E129="","",D129-E129)</f>
        <v>-9</v>
      </c>
      <c r="G129" s="59" t="n">
        <v>329</v>
      </c>
      <c r="H129" s="59" t="n">
        <v>345</v>
      </c>
      <c r="I129" s="68" t="n">
        <f aca="false">IF(H129="","",G129-H129)</f>
        <v>-16</v>
      </c>
      <c r="J129" s="40" t="n">
        <f aca="false">IF(OR(D129="",D129+G129=0),"",D129/(D129+G129))</f>
        <v>0.544321329639889</v>
      </c>
      <c r="K129" s="40" t="n">
        <f aca="false">IF(E129="","",E129/(E129+H129))</f>
        <v>0.538152610441767</v>
      </c>
      <c r="L129" s="69" t="n">
        <f aca="false">IF(OR(K129="",J129=""),"",(J129-K129)*100)</f>
        <v>0.616871919812212</v>
      </c>
      <c r="M129" s="36" t="n">
        <v>2.71116541300278</v>
      </c>
      <c r="N129" s="36" t="n">
        <v>1.27761517265463</v>
      </c>
      <c r="O129" s="36" t="n">
        <f aca="false">SQRT(M129^2+N129^2)</f>
        <v>2.99711835369574</v>
      </c>
      <c r="P129" s="40" t="n">
        <f aca="false">IF(J129="","",MAX(0,J129-1.96*O129/100))</f>
        <v>0.485577809907453</v>
      </c>
      <c r="Q129" s="40" t="n">
        <f aca="false">IF(J129="","",MIN(1,J129+1.96*O129/100))</f>
        <v>0.603064849372326</v>
      </c>
      <c r="R129" s="32" t="str">
        <f aca="false">IF(L129="","",IF(ABS(L129)&lt;=O129,"Yes","No"))</f>
        <v>Yes</v>
      </c>
      <c r="S129" s="32" t="str">
        <f aca="false">IF(L129="","",IF(ABS(L129)&lt;=1.96*O129,"Yes","No"))</f>
        <v>Yes</v>
      </c>
      <c r="T129" s="59" t="n">
        <f aca="false">IF(D129="","",ROUND(SQRT(((D129+G129)*O129/100)^2+(J129*(D129+G129)*0.07897)^2),0))</f>
        <v>38</v>
      </c>
      <c r="U129" s="32"/>
    </row>
    <row r="130" customFormat="false" ht="15" hidden="false" customHeight="false" outlineLevel="0" collapsed="false">
      <c r="A130" s="32" t="s">
        <v>230</v>
      </c>
      <c r="B130" s="32" t="s">
        <v>314</v>
      </c>
      <c r="C130" s="32" t="s">
        <v>315</v>
      </c>
      <c r="D130" s="59" t="n">
        <v>426</v>
      </c>
      <c r="E130" s="59" t="n">
        <v>455</v>
      </c>
      <c r="F130" s="68" t="n">
        <f aca="false">IF(E130="","",D130-E130)</f>
        <v>-29</v>
      </c>
      <c r="G130" s="59" t="n">
        <v>317</v>
      </c>
      <c r="H130" s="59" t="n">
        <v>363</v>
      </c>
      <c r="I130" s="68" t="n">
        <f aca="false">IF(H130="","",G130-H130)</f>
        <v>-46</v>
      </c>
      <c r="J130" s="40" t="n">
        <f aca="false">IF(OR(D130="",D130+G130=0),"",D130/(D130+G130))</f>
        <v>0.573351278600269</v>
      </c>
      <c r="K130" s="40" t="n">
        <f aca="false">IF(E130="","",E130/(E130+H130))</f>
        <v>0.556234718826406</v>
      </c>
      <c r="L130" s="69" t="n">
        <f aca="false">IF(OR(K130="",J130=""),"",(J130-K130)*100)</f>
        <v>1.71165597738633</v>
      </c>
      <c r="M130" s="36" t="n">
        <v>2.71116541300278</v>
      </c>
      <c r="N130" s="36" t="n">
        <v>1.27761517265463</v>
      </c>
      <c r="O130" s="36" t="n">
        <f aca="false">SQRT(M130^2+N130^2)</f>
        <v>2.99711835369574</v>
      </c>
      <c r="P130" s="40" t="n">
        <f aca="false">IF(J130="","",MAX(0,J130-1.96*O130/100))</f>
        <v>0.514607758867833</v>
      </c>
      <c r="Q130" s="40" t="n">
        <f aca="false">IF(J130="","",MIN(1,J130+1.96*O130/100))</f>
        <v>0.632094798332706</v>
      </c>
      <c r="R130" s="32" t="str">
        <f aca="false">IF(L130="","",IF(ABS(L130)&lt;=O130,"Yes","No"))</f>
        <v>Yes</v>
      </c>
      <c r="S130" s="32" t="str">
        <f aca="false">IF(L130="","",IF(ABS(L130)&lt;=1.96*O130,"Yes","No"))</f>
        <v>Yes</v>
      </c>
      <c r="T130" s="59" t="n">
        <f aca="false">IF(D130="","",ROUND(SQRT(((D130+G130)*O130/100)^2+(J130*(D130+G130)*0.07897)^2),0))</f>
        <v>40</v>
      </c>
      <c r="U130" s="32"/>
    </row>
    <row r="131" customFormat="false" ht="15" hidden="false" customHeight="false" outlineLevel="0" collapsed="false">
      <c r="A131" s="32" t="s">
        <v>230</v>
      </c>
      <c r="B131" s="32" t="s">
        <v>314</v>
      </c>
      <c r="C131" s="32" t="s">
        <v>316</v>
      </c>
      <c r="D131" s="59" t="n">
        <v>440</v>
      </c>
      <c r="E131" s="59" t="n">
        <v>447</v>
      </c>
      <c r="F131" s="68" t="n">
        <f aca="false">IF(E131="","",D131-E131)</f>
        <v>-7</v>
      </c>
      <c r="G131" s="59" t="n">
        <v>346</v>
      </c>
      <c r="H131" s="59" t="n">
        <v>358</v>
      </c>
      <c r="I131" s="68" t="n">
        <f aca="false">IF(H131="","",G131-H131)</f>
        <v>-12</v>
      </c>
      <c r="J131" s="40" t="n">
        <f aca="false">IF(OR(D131="",D131+G131=0),"",D131/(D131+G131))</f>
        <v>0.559796437659033</v>
      </c>
      <c r="K131" s="40" t="n">
        <f aca="false">IF(E131="","",E131/(E131+H131))</f>
        <v>0.55527950310559</v>
      </c>
      <c r="L131" s="69" t="n">
        <f aca="false">IF(OR(K131="",J131=""),"",(J131-K131)*100)</f>
        <v>0.451693455344304</v>
      </c>
      <c r="M131" s="36" t="n">
        <v>2.71116541300278</v>
      </c>
      <c r="N131" s="36" t="n">
        <v>1.27761517265463</v>
      </c>
      <c r="O131" s="36" t="n">
        <f aca="false">SQRT(M131^2+N131^2)</f>
        <v>2.99711835369574</v>
      </c>
      <c r="P131" s="40" t="n">
        <f aca="false">IF(J131="","",MAX(0,J131-1.96*O131/100))</f>
        <v>0.501052917926597</v>
      </c>
      <c r="Q131" s="40" t="n">
        <f aca="false">IF(J131="","",MIN(1,J131+1.96*O131/100))</f>
        <v>0.61853995739147</v>
      </c>
      <c r="R131" s="32" t="str">
        <f aca="false">IF(L131="","",IF(ABS(L131)&lt;=O131,"Yes","No"))</f>
        <v>Yes</v>
      </c>
      <c r="S131" s="32" t="str">
        <f aca="false">IF(L131="","",IF(ABS(L131)&lt;=1.96*O131,"Yes","No"))</f>
        <v>Yes</v>
      </c>
      <c r="T131" s="59" t="n">
        <f aca="false">IF(D131="","",ROUND(SQRT(((D131+G131)*O131/100)^2+(J131*(D131+G131)*0.07897)^2),0))</f>
        <v>42</v>
      </c>
      <c r="U131" s="32"/>
    </row>
    <row r="132" customFormat="false" ht="15" hidden="false" customHeight="false" outlineLevel="0" collapsed="false">
      <c r="A132" s="32" t="s">
        <v>230</v>
      </c>
      <c r="B132" s="32" t="s">
        <v>314</v>
      </c>
      <c r="C132" s="32" t="s">
        <v>317</v>
      </c>
      <c r="D132" s="59" t="n">
        <v>482</v>
      </c>
      <c r="E132" s="59" t="n">
        <v>528</v>
      </c>
      <c r="F132" s="68" t="n">
        <f aca="false">IF(E132="","",D132-E132)</f>
        <v>-46</v>
      </c>
      <c r="G132" s="59" t="n">
        <v>454</v>
      </c>
      <c r="H132" s="59" t="n">
        <v>494</v>
      </c>
      <c r="I132" s="68" t="n">
        <f aca="false">IF(H132="","",G132-H132)</f>
        <v>-40</v>
      </c>
      <c r="J132" s="40" t="n">
        <f aca="false">IF(OR(D132="",D132+G132=0),"",D132/(D132+G132))</f>
        <v>0.514957264957265</v>
      </c>
      <c r="K132" s="40" t="n">
        <f aca="false">IF(E132="","",E132/(E132+H132))</f>
        <v>0.516634050880626</v>
      </c>
      <c r="L132" s="69" t="n">
        <f aca="false">IF(OR(K132="",J132=""),"",(J132-K132)*100)</f>
        <v>-0.167678592336129</v>
      </c>
      <c r="M132" s="36" t="n">
        <v>2.38700327881287</v>
      </c>
      <c r="N132" s="36" t="n">
        <v>1.27761517265463</v>
      </c>
      <c r="O132" s="36" t="n">
        <f aca="false">SQRT(M132^2+N132^2)</f>
        <v>2.70741300552035</v>
      </c>
      <c r="P132" s="40" t="n">
        <f aca="false">IF(J132="","",MAX(0,J132-1.96*O132/100))</f>
        <v>0.461891970049066</v>
      </c>
      <c r="Q132" s="40" t="n">
        <f aca="false">IF(J132="","",MIN(1,J132+1.96*O132/100))</f>
        <v>0.568022559865464</v>
      </c>
      <c r="R132" s="32" t="str">
        <f aca="false">IF(L132="","",IF(ABS(L132)&lt;=O132,"Yes","No"))</f>
        <v>Yes</v>
      </c>
      <c r="S132" s="32" t="str">
        <f aca="false">IF(L132="","",IF(ABS(L132)&lt;=1.96*O132,"Yes","No"))</f>
        <v>Yes</v>
      </c>
      <c r="T132" s="59" t="n">
        <f aca="false">IF(D132="","",ROUND(SQRT(((D132+G132)*O132/100)^2+(J132*(D132+G132)*0.07933)^2),0))</f>
        <v>46</v>
      </c>
      <c r="U132" s="32"/>
    </row>
    <row r="133" customFormat="false" ht="15" hidden="false" customHeight="false" outlineLevel="0" collapsed="false">
      <c r="A133" s="32" t="s">
        <v>230</v>
      </c>
      <c r="B133" s="32" t="s">
        <v>314</v>
      </c>
      <c r="C133" s="32" t="s">
        <v>318</v>
      </c>
      <c r="D133" s="59" t="n">
        <v>458</v>
      </c>
      <c r="E133" s="59" t="n">
        <v>516</v>
      </c>
      <c r="F133" s="68" t="n">
        <f aca="false">IF(E133="","",D133-E133)</f>
        <v>-58</v>
      </c>
      <c r="G133" s="59" t="n">
        <v>331</v>
      </c>
      <c r="H133" s="59" t="n">
        <v>363</v>
      </c>
      <c r="I133" s="68" t="n">
        <f aca="false">IF(H133="","",G133-H133)</f>
        <v>-32</v>
      </c>
      <c r="J133" s="40" t="n">
        <f aca="false">IF(OR(D133="",D133+G133=0),"",D133/(D133+G133))</f>
        <v>0.580481622306717</v>
      </c>
      <c r="K133" s="40" t="n">
        <f aca="false">IF(E133="","",E133/(E133+H133))</f>
        <v>0.58703071672355</v>
      </c>
      <c r="L133" s="69" t="n">
        <f aca="false">IF(OR(K133="",J133=""),"",(J133-K133)*100)</f>
        <v>-0.654909441683205</v>
      </c>
      <c r="M133" s="36" t="n">
        <v>2.71116541300278</v>
      </c>
      <c r="N133" s="36" t="n">
        <v>1.27761517265463</v>
      </c>
      <c r="O133" s="36" t="n">
        <f aca="false">SQRT(M133^2+N133^2)</f>
        <v>2.99711835369574</v>
      </c>
      <c r="P133" s="40" t="n">
        <f aca="false">IF(J133="","",MAX(0,J133-1.96*O133/100))</f>
        <v>0.521738102574281</v>
      </c>
      <c r="Q133" s="40" t="n">
        <f aca="false">IF(J133="","",MIN(1,J133+1.96*O133/100))</f>
        <v>0.639225142039154</v>
      </c>
      <c r="R133" s="32" t="str">
        <f aca="false">IF(L133="","",IF(ABS(L133)&lt;=O133,"Yes","No"))</f>
        <v>Yes</v>
      </c>
      <c r="S133" s="32" t="str">
        <f aca="false">IF(L133="","",IF(ABS(L133)&lt;=1.96*O133,"Yes","No"))</f>
        <v>Yes</v>
      </c>
      <c r="T133" s="59" t="n">
        <f aca="false">IF(D133="","",ROUND(SQRT(((D133+G133)*O133/100)^2+(J133*(D133+G133)*0.07897)^2),0))</f>
        <v>43</v>
      </c>
      <c r="U133" s="32"/>
    </row>
    <row r="134" customFormat="false" ht="15" hidden="false" customHeight="false" outlineLevel="0" collapsed="false">
      <c r="A134" s="32" t="s">
        <v>230</v>
      </c>
      <c r="B134" s="32" t="s">
        <v>314</v>
      </c>
      <c r="C134" s="32" t="s">
        <v>319</v>
      </c>
      <c r="D134" s="59" t="n">
        <v>265</v>
      </c>
      <c r="E134" s="59" t="n">
        <v>294</v>
      </c>
      <c r="F134" s="68" t="n">
        <f aca="false">IF(E134="","",D134-E134)</f>
        <v>-29</v>
      </c>
      <c r="G134" s="59" t="n">
        <v>243</v>
      </c>
      <c r="H134" s="59" t="n">
        <v>260</v>
      </c>
      <c r="I134" s="68" t="n">
        <f aca="false">IF(H134="","",G134-H134)</f>
        <v>-17</v>
      </c>
      <c r="J134" s="40" t="n">
        <f aca="false">IF(OR(D134="",D134+G134=0),"",D134/(D134+G134))</f>
        <v>0.521653543307087</v>
      </c>
      <c r="K134" s="40" t="n">
        <f aca="false">IF(E134="","",E134/(E134+H134))</f>
        <v>0.530685920577617</v>
      </c>
      <c r="L134" s="69" t="n">
        <f aca="false">IF(OR(K134="",J134=""),"",(J134-K134)*100)</f>
        <v>-0.903237727053075</v>
      </c>
      <c r="M134" s="36" t="n">
        <v>4.03818272070787</v>
      </c>
      <c r="N134" s="36" t="n">
        <v>1.27761517265463</v>
      </c>
      <c r="O134" s="36" t="n">
        <f aca="false">SQRT(M134^2+N134^2)</f>
        <v>4.23547166384346</v>
      </c>
      <c r="P134" s="40" t="n">
        <f aca="false">IF(J134="","",MAX(0,J134-1.96*O134/100))</f>
        <v>0.438638298695755</v>
      </c>
      <c r="Q134" s="40" t="n">
        <f aca="false">IF(J134="","",MIN(1,J134+1.96*O134/100))</f>
        <v>0.604668787918418</v>
      </c>
      <c r="R134" s="32" t="str">
        <f aca="false">IF(L134="","",IF(ABS(L134)&lt;=O134,"Yes","No"))</f>
        <v>Yes</v>
      </c>
      <c r="S134" s="32" t="str">
        <f aca="false">IF(L134="","",IF(ABS(L134)&lt;=1.96*O134,"Yes","No"))</f>
        <v>Yes</v>
      </c>
      <c r="T134" s="59" t="n">
        <f aca="false">IF(D134="","",ROUND(SQRT(((D134+G134)*O134/100)^2+(J134*(D134+G134)*0.12018)^2),0))</f>
        <v>38</v>
      </c>
      <c r="U134" s="32"/>
    </row>
    <row r="135" customFormat="false" ht="15" hidden="false" customHeight="false" outlineLevel="0" collapsed="false">
      <c r="A135" s="32" t="s">
        <v>230</v>
      </c>
      <c r="B135" s="32" t="s">
        <v>314</v>
      </c>
      <c r="C135" s="32" t="s">
        <v>320</v>
      </c>
      <c r="D135" s="59" t="n">
        <v>527</v>
      </c>
      <c r="E135" s="59" t="n">
        <v>594</v>
      </c>
      <c r="F135" s="68" t="n">
        <f aca="false">IF(E135="","",D135-E135)</f>
        <v>-67</v>
      </c>
      <c r="G135" s="59" t="n">
        <v>414</v>
      </c>
      <c r="H135" s="59" t="n">
        <v>412</v>
      </c>
      <c r="I135" s="68" t="n">
        <f aca="false">IF(H135="","",G135-H135)</f>
        <v>2</v>
      </c>
      <c r="J135" s="40" t="n">
        <f aca="false">IF(OR(D135="",D135+G135=0),"",D135/(D135+G135))</f>
        <v>0.560042507970245</v>
      </c>
      <c r="K135" s="40" t="n">
        <f aca="false">IF(E135="","",E135/(E135+H135))</f>
        <v>0.590457256461233</v>
      </c>
      <c r="L135" s="69" t="n">
        <f aca="false">IF(OR(K135="",J135=""),"",(J135-K135)*100)</f>
        <v>-3.04147484909881</v>
      </c>
      <c r="M135" s="36" t="n">
        <v>2.38700327881287</v>
      </c>
      <c r="N135" s="36" t="n">
        <v>1.27761517265463</v>
      </c>
      <c r="O135" s="36" t="n">
        <f aca="false">SQRT(M135^2+N135^2)</f>
        <v>2.70741300552035</v>
      </c>
      <c r="P135" s="40" t="n">
        <f aca="false">IF(J135="","",MAX(0,J135-1.96*O135/100))</f>
        <v>0.506977213062046</v>
      </c>
      <c r="Q135" s="40" t="n">
        <f aca="false">IF(J135="","",MIN(1,J135+1.96*O135/100))</f>
        <v>0.613107802878443</v>
      </c>
      <c r="R135" s="32" t="str">
        <f aca="false">IF(L135="","",IF(ABS(L135)&lt;=O135,"Yes","No"))</f>
        <v>No</v>
      </c>
      <c r="S135" s="32" t="str">
        <f aca="false">IF(L135="","",IF(ABS(L135)&lt;=1.96*O135,"Yes","No"))</f>
        <v>Yes</v>
      </c>
      <c r="T135" s="59" t="n">
        <f aca="false">IF(D135="","",ROUND(SQRT(((D135+G135)*O135/100)^2+(J135*(D135+G135)*0.07933)^2),0))</f>
        <v>49</v>
      </c>
      <c r="U135" s="32"/>
    </row>
    <row r="136" customFormat="false" ht="15" hidden="false" customHeight="false" outlineLevel="0" collapsed="false">
      <c r="A136" s="32" t="s">
        <v>230</v>
      </c>
      <c r="B136" s="32" t="s">
        <v>321</v>
      </c>
      <c r="C136" s="32" t="s">
        <v>322</v>
      </c>
      <c r="D136" s="59" t="n">
        <v>426</v>
      </c>
      <c r="E136" s="59" t="n">
        <v>413</v>
      </c>
      <c r="F136" s="68" t="n">
        <f aca="false">IF(E136="","",D136-E136)</f>
        <v>13</v>
      </c>
      <c r="G136" s="59" t="n">
        <v>170</v>
      </c>
      <c r="H136" s="59" t="n">
        <v>158</v>
      </c>
      <c r="I136" s="68" t="n">
        <f aca="false">IF(H136="","",G136-H136)</f>
        <v>12</v>
      </c>
      <c r="J136" s="40" t="n">
        <f aca="false">IF(OR(D136="",D136+G136=0),"",D136/(D136+G136))</f>
        <v>0.714765100671141</v>
      </c>
      <c r="K136" s="40" t="n">
        <f aca="false">IF(E136="","",E136/(E136+H136))</f>
        <v>0.723292469352014</v>
      </c>
      <c r="L136" s="69" t="n">
        <f aca="false">IF(OR(K136="",J136=""),"",(J136-K136)*100)</f>
        <v>-0.8527368680873</v>
      </c>
      <c r="M136" s="36" t="n">
        <v>2.71116541300278</v>
      </c>
      <c r="N136" s="36" t="n">
        <v>1.27761517265463</v>
      </c>
      <c r="O136" s="36" t="n">
        <f aca="false">SQRT(M136^2+N136^2)</f>
        <v>2.99711835369574</v>
      </c>
      <c r="P136" s="40" t="n">
        <f aca="false">IF(J136="","",MAX(0,J136-1.96*O136/100))</f>
        <v>0.656021580938704</v>
      </c>
      <c r="Q136" s="40" t="n">
        <f aca="false">IF(J136="","",MIN(1,J136+1.96*O136/100))</f>
        <v>0.773508620403578</v>
      </c>
      <c r="R136" s="32" t="str">
        <f aca="false">IF(L136="","",IF(ABS(L136)&lt;=O136,"Yes","No"))</f>
        <v>Yes</v>
      </c>
      <c r="S136" s="32" t="str">
        <f aca="false">IF(L136="","",IF(ABS(L136)&lt;=1.96*O136,"Yes","No"))</f>
        <v>Yes</v>
      </c>
      <c r="T136" s="59" t="n">
        <f aca="false">IF(D136="","",ROUND(SQRT(((D136+G136)*O136/100)^2+(J136*(D136+G136)*0.07897)^2),0))</f>
        <v>38</v>
      </c>
      <c r="U136" s="32"/>
    </row>
    <row r="137" customFormat="false" ht="15" hidden="false" customHeight="false" outlineLevel="0" collapsed="false">
      <c r="A137" s="32" t="s">
        <v>230</v>
      </c>
      <c r="B137" s="32" t="s">
        <v>321</v>
      </c>
      <c r="C137" s="32" t="s">
        <v>323</v>
      </c>
      <c r="D137" s="59" t="n">
        <v>352</v>
      </c>
      <c r="E137" s="59" t="n">
        <v>303</v>
      </c>
      <c r="F137" s="68" t="n">
        <f aca="false">IF(E137="","",D137-E137)</f>
        <v>49</v>
      </c>
      <c r="G137" s="59" t="n">
        <v>168</v>
      </c>
      <c r="H137" s="59" t="n">
        <v>169</v>
      </c>
      <c r="I137" s="68" t="n">
        <f aca="false">IF(H137="","",G137-H137)</f>
        <v>-1</v>
      </c>
      <c r="J137" s="40" t="n">
        <f aca="false">IF(OR(D137="",D137+G137=0),"",D137/(D137+G137))</f>
        <v>0.676923076923077</v>
      </c>
      <c r="K137" s="40" t="n">
        <f aca="false">IF(E137="","",E137/(E137+H137))</f>
        <v>0.641949152542373</v>
      </c>
      <c r="L137" s="69" t="n">
        <f aca="false">IF(OR(K137="",J137=""),"",(J137-K137)*100)</f>
        <v>3.49739243807041</v>
      </c>
      <c r="M137" s="36" t="n">
        <v>4.03818272070787</v>
      </c>
      <c r="N137" s="36" t="n">
        <v>1.27761517265463</v>
      </c>
      <c r="O137" s="36" t="n">
        <f aca="false">SQRT(M137^2+N137^2)</f>
        <v>4.23547166384346</v>
      </c>
      <c r="P137" s="40" t="n">
        <f aca="false">IF(J137="","",MAX(0,J137-1.96*O137/100))</f>
        <v>0.593907832311745</v>
      </c>
      <c r="Q137" s="40" t="n">
        <f aca="false">IF(J137="","",MIN(1,J137+1.96*O137/100))</f>
        <v>0.759938321534409</v>
      </c>
      <c r="R137" s="32" t="str">
        <f aca="false">IF(L137="","",IF(ABS(L137)&lt;=O137,"Yes","No"))</f>
        <v>Yes</v>
      </c>
      <c r="S137" s="32" t="str">
        <f aca="false">IF(L137="","",IF(ABS(L137)&lt;=1.96*O137,"Yes","No"))</f>
        <v>Yes</v>
      </c>
      <c r="T137" s="59" t="n">
        <f aca="false">IF(D137="","",ROUND(SQRT(((D137+G137)*O137/100)^2+(J137*(D137+G137)*0.12018)^2),0))</f>
        <v>48</v>
      </c>
      <c r="U137" s="32"/>
    </row>
    <row r="138" customFormat="false" ht="15" hidden="false" customHeight="false" outlineLevel="0" collapsed="false">
      <c r="A138" s="32" t="s">
        <v>230</v>
      </c>
      <c r="B138" s="32" t="s">
        <v>321</v>
      </c>
      <c r="C138" s="32" t="s">
        <v>324</v>
      </c>
      <c r="D138" s="59" t="n">
        <v>336</v>
      </c>
      <c r="E138" s="59" t="n">
        <v>354</v>
      </c>
      <c r="F138" s="68" t="n">
        <f aca="false">IF(E138="","",D138-E138)</f>
        <v>-18</v>
      </c>
      <c r="G138" s="59" t="n">
        <v>163</v>
      </c>
      <c r="H138" s="59" t="n">
        <v>152</v>
      </c>
      <c r="I138" s="68" t="n">
        <f aca="false">IF(H138="","",G138-H138)</f>
        <v>11</v>
      </c>
      <c r="J138" s="40" t="n">
        <f aca="false">IF(OR(D138="",D138+G138=0),"",D138/(D138+G138))</f>
        <v>0.673346693386774</v>
      </c>
      <c r="K138" s="40" t="n">
        <f aca="false">IF(E138="","",E138/(E138+H138))</f>
        <v>0.699604743083004</v>
      </c>
      <c r="L138" s="69" t="n">
        <f aca="false">IF(OR(K138="",J138=""),"",(J138-K138)*100)</f>
        <v>-2.62580496962304</v>
      </c>
      <c r="M138" s="36" t="n">
        <v>4.03818272070787</v>
      </c>
      <c r="N138" s="36" t="n">
        <v>1.27761517265463</v>
      </c>
      <c r="O138" s="36" t="n">
        <f aca="false">SQRT(M138^2+N138^2)</f>
        <v>4.23547166384346</v>
      </c>
      <c r="P138" s="40" t="n">
        <f aca="false">IF(J138="","",MAX(0,J138-1.96*O138/100))</f>
        <v>0.590331448775442</v>
      </c>
      <c r="Q138" s="40" t="n">
        <f aca="false">IF(J138="","",MIN(1,J138+1.96*O138/100))</f>
        <v>0.756361937998105</v>
      </c>
      <c r="R138" s="32" t="str">
        <f aca="false">IF(L138="","",IF(ABS(L138)&lt;=O138,"Yes","No"))</f>
        <v>Yes</v>
      </c>
      <c r="S138" s="32" t="str">
        <f aca="false">IF(L138="","",IF(ABS(L138)&lt;=1.96*O138,"Yes","No"))</f>
        <v>Yes</v>
      </c>
      <c r="T138" s="59" t="n">
        <f aca="false">IF(D138="","",ROUND(SQRT(((D138+G138)*O138/100)^2+(J138*(D138+G138)*0.12018)^2),0))</f>
        <v>46</v>
      </c>
      <c r="U138" s="32"/>
    </row>
    <row r="139" customFormat="false" ht="15" hidden="false" customHeight="false" outlineLevel="0" collapsed="false">
      <c r="A139" s="32" t="s">
        <v>230</v>
      </c>
      <c r="B139" s="32" t="s">
        <v>325</v>
      </c>
      <c r="C139" s="32" t="s">
        <v>325</v>
      </c>
      <c r="D139" s="59" t="n">
        <v>291</v>
      </c>
      <c r="E139" s="59" t="n">
        <v>262</v>
      </c>
      <c r="F139" s="68" t="n">
        <f aca="false">IF(E139="","",D139-E139)</f>
        <v>29</v>
      </c>
      <c r="G139" s="59" t="n">
        <v>198</v>
      </c>
      <c r="H139" s="59" t="n">
        <v>205</v>
      </c>
      <c r="I139" s="68" t="n">
        <f aca="false">IF(H139="","",G139-H139)</f>
        <v>-7</v>
      </c>
      <c r="J139" s="40" t="n">
        <f aca="false">IF(OR(D139="",D139+G139=0),"",D139/(D139+G139))</f>
        <v>0.595092024539877</v>
      </c>
      <c r="K139" s="40" t="n">
        <f aca="false">IF(E139="","",E139/(E139+H139))</f>
        <v>0.561027837259101</v>
      </c>
      <c r="L139" s="69" t="n">
        <f aca="false">IF(OR(K139="",J139=""),"",(J139-K139)*100)</f>
        <v>3.40641872807766</v>
      </c>
      <c r="M139" s="36" t="n">
        <v>4.03818272070787</v>
      </c>
      <c r="N139" s="36" t="n">
        <v>1.27761517265463</v>
      </c>
      <c r="O139" s="36" t="n">
        <f aca="false">SQRT(M139^2+N139^2)</f>
        <v>4.23547166384346</v>
      </c>
      <c r="P139" s="40" t="n">
        <f aca="false">IF(J139="","",MAX(0,J139-1.96*O139/100))</f>
        <v>0.512076779928546</v>
      </c>
      <c r="Q139" s="40" t="n">
        <f aca="false">IF(J139="","",MIN(1,J139+1.96*O139/100))</f>
        <v>0.678107269151209</v>
      </c>
      <c r="R139" s="32" t="str">
        <f aca="false">IF(L139="","",IF(ABS(L139)&lt;=O139,"Yes","No"))</f>
        <v>Yes</v>
      </c>
      <c r="S139" s="32" t="str">
        <f aca="false">IF(L139="","",IF(ABS(L139)&lt;=1.96*O139,"Yes","No"))</f>
        <v>Yes</v>
      </c>
      <c r="T139" s="59" t="n">
        <f aca="false">IF(D139="","",ROUND(SQRT(((D139+G139)*O139/100)^2+(J139*(D139+G139)*0.12018)^2),0))</f>
        <v>41</v>
      </c>
      <c r="U139" s="32"/>
    </row>
    <row r="140" customFormat="false" ht="15" hidden="false" customHeight="false" outlineLevel="0" collapsed="false">
      <c r="A140" s="32" t="s">
        <v>230</v>
      </c>
      <c r="B140" s="32" t="s">
        <v>326</v>
      </c>
      <c r="C140" s="32" t="s">
        <v>326</v>
      </c>
      <c r="D140" s="59" t="n">
        <v>492</v>
      </c>
      <c r="E140" s="59" t="n">
        <v>532</v>
      </c>
      <c r="F140" s="68" t="n">
        <f aca="false">IF(E140="","",D140-E140)</f>
        <v>-40</v>
      </c>
      <c r="G140" s="59" t="n">
        <v>981</v>
      </c>
      <c r="H140" s="59" t="n">
        <v>1068</v>
      </c>
      <c r="I140" s="68" t="n">
        <f aca="false">IF(H140="","",G140-H140)</f>
        <v>-87</v>
      </c>
      <c r="J140" s="40" t="n">
        <f aca="false">IF(OR(D140="",D140+G140=0),"",D140/(D140+G140))</f>
        <v>0.334012219959267</v>
      </c>
      <c r="K140" s="40" t="n">
        <f aca="false">IF(E140="","",E140/(E140+H140))</f>
        <v>0.3325</v>
      </c>
      <c r="L140" s="69" t="n">
        <f aca="false">IF(OR(K140="",J140=""),"",(J140-K140)*100)</f>
        <v>0.151221995926676</v>
      </c>
      <c r="M140" s="36" t="n">
        <v>2.38700327881287</v>
      </c>
      <c r="N140" s="36" t="n">
        <v>1.27761517265463</v>
      </c>
      <c r="O140" s="36" t="n">
        <f aca="false">SQRT(M140^2+N140^2)</f>
        <v>2.70741300552035</v>
      </c>
      <c r="P140" s="40" t="n">
        <f aca="false">IF(J140="","",MAX(0,J140-1.96*O140/100))</f>
        <v>0.280946925051068</v>
      </c>
      <c r="Q140" s="40" t="n">
        <f aca="false">IF(J140="","",MIN(1,J140+1.96*O140/100))</f>
        <v>0.387077514867466</v>
      </c>
      <c r="R140" s="32" t="str">
        <f aca="false">IF(L140="","",IF(ABS(L140)&lt;=O140,"Yes","No"))</f>
        <v>Yes</v>
      </c>
      <c r="S140" s="32" t="str">
        <f aca="false">IF(L140="","",IF(ABS(L140)&lt;=1.96*O140,"Yes","No"))</f>
        <v>Yes</v>
      </c>
      <c r="T140" s="59" t="n">
        <f aca="false">IF(D140="","",ROUND(SQRT(((D140+G140)*O140/100)^2+(J140*(D140+G140)*0.07933)^2),0))</f>
        <v>56</v>
      </c>
      <c r="U140" s="32"/>
    </row>
    <row r="141" customFormat="false" ht="15" hidden="false" customHeight="false" outlineLevel="0" collapsed="false">
      <c r="A141" s="32" t="s">
        <v>230</v>
      </c>
      <c r="B141" s="32" t="s">
        <v>327</v>
      </c>
      <c r="C141" s="32" t="s">
        <v>328</v>
      </c>
      <c r="D141" s="59" t="n">
        <v>711</v>
      </c>
      <c r="E141" s="59" t="n">
        <v>765</v>
      </c>
      <c r="F141" s="68" t="n">
        <f aca="false">IF(E141="","",D141-E141)</f>
        <v>-54</v>
      </c>
      <c r="G141" s="59" t="n">
        <v>688</v>
      </c>
      <c r="H141" s="59" t="n">
        <v>744</v>
      </c>
      <c r="I141" s="68" t="n">
        <f aca="false">IF(H141="","",G141-H141)</f>
        <v>-56</v>
      </c>
      <c r="J141" s="40" t="n">
        <f aca="false">IF(OR(D141="",D141+G141=0),"",D141/(D141+G141))</f>
        <v>0.508220157255182</v>
      </c>
      <c r="K141" s="40" t="n">
        <f aca="false">IF(E141="","",E141/(E141+H141))</f>
        <v>0.506958250497018</v>
      </c>
      <c r="L141" s="69" t="n">
        <f aca="false">IF(OR(K141="",J141=""),"",(J141-K141)*100)</f>
        <v>0.12619067581644</v>
      </c>
      <c r="M141" s="36" t="n">
        <v>2.38700327881287</v>
      </c>
      <c r="N141" s="36" t="n">
        <v>1.27761517265463</v>
      </c>
      <c r="O141" s="36" t="n">
        <f aca="false">SQRT(M141^2+N141^2)</f>
        <v>2.70741300552035</v>
      </c>
      <c r="P141" s="40" t="n">
        <f aca="false">IF(J141="","",MAX(0,J141-1.96*O141/100))</f>
        <v>0.455154862346984</v>
      </c>
      <c r="Q141" s="40" t="n">
        <f aca="false">IF(J141="","",MIN(1,J141+1.96*O141/100))</f>
        <v>0.561285452163381</v>
      </c>
      <c r="R141" s="32" t="str">
        <f aca="false">IF(L141="","",IF(ABS(L141)&lt;=O141,"Yes","No"))</f>
        <v>Yes</v>
      </c>
      <c r="S141" s="32" t="str">
        <f aca="false">IF(L141="","",IF(ABS(L141)&lt;=1.96*O141,"Yes","No"))</f>
        <v>Yes</v>
      </c>
      <c r="T141" s="59" t="n">
        <f aca="false">IF(D141="","",ROUND(SQRT(((D141+G141)*O141/100)^2+(J141*(D141+G141)*0.07933)^2),0))</f>
        <v>68</v>
      </c>
      <c r="U141" s="32"/>
    </row>
    <row r="142" customFormat="false" ht="15" hidden="false" customHeight="false" outlineLevel="0" collapsed="false">
      <c r="A142" s="32" t="s">
        <v>230</v>
      </c>
      <c r="B142" s="32" t="s">
        <v>327</v>
      </c>
      <c r="C142" s="32" t="s">
        <v>329</v>
      </c>
      <c r="D142" s="59" t="n">
        <v>876</v>
      </c>
      <c r="E142" s="59" t="n">
        <v>879</v>
      </c>
      <c r="F142" s="68" t="n">
        <f aca="false">IF(E142="","",D142-E142)</f>
        <v>-3</v>
      </c>
      <c r="G142" s="59" t="n">
        <v>795</v>
      </c>
      <c r="H142" s="59" t="n">
        <v>809</v>
      </c>
      <c r="I142" s="68" t="n">
        <f aca="false">IF(H142="","",G142-H142)</f>
        <v>-14</v>
      </c>
      <c r="J142" s="40" t="n">
        <f aca="false">IF(OR(D142="",D142+G142=0),"",D142/(D142+G142))</f>
        <v>0.524236983842011</v>
      </c>
      <c r="K142" s="40" t="n">
        <f aca="false">IF(E142="","",E142/(E142+H142))</f>
        <v>0.520734597156398</v>
      </c>
      <c r="L142" s="69" t="n">
        <f aca="false">IF(OR(K142="",J142=""),"",(J142-K142)*100)</f>
        <v>0.350238668561265</v>
      </c>
      <c r="M142" s="36" t="n">
        <v>2.38700327881287</v>
      </c>
      <c r="N142" s="36" t="n">
        <v>1.27761517265463</v>
      </c>
      <c r="O142" s="36" t="n">
        <f aca="false">SQRT(M142^2+N142^2)</f>
        <v>2.70741300552035</v>
      </c>
      <c r="P142" s="40" t="n">
        <f aca="false">IF(J142="","",MAX(0,J142-1.96*O142/100))</f>
        <v>0.471171688933812</v>
      </c>
      <c r="Q142" s="40" t="n">
        <f aca="false">IF(J142="","",MIN(1,J142+1.96*O142/100))</f>
        <v>0.57730227875021</v>
      </c>
      <c r="R142" s="32" t="str">
        <f aca="false">IF(L142="","",IF(ABS(L142)&lt;=O142,"Yes","No"))</f>
        <v>Yes</v>
      </c>
      <c r="S142" s="32" t="str">
        <f aca="false">IF(L142="","",IF(ABS(L142)&lt;=1.96*O142,"Yes","No"))</f>
        <v>Yes</v>
      </c>
      <c r="T142" s="59" t="n">
        <f aca="false">IF(D142="","",ROUND(SQRT(((D142+G142)*O142/100)^2+(J142*(D142+G142)*0.07933)^2),0))</f>
        <v>83</v>
      </c>
      <c r="U142" s="32"/>
    </row>
    <row r="143" customFormat="false" ht="15" hidden="false" customHeight="false" outlineLevel="0" collapsed="false">
      <c r="A143" s="32" t="s">
        <v>230</v>
      </c>
      <c r="B143" s="32" t="s">
        <v>327</v>
      </c>
      <c r="C143" s="32" t="s">
        <v>330</v>
      </c>
      <c r="D143" s="59" t="n">
        <v>1452</v>
      </c>
      <c r="E143" s="59" t="n">
        <v>1520</v>
      </c>
      <c r="F143" s="68" t="n">
        <f aca="false">IF(E143="","",D143-E143)</f>
        <v>-68</v>
      </c>
      <c r="G143" s="59" t="n">
        <v>1329</v>
      </c>
      <c r="H143" s="59" t="n">
        <v>1428</v>
      </c>
      <c r="I143" s="68" t="n">
        <f aca="false">IF(H143="","",G143-H143)</f>
        <v>-99</v>
      </c>
      <c r="J143" s="40" t="n">
        <f aca="false">IF(OR(D143="",D143+G143=0),"",D143/(D143+G143))</f>
        <v>0.522114347357066</v>
      </c>
      <c r="K143" s="40" t="n">
        <f aca="false">IF(E143="","",E143/(E143+H143))</f>
        <v>0.515603799185889</v>
      </c>
      <c r="L143" s="69" t="n">
        <f aca="false">IF(OR(K143="",J143=""),"",(J143-K143)*100)</f>
        <v>0.651054817117713</v>
      </c>
      <c r="M143" s="36" t="n">
        <v>2.38700327881287</v>
      </c>
      <c r="N143" s="36" t="n">
        <v>1.27761517265463</v>
      </c>
      <c r="O143" s="36" t="n">
        <f aca="false">SQRT(M143^2+N143^2)</f>
        <v>2.70741300552035</v>
      </c>
      <c r="P143" s="40" t="n">
        <f aca="false">IF(J143="","",MAX(0,J143-1.96*O143/100))</f>
        <v>0.469049052448867</v>
      </c>
      <c r="Q143" s="40" t="n">
        <f aca="false">IF(J143="","",MIN(1,J143+1.96*O143/100))</f>
        <v>0.575179642265265</v>
      </c>
      <c r="R143" s="32" t="str">
        <f aca="false">IF(L143="","",IF(ABS(L143)&lt;=O143,"Yes","No"))</f>
        <v>Yes</v>
      </c>
      <c r="S143" s="32" t="str">
        <f aca="false">IF(L143="","",IF(ABS(L143)&lt;=1.96*O143,"Yes","No"))</f>
        <v>Yes</v>
      </c>
      <c r="T143" s="59" t="n">
        <f aca="false">IF(D143="","",ROUND(SQRT(((D143+G143)*O143/100)^2+(J143*(D143+G143)*0.07933)^2),0))</f>
        <v>138</v>
      </c>
      <c r="U143" s="32"/>
    </row>
    <row r="144" customFormat="false" ht="15" hidden="false" customHeight="false" outlineLevel="0" collapsed="false">
      <c r="A144" s="32" t="s">
        <v>230</v>
      </c>
      <c r="B144" s="32" t="s">
        <v>327</v>
      </c>
      <c r="C144" s="32" t="s">
        <v>331</v>
      </c>
      <c r="D144" s="59" t="n">
        <v>715</v>
      </c>
      <c r="E144" s="59" t="n">
        <v>758</v>
      </c>
      <c r="F144" s="68" t="n">
        <f aca="false">IF(E144="","",D144-E144)</f>
        <v>-43</v>
      </c>
      <c r="G144" s="59" t="n">
        <v>681</v>
      </c>
      <c r="H144" s="59" t="n">
        <v>734</v>
      </c>
      <c r="I144" s="68" t="n">
        <f aca="false">IF(H144="","",G144-H144)</f>
        <v>-53</v>
      </c>
      <c r="J144" s="40" t="n">
        <f aca="false">IF(OR(D144="",D144+G144=0),"",D144/(D144+G144))</f>
        <v>0.5121776504298</v>
      </c>
      <c r="K144" s="40" t="n">
        <f aca="false">IF(E144="","",E144/(E144+H144))</f>
        <v>0.508042895442359</v>
      </c>
      <c r="L144" s="69" t="n">
        <f aca="false">IF(OR(K144="",J144=""),"",(J144-K144)*100)</f>
        <v>0.41347549874402</v>
      </c>
      <c r="M144" s="36" t="n">
        <v>2.38700327881287</v>
      </c>
      <c r="N144" s="36" t="n">
        <v>1.27761517265463</v>
      </c>
      <c r="O144" s="36" t="n">
        <f aca="false">SQRT(M144^2+N144^2)</f>
        <v>2.70741300552035</v>
      </c>
      <c r="P144" s="40" t="n">
        <f aca="false">IF(J144="","",MAX(0,J144-1.96*O144/100))</f>
        <v>0.459112355521601</v>
      </c>
      <c r="Q144" s="40" t="n">
        <f aca="false">IF(J144="","",MIN(1,J144+1.96*O144/100))</f>
        <v>0.565242945337998</v>
      </c>
      <c r="R144" s="32" t="str">
        <f aca="false">IF(L144="","",IF(ABS(L144)&lt;=O144,"Yes","No"))</f>
        <v>Yes</v>
      </c>
      <c r="S144" s="32" t="str">
        <f aca="false">IF(L144="","",IF(ABS(L144)&lt;=1.96*O144,"Yes","No"))</f>
        <v>Yes</v>
      </c>
      <c r="T144" s="59" t="n">
        <f aca="false">IF(D144="","",ROUND(SQRT(((D144+G144)*O144/100)^2+(J144*(D144+G144)*0.07933)^2),0))</f>
        <v>68</v>
      </c>
      <c r="U144" s="32"/>
    </row>
    <row r="145" customFormat="false" ht="15" hidden="false" customHeight="false" outlineLevel="0" collapsed="false">
      <c r="A145" s="32" t="s">
        <v>230</v>
      </c>
      <c r="B145" s="32" t="s">
        <v>327</v>
      </c>
      <c r="C145" s="32" t="s">
        <v>332</v>
      </c>
      <c r="D145" s="59" t="n">
        <v>671</v>
      </c>
      <c r="E145" s="59" t="n">
        <v>686</v>
      </c>
      <c r="F145" s="68" t="n">
        <f aca="false">IF(E145="","",D145-E145)</f>
        <v>-15</v>
      </c>
      <c r="G145" s="59" t="n">
        <v>629</v>
      </c>
      <c r="H145" s="59" t="n">
        <v>669</v>
      </c>
      <c r="I145" s="68" t="n">
        <f aca="false">IF(H145="","",G145-H145)</f>
        <v>-40</v>
      </c>
      <c r="J145" s="40" t="n">
        <f aca="false">IF(OR(D145="",D145+G145=0),"",D145/(D145+G145))</f>
        <v>0.516153846153846</v>
      </c>
      <c r="K145" s="40" t="n">
        <f aca="false">IF(E145="","",E145/(E145+H145))</f>
        <v>0.506273062730627</v>
      </c>
      <c r="L145" s="69" t="n">
        <f aca="false">IF(OR(K145="",J145=""),"",(J145-K145)*100)</f>
        <v>0.988078342321885</v>
      </c>
      <c r="M145" s="36" t="n">
        <v>2.38700327881287</v>
      </c>
      <c r="N145" s="36" t="n">
        <v>1.27761517265463</v>
      </c>
      <c r="O145" s="36" t="n">
        <f aca="false">SQRT(M145^2+N145^2)</f>
        <v>2.70741300552035</v>
      </c>
      <c r="P145" s="40" t="n">
        <f aca="false">IF(J145="","",MAX(0,J145-1.96*O145/100))</f>
        <v>0.463088551245647</v>
      </c>
      <c r="Q145" s="40" t="n">
        <f aca="false">IF(J145="","",MIN(1,J145+1.96*O145/100))</f>
        <v>0.569219141062045</v>
      </c>
      <c r="R145" s="32" t="str">
        <f aca="false">IF(L145="","",IF(ABS(L145)&lt;=O145,"Yes","No"))</f>
        <v>Yes</v>
      </c>
      <c r="S145" s="32" t="str">
        <f aca="false">IF(L145="","",IF(ABS(L145)&lt;=1.96*O145,"Yes","No"))</f>
        <v>Yes</v>
      </c>
      <c r="T145" s="59" t="n">
        <f aca="false">IF(D145="","",ROUND(SQRT(((D145+G145)*O145/100)^2+(J145*(D145+G145)*0.07933)^2),0))</f>
        <v>64</v>
      </c>
      <c r="U145" s="32"/>
    </row>
    <row r="146" customFormat="false" ht="15" hidden="false" customHeight="false" outlineLevel="0" collapsed="false">
      <c r="A146" s="32" t="s">
        <v>230</v>
      </c>
      <c r="B146" s="32" t="s">
        <v>327</v>
      </c>
      <c r="C146" s="32" t="s">
        <v>333</v>
      </c>
      <c r="D146" s="59" t="n">
        <v>579</v>
      </c>
      <c r="E146" s="59" t="n">
        <v>628</v>
      </c>
      <c r="F146" s="68" t="n">
        <f aca="false">IF(E146="","",D146-E146)</f>
        <v>-49</v>
      </c>
      <c r="G146" s="59" t="n">
        <v>559</v>
      </c>
      <c r="H146" s="59" t="n">
        <v>578</v>
      </c>
      <c r="I146" s="68" t="n">
        <f aca="false">IF(H146="","",G146-H146)</f>
        <v>-19</v>
      </c>
      <c r="J146" s="40" t="n">
        <f aca="false">IF(OR(D146="",D146+G146=0),"",D146/(D146+G146))</f>
        <v>0.508787346221441</v>
      </c>
      <c r="K146" s="40" t="n">
        <f aca="false">IF(E146="","",E146/(E146+H146))</f>
        <v>0.520729684908789</v>
      </c>
      <c r="L146" s="69" t="n">
        <f aca="false">IF(OR(K146="",J146=""),"",(J146-K146)*100)</f>
        <v>-1.19423386873482</v>
      </c>
      <c r="M146" s="36" t="n">
        <v>2.38700327881287</v>
      </c>
      <c r="N146" s="36" t="n">
        <v>1.27761517265463</v>
      </c>
      <c r="O146" s="36" t="n">
        <f aca="false">SQRT(M146^2+N146^2)</f>
        <v>2.70741300552035</v>
      </c>
      <c r="P146" s="40" t="n">
        <f aca="false">IF(J146="","",MAX(0,J146-1.96*O146/100))</f>
        <v>0.455722051313242</v>
      </c>
      <c r="Q146" s="40" t="n">
        <f aca="false">IF(J146="","",MIN(1,J146+1.96*O146/100))</f>
        <v>0.56185264112964</v>
      </c>
      <c r="R146" s="32" t="str">
        <f aca="false">IF(L146="","",IF(ABS(L146)&lt;=O146,"Yes","No"))</f>
        <v>Yes</v>
      </c>
      <c r="S146" s="32" t="str">
        <f aca="false">IF(L146="","",IF(ABS(L146)&lt;=1.96*O146,"Yes","No"))</f>
        <v>Yes</v>
      </c>
      <c r="T146" s="59" t="n">
        <f aca="false">IF(D146="","",ROUND(SQRT(((D146+G146)*O146/100)^2+(J146*(D146+G146)*0.07933)^2),0))</f>
        <v>55</v>
      </c>
      <c r="U146" s="32"/>
    </row>
    <row r="147" customFormat="false" ht="15" hidden="false" customHeight="false" outlineLevel="0" collapsed="false">
      <c r="A147" s="32" t="s">
        <v>230</v>
      </c>
      <c r="B147" s="32" t="s">
        <v>327</v>
      </c>
      <c r="C147" s="32" t="s">
        <v>334</v>
      </c>
      <c r="D147" s="59" t="n">
        <v>1081</v>
      </c>
      <c r="E147" s="59" t="n">
        <v>1176</v>
      </c>
      <c r="F147" s="68" t="n">
        <f aca="false">IF(E147="","",D147-E147)</f>
        <v>-95</v>
      </c>
      <c r="G147" s="59" t="n">
        <v>964</v>
      </c>
      <c r="H147" s="59" t="n">
        <v>1036</v>
      </c>
      <c r="I147" s="68" t="n">
        <f aca="false">IF(H147="","",G147-H147)</f>
        <v>-72</v>
      </c>
      <c r="J147" s="40" t="n">
        <f aca="false">IF(OR(D147="",D147+G147=0),"",D147/(D147+G147))</f>
        <v>0.528606356968215</v>
      </c>
      <c r="K147" s="40" t="n">
        <f aca="false">IF(E147="","",E147/(E147+H147))</f>
        <v>0.531645569620253</v>
      </c>
      <c r="L147" s="69" t="n">
        <f aca="false">IF(OR(K147="",J147=""),"",(J147-K147)*100)</f>
        <v>-0.303921265203799</v>
      </c>
      <c r="M147" s="36" t="n">
        <v>2.38700327881287</v>
      </c>
      <c r="N147" s="36" t="n">
        <v>1.27761517265463</v>
      </c>
      <c r="O147" s="36" t="n">
        <f aca="false">SQRT(M147^2+N147^2)</f>
        <v>2.70741300552035</v>
      </c>
      <c r="P147" s="40" t="n">
        <f aca="false">IF(J147="","",MAX(0,J147-1.96*O147/100))</f>
        <v>0.475541062060016</v>
      </c>
      <c r="Q147" s="40" t="n">
        <f aca="false">IF(J147="","",MIN(1,J147+1.96*O147/100))</f>
        <v>0.581671651876414</v>
      </c>
      <c r="R147" s="32" t="str">
        <f aca="false">IF(L147="","",IF(ABS(L147)&lt;=O147,"Yes","No"))</f>
        <v>Yes</v>
      </c>
      <c r="S147" s="32" t="str">
        <f aca="false">IF(L147="","",IF(ABS(L147)&lt;=1.96*O147,"Yes","No"))</f>
        <v>Yes</v>
      </c>
      <c r="T147" s="59" t="n">
        <f aca="false">IF(D147="","",ROUND(SQRT(((D147+G147)*O147/100)^2+(J147*(D147+G147)*0.07933)^2),0))</f>
        <v>102</v>
      </c>
      <c r="U147" s="32"/>
    </row>
    <row r="148" customFormat="false" ht="15" hidden="false" customHeight="false" outlineLevel="0" collapsed="false">
      <c r="A148" s="32" t="s">
        <v>230</v>
      </c>
      <c r="B148" s="32" t="s">
        <v>327</v>
      </c>
      <c r="C148" s="32" t="s">
        <v>335</v>
      </c>
      <c r="D148" s="59" t="n">
        <v>681</v>
      </c>
      <c r="E148" s="59" t="n">
        <v>741</v>
      </c>
      <c r="F148" s="68" t="n">
        <f aca="false">IF(E148="","",D148-E148)</f>
        <v>-60</v>
      </c>
      <c r="G148" s="59" t="n">
        <v>575</v>
      </c>
      <c r="H148" s="59" t="n">
        <v>575</v>
      </c>
      <c r="I148" s="68" t="n">
        <f aca="false">IF(H148="","",G148-H148)</f>
        <v>0</v>
      </c>
      <c r="J148" s="40" t="n">
        <f aca="false">IF(OR(D148="",D148+G148=0),"",D148/(D148+G148))</f>
        <v>0.542197452229299</v>
      </c>
      <c r="K148" s="40" t="n">
        <f aca="false">IF(E148="","",E148/(E148+H148))</f>
        <v>0.56306990881459</v>
      </c>
      <c r="L148" s="69" t="n">
        <f aca="false">IF(OR(K148="",J148=""),"",(J148-K148)*100)</f>
        <v>-2.08724565852902</v>
      </c>
      <c r="M148" s="36" t="n">
        <v>2.38700327881287</v>
      </c>
      <c r="N148" s="36" t="n">
        <v>1.27761517265463</v>
      </c>
      <c r="O148" s="36" t="n">
        <f aca="false">SQRT(M148^2+N148^2)</f>
        <v>2.70741300552035</v>
      </c>
      <c r="P148" s="40" t="n">
        <f aca="false">IF(J148="","",MAX(0,J148-1.96*O148/100))</f>
        <v>0.489132157321101</v>
      </c>
      <c r="Q148" s="40" t="n">
        <f aca="false">IF(J148="","",MIN(1,J148+1.96*O148/100))</f>
        <v>0.595262747137498</v>
      </c>
      <c r="R148" s="32" t="str">
        <f aca="false">IF(L148="","",IF(ABS(L148)&lt;=O148,"Yes","No"))</f>
        <v>Yes</v>
      </c>
      <c r="S148" s="32" t="str">
        <f aca="false">IF(L148="","",IF(ABS(L148)&lt;=1.96*O148,"Yes","No"))</f>
        <v>Yes</v>
      </c>
      <c r="T148" s="59" t="n">
        <f aca="false">IF(D148="","",ROUND(SQRT(((D148+G148)*O148/100)^2+(J148*(D148+G148)*0.07933)^2),0))</f>
        <v>64</v>
      </c>
      <c r="U148" s="32"/>
    </row>
    <row r="149" customFormat="false" ht="15" hidden="false" customHeight="false" outlineLevel="0" collapsed="false">
      <c r="A149" s="32" t="s">
        <v>230</v>
      </c>
      <c r="B149" s="32" t="s">
        <v>327</v>
      </c>
      <c r="C149" s="32" t="s">
        <v>336</v>
      </c>
      <c r="D149" s="59" t="n">
        <v>646</v>
      </c>
      <c r="E149" s="59" t="n">
        <v>714</v>
      </c>
      <c r="F149" s="68" t="n">
        <f aca="false">IF(E149="","",D149-E149)</f>
        <v>-68</v>
      </c>
      <c r="G149" s="59" t="n">
        <v>588</v>
      </c>
      <c r="H149" s="59" t="n">
        <v>619</v>
      </c>
      <c r="I149" s="68" t="n">
        <f aca="false">IF(H149="","",G149-H149)</f>
        <v>-31</v>
      </c>
      <c r="J149" s="40" t="n">
        <f aca="false">IF(OR(D149="",D149+G149=0),"",D149/(D149+G149))</f>
        <v>0.523500810372772</v>
      </c>
      <c r="K149" s="40" t="n">
        <f aca="false">IF(E149="","",E149/(E149+H149))</f>
        <v>0.535633908477119</v>
      </c>
      <c r="L149" s="69" t="n">
        <f aca="false">IF(OR(K149="",J149=""),"",(J149-K149)*100)</f>
        <v>-1.21330981043477</v>
      </c>
      <c r="M149" s="36" t="n">
        <v>2.38700327881287</v>
      </c>
      <c r="N149" s="36" t="n">
        <v>1.27761517265463</v>
      </c>
      <c r="O149" s="36" t="n">
        <f aca="false">SQRT(M149^2+N149^2)</f>
        <v>2.70741300552035</v>
      </c>
      <c r="P149" s="40" t="n">
        <f aca="false">IF(J149="","",MAX(0,J149-1.96*O149/100))</f>
        <v>0.470435515464573</v>
      </c>
      <c r="Q149" s="40" t="n">
        <f aca="false">IF(J149="","",MIN(1,J149+1.96*O149/100))</f>
        <v>0.57656610528097</v>
      </c>
      <c r="R149" s="32" t="str">
        <f aca="false">IF(L149="","",IF(ABS(L149)&lt;=O149,"Yes","No"))</f>
        <v>Yes</v>
      </c>
      <c r="S149" s="32" t="str">
        <f aca="false">IF(L149="","",IF(ABS(L149)&lt;=1.96*O149,"Yes","No"))</f>
        <v>Yes</v>
      </c>
      <c r="T149" s="59" t="n">
        <f aca="false">IF(D149="","",ROUND(SQRT(((D149+G149)*O149/100)^2+(J149*(D149+G149)*0.07933)^2),0))</f>
        <v>61</v>
      </c>
      <c r="U149" s="32"/>
    </row>
    <row r="150" customFormat="false" ht="15" hidden="false" customHeight="false" outlineLevel="0" collapsed="false">
      <c r="A150" s="32" t="s">
        <v>230</v>
      </c>
      <c r="B150" s="32" t="s">
        <v>327</v>
      </c>
      <c r="C150" s="32" t="s">
        <v>337</v>
      </c>
      <c r="D150" s="59" t="n">
        <v>436</v>
      </c>
      <c r="E150" s="59" t="n">
        <v>491</v>
      </c>
      <c r="F150" s="68" t="n">
        <f aca="false">IF(E150="","",D150-E150)</f>
        <v>-55</v>
      </c>
      <c r="G150" s="59" t="n">
        <v>397</v>
      </c>
      <c r="H150" s="59" t="n">
        <v>403</v>
      </c>
      <c r="I150" s="68" t="n">
        <f aca="false">IF(H150="","",G150-H150)</f>
        <v>-6</v>
      </c>
      <c r="J150" s="40" t="n">
        <f aca="false">IF(OR(D150="",D150+G150=0),"",D150/(D150+G150))</f>
        <v>0.523409363745498</v>
      </c>
      <c r="K150" s="40" t="n">
        <f aca="false">IF(E150="","",E150/(E150+H150))</f>
        <v>0.549217002237136</v>
      </c>
      <c r="L150" s="69" t="n">
        <f aca="false">IF(OR(K150="",J150=""),"",(J150-K150)*100)</f>
        <v>-2.58076384916383</v>
      </c>
      <c r="M150" s="36" t="n">
        <v>2.71116541300278</v>
      </c>
      <c r="N150" s="36" t="n">
        <v>1.27761517265463</v>
      </c>
      <c r="O150" s="36" t="n">
        <f aca="false">SQRT(M150^2+N150^2)</f>
        <v>2.99711835369574</v>
      </c>
      <c r="P150" s="40" t="n">
        <f aca="false">IF(J150="","",MAX(0,J150-1.96*O150/100))</f>
        <v>0.464665844013062</v>
      </c>
      <c r="Q150" s="40" t="n">
        <f aca="false">IF(J150="","",MIN(1,J150+1.96*O150/100))</f>
        <v>0.582152883477935</v>
      </c>
      <c r="R150" s="32" t="str">
        <f aca="false">IF(L150="","",IF(ABS(L150)&lt;=O150,"Yes","No"))</f>
        <v>Yes</v>
      </c>
      <c r="S150" s="32" t="str">
        <f aca="false">IF(L150="","",IF(ABS(L150)&lt;=1.96*O150,"Yes","No"))</f>
        <v>Yes</v>
      </c>
      <c r="T150" s="59" t="n">
        <f aca="false">IF(D150="","",ROUND(SQRT(((D150+G150)*O150/100)^2+(J150*(D150+G150)*0.07897)^2),0))</f>
        <v>43</v>
      </c>
      <c r="U150" s="32"/>
    </row>
    <row r="151" customFormat="false" ht="15" hidden="false" customHeight="false" outlineLevel="0" collapsed="false">
      <c r="A151" s="32" t="s">
        <v>230</v>
      </c>
      <c r="B151" s="32" t="s">
        <v>338</v>
      </c>
      <c r="C151" s="32" t="s">
        <v>338</v>
      </c>
      <c r="D151" s="59" t="n">
        <v>786</v>
      </c>
      <c r="E151" s="59" t="n">
        <v>850</v>
      </c>
      <c r="F151" s="68" t="n">
        <f aca="false">IF(E151="","",D151-E151)</f>
        <v>-64</v>
      </c>
      <c r="G151" s="59" t="n">
        <v>1226</v>
      </c>
      <c r="H151" s="59" t="n">
        <v>1311</v>
      </c>
      <c r="I151" s="68" t="n">
        <f aca="false">IF(H151="","",G151-H151)</f>
        <v>-85</v>
      </c>
      <c r="J151" s="40" t="n">
        <f aca="false">IF(OR(D151="",D151+G151=0),"",D151/(D151+G151))</f>
        <v>0.39065606361829</v>
      </c>
      <c r="K151" s="40" t="n">
        <f aca="false">IF(E151="","",E151/(E151+H151))</f>
        <v>0.39333641832485</v>
      </c>
      <c r="L151" s="69" t="n">
        <f aca="false">IF(OR(K151="",J151=""),"",(J151-K151)*100)</f>
        <v>-0.268035470655936</v>
      </c>
      <c r="M151" s="36" t="n">
        <v>2.38700327881287</v>
      </c>
      <c r="N151" s="36" t="n">
        <v>1.27761517265463</v>
      </c>
      <c r="O151" s="36" t="n">
        <f aca="false">SQRT(M151^2+N151^2)</f>
        <v>2.70741300552035</v>
      </c>
      <c r="P151" s="40" t="n">
        <f aca="false">IF(J151="","",MAX(0,J151-1.96*O151/100))</f>
        <v>0.337590768710091</v>
      </c>
      <c r="Q151" s="40" t="n">
        <f aca="false">IF(J151="","",MIN(1,J151+1.96*O151/100))</f>
        <v>0.443721358526489</v>
      </c>
      <c r="R151" s="32" t="str">
        <f aca="false">IF(L151="","",IF(ABS(L151)&lt;=O151,"Yes","No"))</f>
        <v>Yes</v>
      </c>
      <c r="S151" s="32" t="str">
        <f aca="false">IF(L151="","",IF(ABS(L151)&lt;=1.96*O151,"Yes","No"))</f>
        <v>Yes</v>
      </c>
      <c r="T151" s="59" t="n">
        <f aca="false">IF(D151="","",ROUND(SQRT(((D151+G151)*O151/100)^2+(J151*(D151+G151)*0.07933)^2),0))</f>
        <v>83</v>
      </c>
      <c r="U151" s="32"/>
    </row>
    <row r="152" customFormat="false" ht="15" hidden="false" customHeight="false" outlineLevel="0" collapsed="false">
      <c r="A152" s="32" t="s">
        <v>230</v>
      </c>
      <c r="B152" s="32" t="s">
        <v>339</v>
      </c>
      <c r="C152" s="32" t="s">
        <v>339</v>
      </c>
      <c r="D152" s="59" t="n">
        <v>451</v>
      </c>
      <c r="E152" s="59" t="n">
        <v>457</v>
      </c>
      <c r="F152" s="68" t="n">
        <f aca="false">IF(E152="","",D152-E152)</f>
        <v>-6</v>
      </c>
      <c r="G152" s="59" t="n">
        <v>727</v>
      </c>
      <c r="H152" s="59" t="n">
        <v>760</v>
      </c>
      <c r="I152" s="68" t="n">
        <f aca="false">IF(H152="","",G152-H152)</f>
        <v>-33</v>
      </c>
      <c r="J152" s="40" t="n">
        <f aca="false">IF(OR(D152="",D152+G152=0),"",D152/(D152+G152))</f>
        <v>0.382852292020374</v>
      </c>
      <c r="K152" s="40" t="n">
        <f aca="false">IF(E152="","",E152/(E152+H152))</f>
        <v>0.375513557929334</v>
      </c>
      <c r="L152" s="69" t="n">
        <f aca="false">IF(OR(K152="",J152=""),"",(J152-K152)*100)</f>
        <v>0.733873409103908</v>
      </c>
      <c r="M152" s="36" t="n">
        <v>2.38700327881287</v>
      </c>
      <c r="N152" s="36" t="n">
        <v>1.27761517265463</v>
      </c>
      <c r="O152" s="36" t="n">
        <f aca="false">SQRT(M152^2+N152^2)</f>
        <v>2.70741300552035</v>
      </c>
      <c r="P152" s="40" t="n">
        <f aca="false">IF(J152="","",MAX(0,J152-1.96*O152/100))</f>
        <v>0.329786997112175</v>
      </c>
      <c r="Q152" s="40" t="n">
        <f aca="false">IF(J152="","",MIN(1,J152+1.96*O152/100))</f>
        <v>0.435917586928572</v>
      </c>
      <c r="R152" s="32" t="str">
        <f aca="false">IF(L152="","",IF(ABS(L152)&lt;=O152,"Yes","No"))</f>
        <v>Yes</v>
      </c>
      <c r="S152" s="32" t="str">
        <f aca="false">IF(L152="","",IF(ABS(L152)&lt;=1.96*O152,"Yes","No"))</f>
        <v>Yes</v>
      </c>
      <c r="T152" s="59" t="n">
        <f aca="false">IF(D152="","",ROUND(SQRT(((D152+G152)*O152/100)^2+(J152*(D152+G152)*0.07933)^2),0))</f>
        <v>48</v>
      </c>
      <c r="U152" s="32"/>
    </row>
    <row r="153" customFormat="false" ht="15" hidden="false" customHeight="false" outlineLevel="0" collapsed="false">
      <c r="A153" s="32" t="s">
        <v>230</v>
      </c>
      <c r="B153" s="32" t="s">
        <v>340</v>
      </c>
      <c r="C153" s="32" t="s">
        <v>341</v>
      </c>
      <c r="D153" s="59" t="n">
        <v>144</v>
      </c>
      <c r="E153" s="59" t="n">
        <v>159</v>
      </c>
      <c r="F153" s="68" t="n">
        <f aca="false">IF(E153="","",D153-E153)</f>
        <v>-15</v>
      </c>
      <c r="G153" s="59" t="n">
        <v>331</v>
      </c>
      <c r="H153" s="59" t="n">
        <v>381</v>
      </c>
      <c r="I153" s="68" t="n">
        <f aca="false">IF(H153="","",G153-H153)</f>
        <v>-50</v>
      </c>
      <c r="J153" s="40" t="n">
        <f aca="false">IF(OR(D153="",D153+G153=0),"",D153/(D153+G153))</f>
        <v>0.303157894736842</v>
      </c>
      <c r="K153" s="40" t="n">
        <f aca="false">IF(E153="","",E153/(E153+H153))</f>
        <v>0.294444444444444</v>
      </c>
      <c r="L153" s="69" t="n">
        <f aca="false">IF(OR(K153="",J153=""),"",(J153-K153)*100)</f>
        <v>0.871345029239767</v>
      </c>
      <c r="M153" s="36" t="n">
        <v>4.03818272070787</v>
      </c>
      <c r="N153" s="36" t="n">
        <v>1.27761517265463</v>
      </c>
      <c r="O153" s="36" t="n">
        <f aca="false">SQRT(M153^2+N153^2)</f>
        <v>4.23547166384346</v>
      </c>
      <c r="P153" s="40" t="n">
        <f aca="false">IF(J153="","",MAX(0,J153-1.96*O153/100))</f>
        <v>0.22014265012551</v>
      </c>
      <c r="Q153" s="40" t="n">
        <f aca="false">IF(J153="","",MIN(1,J153+1.96*O153/100))</f>
        <v>0.386173139348174</v>
      </c>
      <c r="R153" s="32" t="str">
        <f aca="false">IF(L153="","",IF(ABS(L153)&lt;=O153,"Yes","No"))</f>
        <v>Yes</v>
      </c>
      <c r="S153" s="32" t="str">
        <f aca="false">IF(L153="","",IF(ABS(L153)&lt;=1.96*O153,"Yes","No"))</f>
        <v>Yes</v>
      </c>
      <c r="T153" s="59" t="n">
        <f aca="false">IF(D153="","",ROUND(SQRT(((D153+G153)*O153/100)^2+(J153*(D153+G153)*0.12018)^2),0))</f>
        <v>27</v>
      </c>
      <c r="U153" s="32"/>
    </row>
    <row r="154" customFormat="false" ht="15" hidden="false" customHeight="false" outlineLevel="0" collapsed="false">
      <c r="A154" s="32" t="s">
        <v>230</v>
      </c>
      <c r="B154" s="32" t="s">
        <v>340</v>
      </c>
      <c r="C154" s="32" t="s">
        <v>342</v>
      </c>
      <c r="D154" s="59" t="n">
        <v>119</v>
      </c>
      <c r="E154" s="59" t="n">
        <v>116</v>
      </c>
      <c r="F154" s="68" t="n">
        <f aca="false">IF(E154="","",D154-E154)</f>
        <v>3</v>
      </c>
      <c r="G154" s="59" t="n">
        <v>240</v>
      </c>
      <c r="H154" s="59" t="n">
        <v>244</v>
      </c>
      <c r="I154" s="68" t="n">
        <f aca="false">IF(H154="","",G154-H154)</f>
        <v>-4</v>
      </c>
      <c r="J154" s="40" t="n">
        <f aca="false">IF(OR(D154="",D154+G154=0),"",D154/(D154+G154))</f>
        <v>0.331476323119777</v>
      </c>
      <c r="K154" s="40" t="n">
        <f aca="false">IF(E154="","",E154/(E154+H154))</f>
        <v>0.322222222222222</v>
      </c>
      <c r="L154" s="69" t="n">
        <f aca="false">IF(OR(K154="",J154=""),"",(J154-K154)*100)</f>
        <v>0.925410089755491</v>
      </c>
      <c r="M154" s="36" t="n">
        <v>4.03818272070787</v>
      </c>
      <c r="N154" s="36" t="n">
        <v>1.27761517265463</v>
      </c>
      <c r="O154" s="36" t="n">
        <f aca="false">SQRT(M154^2+N154^2)</f>
        <v>4.23547166384346</v>
      </c>
      <c r="P154" s="40" t="n">
        <f aca="false">IF(J154="","",MAX(0,J154-1.96*O154/100))</f>
        <v>0.248461078508445</v>
      </c>
      <c r="Q154" s="40" t="n">
        <f aca="false">IF(J154="","",MIN(1,J154+1.96*O154/100))</f>
        <v>0.414491567731109</v>
      </c>
      <c r="R154" s="32" t="str">
        <f aca="false">IF(L154="","",IF(ABS(L154)&lt;=O154,"Yes","No"))</f>
        <v>Yes</v>
      </c>
      <c r="S154" s="32" t="str">
        <f aca="false">IF(L154="","",IF(ABS(L154)&lt;=1.96*O154,"Yes","No"))</f>
        <v>Yes</v>
      </c>
      <c r="T154" s="59" t="n">
        <f aca="false">IF(D154="","",ROUND(SQRT(((D154+G154)*O154/100)^2+(J154*(D154+G154)*0.12018)^2),0))</f>
        <v>21</v>
      </c>
      <c r="U154" s="32"/>
    </row>
    <row r="155" customFormat="false" ht="15" hidden="false" customHeight="false" outlineLevel="0" collapsed="false">
      <c r="A155" s="32" t="s">
        <v>230</v>
      </c>
      <c r="B155" s="32" t="s">
        <v>340</v>
      </c>
      <c r="C155" s="32" t="s">
        <v>343</v>
      </c>
      <c r="D155" s="59" t="n">
        <v>417</v>
      </c>
      <c r="E155" s="59" t="n">
        <v>444</v>
      </c>
      <c r="F155" s="68" t="n">
        <f aca="false">IF(E155="","",D155-E155)</f>
        <v>-27</v>
      </c>
      <c r="G155" s="59" t="n">
        <v>739</v>
      </c>
      <c r="H155" s="59" t="n">
        <v>809</v>
      </c>
      <c r="I155" s="68" t="n">
        <f aca="false">IF(H155="","",G155-H155)</f>
        <v>-70</v>
      </c>
      <c r="J155" s="40" t="n">
        <f aca="false">IF(OR(D155="",D155+G155=0),"",D155/(D155+G155))</f>
        <v>0.360726643598616</v>
      </c>
      <c r="K155" s="40" t="n">
        <f aca="false">IF(E155="","",E155/(E155+H155))</f>
        <v>0.354349561053472</v>
      </c>
      <c r="L155" s="69" t="n">
        <f aca="false">IF(OR(K155="",J155=""),"",(J155-K155)*100)</f>
        <v>0.637708254514424</v>
      </c>
      <c r="M155" s="36" t="n">
        <v>2.38700327881287</v>
      </c>
      <c r="N155" s="36" t="n">
        <v>1.27761517265463</v>
      </c>
      <c r="O155" s="36" t="n">
        <f aca="false">SQRT(M155^2+N155^2)</f>
        <v>2.70741300552035</v>
      </c>
      <c r="P155" s="40" t="n">
        <f aca="false">IF(J155="","",MAX(0,J155-1.96*O155/100))</f>
        <v>0.307661348690417</v>
      </c>
      <c r="Q155" s="40" t="n">
        <f aca="false">IF(J155="","",MIN(1,J155+1.96*O155/100))</f>
        <v>0.413791938506815</v>
      </c>
      <c r="R155" s="32" t="str">
        <f aca="false">IF(L155="","",IF(ABS(L155)&lt;=O155,"Yes","No"))</f>
        <v>Yes</v>
      </c>
      <c r="S155" s="32" t="str">
        <f aca="false">IF(L155="","",IF(ABS(L155)&lt;=1.96*O155,"Yes","No"))</f>
        <v>Yes</v>
      </c>
      <c r="T155" s="59" t="n">
        <f aca="false">IF(D155="","",ROUND(SQRT(((D155+G155)*O155/100)^2+(J155*(D155+G155)*0.07933)^2),0))</f>
        <v>46</v>
      </c>
      <c r="U155" s="32"/>
    </row>
    <row r="156" customFormat="false" ht="15" hidden="false" customHeight="false" outlineLevel="0" collapsed="false">
      <c r="A156" s="32" t="s">
        <v>230</v>
      </c>
      <c r="B156" s="32" t="s">
        <v>344</v>
      </c>
      <c r="C156" s="32" t="s">
        <v>344</v>
      </c>
      <c r="D156" s="59" t="n">
        <v>730</v>
      </c>
      <c r="E156" s="59" t="n">
        <v>788</v>
      </c>
      <c r="F156" s="68" t="n">
        <f aca="false">IF(E156="","",D156-E156)</f>
        <v>-58</v>
      </c>
      <c r="G156" s="59" t="n">
        <v>615</v>
      </c>
      <c r="H156" s="59" t="n">
        <v>628</v>
      </c>
      <c r="I156" s="68" t="n">
        <f aca="false">IF(H156="","",G156-H156)</f>
        <v>-13</v>
      </c>
      <c r="J156" s="40" t="n">
        <f aca="false">IF(OR(D156="",D156+G156=0),"",D156/(D156+G156))</f>
        <v>0.54275092936803</v>
      </c>
      <c r="K156" s="40" t="n">
        <f aca="false">IF(E156="","",E156/(E156+H156))</f>
        <v>0.556497175141243</v>
      </c>
      <c r="L156" s="69" t="n">
        <f aca="false">IF(OR(K156="",J156=""),"",(J156-K156)*100)</f>
        <v>-1.37462457732133</v>
      </c>
      <c r="M156" s="36" t="n">
        <v>2.38700327881287</v>
      </c>
      <c r="N156" s="36" t="n">
        <v>1.27761517265463</v>
      </c>
      <c r="O156" s="36" t="n">
        <f aca="false">SQRT(M156^2+N156^2)</f>
        <v>2.70741300552035</v>
      </c>
      <c r="P156" s="40" t="n">
        <f aca="false">IF(J156="","",MAX(0,J156-1.96*O156/100))</f>
        <v>0.489685634459831</v>
      </c>
      <c r="Q156" s="40" t="n">
        <f aca="false">IF(J156="","",MIN(1,J156+1.96*O156/100))</f>
        <v>0.595816224276229</v>
      </c>
      <c r="R156" s="32" t="str">
        <f aca="false">IF(L156="","",IF(ABS(L156)&lt;=O156,"Yes","No"))</f>
        <v>Yes</v>
      </c>
      <c r="S156" s="32" t="str">
        <f aca="false">IF(L156="","",IF(ABS(L156)&lt;=1.96*O156,"Yes","No"))</f>
        <v>Yes</v>
      </c>
      <c r="T156" s="59" t="n">
        <f aca="false">IF(D156="","",ROUND(SQRT(((D156+G156)*O156/100)^2+(J156*(D156+G156)*0.07933)^2),0))</f>
        <v>68</v>
      </c>
      <c r="U156" s="32"/>
    </row>
    <row r="157" customFormat="false" ht="15" hidden="false" customHeight="false" outlineLevel="0" collapsed="false">
      <c r="A157" s="32" t="s">
        <v>230</v>
      </c>
      <c r="B157" s="32" t="s">
        <v>345</v>
      </c>
      <c r="C157" s="32" t="s">
        <v>346</v>
      </c>
      <c r="D157" s="59" t="n">
        <v>735</v>
      </c>
      <c r="E157" s="59" t="n">
        <v>830</v>
      </c>
      <c r="F157" s="68" t="n">
        <f aca="false">IF(E157="","",D157-E157)</f>
        <v>-95</v>
      </c>
      <c r="G157" s="59" t="n">
        <v>1026</v>
      </c>
      <c r="H157" s="59" t="n">
        <v>1043</v>
      </c>
      <c r="I157" s="68" t="n">
        <f aca="false">IF(H157="","",G157-H157)</f>
        <v>-17</v>
      </c>
      <c r="J157" s="40" t="n">
        <f aca="false">IF(OR(D157="",D157+G157=0),"",D157/(D157+G157))</f>
        <v>0.417376490630324</v>
      </c>
      <c r="K157" s="40" t="n">
        <f aca="false">IF(E157="","",E157/(E157+H157))</f>
        <v>0.443139348638548</v>
      </c>
      <c r="L157" s="69" t="n">
        <f aca="false">IF(OR(K157="",J157=""),"",(J157-K157)*100)</f>
        <v>-2.57628580082241</v>
      </c>
      <c r="M157" s="36" t="n">
        <v>2.38700327881287</v>
      </c>
      <c r="N157" s="36" t="n">
        <v>1.27761517265463</v>
      </c>
      <c r="O157" s="36" t="n">
        <f aca="false">SQRT(M157^2+N157^2)</f>
        <v>2.70741300552035</v>
      </c>
      <c r="P157" s="40" t="n">
        <f aca="false">IF(J157="","",MAX(0,J157-1.96*O157/100))</f>
        <v>0.364311195722125</v>
      </c>
      <c r="Q157" s="40" t="n">
        <f aca="false">IF(J157="","",MIN(1,J157+1.96*O157/100))</f>
        <v>0.470441785538523</v>
      </c>
      <c r="R157" s="32" t="str">
        <f aca="false">IF(L157="","",IF(ABS(L157)&lt;=O157,"Yes","No"))</f>
        <v>Yes</v>
      </c>
      <c r="S157" s="32" t="str">
        <f aca="false">IF(L157="","",IF(ABS(L157)&lt;=1.96*O157,"Yes","No"))</f>
        <v>Yes</v>
      </c>
      <c r="T157" s="59" t="n">
        <f aca="false">IF(D157="","",ROUND(SQRT(((D157+G157)*O157/100)^2+(J157*(D157+G157)*0.07933)^2),0))</f>
        <v>75</v>
      </c>
      <c r="U157" s="32"/>
    </row>
    <row r="158" customFormat="false" ht="15" hidden="false" customHeight="false" outlineLevel="0" collapsed="false">
      <c r="A158" s="32" t="s">
        <v>230</v>
      </c>
      <c r="B158" s="32" t="s">
        <v>345</v>
      </c>
      <c r="C158" s="32" t="s">
        <v>347</v>
      </c>
      <c r="D158" s="59" t="n">
        <v>622</v>
      </c>
      <c r="E158" s="59" t="n">
        <v>686</v>
      </c>
      <c r="F158" s="68" t="n">
        <f aca="false">IF(E158="","",D158-E158)</f>
        <v>-64</v>
      </c>
      <c r="G158" s="59" t="n">
        <v>862</v>
      </c>
      <c r="H158" s="59" t="n">
        <v>981</v>
      </c>
      <c r="I158" s="68" t="n">
        <f aca="false">IF(H158="","",G158-H158)</f>
        <v>-119</v>
      </c>
      <c r="J158" s="40" t="n">
        <f aca="false">IF(OR(D158="",D158+G158=0),"",D158/(D158+G158))</f>
        <v>0.419137466307278</v>
      </c>
      <c r="K158" s="40" t="n">
        <f aca="false">IF(E158="","",E158/(E158+H158))</f>
        <v>0.411517696460708</v>
      </c>
      <c r="L158" s="69" t="n">
        <f aca="false">IF(OR(K158="",J158=""),"",(J158-K158)*100)</f>
        <v>0.761976984656976</v>
      </c>
      <c r="M158" s="36" t="n">
        <v>2.38700327881287</v>
      </c>
      <c r="N158" s="36" t="n">
        <v>1.27761517265463</v>
      </c>
      <c r="O158" s="36" t="n">
        <f aca="false">SQRT(M158^2+N158^2)</f>
        <v>2.70741300552035</v>
      </c>
      <c r="P158" s="40" t="n">
        <f aca="false">IF(J158="","",MAX(0,J158-1.96*O158/100))</f>
        <v>0.366072171399079</v>
      </c>
      <c r="Q158" s="40" t="n">
        <f aca="false">IF(J158="","",MIN(1,J158+1.96*O158/100))</f>
        <v>0.472202761215476</v>
      </c>
      <c r="R158" s="32" t="str">
        <f aca="false">IF(L158="","",IF(ABS(L158)&lt;=O158,"Yes","No"))</f>
        <v>Yes</v>
      </c>
      <c r="S158" s="32" t="str">
        <f aca="false">IF(L158="","",IF(ABS(L158)&lt;=1.96*O158,"Yes","No"))</f>
        <v>Yes</v>
      </c>
      <c r="T158" s="59" t="n">
        <f aca="false">IF(D158="","",ROUND(SQRT(((D158+G158)*O158/100)^2+(J158*(D158+G158)*0.07933)^2),0))</f>
        <v>64</v>
      </c>
      <c r="U158" s="32"/>
    </row>
    <row r="159" customFormat="false" ht="15" hidden="false" customHeight="false" outlineLevel="0" collapsed="false">
      <c r="A159" s="32" t="s">
        <v>230</v>
      </c>
      <c r="B159" s="32" t="s">
        <v>345</v>
      </c>
      <c r="C159" s="32" t="s">
        <v>348</v>
      </c>
      <c r="D159" s="59" t="n">
        <v>327</v>
      </c>
      <c r="E159" s="59" t="n">
        <v>370</v>
      </c>
      <c r="F159" s="68" t="n">
        <f aca="false">IF(E159="","",D159-E159)</f>
        <v>-43</v>
      </c>
      <c r="G159" s="59" t="n">
        <v>464</v>
      </c>
      <c r="H159" s="59" t="n">
        <v>519</v>
      </c>
      <c r="I159" s="68" t="n">
        <f aca="false">IF(H159="","",G159-H159)</f>
        <v>-55</v>
      </c>
      <c r="J159" s="40" t="n">
        <f aca="false">IF(OR(D159="",D159+G159=0),"",D159/(D159+G159))</f>
        <v>0.413400758533502</v>
      </c>
      <c r="K159" s="40" t="n">
        <f aca="false">IF(E159="","",E159/(E159+H159))</f>
        <v>0.416197975253093</v>
      </c>
      <c r="L159" s="69" t="n">
        <f aca="false">IF(OR(K159="",J159=""),"",(J159-K159)*100)</f>
        <v>-0.279721671959149</v>
      </c>
      <c r="M159" s="36" t="n">
        <v>2.71116541300278</v>
      </c>
      <c r="N159" s="36" t="n">
        <v>1.27761517265463</v>
      </c>
      <c r="O159" s="36" t="n">
        <f aca="false">SQRT(M159^2+N159^2)</f>
        <v>2.99711835369574</v>
      </c>
      <c r="P159" s="40" t="n">
        <f aca="false">IF(J159="","",MAX(0,J159-1.96*O159/100))</f>
        <v>0.354657238801065</v>
      </c>
      <c r="Q159" s="40" t="n">
        <f aca="false">IF(J159="","",MIN(1,J159+1.96*O159/100))</f>
        <v>0.472144278265938</v>
      </c>
      <c r="R159" s="32" t="str">
        <f aca="false">IF(L159="","",IF(ABS(L159)&lt;=O159,"Yes","No"))</f>
        <v>Yes</v>
      </c>
      <c r="S159" s="32" t="str">
        <f aca="false">IF(L159="","",IF(ABS(L159)&lt;=1.96*O159,"Yes","No"))</f>
        <v>Yes</v>
      </c>
      <c r="T159" s="59" t="n">
        <f aca="false">IF(D159="","",ROUND(SQRT(((D159+G159)*O159/100)^2+(J159*(D159+G159)*0.07897)^2),0))</f>
        <v>35</v>
      </c>
      <c r="U159" s="32"/>
    </row>
    <row r="160" customFormat="false" ht="15" hidden="false" customHeight="false" outlineLevel="0" collapsed="false">
      <c r="A160" s="32" t="s">
        <v>230</v>
      </c>
      <c r="B160" s="32" t="s">
        <v>345</v>
      </c>
      <c r="C160" s="32" t="s">
        <v>349</v>
      </c>
      <c r="D160" s="59" t="n">
        <v>490</v>
      </c>
      <c r="E160" s="59" t="n">
        <v>521</v>
      </c>
      <c r="F160" s="68" t="n">
        <f aca="false">IF(E160="","",D160-E160)</f>
        <v>-31</v>
      </c>
      <c r="G160" s="59" t="n">
        <v>672</v>
      </c>
      <c r="H160" s="59" t="n">
        <v>758</v>
      </c>
      <c r="I160" s="68" t="n">
        <f aca="false">IF(H160="","",G160-H160)</f>
        <v>-86</v>
      </c>
      <c r="J160" s="40" t="n">
        <f aca="false">IF(OR(D160="",D160+G160=0),"",D160/(D160+G160))</f>
        <v>0.421686746987952</v>
      </c>
      <c r="K160" s="40" t="n">
        <f aca="false">IF(E160="","",E160/(E160+H160))</f>
        <v>0.407349491790461</v>
      </c>
      <c r="L160" s="69" t="n">
        <f aca="false">IF(OR(K160="",J160=""),"",(J160-K160)*100)</f>
        <v>1.43372551974905</v>
      </c>
      <c r="M160" s="36" t="n">
        <v>2.38700327881287</v>
      </c>
      <c r="N160" s="36" t="n">
        <v>1.27761517265463</v>
      </c>
      <c r="O160" s="36" t="n">
        <f aca="false">SQRT(M160^2+N160^2)</f>
        <v>2.70741300552035</v>
      </c>
      <c r="P160" s="40" t="n">
        <f aca="false">IF(J160="","",MAX(0,J160-1.96*O160/100))</f>
        <v>0.368621452079753</v>
      </c>
      <c r="Q160" s="40" t="n">
        <f aca="false">IF(J160="","",MIN(1,J160+1.96*O160/100))</f>
        <v>0.474752041896151</v>
      </c>
      <c r="R160" s="32" t="str">
        <f aca="false">IF(L160="","",IF(ABS(L160)&lt;=O160,"Yes","No"))</f>
        <v>Yes</v>
      </c>
      <c r="S160" s="32" t="str">
        <f aca="false">IF(L160="","",IF(ABS(L160)&lt;=1.96*O160,"Yes","No"))</f>
        <v>Yes</v>
      </c>
      <c r="T160" s="59" t="n">
        <f aca="false">IF(D160="","",ROUND(SQRT(((D160+G160)*O160/100)^2+(J160*(D160+G160)*0.07933)^2),0))</f>
        <v>50</v>
      </c>
      <c r="U160" s="32"/>
    </row>
    <row r="161" customFormat="false" ht="15" hidden="false" customHeight="false" outlineLevel="0" collapsed="false">
      <c r="A161" s="32" t="s">
        <v>230</v>
      </c>
      <c r="B161" s="32" t="s">
        <v>345</v>
      </c>
      <c r="C161" s="32" t="s">
        <v>350</v>
      </c>
      <c r="D161" s="59" t="n">
        <v>426</v>
      </c>
      <c r="E161" s="59" t="n">
        <v>474</v>
      </c>
      <c r="F161" s="68" t="n">
        <f aca="false">IF(E161="","",D161-E161)</f>
        <v>-48</v>
      </c>
      <c r="G161" s="59" t="n">
        <v>629</v>
      </c>
      <c r="H161" s="59" t="n">
        <v>704</v>
      </c>
      <c r="I161" s="68" t="n">
        <f aca="false">IF(H161="","",G161-H161)</f>
        <v>-75</v>
      </c>
      <c r="J161" s="40" t="n">
        <f aca="false">IF(OR(D161="",D161+G161=0),"",D161/(D161+G161))</f>
        <v>0.403791469194313</v>
      </c>
      <c r="K161" s="40" t="n">
        <f aca="false">IF(E161="","",E161/(E161+H161))</f>
        <v>0.402376910016978</v>
      </c>
      <c r="L161" s="69" t="n">
        <f aca="false">IF(OR(K161="",J161=""),"",(J161-K161)*100)</f>
        <v>0.141455917733485</v>
      </c>
      <c r="M161" s="36" t="n">
        <v>2.38700327881287</v>
      </c>
      <c r="N161" s="36" t="n">
        <v>1.27761517265463</v>
      </c>
      <c r="O161" s="36" t="n">
        <f aca="false">SQRT(M161^2+N161^2)</f>
        <v>2.70741300552035</v>
      </c>
      <c r="P161" s="40" t="n">
        <f aca="false">IF(J161="","",MAX(0,J161-1.96*O161/100))</f>
        <v>0.350726174286114</v>
      </c>
      <c r="Q161" s="40" t="n">
        <f aca="false">IF(J161="","",MIN(1,J161+1.96*O161/100))</f>
        <v>0.456856764102512</v>
      </c>
      <c r="R161" s="32" t="str">
        <f aca="false">IF(L161="","",IF(ABS(L161)&lt;=O161,"Yes","No"))</f>
        <v>Yes</v>
      </c>
      <c r="S161" s="32" t="str">
        <f aca="false">IF(L161="","",IF(ABS(L161)&lt;=1.96*O161,"Yes","No"))</f>
        <v>Yes</v>
      </c>
      <c r="T161" s="59" t="n">
        <f aca="false">IF(D161="","",ROUND(SQRT(((D161+G161)*O161/100)^2+(J161*(D161+G161)*0.07933)^2),0))</f>
        <v>44</v>
      </c>
      <c r="U161" s="32"/>
    </row>
    <row r="162" customFormat="false" ht="15" hidden="false" customHeight="false" outlineLevel="0" collapsed="false">
      <c r="A162" s="32" t="s">
        <v>230</v>
      </c>
      <c r="B162" s="32" t="s">
        <v>345</v>
      </c>
      <c r="C162" s="32" t="s">
        <v>351</v>
      </c>
      <c r="D162" s="59" t="n">
        <v>333</v>
      </c>
      <c r="E162" s="59" t="n">
        <v>374</v>
      </c>
      <c r="F162" s="68" t="n">
        <f aca="false">IF(E162="","",D162-E162)</f>
        <v>-41</v>
      </c>
      <c r="G162" s="59" t="n">
        <v>436</v>
      </c>
      <c r="H162" s="59" t="n">
        <v>457</v>
      </c>
      <c r="I162" s="68" t="n">
        <f aca="false">IF(H162="","",G162-H162)</f>
        <v>-21</v>
      </c>
      <c r="J162" s="40" t="n">
        <f aca="false">IF(OR(D162="",D162+G162=0),"",D162/(D162+G162))</f>
        <v>0.433029908972692</v>
      </c>
      <c r="K162" s="40" t="n">
        <f aca="false">IF(E162="","",E162/(E162+H162))</f>
        <v>0.450060168471721</v>
      </c>
      <c r="L162" s="69" t="n">
        <f aca="false">IF(OR(K162="",J162=""),"",(J162-K162)*100)</f>
        <v>-1.7030259499029</v>
      </c>
      <c r="M162" s="36" t="n">
        <v>2.71116541300278</v>
      </c>
      <c r="N162" s="36" t="n">
        <v>1.27761517265463</v>
      </c>
      <c r="O162" s="36" t="n">
        <f aca="false">SQRT(M162^2+N162^2)</f>
        <v>2.99711835369574</v>
      </c>
      <c r="P162" s="40" t="n">
        <f aca="false">IF(J162="","",MAX(0,J162-1.96*O162/100))</f>
        <v>0.374286389240255</v>
      </c>
      <c r="Q162" s="40" t="n">
        <f aca="false">IF(J162="","",MIN(1,J162+1.96*O162/100))</f>
        <v>0.491773428705128</v>
      </c>
      <c r="R162" s="32" t="str">
        <f aca="false">IF(L162="","",IF(ABS(L162)&lt;=O162,"Yes","No"))</f>
        <v>Yes</v>
      </c>
      <c r="S162" s="32" t="str">
        <f aca="false">IF(L162="","",IF(ABS(L162)&lt;=1.96*O162,"Yes","No"))</f>
        <v>Yes</v>
      </c>
      <c r="T162" s="59" t="n">
        <f aca="false">IF(D162="","",ROUND(SQRT(((D162+G162)*O162/100)^2+(J162*(D162+G162)*0.07897)^2),0))</f>
        <v>35</v>
      </c>
      <c r="U162" s="32"/>
    </row>
    <row r="163" customFormat="false" ht="15" hidden="false" customHeight="false" outlineLevel="0" collapsed="false">
      <c r="A163" s="32" t="s">
        <v>230</v>
      </c>
      <c r="B163" s="32" t="s">
        <v>352</v>
      </c>
      <c r="C163" s="32" t="s">
        <v>353</v>
      </c>
      <c r="D163" s="59" t="n">
        <v>520</v>
      </c>
      <c r="E163" s="59" t="n">
        <v>504</v>
      </c>
      <c r="F163" s="68" t="n">
        <f aca="false">IF(E163="","",D163-E163)</f>
        <v>16</v>
      </c>
      <c r="G163" s="59" t="n">
        <v>445</v>
      </c>
      <c r="H163" s="59" t="n">
        <v>501</v>
      </c>
      <c r="I163" s="68" t="n">
        <f aca="false">IF(H163="","",G163-H163)</f>
        <v>-56</v>
      </c>
      <c r="J163" s="40" t="n">
        <f aca="false">IF(OR(D163="",D163+G163=0),"",D163/(D163+G163))</f>
        <v>0.538860103626943</v>
      </c>
      <c r="K163" s="40" t="n">
        <f aca="false">IF(E163="","",E163/(E163+H163))</f>
        <v>0.501492537313433</v>
      </c>
      <c r="L163" s="69" t="n">
        <f aca="false">IF(OR(K163="",J163=""),"",(J163-K163)*100)</f>
        <v>3.73675663135102</v>
      </c>
      <c r="M163" s="36" t="n">
        <v>2.38700327881287</v>
      </c>
      <c r="N163" s="36" t="n">
        <v>1.27761517265463</v>
      </c>
      <c r="O163" s="36" t="n">
        <f aca="false">SQRT(M163^2+N163^2)</f>
        <v>2.70741300552035</v>
      </c>
      <c r="P163" s="40" t="n">
        <f aca="false">IF(J163="","",MAX(0,J163-1.96*O163/100))</f>
        <v>0.485794808718744</v>
      </c>
      <c r="Q163" s="40" t="n">
        <f aca="false">IF(J163="","",MIN(1,J163+1.96*O163/100))</f>
        <v>0.591925398535142</v>
      </c>
      <c r="R163" s="32" t="str">
        <f aca="false">IF(L163="","",IF(ABS(L163)&lt;=O163,"Yes","No"))</f>
        <v>No</v>
      </c>
      <c r="S163" s="32" t="str">
        <f aca="false">IF(L163="","",IF(ABS(L163)&lt;=1.96*O163,"Yes","No"))</f>
        <v>Yes</v>
      </c>
      <c r="T163" s="59" t="n">
        <f aca="false">IF(D163="","",ROUND(SQRT(((D163+G163)*O163/100)^2+(J163*(D163+G163)*0.07933)^2),0))</f>
        <v>49</v>
      </c>
      <c r="U163" s="32"/>
    </row>
    <row r="164" customFormat="false" ht="15" hidden="false" customHeight="false" outlineLevel="0" collapsed="false">
      <c r="A164" s="32" t="s">
        <v>230</v>
      </c>
      <c r="B164" s="32" t="s">
        <v>352</v>
      </c>
      <c r="C164" s="32" t="s">
        <v>354</v>
      </c>
      <c r="D164" s="59" t="n">
        <v>592</v>
      </c>
      <c r="E164" s="59" t="n">
        <v>602</v>
      </c>
      <c r="F164" s="68" t="n">
        <f aca="false">IF(E164="","",D164-E164)</f>
        <v>-10</v>
      </c>
      <c r="G164" s="59" t="n">
        <v>502</v>
      </c>
      <c r="H164" s="59" t="n">
        <v>577</v>
      </c>
      <c r="I164" s="68" t="n">
        <f aca="false">IF(H164="","",G164-H164)</f>
        <v>-75</v>
      </c>
      <c r="J164" s="40" t="n">
        <f aca="false">IF(OR(D164="",D164+G164=0),"",D164/(D164+G164))</f>
        <v>0.541133455210238</v>
      </c>
      <c r="K164" s="40" t="n">
        <f aca="false">IF(E164="","",E164/(E164+H164))</f>
        <v>0.510602205258694</v>
      </c>
      <c r="L164" s="69" t="n">
        <f aca="false">IF(OR(K164="",J164=""),"",(J164-K164)*100)</f>
        <v>3.05312499515439</v>
      </c>
      <c r="M164" s="36" t="n">
        <v>2.38700327881287</v>
      </c>
      <c r="N164" s="36" t="n">
        <v>1.27761517265463</v>
      </c>
      <c r="O164" s="36" t="n">
        <f aca="false">SQRT(M164^2+N164^2)</f>
        <v>2.70741300552035</v>
      </c>
      <c r="P164" s="40" t="n">
        <f aca="false">IF(J164="","",MAX(0,J164-1.96*O164/100))</f>
        <v>0.488068160302039</v>
      </c>
      <c r="Q164" s="40" t="n">
        <f aca="false">IF(J164="","",MIN(1,J164+1.96*O164/100))</f>
        <v>0.594198750118437</v>
      </c>
      <c r="R164" s="32" t="str">
        <f aca="false">IF(L164="","",IF(ABS(L164)&lt;=O164,"Yes","No"))</f>
        <v>No</v>
      </c>
      <c r="S164" s="32" t="str">
        <f aca="false">IF(L164="","",IF(ABS(L164)&lt;=1.96*O164,"Yes","No"))</f>
        <v>Yes</v>
      </c>
      <c r="T164" s="59" t="n">
        <f aca="false">IF(D164="","",ROUND(SQRT(((D164+G164)*O164/100)^2+(J164*(D164+G164)*0.07933)^2),0))</f>
        <v>56</v>
      </c>
      <c r="U164" s="32"/>
    </row>
    <row r="165" customFormat="false" ht="15" hidden="false" customHeight="false" outlineLevel="0" collapsed="false">
      <c r="A165" s="32" t="s">
        <v>230</v>
      </c>
      <c r="B165" s="32" t="s">
        <v>352</v>
      </c>
      <c r="C165" s="32" t="s">
        <v>355</v>
      </c>
      <c r="D165" s="59" t="n">
        <v>259</v>
      </c>
      <c r="E165" s="59" t="n">
        <v>292</v>
      </c>
      <c r="F165" s="68" t="n">
        <f aca="false">IF(E165="","",D165-E165)</f>
        <v>-33</v>
      </c>
      <c r="G165" s="59" t="n">
        <v>240</v>
      </c>
      <c r="H165" s="59" t="n">
        <v>268</v>
      </c>
      <c r="I165" s="68" t="n">
        <f aca="false">IF(H165="","",G165-H165)</f>
        <v>-28</v>
      </c>
      <c r="J165" s="40" t="n">
        <f aca="false">IF(OR(D165="",D165+G165=0),"",D165/(D165+G165))</f>
        <v>0.519038076152305</v>
      </c>
      <c r="K165" s="40" t="n">
        <f aca="false">IF(E165="","",E165/(E165+H165))</f>
        <v>0.521428571428572</v>
      </c>
      <c r="L165" s="69" t="n">
        <f aca="false">IF(OR(K165="",J165=""),"",(J165-K165)*100)</f>
        <v>-0.239049527626689</v>
      </c>
      <c r="M165" s="36" t="n">
        <v>4.03818272070787</v>
      </c>
      <c r="N165" s="36" t="n">
        <v>1.27761517265463</v>
      </c>
      <c r="O165" s="36" t="n">
        <f aca="false">SQRT(M165^2+N165^2)</f>
        <v>4.23547166384346</v>
      </c>
      <c r="P165" s="40" t="n">
        <f aca="false">IF(J165="","",MAX(0,J165-1.96*O165/100))</f>
        <v>0.436022831540973</v>
      </c>
      <c r="Q165" s="40" t="n">
        <f aca="false">IF(J165="","",MIN(1,J165+1.96*O165/100))</f>
        <v>0.602053320763636</v>
      </c>
      <c r="R165" s="32" t="str">
        <f aca="false">IF(L165="","",IF(ABS(L165)&lt;=O165,"Yes","No"))</f>
        <v>Yes</v>
      </c>
      <c r="S165" s="32" t="str">
        <f aca="false">IF(L165="","",IF(ABS(L165)&lt;=1.96*O165,"Yes","No"))</f>
        <v>Yes</v>
      </c>
      <c r="T165" s="59" t="n">
        <f aca="false">IF(D165="","",ROUND(SQRT(((D165+G165)*O165/100)^2+(J165*(D165+G165)*0.12018)^2),0))</f>
        <v>38</v>
      </c>
      <c r="U165" s="32"/>
    </row>
    <row r="166" customFormat="false" ht="15" hidden="false" customHeight="false" outlineLevel="0" collapsed="false">
      <c r="A166" s="32" t="s">
        <v>230</v>
      </c>
      <c r="B166" s="32" t="s">
        <v>352</v>
      </c>
      <c r="C166" s="32" t="s">
        <v>356</v>
      </c>
      <c r="D166" s="59" t="n">
        <v>295</v>
      </c>
      <c r="E166" s="59" t="n">
        <v>331</v>
      </c>
      <c r="F166" s="68" t="n">
        <f aca="false">IF(E166="","",D166-E166)</f>
        <v>-36</v>
      </c>
      <c r="G166" s="59" t="n">
        <v>256</v>
      </c>
      <c r="H166" s="59" t="n">
        <v>297</v>
      </c>
      <c r="I166" s="68" t="n">
        <f aca="false">IF(H166="","",G166-H166)</f>
        <v>-41</v>
      </c>
      <c r="J166" s="40" t="n">
        <f aca="false">IF(OR(D166="",D166+G166=0),"",D166/(D166+G166))</f>
        <v>0.535390199637024</v>
      </c>
      <c r="K166" s="40" t="n">
        <f aca="false">IF(E166="","",E166/(E166+H166))</f>
        <v>0.527070063694268</v>
      </c>
      <c r="L166" s="69" t="n">
        <f aca="false">IF(OR(K166="",J166=""),"",(J166-K166)*100)</f>
        <v>0.832013594275605</v>
      </c>
      <c r="M166" s="36" t="n">
        <v>2.71116541300278</v>
      </c>
      <c r="N166" s="36" t="n">
        <v>1.27761517265463</v>
      </c>
      <c r="O166" s="36" t="n">
        <f aca="false">SQRT(M166^2+N166^2)</f>
        <v>2.99711835369574</v>
      </c>
      <c r="P166" s="40" t="n">
        <f aca="false">IF(J166="","",MAX(0,J166-1.96*O166/100))</f>
        <v>0.476646679904587</v>
      </c>
      <c r="Q166" s="40" t="n">
        <f aca="false">IF(J166="","",MIN(1,J166+1.96*O166/100))</f>
        <v>0.59413371936946</v>
      </c>
      <c r="R166" s="32" t="str">
        <f aca="false">IF(L166="","",IF(ABS(L166)&lt;=O166,"Yes","No"))</f>
        <v>Yes</v>
      </c>
      <c r="S166" s="32" t="str">
        <f aca="false">IF(L166="","",IF(ABS(L166)&lt;=1.96*O166,"Yes","No"))</f>
        <v>Yes</v>
      </c>
      <c r="T166" s="59" t="n">
        <f aca="false">IF(D166="","",ROUND(SQRT(((D166+G166)*O166/100)^2+(J166*(D166+G166)*0.07897)^2),0))</f>
        <v>29</v>
      </c>
      <c r="U166" s="32"/>
    </row>
    <row r="167" customFormat="false" ht="15" hidden="false" customHeight="false" outlineLevel="0" collapsed="false">
      <c r="A167" s="32" t="s">
        <v>230</v>
      </c>
      <c r="B167" s="32" t="s">
        <v>352</v>
      </c>
      <c r="C167" s="32" t="s">
        <v>357</v>
      </c>
      <c r="D167" s="59" t="n">
        <v>432</v>
      </c>
      <c r="E167" s="59" t="n">
        <v>418</v>
      </c>
      <c r="F167" s="68" t="n">
        <f aca="false">IF(E167="","",D167-E167)</f>
        <v>14</v>
      </c>
      <c r="G167" s="59" t="n">
        <v>422</v>
      </c>
      <c r="H167" s="59" t="n">
        <v>445</v>
      </c>
      <c r="I167" s="68" t="n">
        <f aca="false">IF(H167="","",G167-H167)</f>
        <v>-23</v>
      </c>
      <c r="J167" s="40" t="n">
        <f aca="false">IF(OR(D167="",D167+G167=0),"",D167/(D167+G167))</f>
        <v>0.505854800936768</v>
      </c>
      <c r="K167" s="40" t="n">
        <f aca="false">IF(E167="","",E167/(E167+H167))</f>
        <v>0.484356894553882</v>
      </c>
      <c r="L167" s="69" t="n">
        <f aca="false">IF(OR(K167="",J167=""),"",(J167-K167)*100)</f>
        <v>2.14979063828863</v>
      </c>
      <c r="M167" s="36" t="n">
        <v>2.38700327881287</v>
      </c>
      <c r="N167" s="36" t="n">
        <v>1.27761517265463</v>
      </c>
      <c r="O167" s="36" t="n">
        <f aca="false">SQRT(M167^2+N167^2)</f>
        <v>2.70741300552035</v>
      </c>
      <c r="P167" s="40" t="n">
        <f aca="false">IF(J167="","",MAX(0,J167-1.96*O167/100))</f>
        <v>0.452789506028569</v>
      </c>
      <c r="Q167" s="40" t="n">
        <f aca="false">IF(J167="","",MIN(1,J167+1.96*O167/100))</f>
        <v>0.558920095844967</v>
      </c>
      <c r="R167" s="32" t="str">
        <f aca="false">IF(L167="","",IF(ABS(L167)&lt;=O167,"Yes","No"))</f>
        <v>Yes</v>
      </c>
      <c r="S167" s="32" t="str">
        <f aca="false">IF(L167="","",IF(ABS(L167)&lt;=1.96*O167,"Yes","No"))</f>
        <v>Yes</v>
      </c>
      <c r="T167" s="59" t="n">
        <f aca="false">IF(D167="","",ROUND(SQRT(((D167+G167)*O167/100)^2+(J167*(D167+G167)*0.07933)^2),0))</f>
        <v>41</v>
      </c>
      <c r="U167" s="32"/>
    </row>
    <row r="168" customFormat="false" ht="15" hidden="false" customHeight="false" outlineLevel="0" collapsed="false">
      <c r="A168" s="32" t="s">
        <v>230</v>
      </c>
      <c r="B168" s="32" t="s">
        <v>352</v>
      </c>
      <c r="C168" s="32" t="s">
        <v>358</v>
      </c>
      <c r="D168" s="59" t="n">
        <v>270</v>
      </c>
      <c r="E168" s="59" t="n">
        <v>266</v>
      </c>
      <c r="F168" s="68" t="n">
        <f aca="false">IF(E168="","",D168-E168)</f>
        <v>4</v>
      </c>
      <c r="G168" s="59" t="n">
        <v>259</v>
      </c>
      <c r="H168" s="59" t="n">
        <v>293</v>
      </c>
      <c r="I168" s="68" t="n">
        <f aca="false">IF(H168="","",G168-H168)</f>
        <v>-34</v>
      </c>
      <c r="J168" s="40" t="n">
        <f aca="false">IF(OR(D168="",D168+G168=0),"",D168/(D168+G168))</f>
        <v>0.510396975425331</v>
      </c>
      <c r="K168" s="40" t="n">
        <f aca="false">IF(E168="","",E168/(E168+H168))</f>
        <v>0.475849731663685</v>
      </c>
      <c r="L168" s="69" t="n">
        <f aca="false">IF(OR(K168="",J168=""),"",(J168-K168)*100)</f>
        <v>3.45472437616456</v>
      </c>
      <c r="M168" s="36" t="n">
        <v>2.71116541300278</v>
      </c>
      <c r="N168" s="36" t="n">
        <v>1.27761517265463</v>
      </c>
      <c r="O168" s="36" t="n">
        <f aca="false">SQRT(M168^2+N168^2)</f>
        <v>2.99711835369574</v>
      </c>
      <c r="P168" s="40" t="n">
        <f aca="false">IF(J168="","",MAX(0,J168-1.96*O168/100))</f>
        <v>0.451653455692894</v>
      </c>
      <c r="Q168" s="40" t="n">
        <f aca="false">IF(J168="","",MIN(1,J168+1.96*O168/100))</f>
        <v>0.569140495157767</v>
      </c>
      <c r="R168" s="32" t="str">
        <f aca="false">IF(L168="","",IF(ABS(L168)&lt;=O168,"Yes","No"))</f>
        <v>No</v>
      </c>
      <c r="S168" s="32" t="str">
        <f aca="false">IF(L168="","",IF(ABS(L168)&lt;=1.96*O168,"Yes","No"))</f>
        <v>Yes</v>
      </c>
      <c r="T168" s="59" t="n">
        <f aca="false">IF(D168="","",ROUND(SQRT(((D168+G168)*O168/100)^2+(J168*(D168+G168)*0.07897)^2),0))</f>
        <v>27</v>
      </c>
      <c r="U168" s="32"/>
    </row>
    <row r="169" customFormat="false" ht="15" hidden="false" customHeight="false" outlineLevel="0" collapsed="false">
      <c r="A169" s="32" t="s">
        <v>230</v>
      </c>
      <c r="B169" s="32" t="s">
        <v>352</v>
      </c>
      <c r="C169" s="32" t="s">
        <v>359</v>
      </c>
      <c r="D169" s="59" t="n">
        <v>320</v>
      </c>
      <c r="E169" s="59" t="n">
        <v>350</v>
      </c>
      <c r="F169" s="68" t="n">
        <f aca="false">IF(E169="","",D169-E169)</f>
        <v>-30</v>
      </c>
      <c r="G169" s="59" t="n">
        <v>293</v>
      </c>
      <c r="H169" s="59" t="n">
        <v>297</v>
      </c>
      <c r="I169" s="68" t="n">
        <f aca="false">IF(H169="","",G169-H169)</f>
        <v>-4</v>
      </c>
      <c r="J169" s="40" t="n">
        <f aca="false">IF(OR(D169="",D169+G169=0),"",D169/(D169+G169))</f>
        <v>0.522022838499184</v>
      </c>
      <c r="K169" s="40" t="n">
        <f aca="false">IF(E169="","",E169/(E169+H169))</f>
        <v>0.540958268933539</v>
      </c>
      <c r="L169" s="69" t="n">
        <f aca="false">IF(OR(K169="",J169=""),"",(J169-K169)*100)</f>
        <v>-1.89354304343551</v>
      </c>
      <c r="M169" s="36" t="n">
        <v>2.71116541300278</v>
      </c>
      <c r="N169" s="36" t="n">
        <v>1.27761517265463</v>
      </c>
      <c r="O169" s="36" t="n">
        <f aca="false">SQRT(M169^2+N169^2)</f>
        <v>2.99711835369574</v>
      </c>
      <c r="P169" s="40" t="n">
        <f aca="false">IF(J169="","",MAX(0,J169-1.96*O169/100))</f>
        <v>0.463279318766748</v>
      </c>
      <c r="Q169" s="40" t="n">
        <f aca="false">IF(J169="","",MIN(1,J169+1.96*O169/100))</f>
        <v>0.580766358231621</v>
      </c>
      <c r="R169" s="32" t="str">
        <f aca="false">IF(L169="","",IF(ABS(L169)&lt;=O169,"Yes","No"))</f>
        <v>Yes</v>
      </c>
      <c r="S169" s="32" t="str">
        <f aca="false">IF(L169="","",IF(ABS(L169)&lt;=1.96*O169,"Yes","No"))</f>
        <v>Yes</v>
      </c>
      <c r="T169" s="59" t="n">
        <f aca="false">IF(D169="","",ROUND(SQRT(((D169+G169)*O169/100)^2+(J169*(D169+G169)*0.07897)^2),0))</f>
        <v>31</v>
      </c>
      <c r="U169" s="32"/>
    </row>
    <row r="170" customFormat="false" ht="15" hidden="false" customHeight="false" outlineLevel="0" collapsed="false">
      <c r="A170" s="32" t="s">
        <v>230</v>
      </c>
      <c r="B170" s="32" t="s">
        <v>352</v>
      </c>
      <c r="C170" s="32" t="s">
        <v>360</v>
      </c>
      <c r="D170" s="59" t="n">
        <v>477</v>
      </c>
      <c r="E170" s="59" t="n">
        <v>476</v>
      </c>
      <c r="F170" s="68" t="n">
        <f aca="false">IF(E170="","",D170-E170)</f>
        <v>1</v>
      </c>
      <c r="G170" s="59" t="n">
        <v>439</v>
      </c>
      <c r="H170" s="59" t="n">
        <v>451</v>
      </c>
      <c r="I170" s="68" t="n">
        <f aca="false">IF(H170="","",G170-H170)</f>
        <v>-12</v>
      </c>
      <c r="J170" s="40" t="n">
        <f aca="false">IF(OR(D170="",D170+G170=0),"",D170/(D170+G170))</f>
        <v>0.520742358078603</v>
      </c>
      <c r="K170" s="40" t="n">
        <f aca="false">IF(E170="","",E170/(E170+H170))</f>
        <v>0.513484358144552</v>
      </c>
      <c r="L170" s="69" t="n">
        <f aca="false">IF(OR(K170="",J170=""),"",(J170-K170)*100)</f>
        <v>0.72579999340503</v>
      </c>
      <c r="M170" s="36" t="n">
        <v>2.38700327881287</v>
      </c>
      <c r="N170" s="36" t="n">
        <v>1.27761517265463</v>
      </c>
      <c r="O170" s="36" t="n">
        <f aca="false">SQRT(M170^2+N170^2)</f>
        <v>2.70741300552035</v>
      </c>
      <c r="P170" s="40" t="n">
        <f aca="false">IF(J170="","",MAX(0,J170-1.96*O170/100))</f>
        <v>0.467677063170404</v>
      </c>
      <c r="Q170" s="40" t="n">
        <f aca="false">IF(J170="","",MIN(1,J170+1.96*O170/100))</f>
        <v>0.573807652986802</v>
      </c>
      <c r="R170" s="32" t="str">
        <f aca="false">IF(L170="","",IF(ABS(L170)&lt;=O170,"Yes","No"))</f>
        <v>Yes</v>
      </c>
      <c r="S170" s="32" t="str">
        <f aca="false">IF(L170="","",IF(ABS(L170)&lt;=1.96*O170,"Yes","No"))</f>
        <v>Yes</v>
      </c>
      <c r="T170" s="59" t="n">
        <f aca="false">IF(D170="","",ROUND(SQRT(((D170+G170)*O170/100)^2+(J170*(D170+G170)*0.07933)^2),0))</f>
        <v>45</v>
      </c>
      <c r="U170" s="32"/>
    </row>
    <row r="171" customFormat="false" ht="15" hidden="false" customHeight="false" outlineLevel="0" collapsed="false">
      <c r="A171" s="32" t="s">
        <v>230</v>
      </c>
      <c r="B171" s="32" t="s">
        <v>361</v>
      </c>
      <c r="C171" s="32" t="s">
        <v>362</v>
      </c>
      <c r="D171" s="59" t="n">
        <v>170</v>
      </c>
      <c r="E171" s="59" t="n">
        <v>186</v>
      </c>
      <c r="F171" s="68" t="n">
        <f aca="false">IF(E171="","",D171-E171)</f>
        <v>-16</v>
      </c>
      <c r="G171" s="59" t="n">
        <v>208</v>
      </c>
      <c r="H171" s="59" t="n">
        <v>201</v>
      </c>
      <c r="I171" s="68" t="n">
        <f aca="false">IF(H171="","",G171-H171)</f>
        <v>7</v>
      </c>
      <c r="J171" s="40" t="n">
        <f aca="false">IF(OR(D171="",D171+G171=0),"",D171/(D171+G171))</f>
        <v>0.44973544973545</v>
      </c>
      <c r="K171" s="40" t="n">
        <f aca="false">IF(E171="","",E171/(E171+H171))</f>
        <v>0.48062015503876</v>
      </c>
      <c r="L171" s="69" t="n">
        <f aca="false">IF(OR(K171="",J171=""),"",(J171-K171)*100)</f>
        <v>-3.088470530331</v>
      </c>
      <c r="M171" s="36" t="n">
        <v>4.03818272070787</v>
      </c>
      <c r="N171" s="36" t="n">
        <v>1.27761517265463</v>
      </c>
      <c r="O171" s="36" t="n">
        <f aca="false">SQRT(M171^2+N171^2)</f>
        <v>4.23547166384346</v>
      </c>
      <c r="P171" s="40" t="n">
        <f aca="false">IF(J171="","",MAX(0,J171-1.96*O171/100))</f>
        <v>0.366720205124118</v>
      </c>
      <c r="Q171" s="40" t="n">
        <f aca="false">IF(J171="","",MIN(1,J171+1.96*O171/100))</f>
        <v>0.532750694346782</v>
      </c>
      <c r="R171" s="32" t="str">
        <f aca="false">IF(L171="","",IF(ABS(L171)&lt;=O171,"Yes","No"))</f>
        <v>Yes</v>
      </c>
      <c r="S171" s="32" t="str">
        <f aca="false">IF(L171="","",IF(ABS(L171)&lt;=1.96*O171,"Yes","No"))</f>
        <v>Yes</v>
      </c>
      <c r="T171" s="59" t="n">
        <f aca="false">IF(D171="","",ROUND(SQRT(((D171+G171)*O171/100)^2+(J171*(D171+G171)*0.12018)^2),0))</f>
        <v>26</v>
      </c>
      <c r="U171" s="32"/>
    </row>
    <row r="172" customFormat="false" ht="15" hidden="false" customHeight="false" outlineLevel="0" collapsed="false">
      <c r="A172" s="32" t="s">
        <v>230</v>
      </c>
      <c r="B172" s="32" t="s">
        <v>361</v>
      </c>
      <c r="C172" s="32" t="s">
        <v>363</v>
      </c>
      <c r="D172" s="59" t="n">
        <v>133</v>
      </c>
      <c r="E172" s="59" t="n">
        <v>134</v>
      </c>
      <c r="F172" s="68" t="n">
        <f aca="false">IF(E172="","",D172-E172)</f>
        <v>-1</v>
      </c>
      <c r="G172" s="59" t="n">
        <v>180</v>
      </c>
      <c r="H172" s="59" t="n">
        <v>168</v>
      </c>
      <c r="I172" s="68" t="n">
        <f aca="false">IF(H172="","",G172-H172)</f>
        <v>12</v>
      </c>
      <c r="J172" s="40" t="n">
        <f aca="false">IF(OR(D172="",D172+G172=0),"",D172/(D172+G172))</f>
        <v>0.424920127795527</v>
      </c>
      <c r="K172" s="40" t="n">
        <f aca="false">IF(E172="","",E172/(E172+H172))</f>
        <v>0.443708609271523</v>
      </c>
      <c r="L172" s="69" t="n">
        <f aca="false">IF(OR(K172="",J172=""),"",(J172-K172)*100)</f>
        <v>-1.8788481475996</v>
      </c>
      <c r="M172" s="36" t="n">
        <v>4.03818272070787</v>
      </c>
      <c r="N172" s="36" t="n">
        <v>1.27761517265463</v>
      </c>
      <c r="O172" s="36" t="n">
        <f aca="false">SQRT(M172^2+N172^2)</f>
        <v>4.23547166384346</v>
      </c>
      <c r="P172" s="40" t="n">
        <f aca="false">IF(J172="","",MAX(0,J172-1.96*O172/100))</f>
        <v>0.341904883184195</v>
      </c>
      <c r="Q172" s="40" t="n">
        <f aca="false">IF(J172="","",MIN(1,J172+1.96*O172/100))</f>
        <v>0.507935372406859</v>
      </c>
      <c r="R172" s="32" t="str">
        <f aca="false">IF(L172="","",IF(ABS(L172)&lt;=O172,"Yes","No"))</f>
        <v>Yes</v>
      </c>
      <c r="S172" s="32" t="str">
        <f aca="false">IF(L172="","",IF(ABS(L172)&lt;=1.96*O172,"Yes","No"))</f>
        <v>Yes</v>
      </c>
      <c r="T172" s="59" t="n">
        <f aca="false">IF(D172="","",ROUND(SQRT(((D172+G172)*O172/100)^2+(J172*(D172+G172)*0.12018)^2),0))</f>
        <v>21</v>
      </c>
      <c r="U172" s="32"/>
    </row>
    <row r="173" customFormat="false" ht="15" hidden="false" customHeight="false" outlineLevel="0" collapsed="false">
      <c r="A173" s="32" t="s">
        <v>230</v>
      </c>
      <c r="B173" s="32" t="s">
        <v>361</v>
      </c>
      <c r="C173" s="32" t="s">
        <v>364</v>
      </c>
      <c r="D173" s="59" t="n">
        <v>264</v>
      </c>
      <c r="E173" s="59" t="n">
        <v>291</v>
      </c>
      <c r="F173" s="68" t="n">
        <f aca="false">IF(E173="","",D173-E173)</f>
        <v>-27</v>
      </c>
      <c r="G173" s="59" t="n">
        <v>356</v>
      </c>
      <c r="H173" s="59" t="n">
        <v>371</v>
      </c>
      <c r="I173" s="68" t="n">
        <f aca="false">IF(H173="","",G173-H173)</f>
        <v>-15</v>
      </c>
      <c r="J173" s="40" t="n">
        <f aca="false">IF(OR(D173="",D173+G173=0),"",D173/(D173+G173))</f>
        <v>0.425806451612903</v>
      </c>
      <c r="K173" s="40" t="n">
        <f aca="false">IF(E173="","",E173/(E173+H173))</f>
        <v>0.439577039274925</v>
      </c>
      <c r="L173" s="69" t="n">
        <f aca="false">IF(OR(K173="",J173=""),"",(J173-K173)*100)</f>
        <v>-1.37705876620213</v>
      </c>
      <c r="M173" s="36" t="n">
        <v>2.71116541300278</v>
      </c>
      <c r="N173" s="36" t="n">
        <v>1.27761517265463</v>
      </c>
      <c r="O173" s="36" t="n">
        <f aca="false">SQRT(M173^2+N173^2)</f>
        <v>2.99711835369574</v>
      </c>
      <c r="P173" s="40" t="n">
        <f aca="false">IF(J173="","",MAX(0,J173-1.96*O173/100))</f>
        <v>0.367062931880467</v>
      </c>
      <c r="Q173" s="40" t="n">
        <f aca="false">IF(J173="","",MIN(1,J173+1.96*O173/100))</f>
        <v>0.48454997134534</v>
      </c>
      <c r="R173" s="32" t="str">
        <f aca="false">IF(L173="","",IF(ABS(L173)&lt;=O173,"Yes","No"))</f>
        <v>Yes</v>
      </c>
      <c r="S173" s="32" t="str">
        <f aca="false">IF(L173="","",IF(ABS(L173)&lt;=1.96*O173,"Yes","No"))</f>
        <v>Yes</v>
      </c>
      <c r="T173" s="59" t="n">
        <f aca="false">IF(D173="","",ROUND(SQRT(((D173+G173)*O173/100)^2+(J173*(D173+G173)*0.07897)^2),0))</f>
        <v>28</v>
      </c>
      <c r="U173" s="32"/>
    </row>
    <row r="174" customFormat="false" ht="15" hidden="false" customHeight="false" outlineLevel="0" collapsed="false">
      <c r="A174" s="32" t="s">
        <v>230</v>
      </c>
      <c r="B174" s="32" t="s">
        <v>365</v>
      </c>
      <c r="C174" s="32" t="s">
        <v>366</v>
      </c>
      <c r="D174" s="59" t="n">
        <v>688</v>
      </c>
      <c r="E174" s="59" t="n">
        <v>745</v>
      </c>
      <c r="F174" s="68" t="n">
        <f aca="false">IF(E174="","",D174-E174)</f>
        <v>-57</v>
      </c>
      <c r="G174" s="59" t="n">
        <v>653</v>
      </c>
      <c r="H174" s="59" t="n">
        <v>675</v>
      </c>
      <c r="I174" s="68" t="n">
        <f aca="false">IF(H174="","",G174-H174)</f>
        <v>-22</v>
      </c>
      <c r="J174" s="40" t="n">
        <f aca="false">IF(OR(D174="",D174+G174=0),"",D174/(D174+G174))</f>
        <v>0.513049962714392</v>
      </c>
      <c r="K174" s="40" t="n">
        <f aca="false">IF(E174="","",E174/(E174+H174))</f>
        <v>0.524647887323944</v>
      </c>
      <c r="L174" s="69" t="n">
        <f aca="false">IF(OR(K174="",J174=""),"",(J174-K174)*100)</f>
        <v>-1.15979246095513</v>
      </c>
      <c r="M174" s="36" t="n">
        <v>2.38700327881287</v>
      </c>
      <c r="N174" s="36" t="n">
        <v>1.27761517265463</v>
      </c>
      <c r="O174" s="36" t="n">
        <f aca="false">SQRT(M174^2+N174^2)</f>
        <v>2.70741300552035</v>
      </c>
      <c r="P174" s="40" t="n">
        <f aca="false">IF(J174="","",MAX(0,J174-1.96*O174/100))</f>
        <v>0.459984667806193</v>
      </c>
      <c r="Q174" s="40" t="n">
        <f aca="false">IF(J174="","",MIN(1,J174+1.96*O174/100))</f>
        <v>0.566115257622591</v>
      </c>
      <c r="R174" s="32" t="str">
        <f aca="false">IF(L174="","",IF(ABS(L174)&lt;=O174,"Yes","No"))</f>
        <v>Yes</v>
      </c>
      <c r="S174" s="32" t="str">
        <f aca="false">IF(L174="","",IF(ABS(L174)&lt;=1.96*O174,"Yes","No"))</f>
        <v>Yes</v>
      </c>
      <c r="T174" s="59" t="n">
        <f aca="false">IF(D174="","",ROUND(SQRT(((D174+G174)*O174/100)^2+(J174*(D174+G174)*0.07933)^2),0))</f>
        <v>66</v>
      </c>
      <c r="U174" s="32"/>
    </row>
    <row r="175" customFormat="false" ht="15" hidden="false" customHeight="false" outlineLevel="0" collapsed="false">
      <c r="A175" s="32" t="s">
        <v>230</v>
      </c>
      <c r="B175" s="32" t="s">
        <v>365</v>
      </c>
      <c r="C175" s="32" t="s">
        <v>367</v>
      </c>
      <c r="D175" s="59" t="n">
        <v>335</v>
      </c>
      <c r="E175" s="59" t="n">
        <v>346</v>
      </c>
      <c r="F175" s="68" t="n">
        <f aca="false">IF(E175="","",D175-E175)</f>
        <v>-11</v>
      </c>
      <c r="G175" s="59" t="n">
        <v>304</v>
      </c>
      <c r="H175" s="59" t="n">
        <v>303</v>
      </c>
      <c r="I175" s="68" t="n">
        <f aca="false">IF(H175="","",G175-H175)</f>
        <v>1</v>
      </c>
      <c r="J175" s="40" t="n">
        <f aca="false">IF(OR(D175="",D175+G175=0),"",D175/(D175+G175))</f>
        <v>0.524256651017214</v>
      </c>
      <c r="K175" s="40" t="n">
        <f aca="false">IF(E175="","",E175/(E175+H175))</f>
        <v>0.533127889060093</v>
      </c>
      <c r="L175" s="69" t="n">
        <f aca="false">IF(OR(K175="",J175=""),"",(J175-K175)*100)</f>
        <v>-0.887123804287804</v>
      </c>
      <c r="M175" s="36" t="n">
        <v>2.71116541300278</v>
      </c>
      <c r="N175" s="36" t="n">
        <v>1.27761517265463</v>
      </c>
      <c r="O175" s="36" t="n">
        <f aca="false">SQRT(M175^2+N175^2)</f>
        <v>2.99711835369574</v>
      </c>
      <c r="P175" s="40" t="n">
        <f aca="false">IF(J175="","",MAX(0,J175-1.96*O175/100))</f>
        <v>0.465513131284778</v>
      </c>
      <c r="Q175" s="40" t="n">
        <f aca="false">IF(J175="","",MIN(1,J175+1.96*O175/100))</f>
        <v>0.583000170749651</v>
      </c>
      <c r="R175" s="32" t="str">
        <f aca="false">IF(L175="","",IF(ABS(L175)&lt;=O175,"Yes","No"))</f>
        <v>Yes</v>
      </c>
      <c r="S175" s="32" t="str">
        <f aca="false">IF(L175="","",IF(ABS(L175)&lt;=1.96*O175,"Yes","No"))</f>
        <v>Yes</v>
      </c>
      <c r="T175" s="59" t="n">
        <f aca="false">IF(D175="","",ROUND(SQRT(((D175+G175)*O175/100)^2+(J175*(D175+G175)*0.07897)^2),0))</f>
        <v>33</v>
      </c>
      <c r="U175" s="32"/>
    </row>
    <row r="176" customFormat="false" ht="15" hidden="false" customHeight="false" outlineLevel="0" collapsed="false">
      <c r="A176" s="32" t="s">
        <v>230</v>
      </c>
      <c r="B176" s="32" t="s">
        <v>365</v>
      </c>
      <c r="C176" s="32" t="s">
        <v>368</v>
      </c>
      <c r="D176" s="59" t="n">
        <v>930</v>
      </c>
      <c r="E176" s="59" t="n">
        <v>935</v>
      </c>
      <c r="F176" s="68" t="n">
        <f aca="false">IF(E176="","",D176-E176)</f>
        <v>-5</v>
      </c>
      <c r="G176" s="59" t="n">
        <v>647</v>
      </c>
      <c r="H176" s="59" t="n">
        <v>631</v>
      </c>
      <c r="I176" s="68" t="n">
        <f aca="false">IF(H176="","",G176-H176)</f>
        <v>16</v>
      </c>
      <c r="J176" s="40" t="n">
        <f aca="false">IF(OR(D176="",D176+G176=0),"",D176/(D176+G176))</f>
        <v>0.589727330374128</v>
      </c>
      <c r="K176" s="40" t="n">
        <f aca="false">IF(E176="","",E176/(E176+H176))</f>
        <v>0.597062579821201</v>
      </c>
      <c r="L176" s="69" t="n">
        <f aca="false">IF(OR(K176="",J176=""),"",(J176-K176)*100)</f>
        <v>-0.733524944707242</v>
      </c>
      <c r="M176" s="36" t="n">
        <v>2.38700327881287</v>
      </c>
      <c r="N176" s="36" t="n">
        <v>1.27761517265463</v>
      </c>
      <c r="O176" s="36" t="n">
        <f aca="false">SQRT(M176^2+N176^2)</f>
        <v>2.70741300552035</v>
      </c>
      <c r="P176" s="40" t="n">
        <f aca="false">IF(J176="","",MAX(0,J176-1.96*O176/100))</f>
        <v>0.536662035465929</v>
      </c>
      <c r="Q176" s="40" t="n">
        <f aca="false">IF(J176="","",MIN(1,J176+1.96*O176/100))</f>
        <v>0.642792625282327</v>
      </c>
      <c r="R176" s="32" t="str">
        <f aca="false">IF(L176="","",IF(ABS(L176)&lt;=O176,"Yes","No"))</f>
        <v>Yes</v>
      </c>
      <c r="S176" s="32" t="str">
        <f aca="false">IF(L176="","",IF(ABS(L176)&lt;=1.96*O176,"Yes","No"))</f>
        <v>Yes</v>
      </c>
      <c r="T176" s="59" t="n">
        <f aca="false">IF(D176="","",ROUND(SQRT(((D176+G176)*O176/100)^2+(J176*(D176+G176)*0.07933)^2),0))</f>
        <v>85</v>
      </c>
      <c r="U176" s="32"/>
    </row>
    <row r="177" customFormat="false" ht="15" hidden="false" customHeight="false" outlineLevel="0" collapsed="false">
      <c r="A177" s="32" t="s">
        <v>230</v>
      </c>
      <c r="B177" s="32" t="s">
        <v>365</v>
      </c>
      <c r="C177" s="32" t="s">
        <v>369</v>
      </c>
      <c r="D177" s="59" t="n">
        <v>423</v>
      </c>
      <c r="E177" s="59" t="n">
        <v>424</v>
      </c>
      <c r="F177" s="68" t="n">
        <f aca="false">IF(E177="","",D177-E177)</f>
        <v>-1</v>
      </c>
      <c r="G177" s="59" t="n">
        <v>417</v>
      </c>
      <c r="H177" s="59" t="n">
        <v>437</v>
      </c>
      <c r="I177" s="68" t="n">
        <f aca="false">IF(H177="","",G177-H177)</f>
        <v>-20</v>
      </c>
      <c r="J177" s="40" t="n">
        <f aca="false">IF(OR(D177="",D177+G177=0),"",D177/(D177+G177))</f>
        <v>0.503571428571429</v>
      </c>
      <c r="K177" s="40" t="n">
        <f aca="false">IF(E177="","",E177/(E177+H177))</f>
        <v>0.492450638792102</v>
      </c>
      <c r="L177" s="69" t="n">
        <f aca="false">IF(OR(K177="",J177=""),"",(J177-K177)*100)</f>
        <v>1.11207897793263</v>
      </c>
      <c r="M177" s="36" t="n">
        <v>2.71116541300278</v>
      </c>
      <c r="N177" s="36" t="n">
        <v>1.27761517265463</v>
      </c>
      <c r="O177" s="36" t="n">
        <f aca="false">SQRT(M177^2+N177^2)</f>
        <v>2.99711835369574</v>
      </c>
      <c r="P177" s="40" t="n">
        <f aca="false">IF(J177="","",MAX(0,J177-1.96*O177/100))</f>
        <v>0.444827908838992</v>
      </c>
      <c r="Q177" s="40" t="n">
        <f aca="false">IF(J177="","",MIN(1,J177+1.96*O177/100))</f>
        <v>0.562314948303865</v>
      </c>
      <c r="R177" s="32" t="str">
        <f aca="false">IF(L177="","",IF(ABS(L177)&lt;=O177,"Yes","No"))</f>
        <v>Yes</v>
      </c>
      <c r="S177" s="32" t="str">
        <f aca="false">IF(L177="","",IF(ABS(L177)&lt;=1.96*O177,"Yes","No"))</f>
        <v>Yes</v>
      </c>
      <c r="T177" s="59" t="n">
        <f aca="false">IF(D177="","",ROUND(SQRT(((D177+G177)*O177/100)^2+(J177*(D177+G177)*0.07897)^2),0))</f>
        <v>42</v>
      </c>
      <c r="U177" s="32"/>
    </row>
    <row r="178" customFormat="false" ht="15" hidden="false" customHeight="false" outlineLevel="0" collapsed="false">
      <c r="A178" s="32" t="s">
        <v>230</v>
      </c>
      <c r="B178" s="32" t="s">
        <v>365</v>
      </c>
      <c r="C178" s="32" t="s">
        <v>370</v>
      </c>
      <c r="D178" s="59" t="n">
        <v>810</v>
      </c>
      <c r="E178" s="59" t="n">
        <v>872</v>
      </c>
      <c r="F178" s="68" t="n">
        <f aca="false">IF(E178="","",D178-E178)</f>
        <v>-62</v>
      </c>
      <c r="G178" s="59" t="n">
        <v>549</v>
      </c>
      <c r="H178" s="59" t="n">
        <v>544</v>
      </c>
      <c r="I178" s="68" t="n">
        <f aca="false">IF(H178="","",G178-H178)</f>
        <v>5</v>
      </c>
      <c r="J178" s="40" t="n">
        <f aca="false">IF(OR(D178="",D178+G178=0),"",D178/(D178+G178))</f>
        <v>0.596026490066225</v>
      </c>
      <c r="K178" s="40" t="n">
        <f aca="false">IF(E178="","",E178/(E178+H178))</f>
        <v>0.615819209039548</v>
      </c>
      <c r="L178" s="69" t="n">
        <f aca="false">IF(OR(K178="",J178=""),"",(J178-K178)*100)</f>
        <v>-1.97927189733228</v>
      </c>
      <c r="M178" s="36" t="n">
        <v>2.38700327881287</v>
      </c>
      <c r="N178" s="36" t="n">
        <v>1.27761517265463</v>
      </c>
      <c r="O178" s="36" t="n">
        <f aca="false">SQRT(M178^2+N178^2)</f>
        <v>2.70741300552035</v>
      </c>
      <c r="P178" s="40" t="n">
        <f aca="false">IF(J178="","",MAX(0,J178-1.96*O178/100))</f>
        <v>0.542961195158026</v>
      </c>
      <c r="Q178" s="40" t="n">
        <f aca="false">IF(J178="","",MIN(1,J178+1.96*O178/100))</f>
        <v>0.649091784974424</v>
      </c>
      <c r="R178" s="32" t="str">
        <f aca="false">IF(L178="","",IF(ABS(L178)&lt;=O178,"Yes","No"))</f>
        <v>Yes</v>
      </c>
      <c r="S178" s="32" t="str">
        <f aca="false">IF(L178="","",IF(ABS(L178)&lt;=1.96*O178,"Yes","No"))</f>
        <v>Yes</v>
      </c>
      <c r="T178" s="59" t="n">
        <f aca="false">IF(D178="","",ROUND(SQRT(((D178+G178)*O178/100)^2+(J178*(D178+G178)*0.07933)^2),0))</f>
        <v>74</v>
      </c>
      <c r="U178" s="32"/>
    </row>
    <row r="179" customFormat="false" ht="15" hidden="false" customHeight="false" outlineLevel="0" collapsed="false">
      <c r="A179" s="32" t="s">
        <v>230</v>
      </c>
      <c r="B179" s="32" t="s">
        <v>365</v>
      </c>
      <c r="C179" s="32" t="s">
        <v>371</v>
      </c>
      <c r="D179" s="59" t="n">
        <v>814</v>
      </c>
      <c r="E179" s="59" t="n">
        <v>891</v>
      </c>
      <c r="F179" s="68" t="n">
        <f aca="false">IF(E179="","",D179-E179)</f>
        <v>-77</v>
      </c>
      <c r="G179" s="59" t="n">
        <v>544</v>
      </c>
      <c r="H179" s="59" t="n">
        <v>525</v>
      </c>
      <c r="I179" s="68" t="n">
        <f aca="false">IF(H179="","",G179-H179)</f>
        <v>19</v>
      </c>
      <c r="J179" s="40" t="n">
        <f aca="false">IF(OR(D179="",D179+G179=0),"",D179/(D179+G179))</f>
        <v>0.599410898379971</v>
      </c>
      <c r="K179" s="40" t="n">
        <f aca="false">IF(E179="","",E179/(E179+H179))</f>
        <v>0.629237288135593</v>
      </c>
      <c r="L179" s="69" t="n">
        <f aca="false">IF(OR(K179="",J179=""),"",(J179-K179)*100)</f>
        <v>-2.98263897556227</v>
      </c>
      <c r="M179" s="36" t="n">
        <v>2.38700327881287</v>
      </c>
      <c r="N179" s="36" t="n">
        <v>1.27761517265463</v>
      </c>
      <c r="O179" s="36" t="n">
        <f aca="false">SQRT(M179^2+N179^2)</f>
        <v>2.70741300552035</v>
      </c>
      <c r="P179" s="40" t="n">
        <f aca="false">IF(J179="","",MAX(0,J179-1.96*O179/100))</f>
        <v>0.546345603471772</v>
      </c>
      <c r="Q179" s="40" t="n">
        <f aca="false">IF(J179="","",MIN(1,J179+1.96*O179/100))</f>
        <v>0.652476193288169</v>
      </c>
      <c r="R179" s="32" t="str">
        <f aca="false">IF(L179="","",IF(ABS(L179)&lt;=O179,"Yes","No"))</f>
        <v>No</v>
      </c>
      <c r="S179" s="32" t="str">
        <f aca="false">IF(L179="","",IF(ABS(L179)&lt;=1.96*O179,"Yes","No"))</f>
        <v>Yes</v>
      </c>
      <c r="T179" s="59" t="n">
        <f aca="false">IF(D179="","",ROUND(SQRT(((D179+G179)*O179/100)^2+(J179*(D179+G179)*0.07933)^2),0))</f>
        <v>74</v>
      </c>
      <c r="U179" s="32"/>
    </row>
    <row r="180" customFormat="false" ht="15" hidden="false" customHeight="false" outlineLevel="0" collapsed="false">
      <c r="A180" s="32" t="s">
        <v>230</v>
      </c>
      <c r="B180" s="32" t="s">
        <v>365</v>
      </c>
      <c r="C180" s="32" t="s">
        <v>372</v>
      </c>
      <c r="D180" s="59" t="n">
        <v>390</v>
      </c>
      <c r="E180" s="59" t="n">
        <v>424</v>
      </c>
      <c r="F180" s="68" t="n">
        <f aca="false">IF(E180="","",D180-E180)</f>
        <v>-34</v>
      </c>
      <c r="G180" s="59" t="n">
        <v>313</v>
      </c>
      <c r="H180" s="59" t="n">
        <v>334</v>
      </c>
      <c r="I180" s="68" t="n">
        <f aca="false">IF(H180="","",G180-H180)</f>
        <v>-21</v>
      </c>
      <c r="J180" s="40" t="n">
        <f aca="false">IF(OR(D180="",D180+G180=0),"",D180/(D180+G180))</f>
        <v>0.554765291607397</v>
      </c>
      <c r="K180" s="40" t="n">
        <f aca="false">IF(E180="","",E180/(E180+H180))</f>
        <v>0.559366754617414</v>
      </c>
      <c r="L180" s="69" t="n">
        <f aca="false">IF(OR(K180="",J180=""),"",(J180-K180)*100)</f>
        <v>-0.46014630100174</v>
      </c>
      <c r="M180" s="36" t="n">
        <v>2.71116541300278</v>
      </c>
      <c r="N180" s="36" t="n">
        <v>1.27761517265463</v>
      </c>
      <c r="O180" s="36" t="n">
        <f aca="false">SQRT(M180^2+N180^2)</f>
        <v>2.99711835369574</v>
      </c>
      <c r="P180" s="40" t="n">
        <f aca="false">IF(J180="","",MAX(0,J180-1.96*O180/100))</f>
        <v>0.49602177187496</v>
      </c>
      <c r="Q180" s="40" t="n">
        <f aca="false">IF(J180="","",MIN(1,J180+1.96*O180/100))</f>
        <v>0.613508811339833</v>
      </c>
      <c r="R180" s="32" t="str">
        <f aca="false">IF(L180="","",IF(ABS(L180)&lt;=O180,"Yes","No"))</f>
        <v>Yes</v>
      </c>
      <c r="S180" s="32" t="str">
        <f aca="false">IF(L180="","",IF(ABS(L180)&lt;=1.96*O180,"Yes","No"))</f>
        <v>Yes</v>
      </c>
      <c r="T180" s="59" t="n">
        <f aca="false">IF(D180="","",ROUND(SQRT(((D180+G180)*O180/100)^2+(J180*(D180+G180)*0.07897)^2),0))</f>
        <v>37</v>
      </c>
      <c r="U180" s="32"/>
    </row>
    <row r="181" customFormat="false" ht="15" hidden="false" customHeight="false" outlineLevel="0" collapsed="false">
      <c r="A181" s="32" t="s">
        <v>230</v>
      </c>
      <c r="B181" s="32" t="s">
        <v>365</v>
      </c>
      <c r="C181" s="32" t="s">
        <v>373</v>
      </c>
      <c r="D181" s="59" t="n">
        <v>951</v>
      </c>
      <c r="E181" s="59" t="n">
        <v>1062</v>
      </c>
      <c r="F181" s="68" t="n">
        <f aca="false">IF(E181="","",D181-E181)</f>
        <v>-111</v>
      </c>
      <c r="G181" s="59" t="n">
        <v>889</v>
      </c>
      <c r="H181" s="59" t="n">
        <v>971</v>
      </c>
      <c r="I181" s="68" t="n">
        <f aca="false">IF(H181="","",G181-H181)</f>
        <v>-82</v>
      </c>
      <c r="J181" s="40" t="n">
        <f aca="false">IF(OR(D181="",D181+G181=0),"",D181/(D181+G181))</f>
        <v>0.516847826086957</v>
      </c>
      <c r="K181" s="40" t="n">
        <f aca="false">IF(E181="","",E181/(E181+H181))</f>
        <v>0.522380718150517</v>
      </c>
      <c r="L181" s="69" t="n">
        <f aca="false">IF(OR(K181="",J181=""),"",(J181-K181)*100)</f>
        <v>-0.553289206355989</v>
      </c>
      <c r="M181" s="36" t="n">
        <v>2.38700327881287</v>
      </c>
      <c r="N181" s="36" t="n">
        <v>1.27761517265463</v>
      </c>
      <c r="O181" s="36" t="n">
        <f aca="false">SQRT(M181^2+N181^2)</f>
        <v>2.70741300552035</v>
      </c>
      <c r="P181" s="40" t="n">
        <f aca="false">IF(J181="","",MAX(0,J181-1.96*O181/100))</f>
        <v>0.463782531178758</v>
      </c>
      <c r="Q181" s="40" t="n">
        <f aca="false">IF(J181="","",MIN(1,J181+1.96*O181/100))</f>
        <v>0.569913120995155</v>
      </c>
      <c r="R181" s="32" t="str">
        <f aca="false">IF(L181="","",IF(ABS(L181)&lt;=O181,"Yes","No"))</f>
        <v>Yes</v>
      </c>
      <c r="S181" s="32" t="str">
        <f aca="false">IF(L181="","",IF(ABS(L181)&lt;=1.96*O181,"Yes","No"))</f>
        <v>Yes</v>
      </c>
      <c r="T181" s="59" t="n">
        <f aca="false">IF(D181="","",ROUND(SQRT(((D181+G181)*O181/100)^2+(J181*(D181+G181)*0.07933)^2),0))</f>
        <v>90</v>
      </c>
      <c r="U181" s="32"/>
    </row>
    <row r="182" customFormat="false" ht="15" hidden="false" customHeight="false" outlineLevel="0" collapsed="false">
      <c r="A182" s="32" t="s">
        <v>230</v>
      </c>
      <c r="B182" s="32" t="s">
        <v>374</v>
      </c>
      <c r="C182" s="32" t="s">
        <v>375</v>
      </c>
      <c r="D182" s="59" t="n">
        <v>780</v>
      </c>
      <c r="E182" s="59" t="n">
        <v>812</v>
      </c>
      <c r="F182" s="68" t="n">
        <f aca="false">IF(E182="","",D182-E182)</f>
        <v>-32</v>
      </c>
      <c r="G182" s="59" t="n">
        <v>697</v>
      </c>
      <c r="H182" s="59" t="n">
        <v>703</v>
      </c>
      <c r="I182" s="68" t="n">
        <f aca="false">IF(H182="","",G182-H182)</f>
        <v>-6</v>
      </c>
      <c r="J182" s="40" t="n">
        <f aca="false">IF(OR(D182="",D182+G182=0),"",D182/(D182+G182))</f>
        <v>0.528097494922139</v>
      </c>
      <c r="K182" s="40" t="n">
        <f aca="false">IF(E182="","",E182/(E182+H182))</f>
        <v>0.535973597359736</v>
      </c>
      <c r="L182" s="69" t="n">
        <f aca="false">IF(OR(K182="",J182=""),"",(J182-K182)*100)</f>
        <v>-0.787610243759651</v>
      </c>
      <c r="M182" s="36" t="n">
        <v>2.38700327881287</v>
      </c>
      <c r="N182" s="36" t="n">
        <v>1.27761517265463</v>
      </c>
      <c r="O182" s="36" t="n">
        <f aca="false">SQRT(M182^2+N182^2)</f>
        <v>2.70741300552035</v>
      </c>
      <c r="P182" s="40" t="n">
        <f aca="false">IF(J182="","",MAX(0,J182-1.96*O182/100))</f>
        <v>0.475032200013941</v>
      </c>
      <c r="Q182" s="40" t="n">
        <f aca="false">IF(J182="","",MIN(1,J182+1.96*O182/100))</f>
        <v>0.581162789830338</v>
      </c>
      <c r="R182" s="32" t="str">
        <f aca="false">IF(L182="","",IF(ABS(L182)&lt;=O182,"Yes","No"))</f>
        <v>Yes</v>
      </c>
      <c r="S182" s="32" t="str">
        <f aca="false">IF(L182="","",IF(ABS(L182)&lt;=1.96*O182,"Yes","No"))</f>
        <v>Yes</v>
      </c>
      <c r="T182" s="59" t="n">
        <f aca="false">IF(D182="","",ROUND(SQRT(((D182+G182)*O182/100)^2+(J182*(D182+G182)*0.07933)^2),0))</f>
        <v>74</v>
      </c>
      <c r="U182" s="32"/>
    </row>
    <row r="183" customFormat="false" ht="15" hidden="false" customHeight="false" outlineLevel="0" collapsed="false">
      <c r="A183" s="32" t="s">
        <v>230</v>
      </c>
      <c r="B183" s="32" t="s">
        <v>374</v>
      </c>
      <c r="C183" s="32" t="s">
        <v>376</v>
      </c>
      <c r="D183" s="59" t="n">
        <v>1058</v>
      </c>
      <c r="E183" s="59" t="n">
        <v>1089</v>
      </c>
      <c r="F183" s="68" t="n">
        <f aca="false">IF(E183="","",D183-E183)</f>
        <v>-31</v>
      </c>
      <c r="G183" s="59" t="n">
        <v>952</v>
      </c>
      <c r="H183" s="59" t="n">
        <v>1003</v>
      </c>
      <c r="I183" s="68" t="n">
        <f aca="false">IF(H183="","",G183-H183)</f>
        <v>-51</v>
      </c>
      <c r="J183" s="40" t="n">
        <f aca="false">IF(OR(D183="",D183+G183=0),"",D183/(D183+G183))</f>
        <v>0.52636815920398</v>
      </c>
      <c r="K183" s="40" t="n">
        <f aca="false">IF(E183="","",E183/(E183+H183))</f>
        <v>0.520554493307839</v>
      </c>
      <c r="L183" s="69" t="n">
        <f aca="false">IF(OR(K183="",J183=""),"",(J183-K183)*100)</f>
        <v>0.581366589614063</v>
      </c>
      <c r="M183" s="36" t="n">
        <v>2.38700327881287</v>
      </c>
      <c r="N183" s="36" t="n">
        <v>1.27761517265463</v>
      </c>
      <c r="O183" s="36" t="n">
        <f aca="false">SQRT(M183^2+N183^2)</f>
        <v>2.70741300552035</v>
      </c>
      <c r="P183" s="40" t="n">
        <f aca="false">IF(J183="","",MAX(0,J183-1.96*O183/100))</f>
        <v>0.473302864295781</v>
      </c>
      <c r="Q183" s="40" t="n">
        <f aca="false">IF(J183="","",MIN(1,J183+1.96*O183/100))</f>
        <v>0.579433454112179</v>
      </c>
      <c r="R183" s="32" t="str">
        <f aca="false">IF(L183="","",IF(ABS(L183)&lt;=O183,"Yes","No"))</f>
        <v>Yes</v>
      </c>
      <c r="S183" s="32" t="str">
        <f aca="false">IF(L183="","",IF(ABS(L183)&lt;=1.96*O183,"Yes","No"))</f>
        <v>Yes</v>
      </c>
      <c r="T183" s="59" t="n">
        <f aca="false">IF(D183="","",ROUND(SQRT(((D183+G183)*O183/100)^2+(J183*(D183+G183)*0.07933)^2),0))</f>
        <v>100</v>
      </c>
      <c r="U183" s="32"/>
    </row>
    <row r="184" customFormat="false" ht="15" hidden="false" customHeight="false" outlineLevel="0" collapsed="false">
      <c r="A184" s="32" t="s">
        <v>230</v>
      </c>
      <c r="B184" s="32" t="s">
        <v>374</v>
      </c>
      <c r="C184" s="32" t="s">
        <v>377</v>
      </c>
      <c r="D184" s="59" t="n">
        <v>669</v>
      </c>
      <c r="E184" s="59" t="n">
        <v>658</v>
      </c>
      <c r="F184" s="68" t="n">
        <f aca="false">IF(E184="","",D184-E184)</f>
        <v>11</v>
      </c>
      <c r="G184" s="59" t="n">
        <v>646</v>
      </c>
      <c r="H184" s="59" t="n">
        <v>705</v>
      </c>
      <c r="I184" s="68" t="n">
        <f aca="false">IF(H184="","",G184-H184)</f>
        <v>-59</v>
      </c>
      <c r="J184" s="40" t="n">
        <f aca="false">IF(OR(D184="",D184+G184=0),"",D184/(D184+G184))</f>
        <v>0.508745247148289</v>
      </c>
      <c r="K184" s="40" t="n">
        <f aca="false">IF(E184="","",E184/(E184+H184))</f>
        <v>0.482758620689655</v>
      </c>
      <c r="L184" s="69" t="n">
        <f aca="false">IF(OR(K184="",J184=""),"",(J184-K184)*100)</f>
        <v>2.59866264586338</v>
      </c>
      <c r="M184" s="36" t="n">
        <v>2.38700327881287</v>
      </c>
      <c r="N184" s="36" t="n">
        <v>1.27761517265463</v>
      </c>
      <c r="O184" s="36" t="n">
        <f aca="false">SQRT(M184^2+N184^2)</f>
        <v>2.70741300552035</v>
      </c>
      <c r="P184" s="40" t="n">
        <f aca="false">IF(J184="","",MAX(0,J184-1.96*O184/100))</f>
        <v>0.45567995224009</v>
      </c>
      <c r="Q184" s="40" t="n">
        <f aca="false">IF(J184="","",MIN(1,J184+1.96*O184/100))</f>
        <v>0.561810542056488</v>
      </c>
      <c r="R184" s="32" t="str">
        <f aca="false">IF(L184="","",IF(ABS(L184)&lt;=O184,"Yes","No"))</f>
        <v>Yes</v>
      </c>
      <c r="S184" s="32" t="str">
        <f aca="false">IF(L184="","",IF(ABS(L184)&lt;=1.96*O184,"Yes","No"))</f>
        <v>Yes</v>
      </c>
      <c r="T184" s="59" t="n">
        <f aca="false">IF(D184="","",ROUND(SQRT(((D184+G184)*O184/100)^2+(J184*(D184+G184)*0.07933)^2),0))</f>
        <v>64</v>
      </c>
      <c r="U184" s="32"/>
    </row>
    <row r="185" customFormat="false" ht="15" hidden="false" customHeight="false" outlineLevel="0" collapsed="false">
      <c r="A185" s="32" t="s">
        <v>230</v>
      </c>
      <c r="B185" s="32" t="s">
        <v>374</v>
      </c>
      <c r="C185" s="32" t="s">
        <v>378</v>
      </c>
      <c r="D185" s="59" t="n">
        <v>504</v>
      </c>
      <c r="E185" s="59" t="n">
        <v>516</v>
      </c>
      <c r="F185" s="68" t="n">
        <f aca="false">IF(E185="","",D185-E185)</f>
        <v>-12</v>
      </c>
      <c r="G185" s="59" t="n">
        <v>357</v>
      </c>
      <c r="H185" s="59" t="n">
        <v>400</v>
      </c>
      <c r="I185" s="68" t="n">
        <f aca="false">IF(H185="","",G185-H185)</f>
        <v>-43</v>
      </c>
      <c r="J185" s="40" t="n">
        <f aca="false">IF(OR(D185="",D185+G185=0),"",D185/(D185+G185))</f>
        <v>0.585365853658537</v>
      </c>
      <c r="K185" s="40" t="n">
        <f aca="false">IF(E185="","",E185/(E185+H185))</f>
        <v>0.563318777292576</v>
      </c>
      <c r="L185" s="69" t="n">
        <f aca="false">IF(OR(K185="",J185=""),"",(J185-K185)*100)</f>
        <v>2.20470763659602</v>
      </c>
      <c r="M185" s="36" t="n">
        <v>2.38700327881287</v>
      </c>
      <c r="N185" s="36" t="n">
        <v>1.27761517265463</v>
      </c>
      <c r="O185" s="36" t="n">
        <f aca="false">SQRT(M185^2+N185^2)</f>
        <v>2.70741300552035</v>
      </c>
      <c r="P185" s="40" t="n">
        <f aca="false">IF(J185="","",MAX(0,J185-1.96*O185/100))</f>
        <v>0.532300558750338</v>
      </c>
      <c r="Q185" s="40" t="n">
        <f aca="false">IF(J185="","",MIN(1,J185+1.96*O185/100))</f>
        <v>0.638431148566735</v>
      </c>
      <c r="R185" s="32" t="str">
        <f aca="false">IF(L185="","",IF(ABS(L185)&lt;=O185,"Yes","No"))</f>
        <v>Yes</v>
      </c>
      <c r="S185" s="32" t="str">
        <f aca="false">IF(L185="","",IF(ABS(L185)&lt;=1.96*O185,"Yes","No"))</f>
        <v>Yes</v>
      </c>
      <c r="T185" s="59" t="n">
        <f aca="false">IF(D185="","",ROUND(SQRT(((D185+G185)*O185/100)^2+(J185*(D185+G185)*0.07933)^2),0))</f>
        <v>46</v>
      </c>
      <c r="U185" s="32"/>
    </row>
    <row r="186" customFormat="false" ht="15" hidden="false" customHeight="false" outlineLevel="0" collapsed="false">
      <c r="A186" s="32" t="s">
        <v>230</v>
      </c>
      <c r="B186" s="32" t="s">
        <v>374</v>
      </c>
      <c r="C186" s="32" t="s">
        <v>379</v>
      </c>
      <c r="D186" s="59" t="n">
        <v>1347</v>
      </c>
      <c r="E186" s="59" t="n">
        <v>1409</v>
      </c>
      <c r="F186" s="68" t="n">
        <f aca="false">IF(E186="","",D186-E186)</f>
        <v>-62</v>
      </c>
      <c r="G186" s="59" t="n">
        <v>1142</v>
      </c>
      <c r="H186" s="59" t="n">
        <v>1142</v>
      </c>
      <c r="I186" s="68" t="n">
        <f aca="false">IF(H186="","",G186-H186)</f>
        <v>0</v>
      </c>
      <c r="J186" s="40" t="n">
        <f aca="false">IF(OR(D186="",D186+G186=0),"",D186/(D186+G186))</f>
        <v>0.541181197267979</v>
      </c>
      <c r="K186" s="40" t="n">
        <f aca="false">IF(E186="","",E186/(E186+H186))</f>
        <v>0.552332418659349</v>
      </c>
      <c r="L186" s="69" t="n">
        <f aca="false">IF(OR(K186="",J186=""),"",(J186-K186)*100)</f>
        <v>-1.11512213913701</v>
      </c>
      <c r="M186" s="36" t="n">
        <v>2.38700327881287</v>
      </c>
      <c r="N186" s="36" t="n">
        <v>1.27761517265463</v>
      </c>
      <c r="O186" s="36" t="n">
        <f aca="false">SQRT(M186^2+N186^2)</f>
        <v>2.70741300552035</v>
      </c>
      <c r="P186" s="40" t="n">
        <f aca="false">IF(J186="","",MAX(0,J186-1.96*O186/100))</f>
        <v>0.48811590235978</v>
      </c>
      <c r="Q186" s="40" t="n">
        <f aca="false">IF(J186="","",MIN(1,J186+1.96*O186/100))</f>
        <v>0.594246492176178</v>
      </c>
      <c r="R186" s="32" t="str">
        <f aca="false">IF(L186="","",IF(ABS(L186)&lt;=O186,"Yes","No"))</f>
        <v>Yes</v>
      </c>
      <c r="S186" s="32" t="str">
        <f aca="false">IF(L186="","",IF(ABS(L186)&lt;=1.96*O186,"Yes","No"))</f>
        <v>Yes</v>
      </c>
      <c r="T186" s="59" t="n">
        <f aca="false">IF(D186="","",ROUND(SQRT(((D186+G186)*O186/100)^2+(J186*(D186+G186)*0.07933)^2),0))</f>
        <v>126</v>
      </c>
      <c r="U186" s="32"/>
    </row>
    <row r="187" customFormat="false" ht="15" hidden="false" customHeight="false" outlineLevel="0" collapsed="false">
      <c r="A187" s="32" t="s">
        <v>230</v>
      </c>
      <c r="B187" s="32" t="s">
        <v>374</v>
      </c>
      <c r="C187" s="32" t="s">
        <v>380</v>
      </c>
      <c r="D187" s="59" t="n">
        <v>459</v>
      </c>
      <c r="E187" s="59" t="n">
        <v>513</v>
      </c>
      <c r="F187" s="68" t="n">
        <f aca="false">IF(E187="","",D187-E187)</f>
        <v>-54</v>
      </c>
      <c r="G187" s="59" t="n">
        <v>350</v>
      </c>
      <c r="H187" s="59" t="n">
        <v>429</v>
      </c>
      <c r="I187" s="68" t="n">
        <f aca="false">IF(H187="","",G187-H187)</f>
        <v>-79</v>
      </c>
      <c r="J187" s="40" t="n">
        <f aca="false">IF(OR(D187="",D187+G187=0),"",D187/(D187+G187))</f>
        <v>0.567367119901112</v>
      </c>
      <c r="K187" s="40" t="n">
        <f aca="false">IF(E187="","",E187/(E187+H187))</f>
        <v>0.544585987261147</v>
      </c>
      <c r="L187" s="69" t="n">
        <f aca="false">IF(OR(K187="",J187=""),"",(J187-K187)*100)</f>
        <v>2.2781132639966</v>
      </c>
      <c r="M187" s="36" t="n">
        <v>2.71116541300278</v>
      </c>
      <c r="N187" s="36" t="n">
        <v>1.27761517265463</v>
      </c>
      <c r="O187" s="36" t="n">
        <f aca="false">SQRT(M187^2+N187^2)</f>
        <v>2.99711835369574</v>
      </c>
      <c r="P187" s="40" t="n">
        <f aca="false">IF(J187="","",MAX(0,J187-1.96*O187/100))</f>
        <v>0.508623600168676</v>
      </c>
      <c r="Q187" s="40" t="n">
        <f aca="false">IF(J187="","",MIN(1,J187+1.96*O187/100))</f>
        <v>0.626110639633549</v>
      </c>
      <c r="R187" s="32" t="str">
        <f aca="false">IF(L187="","",IF(ABS(L187)&lt;=O187,"Yes","No"))</f>
        <v>Yes</v>
      </c>
      <c r="S187" s="32" t="str">
        <f aca="false">IF(L187="","",IF(ABS(L187)&lt;=1.96*O187,"Yes","No"))</f>
        <v>Yes</v>
      </c>
      <c r="T187" s="59" t="n">
        <f aca="false">IF(D187="","",ROUND(SQRT(((D187+G187)*O187/100)^2+(J187*(D187+G187)*0.07897)^2),0))</f>
        <v>44</v>
      </c>
      <c r="U187" s="32"/>
    </row>
    <row r="188" customFormat="false" ht="15" hidden="false" customHeight="false" outlineLevel="0" collapsed="false">
      <c r="A188" s="32" t="s">
        <v>230</v>
      </c>
      <c r="B188" s="32" t="s">
        <v>374</v>
      </c>
      <c r="C188" s="32" t="s">
        <v>381</v>
      </c>
      <c r="D188" s="59" t="n">
        <v>482</v>
      </c>
      <c r="E188" s="59" t="n">
        <v>494</v>
      </c>
      <c r="F188" s="68" t="n">
        <f aca="false">IF(E188="","",D188-E188)</f>
        <v>-12</v>
      </c>
      <c r="G188" s="59" t="n">
        <v>379</v>
      </c>
      <c r="H188" s="59" t="n">
        <v>404</v>
      </c>
      <c r="I188" s="68" t="n">
        <f aca="false">IF(H188="","",G188-H188)</f>
        <v>-25</v>
      </c>
      <c r="J188" s="40" t="n">
        <f aca="false">IF(OR(D188="",D188+G188=0),"",D188/(D188+G188))</f>
        <v>0.559814169570267</v>
      </c>
      <c r="K188" s="40" t="n">
        <f aca="false">IF(E188="","",E188/(E188+H188))</f>
        <v>0.55011135857461</v>
      </c>
      <c r="L188" s="69" t="n">
        <f aca="false">IF(OR(K188="",J188=""),"",(J188-K188)*100)</f>
        <v>0.970281099565684</v>
      </c>
      <c r="M188" s="36" t="n">
        <v>2.38700327881287</v>
      </c>
      <c r="N188" s="36" t="n">
        <v>1.27761517265463</v>
      </c>
      <c r="O188" s="36" t="n">
        <f aca="false">SQRT(M188^2+N188^2)</f>
        <v>2.70741300552035</v>
      </c>
      <c r="P188" s="40" t="n">
        <f aca="false">IF(J188="","",MAX(0,J188-1.96*O188/100))</f>
        <v>0.506748874662068</v>
      </c>
      <c r="Q188" s="40" t="n">
        <f aca="false">IF(J188="","",MIN(1,J188+1.96*O188/100))</f>
        <v>0.612879464478466</v>
      </c>
      <c r="R188" s="32" t="str">
        <f aca="false">IF(L188="","",IF(ABS(L188)&lt;=O188,"Yes","No"))</f>
        <v>Yes</v>
      </c>
      <c r="S188" s="32" t="str">
        <f aca="false">IF(L188="","",IF(ABS(L188)&lt;=1.96*O188,"Yes","No"))</f>
        <v>Yes</v>
      </c>
      <c r="T188" s="59" t="n">
        <f aca="false">IF(D188="","",ROUND(SQRT(((D188+G188)*O188/100)^2+(J188*(D188+G188)*0.07933)^2),0))</f>
        <v>45</v>
      </c>
      <c r="U188" s="32"/>
    </row>
    <row r="189" customFormat="false" ht="15" hidden="false" customHeight="false" outlineLevel="0" collapsed="false">
      <c r="A189" s="32" t="s">
        <v>230</v>
      </c>
      <c r="B189" s="32" t="s">
        <v>374</v>
      </c>
      <c r="C189" s="32" t="s">
        <v>382</v>
      </c>
      <c r="D189" s="59" t="n">
        <v>549</v>
      </c>
      <c r="E189" s="59" t="n">
        <v>518</v>
      </c>
      <c r="F189" s="68" t="n">
        <f aca="false">IF(E189="","",D189-E189)</f>
        <v>31</v>
      </c>
      <c r="G189" s="59" t="n">
        <v>428</v>
      </c>
      <c r="H189" s="59" t="n">
        <v>471</v>
      </c>
      <c r="I189" s="68" t="n">
        <f aca="false">IF(H189="","",G189-H189)</f>
        <v>-43</v>
      </c>
      <c r="J189" s="40" t="n">
        <f aca="false">IF(OR(D189="",D189+G189=0),"",D189/(D189+G189))</f>
        <v>0.561924257932446</v>
      </c>
      <c r="K189" s="40" t="n">
        <f aca="false">IF(E189="","",E189/(E189+H189))</f>
        <v>0.52376137512639</v>
      </c>
      <c r="L189" s="69" t="n">
        <f aca="false">IF(OR(K189="",J189=""),"",(J189-K189)*100)</f>
        <v>3.8162882806056</v>
      </c>
      <c r="M189" s="36" t="n">
        <v>2.38700327881287</v>
      </c>
      <c r="N189" s="36" t="n">
        <v>1.27761517265463</v>
      </c>
      <c r="O189" s="36" t="n">
        <f aca="false">SQRT(M189^2+N189^2)</f>
        <v>2.70741300552035</v>
      </c>
      <c r="P189" s="40" t="n">
        <f aca="false">IF(J189="","",MAX(0,J189-1.96*O189/100))</f>
        <v>0.508858963024248</v>
      </c>
      <c r="Q189" s="40" t="n">
        <f aca="false">IF(J189="","",MIN(1,J189+1.96*O189/100))</f>
        <v>0.614989552840645</v>
      </c>
      <c r="R189" s="32" t="str">
        <f aca="false">IF(L189="","",IF(ABS(L189)&lt;=O189,"Yes","No"))</f>
        <v>No</v>
      </c>
      <c r="S189" s="32" t="str">
        <f aca="false">IF(L189="","",IF(ABS(L189)&lt;=1.96*O189,"Yes","No"))</f>
        <v>Yes</v>
      </c>
      <c r="T189" s="59" t="n">
        <f aca="false">IF(D189="","",ROUND(SQRT(((D189+G189)*O189/100)^2+(J189*(D189+G189)*0.07933)^2),0))</f>
        <v>51</v>
      </c>
      <c r="U189" s="32"/>
    </row>
    <row r="190" customFormat="false" ht="15" hidden="false" customHeight="false" outlineLevel="0" collapsed="false">
      <c r="A190" s="32" t="s">
        <v>230</v>
      </c>
      <c r="B190" s="32" t="s">
        <v>383</v>
      </c>
      <c r="C190" s="32" t="s">
        <v>384</v>
      </c>
      <c r="D190" s="59" t="n">
        <v>1078</v>
      </c>
      <c r="E190" s="59" t="n">
        <v>1212</v>
      </c>
      <c r="F190" s="68" t="n">
        <f aca="false">IF(E190="","",D190-E190)</f>
        <v>-134</v>
      </c>
      <c r="G190" s="59" t="n">
        <v>1185</v>
      </c>
      <c r="H190" s="59" t="n">
        <v>1282</v>
      </c>
      <c r="I190" s="68" t="n">
        <f aca="false">IF(H190="","",G190-H190)</f>
        <v>-97</v>
      </c>
      <c r="J190" s="40" t="n">
        <f aca="false">IF(OR(D190="",D190+G190=0),"",D190/(D190+G190))</f>
        <v>0.47635881573133</v>
      </c>
      <c r="K190" s="40" t="n">
        <f aca="false">IF(E190="","",E190/(E190+H190))</f>
        <v>0.485966319165998</v>
      </c>
      <c r="L190" s="69" t="n">
        <f aca="false">IF(OR(K190="",J190=""),"",(J190-K190)*100)</f>
        <v>-0.960750343466832</v>
      </c>
      <c r="M190" s="36" t="n">
        <v>2.38700327881287</v>
      </c>
      <c r="N190" s="36" t="n">
        <v>1.27761517265463</v>
      </c>
      <c r="O190" s="36" t="n">
        <f aca="false">SQRT(M190^2+N190^2)</f>
        <v>2.70741300552035</v>
      </c>
      <c r="P190" s="40" t="n">
        <f aca="false">IF(J190="","",MAX(0,J190-1.96*O190/100))</f>
        <v>0.423293520823131</v>
      </c>
      <c r="Q190" s="40" t="n">
        <f aca="false">IF(J190="","",MIN(1,J190+1.96*O190/100))</f>
        <v>0.529424110639529</v>
      </c>
      <c r="R190" s="32" t="str">
        <f aca="false">IF(L190="","",IF(ABS(L190)&lt;=O190,"Yes","No"))</f>
        <v>Yes</v>
      </c>
      <c r="S190" s="32" t="str">
        <f aca="false">IF(L190="","",IF(ABS(L190)&lt;=1.96*O190,"Yes","No"))</f>
        <v>Yes</v>
      </c>
      <c r="T190" s="59" t="n">
        <f aca="false">IF(D190="","",ROUND(SQRT(((D190+G190)*O190/100)^2+(J190*(D190+G190)*0.07933)^2),0))</f>
        <v>105</v>
      </c>
      <c r="U190" s="32"/>
    </row>
    <row r="191" customFormat="false" ht="15" hidden="false" customHeight="false" outlineLevel="0" collapsed="false">
      <c r="A191" s="32" t="s">
        <v>230</v>
      </c>
      <c r="B191" s="32" t="s">
        <v>383</v>
      </c>
      <c r="C191" s="32" t="s">
        <v>385</v>
      </c>
      <c r="D191" s="59" t="n">
        <v>762</v>
      </c>
      <c r="E191" s="59" t="n">
        <v>820</v>
      </c>
      <c r="F191" s="68" t="n">
        <f aca="false">IF(E191="","",D191-E191)</f>
        <v>-58</v>
      </c>
      <c r="G191" s="59" t="n">
        <v>1105</v>
      </c>
      <c r="H191" s="59" t="n">
        <v>1168</v>
      </c>
      <c r="I191" s="68" t="n">
        <f aca="false">IF(H191="","",G191-H191)</f>
        <v>-63</v>
      </c>
      <c r="J191" s="40" t="n">
        <f aca="false">IF(OR(D191="",D191+G191=0),"",D191/(D191+G191))</f>
        <v>0.408141403320836</v>
      </c>
      <c r="K191" s="40" t="n">
        <f aca="false">IF(E191="","",E191/(E191+H191))</f>
        <v>0.412474849094567</v>
      </c>
      <c r="L191" s="69" t="n">
        <f aca="false">IF(OR(K191="",J191=""),"",(J191-K191)*100)</f>
        <v>-0.433344577373185</v>
      </c>
      <c r="M191" s="36" t="n">
        <v>2.38700327881287</v>
      </c>
      <c r="N191" s="36" t="n">
        <v>1.27761517265463</v>
      </c>
      <c r="O191" s="36" t="n">
        <f aca="false">SQRT(M191^2+N191^2)</f>
        <v>2.70741300552035</v>
      </c>
      <c r="P191" s="40" t="n">
        <f aca="false">IF(J191="","",MAX(0,J191-1.96*O191/100))</f>
        <v>0.355076108412637</v>
      </c>
      <c r="Q191" s="40" t="n">
        <f aca="false">IF(J191="","",MIN(1,J191+1.96*O191/100))</f>
        <v>0.461206698229034</v>
      </c>
      <c r="R191" s="32" t="str">
        <f aca="false">IF(L191="","",IF(ABS(L191)&lt;=O191,"Yes","No"))</f>
        <v>Yes</v>
      </c>
      <c r="S191" s="32" t="str">
        <f aca="false">IF(L191="","",IF(ABS(L191)&lt;=1.96*O191,"Yes","No"))</f>
        <v>Yes</v>
      </c>
      <c r="T191" s="59" t="n">
        <f aca="false">IF(D191="","",ROUND(SQRT(((D191+G191)*O191/100)^2+(J191*(D191+G191)*0.07933)^2),0))</f>
        <v>79</v>
      </c>
      <c r="U191" s="32"/>
    </row>
    <row r="192" customFormat="false" ht="15" hidden="false" customHeight="false" outlineLevel="0" collapsed="false">
      <c r="A192" s="32" t="s">
        <v>230</v>
      </c>
      <c r="B192" s="32" t="s">
        <v>386</v>
      </c>
      <c r="C192" s="32" t="s">
        <v>387</v>
      </c>
      <c r="D192" s="59" t="n">
        <v>831</v>
      </c>
      <c r="E192" s="59" t="n">
        <v>888</v>
      </c>
      <c r="F192" s="68" t="n">
        <f aca="false">IF(E192="","",D192-E192)</f>
        <v>-57</v>
      </c>
      <c r="G192" s="59" t="n">
        <v>810</v>
      </c>
      <c r="H192" s="59" t="n">
        <v>859</v>
      </c>
      <c r="I192" s="68" t="n">
        <f aca="false">IF(H192="","",G192-H192)</f>
        <v>-49</v>
      </c>
      <c r="J192" s="40" t="n">
        <f aca="false">IF(OR(D192="",D192+G192=0),"",D192/(D192+G192))</f>
        <v>0.506398537477148</v>
      </c>
      <c r="K192" s="40" t="n">
        <f aca="false">IF(E192="","",E192/(E192+H192))</f>
        <v>0.508299942759016</v>
      </c>
      <c r="L192" s="69" t="n">
        <f aca="false">IF(OR(K192="",J192=""),"",(J192-K192)*100)</f>
        <v>-0.190140528186744</v>
      </c>
      <c r="M192" s="36" t="n">
        <v>2.38700327881287</v>
      </c>
      <c r="N192" s="36" t="n">
        <v>1.27761517265463</v>
      </c>
      <c r="O192" s="36" t="n">
        <f aca="false">SQRT(M192^2+N192^2)</f>
        <v>2.70741300552035</v>
      </c>
      <c r="P192" s="40" t="n">
        <f aca="false">IF(J192="","",MAX(0,J192-1.96*O192/100))</f>
        <v>0.453333242568949</v>
      </c>
      <c r="Q192" s="40" t="n">
        <f aca="false">IF(J192="","",MIN(1,J192+1.96*O192/100))</f>
        <v>0.559463832385347</v>
      </c>
      <c r="R192" s="32" t="str">
        <f aca="false">IF(L192="","",IF(ABS(L192)&lt;=O192,"Yes","No"))</f>
        <v>Yes</v>
      </c>
      <c r="S192" s="32" t="str">
        <f aca="false">IF(L192="","",IF(ABS(L192)&lt;=1.96*O192,"Yes","No"))</f>
        <v>Yes</v>
      </c>
      <c r="T192" s="59" t="n">
        <f aca="false">IF(D192="","",ROUND(SQRT(((D192+G192)*O192/100)^2+(J192*(D192+G192)*0.07933)^2),0))</f>
        <v>79</v>
      </c>
      <c r="U192" s="32"/>
    </row>
    <row r="193" customFormat="false" ht="15" hidden="false" customHeight="false" outlineLevel="0" collapsed="false">
      <c r="A193" s="32" t="s">
        <v>230</v>
      </c>
      <c r="B193" s="32" t="s">
        <v>386</v>
      </c>
      <c r="C193" s="32" t="s">
        <v>388</v>
      </c>
      <c r="D193" s="59" t="n">
        <v>546</v>
      </c>
      <c r="E193" s="59" t="n">
        <v>590</v>
      </c>
      <c r="F193" s="68" t="n">
        <f aca="false">IF(E193="","",D193-E193)</f>
        <v>-44</v>
      </c>
      <c r="G193" s="59" t="n">
        <v>548</v>
      </c>
      <c r="H193" s="59" t="n">
        <v>646</v>
      </c>
      <c r="I193" s="68" t="n">
        <f aca="false">IF(H193="","",G193-H193)</f>
        <v>-98</v>
      </c>
      <c r="J193" s="40" t="n">
        <f aca="false">IF(OR(D193="",D193+G193=0),"",D193/(D193+G193))</f>
        <v>0.49908592321755</v>
      </c>
      <c r="K193" s="40" t="n">
        <f aca="false">IF(E193="","",E193/(E193+H193))</f>
        <v>0.477346278317152</v>
      </c>
      <c r="L193" s="69" t="n">
        <f aca="false">IF(OR(K193="",J193=""),"",(J193-K193)*100)</f>
        <v>2.17396449003982</v>
      </c>
      <c r="M193" s="36" t="n">
        <v>2.38700327881287</v>
      </c>
      <c r="N193" s="36" t="n">
        <v>1.27761517265463</v>
      </c>
      <c r="O193" s="36" t="n">
        <f aca="false">SQRT(M193^2+N193^2)</f>
        <v>2.70741300552035</v>
      </c>
      <c r="P193" s="40" t="n">
        <f aca="false">IF(J193="","",MAX(0,J193-1.96*O193/100))</f>
        <v>0.446020628309351</v>
      </c>
      <c r="Q193" s="40" t="n">
        <f aca="false">IF(J193="","",MIN(1,J193+1.96*O193/100))</f>
        <v>0.552151218125749</v>
      </c>
      <c r="R193" s="32" t="str">
        <f aca="false">IF(L193="","",IF(ABS(L193)&lt;=O193,"Yes","No"))</f>
        <v>Yes</v>
      </c>
      <c r="S193" s="32" t="str">
        <f aca="false">IF(L193="","",IF(ABS(L193)&lt;=1.96*O193,"Yes","No"))</f>
        <v>Yes</v>
      </c>
      <c r="T193" s="59" t="n">
        <f aca="false">IF(D193="","",ROUND(SQRT(((D193+G193)*O193/100)^2+(J193*(D193+G193)*0.07933)^2),0))</f>
        <v>52</v>
      </c>
      <c r="U193" s="32"/>
    </row>
    <row r="194" customFormat="false" ht="15" hidden="false" customHeight="false" outlineLevel="0" collapsed="false">
      <c r="A194" s="32" t="s">
        <v>230</v>
      </c>
      <c r="B194" s="32" t="s">
        <v>386</v>
      </c>
      <c r="C194" s="32" t="s">
        <v>389</v>
      </c>
      <c r="D194" s="59" t="n">
        <v>438</v>
      </c>
      <c r="E194" s="59" t="n">
        <v>498</v>
      </c>
      <c r="F194" s="68" t="n">
        <f aca="false">IF(E194="","",D194-E194)</f>
        <v>-60</v>
      </c>
      <c r="G194" s="59" t="n">
        <v>443</v>
      </c>
      <c r="H194" s="59" t="n">
        <v>506</v>
      </c>
      <c r="I194" s="68" t="n">
        <f aca="false">IF(H194="","",G194-H194)</f>
        <v>-63</v>
      </c>
      <c r="J194" s="40" t="n">
        <f aca="false">IF(OR(D194="",D194+G194=0),"",D194/(D194+G194))</f>
        <v>0.497162315550511</v>
      </c>
      <c r="K194" s="40" t="n">
        <f aca="false">IF(E194="","",E194/(E194+H194))</f>
        <v>0.49601593625498</v>
      </c>
      <c r="L194" s="69" t="n">
        <f aca="false">IF(OR(K194="",J194=""),"",(J194-K194)*100)</f>
        <v>0.114637929553069</v>
      </c>
      <c r="M194" s="36" t="n">
        <v>2.38700327881287</v>
      </c>
      <c r="N194" s="36" t="n">
        <v>1.27761517265463</v>
      </c>
      <c r="O194" s="36" t="n">
        <f aca="false">SQRT(M194^2+N194^2)</f>
        <v>2.70741300552035</v>
      </c>
      <c r="P194" s="40" t="n">
        <f aca="false">IF(J194="","",MAX(0,J194-1.96*O194/100))</f>
        <v>0.444097020642312</v>
      </c>
      <c r="Q194" s="40" t="n">
        <f aca="false">IF(J194="","",MIN(1,J194+1.96*O194/100))</f>
        <v>0.55022761045871</v>
      </c>
      <c r="R194" s="32" t="str">
        <f aca="false">IF(L194="","",IF(ABS(L194)&lt;=O194,"Yes","No"))</f>
        <v>Yes</v>
      </c>
      <c r="S194" s="32" t="str">
        <f aca="false">IF(L194="","",IF(ABS(L194)&lt;=1.96*O194,"Yes","No"))</f>
        <v>Yes</v>
      </c>
      <c r="T194" s="59" t="n">
        <f aca="false">IF(D194="","",ROUND(SQRT(((D194+G194)*O194/100)^2+(J194*(D194+G194)*0.07933)^2),0))</f>
        <v>42</v>
      </c>
      <c r="U194" s="32"/>
    </row>
    <row r="195" customFormat="false" ht="15" hidden="false" customHeight="false" outlineLevel="0" collapsed="false">
      <c r="A195" s="32" t="s">
        <v>230</v>
      </c>
      <c r="B195" s="32" t="s">
        <v>386</v>
      </c>
      <c r="C195" s="32" t="s">
        <v>390</v>
      </c>
      <c r="D195" s="59" t="n">
        <v>1229</v>
      </c>
      <c r="E195" s="59" t="n">
        <v>1289</v>
      </c>
      <c r="F195" s="68" t="n">
        <f aca="false">IF(E195="","",D195-E195)</f>
        <v>-60</v>
      </c>
      <c r="G195" s="59" t="n">
        <v>1218</v>
      </c>
      <c r="H195" s="59" t="n">
        <v>1351</v>
      </c>
      <c r="I195" s="68" t="n">
        <f aca="false">IF(H195="","",G195-H195)</f>
        <v>-133</v>
      </c>
      <c r="J195" s="40" t="n">
        <f aca="false">IF(OR(D195="",D195+G195=0),"",D195/(D195+G195))</f>
        <v>0.502247650183899</v>
      </c>
      <c r="K195" s="40" t="n">
        <f aca="false">IF(E195="","",E195/(E195+H195))</f>
        <v>0.488257575757576</v>
      </c>
      <c r="L195" s="69" t="n">
        <f aca="false">IF(OR(K195="",J195=""),"",(J195-K195)*100)</f>
        <v>1.39900744263228</v>
      </c>
      <c r="M195" s="36" t="n">
        <v>2.38700327881287</v>
      </c>
      <c r="N195" s="36" t="n">
        <v>1.27761517265463</v>
      </c>
      <c r="O195" s="36" t="n">
        <f aca="false">SQRT(M195^2+N195^2)</f>
        <v>2.70741300552035</v>
      </c>
      <c r="P195" s="40" t="n">
        <f aca="false">IF(J195="","",MAX(0,J195-1.96*O195/100))</f>
        <v>0.4491823552757</v>
      </c>
      <c r="Q195" s="40" t="n">
        <f aca="false">IF(J195="","",MIN(1,J195+1.96*O195/100))</f>
        <v>0.555312945092098</v>
      </c>
      <c r="R195" s="32" t="str">
        <f aca="false">IF(L195="","",IF(ABS(L195)&lt;=O195,"Yes","No"))</f>
        <v>Yes</v>
      </c>
      <c r="S195" s="32" t="str">
        <f aca="false">IF(L195="","",IF(ABS(L195)&lt;=1.96*O195,"Yes","No"))</f>
        <v>Yes</v>
      </c>
      <c r="T195" s="59" t="n">
        <f aca="false">IF(D195="","",ROUND(SQRT(((D195+G195)*O195/100)^2+(J195*(D195+G195)*0.07933)^2),0))</f>
        <v>118</v>
      </c>
      <c r="U195" s="32"/>
    </row>
    <row r="196" customFormat="false" ht="15" hidden="false" customHeight="false" outlineLevel="0" collapsed="false">
      <c r="A196" s="32" t="s">
        <v>230</v>
      </c>
      <c r="B196" s="32" t="s">
        <v>386</v>
      </c>
      <c r="C196" s="32" t="s">
        <v>391</v>
      </c>
      <c r="D196" s="59" t="n">
        <v>524</v>
      </c>
      <c r="E196" s="59" t="n">
        <v>559</v>
      </c>
      <c r="F196" s="68" t="n">
        <f aca="false">IF(E196="","",D196-E196)</f>
        <v>-35</v>
      </c>
      <c r="G196" s="59" t="n">
        <v>511</v>
      </c>
      <c r="H196" s="59" t="n">
        <v>520</v>
      </c>
      <c r="I196" s="68" t="n">
        <f aca="false">IF(H196="","",G196-H196)</f>
        <v>-9</v>
      </c>
      <c r="J196" s="40" t="n">
        <f aca="false">IF(OR(D196="",D196+G196=0),"",D196/(D196+G196))</f>
        <v>0.506280193236715</v>
      </c>
      <c r="K196" s="40" t="n">
        <f aca="false">IF(E196="","",E196/(E196+H196))</f>
        <v>0.518072289156627</v>
      </c>
      <c r="L196" s="69" t="n">
        <f aca="false">IF(OR(K196="",J196=""),"",(J196-K196)*100)</f>
        <v>-1.17920959199115</v>
      </c>
      <c r="M196" s="36" t="n">
        <v>2.38700327881287</v>
      </c>
      <c r="N196" s="36" t="n">
        <v>1.27761517265463</v>
      </c>
      <c r="O196" s="36" t="n">
        <f aca="false">SQRT(M196^2+N196^2)</f>
        <v>2.70741300552035</v>
      </c>
      <c r="P196" s="40" t="n">
        <f aca="false">IF(J196="","",MAX(0,J196-1.96*O196/100))</f>
        <v>0.453214898328516</v>
      </c>
      <c r="Q196" s="40" t="n">
        <f aca="false">IF(J196="","",MIN(1,J196+1.96*O196/100))</f>
        <v>0.559345488144914</v>
      </c>
      <c r="R196" s="32" t="str">
        <f aca="false">IF(L196="","",IF(ABS(L196)&lt;=O196,"Yes","No"))</f>
        <v>Yes</v>
      </c>
      <c r="S196" s="32" t="str">
        <f aca="false">IF(L196="","",IF(ABS(L196)&lt;=1.96*O196,"Yes","No"))</f>
        <v>Yes</v>
      </c>
      <c r="T196" s="59" t="n">
        <f aca="false">IF(D196="","",ROUND(SQRT(((D196+G196)*O196/100)^2+(J196*(D196+G196)*0.07933)^2),0))</f>
        <v>50</v>
      </c>
      <c r="U196" s="32"/>
    </row>
    <row r="197" customFormat="false" ht="15" hidden="false" customHeight="false" outlineLevel="0" collapsed="false">
      <c r="A197" s="32" t="s">
        <v>230</v>
      </c>
      <c r="B197" s="32" t="s">
        <v>386</v>
      </c>
      <c r="C197" s="32" t="s">
        <v>392</v>
      </c>
      <c r="D197" s="59" t="n">
        <v>514</v>
      </c>
      <c r="E197" s="59" t="n">
        <v>582</v>
      </c>
      <c r="F197" s="68" t="n">
        <f aca="false">IF(E197="","",D197-E197)</f>
        <v>-68</v>
      </c>
      <c r="G197" s="59" t="n">
        <v>467</v>
      </c>
      <c r="H197" s="59" t="n">
        <v>487</v>
      </c>
      <c r="I197" s="68" t="n">
        <f aca="false">IF(H197="","",G197-H197)</f>
        <v>-20</v>
      </c>
      <c r="J197" s="40" t="n">
        <f aca="false">IF(OR(D197="",D197+G197=0),"",D197/(D197+G197))</f>
        <v>0.523955147808359</v>
      </c>
      <c r="K197" s="40" t="n">
        <f aca="false">IF(E197="","",E197/(E197+H197))</f>
        <v>0.5444340505145</v>
      </c>
      <c r="L197" s="69" t="n">
        <f aca="false">IF(OR(K197="",J197=""),"",(J197-K197)*100)</f>
        <v>-2.04789027061407</v>
      </c>
      <c r="M197" s="36" t="n">
        <v>2.38700327881287</v>
      </c>
      <c r="N197" s="36" t="n">
        <v>1.27761517265463</v>
      </c>
      <c r="O197" s="36" t="n">
        <f aca="false">SQRT(M197^2+N197^2)</f>
        <v>2.70741300552035</v>
      </c>
      <c r="P197" s="40" t="n">
        <f aca="false">IF(J197="","",MAX(0,J197-1.96*O197/100))</f>
        <v>0.47088985290016</v>
      </c>
      <c r="Q197" s="40" t="n">
        <f aca="false">IF(J197="","",MIN(1,J197+1.96*O197/100))</f>
        <v>0.577020442716558</v>
      </c>
      <c r="R197" s="32" t="str">
        <f aca="false">IF(L197="","",IF(ABS(L197)&lt;=O197,"Yes","No"))</f>
        <v>Yes</v>
      </c>
      <c r="S197" s="32" t="str">
        <f aca="false">IF(L197="","",IF(ABS(L197)&lt;=1.96*O197,"Yes","No"))</f>
        <v>Yes</v>
      </c>
      <c r="T197" s="59" t="n">
        <f aca="false">IF(D197="","",ROUND(SQRT(((D197+G197)*O197/100)^2+(J197*(D197+G197)*0.07933)^2),0))</f>
        <v>49</v>
      </c>
      <c r="U197" s="32"/>
    </row>
    <row r="198" customFormat="false" ht="15" hidden="false" customHeight="false" outlineLevel="0" collapsed="false">
      <c r="A198" s="32" t="s">
        <v>230</v>
      </c>
      <c r="B198" s="32" t="s">
        <v>393</v>
      </c>
      <c r="C198" s="32" t="s">
        <v>394</v>
      </c>
      <c r="D198" s="59" t="n">
        <v>180</v>
      </c>
      <c r="E198" s="59" t="n">
        <v>188</v>
      </c>
      <c r="F198" s="68" t="n">
        <f aca="false">IF(E198="","",D198-E198)</f>
        <v>-8</v>
      </c>
      <c r="G198" s="59" t="n">
        <v>340</v>
      </c>
      <c r="H198" s="59" t="n">
        <v>395</v>
      </c>
      <c r="I198" s="68" t="n">
        <f aca="false">IF(H198="","",G198-H198)</f>
        <v>-55</v>
      </c>
      <c r="J198" s="40" t="n">
        <f aca="false">IF(OR(D198="",D198+G198=0),"",D198/(D198+G198))</f>
        <v>0.346153846153846</v>
      </c>
      <c r="K198" s="40" t="n">
        <f aca="false">IF(E198="","",E198/(E198+H198))</f>
        <v>0.322469982847341</v>
      </c>
      <c r="L198" s="69" t="n">
        <f aca="false">IF(OR(K198="",J198=""),"",(J198-K198)*100)</f>
        <v>2.36838633065048</v>
      </c>
      <c r="M198" s="36" t="n">
        <v>4.03818272070787</v>
      </c>
      <c r="N198" s="36" t="n">
        <v>1.27761517265463</v>
      </c>
      <c r="O198" s="36" t="n">
        <f aca="false">SQRT(M198^2+N198^2)</f>
        <v>4.23547166384346</v>
      </c>
      <c r="P198" s="40" t="n">
        <f aca="false">IF(J198="","",MAX(0,J198-1.96*O198/100))</f>
        <v>0.263138601542514</v>
      </c>
      <c r="Q198" s="40" t="n">
        <f aca="false">IF(J198="","",MIN(1,J198+1.96*O198/100))</f>
        <v>0.429169090765178</v>
      </c>
      <c r="R198" s="32" t="str">
        <f aca="false">IF(L198="","",IF(ABS(L198)&lt;=O198,"Yes","No"))</f>
        <v>Yes</v>
      </c>
      <c r="S198" s="32" t="str">
        <f aca="false">IF(L198="","",IF(ABS(L198)&lt;=1.96*O198,"Yes","No"))</f>
        <v>Yes</v>
      </c>
      <c r="T198" s="59" t="n">
        <f aca="false">IF(D198="","",ROUND(SQRT(((D198+G198)*O198/100)^2+(J198*(D198+G198)*0.12018)^2),0))</f>
        <v>31</v>
      </c>
      <c r="U198" s="32"/>
    </row>
    <row r="199" customFormat="false" ht="15" hidden="false" customHeight="false" outlineLevel="0" collapsed="false">
      <c r="A199" s="32" t="s">
        <v>230</v>
      </c>
      <c r="B199" s="32" t="s">
        <v>393</v>
      </c>
      <c r="C199" s="32" t="s">
        <v>395</v>
      </c>
      <c r="D199" s="59" t="n">
        <v>611</v>
      </c>
      <c r="E199" s="59" t="n">
        <v>697</v>
      </c>
      <c r="F199" s="68" t="n">
        <f aca="false">IF(E199="","",D199-E199)</f>
        <v>-86</v>
      </c>
      <c r="G199" s="59" t="n">
        <v>1094</v>
      </c>
      <c r="H199" s="59" t="n">
        <v>1216</v>
      </c>
      <c r="I199" s="68" t="n">
        <f aca="false">IF(H199="","",G199-H199)</f>
        <v>-122</v>
      </c>
      <c r="J199" s="40" t="n">
        <f aca="false">IF(OR(D199="",D199+G199=0),"",D199/(D199+G199))</f>
        <v>0.358357771260997</v>
      </c>
      <c r="K199" s="40" t="n">
        <f aca="false">IF(E199="","",E199/(E199+H199))</f>
        <v>0.364349189754313</v>
      </c>
      <c r="L199" s="69" t="n">
        <f aca="false">IF(OR(K199="",J199=""),"",(J199-K199)*100)</f>
        <v>-0.599141849331553</v>
      </c>
      <c r="M199" s="36" t="n">
        <v>2.38700327881287</v>
      </c>
      <c r="N199" s="36" t="n">
        <v>1.27761517265463</v>
      </c>
      <c r="O199" s="36" t="n">
        <f aca="false">SQRT(M199^2+N199^2)</f>
        <v>2.70741300552035</v>
      </c>
      <c r="P199" s="40" t="n">
        <f aca="false">IF(J199="","",MAX(0,J199-1.96*O199/100))</f>
        <v>0.305292476352798</v>
      </c>
      <c r="Q199" s="40" t="n">
        <f aca="false">IF(J199="","",MIN(1,J199+1.96*O199/100))</f>
        <v>0.411423066169196</v>
      </c>
      <c r="R199" s="32" t="str">
        <f aca="false">IF(L199="","",IF(ABS(L199)&lt;=O199,"Yes","No"))</f>
        <v>Yes</v>
      </c>
      <c r="S199" s="32" t="str">
        <f aca="false">IF(L199="","",IF(ABS(L199)&lt;=1.96*O199,"Yes","No"))</f>
        <v>Yes</v>
      </c>
      <c r="T199" s="59" t="n">
        <f aca="false">IF(D199="","",ROUND(SQRT(((D199+G199)*O199/100)^2+(J199*(D199+G199)*0.07933)^2),0))</f>
        <v>67</v>
      </c>
      <c r="U199" s="32"/>
    </row>
    <row r="200" customFormat="false" ht="15" hidden="false" customHeight="false" outlineLevel="0" collapsed="false">
      <c r="A200" s="32" t="s">
        <v>230</v>
      </c>
      <c r="B200" s="32" t="s">
        <v>393</v>
      </c>
      <c r="C200" s="32" t="s">
        <v>396</v>
      </c>
      <c r="D200" s="59" t="n">
        <v>142</v>
      </c>
      <c r="E200" s="59" t="n">
        <v>169</v>
      </c>
      <c r="F200" s="68" t="n">
        <f aca="false">IF(E200="","",D200-E200)</f>
        <v>-27</v>
      </c>
      <c r="G200" s="59" t="n">
        <v>287</v>
      </c>
      <c r="H200" s="59" t="n">
        <v>341</v>
      </c>
      <c r="I200" s="68" t="n">
        <f aca="false">IF(H200="","",G200-H200)</f>
        <v>-54</v>
      </c>
      <c r="J200" s="40" t="n">
        <f aca="false">IF(OR(D200="",D200+G200=0),"",D200/(D200+G200))</f>
        <v>0.331002331002331</v>
      </c>
      <c r="K200" s="40" t="n">
        <f aca="false">IF(E200="","",E200/(E200+H200))</f>
        <v>0.331372549019608</v>
      </c>
      <c r="L200" s="69" t="n">
        <f aca="false">IF(OR(K200="",J200=""),"",(J200-K200)*100)</f>
        <v>-0.0370218017276824</v>
      </c>
      <c r="M200" s="36" t="n">
        <v>4.03818272070787</v>
      </c>
      <c r="N200" s="36" t="n">
        <v>1.27761517265463</v>
      </c>
      <c r="O200" s="36" t="n">
        <f aca="false">SQRT(M200^2+N200^2)</f>
        <v>4.23547166384346</v>
      </c>
      <c r="P200" s="40" t="n">
        <f aca="false">IF(J200="","",MAX(0,J200-1.96*O200/100))</f>
        <v>0.247987086390999</v>
      </c>
      <c r="Q200" s="40" t="n">
        <f aca="false">IF(J200="","",MIN(1,J200+1.96*O200/100))</f>
        <v>0.414017575613663</v>
      </c>
      <c r="R200" s="32" t="str">
        <f aca="false">IF(L200="","",IF(ABS(L200)&lt;=O200,"Yes","No"))</f>
        <v>Yes</v>
      </c>
      <c r="S200" s="32" t="str">
        <f aca="false">IF(L200="","",IF(ABS(L200)&lt;=1.96*O200,"Yes","No"))</f>
        <v>Yes</v>
      </c>
      <c r="T200" s="59" t="n">
        <f aca="false">IF(D200="","",ROUND(SQRT(((D200+G200)*O200/100)^2+(J200*(D200+G200)*0.12018)^2),0))</f>
        <v>25</v>
      </c>
      <c r="U200" s="32"/>
    </row>
    <row r="201" customFormat="false" ht="15" hidden="false" customHeight="false" outlineLevel="0" collapsed="false">
      <c r="A201" s="32" t="s">
        <v>230</v>
      </c>
      <c r="B201" s="32" t="s">
        <v>397</v>
      </c>
      <c r="C201" s="32" t="s">
        <v>397</v>
      </c>
      <c r="D201" s="59" t="n">
        <v>915</v>
      </c>
      <c r="E201" s="59" t="n">
        <v>981</v>
      </c>
      <c r="F201" s="68" t="n">
        <f aca="false">IF(E201="","",D201-E201)</f>
        <v>-66</v>
      </c>
      <c r="G201" s="59" t="n">
        <v>1614</v>
      </c>
      <c r="H201" s="59" t="n">
        <v>1711</v>
      </c>
      <c r="I201" s="68" t="n">
        <f aca="false">IF(H201="","",G201-H201)</f>
        <v>-97</v>
      </c>
      <c r="J201" s="40" t="n">
        <f aca="false">IF(OR(D201="",D201+G201=0),"",D201/(D201+G201))</f>
        <v>0.361803084223013</v>
      </c>
      <c r="K201" s="40" t="n">
        <f aca="false">IF(E201="","",E201/(E201+H201))</f>
        <v>0.364413075780089</v>
      </c>
      <c r="L201" s="69" t="n">
        <f aca="false">IF(OR(K201="",J201=""),"",(J201-K201)*100)</f>
        <v>-0.260999155707609</v>
      </c>
      <c r="M201" s="36" t="n">
        <v>2.38700327881287</v>
      </c>
      <c r="N201" s="36" t="n">
        <v>1.27761517265463</v>
      </c>
      <c r="O201" s="36" t="n">
        <f aca="false">SQRT(M201^2+N201^2)</f>
        <v>2.70741300552035</v>
      </c>
      <c r="P201" s="40" t="n">
        <f aca="false">IF(J201="","",MAX(0,J201-1.96*O201/100))</f>
        <v>0.308737789314814</v>
      </c>
      <c r="Q201" s="40" t="n">
        <f aca="false">IF(J201="","",MIN(1,J201+1.96*O201/100))</f>
        <v>0.414868379131212</v>
      </c>
      <c r="R201" s="32" t="str">
        <f aca="false">IF(L201="","",IF(ABS(L201)&lt;=O201,"Yes","No"))</f>
        <v>Yes</v>
      </c>
      <c r="S201" s="32" t="str">
        <f aca="false">IF(L201="","",IF(ABS(L201)&lt;=1.96*O201,"Yes","No"))</f>
        <v>Yes</v>
      </c>
      <c r="T201" s="59" t="n">
        <f aca="false">IF(D201="","",ROUND(SQRT(((D201+G201)*O201/100)^2+(J201*(D201+G201)*0.07933)^2),0))</f>
        <v>100</v>
      </c>
      <c r="U201" s="32"/>
    </row>
    <row r="202" customFormat="false" ht="15" hidden="false" customHeight="false" outlineLevel="0" collapsed="false">
      <c r="A202" s="32" t="s">
        <v>230</v>
      </c>
      <c r="B202" s="32" t="s">
        <v>398</v>
      </c>
      <c r="C202" s="32" t="s">
        <v>399</v>
      </c>
      <c r="D202" s="59" t="n">
        <v>588</v>
      </c>
      <c r="E202" s="59" t="n">
        <v>616</v>
      </c>
      <c r="F202" s="68" t="n">
        <f aca="false">IF(E202="","",D202-E202)</f>
        <v>-28</v>
      </c>
      <c r="G202" s="59" t="n">
        <v>618</v>
      </c>
      <c r="H202" s="59" t="n">
        <v>685</v>
      </c>
      <c r="I202" s="68" t="n">
        <f aca="false">IF(H202="","",G202-H202)</f>
        <v>-67</v>
      </c>
      <c r="J202" s="40" t="n">
        <f aca="false">IF(OR(D202="",D202+G202=0),"",D202/(D202+G202))</f>
        <v>0.487562189054726</v>
      </c>
      <c r="K202" s="40" t="n">
        <f aca="false">IF(E202="","",E202/(E202+H202))</f>
        <v>0.47348193697156</v>
      </c>
      <c r="L202" s="69" t="n">
        <f aca="false">IF(OR(K202="",J202=""),"",(J202-K202)*100)</f>
        <v>1.4080252083166</v>
      </c>
      <c r="M202" s="36" t="n">
        <v>2.38700327881287</v>
      </c>
      <c r="N202" s="36" t="n">
        <v>1.27761517265463</v>
      </c>
      <c r="O202" s="36" t="n">
        <f aca="false">SQRT(M202^2+N202^2)</f>
        <v>2.70741300552035</v>
      </c>
      <c r="P202" s="40" t="n">
        <f aca="false">IF(J202="","",MAX(0,J202-1.96*O202/100))</f>
        <v>0.434496894146528</v>
      </c>
      <c r="Q202" s="40" t="n">
        <f aca="false">IF(J202="","",MIN(1,J202+1.96*O202/100))</f>
        <v>0.540627483962925</v>
      </c>
      <c r="R202" s="32" t="str">
        <f aca="false">IF(L202="","",IF(ABS(L202)&lt;=O202,"Yes","No"))</f>
        <v>Yes</v>
      </c>
      <c r="S202" s="32" t="str">
        <f aca="false">IF(L202="","",IF(ABS(L202)&lt;=1.96*O202,"Yes","No"))</f>
        <v>Yes</v>
      </c>
      <c r="T202" s="59" t="n">
        <f aca="false">IF(D202="","",ROUND(SQRT(((D202+G202)*O202/100)^2+(J202*(D202+G202)*0.07933)^2),0))</f>
        <v>57</v>
      </c>
      <c r="U202" s="32"/>
    </row>
    <row r="203" customFormat="false" ht="15" hidden="false" customHeight="false" outlineLevel="0" collapsed="false">
      <c r="A203" s="32" t="s">
        <v>230</v>
      </c>
      <c r="B203" s="32" t="s">
        <v>398</v>
      </c>
      <c r="C203" s="32" t="s">
        <v>400</v>
      </c>
      <c r="D203" s="59" t="n">
        <v>428</v>
      </c>
      <c r="E203" s="59" t="n">
        <v>446</v>
      </c>
      <c r="F203" s="68" t="n">
        <f aca="false">IF(E203="","",D203-E203)</f>
        <v>-18</v>
      </c>
      <c r="G203" s="59" t="n">
        <v>401</v>
      </c>
      <c r="H203" s="59" t="n">
        <v>517</v>
      </c>
      <c r="I203" s="68" t="n">
        <f aca="false">IF(H203="","",G203-H203)</f>
        <v>-116</v>
      </c>
      <c r="J203" s="40" t="n">
        <f aca="false">IF(OR(D203="",D203+G203=0),"",D203/(D203+G203))</f>
        <v>0.516284680337756</v>
      </c>
      <c r="K203" s="40" t="n">
        <f aca="false">IF(E203="","",E203/(E203+H203))</f>
        <v>0.463136033229491</v>
      </c>
      <c r="L203" s="69" t="n">
        <f aca="false">IF(OR(K203="",J203=""),"",(J203-K203)*100)</f>
        <v>5.31486471082652</v>
      </c>
      <c r="M203" s="36" t="n">
        <v>2.71116541300278</v>
      </c>
      <c r="N203" s="36" t="n">
        <v>1.27761517265463</v>
      </c>
      <c r="O203" s="36" t="n">
        <f aca="false">SQRT(M203^2+N203^2)</f>
        <v>2.99711835369574</v>
      </c>
      <c r="P203" s="40" t="n">
        <f aca="false">IF(J203="","",MAX(0,J203-1.96*O203/100))</f>
        <v>0.45754116060532</v>
      </c>
      <c r="Q203" s="40" t="n">
        <f aca="false">IF(J203="","",MIN(1,J203+1.96*O203/100))</f>
        <v>0.575028200070193</v>
      </c>
      <c r="R203" s="32" t="str">
        <f aca="false">IF(L203="","",IF(ABS(L203)&lt;=O203,"Yes","No"))</f>
        <v>No</v>
      </c>
      <c r="S203" s="32" t="str">
        <f aca="false">IF(L203="","",IF(ABS(L203)&lt;=1.96*O203,"Yes","No"))</f>
        <v>Yes</v>
      </c>
      <c r="T203" s="59" t="n">
        <f aca="false">IF(D203="","",ROUND(SQRT(((D203+G203)*O203/100)^2+(J203*(D203+G203)*0.07897)^2),0))</f>
        <v>42</v>
      </c>
      <c r="U203" s="32"/>
    </row>
    <row r="204" customFormat="false" ht="15" hidden="false" customHeight="false" outlineLevel="0" collapsed="false">
      <c r="A204" s="32" t="s">
        <v>230</v>
      </c>
      <c r="B204" s="32" t="s">
        <v>398</v>
      </c>
      <c r="C204" s="32" t="s">
        <v>401</v>
      </c>
      <c r="D204" s="59" t="n">
        <v>555</v>
      </c>
      <c r="E204" s="59" t="n">
        <v>544</v>
      </c>
      <c r="F204" s="68" t="n">
        <f aca="false">IF(E204="","",D204-E204)</f>
        <v>11</v>
      </c>
      <c r="G204" s="59" t="n">
        <v>348</v>
      </c>
      <c r="H204" s="59" t="n">
        <v>356</v>
      </c>
      <c r="I204" s="68" t="n">
        <f aca="false">IF(H204="","",G204-H204)</f>
        <v>-8</v>
      </c>
      <c r="J204" s="40" t="n">
        <f aca="false">IF(OR(D204="",D204+G204=0),"",D204/(D204+G204))</f>
        <v>0.614617940199336</v>
      </c>
      <c r="K204" s="40" t="n">
        <f aca="false">IF(E204="","",E204/(E204+H204))</f>
        <v>0.604444444444445</v>
      </c>
      <c r="L204" s="69" t="n">
        <f aca="false">IF(OR(K204="",J204=""),"",(J204-K204)*100)</f>
        <v>1.01734957548911</v>
      </c>
      <c r="M204" s="36" t="n">
        <v>2.38700327881287</v>
      </c>
      <c r="N204" s="36" t="n">
        <v>1.27761517265463</v>
      </c>
      <c r="O204" s="36" t="n">
        <f aca="false">SQRT(M204^2+N204^2)</f>
        <v>2.70741300552035</v>
      </c>
      <c r="P204" s="40" t="n">
        <f aca="false">IF(J204="","",MAX(0,J204-1.96*O204/100))</f>
        <v>0.561552645291137</v>
      </c>
      <c r="Q204" s="40" t="n">
        <f aca="false">IF(J204="","",MIN(1,J204+1.96*O204/100))</f>
        <v>0.667683235107534</v>
      </c>
      <c r="R204" s="32" t="str">
        <f aca="false">IF(L204="","",IF(ABS(L204)&lt;=O204,"Yes","No"))</f>
        <v>Yes</v>
      </c>
      <c r="S204" s="32" t="str">
        <f aca="false">IF(L204="","",IF(ABS(L204)&lt;=1.96*O204,"Yes","No"))</f>
        <v>Yes</v>
      </c>
      <c r="T204" s="59" t="n">
        <f aca="false">IF(D204="","",ROUND(SQRT(((D204+G204)*O204/100)^2+(J204*(D204+G204)*0.07933)^2),0))</f>
        <v>50</v>
      </c>
      <c r="U204" s="32"/>
    </row>
    <row r="205" customFormat="false" ht="15" hidden="false" customHeight="false" outlineLevel="0" collapsed="false">
      <c r="A205" s="32" t="s">
        <v>230</v>
      </c>
      <c r="B205" s="32" t="s">
        <v>398</v>
      </c>
      <c r="C205" s="32" t="s">
        <v>402</v>
      </c>
      <c r="D205" s="59" t="n">
        <v>643</v>
      </c>
      <c r="E205" s="59" t="n">
        <v>613</v>
      </c>
      <c r="F205" s="68" t="n">
        <f aca="false">IF(E205="","",D205-E205)</f>
        <v>30</v>
      </c>
      <c r="G205" s="59" t="n">
        <v>343</v>
      </c>
      <c r="H205" s="59" t="n">
        <v>381</v>
      </c>
      <c r="I205" s="68" t="n">
        <f aca="false">IF(H205="","",G205-H205)</f>
        <v>-38</v>
      </c>
      <c r="J205" s="40" t="n">
        <f aca="false">IF(OR(D205="",D205+G205=0),"",D205/(D205+G205))</f>
        <v>0.652129817444219</v>
      </c>
      <c r="K205" s="40" t="n">
        <f aca="false">IF(E205="","",E205/(E205+H205))</f>
        <v>0.616700201207243</v>
      </c>
      <c r="L205" s="69" t="n">
        <f aca="false">IF(OR(K205="",J205=""),"",(J205-K205)*100)</f>
        <v>3.54296162369756</v>
      </c>
      <c r="M205" s="36" t="n">
        <v>2.38700327881287</v>
      </c>
      <c r="N205" s="36" t="n">
        <v>1.27761517265463</v>
      </c>
      <c r="O205" s="36" t="n">
        <f aca="false">SQRT(M205^2+N205^2)</f>
        <v>2.70741300552035</v>
      </c>
      <c r="P205" s="40" t="n">
        <f aca="false">IF(J205="","",MAX(0,J205-1.96*O205/100))</f>
        <v>0.59906452253602</v>
      </c>
      <c r="Q205" s="40" t="n">
        <f aca="false">IF(J205="","",MIN(1,J205+1.96*O205/100))</f>
        <v>0.705195112352418</v>
      </c>
      <c r="R205" s="32" t="str">
        <f aca="false">IF(L205="","",IF(ABS(L205)&lt;=O205,"Yes","No"))</f>
        <v>No</v>
      </c>
      <c r="S205" s="32" t="str">
        <f aca="false">IF(L205="","",IF(ABS(L205)&lt;=1.96*O205,"Yes","No"))</f>
        <v>Yes</v>
      </c>
      <c r="T205" s="59" t="n">
        <f aca="false">IF(D205="","",ROUND(SQRT(((D205+G205)*O205/100)^2+(J205*(D205+G205)*0.07933)^2),0))</f>
        <v>58</v>
      </c>
      <c r="U205" s="32"/>
    </row>
    <row r="206" customFormat="false" ht="15" hidden="false" customHeight="false" outlineLevel="0" collapsed="false">
      <c r="A206" s="32" t="s">
        <v>230</v>
      </c>
      <c r="B206" s="32" t="s">
        <v>398</v>
      </c>
      <c r="C206" s="32" t="s">
        <v>403</v>
      </c>
      <c r="D206" s="59" t="n">
        <v>228</v>
      </c>
      <c r="E206" s="59" t="n">
        <v>219</v>
      </c>
      <c r="F206" s="68" t="n">
        <f aca="false">IF(E206="","",D206-E206)</f>
        <v>9</v>
      </c>
      <c r="G206" s="59" t="n">
        <v>170</v>
      </c>
      <c r="H206" s="59" t="n">
        <v>164</v>
      </c>
      <c r="I206" s="68" t="n">
        <f aca="false">IF(H206="","",G206-H206)</f>
        <v>6</v>
      </c>
      <c r="J206" s="40" t="n">
        <f aca="false">IF(OR(D206="",D206+G206=0),"",D206/(D206+G206))</f>
        <v>0.57286432160804</v>
      </c>
      <c r="K206" s="40" t="n">
        <f aca="false">IF(E206="","",E206/(E206+H206))</f>
        <v>0.571801566579634</v>
      </c>
      <c r="L206" s="69" t="n">
        <f aca="false">IF(OR(K206="",J206=""),"",(J206-K206)*100)</f>
        <v>0.10627550284058</v>
      </c>
      <c r="M206" s="36" t="n">
        <v>4.03818272070787</v>
      </c>
      <c r="N206" s="36" t="n">
        <v>1.27761517265463</v>
      </c>
      <c r="O206" s="36" t="n">
        <f aca="false">SQRT(M206^2+N206^2)</f>
        <v>4.23547166384346</v>
      </c>
      <c r="P206" s="40" t="n">
        <f aca="false">IF(J206="","",MAX(0,J206-1.96*O206/100))</f>
        <v>0.489849076996708</v>
      </c>
      <c r="Q206" s="40" t="n">
        <f aca="false">IF(J206="","",MIN(1,J206+1.96*O206/100))</f>
        <v>0.655879566219372</v>
      </c>
      <c r="R206" s="32" t="str">
        <f aca="false">IF(L206="","",IF(ABS(L206)&lt;=O206,"Yes","No"))</f>
        <v>Yes</v>
      </c>
      <c r="S206" s="32" t="str">
        <f aca="false">IF(L206="","",IF(ABS(L206)&lt;=1.96*O206,"Yes","No"))</f>
        <v>Yes</v>
      </c>
      <c r="T206" s="59" t="n">
        <f aca="false">IF(D206="","",ROUND(SQRT(((D206+G206)*O206/100)^2+(J206*(D206+G206)*0.12018)^2),0))</f>
        <v>32</v>
      </c>
      <c r="U206" s="32"/>
    </row>
    <row r="207" customFormat="false" ht="15" hidden="false" customHeight="false" outlineLevel="0" collapsed="false">
      <c r="A207" s="32" t="s">
        <v>230</v>
      </c>
      <c r="B207" s="32" t="s">
        <v>398</v>
      </c>
      <c r="C207" s="32" t="s">
        <v>404</v>
      </c>
      <c r="D207" s="59" t="n">
        <v>376</v>
      </c>
      <c r="E207" s="59" t="n">
        <v>356</v>
      </c>
      <c r="F207" s="68" t="n">
        <f aca="false">IF(E207="","",D207-E207)</f>
        <v>20</v>
      </c>
      <c r="G207" s="59" t="n">
        <v>159</v>
      </c>
      <c r="H207" s="59" t="n">
        <v>169</v>
      </c>
      <c r="I207" s="68" t="n">
        <f aca="false">IF(H207="","",G207-H207)</f>
        <v>-10</v>
      </c>
      <c r="J207" s="40" t="n">
        <f aca="false">IF(OR(D207="",D207+G207=0),"",D207/(D207+G207))</f>
        <v>0.702803738317757</v>
      </c>
      <c r="K207" s="40" t="n">
        <f aca="false">IF(E207="","",E207/(E207+H207))</f>
        <v>0.678095238095238</v>
      </c>
      <c r="L207" s="69" t="n">
        <f aca="false">IF(OR(K207="",J207=""),"",(J207-K207)*100)</f>
        <v>2.47085002225189</v>
      </c>
      <c r="M207" s="36" t="n">
        <v>2.71116541300278</v>
      </c>
      <c r="N207" s="36" t="n">
        <v>1.27761517265463</v>
      </c>
      <c r="O207" s="36" t="n">
        <f aca="false">SQRT(M207^2+N207^2)</f>
        <v>2.99711835369574</v>
      </c>
      <c r="P207" s="40" t="n">
        <f aca="false">IF(J207="","",MAX(0,J207-1.96*O207/100))</f>
        <v>0.644060218585321</v>
      </c>
      <c r="Q207" s="40" t="n">
        <f aca="false">IF(J207="","",MIN(1,J207+1.96*O207/100))</f>
        <v>0.761547258050194</v>
      </c>
      <c r="R207" s="32" t="str">
        <f aca="false">IF(L207="","",IF(ABS(L207)&lt;=O207,"Yes","No"))</f>
        <v>Yes</v>
      </c>
      <c r="S207" s="32" t="str">
        <f aca="false">IF(L207="","",IF(ABS(L207)&lt;=1.96*O207,"Yes","No"))</f>
        <v>Yes</v>
      </c>
      <c r="T207" s="59" t="n">
        <f aca="false">IF(D207="","",ROUND(SQRT(((D207+G207)*O207/100)^2+(J207*(D207+G207)*0.07897)^2),0))</f>
        <v>34</v>
      </c>
      <c r="U207" s="32"/>
    </row>
    <row r="208" customFormat="false" ht="15" hidden="false" customHeight="false" outlineLevel="0" collapsed="false">
      <c r="A208" s="32" t="s">
        <v>230</v>
      </c>
      <c r="B208" s="32" t="s">
        <v>398</v>
      </c>
      <c r="C208" s="32" t="s">
        <v>405</v>
      </c>
      <c r="D208" s="59" t="n">
        <v>373</v>
      </c>
      <c r="E208" s="59" t="n">
        <v>392</v>
      </c>
      <c r="F208" s="68" t="n">
        <f aca="false">IF(E208="","",D208-E208)</f>
        <v>-19</v>
      </c>
      <c r="G208" s="59" t="n">
        <v>288</v>
      </c>
      <c r="H208" s="59" t="n">
        <v>296</v>
      </c>
      <c r="I208" s="68" t="n">
        <f aca="false">IF(H208="","",G208-H208)</f>
        <v>-8</v>
      </c>
      <c r="J208" s="40" t="n">
        <f aca="false">IF(OR(D208="",D208+G208=0),"",D208/(D208+G208))</f>
        <v>0.564296520423601</v>
      </c>
      <c r="K208" s="40" t="n">
        <f aca="false">IF(E208="","",E208/(E208+H208))</f>
        <v>0.569767441860465</v>
      </c>
      <c r="L208" s="69" t="n">
        <f aca="false">IF(OR(K208="",J208=""),"",(J208-K208)*100)</f>
        <v>-0.547092143686456</v>
      </c>
      <c r="M208" s="36" t="n">
        <v>2.71116541300278</v>
      </c>
      <c r="N208" s="36" t="n">
        <v>1.27761517265463</v>
      </c>
      <c r="O208" s="36" t="n">
        <f aca="false">SQRT(M208^2+N208^2)</f>
        <v>2.99711835369574</v>
      </c>
      <c r="P208" s="40" t="n">
        <f aca="false">IF(J208="","",MAX(0,J208-1.96*O208/100))</f>
        <v>0.505553000691164</v>
      </c>
      <c r="Q208" s="40" t="n">
        <f aca="false">IF(J208="","",MIN(1,J208+1.96*O208/100))</f>
        <v>0.623040040156037</v>
      </c>
      <c r="R208" s="32" t="str">
        <f aca="false">IF(L208="","",IF(ABS(L208)&lt;=O208,"Yes","No"))</f>
        <v>Yes</v>
      </c>
      <c r="S208" s="32" t="str">
        <f aca="false">IF(L208="","",IF(ABS(L208)&lt;=1.96*O208,"Yes","No"))</f>
        <v>Yes</v>
      </c>
      <c r="T208" s="59" t="n">
        <f aca="false">IF(D208="","",ROUND(SQRT(((D208+G208)*O208/100)^2+(J208*(D208+G208)*0.07897)^2),0))</f>
        <v>35</v>
      </c>
      <c r="U208" s="32"/>
    </row>
    <row r="209" customFormat="false" ht="15" hidden="false" customHeight="false" outlineLevel="0" collapsed="false">
      <c r="A209" s="32" t="s">
        <v>230</v>
      </c>
      <c r="B209" s="32" t="s">
        <v>398</v>
      </c>
      <c r="C209" s="32" t="s">
        <v>406</v>
      </c>
      <c r="D209" s="59" t="n">
        <v>207</v>
      </c>
      <c r="E209" s="59" t="n">
        <v>212</v>
      </c>
      <c r="F209" s="68" t="n">
        <f aca="false">IF(E209="","",D209-E209)</f>
        <v>-5</v>
      </c>
      <c r="G209" s="59" t="n">
        <v>203</v>
      </c>
      <c r="H209" s="59" t="n">
        <v>217</v>
      </c>
      <c r="I209" s="68" t="n">
        <f aca="false">IF(H209="","",G209-H209)</f>
        <v>-14</v>
      </c>
      <c r="J209" s="40" t="n">
        <f aca="false">IF(OR(D209="",D209+G209=0),"",D209/(D209+G209))</f>
        <v>0.504878048780488</v>
      </c>
      <c r="K209" s="40" t="n">
        <f aca="false">IF(E209="","",E209/(E209+H209))</f>
        <v>0.494172494172494</v>
      </c>
      <c r="L209" s="69" t="n">
        <f aca="false">IF(OR(K209="",J209=""),"",(J209-K209)*100)</f>
        <v>1.07055546079937</v>
      </c>
      <c r="M209" s="36" t="n">
        <v>4.03818272070787</v>
      </c>
      <c r="N209" s="36" t="n">
        <v>1.27761517265463</v>
      </c>
      <c r="O209" s="36" t="n">
        <f aca="false">SQRT(M209^2+N209^2)</f>
        <v>4.23547166384346</v>
      </c>
      <c r="P209" s="40" t="n">
        <f aca="false">IF(J209="","",MAX(0,J209-1.96*O209/100))</f>
        <v>0.421862804169156</v>
      </c>
      <c r="Q209" s="40" t="n">
        <f aca="false">IF(J209="","",MIN(1,J209+1.96*O209/100))</f>
        <v>0.58789329339182</v>
      </c>
      <c r="R209" s="32" t="str">
        <f aca="false">IF(L209="","",IF(ABS(L209)&lt;=O209,"Yes","No"))</f>
        <v>Yes</v>
      </c>
      <c r="S209" s="32" t="str">
        <f aca="false">IF(L209="","",IF(ABS(L209)&lt;=1.96*O209,"Yes","No"))</f>
        <v>Yes</v>
      </c>
      <c r="T209" s="59" t="n">
        <f aca="false">IF(D209="","",ROUND(SQRT(((D209+G209)*O209/100)^2+(J209*(D209+G209)*0.12018)^2),0))</f>
        <v>30</v>
      </c>
      <c r="U209" s="32"/>
    </row>
    <row r="210" customFormat="false" ht="15" hidden="false" customHeight="false" outlineLevel="0" collapsed="false">
      <c r="A210" s="32" t="s">
        <v>230</v>
      </c>
      <c r="B210" s="32" t="s">
        <v>398</v>
      </c>
      <c r="C210" s="32" t="s">
        <v>407</v>
      </c>
      <c r="D210" s="59" t="n">
        <v>417</v>
      </c>
      <c r="E210" s="59" t="n">
        <v>399</v>
      </c>
      <c r="F210" s="68" t="n">
        <f aca="false">IF(E210="","",D210-E210)</f>
        <v>18</v>
      </c>
      <c r="G210" s="59" t="n">
        <v>305</v>
      </c>
      <c r="H210" s="59" t="n">
        <v>329</v>
      </c>
      <c r="I210" s="68" t="n">
        <f aca="false">IF(H210="","",G210-H210)</f>
        <v>-24</v>
      </c>
      <c r="J210" s="40" t="n">
        <f aca="false">IF(OR(D210="",D210+G210=0),"",D210/(D210+G210))</f>
        <v>0.577562326869806</v>
      </c>
      <c r="K210" s="40" t="n">
        <f aca="false">IF(E210="","",E210/(E210+H210))</f>
        <v>0.548076923076923</v>
      </c>
      <c r="L210" s="69" t="n">
        <f aca="false">IF(OR(K210="",J210=""),"",(J210-K210)*100)</f>
        <v>2.9485403792883</v>
      </c>
      <c r="M210" s="36" t="n">
        <v>2.71116541300278</v>
      </c>
      <c r="N210" s="36" t="n">
        <v>1.27761517265463</v>
      </c>
      <c r="O210" s="36" t="n">
        <f aca="false">SQRT(M210^2+N210^2)</f>
        <v>2.99711835369574</v>
      </c>
      <c r="P210" s="40" t="n">
        <f aca="false">IF(J210="","",MAX(0,J210-1.96*O210/100))</f>
        <v>0.51881880713737</v>
      </c>
      <c r="Q210" s="40" t="n">
        <f aca="false">IF(J210="","",MIN(1,J210+1.96*O210/100))</f>
        <v>0.636305846602243</v>
      </c>
      <c r="R210" s="32" t="str">
        <f aca="false">IF(L210="","",IF(ABS(L210)&lt;=O210,"Yes","No"))</f>
        <v>Yes</v>
      </c>
      <c r="S210" s="32" t="str">
        <f aca="false">IF(L210="","",IF(ABS(L210)&lt;=1.96*O210,"Yes","No"))</f>
        <v>Yes</v>
      </c>
      <c r="T210" s="59" t="n">
        <f aca="false">IF(D210="","",ROUND(SQRT(((D210+G210)*O210/100)^2+(J210*(D210+G210)*0.07897)^2),0))</f>
        <v>39</v>
      </c>
      <c r="U210" s="32"/>
    </row>
    <row r="211" customFormat="false" ht="15" hidden="false" customHeight="false" outlineLevel="0" collapsed="false">
      <c r="A211" s="32" t="s">
        <v>230</v>
      </c>
      <c r="B211" s="32" t="s">
        <v>398</v>
      </c>
      <c r="C211" s="32" t="s">
        <v>408</v>
      </c>
      <c r="D211" s="59" t="n">
        <v>645</v>
      </c>
      <c r="E211" s="59" t="n">
        <v>664</v>
      </c>
      <c r="F211" s="68" t="n">
        <f aca="false">IF(E211="","",D211-E211)</f>
        <v>-19</v>
      </c>
      <c r="G211" s="59" t="n">
        <v>641</v>
      </c>
      <c r="H211" s="59" t="n">
        <v>709</v>
      </c>
      <c r="I211" s="68" t="n">
        <f aca="false">IF(H211="","",G211-H211)</f>
        <v>-68</v>
      </c>
      <c r="J211" s="40" t="n">
        <f aca="false">IF(OR(D211="",D211+G211=0),"",D211/(D211+G211))</f>
        <v>0.501555209953344</v>
      </c>
      <c r="K211" s="40" t="n">
        <f aca="false">IF(E211="","",E211/(E211+H211))</f>
        <v>0.483612527312454</v>
      </c>
      <c r="L211" s="69" t="n">
        <f aca="false">IF(OR(K211="",J211=""),"",(J211-K211)*100)</f>
        <v>1.79426826408892</v>
      </c>
      <c r="M211" s="36" t="n">
        <v>2.38700327881287</v>
      </c>
      <c r="N211" s="36" t="n">
        <v>1.27761517265463</v>
      </c>
      <c r="O211" s="36" t="n">
        <f aca="false">SQRT(M211^2+N211^2)</f>
        <v>2.70741300552035</v>
      </c>
      <c r="P211" s="40" t="n">
        <f aca="false">IF(J211="","",MAX(0,J211-1.96*O211/100))</f>
        <v>0.448489915045145</v>
      </c>
      <c r="Q211" s="40" t="n">
        <f aca="false">IF(J211="","",MIN(1,J211+1.96*O211/100))</f>
        <v>0.554620504861543</v>
      </c>
      <c r="R211" s="32" t="str">
        <f aca="false">IF(L211="","",IF(ABS(L211)&lt;=O211,"Yes","No"))</f>
        <v>Yes</v>
      </c>
      <c r="S211" s="32" t="str">
        <f aca="false">IF(L211="","",IF(ABS(L211)&lt;=1.96*O211,"Yes","No"))</f>
        <v>Yes</v>
      </c>
      <c r="T211" s="59" t="n">
        <f aca="false">IF(D211="","",ROUND(SQRT(((D211+G211)*O211/100)^2+(J211*(D211+G211)*0.07933)^2),0))</f>
        <v>62</v>
      </c>
      <c r="U211" s="32"/>
    </row>
    <row r="212" customFormat="false" ht="15" hidden="false" customHeight="false" outlineLevel="0" collapsed="false">
      <c r="A212" s="32" t="s">
        <v>230</v>
      </c>
      <c r="B212" s="32" t="s">
        <v>398</v>
      </c>
      <c r="C212" s="32" t="s">
        <v>409</v>
      </c>
      <c r="D212" s="59" t="n">
        <v>519</v>
      </c>
      <c r="E212" s="59" t="n">
        <v>577</v>
      </c>
      <c r="F212" s="68" t="n">
        <f aca="false">IF(E212="","",D212-E212)</f>
        <v>-58</v>
      </c>
      <c r="G212" s="59" t="n">
        <v>507</v>
      </c>
      <c r="H212" s="59" t="n">
        <v>567</v>
      </c>
      <c r="I212" s="68" t="n">
        <f aca="false">IF(H212="","",G212-H212)</f>
        <v>-60</v>
      </c>
      <c r="J212" s="40" t="n">
        <f aca="false">IF(OR(D212="",D212+G212=0),"",D212/(D212+G212))</f>
        <v>0.505847953216374</v>
      </c>
      <c r="K212" s="40" t="n">
        <f aca="false">IF(E212="","",E212/(E212+H212))</f>
        <v>0.504370629370629</v>
      </c>
      <c r="L212" s="69" t="n">
        <f aca="false">IF(OR(K212="",J212=""),"",(J212-K212)*100)</f>
        <v>0.147732384574495</v>
      </c>
      <c r="M212" s="36" t="n">
        <v>2.38700327881287</v>
      </c>
      <c r="N212" s="36" t="n">
        <v>1.27761517265463</v>
      </c>
      <c r="O212" s="36" t="n">
        <f aca="false">SQRT(M212^2+N212^2)</f>
        <v>2.70741300552035</v>
      </c>
      <c r="P212" s="40" t="n">
        <f aca="false">IF(J212="","",MAX(0,J212-1.96*O212/100))</f>
        <v>0.452782658308176</v>
      </c>
      <c r="Q212" s="40" t="n">
        <f aca="false">IF(J212="","",MIN(1,J212+1.96*O212/100))</f>
        <v>0.558913248124573</v>
      </c>
      <c r="R212" s="32" t="str">
        <f aca="false">IF(L212="","",IF(ABS(L212)&lt;=O212,"Yes","No"))</f>
        <v>Yes</v>
      </c>
      <c r="S212" s="32" t="str">
        <f aca="false">IF(L212="","",IF(ABS(L212)&lt;=1.96*O212,"Yes","No"))</f>
        <v>Yes</v>
      </c>
      <c r="T212" s="59" t="n">
        <f aca="false">IF(D212="","",ROUND(SQRT(((D212+G212)*O212/100)^2+(J212*(D212+G212)*0.07933)^2),0))</f>
        <v>50</v>
      </c>
      <c r="U212" s="32"/>
    </row>
    <row r="213" customFormat="false" ht="15" hidden="false" customHeight="false" outlineLevel="0" collapsed="false">
      <c r="A213" s="32" t="s">
        <v>230</v>
      </c>
      <c r="B213" s="32" t="s">
        <v>398</v>
      </c>
      <c r="C213" s="32" t="s">
        <v>410</v>
      </c>
      <c r="D213" s="59" t="n">
        <v>497</v>
      </c>
      <c r="E213" s="59" t="n">
        <v>470</v>
      </c>
      <c r="F213" s="68" t="n">
        <f aca="false">IF(E213="","",D213-E213)</f>
        <v>27</v>
      </c>
      <c r="G213" s="59" t="n">
        <v>407</v>
      </c>
      <c r="H213" s="59" t="n">
        <v>394</v>
      </c>
      <c r="I213" s="68" t="n">
        <f aca="false">IF(H213="","",G213-H213)</f>
        <v>13</v>
      </c>
      <c r="J213" s="40" t="n">
        <f aca="false">IF(OR(D213="",D213+G213=0),"",D213/(D213+G213))</f>
        <v>0.549778761061947</v>
      </c>
      <c r="K213" s="40" t="n">
        <f aca="false">IF(E213="","",E213/(E213+H213))</f>
        <v>0.543981481481482</v>
      </c>
      <c r="L213" s="69" t="n">
        <f aca="false">IF(OR(K213="",J213=""),"",(J213-K213)*100)</f>
        <v>0.579727958046539</v>
      </c>
      <c r="M213" s="36" t="n">
        <v>2.38700327881287</v>
      </c>
      <c r="N213" s="36" t="n">
        <v>1.27761517265463</v>
      </c>
      <c r="O213" s="36" t="n">
        <f aca="false">SQRT(M213^2+N213^2)</f>
        <v>2.70741300552035</v>
      </c>
      <c r="P213" s="40" t="n">
        <f aca="false">IF(J213="","",MAX(0,J213-1.96*O213/100))</f>
        <v>0.496713466153748</v>
      </c>
      <c r="Q213" s="40" t="n">
        <f aca="false">IF(J213="","",MIN(1,J213+1.96*O213/100))</f>
        <v>0.602844055970146</v>
      </c>
      <c r="R213" s="32" t="str">
        <f aca="false">IF(L213="","",IF(ABS(L213)&lt;=O213,"Yes","No"))</f>
        <v>Yes</v>
      </c>
      <c r="S213" s="32" t="str">
        <f aca="false">IF(L213="","",IF(ABS(L213)&lt;=1.96*O213,"Yes","No"))</f>
        <v>Yes</v>
      </c>
      <c r="T213" s="59" t="n">
        <f aca="false">IF(D213="","",ROUND(SQRT(((D213+G213)*O213/100)^2+(J213*(D213+G213)*0.07933)^2),0))</f>
        <v>46</v>
      </c>
      <c r="U213" s="32"/>
    </row>
    <row r="214" customFormat="false" ht="15" hidden="false" customHeight="false" outlineLevel="0" collapsed="false">
      <c r="A214" s="32" t="s">
        <v>411</v>
      </c>
      <c r="B214" s="32" t="s">
        <v>412</v>
      </c>
      <c r="C214" s="32" t="s">
        <v>413</v>
      </c>
      <c r="D214" s="59" t="n">
        <v>373</v>
      </c>
      <c r="E214" s="59" t="n">
        <v>361</v>
      </c>
      <c r="F214" s="68" t="n">
        <f aca="false">IF(E214="","",D214-E214)</f>
        <v>12</v>
      </c>
      <c r="G214" s="59" t="n">
        <v>675</v>
      </c>
      <c r="H214" s="59" t="n">
        <v>824</v>
      </c>
      <c r="I214" s="68" t="n">
        <f aca="false">IF(H214="","",G214-H214)</f>
        <v>-149</v>
      </c>
      <c r="J214" s="40" t="n">
        <f aca="false">IF(OR(D214="",D214+G214=0),"",D214/(D214+G214))</f>
        <v>0.355916030534351</v>
      </c>
      <c r="K214" s="40" t="n">
        <f aca="false">IF(E214="","",E214/(E214+H214))</f>
        <v>0.30464135021097</v>
      </c>
      <c r="L214" s="69" t="n">
        <f aca="false">IF(OR(K214="",J214=""),"",(J214-K214)*100)</f>
        <v>5.12746803233807</v>
      </c>
      <c r="M214" s="36" t="n">
        <v>2.38700327881287</v>
      </c>
      <c r="N214" s="36" t="n">
        <v>1.27761517265463</v>
      </c>
      <c r="O214" s="36" t="n">
        <f aca="false">SQRT(M214^2+N214^2)</f>
        <v>2.70741300552035</v>
      </c>
      <c r="P214" s="40" t="n">
        <f aca="false">IF(J214="","",MAX(0,J214-1.96*O214/100))</f>
        <v>0.302850735626152</v>
      </c>
      <c r="Q214" s="40" t="n">
        <f aca="false">IF(J214="","",MIN(1,J214+1.96*O214/100))</f>
        <v>0.40898132544255</v>
      </c>
      <c r="R214" s="32" t="str">
        <f aca="false">IF(L214="","",IF(ABS(L214)&lt;=O214,"Yes","No"))</f>
        <v>No</v>
      </c>
      <c r="S214" s="32" t="str">
        <f aca="false">IF(L214="","",IF(ABS(L214)&lt;=1.96*O214,"Yes","No"))</f>
        <v>Yes</v>
      </c>
      <c r="T214" s="59" t="n">
        <f aca="false">IF(D214="","",ROUND(SQRT(((D214+G214)*O214/100)^2+(J214*(D214+G214)*0.07933)^2),0))</f>
        <v>41</v>
      </c>
      <c r="U214" s="32"/>
    </row>
    <row r="215" customFormat="false" ht="15" hidden="false" customHeight="false" outlineLevel="0" collapsed="false">
      <c r="A215" s="32" t="s">
        <v>411</v>
      </c>
      <c r="B215" s="32" t="s">
        <v>414</v>
      </c>
      <c r="C215" s="32" t="s">
        <v>415</v>
      </c>
      <c r="D215" s="59" t="n">
        <v>1085</v>
      </c>
      <c r="E215" s="59" t="n">
        <v>1021</v>
      </c>
      <c r="F215" s="68" t="n">
        <f aca="false">IF(E215="","",D215-E215)</f>
        <v>64</v>
      </c>
      <c r="G215" s="59" t="n">
        <v>1703</v>
      </c>
      <c r="H215" s="59" t="n">
        <v>1984</v>
      </c>
      <c r="I215" s="68" t="n">
        <f aca="false">IF(H215="","",G215-H215)</f>
        <v>-281</v>
      </c>
      <c r="J215" s="40" t="n">
        <f aca="false">IF(OR(D215="",D215+G215=0),"",D215/(D215+G215))</f>
        <v>0.389167862266858</v>
      </c>
      <c r="K215" s="40" t="n">
        <f aca="false">IF(E215="","",E215/(E215+H215))</f>
        <v>0.339767054908486</v>
      </c>
      <c r="L215" s="69" t="n">
        <f aca="false">IF(OR(K215="",J215=""),"",(J215-K215)*100)</f>
        <v>4.94008073583721</v>
      </c>
      <c r="M215" s="36" t="n">
        <v>2.38700327881287</v>
      </c>
      <c r="N215" s="36" t="n">
        <v>1.27761517265463</v>
      </c>
      <c r="O215" s="36" t="n">
        <f aca="false">SQRT(M215^2+N215^2)</f>
        <v>2.70741300552035</v>
      </c>
      <c r="P215" s="40" t="n">
        <f aca="false">IF(J215="","",MAX(0,J215-1.96*O215/100))</f>
        <v>0.336102567358659</v>
      </c>
      <c r="Q215" s="40" t="n">
        <f aca="false">IF(J215="","",MIN(1,J215+1.96*O215/100))</f>
        <v>0.442233157175057</v>
      </c>
      <c r="R215" s="32" t="str">
        <f aca="false">IF(L215="","",IF(ABS(L215)&lt;=O215,"Yes","No"))</f>
        <v>No</v>
      </c>
      <c r="S215" s="32" t="str">
        <f aca="false">IF(L215="","",IF(ABS(L215)&lt;=1.96*O215,"Yes","No"))</f>
        <v>Yes</v>
      </c>
      <c r="T215" s="59" t="n">
        <f aca="false">IF(D215="","",ROUND(SQRT(((D215+G215)*O215/100)^2+(J215*(D215+G215)*0.07933)^2),0))</f>
        <v>114</v>
      </c>
      <c r="U215" s="32"/>
    </row>
    <row r="216" customFormat="false" ht="15" hidden="false" customHeight="false" outlineLevel="0" collapsed="false">
      <c r="A216" s="32" t="s">
        <v>411</v>
      </c>
      <c r="B216" s="32" t="s">
        <v>416</v>
      </c>
      <c r="C216" s="32" t="s">
        <v>417</v>
      </c>
      <c r="D216" s="59" t="n">
        <v>351</v>
      </c>
      <c r="E216" s="59" t="n">
        <v>380</v>
      </c>
      <c r="F216" s="68" t="n">
        <f aca="false">IF(E216="","",D216-E216)</f>
        <v>-29</v>
      </c>
      <c r="G216" s="59" t="n">
        <v>539</v>
      </c>
      <c r="H216" s="59" t="n">
        <v>732</v>
      </c>
      <c r="I216" s="68" t="n">
        <f aca="false">IF(H216="","",G216-H216)</f>
        <v>-193</v>
      </c>
      <c r="J216" s="40" t="n">
        <f aca="false">IF(OR(D216="",D216+G216=0),"",D216/(D216+G216))</f>
        <v>0.39438202247191</v>
      </c>
      <c r="K216" s="40" t="n">
        <f aca="false">IF(E216="","",E216/(E216+H216))</f>
        <v>0.341726618705036</v>
      </c>
      <c r="L216" s="69" t="n">
        <f aca="false">IF(OR(K216="",J216=""),"",(J216-K216)*100)</f>
        <v>5.26554037668742</v>
      </c>
      <c r="M216" s="36" t="n">
        <v>2.38700327881287</v>
      </c>
      <c r="N216" s="36" t="n">
        <v>1.27761517265463</v>
      </c>
      <c r="O216" s="36" t="n">
        <f aca="false">SQRT(M216^2+N216^2)</f>
        <v>2.70741300552035</v>
      </c>
      <c r="P216" s="40" t="n">
        <f aca="false">IF(J216="","",MAX(0,J216-1.96*O216/100))</f>
        <v>0.341316727563711</v>
      </c>
      <c r="Q216" s="40" t="n">
        <f aca="false">IF(J216="","",MIN(1,J216+1.96*O216/100))</f>
        <v>0.447447317380109</v>
      </c>
      <c r="R216" s="32" t="str">
        <f aca="false">IF(L216="","",IF(ABS(L216)&lt;=O216,"Yes","No"))</f>
        <v>No</v>
      </c>
      <c r="S216" s="32" t="str">
        <f aca="false">IF(L216="","",IF(ABS(L216)&lt;=1.96*O216,"Yes","No"))</f>
        <v>Yes</v>
      </c>
      <c r="T216" s="59" t="n">
        <f aca="false">IF(D216="","",ROUND(SQRT(((D216+G216)*O216/100)^2+(J216*(D216+G216)*0.07933)^2),0))</f>
        <v>37</v>
      </c>
      <c r="U216" s="32"/>
    </row>
    <row r="217" customFormat="false" ht="15" hidden="false" customHeight="false" outlineLevel="0" collapsed="false">
      <c r="A217" s="32" t="s">
        <v>418</v>
      </c>
      <c r="B217" s="32" t="s">
        <v>419</v>
      </c>
      <c r="C217" s="32" t="s">
        <v>420</v>
      </c>
      <c r="D217" s="59" t="n">
        <v>232</v>
      </c>
      <c r="E217" s="59" t="n">
        <v>526</v>
      </c>
      <c r="F217" s="68" t="n">
        <f aca="false">IF(E217="","",D217-E217)</f>
        <v>-294</v>
      </c>
      <c r="G217" s="59" t="n">
        <v>315</v>
      </c>
      <c r="H217" s="59" t="n">
        <v>747</v>
      </c>
      <c r="I217" s="68" t="n">
        <f aca="false">IF(H217="","",G217-H217)</f>
        <v>-432</v>
      </c>
      <c r="J217" s="40" t="n">
        <f aca="false">IF(OR(D217="",D217+G217=0),"",D217/(D217+G217))</f>
        <v>0.424131627056673</v>
      </c>
      <c r="K217" s="40" t="n">
        <f aca="false">IF(E217="","",E217/(E217+H217))</f>
        <v>0.413197172034564</v>
      </c>
      <c r="L217" s="69" t="n">
        <f aca="false">IF(OR(K217="",J217=""),"",(J217-K217)*100)</f>
        <v>1.09344550221087</v>
      </c>
      <c r="M217" s="36" t="n">
        <v>2.71116541300278</v>
      </c>
      <c r="N217" s="36" t="n">
        <v>1.27761517265463</v>
      </c>
      <c r="O217" s="36" t="n">
        <f aca="false">SQRT(M217^2+N217^2)</f>
        <v>2.99711835369574</v>
      </c>
      <c r="P217" s="40" t="n">
        <f aca="false">IF(J217="","",MAX(0,J217-1.96*O217/100))</f>
        <v>0.365388107324236</v>
      </c>
      <c r="Q217" s="40" t="n">
        <f aca="false">IF(J217="","",MIN(1,J217+1.96*O217/100))</f>
        <v>0.482875146789109</v>
      </c>
      <c r="R217" s="32" t="str">
        <f aca="false">IF(L217="","",IF(ABS(L217)&lt;=O217,"Yes","No"))</f>
        <v>Yes</v>
      </c>
      <c r="S217" s="32" t="str">
        <f aca="false">IF(L217="","",IF(ABS(L217)&lt;=1.96*O217,"Yes","No"))</f>
        <v>Yes</v>
      </c>
      <c r="T217" s="59" t="n">
        <f aca="false">IF(D217="","",ROUND(SQRT(((D217+G217)*O217/100)^2+(J217*(D217+G217)*0.07897)^2),0))</f>
        <v>25</v>
      </c>
      <c r="U217" s="32"/>
    </row>
    <row r="218" customFormat="false" ht="15" hidden="false" customHeight="false" outlineLevel="0" collapsed="false">
      <c r="A218" s="32" t="s">
        <v>418</v>
      </c>
      <c r="B218" s="32" t="s">
        <v>419</v>
      </c>
      <c r="C218" s="32" t="s">
        <v>421</v>
      </c>
      <c r="D218" s="59" t="n">
        <v>613</v>
      </c>
      <c r="E218" s="59" t="n">
        <v>648</v>
      </c>
      <c r="F218" s="68" t="n">
        <f aca="false">IF(E218="","",D218-E218)</f>
        <v>-35</v>
      </c>
      <c r="G218" s="59" t="n">
        <v>622</v>
      </c>
      <c r="H218" s="59" t="n">
        <v>679</v>
      </c>
      <c r="I218" s="68" t="n">
        <f aca="false">IF(H218="","",G218-H218)</f>
        <v>-57</v>
      </c>
      <c r="J218" s="40" t="n">
        <f aca="false">IF(OR(D218="",D218+G218=0),"",D218/(D218+G218))</f>
        <v>0.496356275303644</v>
      </c>
      <c r="K218" s="40" t="n">
        <f aca="false">IF(E218="","",E218/(E218+H218))</f>
        <v>0.488319517709118</v>
      </c>
      <c r="L218" s="69" t="n">
        <f aca="false">IF(OR(K218="",J218=""),"",(J218-K218)*100)</f>
        <v>0.803675759452543</v>
      </c>
      <c r="M218" s="36" t="n">
        <v>2.38700327881287</v>
      </c>
      <c r="N218" s="36" t="n">
        <v>1.27761517265463</v>
      </c>
      <c r="O218" s="36" t="n">
        <f aca="false">SQRT(M218^2+N218^2)</f>
        <v>2.70741300552035</v>
      </c>
      <c r="P218" s="40" t="n">
        <f aca="false">IF(J218="","",MAX(0,J218-1.96*O218/100))</f>
        <v>0.443290980395445</v>
      </c>
      <c r="Q218" s="40" t="n">
        <f aca="false">IF(J218="","",MIN(1,J218+1.96*O218/100))</f>
        <v>0.549421570211843</v>
      </c>
      <c r="R218" s="32" t="str">
        <f aca="false">IF(L218="","",IF(ABS(L218)&lt;=O218,"Yes","No"))</f>
        <v>Yes</v>
      </c>
      <c r="S218" s="32" t="str">
        <f aca="false">IF(L218="","",IF(ABS(L218)&lt;=1.96*O218,"Yes","No"))</f>
        <v>Yes</v>
      </c>
      <c r="T218" s="59" t="n">
        <f aca="false">IF(D218="","",ROUND(SQRT(((D218+G218)*O218/100)^2+(J218*(D218+G218)*0.07933)^2),0))</f>
        <v>59</v>
      </c>
      <c r="U218" s="32"/>
    </row>
    <row r="219" customFormat="false" ht="15" hidden="false" customHeight="false" outlineLevel="0" collapsed="false">
      <c r="A219" s="32" t="s">
        <v>418</v>
      </c>
      <c r="B219" s="32" t="s">
        <v>422</v>
      </c>
      <c r="C219" s="32" t="s">
        <v>423</v>
      </c>
      <c r="D219" s="59" t="n">
        <v>320</v>
      </c>
      <c r="E219" s="59"/>
      <c r="F219" s="68" t="str">
        <f aca="false">IF(E219="","",D219-E219)</f>
        <v/>
      </c>
      <c r="G219" s="59" t="n">
        <v>443</v>
      </c>
      <c r="H219" s="59"/>
      <c r="I219" s="68" t="str">
        <f aca="false">IF(H219="","",G219-H219)</f>
        <v/>
      </c>
      <c r="J219" s="40" t="n">
        <f aca="false">IF(OR(D219="",D219+G219=0),"",D219/(D219+G219))</f>
        <v>0.419397116644823</v>
      </c>
      <c r="K219" s="40" t="str">
        <f aca="false">IF(E219="","",E219/(E219+H219))</f>
        <v/>
      </c>
      <c r="L219" s="69" t="str">
        <f aca="false">IF(OR(K219="",J219=""),"",(J219-K219)*100)</f>
        <v/>
      </c>
      <c r="M219" s="36" t="n">
        <v>2.71116541300278</v>
      </c>
      <c r="N219" s="36" t="n">
        <v>1.27761517265463</v>
      </c>
      <c r="O219" s="36" t="n">
        <f aca="false">SQRT(M219^2+N219^2)</f>
        <v>2.99711835369574</v>
      </c>
      <c r="P219" s="40" t="n">
        <f aca="false">IF(J219="","",MAX(0,J219-1.96*O219/100))</f>
        <v>0.360653596912387</v>
      </c>
      <c r="Q219" s="40" t="n">
        <f aca="false">IF(J219="","",MIN(1,J219+1.96*O219/100))</f>
        <v>0.47814063637726</v>
      </c>
      <c r="R219" s="32" t="str">
        <f aca="false">IF(L219="","",IF(ABS(L219)&lt;=O219,"Yes","No"))</f>
        <v/>
      </c>
      <c r="S219" s="32" t="str">
        <f aca="false">IF(L219="","",IF(ABS(L219)&lt;=1.96*O219,"Yes","No"))</f>
        <v/>
      </c>
      <c r="T219" s="59" t="n">
        <f aca="false">IF(D219="","",ROUND(SQRT(((D219+G219)*O219/100)^2+(J219*(D219+G219)*0.07897)^2),0))</f>
        <v>34</v>
      </c>
      <c r="U219" s="32" t="s">
        <v>774</v>
      </c>
    </row>
    <row r="220" customFormat="false" ht="15" hidden="false" customHeight="false" outlineLevel="0" collapsed="false">
      <c r="A220" s="32" t="s">
        <v>418</v>
      </c>
      <c r="B220" s="32" t="s">
        <v>422</v>
      </c>
      <c r="C220" s="32" t="s">
        <v>424</v>
      </c>
      <c r="D220" s="59" t="n">
        <v>328</v>
      </c>
      <c r="E220" s="59"/>
      <c r="F220" s="68" t="str">
        <f aca="false">IF(E220="","",D220-E220)</f>
        <v/>
      </c>
      <c r="G220" s="59" t="n">
        <v>434</v>
      </c>
      <c r="H220" s="59"/>
      <c r="I220" s="68" t="str">
        <f aca="false">IF(H220="","",G220-H220)</f>
        <v/>
      </c>
      <c r="J220" s="40" t="n">
        <f aca="false">IF(OR(D220="",D220+G220=0),"",D220/(D220+G220))</f>
        <v>0.430446194225722</v>
      </c>
      <c r="K220" s="40" t="str">
        <f aca="false">IF(E220="","",E220/(E220+H220))</f>
        <v/>
      </c>
      <c r="L220" s="69" t="str">
        <f aca="false">IF(OR(K220="",J220=""),"",(J220-K220)*100)</f>
        <v/>
      </c>
      <c r="M220" s="36" t="n">
        <v>2.71116541300278</v>
      </c>
      <c r="N220" s="36" t="n">
        <v>1.27761517265463</v>
      </c>
      <c r="O220" s="36" t="n">
        <f aca="false">SQRT(M220^2+N220^2)</f>
        <v>2.99711835369574</v>
      </c>
      <c r="P220" s="40" t="n">
        <f aca="false">IF(J220="","",MAX(0,J220-1.96*O220/100))</f>
        <v>0.371702674493285</v>
      </c>
      <c r="Q220" s="40" t="n">
        <f aca="false">IF(J220="","",MIN(1,J220+1.96*O220/100))</f>
        <v>0.489189713958158</v>
      </c>
      <c r="R220" s="32" t="str">
        <f aca="false">IF(L220="","",IF(ABS(L220)&lt;=O220,"Yes","No"))</f>
        <v/>
      </c>
      <c r="S220" s="32" t="str">
        <f aca="false">IF(L220="","",IF(ABS(L220)&lt;=1.96*O220,"Yes","No"))</f>
        <v/>
      </c>
      <c r="T220" s="59" t="n">
        <f aca="false">IF(D220="","",ROUND(SQRT(((D220+G220)*O220/100)^2+(J220*(D220+G220)*0.07897)^2),0))</f>
        <v>35</v>
      </c>
      <c r="U220" s="32" t="s">
        <v>774</v>
      </c>
    </row>
    <row r="221" customFormat="false" ht="15" hidden="false" customHeight="false" outlineLevel="0" collapsed="false">
      <c r="A221" s="32" t="s">
        <v>418</v>
      </c>
      <c r="B221" s="32" t="s">
        <v>425</v>
      </c>
      <c r="C221" s="32" t="s">
        <v>426</v>
      </c>
      <c r="D221" s="59" t="n">
        <v>429</v>
      </c>
      <c r="E221" s="59" t="n">
        <v>441</v>
      </c>
      <c r="F221" s="68" t="n">
        <f aca="false">IF(E221="","",D221-E221)</f>
        <v>-12</v>
      </c>
      <c r="G221" s="59" t="n">
        <v>445</v>
      </c>
      <c r="H221" s="59" t="n">
        <v>513</v>
      </c>
      <c r="I221" s="68" t="n">
        <f aca="false">IF(H221="","",G221-H221)</f>
        <v>-68</v>
      </c>
      <c r="J221" s="40" t="n">
        <f aca="false">IF(OR(D221="",D221+G221=0),"",D221/(D221+G221))</f>
        <v>0.490846681922197</v>
      </c>
      <c r="K221" s="40" t="n">
        <f aca="false">IF(E221="","",E221/(E221+H221))</f>
        <v>0.462264150943396</v>
      </c>
      <c r="L221" s="69" t="n">
        <f aca="false">IF(OR(K221="",J221=""),"",(J221-K221)*100)</f>
        <v>2.85825309788005</v>
      </c>
      <c r="M221" s="36" t="n">
        <v>2.38700327881287</v>
      </c>
      <c r="N221" s="36" t="n">
        <v>1.27761517265463</v>
      </c>
      <c r="O221" s="36" t="n">
        <f aca="false">SQRT(M221^2+N221^2)</f>
        <v>2.70741300552035</v>
      </c>
      <c r="P221" s="40" t="n">
        <f aca="false">IF(J221="","",MAX(0,J221-1.96*O221/100))</f>
        <v>0.437781387013998</v>
      </c>
      <c r="Q221" s="40" t="n">
        <f aca="false">IF(J221="","",MIN(1,J221+1.96*O221/100))</f>
        <v>0.543911976830396</v>
      </c>
      <c r="R221" s="32" t="str">
        <f aca="false">IF(L221="","",IF(ABS(L221)&lt;=O221,"Yes","No"))</f>
        <v>No</v>
      </c>
      <c r="S221" s="32" t="str">
        <f aca="false">IF(L221="","",IF(ABS(L221)&lt;=1.96*O221,"Yes","No"))</f>
        <v>Yes</v>
      </c>
      <c r="T221" s="59" t="n">
        <f aca="false">IF(D221="","",ROUND(SQRT(((D221+G221)*O221/100)^2+(J221*(D221+G221)*0.07933)^2),0))</f>
        <v>41</v>
      </c>
      <c r="U221" s="32"/>
    </row>
    <row r="222" customFormat="false" ht="15" hidden="false" customHeight="false" outlineLevel="0" collapsed="false">
      <c r="A222" s="32" t="s">
        <v>418</v>
      </c>
      <c r="B222" s="32" t="s">
        <v>293</v>
      </c>
      <c r="C222" s="32" t="s">
        <v>427</v>
      </c>
      <c r="D222" s="59" t="n">
        <v>563</v>
      </c>
      <c r="E222" s="59" t="n">
        <v>605</v>
      </c>
      <c r="F222" s="68" t="n">
        <f aca="false">IF(E222="","",D222-E222)</f>
        <v>-42</v>
      </c>
      <c r="G222" s="59" t="n">
        <v>345</v>
      </c>
      <c r="H222" s="59" t="n">
        <v>353</v>
      </c>
      <c r="I222" s="68" t="n">
        <f aca="false">IF(H222="","",G222-H222)</f>
        <v>-8</v>
      </c>
      <c r="J222" s="40" t="n">
        <f aca="false">IF(OR(D222="",D222+G222=0),"",D222/(D222+G222))</f>
        <v>0.620044052863436</v>
      </c>
      <c r="K222" s="40" t="n">
        <f aca="false">IF(E222="","",E222/(E222+H222))</f>
        <v>0.631524008350731</v>
      </c>
      <c r="L222" s="69" t="n">
        <f aca="false">IF(OR(K222="",J222=""),"",(J222-K222)*100)</f>
        <v>-1.14799554872945</v>
      </c>
      <c r="M222" s="36" t="n">
        <v>2.38700327881287</v>
      </c>
      <c r="N222" s="36" t="n">
        <v>1.27761517265463</v>
      </c>
      <c r="O222" s="36" t="n">
        <f aca="false">SQRT(M222^2+N222^2)</f>
        <v>2.70741300552035</v>
      </c>
      <c r="P222" s="40" t="n">
        <f aca="false">IF(J222="","",MAX(0,J222-1.96*O222/100))</f>
        <v>0.566978757955237</v>
      </c>
      <c r="Q222" s="40" t="n">
        <f aca="false">IF(J222="","",MIN(1,J222+1.96*O222/100))</f>
        <v>0.673109347771635</v>
      </c>
      <c r="R222" s="32" t="str">
        <f aca="false">IF(L222="","",IF(ABS(L222)&lt;=O222,"Yes","No"))</f>
        <v>Yes</v>
      </c>
      <c r="S222" s="32" t="str">
        <f aca="false">IF(L222="","",IF(ABS(L222)&lt;=1.96*O222,"Yes","No"))</f>
        <v>Yes</v>
      </c>
      <c r="T222" s="59" t="n">
        <f aca="false">IF(D222="","",ROUND(SQRT(((D222+G222)*O222/100)^2+(J222*(D222+G222)*0.07933)^2),0))</f>
        <v>51</v>
      </c>
      <c r="U222" s="32"/>
    </row>
    <row r="223" customFormat="false" ht="15" hidden="false" customHeight="false" outlineLevel="0" collapsed="false">
      <c r="A223" s="32" t="s">
        <v>418</v>
      </c>
      <c r="B223" s="32" t="s">
        <v>293</v>
      </c>
      <c r="C223" s="32" t="s">
        <v>428</v>
      </c>
      <c r="D223" s="59" t="n">
        <v>767</v>
      </c>
      <c r="E223" s="59" t="n">
        <v>841</v>
      </c>
      <c r="F223" s="68" t="n">
        <f aca="false">IF(E223="","",D223-E223)</f>
        <v>-74</v>
      </c>
      <c r="G223" s="59" t="n">
        <v>494</v>
      </c>
      <c r="H223" s="59" t="n">
        <v>547</v>
      </c>
      <c r="I223" s="68" t="n">
        <f aca="false">IF(H223="","",G223-H223)</f>
        <v>-53</v>
      </c>
      <c r="J223" s="40" t="n">
        <f aca="false">IF(OR(D223="",D223+G223=0),"",D223/(D223+G223))</f>
        <v>0.608247422680412</v>
      </c>
      <c r="K223" s="40" t="n">
        <f aca="false">IF(E223="","",E223/(E223+H223))</f>
        <v>0.605907780979827</v>
      </c>
      <c r="L223" s="69" t="n">
        <f aca="false">IF(OR(K223="",J223=""),"",(J223-K223)*100)</f>
        <v>0.23396417005852</v>
      </c>
      <c r="M223" s="36" t="n">
        <v>2.38700327881287</v>
      </c>
      <c r="N223" s="36" t="n">
        <v>1.27761517265463</v>
      </c>
      <c r="O223" s="36" t="n">
        <f aca="false">SQRT(M223^2+N223^2)</f>
        <v>2.70741300552035</v>
      </c>
      <c r="P223" s="40" t="n">
        <f aca="false">IF(J223="","",MAX(0,J223-1.96*O223/100))</f>
        <v>0.555182127772214</v>
      </c>
      <c r="Q223" s="40" t="n">
        <f aca="false">IF(J223="","",MIN(1,J223+1.96*O223/100))</f>
        <v>0.661312717588611</v>
      </c>
      <c r="R223" s="32" t="str">
        <f aca="false">IF(L223="","",IF(ABS(L223)&lt;=O223,"Yes","No"))</f>
        <v>Yes</v>
      </c>
      <c r="S223" s="32" t="str">
        <f aca="false">IF(L223="","",IF(ABS(L223)&lt;=1.96*O223,"Yes","No"))</f>
        <v>Yes</v>
      </c>
      <c r="T223" s="59" t="n">
        <f aca="false">IF(D223="","",ROUND(SQRT(((D223+G223)*O223/100)^2+(J223*(D223+G223)*0.07933)^2),0))</f>
        <v>70</v>
      </c>
      <c r="U223" s="32"/>
    </row>
    <row r="224" customFormat="false" ht="15" hidden="false" customHeight="false" outlineLevel="0" collapsed="false">
      <c r="A224" s="32" t="s">
        <v>418</v>
      </c>
      <c r="B224" s="32" t="s">
        <v>293</v>
      </c>
      <c r="C224" s="32" t="s">
        <v>429</v>
      </c>
      <c r="D224" s="59" t="n">
        <v>580</v>
      </c>
      <c r="E224" s="59" t="n">
        <v>630</v>
      </c>
      <c r="F224" s="68" t="n">
        <f aca="false">IF(E224="","",D224-E224)</f>
        <v>-50</v>
      </c>
      <c r="G224" s="59" t="n">
        <v>315</v>
      </c>
      <c r="H224" s="59" t="n">
        <v>301</v>
      </c>
      <c r="I224" s="68" t="n">
        <f aca="false">IF(H224="","",G224-H224)</f>
        <v>14</v>
      </c>
      <c r="J224" s="40" t="n">
        <f aca="false">IF(OR(D224="",D224+G224=0),"",D224/(D224+G224))</f>
        <v>0.64804469273743</v>
      </c>
      <c r="K224" s="40" t="n">
        <f aca="false">IF(E224="","",E224/(E224+H224))</f>
        <v>0.676691729323308</v>
      </c>
      <c r="L224" s="69" t="n">
        <f aca="false">IF(OR(K224="",J224=""),"",(J224-K224)*100)</f>
        <v>-2.86470365858781</v>
      </c>
      <c r="M224" s="36" t="n">
        <v>2.38700327881287</v>
      </c>
      <c r="N224" s="36" t="n">
        <v>1.27761517265463</v>
      </c>
      <c r="O224" s="36" t="n">
        <f aca="false">SQRT(M224^2+N224^2)</f>
        <v>2.70741300552035</v>
      </c>
      <c r="P224" s="40" t="n">
        <f aca="false">IF(J224="","",MAX(0,J224-1.96*O224/100))</f>
        <v>0.594979397829231</v>
      </c>
      <c r="Q224" s="40" t="n">
        <f aca="false">IF(J224="","",MIN(1,J224+1.96*O224/100))</f>
        <v>0.701109987645629</v>
      </c>
      <c r="R224" s="32" t="str">
        <f aca="false">IF(L224="","",IF(ABS(L224)&lt;=O224,"Yes","No"))</f>
        <v>No</v>
      </c>
      <c r="S224" s="32" t="str">
        <f aca="false">IF(L224="","",IF(ABS(L224)&lt;=1.96*O224,"Yes","No"))</f>
        <v>Yes</v>
      </c>
      <c r="T224" s="59" t="n">
        <f aca="false">IF(D224="","",ROUND(SQRT(((D224+G224)*O224/100)^2+(J224*(D224+G224)*0.07933)^2),0))</f>
        <v>52</v>
      </c>
      <c r="U224" s="32"/>
    </row>
    <row r="225" customFormat="false" ht="15" hidden="false" customHeight="false" outlineLevel="0" collapsed="false">
      <c r="A225" s="32" t="s">
        <v>418</v>
      </c>
      <c r="B225" s="32" t="s">
        <v>293</v>
      </c>
      <c r="C225" s="32" t="s">
        <v>430</v>
      </c>
      <c r="D225" s="59" t="n">
        <v>428</v>
      </c>
      <c r="E225" s="59" t="n">
        <v>463</v>
      </c>
      <c r="F225" s="68" t="n">
        <f aca="false">IF(E225="","",D225-E225)</f>
        <v>-35</v>
      </c>
      <c r="G225" s="59" t="n">
        <v>225</v>
      </c>
      <c r="H225" s="59" t="n">
        <v>238</v>
      </c>
      <c r="I225" s="68" t="n">
        <f aca="false">IF(H225="","",G225-H225)</f>
        <v>-13</v>
      </c>
      <c r="J225" s="40" t="n">
        <f aca="false">IF(OR(D225="",D225+G225=0),"",D225/(D225+G225))</f>
        <v>0.655436447166922</v>
      </c>
      <c r="K225" s="40" t="n">
        <f aca="false">IF(E225="","",E225/(E225+H225))</f>
        <v>0.660485021398003</v>
      </c>
      <c r="L225" s="69" t="n">
        <f aca="false">IF(OR(K225="",J225=""),"",(J225-K225)*100)</f>
        <v>-0.504857423108085</v>
      </c>
      <c r="M225" s="36" t="n">
        <v>2.71116541300278</v>
      </c>
      <c r="N225" s="36" t="n">
        <v>1.27761517265463</v>
      </c>
      <c r="O225" s="36" t="n">
        <f aca="false">SQRT(M225^2+N225^2)</f>
        <v>2.99711835369574</v>
      </c>
      <c r="P225" s="40" t="n">
        <f aca="false">IF(J225="","",MAX(0,J225-1.96*O225/100))</f>
        <v>0.596692927434485</v>
      </c>
      <c r="Q225" s="40" t="n">
        <f aca="false">IF(J225="","",MIN(1,J225+1.96*O225/100))</f>
        <v>0.714179966899359</v>
      </c>
      <c r="R225" s="32" t="str">
        <f aca="false">IF(L225="","",IF(ABS(L225)&lt;=O225,"Yes","No"))</f>
        <v>Yes</v>
      </c>
      <c r="S225" s="32" t="str">
        <f aca="false">IF(L225="","",IF(ABS(L225)&lt;=1.96*O225,"Yes","No"))</f>
        <v>Yes</v>
      </c>
      <c r="T225" s="59" t="n">
        <f aca="false">IF(D225="","",ROUND(SQRT(((D225+G225)*O225/100)^2+(J225*(D225+G225)*0.07897)^2),0))</f>
        <v>39</v>
      </c>
      <c r="U225" s="32"/>
    </row>
    <row r="226" customFormat="false" ht="15" hidden="false" customHeight="false" outlineLevel="0" collapsed="false">
      <c r="A226" s="32" t="s">
        <v>418</v>
      </c>
      <c r="B226" s="32" t="s">
        <v>293</v>
      </c>
      <c r="C226" s="32" t="s">
        <v>431</v>
      </c>
      <c r="D226" s="59" t="n">
        <v>575</v>
      </c>
      <c r="E226" s="59" t="n">
        <v>594</v>
      </c>
      <c r="F226" s="68" t="n">
        <f aca="false">IF(E226="","",D226-E226)</f>
        <v>-19</v>
      </c>
      <c r="G226" s="59" t="n">
        <v>348</v>
      </c>
      <c r="H226" s="59" t="n">
        <v>383</v>
      </c>
      <c r="I226" s="68" t="n">
        <f aca="false">IF(H226="","",G226-H226)</f>
        <v>-35</v>
      </c>
      <c r="J226" s="40" t="n">
        <f aca="false">IF(OR(D226="",D226+G226=0),"",D226/(D226+G226))</f>
        <v>0.62296858071506</v>
      </c>
      <c r="K226" s="40" t="n">
        <f aca="false">IF(E226="","",E226/(E226+H226))</f>
        <v>0.607983623336745</v>
      </c>
      <c r="L226" s="69" t="n">
        <f aca="false">IF(OR(K226="",J226=""),"",(J226-K226)*100)</f>
        <v>1.49849573783144</v>
      </c>
      <c r="M226" s="36" t="n">
        <v>2.38700327881287</v>
      </c>
      <c r="N226" s="36" t="n">
        <v>1.27761517265463</v>
      </c>
      <c r="O226" s="36" t="n">
        <f aca="false">SQRT(M226^2+N226^2)</f>
        <v>2.70741300552035</v>
      </c>
      <c r="P226" s="40" t="n">
        <f aca="false">IF(J226="","",MAX(0,J226-1.96*O226/100))</f>
        <v>0.569903285806861</v>
      </c>
      <c r="Q226" s="40" t="n">
        <f aca="false">IF(J226="","",MIN(1,J226+1.96*O226/100))</f>
        <v>0.676033875623259</v>
      </c>
      <c r="R226" s="32" t="str">
        <f aca="false">IF(L226="","",IF(ABS(L226)&lt;=O226,"Yes","No"))</f>
        <v>Yes</v>
      </c>
      <c r="S226" s="32" t="str">
        <f aca="false">IF(L226="","",IF(ABS(L226)&lt;=1.96*O226,"Yes","No"))</f>
        <v>Yes</v>
      </c>
      <c r="T226" s="59" t="n">
        <f aca="false">IF(D226="","",ROUND(SQRT(((D226+G226)*O226/100)^2+(J226*(D226+G226)*0.07933)^2),0))</f>
        <v>52</v>
      </c>
      <c r="U226" s="32"/>
    </row>
    <row r="227" customFormat="false" ht="15" hidden="false" customHeight="false" outlineLevel="0" collapsed="false">
      <c r="A227" s="32" t="s">
        <v>418</v>
      </c>
      <c r="B227" s="32" t="s">
        <v>293</v>
      </c>
      <c r="C227" s="32" t="s">
        <v>432</v>
      </c>
      <c r="D227" s="59" t="n">
        <v>749</v>
      </c>
      <c r="E227" s="59" t="n">
        <v>777</v>
      </c>
      <c r="F227" s="68" t="n">
        <f aca="false">IF(E227="","",D227-E227)</f>
        <v>-28</v>
      </c>
      <c r="G227" s="59" t="n">
        <v>388</v>
      </c>
      <c r="H227" s="59" t="n">
        <v>422</v>
      </c>
      <c r="I227" s="68" t="n">
        <f aca="false">IF(H227="","",G227-H227)</f>
        <v>-34</v>
      </c>
      <c r="J227" s="40" t="n">
        <f aca="false">IF(OR(D227="",D227+G227=0),"",D227/(D227+G227))</f>
        <v>0.658751099384345</v>
      </c>
      <c r="K227" s="40" t="n">
        <f aca="false">IF(E227="","",E227/(E227+H227))</f>
        <v>0.648040033361134</v>
      </c>
      <c r="L227" s="69" t="n">
        <f aca="false">IF(OR(K227="",J227=""),"",(J227-K227)*100)</f>
        <v>1.07110660232105</v>
      </c>
      <c r="M227" s="36" t="n">
        <v>2.38700327881287</v>
      </c>
      <c r="N227" s="36" t="n">
        <v>1.27761517265463</v>
      </c>
      <c r="O227" s="36" t="n">
        <f aca="false">SQRT(M227^2+N227^2)</f>
        <v>2.70741300552035</v>
      </c>
      <c r="P227" s="40" t="n">
        <f aca="false">IF(J227="","",MAX(0,J227-1.96*O227/100))</f>
        <v>0.605685804476146</v>
      </c>
      <c r="Q227" s="40" t="n">
        <f aca="false">IF(J227="","",MIN(1,J227+1.96*O227/100))</f>
        <v>0.711816394292544</v>
      </c>
      <c r="R227" s="32" t="str">
        <f aca="false">IF(L227="","",IF(ABS(L227)&lt;=O227,"Yes","No"))</f>
        <v>Yes</v>
      </c>
      <c r="S227" s="32" t="str">
        <f aca="false">IF(L227="","",IF(ABS(L227)&lt;=1.96*O227,"Yes","No"))</f>
        <v>Yes</v>
      </c>
      <c r="T227" s="59" t="n">
        <f aca="false">IF(D227="","",ROUND(SQRT(((D227+G227)*O227/100)^2+(J227*(D227+G227)*0.07933)^2),0))</f>
        <v>67</v>
      </c>
      <c r="U227" s="32"/>
    </row>
    <row r="228" customFormat="false" ht="15" hidden="false" customHeight="false" outlineLevel="0" collapsed="false">
      <c r="A228" s="32" t="s">
        <v>418</v>
      </c>
      <c r="B228" s="32" t="s">
        <v>293</v>
      </c>
      <c r="C228" s="32" t="s">
        <v>433</v>
      </c>
      <c r="D228" s="59" t="n">
        <v>563</v>
      </c>
      <c r="E228" s="59" t="n">
        <v>611</v>
      </c>
      <c r="F228" s="68" t="n">
        <f aca="false">IF(E228="","",D228-E228)</f>
        <v>-48</v>
      </c>
      <c r="G228" s="59" t="n">
        <v>376</v>
      </c>
      <c r="H228" s="59" t="n">
        <v>412</v>
      </c>
      <c r="I228" s="68" t="n">
        <f aca="false">IF(H228="","",G228-H228)</f>
        <v>-36</v>
      </c>
      <c r="J228" s="40" t="n">
        <f aca="false">IF(OR(D228="",D228+G228=0),"",D228/(D228+G228))</f>
        <v>0.599574014909478</v>
      </c>
      <c r="K228" s="40" t="n">
        <f aca="false">IF(E228="","",E228/(E228+H228))</f>
        <v>0.597262952101662</v>
      </c>
      <c r="L228" s="69" t="n">
        <f aca="false">IF(OR(K228="",J228=""),"",(J228-K228)*100)</f>
        <v>0.231106280781634</v>
      </c>
      <c r="M228" s="36" t="n">
        <v>2.38700327881287</v>
      </c>
      <c r="N228" s="36" t="n">
        <v>1.27761517265463</v>
      </c>
      <c r="O228" s="36" t="n">
        <f aca="false">SQRT(M228^2+N228^2)</f>
        <v>2.70741300552035</v>
      </c>
      <c r="P228" s="40" t="n">
        <f aca="false">IF(J228="","",MAX(0,J228-1.96*O228/100))</f>
        <v>0.546508720001279</v>
      </c>
      <c r="Q228" s="40" t="n">
        <f aca="false">IF(J228="","",MIN(1,J228+1.96*O228/100))</f>
        <v>0.652639309817677</v>
      </c>
      <c r="R228" s="32" t="str">
        <f aca="false">IF(L228="","",IF(ABS(L228)&lt;=O228,"Yes","No"))</f>
        <v>Yes</v>
      </c>
      <c r="S228" s="32" t="str">
        <f aca="false">IF(L228="","",IF(ABS(L228)&lt;=1.96*O228,"Yes","No"))</f>
        <v>Yes</v>
      </c>
      <c r="T228" s="59" t="n">
        <f aca="false">IF(D228="","",ROUND(SQRT(((D228+G228)*O228/100)^2+(J228*(D228+G228)*0.07933)^2),0))</f>
        <v>51</v>
      </c>
      <c r="U228" s="32"/>
    </row>
    <row r="229" customFormat="false" ht="15" hidden="false" customHeight="false" outlineLevel="0" collapsed="false">
      <c r="A229" s="32" t="s">
        <v>418</v>
      </c>
      <c r="B229" s="32" t="s">
        <v>293</v>
      </c>
      <c r="C229" s="32" t="s">
        <v>434</v>
      </c>
      <c r="D229" s="59" t="n">
        <v>434</v>
      </c>
      <c r="E229" s="59" t="n">
        <v>458</v>
      </c>
      <c r="F229" s="68" t="n">
        <f aca="false">IF(E229="","",D229-E229)</f>
        <v>-24</v>
      </c>
      <c r="G229" s="59" t="n">
        <v>240</v>
      </c>
      <c r="H229" s="59" t="n">
        <v>241</v>
      </c>
      <c r="I229" s="68" t="n">
        <f aca="false">IF(H229="","",G229-H229)</f>
        <v>-1</v>
      </c>
      <c r="J229" s="40" t="n">
        <f aca="false">IF(OR(D229="",D229+G229=0),"",D229/(D229+G229))</f>
        <v>0.643916913946588</v>
      </c>
      <c r="K229" s="40" t="n">
        <f aca="false">IF(E229="","",E229/(E229+H229))</f>
        <v>0.655221745350501</v>
      </c>
      <c r="L229" s="69" t="n">
        <f aca="false">IF(OR(K229="",J229=""),"",(J229-K229)*100)</f>
        <v>-1.13048314039131</v>
      </c>
      <c r="M229" s="36" t="n">
        <v>2.71116541300278</v>
      </c>
      <c r="N229" s="36" t="n">
        <v>1.27761517265463</v>
      </c>
      <c r="O229" s="36" t="n">
        <f aca="false">SQRT(M229^2+N229^2)</f>
        <v>2.99711835369574</v>
      </c>
      <c r="P229" s="40" t="n">
        <f aca="false">IF(J229="","",MAX(0,J229-1.96*O229/100))</f>
        <v>0.585173394214151</v>
      </c>
      <c r="Q229" s="40" t="n">
        <f aca="false">IF(J229="","",MIN(1,J229+1.96*O229/100))</f>
        <v>0.702660433679024</v>
      </c>
      <c r="R229" s="32" t="str">
        <f aca="false">IF(L229="","",IF(ABS(L229)&lt;=O229,"Yes","No"))</f>
        <v>Yes</v>
      </c>
      <c r="S229" s="32" t="str">
        <f aca="false">IF(L229="","",IF(ABS(L229)&lt;=1.96*O229,"Yes","No"))</f>
        <v>Yes</v>
      </c>
      <c r="T229" s="59" t="n">
        <f aca="false">IF(D229="","",ROUND(SQRT(((D229+G229)*O229/100)^2+(J229*(D229+G229)*0.07897)^2),0))</f>
        <v>40</v>
      </c>
      <c r="U229" s="32"/>
    </row>
    <row r="230" customFormat="false" ht="15" hidden="false" customHeight="false" outlineLevel="0" collapsed="false">
      <c r="A230" s="32" t="s">
        <v>418</v>
      </c>
      <c r="B230" s="32" t="s">
        <v>293</v>
      </c>
      <c r="C230" s="32" t="s">
        <v>435</v>
      </c>
      <c r="D230" s="59" t="n">
        <v>503</v>
      </c>
      <c r="E230" s="59" t="n">
        <v>545</v>
      </c>
      <c r="F230" s="68" t="n">
        <f aca="false">IF(E230="","",D230-E230)</f>
        <v>-42</v>
      </c>
      <c r="G230" s="59" t="n">
        <v>262</v>
      </c>
      <c r="H230" s="59" t="n">
        <v>242</v>
      </c>
      <c r="I230" s="68" t="n">
        <f aca="false">IF(H230="","",G230-H230)</f>
        <v>20</v>
      </c>
      <c r="J230" s="40" t="n">
        <f aca="false">IF(OR(D230="",D230+G230=0),"",D230/(D230+G230))</f>
        <v>0.657516339869281</v>
      </c>
      <c r="K230" s="40" t="n">
        <f aca="false">IF(E230="","",E230/(E230+H230))</f>
        <v>0.692503176620076</v>
      </c>
      <c r="L230" s="69" t="n">
        <f aca="false">IF(OR(K230="",J230=""),"",(J230-K230)*100)</f>
        <v>-3.49868367507952</v>
      </c>
      <c r="M230" s="36" t="n">
        <v>2.71116541300278</v>
      </c>
      <c r="N230" s="36" t="n">
        <v>1.27761517265463</v>
      </c>
      <c r="O230" s="36" t="n">
        <f aca="false">SQRT(M230^2+N230^2)</f>
        <v>2.99711835369574</v>
      </c>
      <c r="P230" s="40" t="n">
        <f aca="false">IF(J230="","",MAX(0,J230-1.96*O230/100))</f>
        <v>0.598772820136845</v>
      </c>
      <c r="Q230" s="40" t="n">
        <f aca="false">IF(J230="","",MIN(1,J230+1.96*O230/100))</f>
        <v>0.716259859601718</v>
      </c>
      <c r="R230" s="32" t="str">
        <f aca="false">IF(L230="","",IF(ABS(L230)&lt;=O230,"Yes","No"))</f>
        <v>No</v>
      </c>
      <c r="S230" s="32" t="str">
        <f aca="false">IF(L230="","",IF(ABS(L230)&lt;=1.96*O230,"Yes","No"))</f>
        <v>Yes</v>
      </c>
      <c r="T230" s="59" t="n">
        <f aca="false">IF(D230="","",ROUND(SQRT(((D230+G230)*O230/100)^2+(J230*(D230+G230)*0.07897)^2),0))</f>
        <v>46</v>
      </c>
      <c r="U230" s="32"/>
    </row>
    <row r="231" customFormat="false" ht="15" hidden="false" customHeight="false" outlineLevel="0" collapsed="false">
      <c r="A231" s="32" t="s">
        <v>418</v>
      </c>
      <c r="B231" s="32" t="s">
        <v>293</v>
      </c>
      <c r="C231" s="32" t="s">
        <v>436</v>
      </c>
      <c r="D231" s="59" t="n">
        <v>709</v>
      </c>
      <c r="E231" s="59" t="n">
        <v>710</v>
      </c>
      <c r="F231" s="68" t="n">
        <f aca="false">IF(E231="","",D231-E231)</f>
        <v>-1</v>
      </c>
      <c r="G231" s="59" t="n">
        <v>374</v>
      </c>
      <c r="H231" s="59" t="n">
        <v>403</v>
      </c>
      <c r="I231" s="68" t="n">
        <f aca="false">IF(H231="","",G231-H231)</f>
        <v>-29</v>
      </c>
      <c r="J231" s="40" t="n">
        <f aca="false">IF(OR(D231="",D231+G231=0),"",D231/(D231+G231))</f>
        <v>0.65466297322253</v>
      </c>
      <c r="K231" s="40" t="n">
        <f aca="false">IF(E231="","",E231/(E231+H231))</f>
        <v>0.637915543575921</v>
      </c>
      <c r="L231" s="69" t="n">
        <f aca="false">IF(OR(K231="",J231=""),"",(J231-K231)*100)</f>
        <v>1.6747429646609</v>
      </c>
      <c r="M231" s="36" t="n">
        <v>2.38700327881287</v>
      </c>
      <c r="N231" s="36" t="n">
        <v>1.27761517265463</v>
      </c>
      <c r="O231" s="36" t="n">
        <f aca="false">SQRT(M231^2+N231^2)</f>
        <v>2.70741300552035</v>
      </c>
      <c r="P231" s="40" t="n">
        <f aca="false">IF(J231="","",MAX(0,J231-1.96*O231/100))</f>
        <v>0.601597678314331</v>
      </c>
      <c r="Q231" s="40" t="n">
        <f aca="false">IF(J231="","",MIN(1,J231+1.96*O231/100))</f>
        <v>0.707728268130729</v>
      </c>
      <c r="R231" s="32" t="str">
        <f aca="false">IF(L231="","",IF(ABS(L231)&lt;=O231,"Yes","No"))</f>
        <v>Yes</v>
      </c>
      <c r="S231" s="32" t="str">
        <f aca="false">IF(L231="","",IF(ABS(L231)&lt;=1.96*O231,"Yes","No"))</f>
        <v>Yes</v>
      </c>
      <c r="T231" s="59" t="n">
        <f aca="false">IF(D231="","",ROUND(SQRT(((D231+G231)*O231/100)^2+(J231*(D231+G231)*0.07933)^2),0))</f>
        <v>63</v>
      </c>
      <c r="U231" s="32"/>
    </row>
    <row r="232" customFormat="false" ht="15" hidden="false" customHeight="false" outlineLevel="0" collapsed="false">
      <c r="A232" s="32" t="s">
        <v>418</v>
      </c>
      <c r="B232" s="32" t="s">
        <v>293</v>
      </c>
      <c r="C232" s="32" t="s">
        <v>437</v>
      </c>
      <c r="D232" s="59" t="n">
        <v>654</v>
      </c>
      <c r="E232" s="59" t="n">
        <v>510</v>
      </c>
      <c r="F232" s="68" t="n">
        <f aca="false">IF(E232="","",D232-E232)</f>
        <v>144</v>
      </c>
      <c r="G232" s="59" t="n">
        <v>229</v>
      </c>
      <c r="H232" s="59" t="n">
        <v>227</v>
      </c>
      <c r="I232" s="68" t="n">
        <f aca="false">IF(H232="","",G232-H232)</f>
        <v>2</v>
      </c>
      <c r="J232" s="40" t="n">
        <f aca="false">IF(OR(D232="",D232+G232=0),"",D232/(D232+G232))</f>
        <v>0.740656851642129</v>
      </c>
      <c r="K232" s="40" t="n">
        <f aca="false">IF(E232="","",E232/(E232+H232))</f>
        <v>0.691994572591588</v>
      </c>
      <c r="L232" s="69" t="n">
        <f aca="false">IF(OR(K232="",J232=""),"",(J232-K232)*100)</f>
        <v>4.86622790505417</v>
      </c>
      <c r="M232" s="36" t="n">
        <v>2.38700327881287</v>
      </c>
      <c r="N232" s="36" t="n">
        <v>1.27761517265463</v>
      </c>
      <c r="O232" s="36" t="n">
        <f aca="false">SQRT(M232^2+N232^2)</f>
        <v>2.70741300552035</v>
      </c>
      <c r="P232" s="40" t="n">
        <f aca="false">IF(J232="","",MAX(0,J232-1.96*O232/100))</f>
        <v>0.68759155673393</v>
      </c>
      <c r="Q232" s="40" t="n">
        <f aca="false">IF(J232="","",MIN(1,J232+1.96*O232/100))</f>
        <v>0.793722146550328</v>
      </c>
      <c r="R232" s="32" t="str">
        <f aca="false">IF(L232="","",IF(ABS(L232)&lt;=O232,"Yes","No"))</f>
        <v>No</v>
      </c>
      <c r="S232" s="32" t="str">
        <f aca="false">IF(L232="","",IF(ABS(L232)&lt;=1.96*O232,"Yes","No"))</f>
        <v>Yes</v>
      </c>
      <c r="T232" s="59" t="n">
        <f aca="false">IF(D232="","",ROUND(SQRT(((D232+G232)*O232/100)^2+(J232*(D232+G232)*0.07933)^2),0))</f>
        <v>57</v>
      </c>
      <c r="U232" s="32"/>
    </row>
    <row r="233" customFormat="false" ht="15" hidden="false" customHeight="false" outlineLevel="0" collapsed="false">
      <c r="A233" s="32" t="s">
        <v>418</v>
      </c>
      <c r="B233" s="32" t="s">
        <v>293</v>
      </c>
      <c r="C233" s="32" t="s">
        <v>438</v>
      </c>
      <c r="D233" s="59" t="n">
        <v>523</v>
      </c>
      <c r="E233" s="59" t="n">
        <v>540</v>
      </c>
      <c r="F233" s="68" t="n">
        <f aca="false">IF(E233="","",D233-E233)</f>
        <v>-17</v>
      </c>
      <c r="G233" s="59" t="n">
        <v>289</v>
      </c>
      <c r="H233" s="59" t="n">
        <v>307</v>
      </c>
      <c r="I233" s="68" t="n">
        <f aca="false">IF(H233="","",G233-H233)</f>
        <v>-18</v>
      </c>
      <c r="J233" s="40" t="n">
        <f aca="false">IF(OR(D233="",D233+G233=0),"",D233/(D233+G233))</f>
        <v>0.644088669950739</v>
      </c>
      <c r="K233" s="40" t="n">
        <f aca="false">IF(E233="","",E233/(E233+H233))</f>
        <v>0.63754427390791</v>
      </c>
      <c r="L233" s="69" t="n">
        <f aca="false">IF(OR(K233="",J233=""),"",(J233-K233)*100)</f>
        <v>0.654439604282864</v>
      </c>
      <c r="M233" s="36" t="n">
        <v>2.71116541300278</v>
      </c>
      <c r="N233" s="36" t="n">
        <v>1.27761517265463</v>
      </c>
      <c r="O233" s="36" t="n">
        <f aca="false">SQRT(M233^2+N233^2)</f>
        <v>2.99711835369574</v>
      </c>
      <c r="P233" s="40" t="n">
        <f aca="false">IF(J233="","",MAX(0,J233-1.96*O233/100))</f>
        <v>0.585345150218302</v>
      </c>
      <c r="Q233" s="40" t="n">
        <f aca="false">IF(J233="","",MIN(1,J233+1.96*O233/100))</f>
        <v>0.702832189683175</v>
      </c>
      <c r="R233" s="32" t="str">
        <f aca="false">IF(L233="","",IF(ABS(L233)&lt;=O233,"Yes","No"))</f>
        <v>Yes</v>
      </c>
      <c r="S233" s="32" t="str">
        <f aca="false">IF(L233="","",IF(ABS(L233)&lt;=1.96*O233,"Yes","No"))</f>
        <v>Yes</v>
      </c>
      <c r="T233" s="59" t="n">
        <f aca="false">IF(D233="","",ROUND(SQRT(((D233+G233)*O233/100)^2+(J233*(D233+G233)*0.07897)^2),0))</f>
        <v>48</v>
      </c>
      <c r="U233" s="32"/>
    </row>
    <row r="234" customFormat="false" ht="15" hidden="false" customHeight="false" outlineLevel="0" collapsed="false">
      <c r="A234" s="32" t="s">
        <v>418</v>
      </c>
      <c r="B234" s="32" t="s">
        <v>293</v>
      </c>
      <c r="C234" s="32" t="s">
        <v>439</v>
      </c>
      <c r="D234" s="59" t="n">
        <v>182</v>
      </c>
      <c r="E234" s="59" t="n">
        <v>156</v>
      </c>
      <c r="F234" s="68" t="n">
        <f aca="false">IF(E234="","",D234-E234)</f>
        <v>26</v>
      </c>
      <c r="G234" s="59" t="n">
        <v>52</v>
      </c>
      <c r="H234" s="59" t="n">
        <v>54</v>
      </c>
      <c r="I234" s="68" t="n">
        <f aca="false">IF(H234="","",G234-H234)</f>
        <v>-2</v>
      </c>
      <c r="J234" s="40" t="n">
        <f aca="false">IF(OR(D234="",D234+G234=0),"",D234/(D234+G234))</f>
        <v>0.777777777777778</v>
      </c>
      <c r="K234" s="40" t="n">
        <f aca="false">IF(E234="","",E234/(E234+H234))</f>
        <v>0.742857142857143</v>
      </c>
      <c r="L234" s="69" t="n">
        <f aca="false">IF(OR(K234="",J234=""),"",(J234-K234)*100)</f>
        <v>3.49206349206349</v>
      </c>
      <c r="M234" s="36" t="n">
        <v>4.03818272070787</v>
      </c>
      <c r="N234" s="36" t="n">
        <v>1.27761517265463</v>
      </c>
      <c r="O234" s="36" t="n">
        <f aca="false">SQRT(M234^2+N234^2)</f>
        <v>4.23547166384346</v>
      </c>
      <c r="P234" s="40" t="n">
        <f aca="false">IF(J234="","",MAX(0,J234-1.96*O234/100))</f>
        <v>0.694762533166446</v>
      </c>
      <c r="Q234" s="40" t="n">
        <f aca="false">IF(J234="","",MIN(1,J234+1.96*O234/100))</f>
        <v>0.86079302238911</v>
      </c>
      <c r="R234" s="32" t="str">
        <f aca="false">IF(L234="","",IF(ABS(L234)&lt;=O234,"Yes","No"))</f>
        <v>Yes</v>
      </c>
      <c r="S234" s="32" t="str">
        <f aca="false">IF(L234="","",IF(ABS(L234)&lt;=1.96*O234,"Yes","No"))</f>
        <v>Yes</v>
      </c>
      <c r="T234" s="59" t="n">
        <f aca="false">IF(D234="","",ROUND(SQRT(((D234+G234)*O234/100)^2+(J234*(D234+G234)*0.12018)^2),0))</f>
        <v>24</v>
      </c>
      <c r="U234" s="32"/>
    </row>
    <row r="235" customFormat="false" ht="15" hidden="false" customHeight="false" outlineLevel="0" collapsed="false">
      <c r="A235" s="32" t="s">
        <v>418</v>
      </c>
      <c r="B235" s="32" t="s">
        <v>293</v>
      </c>
      <c r="C235" s="32" t="s">
        <v>440</v>
      </c>
      <c r="D235" s="59" t="n">
        <v>331</v>
      </c>
      <c r="E235" s="59" t="n">
        <v>353</v>
      </c>
      <c r="F235" s="68" t="n">
        <f aca="false">IF(E235="","",D235-E235)</f>
        <v>-22</v>
      </c>
      <c r="G235" s="59" t="n">
        <v>104</v>
      </c>
      <c r="H235" s="59" t="n">
        <v>92</v>
      </c>
      <c r="I235" s="68" t="n">
        <f aca="false">IF(H235="","",G235-H235)</f>
        <v>12</v>
      </c>
      <c r="J235" s="40" t="n">
        <f aca="false">IF(OR(D235="",D235+G235=0),"",D235/(D235+G235))</f>
        <v>0.760919540229885</v>
      </c>
      <c r="K235" s="40" t="n">
        <f aca="false">IF(E235="","",E235/(E235+H235))</f>
        <v>0.793258426966292</v>
      </c>
      <c r="L235" s="69" t="n">
        <f aca="false">IF(OR(K235="",J235=""),"",(J235-K235)*100)</f>
        <v>-3.23388867364071</v>
      </c>
      <c r="M235" s="36" t="n">
        <v>4.03818272070787</v>
      </c>
      <c r="N235" s="36" t="n">
        <v>1.27761517265463</v>
      </c>
      <c r="O235" s="36" t="n">
        <f aca="false">SQRT(M235^2+N235^2)</f>
        <v>4.23547166384346</v>
      </c>
      <c r="P235" s="40" t="n">
        <f aca="false">IF(J235="","",MAX(0,J235-1.96*O235/100))</f>
        <v>0.677904295618553</v>
      </c>
      <c r="Q235" s="40" t="n">
        <f aca="false">IF(J235="","",MIN(1,J235+1.96*O235/100))</f>
        <v>0.843934784841217</v>
      </c>
      <c r="R235" s="32" t="str">
        <f aca="false">IF(L235="","",IF(ABS(L235)&lt;=O235,"Yes","No"))</f>
        <v>Yes</v>
      </c>
      <c r="S235" s="32" t="str">
        <f aca="false">IF(L235="","",IF(ABS(L235)&lt;=1.96*O235,"Yes","No"))</f>
        <v>Yes</v>
      </c>
      <c r="T235" s="59" t="n">
        <f aca="false">IF(D235="","",ROUND(SQRT(((D235+G235)*O235/100)^2+(J235*(D235+G235)*0.12018)^2),0))</f>
        <v>44</v>
      </c>
      <c r="U235" s="32"/>
    </row>
    <row r="236" customFormat="false" ht="15" hidden="false" customHeight="false" outlineLevel="0" collapsed="false">
      <c r="A236" s="32" t="s">
        <v>418</v>
      </c>
      <c r="B236" s="32" t="s">
        <v>293</v>
      </c>
      <c r="C236" s="32" t="s">
        <v>441</v>
      </c>
      <c r="D236" s="59" t="n">
        <v>286</v>
      </c>
      <c r="E236" s="59" t="n">
        <v>266</v>
      </c>
      <c r="F236" s="68" t="n">
        <f aca="false">IF(E236="","",D236-E236)</f>
        <v>20</v>
      </c>
      <c r="G236" s="59" t="n">
        <v>84</v>
      </c>
      <c r="H236" s="59" t="n">
        <v>88</v>
      </c>
      <c r="I236" s="68" t="n">
        <f aca="false">IF(H236="","",G236-H236)</f>
        <v>-4</v>
      </c>
      <c r="J236" s="40" t="n">
        <f aca="false">IF(OR(D236="",D236+G236=0),"",D236/(D236+G236))</f>
        <v>0.772972972972973</v>
      </c>
      <c r="K236" s="40" t="n">
        <f aca="false">IF(E236="","",E236/(E236+H236))</f>
        <v>0.751412429378531</v>
      </c>
      <c r="L236" s="69" t="n">
        <f aca="false">IF(OR(K236="",J236=""),"",(J236-K236)*100)</f>
        <v>2.15605435944419</v>
      </c>
      <c r="M236" s="36" t="n">
        <v>4.03818272070787</v>
      </c>
      <c r="N236" s="36" t="n">
        <v>1.27761517265463</v>
      </c>
      <c r="O236" s="36" t="n">
        <f aca="false">SQRT(M236^2+N236^2)</f>
        <v>4.23547166384346</v>
      </c>
      <c r="P236" s="40" t="n">
        <f aca="false">IF(J236="","",MAX(0,J236-1.96*O236/100))</f>
        <v>0.689957728361641</v>
      </c>
      <c r="Q236" s="40" t="n">
        <f aca="false">IF(J236="","",MIN(1,J236+1.96*O236/100))</f>
        <v>0.855988217584305</v>
      </c>
      <c r="R236" s="32" t="str">
        <f aca="false">IF(L236="","",IF(ABS(L236)&lt;=O236,"Yes","No"))</f>
        <v>Yes</v>
      </c>
      <c r="S236" s="32" t="str">
        <f aca="false">IF(L236="","",IF(ABS(L236)&lt;=1.96*O236,"Yes","No"))</f>
        <v>Yes</v>
      </c>
      <c r="T236" s="59" t="n">
        <f aca="false">IF(D236="","",ROUND(SQRT(((D236+G236)*O236/100)^2+(J236*(D236+G236)*0.12018)^2),0))</f>
        <v>38</v>
      </c>
      <c r="U236" s="32"/>
    </row>
    <row r="237" customFormat="false" ht="15" hidden="false" customHeight="false" outlineLevel="0" collapsed="false">
      <c r="A237" s="32" t="s">
        <v>418</v>
      </c>
      <c r="B237" s="32" t="s">
        <v>293</v>
      </c>
      <c r="C237" s="32" t="s">
        <v>442</v>
      </c>
      <c r="D237" s="59" t="n">
        <v>361</v>
      </c>
      <c r="E237" s="59" t="n">
        <v>353</v>
      </c>
      <c r="F237" s="68" t="n">
        <f aca="false">IF(E237="","",D237-E237)</f>
        <v>8</v>
      </c>
      <c r="G237" s="59" t="n">
        <v>102</v>
      </c>
      <c r="H237" s="59" t="n">
        <v>88</v>
      </c>
      <c r="I237" s="68" t="n">
        <f aca="false">IF(H237="","",G237-H237)</f>
        <v>14</v>
      </c>
      <c r="J237" s="40" t="n">
        <f aca="false">IF(OR(D237="",D237+G237=0),"",D237/(D237+G237))</f>
        <v>0.779697624190065</v>
      </c>
      <c r="K237" s="40" t="n">
        <f aca="false">IF(E237="","",E237/(E237+H237))</f>
        <v>0.800453514739229</v>
      </c>
      <c r="L237" s="69" t="n">
        <f aca="false">IF(OR(K237="",J237=""),"",(J237-K237)*100)</f>
        <v>-2.07558905491642</v>
      </c>
      <c r="M237" s="36" t="n">
        <v>4.03818272070787</v>
      </c>
      <c r="N237" s="36" t="n">
        <v>1.27761517265463</v>
      </c>
      <c r="O237" s="36" t="n">
        <f aca="false">SQRT(M237^2+N237^2)</f>
        <v>4.23547166384346</v>
      </c>
      <c r="P237" s="40" t="n">
        <f aca="false">IF(J237="","",MAX(0,J237-1.96*O237/100))</f>
        <v>0.696682379578733</v>
      </c>
      <c r="Q237" s="40" t="n">
        <f aca="false">IF(J237="","",MIN(1,J237+1.96*O237/100))</f>
        <v>0.862712868801397</v>
      </c>
      <c r="R237" s="32" t="str">
        <f aca="false">IF(L237="","",IF(ABS(L237)&lt;=O237,"Yes","No"))</f>
        <v>Yes</v>
      </c>
      <c r="S237" s="32" t="str">
        <f aca="false">IF(L237="","",IF(ABS(L237)&lt;=1.96*O237,"Yes","No"))</f>
        <v>Yes</v>
      </c>
      <c r="T237" s="59" t="n">
        <f aca="false">IF(D237="","",ROUND(SQRT(((D237+G237)*O237/100)^2+(J237*(D237+G237)*0.12018)^2),0))</f>
        <v>48</v>
      </c>
      <c r="U237" s="32"/>
    </row>
    <row r="238" customFormat="false" ht="15" hidden="false" customHeight="false" outlineLevel="0" collapsed="false">
      <c r="A238" s="32" t="s">
        <v>418</v>
      </c>
      <c r="B238" s="32" t="s">
        <v>293</v>
      </c>
      <c r="C238" s="32" t="s">
        <v>443</v>
      </c>
      <c r="D238" s="59" t="n">
        <v>719</v>
      </c>
      <c r="E238" s="59" t="n">
        <v>691</v>
      </c>
      <c r="F238" s="68" t="n">
        <f aca="false">IF(E238="","",D238-E238)</f>
        <v>28</v>
      </c>
      <c r="G238" s="59" t="n">
        <v>162</v>
      </c>
      <c r="H238" s="59" t="n">
        <v>98</v>
      </c>
      <c r="I238" s="68" t="n">
        <f aca="false">IF(H238="","",G238-H238)</f>
        <v>64</v>
      </c>
      <c r="J238" s="40" t="n">
        <f aca="false">IF(OR(D238="",D238+G238=0),"",D238/(D238+G238))</f>
        <v>0.816118047673099</v>
      </c>
      <c r="K238" s="40" t="n">
        <f aca="false">IF(E238="","",E238/(E238+H238))</f>
        <v>0.875792141951838</v>
      </c>
      <c r="L238" s="69" t="n">
        <f aca="false">IF(OR(K238="",J238=""),"",(J238-K238)*100)</f>
        <v>-5.9674094278739</v>
      </c>
      <c r="M238" s="36" t="n">
        <v>2.38700327881287</v>
      </c>
      <c r="N238" s="36" t="n">
        <v>1.27761517265463</v>
      </c>
      <c r="O238" s="36" t="n">
        <f aca="false">SQRT(M238^2+N238^2)</f>
        <v>2.70741300552035</v>
      </c>
      <c r="P238" s="40" t="n">
        <f aca="false">IF(J238="","",MAX(0,J238-1.96*O238/100))</f>
        <v>0.7630527527649</v>
      </c>
      <c r="Q238" s="40" t="n">
        <f aca="false">IF(J238="","",MIN(1,J238+1.96*O238/100))</f>
        <v>0.869183342581298</v>
      </c>
      <c r="R238" s="32" t="str">
        <f aca="false">IF(L238="","",IF(ABS(L238)&lt;=O238,"Yes","No"))</f>
        <v>No</v>
      </c>
      <c r="S238" s="32" t="str">
        <f aca="false">IF(L238="","",IF(ABS(L238)&lt;=1.96*O238,"Yes","No"))</f>
        <v>No</v>
      </c>
      <c r="T238" s="59" t="n">
        <f aca="false">IF(D238="","",ROUND(SQRT(((D238+G238)*O238/100)^2+(J238*(D238+G238)*0.07933)^2),0))</f>
        <v>62</v>
      </c>
      <c r="U238" s="32"/>
    </row>
    <row r="239" customFormat="false" ht="15" hidden="false" customHeight="false" outlineLevel="0" collapsed="false">
      <c r="A239" s="32" t="s">
        <v>418</v>
      </c>
      <c r="B239" s="32" t="s">
        <v>293</v>
      </c>
      <c r="C239" s="32" t="s">
        <v>444</v>
      </c>
      <c r="D239" s="59" t="n">
        <v>378</v>
      </c>
      <c r="E239" s="59" t="n">
        <v>370</v>
      </c>
      <c r="F239" s="68" t="n">
        <f aca="false">IF(E239="","",D239-E239)</f>
        <v>8</v>
      </c>
      <c r="G239" s="59" t="n">
        <v>106</v>
      </c>
      <c r="H239" s="59" t="n">
        <v>96</v>
      </c>
      <c r="I239" s="68" t="n">
        <f aca="false">IF(H239="","",G239-H239)</f>
        <v>10</v>
      </c>
      <c r="J239" s="40" t="n">
        <f aca="false">IF(OR(D239="",D239+G239=0),"",D239/(D239+G239))</f>
        <v>0.78099173553719</v>
      </c>
      <c r="K239" s="40" t="n">
        <f aca="false">IF(E239="","",E239/(E239+H239))</f>
        <v>0.793991416309013</v>
      </c>
      <c r="L239" s="69" t="n">
        <f aca="false">IF(OR(K239="",J239=""),"",(J239-K239)*100)</f>
        <v>-1.29996807718228</v>
      </c>
      <c r="M239" s="36" t="n">
        <v>4.03818272070787</v>
      </c>
      <c r="N239" s="36" t="n">
        <v>1.27761517265463</v>
      </c>
      <c r="O239" s="36" t="n">
        <f aca="false">SQRT(M239^2+N239^2)</f>
        <v>4.23547166384346</v>
      </c>
      <c r="P239" s="40" t="n">
        <f aca="false">IF(J239="","",MAX(0,J239-1.96*O239/100))</f>
        <v>0.697976490925858</v>
      </c>
      <c r="Q239" s="40" t="n">
        <f aca="false">IF(J239="","",MIN(1,J239+1.96*O239/100))</f>
        <v>0.864006980148522</v>
      </c>
      <c r="R239" s="32" t="str">
        <f aca="false">IF(L239="","",IF(ABS(L239)&lt;=O239,"Yes","No"))</f>
        <v>Yes</v>
      </c>
      <c r="S239" s="32" t="str">
        <f aca="false">IF(L239="","",IF(ABS(L239)&lt;=1.96*O239,"Yes","No"))</f>
        <v>Yes</v>
      </c>
      <c r="T239" s="59" t="n">
        <f aca="false">IF(D239="","",ROUND(SQRT(((D239+G239)*O239/100)^2+(J239*(D239+G239)*0.12018)^2),0))</f>
        <v>50</v>
      </c>
      <c r="U239" s="32"/>
    </row>
    <row r="240" customFormat="false" ht="15" hidden="false" customHeight="false" outlineLevel="0" collapsed="false">
      <c r="A240" s="32" t="s">
        <v>418</v>
      </c>
      <c r="B240" s="32" t="s">
        <v>293</v>
      </c>
      <c r="C240" s="32" t="s">
        <v>445</v>
      </c>
      <c r="D240" s="59" t="n">
        <v>418</v>
      </c>
      <c r="E240" s="59" t="n">
        <v>378</v>
      </c>
      <c r="F240" s="68" t="n">
        <f aca="false">IF(E240="","",D240-E240)</f>
        <v>40</v>
      </c>
      <c r="G240" s="59" t="n">
        <v>135</v>
      </c>
      <c r="H240" s="59" t="n">
        <v>119</v>
      </c>
      <c r="I240" s="68" t="n">
        <f aca="false">IF(H240="","",G240-H240)</f>
        <v>16</v>
      </c>
      <c r="J240" s="40" t="n">
        <f aca="false">IF(OR(D240="",D240+G240=0),"",D240/(D240+G240))</f>
        <v>0.755877034358047</v>
      </c>
      <c r="K240" s="40" t="n">
        <f aca="false">IF(E240="","",E240/(E240+H240))</f>
        <v>0.76056338028169</v>
      </c>
      <c r="L240" s="69" t="n">
        <f aca="false">IF(OR(K240="",J240=""),"",(J240-K240)*100)</f>
        <v>-0.468634592364314</v>
      </c>
      <c r="M240" s="36" t="n">
        <v>2.71116541300278</v>
      </c>
      <c r="N240" s="36" t="n">
        <v>1.27761517265463</v>
      </c>
      <c r="O240" s="36" t="n">
        <f aca="false">SQRT(M240^2+N240^2)</f>
        <v>2.99711835369574</v>
      </c>
      <c r="P240" s="40" t="n">
        <f aca="false">IF(J240="","",MAX(0,J240-1.96*O240/100))</f>
        <v>0.697133514625611</v>
      </c>
      <c r="Q240" s="40" t="n">
        <f aca="false">IF(J240="","",MIN(1,J240+1.96*O240/100))</f>
        <v>0.814620554090484</v>
      </c>
      <c r="R240" s="32" t="str">
        <f aca="false">IF(L240="","",IF(ABS(L240)&lt;=O240,"Yes","No"))</f>
        <v>Yes</v>
      </c>
      <c r="S240" s="32" t="str">
        <f aca="false">IF(L240="","",IF(ABS(L240)&lt;=1.96*O240,"Yes","No"))</f>
        <v>Yes</v>
      </c>
      <c r="T240" s="59" t="n">
        <f aca="false">IF(D240="","",ROUND(SQRT(((D240+G240)*O240/100)^2+(J240*(D240+G240)*0.07897)^2),0))</f>
        <v>37</v>
      </c>
      <c r="U240" s="32"/>
    </row>
    <row r="241" customFormat="false" ht="15" hidden="false" customHeight="false" outlineLevel="0" collapsed="false">
      <c r="A241" s="32" t="s">
        <v>418</v>
      </c>
      <c r="B241" s="32" t="s">
        <v>293</v>
      </c>
      <c r="C241" s="32" t="s">
        <v>446</v>
      </c>
      <c r="D241" s="59" t="n">
        <v>369</v>
      </c>
      <c r="E241" s="59" t="n">
        <v>412</v>
      </c>
      <c r="F241" s="68" t="n">
        <f aca="false">IF(E241="","",D241-E241)</f>
        <v>-43</v>
      </c>
      <c r="G241" s="59" t="n">
        <v>149</v>
      </c>
      <c r="H241" s="59" t="n">
        <v>152</v>
      </c>
      <c r="I241" s="68" t="n">
        <f aca="false">IF(H241="","",G241-H241)</f>
        <v>-3</v>
      </c>
      <c r="J241" s="40" t="n">
        <f aca="false">IF(OR(D241="",D241+G241=0),"",D241/(D241+G241))</f>
        <v>0.712355212355212</v>
      </c>
      <c r="K241" s="40" t="n">
        <f aca="false">IF(E241="","",E241/(E241+H241))</f>
        <v>0.730496453900709</v>
      </c>
      <c r="L241" s="69" t="n">
        <f aca="false">IF(OR(K241="",J241=""),"",(J241-K241)*100)</f>
        <v>-1.81412415454969</v>
      </c>
      <c r="M241" s="36" t="n">
        <v>4.03818272070787</v>
      </c>
      <c r="N241" s="36" t="n">
        <v>1.27761517265463</v>
      </c>
      <c r="O241" s="36" t="n">
        <f aca="false">SQRT(M241^2+N241^2)</f>
        <v>4.23547166384346</v>
      </c>
      <c r="P241" s="40" t="n">
        <f aca="false">IF(J241="","",MAX(0,J241-1.96*O241/100))</f>
        <v>0.629339967743881</v>
      </c>
      <c r="Q241" s="40" t="n">
        <f aca="false">IF(J241="","",MIN(1,J241+1.96*O241/100))</f>
        <v>0.795370456966544</v>
      </c>
      <c r="R241" s="32" t="str">
        <f aca="false">IF(L241="","",IF(ABS(L241)&lt;=O241,"Yes","No"))</f>
        <v>Yes</v>
      </c>
      <c r="S241" s="32" t="str">
        <f aca="false">IF(L241="","",IF(ABS(L241)&lt;=1.96*O241,"Yes","No"))</f>
        <v>Yes</v>
      </c>
      <c r="T241" s="59" t="n">
        <f aca="false">IF(D241="","",ROUND(SQRT(((D241+G241)*O241/100)^2+(J241*(D241+G241)*0.12018)^2),0))</f>
        <v>49</v>
      </c>
      <c r="U241" s="32"/>
    </row>
    <row r="242" customFormat="false" ht="15" hidden="false" customHeight="false" outlineLevel="0" collapsed="false">
      <c r="A242" s="32" t="s">
        <v>418</v>
      </c>
      <c r="B242" s="32" t="s">
        <v>293</v>
      </c>
      <c r="C242" s="32" t="s">
        <v>447</v>
      </c>
      <c r="D242" s="59" t="n">
        <v>506</v>
      </c>
      <c r="E242" s="59" t="n">
        <v>546</v>
      </c>
      <c r="F242" s="68" t="n">
        <f aca="false">IF(E242="","",D242-E242)</f>
        <v>-40</v>
      </c>
      <c r="G242" s="59" t="n">
        <v>192</v>
      </c>
      <c r="H242" s="59" t="n">
        <v>190</v>
      </c>
      <c r="I242" s="68" t="n">
        <f aca="false">IF(H242="","",G242-H242)</f>
        <v>2</v>
      </c>
      <c r="J242" s="40" t="n">
        <f aca="false">IF(OR(D242="",D242+G242=0),"",D242/(D242+G242))</f>
        <v>0.724928366762178</v>
      </c>
      <c r="K242" s="40" t="n">
        <f aca="false">IF(E242="","",E242/(E242+H242))</f>
        <v>0.741847826086957</v>
      </c>
      <c r="L242" s="69" t="n">
        <f aca="false">IF(OR(K242="",J242=""),"",(J242-K242)*100)</f>
        <v>-1.69194593247789</v>
      </c>
      <c r="M242" s="36" t="n">
        <v>2.71116541300278</v>
      </c>
      <c r="N242" s="36" t="n">
        <v>1.27761517265463</v>
      </c>
      <c r="O242" s="36" t="n">
        <f aca="false">SQRT(M242^2+N242^2)</f>
        <v>2.99711835369574</v>
      </c>
      <c r="P242" s="40" t="n">
        <f aca="false">IF(J242="","",MAX(0,J242-1.96*O242/100))</f>
        <v>0.666184847029741</v>
      </c>
      <c r="Q242" s="40" t="n">
        <f aca="false">IF(J242="","",MIN(1,J242+1.96*O242/100))</f>
        <v>0.783671886494614</v>
      </c>
      <c r="R242" s="32" t="str">
        <f aca="false">IF(L242="","",IF(ABS(L242)&lt;=O242,"Yes","No"))</f>
        <v>Yes</v>
      </c>
      <c r="S242" s="32" t="str">
        <f aca="false">IF(L242="","",IF(ABS(L242)&lt;=1.96*O242,"Yes","No"))</f>
        <v>Yes</v>
      </c>
      <c r="T242" s="59" t="n">
        <f aca="false">IF(D242="","",ROUND(SQRT(((D242+G242)*O242/100)^2+(J242*(D242+G242)*0.07897)^2),0))</f>
        <v>45</v>
      </c>
      <c r="U242" s="32"/>
    </row>
    <row r="243" customFormat="false" ht="15" hidden="false" customHeight="false" outlineLevel="0" collapsed="false">
      <c r="A243" s="32" t="s">
        <v>418</v>
      </c>
      <c r="B243" s="32" t="s">
        <v>293</v>
      </c>
      <c r="C243" s="32" t="s">
        <v>448</v>
      </c>
      <c r="D243" s="59" t="n">
        <v>447</v>
      </c>
      <c r="E243" s="59" t="n">
        <v>483</v>
      </c>
      <c r="F243" s="68" t="n">
        <f aca="false">IF(E243="","",D243-E243)</f>
        <v>-36</v>
      </c>
      <c r="G243" s="59" t="n">
        <v>181</v>
      </c>
      <c r="H243" s="59" t="n">
        <v>192</v>
      </c>
      <c r="I243" s="68" t="n">
        <f aca="false">IF(H243="","",G243-H243)</f>
        <v>-11</v>
      </c>
      <c r="J243" s="40" t="n">
        <f aca="false">IF(OR(D243="",D243+G243=0),"",D243/(D243+G243))</f>
        <v>0.711783439490446</v>
      </c>
      <c r="K243" s="40" t="n">
        <f aca="false">IF(E243="","",E243/(E243+H243))</f>
        <v>0.715555555555556</v>
      </c>
      <c r="L243" s="69" t="n">
        <f aca="false">IF(OR(K243="",J243=""),"",(J243-K243)*100)</f>
        <v>-0.377211606510963</v>
      </c>
      <c r="M243" s="36" t="n">
        <v>2.71116541300278</v>
      </c>
      <c r="N243" s="36" t="n">
        <v>1.27761517265463</v>
      </c>
      <c r="O243" s="36" t="n">
        <f aca="false">SQRT(M243^2+N243^2)</f>
        <v>2.99711835369574</v>
      </c>
      <c r="P243" s="40" t="n">
        <f aca="false">IF(J243="","",MAX(0,J243-1.96*O243/100))</f>
        <v>0.653039919758009</v>
      </c>
      <c r="Q243" s="40" t="n">
        <f aca="false">IF(J243="","",MIN(1,J243+1.96*O243/100))</f>
        <v>0.770526959222882</v>
      </c>
      <c r="R243" s="32" t="str">
        <f aca="false">IF(L243="","",IF(ABS(L243)&lt;=O243,"Yes","No"))</f>
        <v>Yes</v>
      </c>
      <c r="S243" s="32" t="str">
        <f aca="false">IF(L243="","",IF(ABS(L243)&lt;=1.96*O243,"Yes","No"))</f>
        <v>Yes</v>
      </c>
      <c r="T243" s="59" t="n">
        <f aca="false">IF(D243="","",ROUND(SQRT(((D243+G243)*O243/100)^2+(J243*(D243+G243)*0.07897)^2),0))</f>
        <v>40</v>
      </c>
      <c r="U243" s="32"/>
    </row>
    <row r="244" customFormat="false" ht="15" hidden="false" customHeight="false" outlineLevel="0" collapsed="false">
      <c r="A244" s="32" t="s">
        <v>418</v>
      </c>
      <c r="B244" s="32" t="s">
        <v>293</v>
      </c>
      <c r="C244" s="32" t="s">
        <v>449</v>
      </c>
      <c r="D244" s="59" t="n">
        <v>486</v>
      </c>
      <c r="E244" s="59" t="n">
        <v>563</v>
      </c>
      <c r="F244" s="68" t="n">
        <f aca="false">IF(E244="","",D244-E244)</f>
        <v>-77</v>
      </c>
      <c r="G244" s="59" t="n">
        <v>232</v>
      </c>
      <c r="H244" s="59" t="n">
        <v>231</v>
      </c>
      <c r="I244" s="68" t="n">
        <f aca="false">IF(H244="","",G244-H244)</f>
        <v>1</v>
      </c>
      <c r="J244" s="40" t="n">
        <f aca="false">IF(OR(D244="",D244+G244=0),"",D244/(D244+G244))</f>
        <v>0.676880222841226</v>
      </c>
      <c r="K244" s="40" t="n">
        <f aca="false">IF(E244="","",E244/(E244+H244))</f>
        <v>0.709068010075567</v>
      </c>
      <c r="L244" s="69" t="n">
        <f aca="false">IF(OR(K244="",J244=""),"",(J244-K244)*100)</f>
        <v>-3.21877872343411</v>
      </c>
      <c r="M244" s="36" t="n">
        <v>2.71116541300278</v>
      </c>
      <c r="N244" s="36" t="n">
        <v>1.27761517265463</v>
      </c>
      <c r="O244" s="36" t="n">
        <f aca="false">SQRT(M244^2+N244^2)</f>
        <v>2.99711835369574</v>
      </c>
      <c r="P244" s="40" t="n">
        <f aca="false">IF(J244="","",MAX(0,J244-1.96*O244/100))</f>
        <v>0.618136703108789</v>
      </c>
      <c r="Q244" s="40" t="n">
        <f aca="false">IF(J244="","",MIN(1,J244+1.96*O244/100))</f>
        <v>0.735623742573662</v>
      </c>
      <c r="R244" s="32" t="str">
        <f aca="false">IF(L244="","",IF(ABS(L244)&lt;=O244,"Yes","No"))</f>
        <v>No</v>
      </c>
      <c r="S244" s="32" t="str">
        <f aca="false">IF(L244="","",IF(ABS(L244)&lt;=1.96*O244,"Yes","No"))</f>
        <v>Yes</v>
      </c>
      <c r="T244" s="59" t="n">
        <f aca="false">IF(D244="","",ROUND(SQRT(((D244+G244)*O244/100)^2+(J244*(D244+G244)*0.07897)^2),0))</f>
        <v>44</v>
      </c>
      <c r="U244" s="32"/>
    </row>
    <row r="245" customFormat="false" ht="15" hidden="false" customHeight="false" outlineLevel="0" collapsed="false">
      <c r="A245" s="32" t="s">
        <v>418</v>
      </c>
      <c r="B245" s="32" t="s">
        <v>293</v>
      </c>
      <c r="C245" s="32" t="s">
        <v>450</v>
      </c>
      <c r="D245" s="59" t="n">
        <v>447</v>
      </c>
      <c r="E245" s="59"/>
      <c r="F245" s="68" t="str">
        <f aca="false">IF(E245="","",D245-E245)</f>
        <v/>
      </c>
      <c r="G245" s="59" t="n">
        <v>192</v>
      </c>
      <c r="H245" s="59"/>
      <c r="I245" s="68" t="str">
        <f aca="false">IF(H245="","",G245-H245)</f>
        <v/>
      </c>
      <c r="J245" s="40" t="n">
        <f aca="false">IF(OR(D245="",D245+G245=0),"",D245/(D245+G245))</f>
        <v>0.699530516431925</v>
      </c>
      <c r="K245" s="40" t="str">
        <f aca="false">IF(E245="","",E245/(E245+H245))</f>
        <v/>
      </c>
      <c r="L245" s="69" t="str">
        <f aca="false">IF(OR(K245="",J245=""),"",(J245-K245)*100)</f>
        <v/>
      </c>
      <c r="M245" s="36" t="n">
        <v>2.71116541300278</v>
      </c>
      <c r="N245" s="36" t="n">
        <v>1.27761517265463</v>
      </c>
      <c r="O245" s="36" t="n">
        <f aca="false">SQRT(M245^2+N245^2)</f>
        <v>2.99711835369574</v>
      </c>
      <c r="P245" s="40" t="n">
        <f aca="false">IF(J245="","",MAX(0,J245-1.96*O245/100))</f>
        <v>0.640786996699488</v>
      </c>
      <c r="Q245" s="40" t="n">
        <f aca="false">IF(J245="","",MIN(1,J245+1.96*O245/100))</f>
        <v>0.758274036164361</v>
      </c>
      <c r="R245" s="32" t="str">
        <f aca="false">IF(L245="","",IF(ABS(L245)&lt;=O245,"Yes","No"))</f>
        <v/>
      </c>
      <c r="S245" s="32" t="str">
        <f aca="false">IF(L245="","",IF(ABS(L245)&lt;=1.96*O245,"Yes","No"))</f>
        <v/>
      </c>
      <c r="T245" s="59" t="n">
        <f aca="false">IF(D245="","",ROUND(SQRT(((D245+G245)*O245/100)^2+(J245*(D245+G245)*0.07897)^2),0))</f>
        <v>40</v>
      </c>
      <c r="U245" s="32" t="s">
        <v>774</v>
      </c>
    </row>
    <row r="246" customFormat="false" ht="15" hidden="false" customHeight="false" outlineLevel="0" collapsed="false">
      <c r="A246" s="32" t="s">
        <v>418</v>
      </c>
      <c r="B246" s="32" t="s">
        <v>451</v>
      </c>
      <c r="C246" s="32" t="s">
        <v>452</v>
      </c>
      <c r="D246" s="59" t="n">
        <v>353</v>
      </c>
      <c r="E246" s="59" t="n">
        <v>374</v>
      </c>
      <c r="F246" s="68" t="n">
        <f aca="false">IF(E246="","",D246-E246)</f>
        <v>-21</v>
      </c>
      <c r="G246" s="59" t="n">
        <v>305</v>
      </c>
      <c r="H246" s="59" t="n">
        <v>338</v>
      </c>
      <c r="I246" s="68" t="n">
        <f aca="false">IF(H246="","",G246-H246)</f>
        <v>-33</v>
      </c>
      <c r="J246" s="40" t="n">
        <f aca="false">IF(OR(D246="",D246+G246=0),"",D246/(D246+G246))</f>
        <v>0.536474164133739</v>
      </c>
      <c r="K246" s="40" t="n">
        <f aca="false">IF(E246="","",E246/(E246+H246))</f>
        <v>0.525280898876405</v>
      </c>
      <c r="L246" s="69" t="n">
        <f aca="false">IF(OR(K246="",J246=""),"",(J246-K246)*100)</f>
        <v>1.11932652573341</v>
      </c>
      <c r="M246" s="36" t="n">
        <v>2.71116541300278</v>
      </c>
      <c r="N246" s="36" t="n">
        <v>1.27761517265463</v>
      </c>
      <c r="O246" s="36" t="n">
        <f aca="false">SQRT(M246^2+N246^2)</f>
        <v>2.99711835369574</v>
      </c>
      <c r="P246" s="40" t="n">
        <f aca="false">IF(J246="","",MAX(0,J246-1.96*O246/100))</f>
        <v>0.477730644401302</v>
      </c>
      <c r="Q246" s="40" t="n">
        <f aca="false">IF(J246="","",MIN(1,J246+1.96*O246/100))</f>
        <v>0.595217683866175</v>
      </c>
      <c r="R246" s="32" t="str">
        <f aca="false">IF(L246="","",IF(ABS(L246)&lt;=O246,"Yes","No"))</f>
        <v>Yes</v>
      </c>
      <c r="S246" s="32" t="str">
        <f aca="false">IF(L246="","",IF(ABS(L246)&lt;=1.96*O246,"Yes","No"))</f>
        <v>Yes</v>
      </c>
      <c r="T246" s="59" t="n">
        <f aca="false">IF(D246="","",ROUND(SQRT(((D246+G246)*O246/100)^2+(J246*(D246+G246)*0.07897)^2),0))</f>
        <v>34</v>
      </c>
      <c r="U246" s="32"/>
    </row>
    <row r="247" customFormat="false" ht="15" hidden="false" customHeight="false" outlineLevel="0" collapsed="false">
      <c r="A247" s="32" t="s">
        <v>418</v>
      </c>
      <c r="B247" s="32" t="s">
        <v>451</v>
      </c>
      <c r="C247" s="32" t="s">
        <v>453</v>
      </c>
      <c r="D247" s="59" t="n">
        <v>455</v>
      </c>
      <c r="E247" s="59" t="n">
        <v>485</v>
      </c>
      <c r="F247" s="68" t="n">
        <f aca="false">IF(E247="","",D247-E247)</f>
        <v>-30</v>
      </c>
      <c r="G247" s="59" t="n">
        <v>392</v>
      </c>
      <c r="H247" s="59" t="n">
        <v>421</v>
      </c>
      <c r="I247" s="68" t="n">
        <f aca="false">IF(H247="","",G247-H247)</f>
        <v>-29</v>
      </c>
      <c r="J247" s="40" t="n">
        <f aca="false">IF(OR(D247="",D247+G247=0),"",D247/(D247+G247))</f>
        <v>0.537190082644628</v>
      </c>
      <c r="K247" s="40" t="n">
        <f aca="false">IF(E247="","",E247/(E247+H247))</f>
        <v>0.535320088300221</v>
      </c>
      <c r="L247" s="69" t="n">
        <f aca="false">IF(OR(K247="",J247=""),"",(J247-K247)*100)</f>
        <v>0.186999434440738</v>
      </c>
      <c r="M247" s="36" t="n">
        <v>2.38700327881287</v>
      </c>
      <c r="N247" s="36" t="n">
        <v>1.27761517265463</v>
      </c>
      <c r="O247" s="36" t="n">
        <f aca="false">SQRT(M247^2+N247^2)</f>
        <v>2.70741300552035</v>
      </c>
      <c r="P247" s="40" t="n">
        <f aca="false">IF(J247="","",MAX(0,J247-1.96*O247/100))</f>
        <v>0.484124787736429</v>
      </c>
      <c r="Q247" s="40" t="n">
        <f aca="false">IF(J247="","",MIN(1,J247+1.96*O247/100))</f>
        <v>0.590255377552827</v>
      </c>
      <c r="R247" s="32" t="str">
        <f aca="false">IF(L247="","",IF(ABS(L247)&lt;=O247,"Yes","No"))</f>
        <v>Yes</v>
      </c>
      <c r="S247" s="32" t="str">
        <f aca="false">IF(L247="","",IF(ABS(L247)&lt;=1.96*O247,"Yes","No"))</f>
        <v>Yes</v>
      </c>
      <c r="T247" s="59" t="n">
        <f aca="false">IF(D247="","",ROUND(SQRT(((D247+G247)*O247/100)^2+(J247*(D247+G247)*0.07933)^2),0))</f>
        <v>43</v>
      </c>
      <c r="U247" s="32"/>
    </row>
    <row r="248" customFormat="false" ht="15" hidden="false" customHeight="false" outlineLevel="0" collapsed="false">
      <c r="A248" s="32" t="s">
        <v>418</v>
      </c>
      <c r="B248" s="32" t="s">
        <v>451</v>
      </c>
      <c r="C248" s="32" t="s">
        <v>454</v>
      </c>
      <c r="D248" s="59" t="n">
        <v>464</v>
      </c>
      <c r="E248" s="59" t="n">
        <v>523</v>
      </c>
      <c r="F248" s="68" t="n">
        <f aca="false">IF(E248="","",D248-E248)</f>
        <v>-59</v>
      </c>
      <c r="G248" s="59" t="n">
        <v>345</v>
      </c>
      <c r="H248" s="59" t="n">
        <v>389</v>
      </c>
      <c r="I248" s="68" t="n">
        <f aca="false">IF(H248="","",G248-H248)</f>
        <v>-44</v>
      </c>
      <c r="J248" s="40" t="n">
        <f aca="false">IF(OR(D248="",D248+G248=0),"",D248/(D248+G248))</f>
        <v>0.573547589616811</v>
      </c>
      <c r="K248" s="40" t="n">
        <f aca="false">IF(E248="","",E248/(E248+H248))</f>
        <v>0.573464912280702</v>
      </c>
      <c r="L248" s="69" t="n">
        <f aca="false">IF(OR(K248="",J248=""),"",(J248-K248)*100)</f>
        <v>0.0082677336109116</v>
      </c>
      <c r="M248" s="36" t="n">
        <v>2.71116541300278</v>
      </c>
      <c r="N248" s="36" t="n">
        <v>1.27761517265463</v>
      </c>
      <c r="O248" s="36" t="n">
        <f aca="false">SQRT(M248^2+N248^2)</f>
        <v>2.99711835369574</v>
      </c>
      <c r="P248" s="40" t="n">
        <f aca="false">IF(J248="","",MAX(0,J248-1.96*O248/100))</f>
        <v>0.514804069884374</v>
      </c>
      <c r="Q248" s="40" t="n">
        <f aca="false">IF(J248="","",MIN(1,J248+1.96*O248/100))</f>
        <v>0.632291109349247</v>
      </c>
      <c r="R248" s="32" t="str">
        <f aca="false">IF(L248="","",IF(ABS(L248)&lt;=O248,"Yes","No"))</f>
        <v>Yes</v>
      </c>
      <c r="S248" s="32" t="str">
        <f aca="false">IF(L248="","",IF(ABS(L248)&lt;=1.96*O248,"Yes","No"))</f>
        <v>Yes</v>
      </c>
      <c r="T248" s="59" t="n">
        <f aca="false">IF(D248="","",ROUND(SQRT(((D248+G248)*O248/100)^2+(J248*(D248+G248)*0.07897)^2),0))</f>
        <v>44</v>
      </c>
      <c r="U248" s="32"/>
    </row>
    <row r="249" customFormat="false" ht="15" hidden="false" customHeight="false" outlineLevel="0" collapsed="false">
      <c r="A249" s="32" t="s">
        <v>418</v>
      </c>
      <c r="B249" s="32" t="s">
        <v>451</v>
      </c>
      <c r="C249" s="32" t="s">
        <v>455</v>
      </c>
      <c r="D249" s="59" t="n">
        <v>200</v>
      </c>
      <c r="E249" s="59" t="n">
        <v>232</v>
      </c>
      <c r="F249" s="68" t="n">
        <f aca="false">IF(E249="","",D249-E249)</f>
        <v>-32</v>
      </c>
      <c r="G249" s="59" t="n">
        <v>195</v>
      </c>
      <c r="H249" s="59" t="n">
        <v>250</v>
      </c>
      <c r="I249" s="68" t="n">
        <f aca="false">IF(H249="","",G249-H249)</f>
        <v>-55</v>
      </c>
      <c r="J249" s="40" t="n">
        <f aca="false">IF(OR(D249="",D249+G249=0),"",D249/(D249+G249))</f>
        <v>0.506329113924051</v>
      </c>
      <c r="K249" s="40" t="n">
        <f aca="false">IF(E249="","",E249/(E249+H249))</f>
        <v>0.481327800829876</v>
      </c>
      <c r="L249" s="69" t="n">
        <f aca="false">IF(OR(K249="",J249=""),"",(J249-K249)*100)</f>
        <v>2.50013130941751</v>
      </c>
      <c r="M249" s="36" t="n">
        <v>4.03818272070787</v>
      </c>
      <c r="N249" s="36" t="n">
        <v>1.27761517265463</v>
      </c>
      <c r="O249" s="36" t="n">
        <f aca="false">SQRT(M249^2+N249^2)</f>
        <v>4.23547166384346</v>
      </c>
      <c r="P249" s="40" t="n">
        <f aca="false">IF(J249="","",MAX(0,J249-1.96*O249/100))</f>
        <v>0.423313869312719</v>
      </c>
      <c r="Q249" s="40" t="n">
        <f aca="false">IF(J249="","",MIN(1,J249+1.96*O249/100))</f>
        <v>0.589344358535383</v>
      </c>
      <c r="R249" s="32" t="str">
        <f aca="false">IF(L249="","",IF(ABS(L249)&lt;=O249,"Yes","No"))</f>
        <v>Yes</v>
      </c>
      <c r="S249" s="32" t="str">
        <f aca="false">IF(L249="","",IF(ABS(L249)&lt;=1.96*O249,"Yes","No"))</f>
        <v>Yes</v>
      </c>
      <c r="T249" s="59" t="n">
        <f aca="false">IF(D249="","",ROUND(SQRT(((D249+G249)*O249/100)^2+(J249*(D249+G249)*0.12018)^2),0))</f>
        <v>29</v>
      </c>
      <c r="U249" s="32"/>
    </row>
    <row r="250" customFormat="false" ht="15" hidden="false" customHeight="false" outlineLevel="0" collapsed="false">
      <c r="A250" s="32" t="s">
        <v>418</v>
      </c>
      <c r="B250" s="32" t="s">
        <v>451</v>
      </c>
      <c r="C250" s="32" t="s">
        <v>456</v>
      </c>
      <c r="D250" s="59" t="n">
        <v>404</v>
      </c>
      <c r="E250" s="59" t="n">
        <v>435</v>
      </c>
      <c r="F250" s="68" t="n">
        <f aca="false">IF(E250="","",D250-E250)</f>
        <v>-31</v>
      </c>
      <c r="G250" s="59" t="n">
        <v>296</v>
      </c>
      <c r="H250" s="59" t="n">
        <v>317</v>
      </c>
      <c r="I250" s="68" t="n">
        <f aca="false">IF(H250="","",G250-H250)</f>
        <v>-21</v>
      </c>
      <c r="J250" s="40" t="n">
        <f aca="false">IF(OR(D250="",D250+G250=0),"",D250/(D250+G250))</f>
        <v>0.577142857142857</v>
      </c>
      <c r="K250" s="40" t="n">
        <f aca="false">IF(E250="","",E250/(E250+H250))</f>
        <v>0.578457446808511</v>
      </c>
      <c r="L250" s="69" t="n">
        <f aca="false">IF(OR(K250="",J250=""),"",(J250-K250)*100)</f>
        <v>-0.131458966565345</v>
      </c>
      <c r="M250" s="36" t="n">
        <v>2.71116541300278</v>
      </c>
      <c r="N250" s="36" t="n">
        <v>1.27761517265463</v>
      </c>
      <c r="O250" s="36" t="n">
        <f aca="false">SQRT(M250^2+N250^2)</f>
        <v>2.99711835369574</v>
      </c>
      <c r="P250" s="40" t="n">
        <f aca="false">IF(J250="","",MAX(0,J250-1.96*O250/100))</f>
        <v>0.518399337410421</v>
      </c>
      <c r="Q250" s="40" t="n">
        <f aca="false">IF(J250="","",MIN(1,J250+1.96*O250/100))</f>
        <v>0.635886376875294</v>
      </c>
      <c r="R250" s="32" t="str">
        <f aca="false">IF(L250="","",IF(ABS(L250)&lt;=O250,"Yes","No"))</f>
        <v>Yes</v>
      </c>
      <c r="S250" s="32" t="str">
        <f aca="false">IF(L250="","",IF(ABS(L250)&lt;=1.96*O250,"Yes","No"))</f>
        <v>Yes</v>
      </c>
      <c r="T250" s="59" t="n">
        <f aca="false">IF(D250="","",ROUND(SQRT(((D250+G250)*O250/100)^2+(J250*(D250+G250)*0.07897)^2),0))</f>
        <v>38</v>
      </c>
      <c r="U250" s="32"/>
    </row>
    <row r="251" customFormat="false" ht="15" hidden="false" customHeight="false" outlineLevel="0" collapsed="false">
      <c r="A251" s="32" t="s">
        <v>418</v>
      </c>
      <c r="B251" s="32" t="s">
        <v>451</v>
      </c>
      <c r="C251" s="32" t="s">
        <v>457</v>
      </c>
      <c r="D251" s="59" t="n">
        <v>396</v>
      </c>
      <c r="E251" s="59" t="n">
        <v>437</v>
      </c>
      <c r="F251" s="68" t="n">
        <f aca="false">IF(E251="","",D251-E251)</f>
        <v>-41</v>
      </c>
      <c r="G251" s="59" t="n">
        <v>323</v>
      </c>
      <c r="H251" s="59" t="n">
        <v>364</v>
      </c>
      <c r="I251" s="68" t="n">
        <f aca="false">IF(H251="","",G251-H251)</f>
        <v>-41</v>
      </c>
      <c r="J251" s="40" t="n">
        <f aca="false">IF(OR(D251="",D251+G251=0),"",D251/(D251+G251))</f>
        <v>0.55076495132128</v>
      </c>
      <c r="K251" s="40" t="n">
        <f aca="false">IF(E251="","",E251/(E251+H251))</f>
        <v>0.545568039950062</v>
      </c>
      <c r="L251" s="69" t="n">
        <f aca="false">IF(OR(K251="",J251=""),"",(J251-K251)*100)</f>
        <v>0.519691137121714</v>
      </c>
      <c r="M251" s="36" t="n">
        <v>2.71116541300278</v>
      </c>
      <c r="N251" s="36" t="n">
        <v>1.27761517265463</v>
      </c>
      <c r="O251" s="36" t="n">
        <f aca="false">SQRT(M251^2+N251^2)</f>
        <v>2.99711835369574</v>
      </c>
      <c r="P251" s="40" t="n">
        <f aca="false">IF(J251="","",MAX(0,J251-1.96*O251/100))</f>
        <v>0.492021431588843</v>
      </c>
      <c r="Q251" s="40" t="n">
        <f aca="false">IF(J251="","",MIN(1,J251+1.96*O251/100))</f>
        <v>0.609508471053716</v>
      </c>
      <c r="R251" s="32" t="str">
        <f aca="false">IF(L251="","",IF(ABS(L251)&lt;=O251,"Yes","No"))</f>
        <v>Yes</v>
      </c>
      <c r="S251" s="32" t="str">
        <f aca="false">IF(L251="","",IF(ABS(L251)&lt;=1.96*O251,"Yes","No"))</f>
        <v>Yes</v>
      </c>
      <c r="T251" s="59" t="n">
        <f aca="false">IF(D251="","",ROUND(SQRT(((D251+G251)*O251/100)^2+(J251*(D251+G251)*0.07897)^2),0))</f>
        <v>38</v>
      </c>
      <c r="U251" s="32"/>
    </row>
    <row r="252" customFormat="false" ht="15" hidden="false" customHeight="false" outlineLevel="0" collapsed="false">
      <c r="A252" s="32" t="s">
        <v>418</v>
      </c>
      <c r="B252" s="32" t="s">
        <v>451</v>
      </c>
      <c r="C252" s="32" t="s">
        <v>458</v>
      </c>
      <c r="D252" s="59" t="n">
        <v>238</v>
      </c>
      <c r="E252" s="59" t="n">
        <v>279</v>
      </c>
      <c r="F252" s="68" t="n">
        <f aca="false">IF(E252="","",D252-E252)</f>
        <v>-41</v>
      </c>
      <c r="G252" s="59" t="n">
        <v>199</v>
      </c>
      <c r="H252" s="59" t="n">
        <v>214</v>
      </c>
      <c r="I252" s="68" t="n">
        <f aca="false">IF(H252="","",G252-H252)</f>
        <v>-15</v>
      </c>
      <c r="J252" s="40" t="n">
        <f aca="false">IF(OR(D252="",D252+G252=0),"",D252/(D252+G252))</f>
        <v>0.544622425629291</v>
      </c>
      <c r="K252" s="40" t="n">
        <f aca="false">IF(E252="","",E252/(E252+H252))</f>
        <v>0.565922920892495</v>
      </c>
      <c r="L252" s="69" t="n">
        <f aca="false">IF(OR(K252="",J252=""),"",(J252-K252)*100)</f>
        <v>-2.13004952632043</v>
      </c>
      <c r="M252" s="36" t="n">
        <v>4.03818272070787</v>
      </c>
      <c r="N252" s="36" t="n">
        <v>1.27761517265463</v>
      </c>
      <c r="O252" s="36" t="n">
        <f aca="false">SQRT(M252^2+N252^2)</f>
        <v>4.23547166384346</v>
      </c>
      <c r="P252" s="40" t="n">
        <f aca="false">IF(J252="","",MAX(0,J252-1.96*O252/100))</f>
        <v>0.461607181017959</v>
      </c>
      <c r="Q252" s="40" t="n">
        <f aca="false">IF(J252="","",MIN(1,J252+1.96*O252/100))</f>
        <v>0.627637670240622</v>
      </c>
      <c r="R252" s="32" t="str">
        <f aca="false">IF(L252="","",IF(ABS(L252)&lt;=O252,"Yes","No"))</f>
        <v>Yes</v>
      </c>
      <c r="S252" s="32" t="str">
        <f aca="false">IF(L252="","",IF(ABS(L252)&lt;=1.96*O252,"Yes","No"))</f>
        <v>Yes</v>
      </c>
      <c r="T252" s="59" t="n">
        <f aca="false">IF(D252="","",ROUND(SQRT(((D252+G252)*O252/100)^2+(J252*(D252+G252)*0.12018)^2),0))</f>
        <v>34</v>
      </c>
      <c r="U252" s="32"/>
    </row>
    <row r="253" customFormat="false" ht="15" hidden="false" customHeight="false" outlineLevel="0" collapsed="false">
      <c r="A253" s="32" t="s">
        <v>418</v>
      </c>
      <c r="B253" s="32" t="s">
        <v>451</v>
      </c>
      <c r="C253" s="32" t="s">
        <v>459</v>
      </c>
      <c r="D253" s="59" t="n">
        <v>365</v>
      </c>
      <c r="E253" s="59" t="n">
        <v>374</v>
      </c>
      <c r="F253" s="68" t="n">
        <f aca="false">IF(E253="","",D253-E253)</f>
        <v>-9</v>
      </c>
      <c r="G253" s="59" t="n">
        <v>252</v>
      </c>
      <c r="H253" s="59" t="n">
        <v>251</v>
      </c>
      <c r="I253" s="68" t="n">
        <f aca="false">IF(H253="","",G253-H253)</f>
        <v>1</v>
      </c>
      <c r="J253" s="40" t="n">
        <f aca="false">IF(OR(D253="",D253+G253=0),"",D253/(D253+G253))</f>
        <v>0.591572123176661</v>
      </c>
      <c r="K253" s="40" t="n">
        <f aca="false">IF(E253="","",E253/(E253+H253))</f>
        <v>0.5984</v>
      </c>
      <c r="L253" s="69" t="n">
        <f aca="false">IF(OR(K253="",J253=""),"",(J253-K253)*100)</f>
        <v>-0.682787682333874</v>
      </c>
      <c r="M253" s="36" t="n">
        <v>2.71116541300278</v>
      </c>
      <c r="N253" s="36" t="n">
        <v>1.27761517265463</v>
      </c>
      <c r="O253" s="36" t="n">
        <f aca="false">SQRT(M253^2+N253^2)</f>
        <v>2.99711835369574</v>
      </c>
      <c r="P253" s="40" t="n">
        <f aca="false">IF(J253="","",MAX(0,J253-1.96*O253/100))</f>
        <v>0.532828603444225</v>
      </c>
      <c r="Q253" s="40" t="n">
        <f aca="false">IF(J253="","",MIN(1,J253+1.96*O253/100))</f>
        <v>0.650315642909098</v>
      </c>
      <c r="R253" s="32" t="str">
        <f aca="false">IF(L253="","",IF(ABS(L253)&lt;=O253,"Yes","No"))</f>
        <v>Yes</v>
      </c>
      <c r="S253" s="32" t="str">
        <f aca="false">IF(L253="","",IF(ABS(L253)&lt;=1.96*O253,"Yes","No"))</f>
        <v>Yes</v>
      </c>
      <c r="T253" s="59" t="n">
        <f aca="false">IF(D253="","",ROUND(SQRT(((D253+G253)*O253/100)^2+(J253*(D253+G253)*0.07897)^2),0))</f>
        <v>34</v>
      </c>
      <c r="U253" s="32"/>
    </row>
    <row r="254" customFormat="false" ht="15" hidden="false" customHeight="false" outlineLevel="0" collapsed="false">
      <c r="A254" s="32" t="s">
        <v>418</v>
      </c>
      <c r="B254" s="32" t="s">
        <v>451</v>
      </c>
      <c r="C254" s="32" t="s">
        <v>460</v>
      </c>
      <c r="D254" s="59" t="n">
        <v>238</v>
      </c>
      <c r="E254" s="59" t="n">
        <v>245</v>
      </c>
      <c r="F254" s="68" t="n">
        <f aca="false">IF(E254="","",D254-E254)</f>
        <v>-7</v>
      </c>
      <c r="G254" s="59" t="n">
        <v>157</v>
      </c>
      <c r="H254" s="59" t="n">
        <v>160</v>
      </c>
      <c r="I254" s="68" t="n">
        <f aca="false">IF(H254="","",G254-H254)</f>
        <v>-3</v>
      </c>
      <c r="J254" s="40" t="n">
        <f aca="false">IF(OR(D254="",D254+G254=0),"",D254/(D254+G254))</f>
        <v>0.60253164556962</v>
      </c>
      <c r="K254" s="40" t="n">
        <f aca="false">IF(E254="","",E254/(E254+H254))</f>
        <v>0.604938271604938</v>
      </c>
      <c r="L254" s="69" t="n">
        <f aca="false">IF(OR(K254="",J254=""),"",(J254-K254)*100)</f>
        <v>-0.240662603531805</v>
      </c>
      <c r="M254" s="36" t="n">
        <v>4.03818272070787</v>
      </c>
      <c r="N254" s="36" t="n">
        <v>1.27761517265463</v>
      </c>
      <c r="O254" s="36" t="n">
        <f aca="false">SQRT(M254^2+N254^2)</f>
        <v>4.23547166384346</v>
      </c>
      <c r="P254" s="40" t="n">
        <f aca="false">IF(J254="","",MAX(0,J254-1.96*O254/100))</f>
        <v>0.519516400958288</v>
      </c>
      <c r="Q254" s="40" t="n">
        <f aca="false">IF(J254="","",MIN(1,J254+1.96*O254/100))</f>
        <v>0.685546890180952</v>
      </c>
      <c r="R254" s="32" t="str">
        <f aca="false">IF(L254="","",IF(ABS(L254)&lt;=O254,"Yes","No"))</f>
        <v>Yes</v>
      </c>
      <c r="S254" s="32" t="str">
        <f aca="false">IF(L254="","",IF(ABS(L254)&lt;=1.96*O254,"Yes","No"))</f>
        <v>Yes</v>
      </c>
      <c r="T254" s="59" t="n">
        <f aca="false">IF(D254="","",ROUND(SQRT(((D254+G254)*O254/100)^2+(J254*(D254+G254)*0.12018)^2),0))</f>
        <v>33</v>
      </c>
      <c r="U254" s="32"/>
    </row>
    <row r="255" customFormat="false" ht="15" hidden="false" customHeight="false" outlineLevel="0" collapsed="false">
      <c r="A255" s="32" t="s">
        <v>418</v>
      </c>
      <c r="B255" s="32" t="s">
        <v>451</v>
      </c>
      <c r="C255" s="32" t="s">
        <v>461</v>
      </c>
      <c r="D255" s="59" t="n">
        <v>255</v>
      </c>
      <c r="E255" s="59" t="n">
        <v>276</v>
      </c>
      <c r="F255" s="68" t="n">
        <f aca="false">IF(E255="","",D255-E255)</f>
        <v>-21</v>
      </c>
      <c r="G255" s="59" t="n">
        <v>245</v>
      </c>
      <c r="H255" s="59" t="n">
        <v>276</v>
      </c>
      <c r="I255" s="68" t="n">
        <f aca="false">IF(H255="","",G255-H255)</f>
        <v>-31</v>
      </c>
      <c r="J255" s="40" t="n">
        <f aca="false">IF(OR(D255="",D255+G255=0),"",D255/(D255+G255))</f>
        <v>0.51</v>
      </c>
      <c r="K255" s="40" t="n">
        <f aca="false">IF(E255="","",E255/(E255+H255))</f>
        <v>0.5</v>
      </c>
      <c r="L255" s="69" t="n">
        <f aca="false">IF(OR(K255="",J255=""),"",(J255-K255)*100)</f>
        <v>1</v>
      </c>
      <c r="M255" s="36" t="n">
        <v>4.03818272070787</v>
      </c>
      <c r="N255" s="36" t="n">
        <v>1.27761517265463</v>
      </c>
      <c r="O255" s="36" t="n">
        <f aca="false">SQRT(M255^2+N255^2)</f>
        <v>4.23547166384346</v>
      </c>
      <c r="P255" s="40" t="n">
        <f aca="false">IF(J255="","",MAX(0,J255-1.96*O255/100))</f>
        <v>0.426984755388668</v>
      </c>
      <c r="Q255" s="40" t="n">
        <f aca="false">IF(J255="","",MIN(1,J255+1.96*O255/100))</f>
        <v>0.593015244611332</v>
      </c>
      <c r="R255" s="32" t="str">
        <f aca="false">IF(L255="","",IF(ABS(L255)&lt;=O255,"Yes","No"))</f>
        <v>Yes</v>
      </c>
      <c r="S255" s="32" t="str">
        <f aca="false">IF(L255="","",IF(ABS(L255)&lt;=1.96*O255,"Yes","No"))</f>
        <v>Yes</v>
      </c>
      <c r="T255" s="59" t="n">
        <f aca="false">IF(D255="","",ROUND(SQRT(((D255+G255)*O255/100)^2+(J255*(D255+G255)*0.12018)^2),0))</f>
        <v>37</v>
      </c>
      <c r="U255" s="32"/>
    </row>
    <row r="256" customFormat="false" ht="15" hidden="false" customHeight="false" outlineLevel="0" collapsed="false">
      <c r="A256" s="32" t="s">
        <v>418</v>
      </c>
      <c r="B256" s="32" t="s">
        <v>451</v>
      </c>
      <c r="C256" s="32" t="s">
        <v>462</v>
      </c>
      <c r="D256" s="59" t="n">
        <v>307</v>
      </c>
      <c r="E256" s="59" t="n">
        <v>353</v>
      </c>
      <c r="F256" s="68" t="n">
        <f aca="false">IF(E256="","",D256-E256)</f>
        <v>-46</v>
      </c>
      <c r="G256" s="59" t="n">
        <v>246</v>
      </c>
      <c r="H256" s="59" t="n">
        <v>293</v>
      </c>
      <c r="I256" s="68" t="n">
        <f aca="false">IF(H256="","",G256-H256)</f>
        <v>-47</v>
      </c>
      <c r="J256" s="40" t="n">
        <f aca="false">IF(OR(D256="",D256+G256=0),"",D256/(D256+G256))</f>
        <v>0.555153707052441</v>
      </c>
      <c r="K256" s="40" t="n">
        <f aca="false">IF(E256="","",E256/(E256+H256))</f>
        <v>0.546439628482972</v>
      </c>
      <c r="L256" s="69" t="n">
        <f aca="false">IF(OR(K256="",J256=""),"",(J256-K256)*100)</f>
        <v>0.871407856946915</v>
      </c>
      <c r="M256" s="36" t="n">
        <v>2.71116541300278</v>
      </c>
      <c r="N256" s="36" t="n">
        <v>1.27761517265463</v>
      </c>
      <c r="O256" s="36" t="n">
        <f aca="false">SQRT(M256^2+N256^2)</f>
        <v>2.99711835369574</v>
      </c>
      <c r="P256" s="40" t="n">
        <f aca="false">IF(J256="","",MAX(0,J256-1.96*O256/100))</f>
        <v>0.496410187320005</v>
      </c>
      <c r="Q256" s="40" t="n">
        <f aca="false">IF(J256="","",MIN(1,J256+1.96*O256/100))</f>
        <v>0.613897226784878</v>
      </c>
      <c r="R256" s="32" t="str">
        <f aca="false">IF(L256="","",IF(ABS(L256)&lt;=O256,"Yes","No"))</f>
        <v>Yes</v>
      </c>
      <c r="S256" s="32" t="str">
        <f aca="false">IF(L256="","",IF(ABS(L256)&lt;=1.96*O256,"Yes","No"))</f>
        <v>Yes</v>
      </c>
      <c r="T256" s="59" t="n">
        <f aca="false">IF(D256="","",ROUND(SQRT(((D256+G256)*O256/100)^2+(J256*(D256+G256)*0.07897)^2),0))</f>
        <v>29</v>
      </c>
      <c r="U256" s="32"/>
    </row>
    <row r="257" customFormat="false" ht="15" hidden="false" customHeight="false" outlineLevel="0" collapsed="false">
      <c r="A257" s="32" t="s">
        <v>418</v>
      </c>
      <c r="B257" s="32" t="s">
        <v>451</v>
      </c>
      <c r="C257" s="32" t="s">
        <v>463</v>
      </c>
      <c r="D257" s="59" t="n">
        <v>379</v>
      </c>
      <c r="E257" s="59" t="n">
        <v>400</v>
      </c>
      <c r="F257" s="68" t="n">
        <f aca="false">IF(E257="","",D257-E257)</f>
        <v>-21</v>
      </c>
      <c r="G257" s="59" t="n">
        <v>267</v>
      </c>
      <c r="H257" s="59" t="n">
        <v>303</v>
      </c>
      <c r="I257" s="68" t="n">
        <f aca="false">IF(H257="","",G257-H257)</f>
        <v>-36</v>
      </c>
      <c r="J257" s="40" t="n">
        <f aca="false">IF(OR(D257="",D257+G257=0),"",D257/(D257+G257))</f>
        <v>0.586687306501548</v>
      </c>
      <c r="K257" s="40" t="n">
        <f aca="false">IF(E257="","",E257/(E257+H257))</f>
        <v>0.568990042674253</v>
      </c>
      <c r="L257" s="69" t="n">
        <f aca="false">IF(OR(K257="",J257=""),"",(J257-K257)*100)</f>
        <v>1.76972638272948</v>
      </c>
      <c r="M257" s="36" t="n">
        <v>2.71116541300278</v>
      </c>
      <c r="N257" s="36" t="n">
        <v>1.27761517265463</v>
      </c>
      <c r="O257" s="36" t="n">
        <f aca="false">SQRT(M257^2+N257^2)</f>
        <v>2.99711835369574</v>
      </c>
      <c r="P257" s="40" t="n">
        <f aca="false">IF(J257="","",MAX(0,J257-1.96*O257/100))</f>
        <v>0.527943786769112</v>
      </c>
      <c r="Q257" s="40" t="n">
        <f aca="false">IF(J257="","",MIN(1,J257+1.96*O257/100))</f>
        <v>0.645430826233985</v>
      </c>
      <c r="R257" s="32" t="str">
        <f aca="false">IF(L257="","",IF(ABS(L257)&lt;=O257,"Yes","No"))</f>
        <v>Yes</v>
      </c>
      <c r="S257" s="32" t="str">
        <f aca="false">IF(L257="","",IF(ABS(L257)&lt;=1.96*O257,"Yes","No"))</f>
        <v>Yes</v>
      </c>
      <c r="T257" s="59" t="n">
        <f aca="false">IF(D257="","",ROUND(SQRT(((D257+G257)*O257/100)^2+(J257*(D257+G257)*0.07897)^2),0))</f>
        <v>36</v>
      </c>
      <c r="U257" s="32"/>
    </row>
    <row r="258" customFormat="false" ht="15" hidden="false" customHeight="false" outlineLevel="0" collapsed="false">
      <c r="A258" s="32" t="s">
        <v>418</v>
      </c>
      <c r="B258" s="32" t="s">
        <v>451</v>
      </c>
      <c r="C258" s="32" t="s">
        <v>464</v>
      </c>
      <c r="D258" s="59" t="n">
        <v>325</v>
      </c>
      <c r="E258" s="59" t="n">
        <v>356</v>
      </c>
      <c r="F258" s="68" t="n">
        <f aca="false">IF(E258="","",D258-E258)</f>
        <v>-31</v>
      </c>
      <c r="G258" s="59" t="n">
        <v>301</v>
      </c>
      <c r="H258" s="59" t="n">
        <v>330</v>
      </c>
      <c r="I258" s="68" t="n">
        <f aca="false">IF(H258="","",G258-H258)</f>
        <v>-29</v>
      </c>
      <c r="J258" s="40" t="n">
        <f aca="false">IF(OR(D258="",D258+G258=0),"",D258/(D258+G258))</f>
        <v>0.519169329073483</v>
      </c>
      <c r="K258" s="40" t="n">
        <f aca="false">IF(E258="","",E258/(E258+H258))</f>
        <v>0.518950437317784</v>
      </c>
      <c r="L258" s="69" t="n">
        <f aca="false">IF(OR(K258="",J258=""),"",(J258-K258)*100)</f>
        <v>0.0218891755698225</v>
      </c>
      <c r="M258" s="36" t="n">
        <v>2.71116541300278</v>
      </c>
      <c r="N258" s="36" t="n">
        <v>1.27761517265463</v>
      </c>
      <c r="O258" s="36" t="n">
        <f aca="false">SQRT(M258^2+N258^2)</f>
        <v>2.99711835369574</v>
      </c>
      <c r="P258" s="40" t="n">
        <f aca="false">IF(J258="","",MAX(0,J258-1.96*O258/100))</f>
        <v>0.460425809341046</v>
      </c>
      <c r="Q258" s="40" t="n">
        <f aca="false">IF(J258="","",MIN(1,J258+1.96*O258/100))</f>
        <v>0.577912848805919</v>
      </c>
      <c r="R258" s="32" t="str">
        <f aca="false">IF(L258="","",IF(ABS(L258)&lt;=O258,"Yes","No"))</f>
        <v>Yes</v>
      </c>
      <c r="S258" s="32" t="str">
        <f aca="false">IF(L258="","",IF(ABS(L258)&lt;=1.96*O258,"Yes","No"))</f>
        <v>Yes</v>
      </c>
      <c r="T258" s="59" t="n">
        <f aca="false">IF(D258="","",ROUND(SQRT(((D258+G258)*O258/100)^2+(J258*(D258+G258)*0.07897)^2),0))</f>
        <v>32</v>
      </c>
      <c r="U258" s="32"/>
    </row>
    <row r="259" customFormat="false" ht="15" hidden="false" customHeight="false" outlineLevel="0" collapsed="false">
      <c r="A259" s="32" t="s">
        <v>418</v>
      </c>
      <c r="B259" s="32" t="s">
        <v>451</v>
      </c>
      <c r="C259" s="32" t="s">
        <v>465</v>
      </c>
      <c r="D259" s="59" t="n">
        <v>737</v>
      </c>
      <c r="E259" s="59" t="n">
        <v>719</v>
      </c>
      <c r="F259" s="68" t="n">
        <f aca="false">IF(E259="","",D259-E259)</f>
        <v>18</v>
      </c>
      <c r="G259" s="59" t="n">
        <v>517</v>
      </c>
      <c r="H259" s="59" t="n">
        <v>538</v>
      </c>
      <c r="I259" s="68" t="n">
        <f aca="false">IF(H259="","",G259-H259)</f>
        <v>-21</v>
      </c>
      <c r="J259" s="40" t="n">
        <f aca="false">IF(OR(D259="",D259+G259=0),"",D259/(D259+G259))</f>
        <v>0.587719298245614</v>
      </c>
      <c r="K259" s="40" t="n">
        <f aca="false">IF(E259="","",E259/(E259+H259))</f>
        <v>0.571996817820207</v>
      </c>
      <c r="L259" s="69" t="n">
        <f aca="false">IF(OR(K259="",J259=""),"",(J259-K259)*100)</f>
        <v>1.57224804254072</v>
      </c>
      <c r="M259" s="36" t="n">
        <v>2.38700327881287</v>
      </c>
      <c r="N259" s="36" t="n">
        <v>1.27761517265463</v>
      </c>
      <c r="O259" s="36" t="n">
        <f aca="false">SQRT(M259^2+N259^2)</f>
        <v>2.70741300552035</v>
      </c>
      <c r="P259" s="40" t="n">
        <f aca="false">IF(J259="","",MAX(0,J259-1.96*O259/100))</f>
        <v>0.534654003337415</v>
      </c>
      <c r="Q259" s="40" t="n">
        <f aca="false">IF(J259="","",MIN(1,J259+1.96*O259/100))</f>
        <v>0.640784593153813</v>
      </c>
      <c r="R259" s="32" t="str">
        <f aca="false">IF(L259="","",IF(ABS(L259)&lt;=O259,"Yes","No"))</f>
        <v>Yes</v>
      </c>
      <c r="S259" s="32" t="str">
        <f aca="false">IF(L259="","",IF(ABS(L259)&lt;=1.96*O259,"Yes","No"))</f>
        <v>Yes</v>
      </c>
      <c r="T259" s="59" t="n">
        <f aca="false">IF(D259="","",ROUND(SQRT(((D259+G259)*O259/100)^2+(J259*(D259+G259)*0.07933)^2),0))</f>
        <v>68</v>
      </c>
      <c r="U259" s="32"/>
    </row>
    <row r="260" customFormat="false" ht="15" hidden="false" customHeight="false" outlineLevel="0" collapsed="false">
      <c r="A260" s="32" t="s">
        <v>418</v>
      </c>
      <c r="B260" s="32" t="s">
        <v>451</v>
      </c>
      <c r="C260" s="32" t="s">
        <v>466</v>
      </c>
      <c r="D260" s="59" t="n">
        <v>347</v>
      </c>
      <c r="E260" s="59" t="n">
        <v>391</v>
      </c>
      <c r="F260" s="68" t="n">
        <f aca="false">IF(E260="","",D260-E260)</f>
        <v>-44</v>
      </c>
      <c r="G260" s="59" t="n">
        <v>333</v>
      </c>
      <c r="H260" s="59" t="n">
        <v>384</v>
      </c>
      <c r="I260" s="68" t="n">
        <f aca="false">IF(H260="","",G260-H260)</f>
        <v>-51</v>
      </c>
      <c r="J260" s="40" t="n">
        <f aca="false">IF(OR(D260="",D260+G260=0),"",D260/(D260+G260))</f>
        <v>0.510294117647059</v>
      </c>
      <c r="K260" s="40" t="n">
        <f aca="false">IF(E260="","",E260/(E260+H260))</f>
        <v>0.504516129032258</v>
      </c>
      <c r="L260" s="69" t="n">
        <f aca="false">IF(OR(K260="",J260=""),"",(J260-K260)*100)</f>
        <v>0.577798861480072</v>
      </c>
      <c r="M260" s="36" t="n">
        <v>2.71116541300278</v>
      </c>
      <c r="N260" s="36" t="n">
        <v>1.27761517265463</v>
      </c>
      <c r="O260" s="36" t="n">
        <f aca="false">SQRT(M260^2+N260^2)</f>
        <v>2.99711835369574</v>
      </c>
      <c r="P260" s="40" t="n">
        <f aca="false">IF(J260="","",MAX(0,J260-1.96*O260/100))</f>
        <v>0.451550597914622</v>
      </c>
      <c r="Q260" s="40" t="n">
        <f aca="false">IF(J260="","",MIN(1,J260+1.96*O260/100))</f>
        <v>0.569037637379495</v>
      </c>
      <c r="R260" s="32" t="str">
        <f aca="false">IF(L260="","",IF(ABS(L260)&lt;=O260,"Yes","No"))</f>
        <v>Yes</v>
      </c>
      <c r="S260" s="32" t="str">
        <f aca="false">IF(L260="","",IF(ABS(L260)&lt;=1.96*O260,"Yes","No"))</f>
        <v>Yes</v>
      </c>
      <c r="T260" s="59" t="n">
        <f aca="false">IF(D260="","",ROUND(SQRT(((D260+G260)*O260/100)^2+(J260*(D260+G260)*0.07897)^2),0))</f>
        <v>34</v>
      </c>
      <c r="U260" s="32"/>
    </row>
    <row r="261" customFormat="false" ht="15" hidden="false" customHeight="false" outlineLevel="0" collapsed="false">
      <c r="A261" s="32" t="s">
        <v>418</v>
      </c>
      <c r="B261" s="32" t="s">
        <v>451</v>
      </c>
      <c r="C261" s="32" t="s">
        <v>467</v>
      </c>
      <c r="D261" s="59" t="n">
        <v>388</v>
      </c>
      <c r="E261" s="59" t="n">
        <v>395</v>
      </c>
      <c r="F261" s="68" t="n">
        <f aca="false">IF(E261="","",D261-E261)</f>
        <v>-7</v>
      </c>
      <c r="G261" s="59" t="n">
        <v>329</v>
      </c>
      <c r="H261" s="59" t="n">
        <v>387</v>
      </c>
      <c r="I261" s="68" t="n">
        <f aca="false">IF(H261="","",G261-H261)</f>
        <v>-58</v>
      </c>
      <c r="J261" s="40" t="n">
        <f aca="false">IF(OR(D261="",D261+G261=0),"",D261/(D261+G261))</f>
        <v>0.541143654114365</v>
      </c>
      <c r="K261" s="40" t="n">
        <f aca="false">IF(E261="","",E261/(E261+H261))</f>
        <v>0.505115089514067</v>
      </c>
      <c r="L261" s="69" t="n">
        <f aca="false">IF(OR(K261="",J261=""),"",(J261-K261)*100)</f>
        <v>3.60285646002989</v>
      </c>
      <c r="M261" s="36" t="n">
        <v>2.71116541300278</v>
      </c>
      <c r="N261" s="36" t="n">
        <v>1.27761517265463</v>
      </c>
      <c r="O261" s="36" t="n">
        <f aca="false">SQRT(M261^2+N261^2)</f>
        <v>2.99711835369574</v>
      </c>
      <c r="P261" s="40" t="n">
        <f aca="false">IF(J261="","",MAX(0,J261-1.96*O261/100))</f>
        <v>0.482400134381929</v>
      </c>
      <c r="Q261" s="40" t="n">
        <f aca="false">IF(J261="","",MIN(1,J261+1.96*O261/100))</f>
        <v>0.599887173846802</v>
      </c>
      <c r="R261" s="32" t="str">
        <f aca="false">IF(L261="","",IF(ABS(L261)&lt;=O261,"Yes","No"))</f>
        <v>No</v>
      </c>
      <c r="S261" s="32" t="str">
        <f aca="false">IF(L261="","",IF(ABS(L261)&lt;=1.96*O261,"Yes","No"))</f>
        <v>Yes</v>
      </c>
      <c r="T261" s="59" t="n">
        <f aca="false">IF(D261="","",ROUND(SQRT(((D261+G261)*O261/100)^2+(J261*(D261+G261)*0.07897)^2),0))</f>
        <v>37</v>
      </c>
      <c r="U261" s="32"/>
    </row>
    <row r="262" customFormat="false" ht="15" hidden="false" customHeight="false" outlineLevel="0" collapsed="false">
      <c r="A262" s="32" t="s">
        <v>418</v>
      </c>
      <c r="B262" s="32" t="s">
        <v>451</v>
      </c>
      <c r="C262" s="32" t="s">
        <v>468</v>
      </c>
      <c r="D262" s="59" t="n">
        <v>372</v>
      </c>
      <c r="E262" s="59" t="n">
        <v>407</v>
      </c>
      <c r="F262" s="68" t="n">
        <f aca="false">IF(E262="","",D262-E262)</f>
        <v>-35</v>
      </c>
      <c r="G262" s="59" t="n">
        <v>311</v>
      </c>
      <c r="H262" s="59" t="n">
        <v>347</v>
      </c>
      <c r="I262" s="68" t="n">
        <f aca="false">IF(H262="","",G262-H262)</f>
        <v>-36</v>
      </c>
      <c r="J262" s="40" t="n">
        <f aca="false">IF(OR(D262="",D262+G262=0),"",D262/(D262+G262))</f>
        <v>0.544655929721816</v>
      </c>
      <c r="K262" s="40" t="n">
        <f aca="false">IF(E262="","",E262/(E262+H262))</f>
        <v>0.539787798408488</v>
      </c>
      <c r="L262" s="69" t="n">
        <f aca="false">IF(OR(K262="",J262=""),"",(J262-K262)*100)</f>
        <v>0.486813131332742</v>
      </c>
      <c r="M262" s="36" t="n">
        <v>2.71116541300278</v>
      </c>
      <c r="N262" s="36" t="n">
        <v>1.27761517265463</v>
      </c>
      <c r="O262" s="36" t="n">
        <f aca="false">SQRT(M262^2+N262^2)</f>
        <v>2.99711835369574</v>
      </c>
      <c r="P262" s="40" t="n">
        <f aca="false">IF(J262="","",MAX(0,J262-1.96*O262/100))</f>
        <v>0.485912409989379</v>
      </c>
      <c r="Q262" s="40" t="n">
        <f aca="false">IF(J262="","",MIN(1,J262+1.96*O262/100))</f>
        <v>0.603399449454252</v>
      </c>
      <c r="R262" s="32" t="str">
        <f aca="false">IF(L262="","",IF(ABS(L262)&lt;=O262,"Yes","No"))</f>
        <v>Yes</v>
      </c>
      <c r="S262" s="32" t="str">
        <f aca="false">IF(L262="","",IF(ABS(L262)&lt;=1.96*O262,"Yes","No"))</f>
        <v>Yes</v>
      </c>
      <c r="T262" s="59" t="n">
        <f aca="false">IF(D262="","",ROUND(SQRT(((D262+G262)*O262/100)^2+(J262*(D262+G262)*0.07897)^2),0))</f>
        <v>36</v>
      </c>
      <c r="U262" s="32"/>
    </row>
    <row r="263" customFormat="false" ht="15" hidden="false" customHeight="false" outlineLevel="0" collapsed="false">
      <c r="A263" s="32" t="s">
        <v>418</v>
      </c>
      <c r="B263" s="32" t="s">
        <v>469</v>
      </c>
      <c r="C263" s="32" t="s">
        <v>470</v>
      </c>
      <c r="D263" s="59" t="n">
        <v>650</v>
      </c>
      <c r="E263" s="59" t="n">
        <v>730</v>
      </c>
      <c r="F263" s="68" t="n">
        <f aca="false">IF(E263="","",D263-E263)</f>
        <v>-80</v>
      </c>
      <c r="G263" s="59" t="n">
        <v>988</v>
      </c>
      <c r="H263" s="59" t="n">
        <v>1145</v>
      </c>
      <c r="I263" s="68" t="n">
        <f aca="false">IF(H263="","",G263-H263)</f>
        <v>-157</v>
      </c>
      <c r="J263" s="40" t="n">
        <f aca="false">IF(OR(D263="",D263+G263=0),"",D263/(D263+G263))</f>
        <v>0.396825396825397</v>
      </c>
      <c r="K263" s="40" t="n">
        <f aca="false">IF(E263="","",E263/(E263+H263))</f>
        <v>0.389333333333333</v>
      </c>
      <c r="L263" s="69" t="n">
        <f aca="false">IF(OR(K263="",J263=""),"",(J263-K263)*100)</f>
        <v>0.749206349206349</v>
      </c>
      <c r="M263" s="36" t="n">
        <v>2.38700327881287</v>
      </c>
      <c r="N263" s="36" t="n">
        <v>1.27761517265463</v>
      </c>
      <c r="O263" s="36" t="n">
        <f aca="false">SQRT(M263^2+N263^2)</f>
        <v>2.70741300552035</v>
      </c>
      <c r="P263" s="40" t="n">
        <f aca="false">IF(J263="","",MAX(0,J263-1.96*O263/100))</f>
        <v>0.343760101917198</v>
      </c>
      <c r="Q263" s="40" t="n">
        <f aca="false">IF(J263="","",MIN(1,J263+1.96*O263/100))</f>
        <v>0.449890691733596</v>
      </c>
      <c r="R263" s="32" t="str">
        <f aca="false">IF(L263="","",IF(ABS(L263)&lt;=O263,"Yes","No"))</f>
        <v>Yes</v>
      </c>
      <c r="S263" s="32" t="str">
        <f aca="false">IF(L263="","",IF(ABS(L263)&lt;=1.96*O263,"Yes","No"))</f>
        <v>Yes</v>
      </c>
      <c r="T263" s="59" t="n">
        <f aca="false">IF(D263="","",ROUND(SQRT(((D263+G263)*O263/100)^2+(J263*(D263+G263)*0.07933)^2),0))</f>
        <v>68</v>
      </c>
      <c r="U263" s="32"/>
    </row>
    <row r="264" customFormat="false" ht="15" hidden="false" customHeight="false" outlineLevel="0" collapsed="false">
      <c r="A264" s="32" t="s">
        <v>418</v>
      </c>
      <c r="B264" s="32" t="s">
        <v>469</v>
      </c>
      <c r="C264" s="32" t="s">
        <v>471</v>
      </c>
      <c r="D264" s="59" t="n">
        <v>575</v>
      </c>
      <c r="E264" s="59" t="n">
        <v>692</v>
      </c>
      <c r="F264" s="68" t="n">
        <f aca="false">IF(E264="","",D264-E264)</f>
        <v>-117</v>
      </c>
      <c r="G264" s="59" t="n">
        <v>818</v>
      </c>
      <c r="H264" s="59" t="n">
        <v>909</v>
      </c>
      <c r="I264" s="68" t="n">
        <f aca="false">IF(H264="","",G264-H264)</f>
        <v>-91</v>
      </c>
      <c r="J264" s="40" t="n">
        <f aca="false">IF(OR(D264="",D264+G264=0),"",D264/(D264+G264))</f>
        <v>0.412778176597272</v>
      </c>
      <c r="K264" s="40" t="n">
        <f aca="false">IF(E264="","",E264/(E264+H264))</f>
        <v>0.432229856339788</v>
      </c>
      <c r="L264" s="69" t="n">
        <f aca="false">IF(OR(K264="",J264=""),"",(J264-K264)*100)</f>
        <v>-1.94516797425155</v>
      </c>
      <c r="M264" s="36" t="n">
        <v>2.38700327881287</v>
      </c>
      <c r="N264" s="36" t="n">
        <v>1.27761517265463</v>
      </c>
      <c r="O264" s="36" t="n">
        <f aca="false">SQRT(M264^2+N264^2)</f>
        <v>2.70741300552035</v>
      </c>
      <c r="P264" s="40" t="n">
        <f aca="false">IF(J264="","",MAX(0,J264-1.96*O264/100))</f>
        <v>0.359712881689073</v>
      </c>
      <c r="Q264" s="40" t="n">
        <f aca="false">IF(J264="","",MIN(1,J264+1.96*O264/100))</f>
        <v>0.465843471505471</v>
      </c>
      <c r="R264" s="32" t="str">
        <f aca="false">IF(L264="","",IF(ABS(L264)&lt;=O264,"Yes","No"))</f>
        <v>Yes</v>
      </c>
      <c r="S264" s="32" t="str">
        <f aca="false">IF(L264="","",IF(ABS(L264)&lt;=1.96*O264,"Yes","No"))</f>
        <v>Yes</v>
      </c>
      <c r="T264" s="59" t="n">
        <f aca="false">IF(D264="","",ROUND(SQRT(((D264+G264)*O264/100)^2+(J264*(D264+G264)*0.07933)^2),0))</f>
        <v>59</v>
      </c>
      <c r="U264" s="32"/>
    </row>
    <row r="265" customFormat="false" ht="15" hidden="false" customHeight="false" outlineLevel="0" collapsed="false">
      <c r="A265" s="32" t="s">
        <v>418</v>
      </c>
      <c r="B265" s="32" t="s">
        <v>469</v>
      </c>
      <c r="C265" s="32" t="s">
        <v>472</v>
      </c>
      <c r="D265" s="59" t="n">
        <v>301</v>
      </c>
      <c r="E265" s="59" t="n">
        <v>315</v>
      </c>
      <c r="F265" s="68" t="n">
        <f aca="false">IF(E265="","",D265-E265)</f>
        <v>-14</v>
      </c>
      <c r="G265" s="59" t="n">
        <v>510</v>
      </c>
      <c r="H265" s="59" t="n">
        <v>608</v>
      </c>
      <c r="I265" s="68" t="n">
        <f aca="false">IF(H265="","",G265-H265)</f>
        <v>-98</v>
      </c>
      <c r="J265" s="40" t="n">
        <f aca="false">IF(OR(D265="",D265+G265=0),"",D265/(D265+G265))</f>
        <v>0.3711467324291</v>
      </c>
      <c r="K265" s="40" t="n">
        <f aca="false">IF(E265="","",E265/(E265+H265))</f>
        <v>0.341278439869989</v>
      </c>
      <c r="L265" s="69" t="n">
        <f aca="false">IF(OR(K265="",J265=""),"",(J265-K265)*100)</f>
        <v>2.98682925591107</v>
      </c>
      <c r="M265" s="36" t="n">
        <v>2.71116541300278</v>
      </c>
      <c r="N265" s="36" t="n">
        <v>1.27761517265463</v>
      </c>
      <c r="O265" s="36" t="n">
        <f aca="false">SQRT(M265^2+N265^2)</f>
        <v>2.99711835369574</v>
      </c>
      <c r="P265" s="40" t="n">
        <f aca="false">IF(J265="","",MAX(0,J265-1.96*O265/100))</f>
        <v>0.312403212696663</v>
      </c>
      <c r="Q265" s="40" t="n">
        <f aca="false">IF(J265="","",MIN(1,J265+1.96*O265/100))</f>
        <v>0.429890252161536</v>
      </c>
      <c r="R265" s="32" t="str">
        <f aca="false">IF(L265="","",IF(ABS(L265)&lt;=O265,"Yes","No"))</f>
        <v>Yes</v>
      </c>
      <c r="S265" s="32" t="str">
        <f aca="false">IF(L265="","",IF(ABS(L265)&lt;=1.96*O265,"Yes","No"))</f>
        <v>Yes</v>
      </c>
      <c r="T265" s="59" t="n">
        <f aca="false">IF(D265="","",ROUND(SQRT(((D265+G265)*O265/100)^2+(J265*(D265+G265)*0.07897)^2),0))</f>
        <v>34</v>
      </c>
      <c r="U265" s="32"/>
    </row>
    <row r="266" customFormat="false" ht="15" hidden="false" customHeight="false" outlineLevel="0" collapsed="false">
      <c r="A266" s="32" t="s">
        <v>418</v>
      </c>
      <c r="B266" s="32" t="s">
        <v>473</v>
      </c>
      <c r="C266" s="32" t="s">
        <v>473</v>
      </c>
      <c r="D266" s="59" t="n">
        <v>24</v>
      </c>
      <c r="E266" s="59" t="n">
        <v>31</v>
      </c>
      <c r="F266" s="68" t="n">
        <f aca="false">IF(E266="","",D266-E266)</f>
        <v>-7</v>
      </c>
      <c r="G266" s="59" t="n">
        <v>45</v>
      </c>
      <c r="H266" s="59" t="n">
        <v>55</v>
      </c>
      <c r="I266" s="68" t="n">
        <f aca="false">IF(H266="","",G266-H266)</f>
        <v>-10</v>
      </c>
      <c r="J266" s="40" t="n">
        <f aca="false">IF(OR(D266="",D266+G266=0),"",D266/(D266+G266))</f>
        <v>0.347826086956522</v>
      </c>
      <c r="K266" s="40" t="n">
        <f aca="false">IF(E266="","",E266/(E266+H266))</f>
        <v>0.36046511627907</v>
      </c>
      <c r="L266" s="69" t="n">
        <f aca="false">IF(OR(K266="",J266=""),"",(J266-K266)*100)</f>
        <v>-1.2639029322548</v>
      </c>
      <c r="M266" s="36" t="n">
        <v>4.03818272070787</v>
      </c>
      <c r="N266" s="36" t="n">
        <v>1.27761517265463</v>
      </c>
      <c r="O266" s="36" t="n">
        <f aca="false">SQRT(M266^2+N266^2)</f>
        <v>4.23547166384346</v>
      </c>
      <c r="P266" s="40" t="n">
        <f aca="false">IF(J266="","",MAX(0,J266-1.96*O266/100))</f>
        <v>0.26481084234519</v>
      </c>
      <c r="Q266" s="40" t="n">
        <f aca="false">IF(J266="","",MIN(1,J266+1.96*O266/100))</f>
        <v>0.430841331567854</v>
      </c>
      <c r="R266" s="32" t="str">
        <f aca="false">IF(L266="","",IF(ABS(L266)&lt;=O266,"Yes","No"))</f>
        <v>Yes</v>
      </c>
      <c r="S266" s="32" t="str">
        <f aca="false">IF(L266="","",IF(ABS(L266)&lt;=1.96*O266,"Yes","No"))</f>
        <v>Yes</v>
      </c>
      <c r="T266" s="59" t="n">
        <f aca="false">IF(D266="","",ROUND(SQRT(((D266+G266)*O266/100)^2+(J266*(D266+G266)*0.12018)^2),0))</f>
        <v>4</v>
      </c>
      <c r="U266" s="32"/>
    </row>
    <row r="267" customFormat="false" ht="15" hidden="false" customHeight="false" outlineLevel="0" collapsed="false">
      <c r="A267" s="32" t="s">
        <v>418</v>
      </c>
      <c r="B267" s="32" t="s">
        <v>474</v>
      </c>
      <c r="C267" s="32" t="s">
        <v>475</v>
      </c>
      <c r="D267" s="59" t="n">
        <v>454</v>
      </c>
      <c r="E267" s="59" t="n">
        <v>551</v>
      </c>
      <c r="F267" s="68" t="n">
        <f aca="false">IF(E267="","",D267-E267)</f>
        <v>-97</v>
      </c>
      <c r="G267" s="59" t="n">
        <v>641</v>
      </c>
      <c r="H267" s="59" t="n">
        <v>740</v>
      </c>
      <c r="I267" s="68" t="n">
        <f aca="false">IF(H267="","",G267-H267)</f>
        <v>-99</v>
      </c>
      <c r="J267" s="40" t="n">
        <f aca="false">IF(OR(D267="",D267+G267=0),"",D267/(D267+G267))</f>
        <v>0.414611872146119</v>
      </c>
      <c r="K267" s="40" t="n">
        <f aca="false">IF(E267="","",E267/(E267+H267))</f>
        <v>0.426800929512006</v>
      </c>
      <c r="L267" s="69" t="n">
        <f aca="false">IF(OR(K267="",J267=""),"",(J267-K267)*100)</f>
        <v>-1.21890573658875</v>
      </c>
      <c r="M267" s="36" t="n">
        <v>2.38700327881287</v>
      </c>
      <c r="N267" s="36" t="n">
        <v>1.27761517265463</v>
      </c>
      <c r="O267" s="36" t="n">
        <f aca="false">SQRT(M267^2+N267^2)</f>
        <v>2.70741300552035</v>
      </c>
      <c r="P267" s="40" t="n">
        <f aca="false">IF(J267="","",MAX(0,J267-1.96*O267/100))</f>
        <v>0.36154657723792</v>
      </c>
      <c r="Q267" s="40" t="n">
        <f aca="false">IF(J267="","",MIN(1,J267+1.96*O267/100))</f>
        <v>0.467677167054318</v>
      </c>
      <c r="R267" s="32" t="str">
        <f aca="false">IF(L267="","",IF(ABS(L267)&lt;=O267,"Yes","No"))</f>
        <v>Yes</v>
      </c>
      <c r="S267" s="32" t="str">
        <f aca="false">IF(L267="","",IF(ABS(L267)&lt;=1.96*O267,"Yes","No"))</f>
        <v>Yes</v>
      </c>
      <c r="T267" s="59" t="n">
        <f aca="false">IF(D267="","",ROUND(SQRT(((D267+G267)*O267/100)^2+(J267*(D267+G267)*0.07933)^2),0))</f>
        <v>47</v>
      </c>
      <c r="U267" s="32"/>
    </row>
    <row r="268" customFormat="false" ht="15" hidden="false" customHeight="false" outlineLevel="0" collapsed="false">
      <c r="A268" s="32" t="s">
        <v>418</v>
      </c>
      <c r="B268" s="32" t="s">
        <v>474</v>
      </c>
      <c r="C268" s="32" t="s">
        <v>476</v>
      </c>
      <c r="D268" s="59" t="n">
        <v>529</v>
      </c>
      <c r="E268" s="59" t="n">
        <v>558</v>
      </c>
      <c r="F268" s="68" t="n">
        <f aca="false">IF(E268="","",D268-E268)</f>
        <v>-29</v>
      </c>
      <c r="G268" s="59" t="n">
        <v>633</v>
      </c>
      <c r="H268" s="59" t="n">
        <v>668</v>
      </c>
      <c r="I268" s="68" t="n">
        <f aca="false">IF(H268="","",G268-H268)</f>
        <v>-35</v>
      </c>
      <c r="J268" s="40" t="n">
        <f aca="false">IF(OR(D268="",D268+G268=0),"",D268/(D268+G268))</f>
        <v>0.455249569707401</v>
      </c>
      <c r="K268" s="40" t="n">
        <f aca="false">IF(E268="","",E268/(E268+H268))</f>
        <v>0.455138662316476</v>
      </c>
      <c r="L268" s="69" t="n">
        <f aca="false">IF(OR(K268="",J268=""),"",(J268-K268)*100)</f>
        <v>0.0110907390924675</v>
      </c>
      <c r="M268" s="36" t="n">
        <v>2.38700327881287</v>
      </c>
      <c r="N268" s="36" t="n">
        <v>1.27761517265463</v>
      </c>
      <c r="O268" s="36" t="n">
        <f aca="false">SQRT(M268^2+N268^2)</f>
        <v>2.70741300552035</v>
      </c>
      <c r="P268" s="40" t="n">
        <f aca="false">IF(J268="","",MAX(0,J268-1.96*O268/100))</f>
        <v>0.402184274799202</v>
      </c>
      <c r="Q268" s="40" t="n">
        <f aca="false">IF(J268="","",MIN(1,J268+1.96*O268/100))</f>
        <v>0.5083148646156</v>
      </c>
      <c r="R268" s="32" t="str">
        <f aca="false">IF(L268="","",IF(ABS(L268)&lt;=O268,"Yes","No"))</f>
        <v>Yes</v>
      </c>
      <c r="S268" s="32" t="str">
        <f aca="false">IF(L268="","",IF(ABS(L268)&lt;=1.96*O268,"Yes","No"))</f>
        <v>Yes</v>
      </c>
      <c r="T268" s="59" t="n">
        <f aca="false">IF(D268="","",ROUND(SQRT(((D268+G268)*O268/100)^2+(J268*(D268+G268)*0.07933)^2),0))</f>
        <v>52</v>
      </c>
      <c r="U268" s="32"/>
    </row>
    <row r="269" customFormat="false" ht="15" hidden="false" customHeight="false" outlineLevel="0" collapsed="false">
      <c r="A269" s="32" t="s">
        <v>418</v>
      </c>
      <c r="B269" s="32" t="s">
        <v>477</v>
      </c>
      <c r="C269" s="32" t="s">
        <v>477</v>
      </c>
      <c r="D269" s="59" t="n">
        <v>137</v>
      </c>
      <c r="E269" s="59" t="n">
        <v>137</v>
      </c>
      <c r="F269" s="68" t="n">
        <f aca="false">IF(E269="","",D269-E269)</f>
        <v>0</v>
      </c>
      <c r="G269" s="59" t="n">
        <v>211</v>
      </c>
      <c r="H269" s="59" t="n">
        <v>214</v>
      </c>
      <c r="I269" s="68" t="n">
        <f aca="false">IF(H269="","",G269-H269)</f>
        <v>-3</v>
      </c>
      <c r="J269" s="40" t="n">
        <f aca="false">IF(OR(D269="",D269+G269=0),"",D269/(D269+G269))</f>
        <v>0.39367816091954</v>
      </c>
      <c r="K269" s="40" t="n">
        <f aca="false">IF(E269="","",E269/(E269+H269))</f>
        <v>0.39031339031339</v>
      </c>
      <c r="L269" s="69" t="n">
        <f aca="false">IF(OR(K269="",J269=""),"",(J269-K269)*100)</f>
        <v>0.336477060614993</v>
      </c>
      <c r="M269" s="36" t="n">
        <v>4.03818272070787</v>
      </c>
      <c r="N269" s="36" t="n">
        <v>1.27761517265463</v>
      </c>
      <c r="O269" s="36" t="n">
        <f aca="false">SQRT(M269^2+N269^2)</f>
        <v>4.23547166384346</v>
      </c>
      <c r="P269" s="40" t="n">
        <f aca="false">IF(J269="","",MAX(0,J269-1.96*O269/100))</f>
        <v>0.310662916308208</v>
      </c>
      <c r="Q269" s="40" t="n">
        <f aca="false">IF(J269="","",MIN(1,J269+1.96*O269/100))</f>
        <v>0.476693405530872</v>
      </c>
      <c r="R269" s="32" t="str">
        <f aca="false">IF(L269="","",IF(ABS(L269)&lt;=O269,"Yes","No"))</f>
        <v>Yes</v>
      </c>
      <c r="S269" s="32" t="str">
        <f aca="false">IF(L269="","",IF(ABS(L269)&lt;=1.96*O269,"Yes","No"))</f>
        <v>Yes</v>
      </c>
      <c r="T269" s="59" t="n">
        <f aca="false">IF(D269="","",ROUND(SQRT(((D269+G269)*O269/100)^2+(J269*(D269+G269)*0.12018)^2),0))</f>
        <v>22</v>
      </c>
      <c r="U269" s="32"/>
    </row>
    <row r="270" customFormat="false" ht="15" hidden="false" customHeight="false" outlineLevel="0" collapsed="false">
      <c r="A270" s="32" t="s">
        <v>418</v>
      </c>
      <c r="B270" s="32" t="s">
        <v>478</v>
      </c>
      <c r="C270" s="32" t="s">
        <v>479</v>
      </c>
      <c r="D270" s="59" t="n">
        <v>217</v>
      </c>
      <c r="E270" s="59"/>
      <c r="F270" s="68" t="str">
        <f aca="false">IF(E270="","",D270-E270)</f>
        <v/>
      </c>
      <c r="G270" s="59" t="n">
        <v>87</v>
      </c>
      <c r="H270" s="59"/>
      <c r="I270" s="68" t="str">
        <f aca="false">IF(H270="","",G270-H270)</f>
        <v/>
      </c>
      <c r="J270" s="40" t="n">
        <f aca="false">IF(OR(D270="",D270+G270=0),"",D270/(D270+G270))</f>
        <v>0.713815789473684</v>
      </c>
      <c r="K270" s="40" t="str">
        <f aca="false">IF(E270="","",E270/(E270+H270))</f>
        <v/>
      </c>
      <c r="L270" s="69" t="str">
        <f aca="false">IF(OR(K270="",J270=""),"",(J270-K270)*100)</f>
        <v/>
      </c>
      <c r="M270" s="36" t="n">
        <v>4.03818272070787</v>
      </c>
      <c r="N270" s="36" t="n">
        <v>1.27761517265463</v>
      </c>
      <c r="O270" s="36" t="n">
        <f aca="false">SQRT(M270^2+N270^2)</f>
        <v>4.23547166384346</v>
      </c>
      <c r="P270" s="40" t="n">
        <f aca="false">IF(J270="","",MAX(0,J270-1.96*O270/100))</f>
        <v>0.630800544862352</v>
      </c>
      <c r="Q270" s="40" t="n">
        <f aca="false">IF(J270="","",MIN(1,J270+1.96*O270/100))</f>
        <v>0.796831034085016</v>
      </c>
      <c r="R270" s="32" t="str">
        <f aca="false">IF(L270="","",IF(ABS(L270)&lt;=O270,"Yes","No"))</f>
        <v/>
      </c>
      <c r="S270" s="32" t="str">
        <f aca="false">IF(L270="","",IF(ABS(L270)&lt;=1.96*O270,"Yes","No"))</f>
        <v/>
      </c>
      <c r="T270" s="59" t="n">
        <f aca="false">IF(D270="","",ROUND(SQRT(((D270+G270)*O270/100)^2+(J270*(D270+G270)*0.12018)^2),0))</f>
        <v>29</v>
      </c>
      <c r="U270" s="32" t="s">
        <v>774</v>
      </c>
    </row>
    <row r="271" customFormat="false" ht="15" hidden="false" customHeight="false" outlineLevel="0" collapsed="false">
      <c r="A271" s="32" t="s">
        <v>418</v>
      </c>
      <c r="B271" s="32" t="s">
        <v>478</v>
      </c>
      <c r="C271" s="32" t="s">
        <v>480</v>
      </c>
      <c r="D271" s="59" t="n">
        <v>337</v>
      </c>
      <c r="E271" s="59" t="n">
        <v>329</v>
      </c>
      <c r="F271" s="68" t="n">
        <f aca="false">IF(E271="","",D271-E271)</f>
        <v>8</v>
      </c>
      <c r="G271" s="59" t="n">
        <v>135</v>
      </c>
      <c r="H271" s="59" t="n">
        <v>127</v>
      </c>
      <c r="I271" s="68" t="n">
        <f aca="false">IF(H271="","",G271-H271)</f>
        <v>8</v>
      </c>
      <c r="J271" s="40" t="n">
        <f aca="false">IF(OR(D271="",D271+G271=0),"",D271/(D271+G271))</f>
        <v>0.713983050847458</v>
      </c>
      <c r="K271" s="40" t="n">
        <f aca="false">IF(E271="","",E271/(E271+H271))</f>
        <v>0.721491228070175</v>
      </c>
      <c r="L271" s="69" t="n">
        <f aca="false">IF(OR(K271="",J271=""),"",(J271-K271)*100)</f>
        <v>-0.750817722271779</v>
      </c>
      <c r="M271" s="36" t="n">
        <v>4.03818272070787</v>
      </c>
      <c r="N271" s="36" t="n">
        <v>1.27761517265463</v>
      </c>
      <c r="O271" s="36" t="n">
        <f aca="false">SQRT(M271^2+N271^2)</f>
        <v>4.23547166384346</v>
      </c>
      <c r="P271" s="40" t="n">
        <f aca="false">IF(J271="","",MAX(0,J271-1.96*O271/100))</f>
        <v>0.630967806236126</v>
      </c>
      <c r="Q271" s="40" t="n">
        <f aca="false">IF(J271="","",MIN(1,J271+1.96*O271/100))</f>
        <v>0.796998295458789</v>
      </c>
      <c r="R271" s="32" t="str">
        <f aca="false">IF(L271="","",IF(ABS(L271)&lt;=O271,"Yes","No"))</f>
        <v>Yes</v>
      </c>
      <c r="S271" s="32" t="str">
        <f aca="false">IF(L271="","",IF(ABS(L271)&lt;=1.96*O271,"Yes","No"))</f>
        <v>Yes</v>
      </c>
      <c r="T271" s="59" t="n">
        <f aca="false">IF(D271="","",ROUND(SQRT(((D271+G271)*O271/100)^2+(J271*(D271+G271)*0.12018)^2),0))</f>
        <v>45</v>
      </c>
      <c r="U271" s="32"/>
    </row>
    <row r="272" customFormat="false" ht="15" hidden="false" customHeight="false" outlineLevel="0" collapsed="false">
      <c r="A272" s="32" t="s">
        <v>418</v>
      </c>
      <c r="B272" s="32" t="s">
        <v>478</v>
      </c>
      <c r="C272" s="32" t="s">
        <v>481</v>
      </c>
      <c r="D272" s="59" t="n">
        <v>344</v>
      </c>
      <c r="E272" s="59" t="n">
        <v>372</v>
      </c>
      <c r="F272" s="68" t="n">
        <f aca="false">IF(E272="","",D272-E272)</f>
        <v>-28</v>
      </c>
      <c r="G272" s="59" t="n">
        <v>123</v>
      </c>
      <c r="H272" s="59" t="n">
        <v>118</v>
      </c>
      <c r="I272" s="68" t="n">
        <f aca="false">IF(H272="","",G272-H272)</f>
        <v>5</v>
      </c>
      <c r="J272" s="40" t="n">
        <f aca="false">IF(OR(D272="",D272+G272=0),"",D272/(D272+G272))</f>
        <v>0.73661670235546</v>
      </c>
      <c r="K272" s="40" t="n">
        <f aca="false">IF(E272="","",E272/(E272+H272))</f>
        <v>0.759183673469388</v>
      </c>
      <c r="L272" s="69" t="n">
        <f aca="false">IF(OR(K272="",J272=""),"",(J272-K272)*100)</f>
        <v>-2.25669711139274</v>
      </c>
      <c r="M272" s="36" t="n">
        <v>4.03818272070787</v>
      </c>
      <c r="N272" s="36" t="n">
        <v>1.27761517265463</v>
      </c>
      <c r="O272" s="36" t="n">
        <f aca="false">SQRT(M272^2+N272^2)</f>
        <v>4.23547166384346</v>
      </c>
      <c r="P272" s="40" t="n">
        <f aca="false">IF(J272="","",MAX(0,J272-1.96*O272/100))</f>
        <v>0.653601457744129</v>
      </c>
      <c r="Q272" s="40" t="n">
        <f aca="false">IF(J272="","",MIN(1,J272+1.96*O272/100))</f>
        <v>0.819631946966792</v>
      </c>
      <c r="R272" s="32" t="str">
        <f aca="false">IF(L272="","",IF(ABS(L272)&lt;=O272,"Yes","No"))</f>
        <v>Yes</v>
      </c>
      <c r="S272" s="32" t="str">
        <f aca="false">IF(L272="","",IF(ABS(L272)&lt;=1.96*O272,"Yes","No"))</f>
        <v>Yes</v>
      </c>
      <c r="T272" s="59" t="n">
        <f aca="false">IF(D272="","",ROUND(SQRT(((D272+G272)*O272/100)^2+(J272*(D272+G272)*0.12018)^2),0))</f>
        <v>46</v>
      </c>
      <c r="U272" s="32"/>
    </row>
    <row r="273" customFormat="false" ht="15" hidden="false" customHeight="false" outlineLevel="0" collapsed="false">
      <c r="A273" s="32" t="s">
        <v>418</v>
      </c>
      <c r="B273" s="32" t="s">
        <v>478</v>
      </c>
      <c r="C273" s="32" t="s">
        <v>482</v>
      </c>
      <c r="D273" s="59" t="n">
        <v>591</v>
      </c>
      <c r="E273" s="59" t="n">
        <v>665</v>
      </c>
      <c r="F273" s="68" t="n">
        <f aca="false">IF(E273="","",D273-E273)</f>
        <v>-74</v>
      </c>
      <c r="G273" s="59" t="n">
        <v>228</v>
      </c>
      <c r="H273" s="59" t="n">
        <v>201</v>
      </c>
      <c r="I273" s="68" t="n">
        <f aca="false">IF(H273="","",G273-H273)</f>
        <v>27</v>
      </c>
      <c r="J273" s="40" t="n">
        <f aca="false">IF(OR(D273="",D273+G273=0),"",D273/(D273+G273))</f>
        <v>0.721611721611722</v>
      </c>
      <c r="K273" s="40" t="n">
        <f aca="false">IF(E273="","",E273/(E273+H273))</f>
        <v>0.767898383371825</v>
      </c>
      <c r="L273" s="69" t="n">
        <f aca="false">IF(OR(K273="",J273=""),"",(J273-K273)*100)</f>
        <v>-4.62866617601029</v>
      </c>
      <c r="M273" s="36" t="n">
        <v>2.71116541300278</v>
      </c>
      <c r="N273" s="36" t="n">
        <v>1.27761517265463</v>
      </c>
      <c r="O273" s="36" t="n">
        <f aca="false">SQRT(M273^2+N273^2)</f>
        <v>2.99711835369574</v>
      </c>
      <c r="P273" s="40" t="n">
        <f aca="false">IF(J273="","",MAX(0,J273-1.96*O273/100))</f>
        <v>0.662868201879285</v>
      </c>
      <c r="Q273" s="40" t="n">
        <f aca="false">IF(J273="","",MIN(1,J273+1.96*O273/100))</f>
        <v>0.780355241344158</v>
      </c>
      <c r="R273" s="32" t="str">
        <f aca="false">IF(L273="","",IF(ABS(L273)&lt;=O273,"Yes","No"))</f>
        <v>No</v>
      </c>
      <c r="S273" s="32" t="str">
        <f aca="false">IF(L273="","",IF(ABS(L273)&lt;=1.96*O273,"Yes","No"))</f>
        <v>Yes</v>
      </c>
      <c r="T273" s="59" t="n">
        <f aca="false">IF(D273="","",ROUND(SQRT(((D273+G273)*O273/100)^2+(J273*(D273+G273)*0.07897)^2),0))</f>
        <v>53</v>
      </c>
      <c r="U273" s="32"/>
    </row>
    <row r="274" customFormat="false" ht="15" hidden="false" customHeight="false" outlineLevel="0" collapsed="false">
      <c r="A274" s="32" t="s">
        <v>418</v>
      </c>
      <c r="B274" s="32" t="s">
        <v>478</v>
      </c>
      <c r="C274" s="32" t="s">
        <v>483</v>
      </c>
      <c r="D274" s="59" t="n">
        <v>187</v>
      </c>
      <c r="E274" s="59" t="n">
        <v>460</v>
      </c>
      <c r="F274" s="68" t="n">
        <f aca="false">IF(E274="","",D274-E274)</f>
        <v>-273</v>
      </c>
      <c r="G274" s="59" t="n">
        <v>50</v>
      </c>
      <c r="H274" s="59" t="n">
        <v>76</v>
      </c>
      <c r="I274" s="68" t="n">
        <f aca="false">IF(H274="","",G274-H274)</f>
        <v>-26</v>
      </c>
      <c r="J274" s="40" t="n">
        <f aca="false">IF(OR(D274="",D274+G274=0),"",D274/(D274+G274))</f>
        <v>0.789029535864979</v>
      </c>
      <c r="K274" s="40" t="n">
        <f aca="false">IF(E274="","",E274/(E274+H274))</f>
        <v>0.858208955223881</v>
      </c>
      <c r="L274" s="69" t="n">
        <f aca="false">IF(OR(K274="",J274=""),"",(J274-K274)*100)</f>
        <v>-6.91794193589017</v>
      </c>
      <c r="M274" s="36" t="n">
        <v>4.03818272070787</v>
      </c>
      <c r="N274" s="36" t="n">
        <v>1.27761517265463</v>
      </c>
      <c r="O274" s="36" t="n">
        <f aca="false">SQRT(M274^2+N274^2)</f>
        <v>4.23547166384346</v>
      </c>
      <c r="P274" s="40" t="n">
        <f aca="false">IF(J274="","",MAX(0,J274-1.96*O274/100))</f>
        <v>0.706014291253647</v>
      </c>
      <c r="Q274" s="40" t="n">
        <f aca="false">IF(J274="","",MIN(1,J274+1.96*O274/100))</f>
        <v>0.872044780476311</v>
      </c>
      <c r="R274" s="32" t="str">
        <f aca="false">IF(L274="","",IF(ABS(L274)&lt;=O274,"Yes","No"))</f>
        <v>No</v>
      </c>
      <c r="S274" s="32" t="str">
        <f aca="false">IF(L274="","",IF(ABS(L274)&lt;=1.96*O274,"Yes","No"))</f>
        <v>Yes</v>
      </c>
      <c r="T274" s="59" t="n">
        <f aca="false">IF(D274="","",ROUND(SQRT(((D274+G274)*O274/100)^2+(J274*(D274+G274)*0.12018)^2),0))</f>
        <v>25</v>
      </c>
      <c r="U274" s="32"/>
    </row>
    <row r="275" customFormat="false" ht="15" hidden="false" customHeight="false" outlineLevel="0" collapsed="false">
      <c r="A275" s="32" t="s">
        <v>418</v>
      </c>
      <c r="B275" s="32" t="s">
        <v>478</v>
      </c>
      <c r="C275" s="32" t="s">
        <v>484</v>
      </c>
      <c r="D275" s="59" t="n">
        <v>465</v>
      </c>
      <c r="E275" s="59" t="n">
        <v>507</v>
      </c>
      <c r="F275" s="68" t="n">
        <f aca="false">IF(E275="","",D275-E275)</f>
        <v>-42</v>
      </c>
      <c r="G275" s="59" t="n">
        <v>195</v>
      </c>
      <c r="H275" s="59" t="n">
        <v>172</v>
      </c>
      <c r="I275" s="68" t="n">
        <f aca="false">IF(H275="","",G275-H275)</f>
        <v>23</v>
      </c>
      <c r="J275" s="40" t="n">
        <f aca="false">IF(OR(D275="",D275+G275=0),"",D275/(D275+G275))</f>
        <v>0.704545454545455</v>
      </c>
      <c r="K275" s="40" t="n">
        <f aca="false">IF(E275="","",E275/(E275+H275))</f>
        <v>0.746686303387334</v>
      </c>
      <c r="L275" s="69" t="n">
        <f aca="false">IF(OR(K275="",J275=""),"",(J275-K275)*100)</f>
        <v>-4.21408488418797</v>
      </c>
      <c r="M275" s="36" t="n">
        <v>2.71116541300278</v>
      </c>
      <c r="N275" s="36" t="n">
        <v>1.27761517265463</v>
      </c>
      <c r="O275" s="36" t="n">
        <f aca="false">SQRT(M275^2+N275^2)</f>
        <v>2.99711835369574</v>
      </c>
      <c r="P275" s="40" t="n">
        <f aca="false">IF(J275="","",MAX(0,J275-1.96*O275/100))</f>
        <v>0.645801934813018</v>
      </c>
      <c r="Q275" s="40" t="n">
        <f aca="false">IF(J275="","",MIN(1,J275+1.96*O275/100))</f>
        <v>0.763288974277891</v>
      </c>
      <c r="R275" s="32" t="str">
        <f aca="false">IF(L275="","",IF(ABS(L275)&lt;=O275,"Yes","No"))</f>
        <v>No</v>
      </c>
      <c r="S275" s="32" t="str">
        <f aca="false">IF(L275="","",IF(ABS(L275)&lt;=1.96*O275,"Yes","No"))</f>
        <v>Yes</v>
      </c>
      <c r="T275" s="59" t="n">
        <f aca="false">IF(D275="","",ROUND(SQRT(((D275+G275)*O275/100)^2+(J275*(D275+G275)*0.07897)^2),0))</f>
        <v>42</v>
      </c>
      <c r="U275" s="32"/>
    </row>
    <row r="276" customFormat="false" ht="15" hidden="false" customHeight="false" outlineLevel="0" collapsed="false">
      <c r="A276" s="32" t="s">
        <v>418</v>
      </c>
      <c r="B276" s="32" t="s">
        <v>478</v>
      </c>
      <c r="C276" s="32" t="s">
        <v>485</v>
      </c>
      <c r="D276" s="59" t="n">
        <v>342</v>
      </c>
      <c r="E276" s="59" t="n">
        <v>364</v>
      </c>
      <c r="F276" s="68" t="n">
        <f aca="false">IF(E276="","",D276-E276)</f>
        <v>-22</v>
      </c>
      <c r="G276" s="59" t="n">
        <v>147</v>
      </c>
      <c r="H276" s="59" t="n">
        <v>155</v>
      </c>
      <c r="I276" s="68" t="n">
        <f aca="false">IF(H276="","",G276-H276)</f>
        <v>-8</v>
      </c>
      <c r="J276" s="40" t="n">
        <f aca="false">IF(OR(D276="",D276+G276=0),"",D276/(D276+G276))</f>
        <v>0.699386503067485</v>
      </c>
      <c r="K276" s="40" t="n">
        <f aca="false">IF(E276="","",E276/(E276+H276))</f>
        <v>0.701348747591522</v>
      </c>
      <c r="L276" s="69" t="n">
        <f aca="false">IF(OR(K276="",J276=""),"",(J276-K276)*100)</f>
        <v>-0.196224452403748</v>
      </c>
      <c r="M276" s="36" t="n">
        <v>4.03818272070787</v>
      </c>
      <c r="N276" s="36" t="n">
        <v>1.27761517265463</v>
      </c>
      <c r="O276" s="36" t="n">
        <f aca="false">SQRT(M276^2+N276^2)</f>
        <v>4.23547166384346</v>
      </c>
      <c r="P276" s="40" t="n">
        <f aca="false">IF(J276="","",MAX(0,J276-1.96*O276/100))</f>
        <v>0.616371258456153</v>
      </c>
      <c r="Q276" s="40" t="n">
        <f aca="false">IF(J276="","",MIN(1,J276+1.96*O276/100))</f>
        <v>0.782401747678816</v>
      </c>
      <c r="R276" s="32" t="str">
        <f aca="false">IF(L276="","",IF(ABS(L276)&lt;=O276,"Yes","No"))</f>
        <v>Yes</v>
      </c>
      <c r="S276" s="32" t="str">
        <f aca="false">IF(L276="","",IF(ABS(L276)&lt;=1.96*O276,"Yes","No"))</f>
        <v>Yes</v>
      </c>
      <c r="T276" s="59" t="n">
        <f aca="false">IF(D276="","",ROUND(SQRT(((D276+G276)*O276/100)^2+(J276*(D276+G276)*0.12018)^2),0))</f>
        <v>46</v>
      </c>
      <c r="U276" s="32"/>
    </row>
    <row r="277" customFormat="false" ht="15" hidden="false" customHeight="false" outlineLevel="0" collapsed="false">
      <c r="A277" s="32" t="s">
        <v>418</v>
      </c>
      <c r="B277" s="32" t="s">
        <v>478</v>
      </c>
      <c r="C277" s="32" t="s">
        <v>486</v>
      </c>
      <c r="D277" s="59" t="n">
        <v>168</v>
      </c>
      <c r="E277" s="59" t="n">
        <v>154</v>
      </c>
      <c r="F277" s="68" t="n">
        <f aca="false">IF(E277="","",D277-E277)</f>
        <v>14</v>
      </c>
      <c r="G277" s="59" t="n">
        <v>62</v>
      </c>
      <c r="H277" s="59" t="n">
        <v>58</v>
      </c>
      <c r="I277" s="68" t="n">
        <f aca="false">IF(H277="","",G277-H277)</f>
        <v>4</v>
      </c>
      <c r="J277" s="40" t="n">
        <f aca="false">IF(OR(D277="",D277+G277=0),"",D277/(D277+G277))</f>
        <v>0.730434782608696</v>
      </c>
      <c r="K277" s="40" t="n">
        <f aca="false">IF(E277="","",E277/(E277+H277))</f>
        <v>0.726415094339623</v>
      </c>
      <c r="L277" s="69" t="n">
        <f aca="false">IF(OR(K277="",J277=""),"",(J277-K277)*100)</f>
        <v>0.401968826907306</v>
      </c>
      <c r="M277" s="36" t="n">
        <v>4.03818272070787</v>
      </c>
      <c r="N277" s="36" t="n">
        <v>1.27761517265463</v>
      </c>
      <c r="O277" s="36" t="n">
        <f aca="false">SQRT(M277^2+N277^2)</f>
        <v>4.23547166384346</v>
      </c>
      <c r="P277" s="40" t="n">
        <f aca="false">IF(J277="","",MAX(0,J277-1.96*O277/100))</f>
        <v>0.647419537997364</v>
      </c>
      <c r="Q277" s="40" t="n">
        <f aca="false">IF(J277="","",MIN(1,J277+1.96*O277/100))</f>
        <v>0.813450027220028</v>
      </c>
      <c r="R277" s="32" t="str">
        <f aca="false">IF(L277="","",IF(ABS(L277)&lt;=O277,"Yes","No"))</f>
        <v>Yes</v>
      </c>
      <c r="S277" s="32" t="str">
        <f aca="false">IF(L277="","",IF(ABS(L277)&lt;=1.96*O277,"Yes","No"))</f>
        <v>Yes</v>
      </c>
      <c r="T277" s="59" t="n">
        <f aca="false">IF(D277="","",ROUND(SQRT(((D277+G277)*O277/100)^2+(J277*(D277+G277)*0.12018)^2),0))</f>
        <v>22</v>
      </c>
      <c r="U277" s="32"/>
    </row>
    <row r="278" customFormat="false" ht="15" hidden="false" customHeight="false" outlineLevel="0" collapsed="false">
      <c r="A278" s="32" t="s">
        <v>418</v>
      </c>
      <c r="B278" s="32" t="s">
        <v>478</v>
      </c>
      <c r="C278" s="32" t="s">
        <v>487</v>
      </c>
      <c r="D278" s="59" t="n">
        <v>235</v>
      </c>
      <c r="E278" s="59" t="n">
        <v>245</v>
      </c>
      <c r="F278" s="68" t="n">
        <f aca="false">IF(E278="","",D278-E278)</f>
        <v>-10</v>
      </c>
      <c r="G278" s="59" t="n">
        <v>77</v>
      </c>
      <c r="H278" s="59" t="n">
        <v>79</v>
      </c>
      <c r="I278" s="68" t="n">
        <f aca="false">IF(H278="","",G278-H278)</f>
        <v>-2</v>
      </c>
      <c r="J278" s="40" t="n">
        <f aca="false">IF(OR(D278="",D278+G278=0),"",D278/(D278+G278))</f>
        <v>0.753205128205128</v>
      </c>
      <c r="K278" s="40" t="n">
        <f aca="false">IF(E278="","",E278/(E278+H278))</f>
        <v>0.756172839506173</v>
      </c>
      <c r="L278" s="69" t="n">
        <f aca="false">IF(OR(K278="",J278=""),"",(J278-K278)*100)</f>
        <v>-0.296771130104467</v>
      </c>
      <c r="M278" s="36" t="n">
        <v>4.03818272070787</v>
      </c>
      <c r="N278" s="36" t="n">
        <v>1.27761517265463</v>
      </c>
      <c r="O278" s="36" t="n">
        <f aca="false">SQRT(M278^2+N278^2)</f>
        <v>4.23547166384346</v>
      </c>
      <c r="P278" s="40" t="n">
        <f aca="false">IF(J278="","",MAX(0,J278-1.96*O278/100))</f>
        <v>0.670189883593796</v>
      </c>
      <c r="Q278" s="40" t="n">
        <f aca="false">IF(J278="","",MIN(1,J278+1.96*O278/100))</f>
        <v>0.83622037281646</v>
      </c>
      <c r="R278" s="32" t="str">
        <f aca="false">IF(L278="","",IF(ABS(L278)&lt;=O278,"Yes","No"))</f>
        <v>Yes</v>
      </c>
      <c r="S278" s="32" t="str">
        <f aca="false">IF(L278="","",IF(ABS(L278)&lt;=1.96*O278,"Yes","No"))</f>
        <v>Yes</v>
      </c>
      <c r="T278" s="59" t="n">
        <f aca="false">IF(D278="","",ROUND(SQRT(((D278+G278)*O278/100)^2+(J278*(D278+G278)*0.12018)^2),0))</f>
        <v>31</v>
      </c>
      <c r="U278" s="32"/>
    </row>
    <row r="279" customFormat="false" ht="15" hidden="false" customHeight="false" outlineLevel="0" collapsed="false">
      <c r="A279" s="32" t="s">
        <v>418</v>
      </c>
      <c r="B279" s="32" t="s">
        <v>478</v>
      </c>
      <c r="C279" s="32" t="s">
        <v>488</v>
      </c>
      <c r="D279" s="59" t="n">
        <v>258</v>
      </c>
      <c r="E279" s="59" t="n">
        <v>262</v>
      </c>
      <c r="F279" s="68" t="n">
        <f aca="false">IF(E279="","",D279-E279)</f>
        <v>-4</v>
      </c>
      <c r="G279" s="59" t="n">
        <v>89</v>
      </c>
      <c r="H279" s="59" t="n">
        <v>82</v>
      </c>
      <c r="I279" s="68" t="n">
        <f aca="false">IF(H279="","",G279-H279)</f>
        <v>7</v>
      </c>
      <c r="J279" s="40" t="n">
        <f aca="false">IF(OR(D279="",D279+G279=0),"",D279/(D279+G279))</f>
        <v>0.743515850144092</v>
      </c>
      <c r="K279" s="40" t="n">
        <f aca="false">IF(E279="","",E279/(E279+H279))</f>
        <v>0.761627906976744</v>
      </c>
      <c r="L279" s="69" t="n">
        <f aca="false">IF(OR(K279="",J279=""),"",(J279-K279)*100)</f>
        <v>-1.81120568326519</v>
      </c>
      <c r="M279" s="36" t="n">
        <v>4.03818272070787</v>
      </c>
      <c r="N279" s="36" t="n">
        <v>1.27761517265463</v>
      </c>
      <c r="O279" s="36" t="n">
        <f aca="false">SQRT(M279^2+N279^2)</f>
        <v>4.23547166384346</v>
      </c>
      <c r="P279" s="40" t="n">
        <f aca="false">IF(J279="","",MAX(0,J279-1.96*O279/100))</f>
        <v>0.660500605532761</v>
      </c>
      <c r="Q279" s="40" t="n">
        <f aca="false">IF(J279="","",MIN(1,J279+1.96*O279/100))</f>
        <v>0.826531094755424</v>
      </c>
      <c r="R279" s="32" t="str">
        <f aca="false">IF(L279="","",IF(ABS(L279)&lt;=O279,"Yes","No"))</f>
        <v>Yes</v>
      </c>
      <c r="S279" s="32" t="str">
        <f aca="false">IF(L279="","",IF(ABS(L279)&lt;=1.96*O279,"Yes","No"))</f>
        <v>Yes</v>
      </c>
      <c r="T279" s="59" t="n">
        <f aca="false">IF(D279="","",ROUND(SQRT(((D279+G279)*O279/100)^2+(J279*(D279+G279)*0.12018)^2),0))</f>
        <v>34</v>
      </c>
      <c r="U279" s="32"/>
    </row>
    <row r="280" customFormat="false" ht="15" hidden="false" customHeight="false" outlineLevel="0" collapsed="false">
      <c r="A280" s="32" t="s">
        <v>418</v>
      </c>
      <c r="B280" s="32" t="s">
        <v>478</v>
      </c>
      <c r="C280" s="32" t="s">
        <v>489</v>
      </c>
      <c r="D280" s="59" t="n">
        <v>509</v>
      </c>
      <c r="E280" s="59"/>
      <c r="F280" s="68" t="str">
        <f aca="false">IF(E280="","",D280-E280)</f>
        <v/>
      </c>
      <c r="G280" s="59" t="n">
        <v>209</v>
      </c>
      <c r="H280" s="59"/>
      <c r="I280" s="68" t="str">
        <f aca="false">IF(H280="","",G280-H280)</f>
        <v/>
      </c>
      <c r="J280" s="40" t="n">
        <f aca="false">IF(OR(D280="",D280+G280=0),"",D280/(D280+G280))</f>
        <v>0.70891364902507</v>
      </c>
      <c r="K280" s="40" t="str">
        <f aca="false">IF(E280="","",E280/(E280+H280))</f>
        <v/>
      </c>
      <c r="L280" s="69" t="str">
        <f aca="false">IF(OR(K280="",J280=""),"",(J280-K280)*100)</f>
        <v/>
      </c>
      <c r="M280" s="36" t="n">
        <v>2.71116541300278</v>
      </c>
      <c r="N280" s="36" t="n">
        <v>1.27761517265463</v>
      </c>
      <c r="O280" s="36" t="n">
        <f aca="false">SQRT(M280^2+N280^2)</f>
        <v>2.99711835369574</v>
      </c>
      <c r="P280" s="40" t="n">
        <f aca="false">IF(J280="","",MAX(0,J280-1.96*O280/100))</f>
        <v>0.650170129292633</v>
      </c>
      <c r="Q280" s="40" t="n">
        <f aca="false">IF(J280="","",MIN(1,J280+1.96*O280/100))</f>
        <v>0.767657168757506</v>
      </c>
      <c r="R280" s="32" t="str">
        <f aca="false">IF(L280="","",IF(ABS(L280)&lt;=O280,"Yes","No"))</f>
        <v/>
      </c>
      <c r="S280" s="32" t="str">
        <f aca="false">IF(L280="","",IF(ABS(L280)&lt;=1.96*O280,"Yes","No"))</f>
        <v/>
      </c>
      <c r="T280" s="59" t="n">
        <f aca="false">IF(D280="","",ROUND(SQRT(((D280+G280)*O280/100)^2+(J280*(D280+G280)*0.07897)^2),0))</f>
        <v>46</v>
      </c>
      <c r="U280" s="32" t="s">
        <v>774</v>
      </c>
    </row>
    <row r="281" customFormat="false" ht="15" hidden="false" customHeight="false" outlineLevel="0" collapsed="false">
      <c r="A281" s="32" t="s">
        <v>418</v>
      </c>
      <c r="B281" s="32" t="s">
        <v>478</v>
      </c>
      <c r="C281" s="32" t="s">
        <v>490</v>
      </c>
      <c r="D281" s="59" t="n">
        <v>679</v>
      </c>
      <c r="E281" s="59" t="n">
        <v>643</v>
      </c>
      <c r="F281" s="68" t="n">
        <f aca="false">IF(E281="","",D281-E281)</f>
        <v>36</v>
      </c>
      <c r="G281" s="59" t="n">
        <v>254</v>
      </c>
      <c r="H281" s="59" t="n">
        <v>261</v>
      </c>
      <c r="I281" s="68" t="n">
        <f aca="false">IF(H281="","",G281-H281)</f>
        <v>-7</v>
      </c>
      <c r="J281" s="40" t="n">
        <f aca="false">IF(OR(D281="",D281+G281=0),"",D281/(D281+G281))</f>
        <v>0.727759914255091</v>
      </c>
      <c r="K281" s="40" t="n">
        <f aca="false">IF(E281="","",E281/(E281+H281))</f>
        <v>0.711283185840708</v>
      </c>
      <c r="L281" s="69" t="n">
        <f aca="false">IF(OR(K281="",J281=""),"",(J281-K281)*100)</f>
        <v>1.64767284143832</v>
      </c>
      <c r="M281" s="36" t="n">
        <v>2.38700327881287</v>
      </c>
      <c r="N281" s="36" t="n">
        <v>1.27761517265463</v>
      </c>
      <c r="O281" s="36" t="n">
        <f aca="false">SQRT(M281^2+N281^2)</f>
        <v>2.70741300552035</v>
      </c>
      <c r="P281" s="40" t="n">
        <f aca="false">IF(J281="","",MAX(0,J281-1.96*O281/100))</f>
        <v>0.674694619346892</v>
      </c>
      <c r="Q281" s="40" t="n">
        <f aca="false">IF(J281="","",MIN(1,J281+1.96*O281/100))</f>
        <v>0.78082520916329</v>
      </c>
      <c r="R281" s="32" t="str">
        <f aca="false">IF(L281="","",IF(ABS(L281)&lt;=O281,"Yes","No"))</f>
        <v>Yes</v>
      </c>
      <c r="S281" s="32" t="str">
        <f aca="false">IF(L281="","",IF(ABS(L281)&lt;=1.96*O281,"Yes","No"))</f>
        <v>Yes</v>
      </c>
      <c r="T281" s="59" t="n">
        <f aca="false">IF(D281="","",ROUND(SQRT(((D281+G281)*O281/100)^2+(J281*(D281+G281)*0.07933)^2),0))</f>
        <v>59</v>
      </c>
      <c r="U281" s="32"/>
    </row>
    <row r="282" customFormat="false" ht="15" hidden="false" customHeight="false" outlineLevel="0" collapsed="false">
      <c r="A282" s="32" t="s">
        <v>418</v>
      </c>
      <c r="B282" s="32" t="s">
        <v>491</v>
      </c>
      <c r="C282" s="32" t="s">
        <v>492</v>
      </c>
      <c r="D282" s="59" t="n">
        <v>1069</v>
      </c>
      <c r="E282" s="59" t="n">
        <v>1089</v>
      </c>
      <c r="F282" s="68" t="n">
        <f aca="false">IF(E282="","",D282-E282)</f>
        <v>-20</v>
      </c>
      <c r="G282" s="59" t="n">
        <v>952</v>
      </c>
      <c r="H282" s="59" t="n">
        <v>1068</v>
      </c>
      <c r="I282" s="68" t="n">
        <f aca="false">IF(H282="","",G282-H282)</f>
        <v>-116</v>
      </c>
      <c r="J282" s="40" t="n">
        <f aca="false">IF(OR(D282="",D282+G282=0),"",D282/(D282+G282))</f>
        <v>0.52894606630381</v>
      </c>
      <c r="K282" s="40" t="n">
        <f aca="false">IF(E282="","",E282/(E282+H282))</f>
        <v>0.504867872044506</v>
      </c>
      <c r="L282" s="69" t="n">
        <f aca="false">IF(OR(K282="",J282=""),"",(J282-K282)*100)</f>
        <v>2.40781942593038</v>
      </c>
      <c r="M282" s="36" t="n">
        <v>2.38700327881287</v>
      </c>
      <c r="N282" s="36" t="n">
        <v>1.27761517265463</v>
      </c>
      <c r="O282" s="36" t="n">
        <f aca="false">SQRT(M282^2+N282^2)</f>
        <v>2.70741300552035</v>
      </c>
      <c r="P282" s="40" t="n">
        <f aca="false">IF(J282="","",MAX(0,J282-1.96*O282/100))</f>
        <v>0.475880771395611</v>
      </c>
      <c r="Q282" s="40" t="n">
        <f aca="false">IF(J282="","",MIN(1,J282+1.96*O282/100))</f>
        <v>0.582011361212009</v>
      </c>
      <c r="R282" s="32" t="str">
        <f aca="false">IF(L282="","",IF(ABS(L282)&lt;=O282,"Yes","No"))</f>
        <v>Yes</v>
      </c>
      <c r="S282" s="32" t="str">
        <f aca="false">IF(L282="","",IF(ABS(L282)&lt;=1.96*O282,"Yes","No"))</f>
        <v>Yes</v>
      </c>
      <c r="T282" s="59" t="n">
        <f aca="false">IF(D282="","",ROUND(SQRT(((D282+G282)*O282/100)^2+(J282*(D282+G282)*0.07933)^2),0))</f>
        <v>101</v>
      </c>
      <c r="U282" s="32"/>
    </row>
    <row r="283" customFormat="false" ht="15" hidden="false" customHeight="false" outlineLevel="0" collapsed="false">
      <c r="A283" s="32" t="s">
        <v>418</v>
      </c>
      <c r="B283" s="32" t="s">
        <v>491</v>
      </c>
      <c r="C283" s="32" t="s">
        <v>493</v>
      </c>
      <c r="D283" s="59" t="n">
        <v>526</v>
      </c>
      <c r="E283" s="59"/>
      <c r="F283" s="68" t="str">
        <f aca="false">IF(E283="","",D283-E283)</f>
        <v/>
      </c>
      <c r="G283" s="59" t="n">
        <v>478</v>
      </c>
      <c r="H283" s="59"/>
      <c r="I283" s="68" t="str">
        <f aca="false">IF(H283="","",G283-H283)</f>
        <v/>
      </c>
      <c r="J283" s="40" t="n">
        <f aca="false">IF(OR(D283="",D283+G283=0),"",D283/(D283+G283))</f>
        <v>0.52390438247012</v>
      </c>
      <c r="K283" s="40" t="str">
        <f aca="false">IF(E283="","",E283/(E283+H283))</f>
        <v/>
      </c>
      <c r="L283" s="69" t="str">
        <f aca="false">IF(OR(K283="",J283=""),"",(J283-K283)*100)</f>
        <v/>
      </c>
      <c r="M283" s="36" t="n">
        <v>2.38700327881287</v>
      </c>
      <c r="N283" s="36" t="n">
        <v>1.27761517265463</v>
      </c>
      <c r="O283" s="36" t="n">
        <f aca="false">SQRT(M283^2+N283^2)</f>
        <v>2.70741300552035</v>
      </c>
      <c r="P283" s="40" t="n">
        <f aca="false">IF(J283="","",MAX(0,J283-1.96*O283/100))</f>
        <v>0.470839087561921</v>
      </c>
      <c r="Q283" s="40" t="n">
        <f aca="false">IF(J283="","",MIN(1,J283+1.96*O283/100))</f>
        <v>0.576969677378318</v>
      </c>
      <c r="R283" s="32" t="str">
        <f aca="false">IF(L283="","",IF(ABS(L283)&lt;=O283,"Yes","No"))</f>
        <v/>
      </c>
      <c r="S283" s="32" t="str">
        <f aca="false">IF(L283="","",IF(ABS(L283)&lt;=1.96*O283,"Yes","No"))</f>
        <v/>
      </c>
      <c r="T283" s="59" t="n">
        <f aca="false">IF(D283="","",ROUND(SQRT(((D283+G283)*O283/100)^2+(J283*(D283+G283)*0.07933)^2),0))</f>
        <v>50</v>
      </c>
      <c r="U283" s="32" t="s">
        <v>774</v>
      </c>
    </row>
    <row r="284" customFormat="false" ht="15" hidden="false" customHeight="false" outlineLevel="0" collapsed="false">
      <c r="A284" s="32" t="s">
        <v>418</v>
      </c>
      <c r="B284" s="32" t="s">
        <v>491</v>
      </c>
      <c r="C284" s="32" t="s">
        <v>494</v>
      </c>
      <c r="D284" s="59" t="n">
        <v>570</v>
      </c>
      <c r="E284" s="59"/>
      <c r="F284" s="68" t="str">
        <f aca="false">IF(E284="","",D284-E284)</f>
        <v/>
      </c>
      <c r="G284" s="59" t="n">
        <v>454</v>
      </c>
      <c r="H284" s="59"/>
      <c r="I284" s="68" t="str">
        <f aca="false">IF(H284="","",G284-H284)</f>
        <v/>
      </c>
      <c r="J284" s="40" t="n">
        <f aca="false">IF(OR(D284="",D284+G284=0),"",D284/(D284+G284))</f>
        <v>0.556640625</v>
      </c>
      <c r="K284" s="40" t="str">
        <f aca="false">IF(E284="","",E284/(E284+H284))</f>
        <v/>
      </c>
      <c r="L284" s="69" t="str">
        <f aca="false">IF(OR(K284="",J284=""),"",(J284-K284)*100)</f>
        <v/>
      </c>
      <c r="M284" s="36" t="n">
        <v>2.38700327881287</v>
      </c>
      <c r="N284" s="36" t="n">
        <v>1.27761517265463</v>
      </c>
      <c r="O284" s="36" t="n">
        <f aca="false">SQRT(M284^2+N284^2)</f>
        <v>2.70741300552035</v>
      </c>
      <c r="P284" s="40" t="n">
        <f aca="false">IF(J284="","",MAX(0,J284-1.96*O284/100))</f>
        <v>0.503575330091801</v>
      </c>
      <c r="Q284" s="40" t="n">
        <f aca="false">IF(J284="","",MIN(1,J284+1.96*O284/100))</f>
        <v>0.609705919908199</v>
      </c>
      <c r="R284" s="32" t="str">
        <f aca="false">IF(L284="","",IF(ABS(L284)&lt;=O284,"Yes","No"))</f>
        <v/>
      </c>
      <c r="S284" s="32" t="str">
        <f aca="false">IF(L284="","",IF(ABS(L284)&lt;=1.96*O284,"Yes","No"))</f>
        <v/>
      </c>
      <c r="T284" s="59" t="n">
        <f aca="false">IF(D284="","",ROUND(SQRT(((D284+G284)*O284/100)^2+(J284*(D284+G284)*0.07933)^2),0))</f>
        <v>53</v>
      </c>
      <c r="U284" s="32" t="s">
        <v>774</v>
      </c>
    </row>
    <row r="285" customFormat="false" ht="15" hidden="false" customHeight="false" outlineLevel="0" collapsed="false">
      <c r="A285" s="32" t="s">
        <v>418</v>
      </c>
      <c r="B285" s="32" t="s">
        <v>491</v>
      </c>
      <c r="C285" s="32" t="s">
        <v>495</v>
      </c>
      <c r="D285" s="59" t="n">
        <v>534</v>
      </c>
      <c r="E285" s="59"/>
      <c r="F285" s="68" t="str">
        <f aca="false">IF(E285="","",D285-E285)</f>
        <v/>
      </c>
      <c r="G285" s="59" t="n">
        <v>462</v>
      </c>
      <c r="H285" s="59"/>
      <c r="I285" s="68" t="str">
        <f aca="false">IF(H285="","",G285-H285)</f>
        <v/>
      </c>
      <c r="J285" s="40" t="n">
        <f aca="false">IF(OR(D285="",D285+G285=0),"",D285/(D285+G285))</f>
        <v>0.536144578313253</v>
      </c>
      <c r="K285" s="40" t="str">
        <f aca="false">IF(E285="","",E285/(E285+H285))</f>
        <v/>
      </c>
      <c r="L285" s="69" t="str">
        <f aca="false">IF(OR(K285="",J285=""),"",(J285-K285)*100)</f>
        <v/>
      </c>
      <c r="M285" s="36" t="n">
        <v>2.38700327881287</v>
      </c>
      <c r="N285" s="36" t="n">
        <v>1.27761517265463</v>
      </c>
      <c r="O285" s="36" t="n">
        <f aca="false">SQRT(M285^2+N285^2)</f>
        <v>2.70741300552035</v>
      </c>
      <c r="P285" s="40" t="n">
        <f aca="false">IF(J285="","",MAX(0,J285-1.96*O285/100))</f>
        <v>0.483079283405054</v>
      </c>
      <c r="Q285" s="40" t="n">
        <f aca="false">IF(J285="","",MIN(1,J285+1.96*O285/100))</f>
        <v>0.589209873221452</v>
      </c>
      <c r="R285" s="32" t="str">
        <f aca="false">IF(L285="","",IF(ABS(L285)&lt;=O285,"Yes","No"))</f>
        <v/>
      </c>
      <c r="S285" s="32" t="str">
        <f aca="false">IF(L285="","",IF(ABS(L285)&lt;=1.96*O285,"Yes","No"))</f>
        <v/>
      </c>
      <c r="T285" s="59" t="n">
        <f aca="false">IF(D285="","",ROUND(SQRT(((D285+G285)*O285/100)^2+(J285*(D285+G285)*0.07933)^2),0))</f>
        <v>50</v>
      </c>
      <c r="U285" s="32" t="s">
        <v>774</v>
      </c>
    </row>
    <row r="286" customFormat="false" ht="15" hidden="false" customHeight="false" outlineLevel="0" collapsed="false">
      <c r="A286" s="32" t="s">
        <v>418</v>
      </c>
      <c r="B286" s="32" t="s">
        <v>491</v>
      </c>
      <c r="C286" s="32" t="s">
        <v>496</v>
      </c>
      <c r="D286" s="59" t="n">
        <v>731</v>
      </c>
      <c r="E286" s="59" t="n">
        <v>796</v>
      </c>
      <c r="F286" s="68" t="n">
        <f aca="false">IF(E286="","",D286-E286)</f>
        <v>-65</v>
      </c>
      <c r="G286" s="59" t="n">
        <v>585</v>
      </c>
      <c r="H286" s="59" t="n">
        <v>678</v>
      </c>
      <c r="I286" s="68" t="n">
        <f aca="false">IF(H286="","",G286-H286)</f>
        <v>-93</v>
      </c>
      <c r="J286" s="40" t="n">
        <f aca="false">IF(OR(D286="",D286+G286=0),"",D286/(D286+G286))</f>
        <v>0.555471124620061</v>
      </c>
      <c r="K286" s="40" t="n">
        <f aca="false">IF(E286="","",E286/(E286+H286))</f>
        <v>0.540027137042062</v>
      </c>
      <c r="L286" s="69" t="n">
        <f aca="false">IF(OR(K286="",J286=""),"",(J286-K286)*100)</f>
        <v>1.54439875779984</v>
      </c>
      <c r="M286" s="36" t="n">
        <v>2.38700327881287</v>
      </c>
      <c r="N286" s="36" t="n">
        <v>1.27761517265463</v>
      </c>
      <c r="O286" s="36" t="n">
        <f aca="false">SQRT(M286^2+N286^2)</f>
        <v>2.70741300552035</v>
      </c>
      <c r="P286" s="40" t="n">
        <f aca="false">IF(J286="","",MAX(0,J286-1.96*O286/100))</f>
        <v>0.502405829711862</v>
      </c>
      <c r="Q286" s="40" t="n">
        <f aca="false">IF(J286="","",MIN(1,J286+1.96*O286/100))</f>
        <v>0.60853641952826</v>
      </c>
      <c r="R286" s="32" t="str">
        <f aca="false">IF(L286="","",IF(ABS(L286)&lt;=O286,"Yes","No"))</f>
        <v>Yes</v>
      </c>
      <c r="S286" s="32" t="str">
        <f aca="false">IF(L286="","",IF(ABS(L286)&lt;=1.96*O286,"Yes","No"))</f>
        <v>Yes</v>
      </c>
      <c r="T286" s="59" t="n">
        <f aca="false">IF(D286="","",ROUND(SQRT(((D286+G286)*O286/100)^2+(J286*(D286+G286)*0.07933)^2),0))</f>
        <v>68</v>
      </c>
      <c r="U286" s="32"/>
    </row>
    <row r="287" customFormat="false" ht="15" hidden="false" customHeight="false" outlineLevel="0" collapsed="false">
      <c r="A287" s="32" t="s">
        <v>418</v>
      </c>
      <c r="B287" s="32" t="s">
        <v>491</v>
      </c>
      <c r="C287" s="32" t="s">
        <v>497</v>
      </c>
      <c r="D287" s="59" t="n">
        <v>576</v>
      </c>
      <c r="E287" s="59"/>
      <c r="F287" s="68" t="str">
        <f aca="false">IF(E287="","",D287-E287)</f>
        <v/>
      </c>
      <c r="G287" s="59" t="n">
        <v>519</v>
      </c>
      <c r="H287" s="59"/>
      <c r="I287" s="68" t="str">
        <f aca="false">IF(H287="","",G287-H287)</f>
        <v/>
      </c>
      <c r="J287" s="40" t="n">
        <f aca="false">IF(OR(D287="",D287+G287=0),"",D287/(D287+G287))</f>
        <v>0.526027397260274</v>
      </c>
      <c r="K287" s="40" t="str">
        <f aca="false">IF(E287="","",E287/(E287+H287))</f>
        <v/>
      </c>
      <c r="L287" s="69" t="str">
        <f aca="false">IF(OR(K287="",J287=""),"",(J287-K287)*100)</f>
        <v/>
      </c>
      <c r="M287" s="36" t="n">
        <v>2.38700327881287</v>
      </c>
      <c r="N287" s="36" t="n">
        <v>1.27761517265463</v>
      </c>
      <c r="O287" s="36" t="n">
        <f aca="false">SQRT(M287^2+N287^2)</f>
        <v>2.70741300552035</v>
      </c>
      <c r="P287" s="40" t="n">
        <f aca="false">IF(J287="","",MAX(0,J287-1.96*O287/100))</f>
        <v>0.472962102352075</v>
      </c>
      <c r="Q287" s="40" t="n">
        <f aca="false">IF(J287="","",MIN(1,J287+1.96*O287/100))</f>
        <v>0.579092692168473</v>
      </c>
      <c r="R287" s="32" t="str">
        <f aca="false">IF(L287="","",IF(ABS(L287)&lt;=O287,"Yes","No"))</f>
        <v/>
      </c>
      <c r="S287" s="32" t="str">
        <f aca="false">IF(L287="","",IF(ABS(L287)&lt;=1.96*O287,"Yes","No"))</f>
        <v/>
      </c>
      <c r="T287" s="59" t="n">
        <f aca="false">IF(D287="","",ROUND(SQRT(((D287+G287)*O287/100)^2+(J287*(D287+G287)*0.07933)^2),0))</f>
        <v>54</v>
      </c>
      <c r="U287" s="32" t="s">
        <v>774</v>
      </c>
    </row>
    <row r="288" customFormat="false" ht="15" hidden="false" customHeight="false" outlineLevel="0" collapsed="false">
      <c r="A288" s="32" t="s">
        <v>418</v>
      </c>
      <c r="B288" s="32" t="s">
        <v>491</v>
      </c>
      <c r="C288" s="32" t="s">
        <v>498</v>
      </c>
      <c r="D288" s="59" t="n">
        <v>509</v>
      </c>
      <c r="E288" s="59"/>
      <c r="F288" s="68" t="str">
        <f aca="false">IF(E288="","",D288-E288)</f>
        <v/>
      </c>
      <c r="G288" s="59" t="n">
        <v>468</v>
      </c>
      <c r="H288" s="59"/>
      <c r="I288" s="68" t="str">
        <f aca="false">IF(H288="","",G288-H288)</f>
        <v/>
      </c>
      <c r="J288" s="40" t="n">
        <f aca="false">IF(OR(D288="",D288+G288=0),"",D288/(D288+G288))</f>
        <v>0.520982599795292</v>
      </c>
      <c r="K288" s="40" t="str">
        <f aca="false">IF(E288="","",E288/(E288+H288))</f>
        <v/>
      </c>
      <c r="L288" s="69" t="str">
        <f aca="false">IF(OR(K288="",J288=""),"",(J288-K288)*100)</f>
        <v/>
      </c>
      <c r="M288" s="36" t="n">
        <v>2.38700327881287</v>
      </c>
      <c r="N288" s="36" t="n">
        <v>1.27761517265463</v>
      </c>
      <c r="O288" s="36" t="n">
        <f aca="false">SQRT(M288^2+N288^2)</f>
        <v>2.70741300552035</v>
      </c>
      <c r="P288" s="40" t="n">
        <f aca="false">IF(J288="","",MAX(0,J288-1.96*O288/100))</f>
        <v>0.467917304887093</v>
      </c>
      <c r="Q288" s="40" t="n">
        <f aca="false">IF(J288="","",MIN(1,J288+1.96*O288/100))</f>
        <v>0.574047894703491</v>
      </c>
      <c r="R288" s="32" t="str">
        <f aca="false">IF(L288="","",IF(ABS(L288)&lt;=O288,"Yes","No"))</f>
        <v/>
      </c>
      <c r="S288" s="32" t="str">
        <f aca="false">IF(L288="","",IF(ABS(L288)&lt;=1.96*O288,"Yes","No"))</f>
        <v/>
      </c>
      <c r="T288" s="59" t="n">
        <f aca="false">IF(D288="","",ROUND(SQRT(((D288+G288)*O288/100)^2+(J288*(D288+G288)*0.07933)^2),0))</f>
        <v>48</v>
      </c>
      <c r="U288" s="32" t="s">
        <v>774</v>
      </c>
    </row>
    <row r="289" customFormat="false" ht="15" hidden="false" customHeight="false" outlineLevel="0" collapsed="false">
      <c r="A289" s="32" t="s">
        <v>418</v>
      </c>
      <c r="B289" s="32" t="s">
        <v>499</v>
      </c>
      <c r="C289" s="32" t="s">
        <v>499</v>
      </c>
      <c r="D289" s="59" t="n">
        <v>550</v>
      </c>
      <c r="E289" s="59" t="n">
        <v>480</v>
      </c>
      <c r="F289" s="68" t="n">
        <f aca="false">IF(E289="","",D289-E289)</f>
        <v>70</v>
      </c>
      <c r="G289" s="59" t="n">
        <v>281</v>
      </c>
      <c r="H289" s="59" t="n">
        <v>330</v>
      </c>
      <c r="I289" s="68" t="n">
        <f aca="false">IF(H289="","",G289-H289)</f>
        <v>-49</v>
      </c>
      <c r="J289" s="40" t="n">
        <f aca="false">IF(OR(D289="",D289+G289=0),"",D289/(D289+G289))</f>
        <v>0.661853188929001</v>
      </c>
      <c r="K289" s="40" t="n">
        <f aca="false">IF(E289="","",E289/(E289+H289))</f>
        <v>0.592592592592593</v>
      </c>
      <c r="L289" s="69" t="n">
        <f aca="false">IF(OR(K289="",J289=""),"",(J289-K289)*100)</f>
        <v>6.92605963364087</v>
      </c>
      <c r="M289" s="36" t="n">
        <v>2.71116541300278</v>
      </c>
      <c r="N289" s="36" t="n">
        <v>1.27761517265463</v>
      </c>
      <c r="O289" s="36" t="n">
        <f aca="false">SQRT(M289^2+N289^2)</f>
        <v>2.99711835369574</v>
      </c>
      <c r="P289" s="40" t="n">
        <f aca="false">IF(J289="","",MAX(0,J289-1.96*O289/100))</f>
        <v>0.603109669196565</v>
      </c>
      <c r="Q289" s="40" t="n">
        <f aca="false">IF(J289="","",MIN(1,J289+1.96*O289/100))</f>
        <v>0.720596708661438</v>
      </c>
      <c r="R289" s="32" t="str">
        <f aca="false">IF(L289="","",IF(ABS(L289)&lt;=O289,"Yes","No"))</f>
        <v>No</v>
      </c>
      <c r="S289" s="32" t="str">
        <f aca="false">IF(L289="","",IF(ABS(L289)&lt;=1.96*O289,"Yes","No"))</f>
        <v>No</v>
      </c>
      <c r="T289" s="59" t="n">
        <f aca="false">IF(D289="","",ROUND(SQRT(((D289+G289)*O289/100)^2+(J289*(D289+G289)*0.07897)^2),0))</f>
        <v>50</v>
      </c>
      <c r="U289" s="32"/>
    </row>
    <row r="290" customFormat="false" ht="15" hidden="false" customHeight="false" outlineLevel="0" collapsed="false">
      <c r="A290" s="32" t="s">
        <v>418</v>
      </c>
      <c r="B290" s="32" t="s">
        <v>500</v>
      </c>
      <c r="C290" s="32" t="s">
        <v>500</v>
      </c>
      <c r="D290" s="59" t="n">
        <v>68</v>
      </c>
      <c r="E290" s="59" t="n">
        <v>72</v>
      </c>
      <c r="F290" s="68" t="n">
        <f aca="false">IF(E290="","",D290-E290)</f>
        <v>-4</v>
      </c>
      <c r="G290" s="59" t="n">
        <v>60</v>
      </c>
      <c r="H290" s="59" t="n">
        <v>69</v>
      </c>
      <c r="I290" s="68" t="n">
        <f aca="false">IF(H290="","",G290-H290)</f>
        <v>-9</v>
      </c>
      <c r="J290" s="40" t="n">
        <f aca="false">IF(OR(D290="",D290+G290=0),"",D290/(D290+G290))</f>
        <v>0.53125</v>
      </c>
      <c r="K290" s="40" t="n">
        <f aca="false">IF(E290="","",E290/(E290+H290))</f>
        <v>0.51063829787234</v>
      </c>
      <c r="L290" s="69" t="n">
        <f aca="false">IF(OR(K290="",J290=""),"",(J290-K290)*100)</f>
        <v>2.06117021276596</v>
      </c>
      <c r="M290" s="36" t="n">
        <v>4.03818272070787</v>
      </c>
      <c r="N290" s="36" t="n">
        <v>1.27761517265463</v>
      </c>
      <c r="O290" s="36" t="n">
        <f aca="false">SQRT(M290^2+N290^2)</f>
        <v>4.23547166384346</v>
      </c>
      <c r="P290" s="40" t="n">
        <f aca="false">IF(J290="","",MAX(0,J290-1.96*O290/100))</f>
        <v>0.448234755388668</v>
      </c>
      <c r="Q290" s="40" t="n">
        <f aca="false">IF(J290="","",MIN(1,J290+1.96*O290/100))</f>
        <v>0.614265244611332</v>
      </c>
      <c r="R290" s="32" t="str">
        <f aca="false">IF(L290="","",IF(ABS(L290)&lt;=O290,"Yes","No"))</f>
        <v>Yes</v>
      </c>
      <c r="S290" s="32" t="str">
        <f aca="false">IF(L290="","",IF(ABS(L290)&lt;=1.96*O290,"Yes","No"))</f>
        <v>Yes</v>
      </c>
      <c r="T290" s="59" t="n">
        <f aca="false">IF(D290="","",ROUND(SQRT(((D290+G290)*O290/100)^2+(J290*(D290+G290)*0.12018)^2),0))</f>
        <v>10</v>
      </c>
      <c r="U290" s="32"/>
    </row>
    <row r="291" customFormat="false" ht="15" hidden="false" customHeight="false" outlineLevel="0" collapsed="false">
      <c r="A291" s="32" t="s">
        <v>418</v>
      </c>
      <c r="B291" s="32" t="s">
        <v>325</v>
      </c>
      <c r="C291" s="32" t="s">
        <v>501</v>
      </c>
      <c r="D291" s="59" t="n">
        <v>759</v>
      </c>
      <c r="E291" s="59" t="n">
        <v>770</v>
      </c>
      <c r="F291" s="68" t="n">
        <f aca="false">IF(E291="","",D291-E291)</f>
        <v>-11</v>
      </c>
      <c r="G291" s="59" t="n">
        <v>529</v>
      </c>
      <c r="H291" s="59" t="n">
        <v>546</v>
      </c>
      <c r="I291" s="68" t="n">
        <f aca="false">IF(H291="","",G291-H291)</f>
        <v>-17</v>
      </c>
      <c r="J291" s="40" t="n">
        <f aca="false">IF(OR(D291="",D291+G291=0),"",D291/(D291+G291))</f>
        <v>0.589285714285714</v>
      </c>
      <c r="K291" s="40" t="n">
        <f aca="false">IF(E291="","",E291/(E291+H291))</f>
        <v>0.585106382978723</v>
      </c>
      <c r="L291" s="69" t="n">
        <f aca="false">IF(OR(K291="",J291=""),"",(J291-K291)*100)</f>
        <v>0.417933130699089</v>
      </c>
      <c r="M291" s="36" t="n">
        <v>2.38700327881287</v>
      </c>
      <c r="N291" s="36" t="n">
        <v>1.27761517265463</v>
      </c>
      <c r="O291" s="36" t="n">
        <f aca="false">SQRT(M291^2+N291^2)</f>
        <v>2.70741300552035</v>
      </c>
      <c r="P291" s="40" t="n">
        <f aca="false">IF(J291="","",MAX(0,J291-1.96*O291/100))</f>
        <v>0.536220419377516</v>
      </c>
      <c r="Q291" s="40" t="n">
        <f aca="false">IF(J291="","",MIN(1,J291+1.96*O291/100))</f>
        <v>0.642351009193913</v>
      </c>
      <c r="R291" s="32" t="str">
        <f aca="false">IF(L291="","",IF(ABS(L291)&lt;=O291,"Yes","No"))</f>
        <v>Yes</v>
      </c>
      <c r="S291" s="32" t="str">
        <f aca="false">IF(L291="","",IF(ABS(L291)&lt;=1.96*O291,"Yes","No"))</f>
        <v>Yes</v>
      </c>
      <c r="T291" s="59" t="n">
        <f aca="false">IF(D291="","",ROUND(SQRT(((D291+G291)*O291/100)^2+(J291*(D291+G291)*0.07933)^2),0))</f>
        <v>70</v>
      </c>
      <c r="U291" s="32"/>
    </row>
    <row r="292" customFormat="false" ht="15" hidden="false" customHeight="false" outlineLevel="0" collapsed="false">
      <c r="A292" s="32" t="s">
        <v>418</v>
      </c>
      <c r="B292" s="32" t="s">
        <v>325</v>
      </c>
      <c r="C292" s="32" t="s">
        <v>502</v>
      </c>
      <c r="D292" s="59" t="n">
        <v>702</v>
      </c>
      <c r="E292" s="59" t="n">
        <v>731</v>
      </c>
      <c r="F292" s="68" t="n">
        <f aca="false">IF(E292="","",D292-E292)</f>
        <v>-29</v>
      </c>
      <c r="G292" s="59" t="n">
        <v>570</v>
      </c>
      <c r="H292" s="59" t="n">
        <v>608</v>
      </c>
      <c r="I292" s="68" t="n">
        <f aca="false">IF(H292="","",G292-H292)</f>
        <v>-38</v>
      </c>
      <c r="J292" s="40" t="n">
        <f aca="false">IF(OR(D292="",D292+G292=0),"",D292/(D292+G292))</f>
        <v>0.55188679245283</v>
      </c>
      <c r="K292" s="40" t="n">
        <f aca="false">IF(E292="","",E292/(E292+H292))</f>
        <v>0.545929798356983</v>
      </c>
      <c r="L292" s="69" t="n">
        <f aca="false">IF(OR(K292="",J292=""),"",(J292-K292)*100)</f>
        <v>0.595699409584738</v>
      </c>
      <c r="M292" s="36" t="n">
        <v>2.38700327881287</v>
      </c>
      <c r="N292" s="36" t="n">
        <v>1.27761517265463</v>
      </c>
      <c r="O292" s="36" t="n">
        <f aca="false">SQRT(M292^2+N292^2)</f>
        <v>2.70741300552035</v>
      </c>
      <c r="P292" s="40" t="n">
        <f aca="false">IF(J292="","",MAX(0,J292-1.96*O292/100))</f>
        <v>0.498821497544631</v>
      </c>
      <c r="Q292" s="40" t="n">
        <f aca="false">IF(J292="","",MIN(1,J292+1.96*O292/100))</f>
        <v>0.604952087361029</v>
      </c>
      <c r="R292" s="32" t="str">
        <f aca="false">IF(L292="","",IF(ABS(L292)&lt;=O292,"Yes","No"))</f>
        <v>Yes</v>
      </c>
      <c r="S292" s="32" t="str">
        <f aca="false">IF(L292="","",IF(ABS(L292)&lt;=1.96*O292,"Yes","No"))</f>
        <v>Yes</v>
      </c>
      <c r="T292" s="59" t="n">
        <f aca="false">IF(D292="","",ROUND(SQRT(((D292+G292)*O292/100)^2+(J292*(D292+G292)*0.07933)^2),0))</f>
        <v>65</v>
      </c>
      <c r="U292" s="32"/>
    </row>
    <row r="293" customFormat="false" ht="15" hidden="false" customHeight="false" outlineLevel="0" collapsed="false">
      <c r="A293" s="32" t="s">
        <v>418</v>
      </c>
      <c r="B293" s="32" t="s">
        <v>325</v>
      </c>
      <c r="C293" s="32" t="s">
        <v>503</v>
      </c>
      <c r="D293" s="59" t="n">
        <v>350</v>
      </c>
      <c r="E293" s="59" t="n">
        <v>388</v>
      </c>
      <c r="F293" s="68" t="n">
        <f aca="false">IF(E293="","",D293-E293)</f>
        <v>-38</v>
      </c>
      <c r="G293" s="59" t="n">
        <v>309</v>
      </c>
      <c r="H293" s="59" t="n">
        <v>338</v>
      </c>
      <c r="I293" s="68" t="n">
        <f aca="false">IF(H293="","",G293-H293)</f>
        <v>-29</v>
      </c>
      <c r="J293" s="40" t="n">
        <f aca="false">IF(OR(D293="",D293+G293=0),"",D293/(D293+G293))</f>
        <v>0.531107738998483</v>
      </c>
      <c r="K293" s="40" t="n">
        <f aca="false">IF(E293="","",E293/(E293+H293))</f>
        <v>0.534435261707989</v>
      </c>
      <c r="L293" s="69" t="n">
        <f aca="false">IF(OR(K293="",J293=""),"",(J293-K293)*100)</f>
        <v>-0.332752270950643</v>
      </c>
      <c r="M293" s="36" t="n">
        <v>2.71116541300278</v>
      </c>
      <c r="N293" s="36" t="n">
        <v>1.27761517265463</v>
      </c>
      <c r="O293" s="36" t="n">
        <f aca="false">SQRT(M293^2+N293^2)</f>
        <v>2.99711835369574</v>
      </c>
      <c r="P293" s="40" t="n">
        <f aca="false">IF(J293="","",MAX(0,J293-1.96*O293/100))</f>
        <v>0.472364219266046</v>
      </c>
      <c r="Q293" s="40" t="n">
        <f aca="false">IF(J293="","",MIN(1,J293+1.96*O293/100))</f>
        <v>0.589851258730919</v>
      </c>
      <c r="R293" s="32" t="str">
        <f aca="false">IF(L293="","",IF(ABS(L293)&lt;=O293,"Yes","No"))</f>
        <v>Yes</v>
      </c>
      <c r="S293" s="32" t="str">
        <f aca="false">IF(L293="","",IF(ABS(L293)&lt;=1.96*O293,"Yes","No"))</f>
        <v>Yes</v>
      </c>
      <c r="T293" s="59" t="n">
        <f aca="false">IF(D293="","",ROUND(SQRT(((D293+G293)*O293/100)^2+(J293*(D293+G293)*0.07897)^2),0))</f>
        <v>34</v>
      </c>
      <c r="U293" s="32"/>
    </row>
    <row r="294" customFormat="false" ht="15" hidden="false" customHeight="false" outlineLevel="0" collapsed="false">
      <c r="A294" s="32" t="s">
        <v>418</v>
      </c>
      <c r="B294" s="32" t="s">
        <v>325</v>
      </c>
      <c r="C294" s="32" t="s">
        <v>504</v>
      </c>
      <c r="D294" s="59" t="n">
        <v>544</v>
      </c>
      <c r="E294" s="59" t="n">
        <v>603</v>
      </c>
      <c r="F294" s="68" t="n">
        <f aca="false">IF(E294="","",D294-E294)</f>
        <v>-59</v>
      </c>
      <c r="G294" s="59" t="n">
        <v>474</v>
      </c>
      <c r="H294" s="59" t="n">
        <v>543</v>
      </c>
      <c r="I294" s="68" t="n">
        <f aca="false">IF(H294="","",G294-H294)</f>
        <v>-69</v>
      </c>
      <c r="J294" s="40" t="n">
        <f aca="false">IF(OR(D294="",D294+G294=0),"",D294/(D294+G294))</f>
        <v>0.534381139489195</v>
      </c>
      <c r="K294" s="40" t="n">
        <f aca="false">IF(E294="","",E294/(E294+H294))</f>
        <v>0.526178010471204</v>
      </c>
      <c r="L294" s="69" t="n">
        <f aca="false">IF(OR(K294="",J294=""),"",(J294-K294)*100)</f>
        <v>0.820312901799036</v>
      </c>
      <c r="M294" s="36" t="n">
        <v>2.38700327881287</v>
      </c>
      <c r="N294" s="36" t="n">
        <v>1.27761517265463</v>
      </c>
      <c r="O294" s="36" t="n">
        <f aca="false">SQRT(M294^2+N294^2)</f>
        <v>2.70741300552035</v>
      </c>
      <c r="P294" s="40" t="n">
        <f aca="false">IF(J294="","",MAX(0,J294-1.96*O294/100))</f>
        <v>0.481315844580996</v>
      </c>
      <c r="Q294" s="40" t="n">
        <f aca="false">IF(J294="","",MIN(1,J294+1.96*O294/100))</f>
        <v>0.587446434397393</v>
      </c>
      <c r="R294" s="32" t="str">
        <f aca="false">IF(L294="","",IF(ABS(L294)&lt;=O294,"Yes","No"))</f>
        <v>Yes</v>
      </c>
      <c r="S294" s="32" t="str">
        <f aca="false">IF(L294="","",IF(ABS(L294)&lt;=1.96*O294,"Yes","No"))</f>
        <v>Yes</v>
      </c>
      <c r="T294" s="59" t="n">
        <f aca="false">IF(D294="","",ROUND(SQRT(((D294+G294)*O294/100)^2+(J294*(D294+G294)*0.07933)^2),0))</f>
        <v>51</v>
      </c>
      <c r="U294" s="32"/>
    </row>
    <row r="295" customFormat="false" ht="15" hidden="false" customHeight="false" outlineLevel="0" collapsed="false">
      <c r="A295" s="32" t="s">
        <v>418</v>
      </c>
      <c r="B295" s="32" t="s">
        <v>325</v>
      </c>
      <c r="C295" s="32" t="s">
        <v>505</v>
      </c>
      <c r="D295" s="59" t="n">
        <v>602</v>
      </c>
      <c r="E295" s="59" t="n">
        <v>656</v>
      </c>
      <c r="F295" s="68" t="n">
        <f aca="false">IF(E295="","",D295-E295)</f>
        <v>-54</v>
      </c>
      <c r="G295" s="59" t="n">
        <v>433</v>
      </c>
      <c r="H295" s="59" t="n">
        <v>499</v>
      </c>
      <c r="I295" s="68" t="n">
        <f aca="false">IF(H295="","",G295-H295)</f>
        <v>-66</v>
      </c>
      <c r="J295" s="40" t="n">
        <f aca="false">IF(OR(D295="",D295+G295=0),"",D295/(D295+G295))</f>
        <v>0.581642512077295</v>
      </c>
      <c r="K295" s="40" t="n">
        <f aca="false">IF(E295="","",E295/(E295+H295))</f>
        <v>0.567965367965368</v>
      </c>
      <c r="L295" s="69" t="n">
        <f aca="false">IF(OR(K295="",J295=""),"",(J295-K295)*100)</f>
        <v>1.36771441119267</v>
      </c>
      <c r="M295" s="36" t="n">
        <v>2.38700327881287</v>
      </c>
      <c r="N295" s="36" t="n">
        <v>1.27761517265463</v>
      </c>
      <c r="O295" s="36" t="n">
        <f aca="false">SQRT(M295^2+N295^2)</f>
        <v>2.70741300552035</v>
      </c>
      <c r="P295" s="40" t="n">
        <f aca="false">IF(J295="","",MAX(0,J295-1.96*O295/100))</f>
        <v>0.528577217169096</v>
      </c>
      <c r="Q295" s="40" t="n">
        <f aca="false">IF(J295="","",MIN(1,J295+1.96*O295/100))</f>
        <v>0.634707806985494</v>
      </c>
      <c r="R295" s="32" t="str">
        <f aca="false">IF(L295="","",IF(ABS(L295)&lt;=O295,"Yes","No"))</f>
        <v>Yes</v>
      </c>
      <c r="S295" s="32" t="str">
        <f aca="false">IF(L295="","",IF(ABS(L295)&lt;=1.96*O295,"Yes","No"))</f>
        <v>Yes</v>
      </c>
      <c r="T295" s="59" t="n">
        <f aca="false">IF(D295="","",ROUND(SQRT(((D295+G295)*O295/100)^2+(J295*(D295+G295)*0.07933)^2),0))</f>
        <v>55</v>
      </c>
      <c r="U295" s="32"/>
    </row>
    <row r="296" customFormat="false" ht="15" hidden="false" customHeight="false" outlineLevel="0" collapsed="false">
      <c r="A296" s="32" t="s">
        <v>418</v>
      </c>
      <c r="B296" s="32" t="s">
        <v>325</v>
      </c>
      <c r="C296" s="32" t="s">
        <v>506</v>
      </c>
      <c r="D296" s="59" t="n">
        <v>397</v>
      </c>
      <c r="E296" s="59" t="n">
        <v>422</v>
      </c>
      <c r="F296" s="68" t="n">
        <f aca="false">IF(E296="","",D296-E296)</f>
        <v>-25</v>
      </c>
      <c r="G296" s="59" t="n">
        <v>340</v>
      </c>
      <c r="H296" s="59" t="n">
        <v>349</v>
      </c>
      <c r="I296" s="68" t="n">
        <f aca="false">IF(H296="","",G296-H296)</f>
        <v>-9</v>
      </c>
      <c r="J296" s="40" t="n">
        <f aca="false">IF(OR(D296="",D296+G296=0),"",D296/(D296+G296))</f>
        <v>0.538670284938942</v>
      </c>
      <c r="K296" s="40" t="n">
        <f aca="false">IF(E296="","",E296/(E296+H296))</f>
        <v>0.547341115434501</v>
      </c>
      <c r="L296" s="69" t="n">
        <f aca="false">IF(OR(K296="",J296=""),"",(J296-K296)*100)</f>
        <v>-0.867083049555906</v>
      </c>
      <c r="M296" s="36" t="n">
        <v>2.71116541300278</v>
      </c>
      <c r="N296" s="36" t="n">
        <v>1.27761517265463</v>
      </c>
      <c r="O296" s="36" t="n">
        <f aca="false">SQRT(M296^2+N296^2)</f>
        <v>2.99711835369574</v>
      </c>
      <c r="P296" s="40" t="n">
        <f aca="false">IF(J296="","",MAX(0,J296-1.96*O296/100))</f>
        <v>0.479926765206505</v>
      </c>
      <c r="Q296" s="40" t="n">
        <f aca="false">IF(J296="","",MIN(1,J296+1.96*O296/100))</f>
        <v>0.597413804671378</v>
      </c>
      <c r="R296" s="32" t="str">
        <f aca="false">IF(L296="","",IF(ABS(L296)&lt;=O296,"Yes","No"))</f>
        <v>Yes</v>
      </c>
      <c r="S296" s="32" t="str">
        <f aca="false">IF(L296="","",IF(ABS(L296)&lt;=1.96*O296,"Yes","No"))</f>
        <v>Yes</v>
      </c>
      <c r="T296" s="59" t="n">
        <f aca="false">IF(D296="","",ROUND(SQRT(((D296+G296)*O296/100)^2+(J296*(D296+G296)*0.07897)^2),0))</f>
        <v>38</v>
      </c>
      <c r="U296" s="32"/>
    </row>
    <row r="297" customFormat="false" ht="15" hidden="false" customHeight="false" outlineLevel="0" collapsed="false">
      <c r="A297" s="32" t="s">
        <v>418</v>
      </c>
      <c r="B297" s="32" t="s">
        <v>507</v>
      </c>
      <c r="C297" s="32" t="s">
        <v>508</v>
      </c>
      <c r="D297" s="59" t="n">
        <v>429</v>
      </c>
      <c r="E297" s="59" t="n">
        <v>430</v>
      </c>
      <c r="F297" s="68" t="n">
        <f aca="false">IF(E297="","",D297-E297)</f>
        <v>-1</v>
      </c>
      <c r="G297" s="59" t="n">
        <v>397</v>
      </c>
      <c r="H297" s="59" t="n">
        <v>446</v>
      </c>
      <c r="I297" s="68" t="n">
        <f aca="false">IF(H297="","",G297-H297)</f>
        <v>-49</v>
      </c>
      <c r="J297" s="40" t="n">
        <f aca="false">IF(OR(D297="",D297+G297=0),"",D297/(D297+G297))</f>
        <v>0.519370460048426</v>
      </c>
      <c r="K297" s="40" t="n">
        <f aca="false">IF(E297="","",E297/(E297+H297))</f>
        <v>0.490867579908676</v>
      </c>
      <c r="L297" s="69" t="n">
        <f aca="false">IF(OR(K297="",J297=""),"",(J297-K297)*100)</f>
        <v>2.85028801397503</v>
      </c>
      <c r="M297" s="36" t="n">
        <v>2.71116541300278</v>
      </c>
      <c r="N297" s="36" t="n">
        <v>1.27761517265463</v>
      </c>
      <c r="O297" s="36" t="n">
        <f aca="false">SQRT(M297^2+N297^2)</f>
        <v>2.99711835369574</v>
      </c>
      <c r="P297" s="40" t="n">
        <f aca="false">IF(J297="","",MAX(0,J297-1.96*O297/100))</f>
        <v>0.46062694031599</v>
      </c>
      <c r="Q297" s="40" t="n">
        <f aca="false">IF(J297="","",MIN(1,J297+1.96*O297/100))</f>
        <v>0.578113979780863</v>
      </c>
      <c r="R297" s="32" t="str">
        <f aca="false">IF(L297="","",IF(ABS(L297)&lt;=O297,"Yes","No"))</f>
        <v>Yes</v>
      </c>
      <c r="S297" s="32" t="str">
        <f aca="false">IF(L297="","",IF(ABS(L297)&lt;=1.96*O297,"Yes","No"))</f>
        <v>Yes</v>
      </c>
      <c r="T297" s="59" t="n">
        <f aca="false">IF(D297="","",ROUND(SQRT(((D297+G297)*O297/100)^2+(J297*(D297+G297)*0.07897)^2),0))</f>
        <v>42</v>
      </c>
      <c r="U297" s="32"/>
    </row>
    <row r="298" customFormat="false" ht="15" hidden="false" customHeight="false" outlineLevel="0" collapsed="false">
      <c r="A298" s="32" t="s">
        <v>418</v>
      </c>
      <c r="B298" s="32" t="s">
        <v>507</v>
      </c>
      <c r="C298" s="32" t="s">
        <v>509</v>
      </c>
      <c r="D298" s="59" t="n">
        <v>332</v>
      </c>
      <c r="E298" s="59" t="n">
        <v>363</v>
      </c>
      <c r="F298" s="68" t="n">
        <f aca="false">IF(E298="","",D298-E298)</f>
        <v>-31</v>
      </c>
      <c r="G298" s="59" t="n">
        <v>292</v>
      </c>
      <c r="H298" s="59" t="n">
        <v>318</v>
      </c>
      <c r="I298" s="68" t="n">
        <f aca="false">IF(H298="","",G298-H298)</f>
        <v>-26</v>
      </c>
      <c r="J298" s="40" t="n">
        <f aca="false">IF(OR(D298="",D298+G298=0),"",D298/(D298+G298))</f>
        <v>0.532051282051282</v>
      </c>
      <c r="K298" s="40" t="n">
        <f aca="false">IF(E298="","",E298/(E298+H298))</f>
        <v>0.533039647577093</v>
      </c>
      <c r="L298" s="69" t="n">
        <f aca="false">IF(OR(K298="",J298=""),"",(J298-K298)*100)</f>
        <v>-0.0988365525810497</v>
      </c>
      <c r="M298" s="36" t="n">
        <v>2.71116541300278</v>
      </c>
      <c r="N298" s="36" t="n">
        <v>1.27761517265463</v>
      </c>
      <c r="O298" s="36" t="n">
        <f aca="false">SQRT(M298^2+N298^2)</f>
        <v>2.99711835369574</v>
      </c>
      <c r="P298" s="40" t="n">
        <f aca="false">IF(J298="","",MAX(0,J298-1.96*O298/100))</f>
        <v>0.473307762318846</v>
      </c>
      <c r="Q298" s="40" t="n">
        <f aca="false">IF(J298="","",MIN(1,J298+1.96*O298/100))</f>
        <v>0.590794801783719</v>
      </c>
      <c r="R298" s="32" t="str">
        <f aca="false">IF(L298="","",IF(ABS(L298)&lt;=O298,"Yes","No"))</f>
        <v>Yes</v>
      </c>
      <c r="S298" s="32" t="str">
        <f aca="false">IF(L298="","",IF(ABS(L298)&lt;=1.96*O298,"Yes","No"))</f>
        <v>Yes</v>
      </c>
      <c r="T298" s="59" t="n">
        <f aca="false">IF(D298="","",ROUND(SQRT(((D298+G298)*O298/100)^2+(J298*(D298+G298)*0.07897)^2),0))</f>
        <v>32</v>
      </c>
      <c r="U298" s="32"/>
    </row>
    <row r="299" customFormat="false" ht="15" hidden="false" customHeight="false" outlineLevel="0" collapsed="false">
      <c r="A299" s="32" t="s">
        <v>418</v>
      </c>
      <c r="B299" s="32" t="s">
        <v>507</v>
      </c>
      <c r="C299" s="32" t="s">
        <v>510</v>
      </c>
      <c r="D299" s="59" t="n">
        <v>524</v>
      </c>
      <c r="E299" s="59" t="n">
        <v>579</v>
      </c>
      <c r="F299" s="68" t="n">
        <f aca="false">IF(E299="","",D299-E299)</f>
        <v>-55</v>
      </c>
      <c r="G299" s="59" t="n">
        <v>449</v>
      </c>
      <c r="H299" s="59" t="n">
        <v>437</v>
      </c>
      <c r="I299" s="68" t="n">
        <f aca="false">IF(H299="","",G299-H299)</f>
        <v>12</v>
      </c>
      <c r="J299" s="40" t="n">
        <f aca="false">IF(OR(D299="",D299+G299=0),"",D299/(D299+G299))</f>
        <v>0.538540596094553</v>
      </c>
      <c r="K299" s="40" t="n">
        <f aca="false">IF(E299="","",E299/(E299+H299))</f>
        <v>0.56988188976378</v>
      </c>
      <c r="L299" s="69" t="n">
        <f aca="false">IF(OR(K299="",J299=""),"",(J299-K299)*100)</f>
        <v>-3.13412936692266</v>
      </c>
      <c r="M299" s="36" t="n">
        <v>2.38700327881287</v>
      </c>
      <c r="N299" s="36" t="n">
        <v>1.27761517265463</v>
      </c>
      <c r="O299" s="36" t="n">
        <f aca="false">SQRT(M299^2+N299^2)</f>
        <v>2.70741300552035</v>
      </c>
      <c r="P299" s="40" t="n">
        <f aca="false">IF(J299="","",MAX(0,J299-1.96*O299/100))</f>
        <v>0.485475301186354</v>
      </c>
      <c r="Q299" s="40" t="n">
        <f aca="false">IF(J299="","",MIN(1,J299+1.96*O299/100))</f>
        <v>0.591605891002752</v>
      </c>
      <c r="R299" s="32" t="str">
        <f aca="false">IF(L299="","",IF(ABS(L299)&lt;=O299,"Yes","No"))</f>
        <v>No</v>
      </c>
      <c r="S299" s="32" t="str">
        <f aca="false">IF(L299="","",IF(ABS(L299)&lt;=1.96*O299,"Yes","No"))</f>
        <v>Yes</v>
      </c>
      <c r="T299" s="59" t="n">
        <f aca="false">IF(D299="","",ROUND(SQRT(((D299+G299)*O299/100)^2+(J299*(D299+G299)*0.07933)^2),0))</f>
        <v>49</v>
      </c>
      <c r="U299" s="32"/>
    </row>
    <row r="300" customFormat="false" ht="15" hidden="false" customHeight="false" outlineLevel="0" collapsed="false">
      <c r="A300" s="32" t="s">
        <v>418</v>
      </c>
      <c r="B300" s="32" t="s">
        <v>511</v>
      </c>
      <c r="C300" s="32" t="s">
        <v>512</v>
      </c>
      <c r="D300" s="59" t="n">
        <v>437</v>
      </c>
      <c r="E300" s="59" t="n">
        <v>454</v>
      </c>
      <c r="F300" s="68" t="n">
        <f aca="false">IF(E300="","",D300-E300)</f>
        <v>-17</v>
      </c>
      <c r="G300" s="59" t="n">
        <v>724</v>
      </c>
      <c r="H300" s="59" t="n">
        <v>825</v>
      </c>
      <c r="I300" s="68" t="n">
        <f aca="false">IF(H300="","",G300-H300)</f>
        <v>-101</v>
      </c>
      <c r="J300" s="40" t="n">
        <f aca="false">IF(OR(D300="",D300+G300=0),"",D300/(D300+G300))</f>
        <v>0.376399655469423</v>
      </c>
      <c r="K300" s="40" t="n">
        <f aca="false">IF(E300="","",E300/(E300+H300))</f>
        <v>0.354964816262705</v>
      </c>
      <c r="L300" s="69" t="n">
        <f aca="false">IF(OR(K300="",J300=""),"",(J300-K300)*100)</f>
        <v>2.14348392067176</v>
      </c>
      <c r="M300" s="36" t="n">
        <v>2.38700327881287</v>
      </c>
      <c r="N300" s="36" t="n">
        <v>1.27761517265463</v>
      </c>
      <c r="O300" s="36" t="n">
        <f aca="false">SQRT(M300^2+N300^2)</f>
        <v>2.70741300552035</v>
      </c>
      <c r="P300" s="40" t="n">
        <f aca="false">IF(J300="","",MAX(0,J300-1.96*O300/100))</f>
        <v>0.323334360561224</v>
      </c>
      <c r="Q300" s="40" t="n">
        <f aca="false">IF(J300="","",MIN(1,J300+1.96*O300/100))</f>
        <v>0.429464950377622</v>
      </c>
      <c r="R300" s="32" t="str">
        <f aca="false">IF(L300="","",IF(ABS(L300)&lt;=O300,"Yes","No"))</f>
        <v>Yes</v>
      </c>
      <c r="S300" s="32" t="str">
        <f aca="false">IF(L300="","",IF(ABS(L300)&lt;=1.96*O300,"Yes","No"))</f>
        <v>Yes</v>
      </c>
      <c r="T300" s="59" t="n">
        <f aca="false">IF(D300="","",ROUND(SQRT(((D300+G300)*O300/100)^2+(J300*(D300+G300)*0.07933)^2),0))</f>
        <v>47</v>
      </c>
      <c r="U300" s="32"/>
    </row>
    <row r="301" customFormat="false" ht="15" hidden="false" customHeight="false" outlineLevel="0" collapsed="false">
      <c r="A301" s="32" t="s">
        <v>418</v>
      </c>
      <c r="B301" s="32" t="s">
        <v>511</v>
      </c>
      <c r="C301" s="32" t="s">
        <v>513</v>
      </c>
      <c r="D301" s="59" t="n">
        <v>462</v>
      </c>
      <c r="E301" s="59" t="n">
        <v>529</v>
      </c>
      <c r="F301" s="68" t="n">
        <f aca="false">IF(E301="","",D301-E301)</f>
        <v>-67</v>
      </c>
      <c r="G301" s="59" t="n">
        <v>794</v>
      </c>
      <c r="H301" s="59" t="n">
        <v>916</v>
      </c>
      <c r="I301" s="68" t="n">
        <f aca="false">IF(H301="","",G301-H301)</f>
        <v>-122</v>
      </c>
      <c r="J301" s="40" t="n">
        <f aca="false">IF(OR(D301="",D301+G301=0),"",D301/(D301+G301))</f>
        <v>0.367834394904459</v>
      </c>
      <c r="K301" s="40" t="n">
        <f aca="false">IF(E301="","",E301/(E301+H301))</f>
        <v>0.366089965397924</v>
      </c>
      <c r="L301" s="69" t="n">
        <f aca="false">IF(OR(K301="",J301=""),"",(J301-K301)*100)</f>
        <v>0.17444295065347</v>
      </c>
      <c r="M301" s="36" t="n">
        <v>2.38700327881287</v>
      </c>
      <c r="N301" s="36" t="n">
        <v>1.27761517265463</v>
      </c>
      <c r="O301" s="36" t="n">
        <f aca="false">SQRT(M301^2+N301^2)</f>
        <v>2.70741300552035</v>
      </c>
      <c r="P301" s="40" t="n">
        <f aca="false">IF(J301="","",MAX(0,J301-1.96*O301/100))</f>
        <v>0.31476909999626</v>
      </c>
      <c r="Q301" s="40" t="n">
        <f aca="false">IF(J301="","",MIN(1,J301+1.96*O301/100))</f>
        <v>0.420899689812657</v>
      </c>
      <c r="R301" s="32" t="str">
        <f aca="false">IF(L301="","",IF(ABS(L301)&lt;=O301,"Yes","No"))</f>
        <v>Yes</v>
      </c>
      <c r="S301" s="32" t="str">
        <f aca="false">IF(L301="","",IF(ABS(L301)&lt;=1.96*O301,"Yes","No"))</f>
        <v>Yes</v>
      </c>
      <c r="T301" s="59" t="n">
        <f aca="false">IF(D301="","",ROUND(SQRT(((D301+G301)*O301/100)^2+(J301*(D301+G301)*0.07933)^2),0))</f>
        <v>50</v>
      </c>
      <c r="U301" s="32"/>
    </row>
    <row r="302" customFormat="false" ht="15" hidden="false" customHeight="false" outlineLevel="0" collapsed="false">
      <c r="A302" s="32" t="s">
        <v>418</v>
      </c>
      <c r="B302" s="32" t="s">
        <v>511</v>
      </c>
      <c r="C302" s="32" t="s">
        <v>514</v>
      </c>
      <c r="D302" s="59" t="n">
        <v>170</v>
      </c>
      <c r="E302" s="59" t="n">
        <v>142</v>
      </c>
      <c r="F302" s="68" t="n">
        <f aca="false">IF(E302="","",D302-E302)</f>
        <v>28</v>
      </c>
      <c r="G302" s="59" t="n">
        <v>308</v>
      </c>
      <c r="H302" s="59" t="n">
        <v>349</v>
      </c>
      <c r="I302" s="68" t="n">
        <f aca="false">IF(H302="","",G302-H302)</f>
        <v>-41</v>
      </c>
      <c r="J302" s="40" t="n">
        <f aca="false">IF(OR(D302="",D302+G302=0),"",D302/(D302+G302))</f>
        <v>0.355648535564854</v>
      </c>
      <c r="K302" s="40" t="n">
        <f aca="false">IF(E302="","",E302/(E302+H302))</f>
        <v>0.289205702647658</v>
      </c>
      <c r="L302" s="69" t="n">
        <f aca="false">IF(OR(K302="",J302=""),"",(J302-K302)*100)</f>
        <v>6.64428329171957</v>
      </c>
      <c r="M302" s="36" t="n">
        <v>4.03818272070787</v>
      </c>
      <c r="N302" s="36" t="n">
        <v>1.27761517265463</v>
      </c>
      <c r="O302" s="36" t="n">
        <f aca="false">SQRT(M302^2+N302^2)</f>
        <v>4.23547166384346</v>
      </c>
      <c r="P302" s="40" t="n">
        <f aca="false">IF(J302="","",MAX(0,J302-1.96*O302/100))</f>
        <v>0.272633290953522</v>
      </c>
      <c r="Q302" s="40" t="n">
        <f aca="false">IF(J302="","",MIN(1,J302+1.96*O302/100))</f>
        <v>0.438663780176185</v>
      </c>
      <c r="R302" s="32" t="str">
        <f aca="false">IF(L302="","",IF(ABS(L302)&lt;=O302,"Yes","No"))</f>
        <v>No</v>
      </c>
      <c r="S302" s="32" t="str">
        <f aca="false">IF(L302="","",IF(ABS(L302)&lt;=1.96*O302,"Yes","No"))</f>
        <v>Yes</v>
      </c>
      <c r="T302" s="59" t="n">
        <f aca="false">IF(D302="","",ROUND(SQRT(((D302+G302)*O302/100)^2+(J302*(D302+G302)*0.12018)^2),0))</f>
        <v>29</v>
      </c>
      <c r="U302" s="32"/>
    </row>
    <row r="303" customFormat="false" ht="15" hidden="false" customHeight="false" outlineLevel="0" collapsed="false">
      <c r="A303" s="32" t="s">
        <v>418</v>
      </c>
      <c r="B303" s="32" t="s">
        <v>511</v>
      </c>
      <c r="C303" s="32" t="s">
        <v>515</v>
      </c>
      <c r="D303" s="59" t="n">
        <v>361</v>
      </c>
      <c r="E303" s="59" t="n">
        <v>400</v>
      </c>
      <c r="F303" s="68" t="n">
        <f aca="false">IF(E303="","",D303-E303)</f>
        <v>-39</v>
      </c>
      <c r="G303" s="59" t="n">
        <v>627</v>
      </c>
      <c r="H303" s="59" t="n">
        <v>731</v>
      </c>
      <c r="I303" s="68" t="n">
        <f aca="false">IF(H303="","",G303-H303)</f>
        <v>-104</v>
      </c>
      <c r="J303" s="40" t="n">
        <f aca="false">IF(OR(D303="",D303+G303=0),"",D303/(D303+G303))</f>
        <v>0.365384615384615</v>
      </c>
      <c r="K303" s="40" t="n">
        <f aca="false">IF(E303="","",E303/(E303+H303))</f>
        <v>0.353669319186561</v>
      </c>
      <c r="L303" s="69" t="n">
        <f aca="false">IF(OR(K303="",J303=""),"",(J303-K303)*100)</f>
        <v>1.17152961980548</v>
      </c>
      <c r="M303" s="36" t="n">
        <v>2.38700327881287</v>
      </c>
      <c r="N303" s="36" t="n">
        <v>1.27761517265463</v>
      </c>
      <c r="O303" s="36" t="n">
        <f aca="false">SQRT(M303^2+N303^2)</f>
        <v>2.70741300552035</v>
      </c>
      <c r="P303" s="40" t="n">
        <f aca="false">IF(J303="","",MAX(0,J303-1.96*O303/100))</f>
        <v>0.312319320476417</v>
      </c>
      <c r="Q303" s="40" t="n">
        <f aca="false">IF(J303="","",MIN(1,J303+1.96*O303/100))</f>
        <v>0.418449910292814</v>
      </c>
      <c r="R303" s="32" t="str">
        <f aca="false">IF(L303="","",IF(ABS(L303)&lt;=O303,"Yes","No"))</f>
        <v>Yes</v>
      </c>
      <c r="S303" s="32" t="str">
        <f aca="false">IF(L303="","",IF(ABS(L303)&lt;=1.96*O303,"Yes","No"))</f>
        <v>Yes</v>
      </c>
      <c r="T303" s="59" t="n">
        <f aca="false">IF(D303="","",ROUND(SQRT(((D303+G303)*O303/100)^2+(J303*(D303+G303)*0.07933)^2),0))</f>
        <v>39</v>
      </c>
      <c r="U303" s="32"/>
    </row>
    <row r="304" customFormat="false" ht="15" hidden="false" customHeight="false" outlineLevel="0" collapsed="false">
      <c r="A304" s="32" t="s">
        <v>418</v>
      </c>
      <c r="B304" s="32" t="s">
        <v>511</v>
      </c>
      <c r="C304" s="32" t="s">
        <v>516</v>
      </c>
      <c r="D304" s="59" t="n">
        <v>256</v>
      </c>
      <c r="E304" s="59" t="n">
        <v>278</v>
      </c>
      <c r="F304" s="68" t="n">
        <f aca="false">IF(E304="","",D304-E304)</f>
        <v>-22</v>
      </c>
      <c r="G304" s="59" t="n">
        <v>448</v>
      </c>
      <c r="H304" s="59" t="n">
        <v>482</v>
      </c>
      <c r="I304" s="68" t="n">
        <f aca="false">IF(H304="","",G304-H304)</f>
        <v>-34</v>
      </c>
      <c r="J304" s="40" t="n">
        <f aca="false">IF(OR(D304="",D304+G304=0),"",D304/(D304+G304))</f>
        <v>0.363636363636364</v>
      </c>
      <c r="K304" s="40" t="n">
        <f aca="false">IF(E304="","",E304/(E304+H304))</f>
        <v>0.365789473684211</v>
      </c>
      <c r="L304" s="69" t="n">
        <f aca="false">IF(OR(K304="",J304=""),"",(J304-K304)*100)</f>
        <v>-0.215311004784691</v>
      </c>
      <c r="M304" s="36" t="n">
        <v>2.71116541300278</v>
      </c>
      <c r="N304" s="36" t="n">
        <v>1.27761517265463</v>
      </c>
      <c r="O304" s="36" t="n">
        <f aca="false">SQRT(M304^2+N304^2)</f>
        <v>2.99711835369574</v>
      </c>
      <c r="P304" s="40" t="n">
        <f aca="false">IF(J304="","",MAX(0,J304-1.96*O304/100))</f>
        <v>0.304892843903927</v>
      </c>
      <c r="Q304" s="40" t="n">
        <f aca="false">IF(J304="","",MIN(1,J304+1.96*O304/100))</f>
        <v>0.4223798833688</v>
      </c>
      <c r="R304" s="32" t="str">
        <f aca="false">IF(L304="","",IF(ABS(L304)&lt;=O304,"Yes","No"))</f>
        <v>Yes</v>
      </c>
      <c r="S304" s="32" t="str">
        <f aca="false">IF(L304="","",IF(ABS(L304)&lt;=1.96*O304,"Yes","No"))</f>
        <v>Yes</v>
      </c>
      <c r="T304" s="59" t="n">
        <f aca="false">IF(D304="","",ROUND(SQRT(((D304+G304)*O304/100)^2+(J304*(D304+G304)*0.07897)^2),0))</f>
        <v>29</v>
      </c>
      <c r="U304" s="32"/>
    </row>
    <row r="305" customFormat="false" ht="15" hidden="false" customHeight="false" outlineLevel="0" collapsed="false">
      <c r="A305" s="32" t="s">
        <v>418</v>
      </c>
      <c r="B305" s="32" t="s">
        <v>517</v>
      </c>
      <c r="C305" s="32" t="s">
        <v>518</v>
      </c>
      <c r="D305" s="59" t="n">
        <v>47</v>
      </c>
      <c r="E305" s="59" t="n">
        <v>203</v>
      </c>
      <c r="F305" s="68" t="n">
        <f aca="false">IF(E305="","",D305-E305)</f>
        <v>-156</v>
      </c>
      <c r="G305" s="59" t="n">
        <v>77</v>
      </c>
      <c r="H305" s="59" t="n">
        <v>331</v>
      </c>
      <c r="I305" s="68" t="n">
        <f aca="false">IF(H305="","",G305-H305)</f>
        <v>-254</v>
      </c>
      <c r="J305" s="40" t="n">
        <f aca="false">IF(OR(D305="",D305+G305=0),"",D305/(D305+G305))</f>
        <v>0.379032258064516</v>
      </c>
      <c r="K305" s="40" t="n">
        <f aca="false">IF(E305="","",E305/(E305+H305))</f>
        <v>0.380149812734082</v>
      </c>
      <c r="L305" s="69" t="n">
        <f aca="false">IF(OR(K305="",J305=""),"",(J305-K305)*100)</f>
        <v>-0.111755466956626</v>
      </c>
      <c r="M305" s="36" t="n">
        <v>4.03818272070787</v>
      </c>
      <c r="N305" s="36" t="n">
        <v>1.27761517265463</v>
      </c>
      <c r="O305" s="36" t="n">
        <f aca="false">SQRT(M305^2+N305^2)</f>
        <v>4.23547166384346</v>
      </c>
      <c r="P305" s="40" t="n">
        <f aca="false">IF(J305="","",MAX(0,J305-1.96*O305/100))</f>
        <v>0.296017013453184</v>
      </c>
      <c r="Q305" s="40" t="n">
        <f aca="false">IF(J305="","",MIN(1,J305+1.96*O305/100))</f>
        <v>0.462047502675848</v>
      </c>
      <c r="R305" s="32" t="str">
        <f aca="false">IF(L305="","",IF(ABS(L305)&lt;=O305,"Yes","No"))</f>
        <v>Yes</v>
      </c>
      <c r="S305" s="32" t="str">
        <f aca="false">IF(L305="","",IF(ABS(L305)&lt;=1.96*O305,"Yes","No"))</f>
        <v>Yes</v>
      </c>
      <c r="T305" s="59" t="n">
        <f aca="false">IF(D305="","",ROUND(SQRT(((D305+G305)*O305/100)^2+(J305*(D305+G305)*0.12018)^2),0))</f>
        <v>8</v>
      </c>
      <c r="U305" s="32"/>
    </row>
    <row r="306" customFormat="false" ht="15" hidden="false" customHeight="false" outlineLevel="0" collapsed="false">
      <c r="A306" s="32" t="s">
        <v>418</v>
      </c>
      <c r="B306" s="32" t="s">
        <v>517</v>
      </c>
      <c r="C306" s="32" t="s">
        <v>519</v>
      </c>
      <c r="D306" s="59" t="n">
        <v>260</v>
      </c>
      <c r="E306" s="59" t="n">
        <v>308</v>
      </c>
      <c r="F306" s="68" t="n">
        <f aca="false">IF(E306="","",D306-E306)</f>
        <v>-48</v>
      </c>
      <c r="G306" s="59" t="n">
        <v>475</v>
      </c>
      <c r="H306" s="59" t="n">
        <v>558</v>
      </c>
      <c r="I306" s="68" t="n">
        <f aca="false">IF(H306="","",G306-H306)</f>
        <v>-83</v>
      </c>
      <c r="J306" s="40" t="n">
        <f aca="false">IF(OR(D306="",D306+G306=0),"",D306/(D306+G306))</f>
        <v>0.353741496598639</v>
      </c>
      <c r="K306" s="40" t="n">
        <f aca="false">IF(E306="","",E306/(E306+H306))</f>
        <v>0.355658198614319</v>
      </c>
      <c r="L306" s="69" t="n">
        <f aca="false">IF(OR(K306="",J306=""),"",(J306-K306)*100)</f>
        <v>-0.191670201567923</v>
      </c>
      <c r="M306" s="36" t="n">
        <v>2.71116541300278</v>
      </c>
      <c r="N306" s="36" t="n">
        <v>1.27761517265463</v>
      </c>
      <c r="O306" s="36" t="n">
        <f aca="false">SQRT(M306^2+N306^2)</f>
        <v>2.99711835369574</v>
      </c>
      <c r="P306" s="40" t="n">
        <f aca="false">IF(J306="","",MAX(0,J306-1.96*O306/100))</f>
        <v>0.294997976866203</v>
      </c>
      <c r="Q306" s="40" t="n">
        <f aca="false">IF(J306="","",MIN(1,J306+1.96*O306/100))</f>
        <v>0.412485016331076</v>
      </c>
      <c r="R306" s="32" t="str">
        <f aca="false">IF(L306="","",IF(ABS(L306)&lt;=O306,"Yes","No"))</f>
        <v>Yes</v>
      </c>
      <c r="S306" s="32" t="str">
        <f aca="false">IF(L306="","",IF(ABS(L306)&lt;=1.96*O306,"Yes","No"))</f>
        <v>Yes</v>
      </c>
      <c r="T306" s="59" t="n">
        <f aca="false">IF(D306="","",ROUND(SQRT(((D306+G306)*O306/100)^2+(J306*(D306+G306)*0.07897)^2),0))</f>
        <v>30</v>
      </c>
      <c r="U306" s="32"/>
    </row>
    <row r="307" customFormat="false" ht="15" hidden="false" customHeight="false" outlineLevel="0" collapsed="false">
      <c r="A307" s="32" t="s">
        <v>418</v>
      </c>
      <c r="B307" s="32" t="s">
        <v>520</v>
      </c>
      <c r="C307" s="32" t="s">
        <v>521</v>
      </c>
      <c r="D307" s="59" t="n">
        <v>209</v>
      </c>
      <c r="E307" s="59"/>
      <c r="F307" s="68" t="str">
        <f aca="false">IF(E307="","",D307-E307)</f>
        <v/>
      </c>
      <c r="G307" s="59" t="n">
        <v>262</v>
      </c>
      <c r="H307" s="59"/>
      <c r="I307" s="68" t="str">
        <f aca="false">IF(H307="","",G307-H307)</f>
        <v/>
      </c>
      <c r="J307" s="40" t="n">
        <f aca="false">IF(OR(D307="",D307+G307=0),"",D307/(D307+G307))</f>
        <v>0.443736730360934</v>
      </c>
      <c r="K307" s="40" t="str">
        <f aca="false">IF(E307="","",E307/(E307+H307))</f>
        <v/>
      </c>
      <c r="L307" s="69" t="str">
        <f aca="false">IF(OR(K307="",J307=""),"",(J307-K307)*100)</f>
        <v/>
      </c>
      <c r="M307" s="36" t="n">
        <v>4.03818272070787</v>
      </c>
      <c r="N307" s="36" t="n">
        <v>1.27761517265463</v>
      </c>
      <c r="O307" s="36" t="n">
        <f aca="false">SQRT(M307^2+N307^2)</f>
        <v>4.23547166384346</v>
      </c>
      <c r="P307" s="40" t="n">
        <f aca="false">IF(J307="","",MAX(0,J307-1.96*O307/100))</f>
        <v>0.360721485749602</v>
      </c>
      <c r="Q307" s="40" t="n">
        <f aca="false">IF(J307="","",MIN(1,J307+1.96*O307/100))</f>
        <v>0.526751974972266</v>
      </c>
      <c r="R307" s="32" t="str">
        <f aca="false">IF(L307="","",IF(ABS(L307)&lt;=O307,"Yes","No"))</f>
        <v/>
      </c>
      <c r="S307" s="32" t="str">
        <f aca="false">IF(L307="","",IF(ABS(L307)&lt;=1.96*O307,"Yes","No"))</f>
        <v/>
      </c>
      <c r="T307" s="59" t="n">
        <f aca="false">IF(D307="","",ROUND(SQRT(((D307+G307)*O307/100)^2+(J307*(D307+G307)*0.12018)^2),0))</f>
        <v>32</v>
      </c>
      <c r="U307" s="32" t="s">
        <v>774</v>
      </c>
    </row>
    <row r="308" customFormat="false" ht="15" hidden="false" customHeight="false" outlineLevel="0" collapsed="false">
      <c r="A308" s="32" t="s">
        <v>418</v>
      </c>
      <c r="B308" s="32" t="s">
        <v>520</v>
      </c>
      <c r="C308" s="32" t="s">
        <v>522</v>
      </c>
      <c r="D308" s="59" t="n">
        <v>463</v>
      </c>
      <c r="E308" s="59"/>
      <c r="F308" s="68" t="str">
        <f aca="false">IF(E308="","",D308-E308)</f>
        <v/>
      </c>
      <c r="G308" s="59" t="n">
        <v>545</v>
      </c>
      <c r="H308" s="59"/>
      <c r="I308" s="68" t="str">
        <f aca="false">IF(H308="","",G308-H308)</f>
        <v/>
      </c>
      <c r="J308" s="40" t="n">
        <f aca="false">IF(OR(D308="",D308+G308=0),"",D308/(D308+G308))</f>
        <v>0.459325396825397</v>
      </c>
      <c r="K308" s="40" t="str">
        <f aca="false">IF(E308="","",E308/(E308+H308))</f>
        <v/>
      </c>
      <c r="L308" s="69" t="str">
        <f aca="false">IF(OR(K308="",J308=""),"",(J308-K308)*100)</f>
        <v/>
      </c>
      <c r="M308" s="36" t="n">
        <v>2.38700327881287</v>
      </c>
      <c r="N308" s="36" t="n">
        <v>1.27761517265463</v>
      </c>
      <c r="O308" s="36" t="n">
        <f aca="false">SQRT(M308^2+N308^2)</f>
        <v>2.70741300552035</v>
      </c>
      <c r="P308" s="40" t="n">
        <f aca="false">IF(J308="","",MAX(0,J308-1.96*O308/100))</f>
        <v>0.406260101917198</v>
      </c>
      <c r="Q308" s="40" t="n">
        <f aca="false">IF(J308="","",MIN(1,J308+1.96*O308/100))</f>
        <v>0.512390691733596</v>
      </c>
      <c r="R308" s="32" t="str">
        <f aca="false">IF(L308="","",IF(ABS(L308)&lt;=O308,"Yes","No"))</f>
        <v/>
      </c>
      <c r="S308" s="32" t="str">
        <f aca="false">IF(L308="","",IF(ABS(L308)&lt;=1.96*O308,"Yes","No"))</f>
        <v/>
      </c>
      <c r="T308" s="59" t="n">
        <f aca="false">IF(D308="","",ROUND(SQRT(((D308+G308)*O308/100)^2+(J308*(D308+G308)*0.07933)^2),0))</f>
        <v>46</v>
      </c>
      <c r="U308" s="32" t="s">
        <v>774</v>
      </c>
    </row>
    <row r="309" customFormat="false" ht="15" hidden="false" customHeight="false" outlineLevel="0" collapsed="false">
      <c r="A309" s="32" t="s">
        <v>418</v>
      </c>
      <c r="B309" s="32" t="s">
        <v>520</v>
      </c>
      <c r="C309" s="32" t="s">
        <v>523</v>
      </c>
      <c r="D309" s="59" t="n">
        <v>451</v>
      </c>
      <c r="E309" s="59" t="n">
        <v>496</v>
      </c>
      <c r="F309" s="68" t="n">
        <f aca="false">IF(E309="","",D309-E309)</f>
        <v>-45</v>
      </c>
      <c r="G309" s="59" t="n">
        <v>599</v>
      </c>
      <c r="H309" s="59" t="n">
        <v>652</v>
      </c>
      <c r="I309" s="68" t="n">
        <f aca="false">IF(H309="","",G309-H309)</f>
        <v>-53</v>
      </c>
      <c r="J309" s="40" t="n">
        <f aca="false">IF(OR(D309="",D309+G309=0),"",D309/(D309+G309))</f>
        <v>0.42952380952381</v>
      </c>
      <c r="K309" s="40" t="n">
        <f aca="false">IF(E309="","",E309/(E309+H309))</f>
        <v>0.43205574912892</v>
      </c>
      <c r="L309" s="69" t="n">
        <f aca="false">IF(OR(K309="",J309=""),"",(J309-K309)*100)</f>
        <v>-0.253193960511033</v>
      </c>
      <c r="M309" s="36" t="n">
        <v>2.38700327881287</v>
      </c>
      <c r="N309" s="36" t="n">
        <v>1.27761517265463</v>
      </c>
      <c r="O309" s="36" t="n">
        <f aca="false">SQRT(M309^2+N309^2)</f>
        <v>2.70741300552035</v>
      </c>
      <c r="P309" s="40" t="n">
        <f aca="false">IF(J309="","",MAX(0,J309-1.96*O309/100))</f>
        <v>0.376458514615611</v>
      </c>
      <c r="Q309" s="40" t="n">
        <f aca="false">IF(J309="","",MIN(1,J309+1.96*O309/100))</f>
        <v>0.482589104432008</v>
      </c>
      <c r="R309" s="32" t="str">
        <f aca="false">IF(L309="","",IF(ABS(L309)&lt;=O309,"Yes","No"))</f>
        <v>Yes</v>
      </c>
      <c r="S309" s="32" t="str">
        <f aca="false">IF(L309="","",IF(ABS(L309)&lt;=1.96*O309,"Yes","No"))</f>
        <v>Yes</v>
      </c>
      <c r="T309" s="59" t="n">
        <f aca="false">IF(D309="","",ROUND(SQRT(((D309+G309)*O309/100)^2+(J309*(D309+G309)*0.07933)^2),0))</f>
        <v>46</v>
      </c>
      <c r="U309" s="32"/>
    </row>
    <row r="310" customFormat="false" ht="15" hidden="false" customHeight="false" outlineLevel="0" collapsed="false">
      <c r="A310" s="32" t="s">
        <v>418</v>
      </c>
      <c r="B310" s="32" t="s">
        <v>520</v>
      </c>
      <c r="C310" s="32" t="s">
        <v>524</v>
      </c>
      <c r="D310" s="59" t="n">
        <v>434</v>
      </c>
      <c r="E310" s="59"/>
      <c r="F310" s="68" t="str">
        <f aca="false">IF(E310="","",D310-E310)</f>
        <v/>
      </c>
      <c r="G310" s="59" t="n">
        <v>572</v>
      </c>
      <c r="H310" s="59"/>
      <c r="I310" s="68" t="str">
        <f aca="false">IF(H310="","",G310-H310)</f>
        <v/>
      </c>
      <c r="J310" s="40" t="n">
        <f aca="false">IF(OR(D310="",D310+G310=0),"",D310/(D310+G310))</f>
        <v>0.431411530815109</v>
      </c>
      <c r="K310" s="40" t="str">
        <f aca="false">IF(E310="","",E310/(E310+H310))</f>
        <v/>
      </c>
      <c r="L310" s="69" t="str">
        <f aca="false">IF(OR(K310="",J310=""),"",(J310-K310)*100)</f>
        <v/>
      </c>
      <c r="M310" s="36" t="n">
        <v>2.38700327881287</v>
      </c>
      <c r="N310" s="36" t="n">
        <v>1.27761517265463</v>
      </c>
      <c r="O310" s="36" t="n">
        <f aca="false">SQRT(M310^2+N310^2)</f>
        <v>2.70741300552035</v>
      </c>
      <c r="P310" s="40" t="n">
        <f aca="false">IF(J310="","",MAX(0,J310-1.96*O310/100))</f>
        <v>0.378346235906911</v>
      </c>
      <c r="Q310" s="40" t="n">
        <f aca="false">IF(J310="","",MIN(1,J310+1.96*O310/100))</f>
        <v>0.484476825723308</v>
      </c>
      <c r="R310" s="32" t="str">
        <f aca="false">IF(L310="","",IF(ABS(L310)&lt;=O310,"Yes","No"))</f>
        <v/>
      </c>
      <c r="S310" s="32" t="str">
        <f aca="false">IF(L310="","",IF(ABS(L310)&lt;=1.96*O310,"Yes","No"))</f>
        <v/>
      </c>
      <c r="T310" s="59" t="n">
        <f aca="false">IF(D310="","",ROUND(SQRT(((D310+G310)*O310/100)^2+(J310*(D310+G310)*0.07933)^2),0))</f>
        <v>44</v>
      </c>
      <c r="U310" s="32" t="s">
        <v>774</v>
      </c>
    </row>
    <row r="311" customFormat="false" ht="15" hidden="false" customHeight="false" outlineLevel="0" collapsed="false">
      <c r="A311" s="32" t="s">
        <v>418</v>
      </c>
      <c r="B311" s="32" t="s">
        <v>525</v>
      </c>
      <c r="C311" s="32" t="s">
        <v>526</v>
      </c>
      <c r="D311" s="59" t="n">
        <v>473</v>
      </c>
      <c r="E311" s="59" t="n">
        <v>508</v>
      </c>
      <c r="F311" s="68" t="n">
        <f aca="false">IF(E311="","",D311-E311)</f>
        <v>-35</v>
      </c>
      <c r="G311" s="59" t="n">
        <v>431</v>
      </c>
      <c r="H311" s="59" t="n">
        <v>437</v>
      </c>
      <c r="I311" s="68" t="n">
        <f aca="false">IF(H311="","",G311-H311)</f>
        <v>-6</v>
      </c>
      <c r="J311" s="40" t="n">
        <f aca="false">IF(OR(D311="",D311+G311=0),"",D311/(D311+G311))</f>
        <v>0.523230088495575</v>
      </c>
      <c r="K311" s="40" t="n">
        <f aca="false">IF(E311="","",E311/(E311+H311))</f>
        <v>0.537566137566138</v>
      </c>
      <c r="L311" s="69" t="n">
        <f aca="false">IF(OR(K311="",J311=""),"",(J311-K311)*100)</f>
        <v>-1.43360490705624</v>
      </c>
      <c r="M311" s="36" t="n">
        <v>2.38700327881287</v>
      </c>
      <c r="N311" s="36" t="n">
        <v>1.27761517265463</v>
      </c>
      <c r="O311" s="36" t="n">
        <f aca="false">SQRT(M311^2+N311^2)</f>
        <v>2.70741300552035</v>
      </c>
      <c r="P311" s="40" t="n">
        <f aca="false">IF(J311="","",MAX(0,J311-1.96*O311/100))</f>
        <v>0.470164793587376</v>
      </c>
      <c r="Q311" s="40" t="n">
        <f aca="false">IF(J311="","",MIN(1,J311+1.96*O311/100))</f>
        <v>0.576295383403774</v>
      </c>
      <c r="R311" s="32" t="str">
        <f aca="false">IF(L311="","",IF(ABS(L311)&lt;=O311,"Yes","No"))</f>
        <v>Yes</v>
      </c>
      <c r="S311" s="32" t="str">
        <f aca="false">IF(L311="","",IF(ABS(L311)&lt;=1.96*O311,"Yes","No"))</f>
        <v>Yes</v>
      </c>
      <c r="T311" s="59" t="n">
        <f aca="false">IF(D311="","",ROUND(SQRT(((D311+G311)*O311/100)^2+(J311*(D311+G311)*0.07933)^2),0))</f>
        <v>45</v>
      </c>
      <c r="U311" s="32"/>
    </row>
    <row r="312" customFormat="false" ht="15" hidden="false" customHeight="false" outlineLevel="0" collapsed="false">
      <c r="A312" s="32" t="s">
        <v>418</v>
      </c>
      <c r="B312" s="32" t="s">
        <v>525</v>
      </c>
      <c r="C312" s="32" t="s">
        <v>527</v>
      </c>
      <c r="D312" s="59" t="n">
        <v>506</v>
      </c>
      <c r="E312" s="59" t="n">
        <v>524</v>
      </c>
      <c r="F312" s="68" t="n">
        <f aca="false">IF(E312="","",D312-E312)</f>
        <v>-18</v>
      </c>
      <c r="G312" s="59" t="n">
        <v>583</v>
      </c>
      <c r="H312" s="59" t="n">
        <v>659</v>
      </c>
      <c r="I312" s="68" t="n">
        <f aca="false">IF(H312="","",G312-H312)</f>
        <v>-76</v>
      </c>
      <c r="J312" s="40" t="n">
        <f aca="false">IF(OR(D312="",D312+G312=0),"",D312/(D312+G312))</f>
        <v>0.464646464646465</v>
      </c>
      <c r="K312" s="40" t="n">
        <f aca="false">IF(E312="","",E312/(E312+H312))</f>
        <v>0.442941673710905</v>
      </c>
      <c r="L312" s="69" t="n">
        <f aca="false">IF(OR(K312="",J312=""),"",(J312-K312)*100)</f>
        <v>2.17047909355602</v>
      </c>
      <c r="M312" s="36" t="n">
        <v>2.38700327881287</v>
      </c>
      <c r="N312" s="36" t="n">
        <v>1.27761517265463</v>
      </c>
      <c r="O312" s="36" t="n">
        <f aca="false">SQRT(M312^2+N312^2)</f>
        <v>2.70741300552035</v>
      </c>
      <c r="P312" s="40" t="n">
        <f aca="false">IF(J312="","",MAX(0,J312-1.96*O312/100))</f>
        <v>0.411581169738266</v>
      </c>
      <c r="Q312" s="40" t="n">
        <f aca="false">IF(J312="","",MIN(1,J312+1.96*O312/100))</f>
        <v>0.517711759554663</v>
      </c>
      <c r="R312" s="32" t="str">
        <f aca="false">IF(L312="","",IF(ABS(L312)&lt;=O312,"Yes","No"))</f>
        <v>Yes</v>
      </c>
      <c r="S312" s="32" t="str">
        <f aca="false">IF(L312="","",IF(ABS(L312)&lt;=1.96*O312,"Yes","No"))</f>
        <v>Yes</v>
      </c>
      <c r="T312" s="59" t="n">
        <f aca="false">IF(D312="","",ROUND(SQRT(((D312+G312)*O312/100)^2+(J312*(D312+G312)*0.07933)^2),0))</f>
        <v>50</v>
      </c>
      <c r="U312" s="32"/>
    </row>
    <row r="313" customFormat="false" ht="15" hidden="false" customHeight="false" outlineLevel="0" collapsed="false">
      <c r="A313" s="32" t="s">
        <v>418</v>
      </c>
      <c r="B313" s="32" t="s">
        <v>525</v>
      </c>
      <c r="C313" s="32" t="s">
        <v>528</v>
      </c>
      <c r="D313" s="59" t="n">
        <v>245</v>
      </c>
      <c r="E313" s="59"/>
      <c r="F313" s="68" t="str">
        <f aca="false">IF(E313="","",D313-E313)</f>
        <v/>
      </c>
      <c r="G313" s="59" t="n">
        <v>261</v>
      </c>
      <c r="H313" s="59"/>
      <c r="I313" s="68" t="str">
        <f aca="false">IF(H313="","",G313-H313)</f>
        <v/>
      </c>
      <c r="J313" s="40" t="n">
        <f aca="false">IF(OR(D313="",D313+G313=0),"",D313/(D313+G313))</f>
        <v>0.484189723320158</v>
      </c>
      <c r="K313" s="40" t="str">
        <f aca="false">IF(E313="","",E313/(E313+H313))</f>
        <v/>
      </c>
      <c r="L313" s="69" t="str">
        <f aca="false">IF(OR(K313="",J313=""),"",(J313-K313)*100)</f>
        <v/>
      </c>
      <c r="M313" s="36" t="n">
        <v>4.03818272070787</v>
      </c>
      <c r="N313" s="36" t="n">
        <v>1.27761517265463</v>
      </c>
      <c r="O313" s="36" t="n">
        <f aca="false">SQRT(M313^2+N313^2)</f>
        <v>4.23547166384346</v>
      </c>
      <c r="P313" s="40" t="n">
        <f aca="false">IF(J313="","",MAX(0,J313-1.96*O313/100))</f>
        <v>0.401174478708826</v>
      </c>
      <c r="Q313" s="40" t="n">
        <f aca="false">IF(J313="","",MIN(1,J313+1.96*O313/100))</f>
        <v>0.56720496793149</v>
      </c>
      <c r="R313" s="32" t="str">
        <f aca="false">IF(L313="","",IF(ABS(L313)&lt;=O313,"Yes","No"))</f>
        <v/>
      </c>
      <c r="S313" s="32" t="str">
        <f aca="false">IF(L313="","",IF(ABS(L313)&lt;=1.96*O313,"Yes","No"))</f>
        <v/>
      </c>
      <c r="T313" s="59" t="n">
        <f aca="false">IF(D313="","",ROUND(SQRT(((D313+G313)*O313/100)^2+(J313*(D313+G313)*0.12018)^2),0))</f>
        <v>36</v>
      </c>
      <c r="U313" s="32" t="s">
        <v>774</v>
      </c>
    </row>
    <row r="314" customFormat="false" ht="15" hidden="false" customHeight="false" outlineLevel="0" collapsed="false">
      <c r="A314" s="32" t="s">
        <v>418</v>
      </c>
      <c r="B314" s="32" t="s">
        <v>525</v>
      </c>
      <c r="C314" s="32" t="s">
        <v>529</v>
      </c>
      <c r="D314" s="59" t="n">
        <v>384</v>
      </c>
      <c r="E314" s="59" t="n">
        <v>394</v>
      </c>
      <c r="F314" s="68" t="n">
        <f aca="false">IF(E314="","",D314-E314)</f>
        <v>-10</v>
      </c>
      <c r="G314" s="59" t="n">
        <v>339</v>
      </c>
      <c r="H314" s="59" t="n">
        <v>360</v>
      </c>
      <c r="I314" s="68" t="n">
        <f aca="false">IF(H314="","",G314-H314)</f>
        <v>-21</v>
      </c>
      <c r="J314" s="40" t="n">
        <f aca="false">IF(OR(D314="",D314+G314=0),"",D314/(D314+G314))</f>
        <v>0.531120331950208</v>
      </c>
      <c r="K314" s="40" t="n">
        <f aca="false">IF(E314="","",E314/(E314+H314))</f>
        <v>0.522546419098143</v>
      </c>
      <c r="L314" s="69" t="n">
        <f aca="false">IF(OR(K314="",J314=""),"",(J314-K314)*100)</f>
        <v>0.857391285206421</v>
      </c>
      <c r="M314" s="36" t="n">
        <v>2.71116541300278</v>
      </c>
      <c r="N314" s="36" t="n">
        <v>1.27761517265463</v>
      </c>
      <c r="O314" s="36" t="n">
        <f aca="false">SQRT(M314^2+N314^2)</f>
        <v>2.99711835369574</v>
      </c>
      <c r="P314" s="40" t="n">
        <f aca="false">IF(J314="","",MAX(0,J314-1.96*O314/100))</f>
        <v>0.472376812217771</v>
      </c>
      <c r="Q314" s="40" t="n">
        <f aca="false">IF(J314="","",MIN(1,J314+1.96*O314/100))</f>
        <v>0.589863851682644</v>
      </c>
      <c r="R314" s="32" t="str">
        <f aca="false">IF(L314="","",IF(ABS(L314)&lt;=O314,"Yes","No"))</f>
        <v>Yes</v>
      </c>
      <c r="S314" s="32" t="str">
        <f aca="false">IF(L314="","",IF(ABS(L314)&lt;=1.96*O314,"Yes","No"))</f>
        <v>Yes</v>
      </c>
      <c r="T314" s="59" t="n">
        <f aca="false">IF(D314="","",ROUND(SQRT(((D314+G314)*O314/100)^2+(J314*(D314+G314)*0.07897)^2),0))</f>
        <v>37</v>
      </c>
      <c r="U314" s="32"/>
    </row>
    <row r="315" customFormat="false" ht="15" hidden="false" customHeight="false" outlineLevel="0" collapsed="false">
      <c r="A315" s="32" t="s">
        <v>418</v>
      </c>
      <c r="B315" s="32" t="s">
        <v>525</v>
      </c>
      <c r="C315" s="32" t="s">
        <v>530</v>
      </c>
      <c r="D315" s="59" t="n">
        <v>313</v>
      </c>
      <c r="E315" s="59" t="n">
        <v>350</v>
      </c>
      <c r="F315" s="68" t="n">
        <f aca="false">IF(E315="","",D315-E315)</f>
        <v>-37</v>
      </c>
      <c r="G315" s="59" t="n">
        <v>415</v>
      </c>
      <c r="H315" s="59" t="n">
        <v>475</v>
      </c>
      <c r="I315" s="68" t="n">
        <f aca="false">IF(H315="","",G315-H315)</f>
        <v>-60</v>
      </c>
      <c r="J315" s="40" t="n">
        <f aca="false">IF(OR(D315="",D315+G315=0),"",D315/(D315+G315))</f>
        <v>0.429945054945055</v>
      </c>
      <c r="K315" s="40" t="n">
        <f aca="false">IF(E315="","",E315/(E315+H315))</f>
        <v>0.424242424242424</v>
      </c>
      <c r="L315" s="69" t="n">
        <f aca="false">IF(OR(K315="",J315=""),"",(J315-K315)*100)</f>
        <v>0.570263070263072</v>
      </c>
      <c r="M315" s="36" t="n">
        <v>2.71116541300278</v>
      </c>
      <c r="N315" s="36" t="n">
        <v>1.27761517265463</v>
      </c>
      <c r="O315" s="36" t="n">
        <f aca="false">SQRT(M315^2+N315^2)</f>
        <v>2.99711835369574</v>
      </c>
      <c r="P315" s="40" t="n">
        <f aca="false">IF(J315="","",MAX(0,J315-1.96*O315/100))</f>
        <v>0.371201535212618</v>
      </c>
      <c r="Q315" s="40" t="n">
        <f aca="false">IF(J315="","",MIN(1,J315+1.96*O315/100))</f>
        <v>0.488688574677492</v>
      </c>
      <c r="R315" s="32" t="str">
        <f aca="false">IF(L315="","",IF(ABS(L315)&lt;=O315,"Yes","No"))</f>
        <v>Yes</v>
      </c>
      <c r="S315" s="32" t="str">
        <f aca="false">IF(L315="","",IF(ABS(L315)&lt;=1.96*O315,"Yes","No"))</f>
        <v>Yes</v>
      </c>
      <c r="T315" s="59" t="n">
        <f aca="false">IF(D315="","",ROUND(SQRT(((D315+G315)*O315/100)^2+(J315*(D315+G315)*0.07897)^2),0))</f>
        <v>33</v>
      </c>
      <c r="U315" s="32"/>
    </row>
    <row r="316" customFormat="false" ht="15" hidden="false" customHeight="false" outlineLevel="0" collapsed="false">
      <c r="A316" s="32" t="s">
        <v>418</v>
      </c>
      <c r="B316" s="32" t="s">
        <v>525</v>
      </c>
      <c r="C316" s="32" t="s">
        <v>531</v>
      </c>
      <c r="D316" s="59" t="n">
        <v>322</v>
      </c>
      <c r="E316" s="59"/>
      <c r="F316" s="68" t="str">
        <f aca="false">IF(E316="","",D316-E316)</f>
        <v/>
      </c>
      <c r="G316" s="59" t="n">
        <v>305</v>
      </c>
      <c r="H316" s="59"/>
      <c r="I316" s="68" t="str">
        <f aca="false">IF(H316="","",G316-H316)</f>
        <v/>
      </c>
      <c r="J316" s="40" t="n">
        <f aca="false">IF(OR(D316="",D316+G316=0),"",D316/(D316+G316))</f>
        <v>0.513556618819777</v>
      </c>
      <c r="K316" s="40" t="str">
        <f aca="false">IF(E316="","",E316/(E316+H316))</f>
        <v/>
      </c>
      <c r="L316" s="69" t="str">
        <f aca="false">IF(OR(K316="",J316=""),"",(J316-K316)*100)</f>
        <v/>
      </c>
      <c r="M316" s="36" t="n">
        <v>2.71116541300278</v>
      </c>
      <c r="N316" s="36" t="n">
        <v>1.27761517265463</v>
      </c>
      <c r="O316" s="36" t="n">
        <f aca="false">SQRT(M316^2+N316^2)</f>
        <v>2.99711835369574</v>
      </c>
      <c r="P316" s="40" t="n">
        <f aca="false">IF(J316="","",MAX(0,J316-1.96*O316/100))</f>
        <v>0.45481309908734</v>
      </c>
      <c r="Q316" s="40" t="n">
        <f aca="false">IF(J316="","",MIN(1,J316+1.96*O316/100))</f>
        <v>0.572300138552213</v>
      </c>
      <c r="R316" s="32" t="str">
        <f aca="false">IF(L316="","",IF(ABS(L316)&lt;=O316,"Yes","No"))</f>
        <v/>
      </c>
      <c r="S316" s="32" t="str">
        <f aca="false">IF(L316="","",IF(ABS(L316)&lt;=1.96*O316,"Yes","No"))</f>
        <v/>
      </c>
      <c r="T316" s="59" t="n">
        <f aca="false">IF(D316="","",ROUND(SQRT(((D316+G316)*O316/100)^2+(J316*(D316+G316)*0.07897)^2),0))</f>
        <v>32</v>
      </c>
      <c r="U316" s="32" t="s">
        <v>774</v>
      </c>
    </row>
    <row r="317" customFormat="false" ht="15" hidden="false" customHeight="false" outlineLevel="0" collapsed="false">
      <c r="A317" s="32" t="s">
        <v>418</v>
      </c>
      <c r="B317" s="32" t="s">
        <v>532</v>
      </c>
      <c r="C317" s="32" t="s">
        <v>533</v>
      </c>
      <c r="D317" s="59" t="n">
        <v>301</v>
      </c>
      <c r="E317" s="59" t="n">
        <v>327</v>
      </c>
      <c r="F317" s="68" t="n">
        <f aca="false">IF(E317="","",D317-E317)</f>
        <v>-26</v>
      </c>
      <c r="G317" s="59" t="n">
        <v>551</v>
      </c>
      <c r="H317" s="59" t="n">
        <v>610</v>
      </c>
      <c r="I317" s="68" t="n">
        <f aca="false">IF(H317="","",G317-H317)</f>
        <v>-59</v>
      </c>
      <c r="J317" s="40" t="n">
        <f aca="false">IF(OR(D317="",D317+G317=0),"",D317/(D317+G317))</f>
        <v>0.353286384976526</v>
      </c>
      <c r="K317" s="40" t="n">
        <f aca="false">IF(E317="","",E317/(E317+H317))</f>
        <v>0.348986125933831</v>
      </c>
      <c r="L317" s="69" t="n">
        <f aca="false">IF(OR(K317="",J317=""),"",(J317-K317)*100)</f>
        <v>0.430025904269443</v>
      </c>
      <c r="M317" s="36" t="n">
        <v>2.38700327881287</v>
      </c>
      <c r="N317" s="36" t="n">
        <v>1.27761517265463</v>
      </c>
      <c r="O317" s="36" t="n">
        <f aca="false">SQRT(M317^2+N317^2)</f>
        <v>2.70741300552035</v>
      </c>
      <c r="P317" s="40" t="n">
        <f aca="false">IF(J317="","",MAX(0,J317-1.96*O317/100))</f>
        <v>0.300221090068327</v>
      </c>
      <c r="Q317" s="40" t="n">
        <f aca="false">IF(J317="","",MIN(1,J317+1.96*O317/100))</f>
        <v>0.406351679884725</v>
      </c>
      <c r="R317" s="32" t="str">
        <f aca="false">IF(L317="","",IF(ABS(L317)&lt;=O317,"Yes","No"))</f>
        <v>Yes</v>
      </c>
      <c r="S317" s="32" t="str">
        <f aca="false">IF(L317="","",IF(ABS(L317)&lt;=1.96*O317,"Yes","No"))</f>
        <v>Yes</v>
      </c>
      <c r="T317" s="59" t="n">
        <f aca="false">IF(D317="","",ROUND(SQRT(((D317+G317)*O317/100)^2+(J317*(D317+G317)*0.07933)^2),0))</f>
        <v>33</v>
      </c>
      <c r="U317" s="32"/>
    </row>
    <row r="318" customFormat="false" ht="15" hidden="false" customHeight="false" outlineLevel="0" collapsed="false">
      <c r="A318" s="32" t="s">
        <v>418</v>
      </c>
      <c r="B318" s="32" t="s">
        <v>532</v>
      </c>
      <c r="C318" s="32" t="s">
        <v>534</v>
      </c>
      <c r="D318" s="59" t="n">
        <v>597</v>
      </c>
      <c r="E318" s="59" t="n">
        <v>654</v>
      </c>
      <c r="F318" s="68" t="n">
        <f aca="false">IF(E318="","",D318-E318)</f>
        <v>-57</v>
      </c>
      <c r="G318" s="59" t="n">
        <v>1037</v>
      </c>
      <c r="H318" s="59" t="n">
        <v>1185</v>
      </c>
      <c r="I318" s="68" t="n">
        <f aca="false">IF(H318="","",G318-H318)</f>
        <v>-148</v>
      </c>
      <c r="J318" s="40" t="n">
        <f aca="false">IF(OR(D318="",D318+G318=0),"",D318/(D318+G318))</f>
        <v>0.365361077111383</v>
      </c>
      <c r="K318" s="40" t="n">
        <f aca="false">IF(E318="","",E318/(E318+H318))</f>
        <v>0.355628058727569</v>
      </c>
      <c r="L318" s="69" t="n">
        <f aca="false">IF(OR(K318="",J318=""),"",(J318-K318)*100)</f>
        <v>0.97330183838138</v>
      </c>
      <c r="M318" s="36" t="n">
        <v>2.38700327881287</v>
      </c>
      <c r="N318" s="36" t="n">
        <v>1.27761517265463</v>
      </c>
      <c r="O318" s="36" t="n">
        <f aca="false">SQRT(M318^2+N318^2)</f>
        <v>2.70741300552035</v>
      </c>
      <c r="P318" s="40" t="n">
        <f aca="false">IF(J318="","",MAX(0,J318-1.96*O318/100))</f>
        <v>0.312295782203184</v>
      </c>
      <c r="Q318" s="40" t="n">
        <f aca="false">IF(J318="","",MIN(1,J318+1.96*O318/100))</f>
        <v>0.418426372019582</v>
      </c>
      <c r="R318" s="32" t="str">
        <f aca="false">IF(L318="","",IF(ABS(L318)&lt;=O318,"Yes","No"))</f>
        <v>Yes</v>
      </c>
      <c r="S318" s="32" t="str">
        <f aca="false">IF(L318="","",IF(ABS(L318)&lt;=1.96*O318,"Yes","No"))</f>
        <v>Yes</v>
      </c>
      <c r="T318" s="59" t="n">
        <f aca="false">IF(D318="","",ROUND(SQRT(((D318+G318)*O318/100)^2+(J318*(D318+G318)*0.07933)^2),0))</f>
        <v>65</v>
      </c>
      <c r="U318" s="32"/>
    </row>
    <row r="319" customFormat="false" ht="15" hidden="false" customHeight="false" outlineLevel="0" collapsed="false">
      <c r="A319" s="32" t="s">
        <v>418</v>
      </c>
      <c r="B319" s="32" t="s">
        <v>532</v>
      </c>
      <c r="C319" s="32" t="s">
        <v>535</v>
      </c>
      <c r="D319" s="59" t="n">
        <v>416</v>
      </c>
      <c r="E319" s="59" t="n">
        <v>452</v>
      </c>
      <c r="F319" s="68" t="n">
        <f aca="false">IF(E319="","",D319-E319)</f>
        <v>-36</v>
      </c>
      <c r="G319" s="59" t="n">
        <v>800</v>
      </c>
      <c r="H319" s="59" t="n">
        <v>895</v>
      </c>
      <c r="I319" s="68" t="n">
        <f aca="false">IF(H319="","",G319-H319)</f>
        <v>-95</v>
      </c>
      <c r="J319" s="40" t="n">
        <f aca="false">IF(OR(D319="",D319+G319=0),"",D319/(D319+G319))</f>
        <v>0.342105263157895</v>
      </c>
      <c r="K319" s="40" t="n">
        <f aca="false">IF(E319="","",E319/(E319+H319))</f>
        <v>0.335560504825538</v>
      </c>
      <c r="L319" s="69" t="n">
        <f aca="false">IF(OR(K319="",J319=""),"",(J319-K319)*100)</f>
        <v>0.654475833235652</v>
      </c>
      <c r="M319" s="36" t="n">
        <v>2.38700327881287</v>
      </c>
      <c r="N319" s="36" t="n">
        <v>1.27761517265463</v>
      </c>
      <c r="O319" s="36" t="n">
        <f aca="false">SQRT(M319^2+N319^2)</f>
        <v>2.70741300552035</v>
      </c>
      <c r="P319" s="40" t="n">
        <f aca="false">IF(J319="","",MAX(0,J319-1.96*O319/100))</f>
        <v>0.289039968249696</v>
      </c>
      <c r="Q319" s="40" t="n">
        <f aca="false">IF(J319="","",MIN(1,J319+1.96*O319/100))</f>
        <v>0.395170558066094</v>
      </c>
      <c r="R319" s="32" t="str">
        <f aca="false">IF(L319="","",IF(ABS(L319)&lt;=O319,"Yes","No"))</f>
        <v>Yes</v>
      </c>
      <c r="S319" s="32" t="str">
        <f aca="false">IF(L319="","",IF(ABS(L319)&lt;=1.96*O319,"Yes","No"))</f>
        <v>Yes</v>
      </c>
      <c r="T319" s="59" t="n">
        <f aca="false">IF(D319="","",ROUND(SQRT(((D319+G319)*O319/100)^2+(J319*(D319+G319)*0.07933)^2),0))</f>
        <v>47</v>
      </c>
      <c r="U319" s="32"/>
    </row>
    <row r="320" customFormat="false" ht="15" hidden="false" customHeight="false" outlineLevel="0" collapsed="false">
      <c r="A320" s="32" t="s">
        <v>418</v>
      </c>
      <c r="B320" s="32" t="s">
        <v>532</v>
      </c>
      <c r="C320" s="32" t="s">
        <v>536</v>
      </c>
      <c r="D320" s="59" t="n">
        <v>197</v>
      </c>
      <c r="E320" s="59" t="n">
        <v>228</v>
      </c>
      <c r="F320" s="68" t="n">
        <f aca="false">IF(E320="","",D320-E320)</f>
        <v>-31</v>
      </c>
      <c r="G320" s="59" t="n">
        <v>375</v>
      </c>
      <c r="H320" s="59" t="n">
        <v>401</v>
      </c>
      <c r="I320" s="68" t="n">
        <f aca="false">IF(H320="","",G320-H320)</f>
        <v>-26</v>
      </c>
      <c r="J320" s="40" t="n">
        <f aca="false">IF(OR(D320="",D320+G320=0),"",D320/(D320+G320))</f>
        <v>0.344405594405594</v>
      </c>
      <c r="K320" s="40" t="n">
        <f aca="false">IF(E320="","",E320/(E320+H320))</f>
        <v>0.36248012718601</v>
      </c>
      <c r="L320" s="69" t="n">
        <f aca="false">IF(OR(K320="",J320=""),"",(J320-K320)*100)</f>
        <v>-1.80745327804151</v>
      </c>
      <c r="M320" s="36" t="n">
        <v>2.71116541300278</v>
      </c>
      <c r="N320" s="36" t="n">
        <v>1.27761517265463</v>
      </c>
      <c r="O320" s="36" t="n">
        <f aca="false">SQRT(M320^2+N320^2)</f>
        <v>2.99711835369574</v>
      </c>
      <c r="P320" s="40" t="n">
        <f aca="false">IF(J320="","",MAX(0,J320-1.96*O320/100))</f>
        <v>0.285662074673158</v>
      </c>
      <c r="Q320" s="40" t="n">
        <f aca="false">IF(J320="","",MIN(1,J320+1.96*O320/100))</f>
        <v>0.403149114138031</v>
      </c>
      <c r="R320" s="32" t="str">
        <f aca="false">IF(L320="","",IF(ABS(L320)&lt;=O320,"Yes","No"))</f>
        <v>Yes</v>
      </c>
      <c r="S320" s="32" t="str">
        <f aca="false">IF(L320="","",IF(ABS(L320)&lt;=1.96*O320,"Yes","No"))</f>
        <v>Yes</v>
      </c>
      <c r="T320" s="59" t="n">
        <f aca="false">IF(D320="","",ROUND(SQRT(((D320+G320)*O320/100)^2+(J320*(D320+G320)*0.07897)^2),0))</f>
        <v>23</v>
      </c>
      <c r="U320" s="32"/>
    </row>
    <row r="321" customFormat="false" ht="15" hidden="false" customHeight="false" outlineLevel="0" collapsed="false">
      <c r="A321" s="32" t="s">
        <v>418</v>
      </c>
      <c r="B321" s="32" t="s">
        <v>537</v>
      </c>
      <c r="C321" s="32" t="s">
        <v>538</v>
      </c>
      <c r="D321" s="59" t="n">
        <v>447</v>
      </c>
      <c r="E321" s="59" t="n">
        <v>477</v>
      </c>
      <c r="F321" s="68" t="n">
        <f aca="false">IF(E321="","",D321-E321)</f>
        <v>-30</v>
      </c>
      <c r="G321" s="59" t="n">
        <v>420</v>
      </c>
      <c r="H321" s="59" t="n">
        <v>476</v>
      </c>
      <c r="I321" s="68" t="n">
        <f aca="false">IF(H321="","",G321-H321)</f>
        <v>-56</v>
      </c>
      <c r="J321" s="40" t="n">
        <f aca="false">IF(OR(D321="",D321+G321=0),"",D321/(D321+G321))</f>
        <v>0.515570934256055</v>
      </c>
      <c r="K321" s="40" t="n">
        <f aca="false">IF(E321="","",E321/(E321+H321))</f>
        <v>0.500524658971668</v>
      </c>
      <c r="L321" s="69" t="n">
        <f aca="false">IF(OR(K321="",J321=""),"",(J321-K321)*100)</f>
        <v>1.5046275284387</v>
      </c>
      <c r="M321" s="36" t="n">
        <v>2.38700327881287</v>
      </c>
      <c r="N321" s="36" t="n">
        <v>1.27761517265463</v>
      </c>
      <c r="O321" s="36" t="n">
        <f aca="false">SQRT(M321^2+N321^2)</f>
        <v>2.70741300552035</v>
      </c>
      <c r="P321" s="40" t="n">
        <f aca="false">IF(J321="","",MAX(0,J321-1.96*O321/100))</f>
        <v>0.462505639347857</v>
      </c>
      <c r="Q321" s="40" t="n">
        <f aca="false">IF(J321="","",MIN(1,J321+1.96*O321/100))</f>
        <v>0.568636229164254</v>
      </c>
      <c r="R321" s="32" t="str">
        <f aca="false">IF(L321="","",IF(ABS(L321)&lt;=O321,"Yes","No"))</f>
        <v>Yes</v>
      </c>
      <c r="S321" s="32" t="str">
        <f aca="false">IF(L321="","",IF(ABS(L321)&lt;=1.96*O321,"Yes","No"))</f>
        <v>Yes</v>
      </c>
      <c r="T321" s="59" t="n">
        <f aca="false">IF(D321="","",ROUND(SQRT(((D321+G321)*O321/100)^2+(J321*(D321+G321)*0.07933)^2),0))</f>
        <v>43</v>
      </c>
      <c r="U321" s="32"/>
    </row>
    <row r="322" customFormat="false" ht="15" hidden="false" customHeight="false" outlineLevel="0" collapsed="false">
      <c r="A322" s="32" t="s">
        <v>418</v>
      </c>
      <c r="B322" s="32" t="s">
        <v>537</v>
      </c>
      <c r="C322" s="32" t="s">
        <v>539</v>
      </c>
      <c r="D322" s="59" t="n">
        <v>363</v>
      </c>
      <c r="E322" s="59" t="n">
        <v>428</v>
      </c>
      <c r="F322" s="68" t="n">
        <f aca="false">IF(E322="","",D322-E322)</f>
        <v>-65</v>
      </c>
      <c r="G322" s="59" t="n">
        <v>340</v>
      </c>
      <c r="H322" s="59" t="n">
        <v>350</v>
      </c>
      <c r="I322" s="68" t="n">
        <f aca="false">IF(H322="","",G322-H322)</f>
        <v>-10</v>
      </c>
      <c r="J322" s="40" t="n">
        <f aca="false">IF(OR(D322="",D322+G322=0),"",D322/(D322+G322))</f>
        <v>0.516358463726885</v>
      </c>
      <c r="K322" s="40" t="n">
        <f aca="false">IF(E322="","",E322/(E322+H322))</f>
        <v>0.55012853470437</v>
      </c>
      <c r="L322" s="69" t="n">
        <f aca="false">IF(OR(K322="",J322=""),"",(J322-K322)*100)</f>
        <v>-3.37700709774854</v>
      </c>
      <c r="M322" s="36" t="n">
        <v>2.71116541300278</v>
      </c>
      <c r="N322" s="36" t="n">
        <v>1.27761517265463</v>
      </c>
      <c r="O322" s="36" t="n">
        <f aca="false">SQRT(M322^2+N322^2)</f>
        <v>2.99711835369574</v>
      </c>
      <c r="P322" s="40" t="n">
        <f aca="false">IF(J322="","",MAX(0,J322-1.96*O322/100))</f>
        <v>0.457614943994448</v>
      </c>
      <c r="Q322" s="40" t="n">
        <f aca="false">IF(J322="","",MIN(1,J322+1.96*O322/100))</f>
        <v>0.575101983459321</v>
      </c>
      <c r="R322" s="32" t="str">
        <f aca="false">IF(L322="","",IF(ABS(L322)&lt;=O322,"Yes","No"))</f>
        <v>No</v>
      </c>
      <c r="S322" s="32" t="str">
        <f aca="false">IF(L322="","",IF(ABS(L322)&lt;=1.96*O322,"Yes","No"))</f>
        <v>Yes</v>
      </c>
      <c r="T322" s="59" t="n">
        <f aca="false">IF(D322="","",ROUND(SQRT(((D322+G322)*O322/100)^2+(J322*(D322+G322)*0.07897)^2),0))</f>
        <v>36</v>
      </c>
      <c r="U322" s="32"/>
    </row>
    <row r="323" customFormat="false" ht="15" hidden="false" customHeight="false" outlineLevel="0" collapsed="false">
      <c r="A323" s="32" t="s">
        <v>418</v>
      </c>
      <c r="B323" s="32" t="s">
        <v>537</v>
      </c>
      <c r="C323" s="32" t="s">
        <v>540</v>
      </c>
      <c r="D323" s="59" t="n">
        <v>323</v>
      </c>
      <c r="E323" s="59" t="n">
        <v>367</v>
      </c>
      <c r="F323" s="68" t="n">
        <f aca="false">IF(E323="","",D323-E323)</f>
        <v>-44</v>
      </c>
      <c r="G323" s="59" t="n">
        <v>330</v>
      </c>
      <c r="H323" s="59" t="n">
        <v>362</v>
      </c>
      <c r="I323" s="68" t="n">
        <f aca="false">IF(H323="","",G323-H323)</f>
        <v>-32</v>
      </c>
      <c r="J323" s="40" t="n">
        <f aca="false">IF(OR(D323="",D323+G323=0),"",D323/(D323+G323))</f>
        <v>0.494640122511485</v>
      </c>
      <c r="K323" s="40" t="n">
        <f aca="false">IF(E323="","",E323/(E323+H323))</f>
        <v>0.503429355281207</v>
      </c>
      <c r="L323" s="69" t="n">
        <f aca="false">IF(OR(K323="",J323=""),"",(J323-K323)*100)</f>
        <v>-0.878923276972171</v>
      </c>
      <c r="M323" s="36" t="n">
        <v>2.71116541300278</v>
      </c>
      <c r="N323" s="36" t="n">
        <v>1.27761517265463</v>
      </c>
      <c r="O323" s="36" t="n">
        <f aca="false">SQRT(M323^2+N323^2)</f>
        <v>2.99711835369574</v>
      </c>
      <c r="P323" s="40" t="n">
        <f aca="false">IF(J323="","",MAX(0,J323-1.96*O323/100))</f>
        <v>0.435896602779049</v>
      </c>
      <c r="Q323" s="40" t="n">
        <f aca="false">IF(J323="","",MIN(1,J323+1.96*O323/100))</f>
        <v>0.553383642243922</v>
      </c>
      <c r="R323" s="32" t="str">
        <f aca="false">IF(L323="","",IF(ABS(L323)&lt;=O323,"Yes","No"))</f>
        <v>Yes</v>
      </c>
      <c r="S323" s="32" t="str">
        <f aca="false">IF(L323="","",IF(ABS(L323)&lt;=1.96*O323,"Yes","No"))</f>
        <v>Yes</v>
      </c>
      <c r="T323" s="59" t="n">
        <f aca="false">IF(D323="","",ROUND(SQRT(((D323+G323)*O323/100)^2+(J323*(D323+G323)*0.07897)^2),0))</f>
        <v>32</v>
      </c>
      <c r="U323" s="32"/>
    </row>
    <row r="324" customFormat="false" ht="15" hidden="false" customHeight="false" outlineLevel="0" collapsed="false">
      <c r="A324" s="32" t="s">
        <v>418</v>
      </c>
      <c r="B324" s="32" t="s">
        <v>541</v>
      </c>
      <c r="C324" s="32" t="s">
        <v>542</v>
      </c>
      <c r="D324" s="59" t="n">
        <v>156</v>
      </c>
      <c r="E324" s="59" t="n">
        <v>168</v>
      </c>
      <c r="F324" s="68" t="n">
        <f aca="false">IF(E324="","",D324-E324)</f>
        <v>-12</v>
      </c>
      <c r="G324" s="59" t="n">
        <v>173</v>
      </c>
      <c r="H324" s="59" t="n">
        <v>194</v>
      </c>
      <c r="I324" s="68" t="n">
        <f aca="false">IF(H324="","",G324-H324)</f>
        <v>-21</v>
      </c>
      <c r="J324" s="40" t="n">
        <f aca="false">IF(OR(D324="",D324+G324=0),"",D324/(D324+G324))</f>
        <v>0.474164133738602</v>
      </c>
      <c r="K324" s="40" t="n">
        <f aca="false">IF(E324="","",E324/(E324+H324))</f>
        <v>0.464088397790055</v>
      </c>
      <c r="L324" s="69" t="n">
        <f aca="false">IF(OR(K324="",J324=""),"",(J324-K324)*100)</f>
        <v>1.00757359485466</v>
      </c>
      <c r="M324" s="36" t="n">
        <v>4.03818272070787</v>
      </c>
      <c r="N324" s="36" t="n">
        <v>1.27761517265463</v>
      </c>
      <c r="O324" s="36" t="n">
        <f aca="false">SQRT(M324^2+N324^2)</f>
        <v>4.23547166384346</v>
      </c>
      <c r="P324" s="40" t="n">
        <f aca="false">IF(J324="","",MAX(0,J324-1.96*O324/100))</f>
        <v>0.39114888912727</v>
      </c>
      <c r="Q324" s="40" t="n">
        <f aca="false">IF(J324="","",MIN(1,J324+1.96*O324/100))</f>
        <v>0.557179378349934</v>
      </c>
      <c r="R324" s="32" t="str">
        <f aca="false">IF(L324="","",IF(ABS(L324)&lt;=O324,"Yes","No"))</f>
        <v>Yes</v>
      </c>
      <c r="S324" s="32" t="str">
        <f aca="false">IF(L324="","",IF(ABS(L324)&lt;=1.96*O324,"Yes","No"))</f>
        <v>Yes</v>
      </c>
      <c r="T324" s="59" t="n">
        <f aca="false">IF(D324="","",ROUND(SQRT(((D324+G324)*O324/100)^2+(J324*(D324+G324)*0.12018)^2),0))</f>
        <v>23</v>
      </c>
      <c r="U324" s="32"/>
    </row>
    <row r="325" customFormat="false" ht="15" hidden="false" customHeight="false" outlineLevel="0" collapsed="false">
      <c r="A325" s="32" t="s">
        <v>418</v>
      </c>
      <c r="B325" s="32" t="s">
        <v>541</v>
      </c>
      <c r="C325" s="32" t="s">
        <v>543</v>
      </c>
      <c r="D325" s="59" t="n">
        <v>440</v>
      </c>
      <c r="E325" s="59" t="n">
        <v>476</v>
      </c>
      <c r="F325" s="68" t="n">
        <f aca="false">IF(E325="","",D325-E325)</f>
        <v>-36</v>
      </c>
      <c r="G325" s="59" t="n">
        <v>406</v>
      </c>
      <c r="H325" s="59" t="n">
        <v>440</v>
      </c>
      <c r="I325" s="68" t="n">
        <f aca="false">IF(H325="","",G325-H325)</f>
        <v>-34</v>
      </c>
      <c r="J325" s="40" t="n">
        <f aca="false">IF(OR(D325="",D325+G325=0),"",D325/(D325+G325))</f>
        <v>0.520094562647754</v>
      </c>
      <c r="K325" s="40" t="n">
        <f aca="false">IF(E325="","",E325/(E325+H325))</f>
        <v>0.519650655021834</v>
      </c>
      <c r="L325" s="69" t="n">
        <f aca="false">IF(OR(K325="",J325=""),"",(J325-K325)*100)</f>
        <v>0.0443907625920059</v>
      </c>
      <c r="M325" s="36" t="n">
        <v>2.38700327881287</v>
      </c>
      <c r="N325" s="36" t="n">
        <v>1.27761517265463</v>
      </c>
      <c r="O325" s="36" t="n">
        <f aca="false">SQRT(M325^2+N325^2)</f>
        <v>2.70741300552035</v>
      </c>
      <c r="P325" s="40" t="n">
        <f aca="false">IF(J325="","",MAX(0,J325-1.96*O325/100))</f>
        <v>0.467029267739555</v>
      </c>
      <c r="Q325" s="40" t="n">
        <f aca="false">IF(J325="","",MIN(1,J325+1.96*O325/100))</f>
        <v>0.573159857555953</v>
      </c>
      <c r="R325" s="32" t="str">
        <f aca="false">IF(L325="","",IF(ABS(L325)&lt;=O325,"Yes","No"))</f>
        <v>Yes</v>
      </c>
      <c r="S325" s="32" t="str">
        <f aca="false">IF(L325="","",IF(ABS(L325)&lt;=1.96*O325,"Yes","No"))</f>
        <v>Yes</v>
      </c>
      <c r="T325" s="59" t="n">
        <f aca="false">IF(D325="","",ROUND(SQRT(((D325+G325)*O325/100)^2+(J325*(D325+G325)*0.07933)^2),0))</f>
        <v>42</v>
      </c>
      <c r="U325" s="32"/>
    </row>
    <row r="326" customFormat="false" ht="15" hidden="false" customHeight="false" outlineLevel="0" collapsed="false">
      <c r="A326" s="32" t="s">
        <v>418</v>
      </c>
      <c r="B326" s="32" t="s">
        <v>544</v>
      </c>
      <c r="C326" s="32" t="s">
        <v>545</v>
      </c>
      <c r="D326" s="59" t="n">
        <v>447</v>
      </c>
      <c r="E326" s="59" t="n">
        <v>471</v>
      </c>
      <c r="F326" s="68" t="n">
        <f aca="false">IF(E326="","",D326-E326)</f>
        <v>-24</v>
      </c>
      <c r="G326" s="59" t="n">
        <v>477</v>
      </c>
      <c r="H326" s="59" t="n">
        <v>484</v>
      </c>
      <c r="I326" s="68" t="n">
        <f aca="false">IF(H326="","",G326-H326)</f>
        <v>-7</v>
      </c>
      <c r="J326" s="40" t="n">
        <f aca="false">IF(OR(D326="",D326+G326=0),"",D326/(D326+G326))</f>
        <v>0.483766233766234</v>
      </c>
      <c r="K326" s="40" t="n">
        <f aca="false">IF(E326="","",E326/(E326+H326))</f>
        <v>0.493193717277487</v>
      </c>
      <c r="L326" s="69" t="n">
        <f aca="false">IF(OR(K326="",J326=""),"",(J326-K326)*100)</f>
        <v>-0.942748351125311</v>
      </c>
      <c r="M326" s="36" t="n">
        <v>2.38700327881287</v>
      </c>
      <c r="N326" s="36" t="n">
        <v>1.27761517265463</v>
      </c>
      <c r="O326" s="36" t="n">
        <f aca="false">SQRT(M326^2+N326^2)</f>
        <v>2.70741300552035</v>
      </c>
      <c r="P326" s="40" t="n">
        <f aca="false">IF(J326="","",MAX(0,J326-1.96*O326/100))</f>
        <v>0.430700938858035</v>
      </c>
      <c r="Q326" s="40" t="n">
        <f aca="false">IF(J326="","",MIN(1,J326+1.96*O326/100))</f>
        <v>0.536831528674433</v>
      </c>
      <c r="R326" s="32" t="str">
        <f aca="false">IF(L326="","",IF(ABS(L326)&lt;=O326,"Yes","No"))</f>
        <v>Yes</v>
      </c>
      <c r="S326" s="32" t="str">
        <f aca="false">IF(L326="","",IF(ABS(L326)&lt;=1.96*O326,"Yes","No"))</f>
        <v>Yes</v>
      </c>
      <c r="T326" s="59" t="n">
        <f aca="false">IF(D326="","",ROUND(SQRT(((D326+G326)*O326/100)^2+(J326*(D326+G326)*0.07933)^2),0))</f>
        <v>43</v>
      </c>
      <c r="U326" s="32"/>
    </row>
    <row r="327" customFormat="false" ht="15" hidden="false" customHeight="false" outlineLevel="0" collapsed="false">
      <c r="A327" s="32" t="s">
        <v>418</v>
      </c>
      <c r="B327" s="32" t="s">
        <v>544</v>
      </c>
      <c r="C327" s="32" t="s">
        <v>546</v>
      </c>
      <c r="D327" s="59" t="n">
        <v>391</v>
      </c>
      <c r="E327" s="59" t="n">
        <v>423</v>
      </c>
      <c r="F327" s="68" t="n">
        <f aca="false">IF(E327="","",D327-E327)</f>
        <v>-32</v>
      </c>
      <c r="G327" s="59" t="n">
        <v>394</v>
      </c>
      <c r="H327" s="59" t="n">
        <v>411</v>
      </c>
      <c r="I327" s="68" t="n">
        <f aca="false">IF(H327="","",G327-H327)</f>
        <v>-17</v>
      </c>
      <c r="J327" s="40" t="n">
        <f aca="false">IF(OR(D327="",D327+G327=0),"",D327/(D327+G327))</f>
        <v>0.498089171974522</v>
      </c>
      <c r="K327" s="40" t="n">
        <f aca="false">IF(E327="","",E327/(E327+H327))</f>
        <v>0.507194244604317</v>
      </c>
      <c r="L327" s="69" t="n">
        <f aca="false">IF(OR(K327="",J327=""),"",(J327-K327)*100)</f>
        <v>-0.910507262979421</v>
      </c>
      <c r="M327" s="36" t="n">
        <v>2.71116541300278</v>
      </c>
      <c r="N327" s="36" t="n">
        <v>1.27761517265463</v>
      </c>
      <c r="O327" s="36" t="n">
        <f aca="false">SQRT(M327^2+N327^2)</f>
        <v>2.99711835369574</v>
      </c>
      <c r="P327" s="40" t="n">
        <f aca="false">IF(J327="","",MAX(0,J327-1.96*O327/100))</f>
        <v>0.439345652242086</v>
      </c>
      <c r="Q327" s="40" t="n">
        <f aca="false">IF(J327="","",MIN(1,J327+1.96*O327/100))</f>
        <v>0.556832691706959</v>
      </c>
      <c r="R327" s="32" t="str">
        <f aca="false">IF(L327="","",IF(ABS(L327)&lt;=O327,"Yes","No"))</f>
        <v>Yes</v>
      </c>
      <c r="S327" s="32" t="str">
        <f aca="false">IF(L327="","",IF(ABS(L327)&lt;=1.96*O327,"Yes","No"))</f>
        <v>Yes</v>
      </c>
      <c r="T327" s="59" t="n">
        <f aca="false">IF(D327="","",ROUND(SQRT(((D327+G327)*O327/100)^2+(J327*(D327+G327)*0.07897)^2),0))</f>
        <v>39</v>
      </c>
      <c r="U327" s="32"/>
    </row>
    <row r="328" customFormat="false" ht="15" hidden="false" customHeight="false" outlineLevel="0" collapsed="false">
      <c r="A328" s="32" t="s">
        <v>418</v>
      </c>
      <c r="B328" s="32" t="s">
        <v>544</v>
      </c>
      <c r="C328" s="32" t="s">
        <v>547</v>
      </c>
      <c r="D328" s="59" t="n">
        <v>769</v>
      </c>
      <c r="E328" s="59" t="n">
        <v>874</v>
      </c>
      <c r="F328" s="68" t="n">
        <f aca="false">IF(E328="","",D328-E328)</f>
        <v>-105</v>
      </c>
      <c r="G328" s="59" t="n">
        <v>812</v>
      </c>
      <c r="H328" s="59" t="n">
        <v>886</v>
      </c>
      <c r="I328" s="68" t="n">
        <f aca="false">IF(H328="","",G328-H328)</f>
        <v>-74</v>
      </c>
      <c r="J328" s="40" t="n">
        <f aca="false">IF(OR(D328="",D328+G328=0),"",D328/(D328+G328))</f>
        <v>0.48640101201771</v>
      </c>
      <c r="K328" s="40" t="n">
        <f aca="false">IF(E328="","",E328/(E328+H328))</f>
        <v>0.496590909090909</v>
      </c>
      <c r="L328" s="69" t="n">
        <f aca="false">IF(OR(K328="",J328=""),"",(J328-K328)*100)</f>
        <v>-1.01898970731988</v>
      </c>
      <c r="M328" s="36" t="n">
        <v>2.38700327881287</v>
      </c>
      <c r="N328" s="36" t="n">
        <v>1.27761517265463</v>
      </c>
      <c r="O328" s="36" t="n">
        <f aca="false">SQRT(M328^2+N328^2)</f>
        <v>2.70741300552035</v>
      </c>
      <c r="P328" s="40" t="n">
        <f aca="false">IF(J328="","",MAX(0,J328-1.96*O328/100))</f>
        <v>0.433335717109511</v>
      </c>
      <c r="Q328" s="40" t="n">
        <f aca="false">IF(J328="","",MIN(1,J328+1.96*O328/100))</f>
        <v>0.539466306925909</v>
      </c>
      <c r="R328" s="32" t="str">
        <f aca="false">IF(L328="","",IF(ABS(L328)&lt;=O328,"Yes","No"))</f>
        <v>Yes</v>
      </c>
      <c r="S328" s="32" t="str">
        <f aca="false">IF(L328="","",IF(ABS(L328)&lt;=1.96*O328,"Yes","No"))</f>
        <v>Yes</v>
      </c>
      <c r="T328" s="59" t="n">
        <f aca="false">IF(D328="","",ROUND(SQRT(((D328+G328)*O328/100)^2+(J328*(D328+G328)*0.07933)^2),0))</f>
        <v>75</v>
      </c>
      <c r="U328" s="32"/>
    </row>
    <row r="329" customFormat="false" ht="15" hidden="false" customHeight="false" outlineLevel="0" collapsed="false">
      <c r="A329" s="32" t="s">
        <v>418</v>
      </c>
      <c r="B329" s="32" t="s">
        <v>544</v>
      </c>
      <c r="C329" s="32" t="s">
        <v>548</v>
      </c>
      <c r="D329" s="59" t="n">
        <v>163</v>
      </c>
      <c r="E329" s="59" t="n">
        <v>189</v>
      </c>
      <c r="F329" s="68" t="n">
        <f aca="false">IF(E329="","",D329-E329)</f>
        <v>-26</v>
      </c>
      <c r="G329" s="59" t="n">
        <v>178</v>
      </c>
      <c r="H329" s="59" t="n">
        <v>189</v>
      </c>
      <c r="I329" s="68" t="n">
        <f aca="false">IF(H329="","",G329-H329)</f>
        <v>-11</v>
      </c>
      <c r="J329" s="40" t="n">
        <f aca="false">IF(OR(D329="",D329+G329=0),"",D329/(D329+G329))</f>
        <v>0.478005865102639</v>
      </c>
      <c r="K329" s="40" t="n">
        <f aca="false">IF(E329="","",E329/(E329+H329))</f>
        <v>0.5</v>
      </c>
      <c r="L329" s="69" t="n">
        <f aca="false">IF(OR(K329="",J329=""),"",(J329-K329)*100)</f>
        <v>-2.19941348973607</v>
      </c>
      <c r="M329" s="36" t="n">
        <v>4.03818272070787</v>
      </c>
      <c r="N329" s="36" t="n">
        <v>1.27761517265463</v>
      </c>
      <c r="O329" s="36" t="n">
        <f aca="false">SQRT(M329^2+N329^2)</f>
        <v>4.23547166384346</v>
      </c>
      <c r="P329" s="40" t="n">
        <f aca="false">IF(J329="","",MAX(0,J329-1.96*O329/100))</f>
        <v>0.394990620491308</v>
      </c>
      <c r="Q329" s="40" t="n">
        <f aca="false">IF(J329="","",MIN(1,J329+1.96*O329/100))</f>
        <v>0.561021109713971</v>
      </c>
      <c r="R329" s="32" t="str">
        <f aca="false">IF(L329="","",IF(ABS(L329)&lt;=O329,"Yes","No"))</f>
        <v>Yes</v>
      </c>
      <c r="S329" s="32" t="str">
        <f aca="false">IF(L329="","",IF(ABS(L329)&lt;=1.96*O329,"Yes","No"))</f>
        <v>Yes</v>
      </c>
      <c r="T329" s="59" t="n">
        <f aca="false">IF(D329="","",ROUND(SQRT(((D329+G329)*O329/100)^2+(J329*(D329+G329)*0.12018)^2),0))</f>
        <v>24</v>
      </c>
      <c r="U329" s="32"/>
    </row>
    <row r="330" customFormat="false" ht="15" hidden="false" customHeight="false" outlineLevel="0" collapsed="false">
      <c r="A330" s="32" t="s">
        <v>418</v>
      </c>
      <c r="B330" s="32" t="s">
        <v>549</v>
      </c>
      <c r="C330" s="32" t="s">
        <v>550</v>
      </c>
      <c r="D330" s="59" t="n">
        <v>497</v>
      </c>
      <c r="E330" s="59" t="n">
        <v>497</v>
      </c>
      <c r="F330" s="68" t="n">
        <f aca="false">IF(E330="","",D330-E330)</f>
        <v>0</v>
      </c>
      <c r="G330" s="59" t="n">
        <v>469</v>
      </c>
      <c r="H330" s="59" t="n">
        <v>505</v>
      </c>
      <c r="I330" s="68" t="n">
        <f aca="false">IF(H330="","",G330-H330)</f>
        <v>-36</v>
      </c>
      <c r="J330" s="40" t="n">
        <f aca="false">IF(OR(D330="",D330+G330=0),"",D330/(D330+G330))</f>
        <v>0.514492753623188</v>
      </c>
      <c r="K330" s="40" t="n">
        <f aca="false">IF(E330="","",E330/(E330+H330))</f>
        <v>0.496007984031936</v>
      </c>
      <c r="L330" s="69" t="n">
        <f aca="false">IF(OR(K330="",J330=""),"",(J330-K330)*100)</f>
        <v>1.84847695912522</v>
      </c>
      <c r="M330" s="36" t="n">
        <v>2.38700327881287</v>
      </c>
      <c r="N330" s="36" t="n">
        <v>1.27761517265463</v>
      </c>
      <c r="O330" s="36" t="n">
        <f aca="false">SQRT(M330^2+N330^2)</f>
        <v>2.70741300552035</v>
      </c>
      <c r="P330" s="40" t="n">
        <f aca="false">IF(J330="","",MAX(0,J330-1.96*O330/100))</f>
        <v>0.46142745871499</v>
      </c>
      <c r="Q330" s="40" t="n">
        <f aca="false">IF(J330="","",MIN(1,J330+1.96*O330/100))</f>
        <v>0.567558048531387</v>
      </c>
      <c r="R330" s="32" t="str">
        <f aca="false">IF(L330="","",IF(ABS(L330)&lt;=O330,"Yes","No"))</f>
        <v>Yes</v>
      </c>
      <c r="S330" s="32" t="str">
        <f aca="false">IF(L330="","",IF(ABS(L330)&lt;=1.96*O330,"Yes","No"))</f>
        <v>Yes</v>
      </c>
      <c r="T330" s="59" t="n">
        <f aca="false">IF(D330="","",ROUND(SQRT(((D330+G330)*O330/100)^2+(J330*(D330+G330)*0.07933)^2),0))</f>
        <v>47</v>
      </c>
      <c r="U330" s="32"/>
    </row>
    <row r="331" customFormat="false" ht="15" hidden="false" customHeight="false" outlineLevel="0" collapsed="false">
      <c r="A331" s="32" t="s">
        <v>418</v>
      </c>
      <c r="B331" s="32" t="s">
        <v>549</v>
      </c>
      <c r="C331" s="32" t="s">
        <v>551</v>
      </c>
      <c r="D331" s="59" t="n">
        <v>367</v>
      </c>
      <c r="E331" s="59"/>
      <c r="F331" s="68" t="str">
        <f aca="false">IF(E331="","",D331-E331)</f>
        <v/>
      </c>
      <c r="G331" s="59" t="n">
        <v>310</v>
      </c>
      <c r="H331" s="59"/>
      <c r="I331" s="68" t="str">
        <f aca="false">IF(H331="","",G331-H331)</f>
        <v/>
      </c>
      <c r="J331" s="40" t="n">
        <f aca="false">IF(OR(D331="",D331+G331=0),"",D331/(D331+G331))</f>
        <v>0.542097488921713</v>
      </c>
      <c r="K331" s="40" t="str">
        <f aca="false">IF(E331="","",E331/(E331+H331))</f>
        <v/>
      </c>
      <c r="L331" s="69" t="str">
        <f aca="false">IF(OR(K331="",J331=""),"",(J331-K331)*100)</f>
        <v/>
      </c>
      <c r="M331" s="36" t="n">
        <v>2.71116541300278</v>
      </c>
      <c r="N331" s="36" t="n">
        <v>1.27761517265463</v>
      </c>
      <c r="O331" s="36" t="n">
        <f aca="false">SQRT(M331^2+N331^2)</f>
        <v>2.99711835369574</v>
      </c>
      <c r="P331" s="40" t="n">
        <f aca="false">IF(J331="","",MAX(0,J331-1.96*O331/100))</f>
        <v>0.483353969189277</v>
      </c>
      <c r="Q331" s="40" t="n">
        <f aca="false">IF(J331="","",MIN(1,J331+1.96*O331/100))</f>
        <v>0.60084100865415</v>
      </c>
      <c r="R331" s="32" t="str">
        <f aca="false">IF(L331="","",IF(ABS(L331)&lt;=O331,"Yes","No"))</f>
        <v/>
      </c>
      <c r="S331" s="32" t="str">
        <f aca="false">IF(L331="","",IF(ABS(L331)&lt;=1.96*O331,"Yes","No"))</f>
        <v/>
      </c>
      <c r="T331" s="59" t="n">
        <f aca="false">IF(D331="","",ROUND(SQRT(((D331+G331)*O331/100)^2+(J331*(D331+G331)*0.07897)^2),0))</f>
        <v>35</v>
      </c>
      <c r="U331" s="32" t="s">
        <v>774</v>
      </c>
    </row>
    <row r="332" customFormat="false" ht="15" hidden="false" customHeight="false" outlineLevel="0" collapsed="false">
      <c r="A332" s="32" t="s">
        <v>418</v>
      </c>
      <c r="B332" s="32" t="s">
        <v>549</v>
      </c>
      <c r="C332" s="32" t="s">
        <v>552</v>
      </c>
      <c r="D332" s="59" t="n">
        <v>541</v>
      </c>
      <c r="E332" s="59"/>
      <c r="F332" s="68" t="str">
        <f aca="false">IF(E332="","",D332-E332)</f>
        <v/>
      </c>
      <c r="G332" s="59" t="n">
        <v>494</v>
      </c>
      <c r="H332" s="59"/>
      <c r="I332" s="68" t="str">
        <f aca="false">IF(H332="","",G332-H332)</f>
        <v/>
      </c>
      <c r="J332" s="40" t="n">
        <f aca="false">IF(OR(D332="",D332+G332=0),"",D332/(D332+G332))</f>
        <v>0.522705314009662</v>
      </c>
      <c r="K332" s="40" t="str">
        <f aca="false">IF(E332="","",E332/(E332+H332))</f>
        <v/>
      </c>
      <c r="L332" s="69" t="str">
        <f aca="false">IF(OR(K332="",J332=""),"",(J332-K332)*100)</f>
        <v/>
      </c>
      <c r="M332" s="36" t="n">
        <v>2.38700327881287</v>
      </c>
      <c r="N332" s="36" t="n">
        <v>1.27761517265463</v>
      </c>
      <c r="O332" s="36" t="n">
        <f aca="false">SQRT(M332^2+N332^2)</f>
        <v>2.70741300552035</v>
      </c>
      <c r="P332" s="40" t="n">
        <f aca="false">IF(J332="","",MAX(0,J332-1.96*O332/100))</f>
        <v>0.469640019101463</v>
      </c>
      <c r="Q332" s="40" t="n">
        <f aca="false">IF(J332="","",MIN(1,J332+1.96*O332/100))</f>
        <v>0.575770608917861</v>
      </c>
      <c r="R332" s="32" t="str">
        <f aca="false">IF(L332="","",IF(ABS(L332)&lt;=O332,"Yes","No"))</f>
        <v/>
      </c>
      <c r="S332" s="32" t="str">
        <f aca="false">IF(L332="","",IF(ABS(L332)&lt;=1.96*O332,"Yes","No"))</f>
        <v/>
      </c>
      <c r="T332" s="59" t="n">
        <f aca="false">IF(D332="","",ROUND(SQRT(((D332+G332)*O332/100)^2+(J332*(D332+G332)*0.07933)^2),0))</f>
        <v>51</v>
      </c>
      <c r="U332" s="32" t="s">
        <v>774</v>
      </c>
    </row>
    <row r="333" customFormat="false" ht="15" hidden="false" customHeight="false" outlineLevel="0" collapsed="false">
      <c r="A333" s="32" t="s">
        <v>418</v>
      </c>
      <c r="B333" s="32" t="s">
        <v>549</v>
      </c>
      <c r="C333" s="32" t="s">
        <v>553</v>
      </c>
      <c r="D333" s="59" t="n">
        <v>579</v>
      </c>
      <c r="E333" s="59" t="n">
        <v>616</v>
      </c>
      <c r="F333" s="68" t="n">
        <f aca="false">IF(E333="","",D333-E333)</f>
        <v>-37</v>
      </c>
      <c r="G333" s="59" t="n">
        <v>501</v>
      </c>
      <c r="H333" s="59" t="n">
        <v>541</v>
      </c>
      <c r="I333" s="68" t="n">
        <f aca="false">IF(H333="","",G333-H333)</f>
        <v>-40</v>
      </c>
      <c r="J333" s="40" t="n">
        <f aca="false">IF(OR(D333="",D333+G333=0),"",D333/(D333+G333))</f>
        <v>0.536111111111111</v>
      </c>
      <c r="K333" s="40" t="n">
        <f aca="false">IF(E333="","",E333/(E333+H333))</f>
        <v>0.532411408815903</v>
      </c>
      <c r="L333" s="69" t="n">
        <f aca="false">IF(OR(K333="",J333=""),"",(J333-K333)*100)</f>
        <v>0.369970229520789</v>
      </c>
      <c r="M333" s="36" t="n">
        <v>2.38700327881287</v>
      </c>
      <c r="N333" s="36" t="n">
        <v>1.27761517265463</v>
      </c>
      <c r="O333" s="36" t="n">
        <f aca="false">SQRT(M333^2+N333^2)</f>
        <v>2.70741300552035</v>
      </c>
      <c r="P333" s="40" t="n">
        <f aca="false">IF(J333="","",MAX(0,J333-1.96*O333/100))</f>
        <v>0.483045816202912</v>
      </c>
      <c r="Q333" s="40" t="n">
        <f aca="false">IF(J333="","",MIN(1,J333+1.96*O333/100))</f>
        <v>0.58917640601931</v>
      </c>
      <c r="R333" s="32" t="str">
        <f aca="false">IF(L333="","",IF(ABS(L333)&lt;=O333,"Yes","No"))</f>
        <v>Yes</v>
      </c>
      <c r="S333" s="32" t="str">
        <f aca="false">IF(L333="","",IF(ABS(L333)&lt;=1.96*O333,"Yes","No"))</f>
        <v>Yes</v>
      </c>
      <c r="T333" s="59" t="n">
        <f aca="false">IF(D333="","",ROUND(SQRT(((D333+G333)*O333/100)^2+(J333*(D333+G333)*0.07933)^2),0))</f>
        <v>54</v>
      </c>
      <c r="U333" s="32"/>
    </row>
    <row r="334" customFormat="false" ht="15" hidden="false" customHeight="false" outlineLevel="0" collapsed="false">
      <c r="A334" s="32" t="s">
        <v>418</v>
      </c>
      <c r="B334" s="32" t="s">
        <v>549</v>
      </c>
      <c r="C334" s="32" t="s">
        <v>554</v>
      </c>
      <c r="D334" s="59" t="n">
        <v>844</v>
      </c>
      <c r="E334" s="59" t="n">
        <v>885</v>
      </c>
      <c r="F334" s="68" t="n">
        <f aca="false">IF(E334="","",D334-E334)</f>
        <v>-41</v>
      </c>
      <c r="G334" s="59" t="n">
        <v>800</v>
      </c>
      <c r="H334" s="59" t="n">
        <v>945</v>
      </c>
      <c r="I334" s="68" t="n">
        <f aca="false">IF(H334="","",G334-H334)</f>
        <v>-145</v>
      </c>
      <c r="J334" s="40" t="n">
        <f aca="false">IF(OR(D334="",D334+G334=0),"",D334/(D334+G334))</f>
        <v>0.51338199513382</v>
      </c>
      <c r="K334" s="40" t="n">
        <f aca="false">IF(E334="","",E334/(E334+H334))</f>
        <v>0.483606557377049</v>
      </c>
      <c r="L334" s="69" t="n">
        <f aca="false">IF(OR(K334="",J334=""),"",(J334-K334)*100)</f>
        <v>2.97754377567708</v>
      </c>
      <c r="M334" s="36" t="n">
        <v>2.38700327881287</v>
      </c>
      <c r="N334" s="36" t="n">
        <v>1.27761517265463</v>
      </c>
      <c r="O334" s="36" t="n">
        <f aca="false">SQRT(M334^2+N334^2)</f>
        <v>2.70741300552035</v>
      </c>
      <c r="P334" s="40" t="n">
        <f aca="false">IF(J334="","",MAX(0,J334-1.96*O334/100))</f>
        <v>0.460316700225621</v>
      </c>
      <c r="Q334" s="40" t="n">
        <f aca="false">IF(J334="","",MIN(1,J334+1.96*O334/100))</f>
        <v>0.566447290042019</v>
      </c>
      <c r="R334" s="32" t="str">
        <f aca="false">IF(L334="","",IF(ABS(L334)&lt;=O334,"Yes","No"))</f>
        <v>No</v>
      </c>
      <c r="S334" s="32" t="str">
        <f aca="false">IF(L334="","",IF(ABS(L334)&lt;=1.96*O334,"Yes","No"))</f>
        <v>Yes</v>
      </c>
      <c r="T334" s="59" t="n">
        <f aca="false">IF(D334="","",ROUND(SQRT(((D334+G334)*O334/100)^2+(J334*(D334+G334)*0.07933)^2),0))</f>
        <v>80</v>
      </c>
      <c r="U334" s="32"/>
    </row>
    <row r="335" customFormat="false" ht="15" hidden="false" customHeight="false" outlineLevel="0" collapsed="false">
      <c r="A335" s="32" t="s">
        <v>418</v>
      </c>
      <c r="B335" s="32" t="s">
        <v>549</v>
      </c>
      <c r="C335" s="32" t="s">
        <v>555</v>
      </c>
      <c r="D335" s="59" t="n">
        <v>636</v>
      </c>
      <c r="E335" s="59" t="n">
        <v>640</v>
      </c>
      <c r="F335" s="68" t="n">
        <f aca="false">IF(E335="","",D335-E335)</f>
        <v>-4</v>
      </c>
      <c r="G335" s="59" t="n">
        <v>592</v>
      </c>
      <c r="H335" s="59" t="n">
        <v>661</v>
      </c>
      <c r="I335" s="68" t="n">
        <f aca="false">IF(H335="","",G335-H335)</f>
        <v>-69</v>
      </c>
      <c r="J335" s="40" t="n">
        <f aca="false">IF(OR(D335="",D335+G335=0),"",D335/(D335+G335))</f>
        <v>0.517915309446254</v>
      </c>
      <c r="K335" s="40" t="n">
        <f aca="false">IF(E335="","",E335/(E335+H335))</f>
        <v>0.491929285165257</v>
      </c>
      <c r="L335" s="69" t="n">
        <f aca="false">IF(OR(K335="",J335=""),"",(J335-K335)*100)</f>
        <v>2.59860242809966</v>
      </c>
      <c r="M335" s="36" t="n">
        <v>2.38700327881287</v>
      </c>
      <c r="N335" s="36" t="n">
        <v>1.27761517265463</v>
      </c>
      <c r="O335" s="36" t="n">
        <f aca="false">SQRT(M335^2+N335^2)</f>
        <v>2.70741300552035</v>
      </c>
      <c r="P335" s="40" t="n">
        <f aca="false">IF(J335="","",MAX(0,J335-1.96*O335/100))</f>
        <v>0.464850014538055</v>
      </c>
      <c r="Q335" s="40" t="n">
        <f aca="false">IF(J335="","",MIN(1,J335+1.96*O335/100))</f>
        <v>0.570980604354453</v>
      </c>
      <c r="R335" s="32" t="str">
        <f aca="false">IF(L335="","",IF(ABS(L335)&lt;=O335,"Yes","No"))</f>
        <v>Yes</v>
      </c>
      <c r="S335" s="32" t="str">
        <f aca="false">IF(L335="","",IF(ABS(L335)&lt;=1.96*O335,"Yes","No"))</f>
        <v>Yes</v>
      </c>
      <c r="T335" s="59" t="n">
        <f aca="false">IF(D335="","",ROUND(SQRT(((D335+G335)*O335/100)^2+(J335*(D335+G335)*0.07933)^2),0))</f>
        <v>60</v>
      </c>
      <c r="U335" s="32"/>
    </row>
    <row r="336" customFormat="false" ht="15" hidden="false" customHeight="false" outlineLevel="0" collapsed="false">
      <c r="A336" s="32" t="s">
        <v>418</v>
      </c>
      <c r="B336" s="32" t="s">
        <v>549</v>
      </c>
      <c r="C336" s="32" t="s">
        <v>556</v>
      </c>
      <c r="D336" s="59" t="n">
        <v>544</v>
      </c>
      <c r="E336" s="59"/>
      <c r="F336" s="68" t="str">
        <f aca="false">IF(E336="","",D336-E336)</f>
        <v/>
      </c>
      <c r="G336" s="59" t="n">
        <v>461</v>
      </c>
      <c r="H336" s="59"/>
      <c r="I336" s="68" t="str">
        <f aca="false">IF(H336="","",G336-H336)</f>
        <v/>
      </c>
      <c r="J336" s="40" t="n">
        <f aca="false">IF(OR(D336="",D336+G336=0),"",D336/(D336+G336))</f>
        <v>0.541293532338309</v>
      </c>
      <c r="K336" s="40" t="str">
        <f aca="false">IF(E336="","",E336/(E336+H336))</f>
        <v/>
      </c>
      <c r="L336" s="69" t="str">
        <f aca="false">IF(OR(K336="",J336=""),"",(J336-K336)*100)</f>
        <v/>
      </c>
      <c r="M336" s="36" t="n">
        <v>2.38700327881287</v>
      </c>
      <c r="N336" s="36" t="n">
        <v>1.27761517265463</v>
      </c>
      <c r="O336" s="36" t="n">
        <f aca="false">SQRT(M336^2+N336^2)</f>
        <v>2.70741300552035</v>
      </c>
      <c r="P336" s="40" t="n">
        <f aca="false">IF(J336="","",MAX(0,J336-1.96*O336/100))</f>
        <v>0.48822823743011</v>
      </c>
      <c r="Q336" s="40" t="n">
        <f aca="false">IF(J336="","",MIN(1,J336+1.96*O336/100))</f>
        <v>0.594358827246507</v>
      </c>
      <c r="R336" s="32" t="str">
        <f aca="false">IF(L336="","",IF(ABS(L336)&lt;=O336,"Yes","No"))</f>
        <v/>
      </c>
      <c r="S336" s="32" t="str">
        <f aca="false">IF(L336="","",IF(ABS(L336)&lt;=1.96*O336,"Yes","No"))</f>
        <v/>
      </c>
      <c r="T336" s="59" t="n">
        <f aca="false">IF(D336="","",ROUND(SQRT(((D336+G336)*O336/100)^2+(J336*(D336+G336)*0.07933)^2),0))</f>
        <v>51</v>
      </c>
      <c r="U336" s="32" t="s">
        <v>774</v>
      </c>
    </row>
    <row r="337" customFormat="false" ht="15" hidden="false" customHeight="false" outlineLevel="0" collapsed="false">
      <c r="A337" s="32" t="s">
        <v>418</v>
      </c>
      <c r="B337" s="32" t="s">
        <v>549</v>
      </c>
      <c r="C337" s="32" t="s">
        <v>557</v>
      </c>
      <c r="D337" s="59" t="n">
        <v>550</v>
      </c>
      <c r="E337" s="59"/>
      <c r="F337" s="68" t="str">
        <f aca="false">IF(E337="","",D337-E337)</f>
        <v/>
      </c>
      <c r="G337" s="59" t="n">
        <v>480</v>
      </c>
      <c r="H337" s="59"/>
      <c r="I337" s="68" t="str">
        <f aca="false">IF(H337="","",G337-H337)</f>
        <v/>
      </c>
      <c r="J337" s="40" t="n">
        <f aca="false">IF(OR(D337="",D337+G337=0),"",D337/(D337+G337))</f>
        <v>0.533980582524272</v>
      </c>
      <c r="K337" s="40" t="str">
        <f aca="false">IF(E337="","",E337/(E337+H337))</f>
        <v/>
      </c>
      <c r="L337" s="69" t="str">
        <f aca="false">IF(OR(K337="",J337=""),"",(J337-K337)*100)</f>
        <v/>
      </c>
      <c r="M337" s="36" t="n">
        <v>2.38700327881287</v>
      </c>
      <c r="N337" s="36" t="n">
        <v>1.27761517265463</v>
      </c>
      <c r="O337" s="36" t="n">
        <f aca="false">SQRT(M337^2+N337^2)</f>
        <v>2.70741300552035</v>
      </c>
      <c r="P337" s="40" t="n">
        <f aca="false">IF(J337="","",MAX(0,J337-1.96*O337/100))</f>
        <v>0.480915287616073</v>
      </c>
      <c r="Q337" s="40" t="n">
        <f aca="false">IF(J337="","",MIN(1,J337+1.96*O337/100))</f>
        <v>0.587045877432471</v>
      </c>
      <c r="R337" s="32" t="str">
        <f aca="false">IF(L337="","",IF(ABS(L337)&lt;=O337,"Yes","No"))</f>
        <v/>
      </c>
      <c r="S337" s="32" t="str">
        <f aca="false">IF(L337="","",IF(ABS(L337)&lt;=1.96*O337,"Yes","No"))</f>
        <v/>
      </c>
      <c r="T337" s="59" t="n">
        <f aca="false">IF(D337="","",ROUND(SQRT(((D337+G337)*O337/100)^2+(J337*(D337+G337)*0.07933)^2),0))</f>
        <v>52</v>
      </c>
      <c r="U337" s="32" t="s">
        <v>774</v>
      </c>
    </row>
    <row r="338" customFormat="false" ht="15" hidden="false" customHeight="false" outlineLevel="0" collapsed="false">
      <c r="A338" s="32" t="s">
        <v>418</v>
      </c>
      <c r="B338" s="32" t="s">
        <v>549</v>
      </c>
      <c r="C338" s="32" t="s">
        <v>558</v>
      </c>
      <c r="D338" s="59" t="n">
        <v>250</v>
      </c>
      <c r="E338" s="59"/>
      <c r="F338" s="68" t="str">
        <f aca="false">IF(E338="","",D338-E338)</f>
        <v/>
      </c>
      <c r="G338" s="59" t="n">
        <v>237</v>
      </c>
      <c r="H338" s="59"/>
      <c r="I338" s="68" t="str">
        <f aca="false">IF(H338="","",G338-H338)</f>
        <v/>
      </c>
      <c r="J338" s="40" t="n">
        <f aca="false">IF(OR(D338="",D338+G338=0),"",D338/(D338+G338))</f>
        <v>0.513347022587269</v>
      </c>
      <c r="K338" s="40" t="str">
        <f aca="false">IF(E338="","",E338/(E338+H338))</f>
        <v/>
      </c>
      <c r="L338" s="69" t="str">
        <f aca="false">IF(OR(K338="",J338=""),"",(J338-K338)*100)</f>
        <v/>
      </c>
      <c r="M338" s="36" t="n">
        <v>4.03818272070787</v>
      </c>
      <c r="N338" s="36" t="n">
        <v>1.27761517265463</v>
      </c>
      <c r="O338" s="36" t="n">
        <f aca="false">SQRT(M338^2+N338^2)</f>
        <v>4.23547166384346</v>
      </c>
      <c r="P338" s="40" t="n">
        <f aca="false">IF(J338="","",MAX(0,J338-1.96*O338/100))</f>
        <v>0.430331777975937</v>
      </c>
      <c r="Q338" s="40" t="n">
        <f aca="false">IF(J338="","",MIN(1,J338+1.96*O338/100))</f>
        <v>0.596362267198601</v>
      </c>
      <c r="R338" s="32" t="str">
        <f aca="false">IF(L338="","",IF(ABS(L338)&lt;=O338,"Yes","No"))</f>
        <v/>
      </c>
      <c r="S338" s="32" t="str">
        <f aca="false">IF(L338="","",IF(ABS(L338)&lt;=1.96*O338,"Yes","No"))</f>
        <v/>
      </c>
      <c r="T338" s="59" t="n">
        <f aca="false">IF(D338="","",ROUND(SQRT(((D338+G338)*O338/100)^2+(J338*(D338+G338)*0.12018)^2),0))</f>
        <v>36</v>
      </c>
      <c r="U338" s="32" t="s">
        <v>774</v>
      </c>
    </row>
    <row r="339" customFormat="false" ht="15" hidden="false" customHeight="false" outlineLevel="0" collapsed="false">
      <c r="A339" s="32" t="s">
        <v>418</v>
      </c>
      <c r="B339" s="32" t="s">
        <v>559</v>
      </c>
      <c r="C339" s="32" t="s">
        <v>560</v>
      </c>
      <c r="D339" s="59" t="n">
        <v>61</v>
      </c>
      <c r="E339" s="59" t="n">
        <v>79</v>
      </c>
      <c r="F339" s="68" t="n">
        <f aca="false">IF(E339="","",D339-E339)</f>
        <v>-18</v>
      </c>
      <c r="G339" s="59" t="n">
        <v>100</v>
      </c>
      <c r="H339" s="59" t="n">
        <v>114</v>
      </c>
      <c r="I339" s="68" t="n">
        <f aca="false">IF(H339="","",G339-H339)</f>
        <v>-14</v>
      </c>
      <c r="J339" s="40" t="n">
        <f aca="false">IF(OR(D339="",D339+G339=0),"",D339/(D339+G339))</f>
        <v>0.37888198757764</v>
      </c>
      <c r="K339" s="40" t="n">
        <f aca="false">IF(E339="","",E339/(E339+H339))</f>
        <v>0.409326424870466</v>
      </c>
      <c r="L339" s="69" t="n">
        <f aca="false">IF(OR(K339="",J339=""),"",(J339-K339)*100)</f>
        <v>-3.04444372928266</v>
      </c>
      <c r="M339" s="36" t="n">
        <v>4.03818272070787</v>
      </c>
      <c r="N339" s="36" t="n">
        <v>1.27761517265463</v>
      </c>
      <c r="O339" s="36" t="n">
        <f aca="false">SQRT(M339^2+N339^2)</f>
        <v>4.23547166384346</v>
      </c>
      <c r="P339" s="40" t="n">
        <f aca="false">IF(J339="","",MAX(0,J339-1.96*O339/100))</f>
        <v>0.295866742966308</v>
      </c>
      <c r="Q339" s="40" t="n">
        <f aca="false">IF(J339="","",MIN(1,J339+1.96*O339/100))</f>
        <v>0.461897232188972</v>
      </c>
      <c r="R339" s="32" t="str">
        <f aca="false">IF(L339="","",IF(ABS(L339)&lt;=O339,"Yes","No"))</f>
        <v>Yes</v>
      </c>
      <c r="S339" s="32" t="str">
        <f aca="false">IF(L339="","",IF(ABS(L339)&lt;=1.96*O339,"Yes","No"))</f>
        <v>Yes</v>
      </c>
      <c r="T339" s="59" t="n">
        <f aca="false">IF(D339="","",ROUND(SQRT(((D339+G339)*O339/100)^2+(J339*(D339+G339)*0.12018)^2),0))</f>
        <v>10</v>
      </c>
      <c r="U339" s="32"/>
    </row>
    <row r="340" customFormat="false" ht="15" hidden="false" customHeight="false" outlineLevel="0" collapsed="false">
      <c r="A340" s="32" t="s">
        <v>418</v>
      </c>
      <c r="B340" s="32" t="s">
        <v>559</v>
      </c>
      <c r="C340" s="32" t="s">
        <v>561</v>
      </c>
      <c r="D340" s="59" t="n">
        <v>199</v>
      </c>
      <c r="E340" s="59" t="n">
        <v>196</v>
      </c>
      <c r="F340" s="68" t="n">
        <f aca="false">IF(E340="","",D340-E340)</f>
        <v>3</v>
      </c>
      <c r="G340" s="59" t="n">
        <v>327</v>
      </c>
      <c r="H340" s="59" t="n">
        <v>365</v>
      </c>
      <c r="I340" s="68" t="n">
        <f aca="false">IF(H340="","",G340-H340)</f>
        <v>-38</v>
      </c>
      <c r="J340" s="40" t="n">
        <f aca="false">IF(OR(D340="",D340+G340=0),"",D340/(D340+G340))</f>
        <v>0.378326996197719</v>
      </c>
      <c r="K340" s="40" t="n">
        <f aca="false">IF(E340="","",E340/(E340+H340))</f>
        <v>0.349376114081996</v>
      </c>
      <c r="L340" s="69" t="n">
        <f aca="false">IF(OR(K340="",J340=""),"",(J340-K340)*100)</f>
        <v>2.89508821157222</v>
      </c>
      <c r="M340" s="36" t="n">
        <v>2.71116541300278</v>
      </c>
      <c r="N340" s="36" t="n">
        <v>1.27761517265463</v>
      </c>
      <c r="O340" s="36" t="n">
        <f aca="false">SQRT(M340^2+N340^2)</f>
        <v>2.99711835369574</v>
      </c>
      <c r="P340" s="40" t="n">
        <f aca="false">IF(J340="","",MAX(0,J340-1.96*O340/100))</f>
        <v>0.319583476465282</v>
      </c>
      <c r="Q340" s="40" t="n">
        <f aca="false">IF(J340="","",MIN(1,J340+1.96*O340/100))</f>
        <v>0.437070515930155</v>
      </c>
      <c r="R340" s="32" t="str">
        <f aca="false">IF(L340="","",IF(ABS(L340)&lt;=O340,"Yes","No"))</f>
        <v>Yes</v>
      </c>
      <c r="S340" s="32" t="str">
        <f aca="false">IF(L340="","",IF(ABS(L340)&lt;=1.96*O340,"Yes","No"))</f>
        <v>Yes</v>
      </c>
      <c r="T340" s="59" t="n">
        <f aca="false">IF(D340="","",ROUND(SQRT(((D340+G340)*O340/100)^2+(J340*(D340+G340)*0.07897)^2),0))</f>
        <v>22</v>
      </c>
      <c r="U340" s="32"/>
    </row>
    <row r="341" customFormat="false" ht="15" hidden="false" customHeight="false" outlineLevel="0" collapsed="false">
      <c r="A341" s="32" t="s">
        <v>418</v>
      </c>
      <c r="B341" s="32" t="s">
        <v>559</v>
      </c>
      <c r="C341" s="32" t="s">
        <v>562</v>
      </c>
      <c r="D341" s="59" t="n">
        <v>144</v>
      </c>
      <c r="E341" s="59" t="n">
        <v>145</v>
      </c>
      <c r="F341" s="68" t="n">
        <f aca="false">IF(E341="","",D341-E341)</f>
        <v>-1</v>
      </c>
      <c r="G341" s="59" t="n">
        <v>181</v>
      </c>
      <c r="H341" s="59" t="n">
        <v>194</v>
      </c>
      <c r="I341" s="68" t="n">
        <f aca="false">IF(H341="","",G341-H341)</f>
        <v>-13</v>
      </c>
      <c r="J341" s="40" t="n">
        <f aca="false">IF(OR(D341="",D341+G341=0),"",D341/(D341+G341))</f>
        <v>0.443076923076923</v>
      </c>
      <c r="K341" s="40" t="n">
        <f aca="false">IF(E341="","",E341/(E341+H341))</f>
        <v>0.427728613569322</v>
      </c>
      <c r="L341" s="69" t="n">
        <f aca="false">IF(OR(K341="",J341=""),"",(J341-K341)*100)</f>
        <v>1.53483095076016</v>
      </c>
      <c r="M341" s="36" t="n">
        <v>4.03818272070787</v>
      </c>
      <c r="N341" s="36" t="n">
        <v>1.27761517265463</v>
      </c>
      <c r="O341" s="36" t="n">
        <f aca="false">SQRT(M341^2+N341^2)</f>
        <v>4.23547166384346</v>
      </c>
      <c r="P341" s="40" t="n">
        <f aca="false">IF(J341="","",MAX(0,J341-1.96*O341/100))</f>
        <v>0.360061678465591</v>
      </c>
      <c r="Q341" s="40" t="n">
        <f aca="false">IF(J341="","",MIN(1,J341+1.96*O341/100))</f>
        <v>0.526092167688255</v>
      </c>
      <c r="R341" s="32" t="str">
        <f aca="false">IF(L341="","",IF(ABS(L341)&lt;=O341,"Yes","No"))</f>
        <v>Yes</v>
      </c>
      <c r="S341" s="32" t="str">
        <f aca="false">IF(L341="","",IF(ABS(L341)&lt;=1.96*O341,"Yes","No"))</f>
        <v>Yes</v>
      </c>
      <c r="T341" s="59" t="n">
        <f aca="false">IF(D341="","",ROUND(SQRT(((D341+G341)*O341/100)^2+(J341*(D341+G341)*0.12018)^2),0))</f>
        <v>22</v>
      </c>
      <c r="U341" s="32"/>
    </row>
    <row r="342" customFormat="false" ht="15" hidden="false" customHeight="false" outlineLevel="0" collapsed="false">
      <c r="A342" s="32" t="s">
        <v>418</v>
      </c>
      <c r="B342" s="32" t="s">
        <v>559</v>
      </c>
      <c r="C342" s="32" t="s">
        <v>563</v>
      </c>
      <c r="D342" s="59" t="n">
        <v>86</v>
      </c>
      <c r="E342" s="59" t="n">
        <v>91</v>
      </c>
      <c r="F342" s="68" t="n">
        <f aca="false">IF(E342="","",D342-E342)</f>
        <v>-5</v>
      </c>
      <c r="G342" s="59" t="n">
        <v>107</v>
      </c>
      <c r="H342" s="59" t="n">
        <v>105</v>
      </c>
      <c r="I342" s="68" t="n">
        <f aca="false">IF(H342="","",G342-H342)</f>
        <v>2</v>
      </c>
      <c r="J342" s="40" t="n">
        <f aca="false">IF(OR(D342="",D342+G342=0),"",D342/(D342+G342))</f>
        <v>0.44559585492228</v>
      </c>
      <c r="K342" s="40" t="n">
        <f aca="false">IF(E342="","",E342/(E342+H342))</f>
        <v>0.464285714285714</v>
      </c>
      <c r="L342" s="69" t="n">
        <f aca="false">IF(OR(K342="",J342=""),"",(J342-K342)*100)</f>
        <v>-1.86898593634345</v>
      </c>
      <c r="M342" s="36" t="n">
        <v>4.03818272070787</v>
      </c>
      <c r="N342" s="36" t="n">
        <v>1.27761517265463</v>
      </c>
      <c r="O342" s="36" t="n">
        <f aca="false">SQRT(M342^2+N342^2)</f>
        <v>4.23547166384346</v>
      </c>
      <c r="P342" s="40" t="n">
        <f aca="false">IF(J342="","",MAX(0,J342-1.96*O342/100))</f>
        <v>0.362580610310948</v>
      </c>
      <c r="Q342" s="40" t="n">
        <f aca="false">IF(J342="","",MIN(1,J342+1.96*O342/100))</f>
        <v>0.528611099533612</v>
      </c>
      <c r="R342" s="32" t="str">
        <f aca="false">IF(L342="","",IF(ABS(L342)&lt;=O342,"Yes","No"))</f>
        <v>Yes</v>
      </c>
      <c r="S342" s="32" t="str">
        <f aca="false">IF(L342="","",IF(ABS(L342)&lt;=1.96*O342,"Yes","No"))</f>
        <v>Yes</v>
      </c>
      <c r="T342" s="59" t="n">
        <f aca="false">IF(D342="","",ROUND(SQRT(((D342+G342)*O342/100)^2+(J342*(D342+G342)*0.12018)^2),0))</f>
        <v>13</v>
      </c>
      <c r="U342" s="32"/>
    </row>
    <row r="343" customFormat="false" ht="15" hidden="false" customHeight="false" outlineLevel="0" collapsed="false">
      <c r="A343" s="32" t="s">
        <v>418</v>
      </c>
      <c r="B343" s="32" t="s">
        <v>564</v>
      </c>
      <c r="C343" s="32" t="s">
        <v>565</v>
      </c>
      <c r="D343" s="59" t="n">
        <v>319</v>
      </c>
      <c r="E343" s="59" t="n">
        <v>319</v>
      </c>
      <c r="F343" s="68" t="n">
        <f aca="false">IF(E343="","",D343-E343)</f>
        <v>0</v>
      </c>
      <c r="G343" s="59" t="n">
        <v>533</v>
      </c>
      <c r="H343" s="59" t="n">
        <v>601</v>
      </c>
      <c r="I343" s="68" t="n">
        <f aca="false">IF(H343="","",G343-H343)</f>
        <v>-68</v>
      </c>
      <c r="J343" s="40" t="n">
        <f aca="false">IF(OR(D343="",D343+G343=0),"",D343/(D343+G343))</f>
        <v>0.374413145539906</v>
      </c>
      <c r="K343" s="40" t="n">
        <f aca="false">IF(E343="","",E343/(E343+H343))</f>
        <v>0.346739130434783</v>
      </c>
      <c r="L343" s="69" t="n">
        <f aca="false">IF(OR(K343="",J343=""),"",(J343-K343)*100)</f>
        <v>2.76740151051235</v>
      </c>
      <c r="M343" s="36" t="n">
        <v>2.38700327881287</v>
      </c>
      <c r="N343" s="36" t="n">
        <v>1.27761517265463</v>
      </c>
      <c r="O343" s="36" t="n">
        <f aca="false">SQRT(M343^2+N343^2)</f>
        <v>2.70741300552035</v>
      </c>
      <c r="P343" s="40" t="n">
        <f aca="false">IF(J343="","",MAX(0,J343-1.96*O343/100))</f>
        <v>0.321347850631707</v>
      </c>
      <c r="Q343" s="40" t="n">
        <f aca="false">IF(J343="","",MIN(1,J343+1.96*O343/100))</f>
        <v>0.427478440448105</v>
      </c>
      <c r="R343" s="32" t="str">
        <f aca="false">IF(L343="","",IF(ABS(L343)&lt;=O343,"Yes","No"))</f>
        <v>No</v>
      </c>
      <c r="S343" s="32" t="str">
        <f aca="false">IF(L343="","",IF(ABS(L343)&lt;=1.96*O343,"Yes","No"))</f>
        <v>Yes</v>
      </c>
      <c r="T343" s="59" t="n">
        <f aca="false">IF(D343="","",ROUND(SQRT(((D343+G343)*O343/100)^2+(J343*(D343+G343)*0.07933)^2),0))</f>
        <v>34</v>
      </c>
      <c r="U343" s="32"/>
    </row>
    <row r="344" customFormat="false" ht="15" hidden="false" customHeight="false" outlineLevel="0" collapsed="false">
      <c r="A344" s="32" t="s">
        <v>418</v>
      </c>
      <c r="B344" s="32" t="s">
        <v>564</v>
      </c>
      <c r="C344" s="32" t="s">
        <v>566</v>
      </c>
      <c r="D344" s="59" t="n">
        <v>268</v>
      </c>
      <c r="E344" s="59" t="n">
        <v>273</v>
      </c>
      <c r="F344" s="68" t="n">
        <f aca="false">IF(E344="","",D344-E344)</f>
        <v>-5</v>
      </c>
      <c r="G344" s="59" t="n">
        <v>436</v>
      </c>
      <c r="H344" s="59" t="n">
        <v>469</v>
      </c>
      <c r="I344" s="68" t="n">
        <f aca="false">IF(H344="","",G344-H344)</f>
        <v>-33</v>
      </c>
      <c r="J344" s="40" t="n">
        <f aca="false">IF(OR(D344="",D344+G344=0),"",D344/(D344+G344))</f>
        <v>0.380681818181818</v>
      </c>
      <c r="K344" s="40" t="n">
        <f aca="false">IF(E344="","",E344/(E344+H344))</f>
        <v>0.367924528301887</v>
      </c>
      <c r="L344" s="69" t="n">
        <f aca="false">IF(OR(K344="",J344=""),"",(J344-K344)*100)</f>
        <v>1.27572898799314</v>
      </c>
      <c r="M344" s="36" t="n">
        <v>2.71116541300278</v>
      </c>
      <c r="N344" s="36" t="n">
        <v>1.27761517265463</v>
      </c>
      <c r="O344" s="36" t="n">
        <f aca="false">SQRT(M344^2+N344^2)</f>
        <v>2.99711835369574</v>
      </c>
      <c r="P344" s="40" t="n">
        <f aca="false">IF(J344="","",MAX(0,J344-1.96*O344/100))</f>
        <v>0.321938298449382</v>
      </c>
      <c r="Q344" s="40" t="n">
        <f aca="false">IF(J344="","",MIN(1,J344+1.96*O344/100))</f>
        <v>0.439425337914255</v>
      </c>
      <c r="R344" s="32" t="str">
        <f aca="false">IF(L344="","",IF(ABS(L344)&lt;=O344,"Yes","No"))</f>
        <v>Yes</v>
      </c>
      <c r="S344" s="32" t="str">
        <f aca="false">IF(L344="","",IF(ABS(L344)&lt;=1.96*O344,"Yes","No"))</f>
        <v>Yes</v>
      </c>
      <c r="T344" s="59" t="n">
        <f aca="false">IF(D344="","",ROUND(SQRT(((D344+G344)*O344/100)^2+(J344*(D344+G344)*0.07897)^2),0))</f>
        <v>30</v>
      </c>
      <c r="U344" s="32"/>
    </row>
    <row r="345" customFormat="false" ht="15" hidden="false" customHeight="false" outlineLevel="0" collapsed="false">
      <c r="A345" s="32" t="s">
        <v>418</v>
      </c>
      <c r="B345" s="32" t="s">
        <v>564</v>
      </c>
      <c r="C345" s="32" t="s">
        <v>567</v>
      </c>
      <c r="D345" s="59" t="n">
        <v>213</v>
      </c>
      <c r="E345" s="59" t="n">
        <v>243</v>
      </c>
      <c r="F345" s="68" t="n">
        <f aca="false">IF(E345="","",D345-E345)</f>
        <v>-30</v>
      </c>
      <c r="G345" s="59" t="n">
        <v>373</v>
      </c>
      <c r="H345" s="59" t="n">
        <v>462</v>
      </c>
      <c r="I345" s="68" t="n">
        <f aca="false">IF(H345="","",G345-H345)</f>
        <v>-89</v>
      </c>
      <c r="J345" s="40" t="n">
        <f aca="false">IF(OR(D345="",D345+G345=0),"",D345/(D345+G345))</f>
        <v>0.363481228668942</v>
      </c>
      <c r="K345" s="40" t="n">
        <f aca="false">IF(E345="","",E345/(E345+H345))</f>
        <v>0.34468085106383</v>
      </c>
      <c r="L345" s="69" t="n">
        <f aca="false">IF(OR(K345="",J345=""),"",(J345-K345)*100)</f>
        <v>1.88003776051122</v>
      </c>
      <c r="M345" s="36" t="n">
        <v>2.71116541300278</v>
      </c>
      <c r="N345" s="36" t="n">
        <v>1.27761517265463</v>
      </c>
      <c r="O345" s="36" t="n">
        <f aca="false">SQRT(M345^2+N345^2)</f>
        <v>2.99711835369574</v>
      </c>
      <c r="P345" s="40" t="n">
        <f aca="false">IF(J345="","",MAX(0,J345-1.96*O345/100))</f>
        <v>0.304737708936506</v>
      </c>
      <c r="Q345" s="40" t="n">
        <f aca="false">IF(J345="","",MIN(1,J345+1.96*O345/100))</f>
        <v>0.422224748401379</v>
      </c>
      <c r="R345" s="32" t="str">
        <f aca="false">IF(L345="","",IF(ABS(L345)&lt;=O345,"Yes","No"))</f>
        <v>Yes</v>
      </c>
      <c r="S345" s="32" t="str">
        <f aca="false">IF(L345="","",IF(ABS(L345)&lt;=1.96*O345,"Yes","No"))</f>
        <v>Yes</v>
      </c>
      <c r="T345" s="59" t="n">
        <f aca="false">IF(D345="","",ROUND(SQRT(((D345+G345)*O345/100)^2+(J345*(D345+G345)*0.07897)^2),0))</f>
        <v>24</v>
      </c>
      <c r="U345" s="32"/>
    </row>
    <row r="346" customFormat="false" ht="15" hidden="false" customHeight="false" outlineLevel="0" collapsed="false">
      <c r="A346" s="32" t="s">
        <v>418</v>
      </c>
      <c r="B346" s="32" t="s">
        <v>564</v>
      </c>
      <c r="C346" s="32" t="s">
        <v>568</v>
      </c>
      <c r="D346" s="59" t="n">
        <v>221</v>
      </c>
      <c r="E346" s="59" t="n">
        <v>241</v>
      </c>
      <c r="F346" s="68" t="n">
        <f aca="false">IF(E346="","",D346-E346)</f>
        <v>-20</v>
      </c>
      <c r="G346" s="59" t="n">
        <v>389</v>
      </c>
      <c r="H346" s="59" t="n">
        <v>466</v>
      </c>
      <c r="I346" s="68" t="n">
        <f aca="false">IF(H346="","",G346-H346)</f>
        <v>-77</v>
      </c>
      <c r="J346" s="40" t="n">
        <f aca="false">IF(OR(D346="",D346+G346=0),"",D346/(D346+G346))</f>
        <v>0.362295081967213</v>
      </c>
      <c r="K346" s="40" t="n">
        <f aca="false">IF(E346="","",E346/(E346+H346))</f>
        <v>0.340876944837341</v>
      </c>
      <c r="L346" s="69" t="n">
        <f aca="false">IF(OR(K346="",J346=""),"",(J346-K346)*100)</f>
        <v>2.14181371298722</v>
      </c>
      <c r="M346" s="36" t="n">
        <v>2.71116541300278</v>
      </c>
      <c r="N346" s="36" t="n">
        <v>1.27761517265463</v>
      </c>
      <c r="O346" s="36" t="n">
        <f aca="false">SQRT(M346^2+N346^2)</f>
        <v>2.99711835369574</v>
      </c>
      <c r="P346" s="40" t="n">
        <f aca="false">IF(J346="","",MAX(0,J346-1.96*O346/100))</f>
        <v>0.303551562234777</v>
      </c>
      <c r="Q346" s="40" t="n">
        <f aca="false">IF(J346="","",MIN(1,J346+1.96*O346/100))</f>
        <v>0.42103860169965</v>
      </c>
      <c r="R346" s="32" t="str">
        <f aca="false">IF(L346="","",IF(ABS(L346)&lt;=O346,"Yes","No"))</f>
        <v>Yes</v>
      </c>
      <c r="S346" s="32" t="str">
        <f aca="false">IF(L346="","",IF(ABS(L346)&lt;=1.96*O346,"Yes","No"))</f>
        <v>Yes</v>
      </c>
      <c r="T346" s="59" t="n">
        <f aca="false">IF(D346="","",ROUND(SQRT(((D346+G346)*O346/100)^2+(J346*(D346+G346)*0.07897)^2),0))</f>
        <v>25</v>
      </c>
      <c r="U346" s="32"/>
    </row>
    <row r="347" customFormat="false" ht="15" hidden="false" customHeight="false" outlineLevel="0" collapsed="false">
      <c r="A347" s="32" t="s">
        <v>418</v>
      </c>
      <c r="B347" s="32" t="s">
        <v>569</v>
      </c>
      <c r="C347" s="32" t="s">
        <v>570</v>
      </c>
      <c r="D347" s="59" t="n">
        <v>63</v>
      </c>
      <c r="E347" s="59" t="n">
        <v>65</v>
      </c>
      <c r="F347" s="68" t="n">
        <f aca="false">IF(E347="","",D347-E347)</f>
        <v>-2</v>
      </c>
      <c r="G347" s="59" t="n">
        <v>115</v>
      </c>
      <c r="H347" s="59" t="n">
        <v>129</v>
      </c>
      <c r="I347" s="68" t="n">
        <f aca="false">IF(H347="","",G347-H347)</f>
        <v>-14</v>
      </c>
      <c r="J347" s="40" t="n">
        <f aca="false">IF(OR(D347="",D347+G347=0),"",D347/(D347+G347))</f>
        <v>0.353932584269663</v>
      </c>
      <c r="K347" s="40" t="n">
        <f aca="false">IF(E347="","",E347/(E347+H347))</f>
        <v>0.335051546391753</v>
      </c>
      <c r="L347" s="69" t="n">
        <f aca="false">IF(OR(K347="",J347=""),"",(J347-K347)*100)</f>
        <v>1.88810378779103</v>
      </c>
      <c r="M347" s="36" t="n">
        <v>4.03818272070787</v>
      </c>
      <c r="N347" s="36" t="n">
        <v>1.27761517265463</v>
      </c>
      <c r="O347" s="36" t="n">
        <f aca="false">SQRT(M347^2+N347^2)</f>
        <v>4.23547166384346</v>
      </c>
      <c r="P347" s="40" t="n">
        <f aca="false">IF(J347="","",MAX(0,J347-1.96*O347/100))</f>
        <v>0.270917339658331</v>
      </c>
      <c r="Q347" s="40" t="n">
        <f aca="false">IF(J347="","",MIN(1,J347+1.96*O347/100))</f>
        <v>0.436947828880995</v>
      </c>
      <c r="R347" s="32" t="str">
        <f aca="false">IF(L347="","",IF(ABS(L347)&lt;=O347,"Yes","No"))</f>
        <v>Yes</v>
      </c>
      <c r="S347" s="32" t="str">
        <f aca="false">IF(L347="","",IF(ABS(L347)&lt;=1.96*O347,"Yes","No"))</f>
        <v>Yes</v>
      </c>
      <c r="T347" s="59" t="n">
        <f aca="false">IF(D347="","",ROUND(SQRT(((D347+G347)*O347/100)^2+(J347*(D347+G347)*0.12018)^2),0))</f>
        <v>11</v>
      </c>
      <c r="U347" s="32"/>
    </row>
    <row r="348" customFormat="false" ht="15" hidden="false" customHeight="false" outlineLevel="0" collapsed="false">
      <c r="A348" s="32" t="s">
        <v>418</v>
      </c>
      <c r="B348" s="32" t="s">
        <v>571</v>
      </c>
      <c r="C348" s="32" t="s">
        <v>572</v>
      </c>
      <c r="D348" s="59" t="n">
        <v>269</v>
      </c>
      <c r="E348" s="59" t="n">
        <v>258</v>
      </c>
      <c r="F348" s="68" t="n">
        <f aca="false">IF(E348="","",D348-E348)</f>
        <v>11</v>
      </c>
      <c r="G348" s="59" t="n">
        <v>386</v>
      </c>
      <c r="H348" s="59" t="n">
        <v>418</v>
      </c>
      <c r="I348" s="68" t="n">
        <f aca="false">IF(H348="","",G348-H348)</f>
        <v>-32</v>
      </c>
      <c r="J348" s="40" t="n">
        <f aca="false">IF(OR(D348="",D348+G348=0),"",D348/(D348+G348))</f>
        <v>0.410687022900763</v>
      </c>
      <c r="K348" s="40" t="n">
        <f aca="false">IF(E348="","",E348/(E348+H348))</f>
        <v>0.381656804733728</v>
      </c>
      <c r="L348" s="69" t="n">
        <f aca="false">IF(OR(K348="",J348=""),"",(J348-K348)*100)</f>
        <v>2.90302181670356</v>
      </c>
      <c r="M348" s="36" t="n">
        <v>2.71116541300278</v>
      </c>
      <c r="N348" s="36" t="n">
        <v>1.27761517265463</v>
      </c>
      <c r="O348" s="36" t="n">
        <f aca="false">SQRT(M348^2+N348^2)</f>
        <v>2.99711835369574</v>
      </c>
      <c r="P348" s="40" t="n">
        <f aca="false">IF(J348="","",MAX(0,J348-1.96*O348/100))</f>
        <v>0.351943503168327</v>
      </c>
      <c r="Q348" s="40" t="n">
        <f aca="false">IF(J348="","",MIN(1,J348+1.96*O348/100))</f>
        <v>0.4694305426332</v>
      </c>
      <c r="R348" s="32" t="str">
        <f aca="false">IF(L348="","",IF(ABS(L348)&lt;=O348,"Yes","No"))</f>
        <v>Yes</v>
      </c>
      <c r="S348" s="32" t="str">
        <f aca="false">IF(L348="","",IF(ABS(L348)&lt;=1.96*O348,"Yes","No"))</f>
        <v>Yes</v>
      </c>
      <c r="T348" s="59" t="n">
        <f aca="false">IF(D348="","",ROUND(SQRT(((D348+G348)*O348/100)^2+(J348*(D348+G348)*0.07897)^2),0))</f>
        <v>29</v>
      </c>
      <c r="U348" s="32"/>
    </row>
    <row r="349" customFormat="false" ht="15" hidden="false" customHeight="false" outlineLevel="0" collapsed="false">
      <c r="A349" s="32" t="s">
        <v>418</v>
      </c>
      <c r="B349" s="32" t="s">
        <v>573</v>
      </c>
      <c r="C349" s="32" t="s">
        <v>574</v>
      </c>
      <c r="D349" s="59" t="n">
        <v>141</v>
      </c>
      <c r="E349" s="59" t="n">
        <v>160</v>
      </c>
      <c r="F349" s="68" t="n">
        <f aca="false">IF(E349="","",D349-E349)</f>
        <v>-19</v>
      </c>
      <c r="G349" s="59" t="n">
        <v>193</v>
      </c>
      <c r="H349" s="59" t="n">
        <v>227</v>
      </c>
      <c r="I349" s="68" t="n">
        <f aca="false">IF(H349="","",G349-H349)</f>
        <v>-34</v>
      </c>
      <c r="J349" s="40" t="n">
        <f aca="false">IF(OR(D349="",D349+G349=0),"",D349/(D349+G349))</f>
        <v>0.422155688622755</v>
      </c>
      <c r="K349" s="40" t="n">
        <f aca="false">IF(E349="","",E349/(E349+H349))</f>
        <v>0.41343669250646</v>
      </c>
      <c r="L349" s="69" t="n">
        <f aca="false">IF(OR(K349="",J349=""),"",(J349-K349)*100)</f>
        <v>0.871899611629456</v>
      </c>
      <c r="M349" s="36" t="n">
        <v>4.03818272070787</v>
      </c>
      <c r="N349" s="36" t="n">
        <v>1.27761517265463</v>
      </c>
      <c r="O349" s="36" t="n">
        <f aca="false">SQRT(M349^2+N349^2)</f>
        <v>4.23547166384346</v>
      </c>
      <c r="P349" s="40" t="n">
        <f aca="false">IF(J349="","",MAX(0,J349-1.96*O349/100))</f>
        <v>0.339140444011423</v>
      </c>
      <c r="Q349" s="40" t="n">
        <f aca="false">IF(J349="","",MIN(1,J349+1.96*O349/100))</f>
        <v>0.505170933234086</v>
      </c>
      <c r="R349" s="32" t="str">
        <f aca="false">IF(L349="","",IF(ABS(L349)&lt;=O349,"Yes","No"))</f>
        <v>Yes</v>
      </c>
      <c r="S349" s="32" t="str">
        <f aca="false">IF(L349="","",IF(ABS(L349)&lt;=1.96*O349,"Yes","No"))</f>
        <v>Yes</v>
      </c>
      <c r="T349" s="59" t="n">
        <f aca="false">IF(D349="","",ROUND(SQRT(((D349+G349)*O349/100)^2+(J349*(D349+G349)*0.12018)^2),0))</f>
        <v>22</v>
      </c>
      <c r="U349" s="32"/>
    </row>
    <row r="350" customFormat="false" ht="15" hidden="false" customHeight="false" outlineLevel="0" collapsed="false">
      <c r="A350" s="32" t="s">
        <v>418</v>
      </c>
      <c r="B350" s="32" t="s">
        <v>575</v>
      </c>
      <c r="C350" s="32" t="s">
        <v>576</v>
      </c>
      <c r="D350" s="59" t="n">
        <v>228</v>
      </c>
      <c r="E350" s="59" t="n">
        <v>243</v>
      </c>
      <c r="F350" s="68" t="n">
        <f aca="false">IF(E350="","",D350-E350)</f>
        <v>-15</v>
      </c>
      <c r="G350" s="59" t="n">
        <v>295</v>
      </c>
      <c r="H350" s="59" t="n">
        <v>318</v>
      </c>
      <c r="I350" s="68" t="n">
        <f aca="false">IF(H350="","",G350-H350)</f>
        <v>-23</v>
      </c>
      <c r="J350" s="40" t="n">
        <f aca="false">IF(OR(D350="",D350+G350=0),"",D350/(D350+G350))</f>
        <v>0.435946462715105</v>
      </c>
      <c r="K350" s="40" t="n">
        <f aca="false">IF(E350="","",E350/(E350+H350))</f>
        <v>0.433155080213904</v>
      </c>
      <c r="L350" s="69" t="n">
        <f aca="false">IF(OR(K350="",J350=""),"",(J350-K350)*100)</f>
        <v>0.279138250120142</v>
      </c>
      <c r="M350" s="36" t="n">
        <v>4.03818272070787</v>
      </c>
      <c r="N350" s="36" t="n">
        <v>1.27761517265463</v>
      </c>
      <c r="O350" s="36" t="n">
        <f aca="false">SQRT(M350^2+N350^2)</f>
        <v>4.23547166384346</v>
      </c>
      <c r="P350" s="40" t="n">
        <f aca="false">IF(J350="","",MAX(0,J350-1.96*O350/100))</f>
        <v>0.352931218103773</v>
      </c>
      <c r="Q350" s="40" t="n">
        <f aca="false">IF(J350="","",MIN(1,J350+1.96*O350/100))</f>
        <v>0.518961707326437</v>
      </c>
      <c r="R350" s="32" t="str">
        <f aca="false">IF(L350="","",IF(ABS(L350)&lt;=O350,"Yes","No"))</f>
        <v>Yes</v>
      </c>
      <c r="S350" s="32" t="str">
        <f aca="false">IF(L350="","",IF(ABS(L350)&lt;=1.96*O350,"Yes","No"))</f>
        <v>Yes</v>
      </c>
      <c r="T350" s="59" t="n">
        <f aca="false">IF(D350="","",ROUND(SQRT(((D350+G350)*O350/100)^2+(J350*(D350+G350)*0.12018)^2),0))</f>
        <v>35</v>
      </c>
      <c r="U350" s="32"/>
    </row>
    <row r="351" customFormat="false" ht="15" hidden="false" customHeight="false" outlineLevel="0" collapsed="false">
      <c r="A351" s="32" t="s">
        <v>418</v>
      </c>
      <c r="B351" s="32" t="s">
        <v>577</v>
      </c>
      <c r="C351" s="32" t="s">
        <v>578</v>
      </c>
      <c r="D351" s="59" t="n">
        <v>251</v>
      </c>
      <c r="E351" s="59" t="n">
        <v>242</v>
      </c>
      <c r="F351" s="68" t="n">
        <f aca="false">IF(E351="","",D351-E351)</f>
        <v>9</v>
      </c>
      <c r="G351" s="59" t="n">
        <v>511</v>
      </c>
      <c r="H351" s="59" t="n">
        <v>587</v>
      </c>
      <c r="I351" s="68" t="n">
        <f aca="false">IF(H351="","",G351-H351)</f>
        <v>-76</v>
      </c>
      <c r="J351" s="40" t="n">
        <f aca="false">IF(OR(D351="",D351+G351=0),"",D351/(D351+G351))</f>
        <v>0.329396325459318</v>
      </c>
      <c r="K351" s="40" t="n">
        <f aca="false">IF(E351="","",E351/(E351+H351))</f>
        <v>0.291917973462002</v>
      </c>
      <c r="L351" s="69" t="n">
        <f aca="false">IF(OR(K351="",J351=""),"",(J351-K351)*100)</f>
        <v>3.74783519973151</v>
      </c>
      <c r="M351" s="36" t="n">
        <v>2.71116541300278</v>
      </c>
      <c r="N351" s="36" t="n">
        <v>1.27761517265463</v>
      </c>
      <c r="O351" s="36" t="n">
        <f aca="false">SQRT(M351^2+N351^2)</f>
        <v>2.99711835369574</v>
      </c>
      <c r="P351" s="40" t="n">
        <f aca="false">IF(J351="","",MAX(0,J351-1.96*O351/100))</f>
        <v>0.270652805726881</v>
      </c>
      <c r="Q351" s="40" t="n">
        <f aca="false">IF(J351="","",MIN(1,J351+1.96*O351/100))</f>
        <v>0.388139845191754</v>
      </c>
      <c r="R351" s="32" t="str">
        <f aca="false">IF(L351="","",IF(ABS(L351)&lt;=O351,"Yes","No"))</f>
        <v>No</v>
      </c>
      <c r="S351" s="32" t="str">
        <f aca="false">IF(L351="","",IF(ABS(L351)&lt;=1.96*O351,"Yes","No"))</f>
        <v>Yes</v>
      </c>
      <c r="T351" s="59" t="n">
        <f aca="false">IF(D351="","",ROUND(SQRT(((D351+G351)*O351/100)^2+(J351*(D351+G351)*0.07897)^2),0))</f>
        <v>30</v>
      </c>
      <c r="U351" s="32"/>
    </row>
    <row r="352" customFormat="false" ht="15" hidden="false" customHeight="false" outlineLevel="0" collapsed="false">
      <c r="A352" s="32" t="s">
        <v>418</v>
      </c>
      <c r="B352" s="32" t="s">
        <v>577</v>
      </c>
      <c r="C352" s="32" t="s">
        <v>579</v>
      </c>
      <c r="D352" s="59" t="n">
        <v>188</v>
      </c>
      <c r="E352" s="59" t="n">
        <v>194</v>
      </c>
      <c r="F352" s="68" t="n">
        <f aca="false">IF(E352="","",D352-E352)</f>
        <v>-6</v>
      </c>
      <c r="G352" s="59" t="n">
        <v>342</v>
      </c>
      <c r="H352" s="59" t="n">
        <v>394</v>
      </c>
      <c r="I352" s="68" t="n">
        <f aca="false">IF(H352="","",G352-H352)</f>
        <v>-52</v>
      </c>
      <c r="J352" s="40" t="n">
        <f aca="false">IF(OR(D352="",D352+G352=0),"",D352/(D352+G352))</f>
        <v>0.354716981132075</v>
      </c>
      <c r="K352" s="40" t="n">
        <f aca="false">IF(E352="","",E352/(E352+H352))</f>
        <v>0.329931972789116</v>
      </c>
      <c r="L352" s="69" t="n">
        <f aca="false">IF(OR(K352="",J352=""),"",(J352-K352)*100)</f>
        <v>2.47850083429598</v>
      </c>
      <c r="M352" s="36" t="n">
        <v>2.71116541300278</v>
      </c>
      <c r="N352" s="36" t="n">
        <v>1.27761517265463</v>
      </c>
      <c r="O352" s="36" t="n">
        <f aca="false">SQRT(M352^2+N352^2)</f>
        <v>2.99711835369574</v>
      </c>
      <c r="P352" s="40" t="n">
        <f aca="false">IF(J352="","",MAX(0,J352-1.96*O352/100))</f>
        <v>0.295973461399639</v>
      </c>
      <c r="Q352" s="40" t="n">
        <f aca="false">IF(J352="","",MIN(1,J352+1.96*O352/100))</f>
        <v>0.413460500864512</v>
      </c>
      <c r="R352" s="32" t="str">
        <f aca="false">IF(L352="","",IF(ABS(L352)&lt;=O352,"Yes","No"))</f>
        <v>Yes</v>
      </c>
      <c r="S352" s="32" t="str">
        <f aca="false">IF(L352="","",IF(ABS(L352)&lt;=1.96*O352,"Yes","No"))</f>
        <v>Yes</v>
      </c>
      <c r="T352" s="59" t="n">
        <f aca="false">IF(D352="","",ROUND(SQRT(((D352+G352)*O352/100)^2+(J352*(D352+G352)*0.07897)^2),0))</f>
        <v>22</v>
      </c>
      <c r="U352" s="32"/>
    </row>
    <row r="353" customFormat="false" ht="15" hidden="false" customHeight="false" outlineLevel="0" collapsed="false">
      <c r="A353" s="32" t="s">
        <v>418</v>
      </c>
      <c r="B353" s="32" t="s">
        <v>577</v>
      </c>
      <c r="C353" s="32" t="s">
        <v>580</v>
      </c>
      <c r="D353" s="59" t="n">
        <v>143</v>
      </c>
      <c r="E353" s="59" t="n">
        <v>151</v>
      </c>
      <c r="F353" s="68" t="n">
        <f aca="false">IF(E353="","",D353-E353)</f>
        <v>-8</v>
      </c>
      <c r="G353" s="59" t="n">
        <v>290</v>
      </c>
      <c r="H353" s="59" t="n">
        <v>358</v>
      </c>
      <c r="I353" s="68" t="n">
        <f aca="false">IF(H353="","",G353-H353)</f>
        <v>-68</v>
      </c>
      <c r="J353" s="40" t="n">
        <f aca="false">IF(OR(D353="",D353+G353=0),"",D353/(D353+G353))</f>
        <v>0.330254041570439</v>
      </c>
      <c r="K353" s="40" t="n">
        <f aca="false">IF(E353="","",E353/(E353+H353))</f>
        <v>0.296660117878193</v>
      </c>
      <c r="L353" s="69" t="n">
        <f aca="false">IF(OR(K353="",J353=""),"",(J353-K353)*100)</f>
        <v>3.35939236922463</v>
      </c>
      <c r="M353" s="36" t="n">
        <v>4.03818272070787</v>
      </c>
      <c r="N353" s="36" t="n">
        <v>1.27761517265463</v>
      </c>
      <c r="O353" s="36" t="n">
        <f aca="false">SQRT(M353^2+N353^2)</f>
        <v>4.23547166384346</v>
      </c>
      <c r="P353" s="40" t="n">
        <f aca="false">IF(J353="","",MAX(0,J353-1.96*O353/100))</f>
        <v>0.247238796959107</v>
      </c>
      <c r="Q353" s="40" t="n">
        <f aca="false">IF(J353="","",MIN(1,J353+1.96*O353/100))</f>
        <v>0.413269286181771</v>
      </c>
      <c r="R353" s="32" t="str">
        <f aca="false">IF(L353="","",IF(ABS(L353)&lt;=O353,"Yes","No"))</f>
        <v>Yes</v>
      </c>
      <c r="S353" s="32" t="str">
        <f aca="false">IF(L353="","",IF(ABS(L353)&lt;=1.96*O353,"Yes","No"))</f>
        <v>Yes</v>
      </c>
      <c r="T353" s="59" t="n">
        <f aca="false">IF(D353="","",ROUND(SQRT(((D353+G353)*O353/100)^2+(J353*(D353+G353)*0.12018)^2),0))</f>
        <v>25</v>
      </c>
      <c r="U353" s="32"/>
    </row>
    <row r="354" customFormat="false" ht="15" hidden="false" customHeight="false" outlineLevel="0" collapsed="false">
      <c r="A354" s="32" t="s">
        <v>418</v>
      </c>
      <c r="B354" s="32" t="s">
        <v>577</v>
      </c>
      <c r="C354" s="32" t="s">
        <v>581</v>
      </c>
      <c r="D354" s="59" t="n">
        <v>155</v>
      </c>
      <c r="E354" s="59" t="n">
        <v>161</v>
      </c>
      <c r="F354" s="68" t="n">
        <f aca="false">IF(E354="","",D354-E354)</f>
        <v>-6</v>
      </c>
      <c r="G354" s="59" t="n">
        <v>299</v>
      </c>
      <c r="H354" s="59" t="n">
        <v>314</v>
      </c>
      <c r="I354" s="68" t="n">
        <f aca="false">IF(H354="","",G354-H354)</f>
        <v>-15</v>
      </c>
      <c r="J354" s="40" t="n">
        <f aca="false">IF(OR(D354="",D354+G354=0),"",D354/(D354+G354))</f>
        <v>0.341409691629956</v>
      </c>
      <c r="K354" s="40" t="n">
        <f aca="false">IF(E354="","",E354/(E354+H354))</f>
        <v>0.338947368421053</v>
      </c>
      <c r="L354" s="69" t="n">
        <f aca="false">IF(OR(K354="",J354=""),"",(J354-K354)*100)</f>
        <v>0.246232320890333</v>
      </c>
      <c r="M354" s="36" t="n">
        <v>4.03818272070787</v>
      </c>
      <c r="N354" s="36" t="n">
        <v>1.27761517265463</v>
      </c>
      <c r="O354" s="36" t="n">
        <f aca="false">SQRT(M354^2+N354^2)</f>
        <v>4.23547166384346</v>
      </c>
      <c r="P354" s="40" t="n">
        <f aca="false">IF(J354="","",MAX(0,J354-1.96*O354/100))</f>
        <v>0.258394447018624</v>
      </c>
      <c r="Q354" s="40" t="n">
        <f aca="false">IF(J354="","",MIN(1,J354+1.96*O354/100))</f>
        <v>0.424424936241288</v>
      </c>
      <c r="R354" s="32" t="str">
        <f aca="false">IF(L354="","",IF(ABS(L354)&lt;=O354,"Yes","No"))</f>
        <v>Yes</v>
      </c>
      <c r="S354" s="32" t="str">
        <f aca="false">IF(L354="","",IF(ABS(L354)&lt;=1.96*O354,"Yes","No"))</f>
        <v>Yes</v>
      </c>
      <c r="T354" s="59" t="n">
        <f aca="false">IF(D354="","",ROUND(SQRT(((D354+G354)*O354/100)^2+(J354*(D354+G354)*0.12018)^2),0))</f>
        <v>27</v>
      </c>
      <c r="U354" s="32"/>
    </row>
    <row r="355" customFormat="false" ht="15" hidden="false" customHeight="false" outlineLevel="0" collapsed="false">
      <c r="A355" s="32" t="s">
        <v>418</v>
      </c>
      <c r="B355" s="32" t="s">
        <v>577</v>
      </c>
      <c r="C355" s="32" t="s">
        <v>582</v>
      </c>
      <c r="D355" s="59" t="n">
        <v>258</v>
      </c>
      <c r="E355" s="59" t="n">
        <v>282</v>
      </c>
      <c r="F355" s="68" t="n">
        <f aca="false">IF(E355="","",D355-E355)</f>
        <v>-24</v>
      </c>
      <c r="G355" s="59" t="n">
        <v>410</v>
      </c>
      <c r="H355" s="59" t="n">
        <v>442</v>
      </c>
      <c r="I355" s="68" t="n">
        <f aca="false">IF(H355="","",G355-H355)</f>
        <v>-32</v>
      </c>
      <c r="J355" s="40" t="n">
        <f aca="false">IF(OR(D355="",D355+G355=0),"",D355/(D355+G355))</f>
        <v>0.38622754491018</v>
      </c>
      <c r="K355" s="40" t="n">
        <f aca="false">IF(E355="","",E355/(E355+H355))</f>
        <v>0.389502762430939</v>
      </c>
      <c r="L355" s="69" t="n">
        <f aca="false">IF(OR(K355="",J355=""),"",(J355-K355)*100)</f>
        <v>-0.32752175207596</v>
      </c>
      <c r="M355" s="36" t="n">
        <v>2.71116541300278</v>
      </c>
      <c r="N355" s="36" t="n">
        <v>1.27761517265463</v>
      </c>
      <c r="O355" s="36" t="n">
        <f aca="false">SQRT(M355^2+N355^2)</f>
        <v>2.99711835369574</v>
      </c>
      <c r="P355" s="40" t="n">
        <f aca="false">IF(J355="","",MAX(0,J355-1.96*O355/100))</f>
        <v>0.327484025177743</v>
      </c>
      <c r="Q355" s="40" t="n">
        <f aca="false">IF(J355="","",MIN(1,J355+1.96*O355/100))</f>
        <v>0.444971064642616</v>
      </c>
      <c r="R355" s="32" t="str">
        <f aca="false">IF(L355="","",IF(ABS(L355)&lt;=O355,"Yes","No"))</f>
        <v>Yes</v>
      </c>
      <c r="S355" s="32" t="str">
        <f aca="false">IF(L355="","",IF(ABS(L355)&lt;=1.96*O355,"Yes","No"))</f>
        <v>Yes</v>
      </c>
      <c r="T355" s="59" t="n">
        <f aca="false">IF(D355="","",ROUND(SQRT(((D355+G355)*O355/100)^2+(J355*(D355+G355)*0.07897)^2),0))</f>
        <v>29</v>
      </c>
      <c r="U355" s="32"/>
    </row>
    <row r="356" customFormat="false" ht="15" hidden="false" customHeight="false" outlineLevel="0" collapsed="false">
      <c r="A356" s="32" t="s">
        <v>418</v>
      </c>
      <c r="B356" s="32" t="s">
        <v>583</v>
      </c>
      <c r="C356" s="32" t="s">
        <v>584</v>
      </c>
      <c r="D356" s="59" t="n">
        <v>778</v>
      </c>
      <c r="E356" s="59" t="n">
        <v>922</v>
      </c>
      <c r="F356" s="68" t="n">
        <f aca="false">IF(E356="","",D356-E356)</f>
        <v>-144</v>
      </c>
      <c r="G356" s="59" t="n">
        <v>781</v>
      </c>
      <c r="H356" s="59" t="n">
        <v>894</v>
      </c>
      <c r="I356" s="68" t="n">
        <f aca="false">IF(H356="","",G356-H356)</f>
        <v>-113</v>
      </c>
      <c r="J356" s="40" t="n">
        <f aca="false">IF(OR(D356="",D356+G356=0),"",D356/(D356+G356))</f>
        <v>0.49903784477229</v>
      </c>
      <c r="K356" s="40" t="n">
        <f aca="false">IF(E356="","",E356/(E356+H356))</f>
        <v>0.507709251101322</v>
      </c>
      <c r="L356" s="69" t="n">
        <f aca="false">IF(OR(K356="",J356=""),"",(J356-K356)*100)</f>
        <v>-0.867140632903168</v>
      </c>
      <c r="M356" s="36" t="n">
        <v>2.38700327881287</v>
      </c>
      <c r="N356" s="36" t="n">
        <v>1.27761517265463</v>
      </c>
      <c r="O356" s="36" t="n">
        <f aca="false">SQRT(M356^2+N356^2)</f>
        <v>2.70741300552035</v>
      </c>
      <c r="P356" s="40" t="n">
        <f aca="false">IF(J356="","",MAX(0,J356-1.96*O356/100))</f>
        <v>0.445972549864091</v>
      </c>
      <c r="Q356" s="40" t="n">
        <f aca="false">IF(J356="","",MIN(1,J356+1.96*O356/100))</f>
        <v>0.552103139680489</v>
      </c>
      <c r="R356" s="32" t="str">
        <f aca="false">IF(L356="","",IF(ABS(L356)&lt;=O356,"Yes","No"))</f>
        <v>Yes</v>
      </c>
      <c r="S356" s="32" t="str">
        <f aca="false">IF(L356="","",IF(ABS(L356)&lt;=1.96*O356,"Yes","No"))</f>
        <v>Yes</v>
      </c>
      <c r="T356" s="59" t="n">
        <f aca="false">IF(D356="","",ROUND(SQRT(((D356+G356)*O356/100)^2+(J356*(D356+G356)*0.07933)^2),0))</f>
        <v>75</v>
      </c>
      <c r="U356" s="32"/>
    </row>
    <row r="357" customFormat="false" ht="15" hidden="false" customHeight="false" outlineLevel="0" collapsed="false">
      <c r="A357" s="32" t="s">
        <v>418</v>
      </c>
      <c r="B357" s="32" t="s">
        <v>583</v>
      </c>
      <c r="C357" s="32" t="s">
        <v>585</v>
      </c>
      <c r="D357" s="59" t="n">
        <v>271</v>
      </c>
      <c r="E357" s="59"/>
      <c r="F357" s="68" t="str">
        <f aca="false">IF(E357="","",D357-E357)</f>
        <v/>
      </c>
      <c r="G357" s="59" t="n">
        <v>261</v>
      </c>
      <c r="H357" s="59"/>
      <c r="I357" s="68" t="str">
        <f aca="false">IF(H357="","",G357-H357)</f>
        <v/>
      </c>
      <c r="J357" s="40" t="n">
        <f aca="false">IF(OR(D357="",D357+G357=0),"",D357/(D357+G357))</f>
        <v>0.509398496240602</v>
      </c>
      <c r="K357" s="40" t="str">
        <f aca="false">IF(E357="","",E357/(E357+H357))</f>
        <v/>
      </c>
      <c r="L357" s="69" t="str">
        <f aca="false">IF(OR(K357="",J357=""),"",(J357-K357)*100)</f>
        <v/>
      </c>
      <c r="M357" s="36" t="n">
        <v>2.71116541300278</v>
      </c>
      <c r="N357" s="36" t="n">
        <v>1.27761517265463</v>
      </c>
      <c r="O357" s="36" t="n">
        <f aca="false">SQRT(M357^2+N357^2)</f>
        <v>2.99711835369574</v>
      </c>
      <c r="P357" s="40" t="n">
        <f aca="false">IF(J357="","",MAX(0,J357-1.96*O357/100))</f>
        <v>0.450654976508165</v>
      </c>
      <c r="Q357" s="40" t="n">
        <f aca="false">IF(J357="","",MIN(1,J357+1.96*O357/100))</f>
        <v>0.568142015973038</v>
      </c>
      <c r="R357" s="32" t="str">
        <f aca="false">IF(L357="","",IF(ABS(L357)&lt;=O357,"Yes","No"))</f>
        <v/>
      </c>
      <c r="S357" s="32" t="str">
        <f aca="false">IF(L357="","",IF(ABS(L357)&lt;=1.96*O357,"Yes","No"))</f>
        <v/>
      </c>
      <c r="T357" s="59" t="n">
        <f aca="false">IF(D357="","",ROUND(SQRT(((D357+G357)*O357/100)^2+(J357*(D357+G357)*0.07897)^2),0))</f>
        <v>27</v>
      </c>
      <c r="U357" s="32" t="s">
        <v>774</v>
      </c>
    </row>
    <row r="358" customFormat="false" ht="15" hidden="false" customHeight="false" outlineLevel="0" collapsed="false">
      <c r="A358" s="32" t="s">
        <v>418</v>
      </c>
      <c r="B358" s="32" t="s">
        <v>583</v>
      </c>
      <c r="C358" s="32" t="s">
        <v>586</v>
      </c>
      <c r="D358" s="59" t="n">
        <v>631</v>
      </c>
      <c r="E358" s="59" t="n">
        <v>653</v>
      </c>
      <c r="F358" s="68" t="n">
        <f aca="false">IF(E358="","",D358-E358)</f>
        <v>-22</v>
      </c>
      <c r="G358" s="59" t="n">
        <v>599</v>
      </c>
      <c r="H358" s="59" t="n">
        <v>694</v>
      </c>
      <c r="I358" s="68" t="n">
        <f aca="false">IF(H358="","",G358-H358)</f>
        <v>-95</v>
      </c>
      <c r="J358" s="40" t="n">
        <f aca="false">IF(OR(D358="",D358+G358=0),"",D358/(D358+G358))</f>
        <v>0.513008130081301</v>
      </c>
      <c r="K358" s="40" t="n">
        <f aca="false">IF(E358="","",E358/(E358+H358))</f>
        <v>0.484780994803267</v>
      </c>
      <c r="L358" s="69" t="n">
        <f aca="false">IF(OR(K358="",J358=""),"",(J358-K358)*100)</f>
        <v>2.82271352780343</v>
      </c>
      <c r="M358" s="36" t="n">
        <v>2.38700327881287</v>
      </c>
      <c r="N358" s="36" t="n">
        <v>1.27761517265463</v>
      </c>
      <c r="O358" s="36" t="n">
        <f aca="false">SQRT(M358^2+N358^2)</f>
        <v>2.70741300552035</v>
      </c>
      <c r="P358" s="40" t="n">
        <f aca="false">IF(J358="","",MAX(0,J358-1.96*O358/100))</f>
        <v>0.459942835173102</v>
      </c>
      <c r="Q358" s="40" t="n">
        <f aca="false">IF(J358="","",MIN(1,J358+1.96*O358/100))</f>
        <v>0.5660734249895</v>
      </c>
      <c r="R358" s="32" t="str">
        <f aca="false">IF(L358="","",IF(ABS(L358)&lt;=O358,"Yes","No"))</f>
        <v>No</v>
      </c>
      <c r="S358" s="32" t="str">
        <f aca="false">IF(L358="","",IF(ABS(L358)&lt;=1.96*O358,"Yes","No"))</f>
        <v>Yes</v>
      </c>
      <c r="T358" s="59" t="n">
        <f aca="false">IF(D358="","",ROUND(SQRT(((D358+G358)*O358/100)^2+(J358*(D358+G358)*0.07933)^2),0))</f>
        <v>60</v>
      </c>
      <c r="U358" s="32"/>
    </row>
    <row r="359" customFormat="false" ht="15" hidden="false" customHeight="false" outlineLevel="0" collapsed="false">
      <c r="A359" s="32" t="s">
        <v>418</v>
      </c>
      <c r="B359" s="32" t="s">
        <v>583</v>
      </c>
      <c r="C359" s="32" t="s">
        <v>587</v>
      </c>
      <c r="D359" s="59" t="n">
        <v>194</v>
      </c>
      <c r="E359" s="59"/>
      <c r="F359" s="68" t="str">
        <f aca="false">IF(E359="","",D359-E359)</f>
        <v/>
      </c>
      <c r="G359" s="59" t="n">
        <v>190</v>
      </c>
      <c r="H359" s="59"/>
      <c r="I359" s="68" t="str">
        <f aca="false">IF(H359="","",G359-H359)</f>
        <v/>
      </c>
      <c r="J359" s="40" t="n">
        <f aca="false">IF(OR(D359="",D359+G359=0),"",D359/(D359+G359))</f>
        <v>0.505208333333333</v>
      </c>
      <c r="K359" s="40" t="str">
        <f aca="false">IF(E359="","",E359/(E359+H359))</f>
        <v/>
      </c>
      <c r="L359" s="69" t="str">
        <f aca="false">IF(OR(K359="",J359=""),"",(J359-K359)*100)</f>
        <v/>
      </c>
      <c r="M359" s="36" t="n">
        <v>4.03818272070787</v>
      </c>
      <c r="N359" s="36" t="n">
        <v>1.27761517265463</v>
      </c>
      <c r="O359" s="36" t="n">
        <f aca="false">SQRT(M359^2+N359^2)</f>
        <v>4.23547166384346</v>
      </c>
      <c r="P359" s="40" t="n">
        <f aca="false">IF(J359="","",MAX(0,J359-1.96*O359/100))</f>
        <v>0.422193088722002</v>
      </c>
      <c r="Q359" s="40" t="n">
        <f aca="false">IF(J359="","",MIN(1,J359+1.96*O359/100))</f>
        <v>0.588223577944665</v>
      </c>
      <c r="R359" s="32" t="str">
        <f aca="false">IF(L359="","",IF(ABS(L359)&lt;=O359,"Yes","No"))</f>
        <v/>
      </c>
      <c r="S359" s="32" t="str">
        <f aca="false">IF(L359="","",IF(ABS(L359)&lt;=1.96*O359,"Yes","No"))</f>
        <v/>
      </c>
      <c r="T359" s="59" t="n">
        <f aca="false">IF(D359="","",ROUND(SQRT(((D359+G359)*O359/100)^2+(J359*(D359+G359)*0.12018)^2),0))</f>
        <v>28</v>
      </c>
      <c r="U359" s="32" t="s">
        <v>774</v>
      </c>
    </row>
    <row r="360" customFormat="false" ht="15" hidden="false" customHeight="false" outlineLevel="0" collapsed="false">
      <c r="A360" s="32" t="s">
        <v>418</v>
      </c>
      <c r="B360" s="32" t="s">
        <v>588</v>
      </c>
      <c r="C360" s="32" t="s">
        <v>589</v>
      </c>
      <c r="D360" s="59" t="n">
        <v>282</v>
      </c>
      <c r="E360" s="59" t="n">
        <v>305</v>
      </c>
      <c r="F360" s="68" t="n">
        <f aca="false">IF(E360="","",D360-E360)</f>
        <v>-23</v>
      </c>
      <c r="G360" s="59" t="n">
        <v>384</v>
      </c>
      <c r="H360" s="59" t="n">
        <v>419</v>
      </c>
      <c r="I360" s="68" t="n">
        <f aca="false">IF(H360="","",G360-H360)</f>
        <v>-35</v>
      </c>
      <c r="J360" s="40" t="n">
        <f aca="false">IF(OR(D360="",D360+G360=0),"",D360/(D360+G360))</f>
        <v>0.423423423423423</v>
      </c>
      <c r="K360" s="40" t="n">
        <f aca="false">IF(E360="","",E360/(E360+H360))</f>
        <v>0.421270718232044</v>
      </c>
      <c r="L360" s="69" t="n">
        <f aca="false">IF(OR(K360="",J360=""),"",(J360-K360)*100)</f>
        <v>0.215270519137922</v>
      </c>
      <c r="M360" s="36" t="n">
        <v>2.71116541300278</v>
      </c>
      <c r="N360" s="36" t="n">
        <v>1.27761517265463</v>
      </c>
      <c r="O360" s="36" t="n">
        <f aca="false">SQRT(M360^2+N360^2)</f>
        <v>2.99711835369574</v>
      </c>
      <c r="P360" s="40" t="n">
        <f aca="false">IF(J360="","",MAX(0,J360-1.96*O360/100))</f>
        <v>0.364679903690987</v>
      </c>
      <c r="Q360" s="40" t="n">
        <f aca="false">IF(J360="","",MIN(1,J360+1.96*O360/100))</f>
        <v>0.48216694315586</v>
      </c>
      <c r="R360" s="32" t="str">
        <f aca="false">IF(L360="","",IF(ABS(L360)&lt;=O360,"Yes","No"))</f>
        <v>Yes</v>
      </c>
      <c r="S360" s="32" t="str">
        <f aca="false">IF(L360="","",IF(ABS(L360)&lt;=1.96*O360,"Yes","No"))</f>
        <v>Yes</v>
      </c>
      <c r="T360" s="59" t="n">
        <f aca="false">IF(D360="","",ROUND(SQRT(((D360+G360)*O360/100)^2+(J360*(D360+G360)*0.07897)^2),0))</f>
        <v>30</v>
      </c>
      <c r="U360" s="32"/>
    </row>
    <row r="361" customFormat="false" ht="15" hidden="false" customHeight="false" outlineLevel="0" collapsed="false">
      <c r="A361" s="32" t="s">
        <v>418</v>
      </c>
      <c r="B361" s="32" t="s">
        <v>393</v>
      </c>
      <c r="C361" s="32" t="s">
        <v>590</v>
      </c>
      <c r="D361" s="59" t="n">
        <v>564</v>
      </c>
      <c r="E361" s="59" t="n">
        <v>628</v>
      </c>
      <c r="F361" s="68" t="n">
        <f aca="false">IF(E361="","",D361-E361)</f>
        <v>-64</v>
      </c>
      <c r="G361" s="59" t="n">
        <v>978</v>
      </c>
      <c r="H361" s="59" t="n">
        <v>1170</v>
      </c>
      <c r="I361" s="68" t="n">
        <f aca="false">IF(H361="","",G361-H361)</f>
        <v>-192</v>
      </c>
      <c r="J361" s="40" t="n">
        <f aca="false">IF(OR(D361="",D361+G361=0),"",D361/(D361+G361))</f>
        <v>0.365758754863813</v>
      </c>
      <c r="K361" s="40" t="n">
        <f aca="false">IF(E361="","",E361/(E361+H361))</f>
        <v>0.349276974416018</v>
      </c>
      <c r="L361" s="69" t="n">
        <f aca="false">IF(OR(K361="",J361=""),"",(J361-K361)*100)</f>
        <v>1.64817804477954</v>
      </c>
      <c r="M361" s="36" t="n">
        <v>2.38700327881287</v>
      </c>
      <c r="N361" s="36" t="n">
        <v>1.27761517265463</v>
      </c>
      <c r="O361" s="36" t="n">
        <f aca="false">SQRT(M361^2+N361^2)</f>
        <v>2.70741300552035</v>
      </c>
      <c r="P361" s="40" t="n">
        <f aca="false">IF(J361="","",MAX(0,J361-1.96*O361/100))</f>
        <v>0.312693459955614</v>
      </c>
      <c r="Q361" s="40" t="n">
        <f aca="false">IF(J361="","",MIN(1,J361+1.96*O361/100))</f>
        <v>0.418824049772012</v>
      </c>
      <c r="R361" s="32" t="str">
        <f aca="false">IF(L361="","",IF(ABS(L361)&lt;=O361,"Yes","No"))</f>
        <v>Yes</v>
      </c>
      <c r="S361" s="32" t="str">
        <f aca="false">IF(L361="","",IF(ABS(L361)&lt;=1.96*O361,"Yes","No"))</f>
        <v>Yes</v>
      </c>
      <c r="T361" s="59" t="n">
        <f aca="false">IF(D361="","",ROUND(SQRT(((D361+G361)*O361/100)^2+(J361*(D361+G361)*0.07933)^2),0))</f>
        <v>61</v>
      </c>
      <c r="U361" s="32"/>
    </row>
    <row r="362" customFormat="false" ht="15" hidden="false" customHeight="false" outlineLevel="0" collapsed="false">
      <c r="A362" s="32" t="s">
        <v>418</v>
      </c>
      <c r="B362" s="32" t="s">
        <v>393</v>
      </c>
      <c r="C362" s="32" t="s">
        <v>591</v>
      </c>
      <c r="D362" s="59" t="n">
        <v>215</v>
      </c>
      <c r="E362" s="59"/>
      <c r="F362" s="68" t="str">
        <f aca="false">IF(E362="","",D362-E362)</f>
        <v/>
      </c>
      <c r="G362" s="59" t="n">
        <v>373</v>
      </c>
      <c r="H362" s="59"/>
      <c r="I362" s="68" t="str">
        <f aca="false">IF(H362="","",G362-H362)</f>
        <v/>
      </c>
      <c r="J362" s="40" t="n">
        <f aca="false">IF(OR(D362="",D362+G362=0),"",D362/(D362+G362))</f>
        <v>0.365646258503401</v>
      </c>
      <c r="K362" s="40" t="str">
        <f aca="false">IF(E362="","",E362/(E362+H362))</f>
        <v/>
      </c>
      <c r="L362" s="69" t="str">
        <f aca="false">IF(OR(K362="",J362=""),"",(J362-K362)*100)</f>
        <v/>
      </c>
      <c r="M362" s="36" t="n">
        <v>2.71116541300278</v>
      </c>
      <c r="N362" s="36" t="n">
        <v>1.27761517265463</v>
      </c>
      <c r="O362" s="36" t="n">
        <f aca="false">SQRT(M362^2+N362^2)</f>
        <v>2.99711835369574</v>
      </c>
      <c r="P362" s="40" t="n">
        <f aca="false">IF(J362="","",MAX(0,J362-1.96*O362/100))</f>
        <v>0.306902738770965</v>
      </c>
      <c r="Q362" s="40" t="n">
        <f aca="false">IF(J362="","",MIN(1,J362+1.96*O362/100))</f>
        <v>0.424389778235838</v>
      </c>
      <c r="R362" s="32" t="str">
        <f aca="false">IF(L362="","",IF(ABS(L362)&lt;=O362,"Yes","No"))</f>
        <v/>
      </c>
      <c r="S362" s="32" t="str">
        <f aca="false">IF(L362="","",IF(ABS(L362)&lt;=1.96*O362,"Yes","No"))</f>
        <v/>
      </c>
      <c r="T362" s="59" t="n">
        <f aca="false">IF(D362="","",ROUND(SQRT(((D362+G362)*O362/100)^2+(J362*(D362+G362)*0.07897)^2),0))</f>
        <v>24</v>
      </c>
      <c r="U362" s="32" t="s">
        <v>774</v>
      </c>
    </row>
    <row r="363" customFormat="false" ht="15" hidden="false" customHeight="false" outlineLevel="0" collapsed="false">
      <c r="A363" s="32" t="s">
        <v>418</v>
      </c>
      <c r="B363" s="32" t="s">
        <v>593</v>
      </c>
      <c r="C363" s="32" t="s">
        <v>593</v>
      </c>
      <c r="D363" s="59" t="n">
        <v>172</v>
      </c>
      <c r="E363" s="59" t="n">
        <v>199</v>
      </c>
      <c r="F363" s="68" t="n">
        <f aca="false">IF(E363="","",D363-E363)</f>
        <v>-27</v>
      </c>
      <c r="G363" s="59" t="n">
        <v>196</v>
      </c>
      <c r="H363" s="59" t="n">
        <v>215</v>
      </c>
      <c r="I363" s="68" t="n">
        <f aca="false">IF(H363="","",G363-H363)</f>
        <v>-19</v>
      </c>
      <c r="J363" s="40" t="n">
        <f aca="false">IF(OR(D363="",D363+G363=0),"",D363/(D363+G363))</f>
        <v>0.467391304347826</v>
      </c>
      <c r="K363" s="40" t="n">
        <f aca="false">IF(E363="","",E363/(E363+H363))</f>
        <v>0.480676328502416</v>
      </c>
      <c r="L363" s="69" t="n">
        <f aca="false">IF(OR(K363="",J363=""),"",(J363-K363)*100)</f>
        <v>-1.32850241545894</v>
      </c>
      <c r="M363" s="36" t="n">
        <v>4.03818272070787</v>
      </c>
      <c r="N363" s="36" t="n">
        <v>1.27761517265463</v>
      </c>
      <c r="O363" s="36" t="n">
        <f aca="false">SQRT(M363^2+N363^2)</f>
        <v>4.23547166384346</v>
      </c>
      <c r="P363" s="40" t="n">
        <f aca="false">IF(J363="","",MAX(0,J363-1.96*O363/100))</f>
        <v>0.384376059736494</v>
      </c>
      <c r="Q363" s="40" t="n">
        <f aca="false">IF(J363="","",MIN(1,J363+1.96*O363/100))</f>
        <v>0.550406548959158</v>
      </c>
      <c r="R363" s="32" t="str">
        <f aca="false">IF(L363="","",IF(ABS(L363)&lt;=O363,"Yes","No"))</f>
        <v>Yes</v>
      </c>
      <c r="S363" s="32" t="str">
        <f aca="false">IF(L363="","",IF(ABS(L363)&lt;=1.96*O363,"Yes","No"))</f>
        <v>Yes</v>
      </c>
      <c r="T363" s="59" t="n">
        <f aca="false">IF(D363="","",ROUND(SQRT(((D363+G363)*O363/100)^2+(J363*(D363+G363)*0.12018)^2),0))</f>
        <v>26</v>
      </c>
      <c r="U363" s="32"/>
    </row>
    <row r="364" customFormat="false" ht="15" hidden="false" customHeight="false" outlineLevel="0" collapsed="false">
      <c r="A364" s="32" t="s">
        <v>418</v>
      </c>
      <c r="B364" s="32" t="s">
        <v>594</v>
      </c>
      <c r="C364" s="32" t="s">
        <v>595</v>
      </c>
      <c r="D364" s="59" t="n">
        <v>381</v>
      </c>
      <c r="E364" s="59" t="n">
        <v>427</v>
      </c>
      <c r="F364" s="68" t="n">
        <f aca="false">IF(E364="","",D364-E364)</f>
        <v>-46</v>
      </c>
      <c r="G364" s="59" t="n">
        <v>497</v>
      </c>
      <c r="H364" s="59" t="n">
        <v>553</v>
      </c>
      <c r="I364" s="68" t="n">
        <f aca="false">IF(H364="","",G364-H364)</f>
        <v>-56</v>
      </c>
      <c r="J364" s="40" t="n">
        <f aca="false">IF(OR(D364="",D364+G364=0),"",D364/(D364+G364))</f>
        <v>0.433940774487472</v>
      </c>
      <c r="K364" s="40" t="n">
        <f aca="false">IF(E364="","",E364/(E364+H364))</f>
        <v>0.435714285714286</v>
      </c>
      <c r="L364" s="69" t="n">
        <f aca="false">IF(OR(K364="",J364=""),"",(J364-K364)*100)</f>
        <v>-0.177351122681418</v>
      </c>
      <c r="M364" s="36" t="n">
        <v>2.38700327881287</v>
      </c>
      <c r="N364" s="36" t="n">
        <v>1.27761517265463</v>
      </c>
      <c r="O364" s="36" t="n">
        <f aca="false">SQRT(M364^2+N364^2)</f>
        <v>2.70741300552035</v>
      </c>
      <c r="P364" s="40" t="n">
        <f aca="false">IF(J364="","",MAX(0,J364-1.96*O364/100))</f>
        <v>0.380875479579273</v>
      </c>
      <c r="Q364" s="40" t="n">
        <f aca="false">IF(J364="","",MIN(1,J364+1.96*O364/100))</f>
        <v>0.48700606939567</v>
      </c>
      <c r="R364" s="32" t="str">
        <f aca="false">IF(L364="","",IF(ABS(L364)&lt;=O364,"Yes","No"))</f>
        <v>Yes</v>
      </c>
      <c r="S364" s="32" t="str">
        <f aca="false">IF(L364="","",IF(ABS(L364)&lt;=1.96*O364,"Yes","No"))</f>
        <v>Yes</v>
      </c>
      <c r="T364" s="59" t="n">
        <f aca="false">IF(D364="","",ROUND(SQRT(((D364+G364)*O364/100)^2+(J364*(D364+G364)*0.07933)^2),0))</f>
        <v>38</v>
      </c>
      <c r="U364" s="32"/>
    </row>
    <row r="365" customFormat="false" ht="15" hidden="false" customHeight="false" outlineLevel="0" collapsed="false">
      <c r="A365" s="32" t="s">
        <v>418</v>
      </c>
      <c r="B365" s="32" t="s">
        <v>594</v>
      </c>
      <c r="C365" s="32" t="s">
        <v>596</v>
      </c>
      <c r="D365" s="59" t="n">
        <v>296</v>
      </c>
      <c r="E365" s="59" t="n">
        <v>338</v>
      </c>
      <c r="F365" s="68" t="n">
        <f aca="false">IF(E365="","",D365-E365)</f>
        <v>-42</v>
      </c>
      <c r="G365" s="59" t="n">
        <v>435</v>
      </c>
      <c r="H365" s="59" t="n">
        <v>507</v>
      </c>
      <c r="I365" s="68" t="n">
        <f aca="false">IF(H365="","",G365-H365)</f>
        <v>-72</v>
      </c>
      <c r="J365" s="40" t="n">
        <f aca="false">IF(OR(D365="",D365+G365=0),"",D365/(D365+G365))</f>
        <v>0.404924760601915</v>
      </c>
      <c r="K365" s="40" t="n">
        <f aca="false">IF(E365="","",E365/(E365+H365))</f>
        <v>0.4</v>
      </c>
      <c r="L365" s="69" t="n">
        <f aca="false">IF(OR(K365="",J365=""),"",(J365-K365)*100)</f>
        <v>0.492476060191516</v>
      </c>
      <c r="M365" s="36" t="n">
        <v>2.71116541300278</v>
      </c>
      <c r="N365" s="36" t="n">
        <v>1.27761517265463</v>
      </c>
      <c r="O365" s="36" t="n">
        <f aca="false">SQRT(M365^2+N365^2)</f>
        <v>2.99711835369574</v>
      </c>
      <c r="P365" s="40" t="n">
        <f aca="false">IF(J365="","",MAX(0,J365-1.96*O365/100))</f>
        <v>0.346181240869479</v>
      </c>
      <c r="Q365" s="40" t="n">
        <f aca="false">IF(J365="","",MIN(1,J365+1.96*O365/100))</f>
        <v>0.463668280334352</v>
      </c>
      <c r="R365" s="32" t="str">
        <f aca="false">IF(L365="","",IF(ABS(L365)&lt;=O365,"Yes","No"))</f>
        <v>Yes</v>
      </c>
      <c r="S365" s="32" t="str">
        <f aca="false">IF(L365="","",IF(ABS(L365)&lt;=1.96*O365,"Yes","No"))</f>
        <v>Yes</v>
      </c>
      <c r="T365" s="59" t="n">
        <f aca="false">IF(D365="","",ROUND(SQRT(((D365+G365)*O365/100)^2+(J365*(D365+G365)*0.07897)^2),0))</f>
        <v>32</v>
      </c>
      <c r="U365" s="32"/>
    </row>
    <row r="366" customFormat="false" ht="15" hidden="false" customHeight="false" outlineLevel="0" collapsed="false">
      <c r="A366" s="32" t="s">
        <v>418</v>
      </c>
      <c r="B366" s="32" t="s">
        <v>594</v>
      </c>
      <c r="C366" s="32" t="s">
        <v>597</v>
      </c>
      <c r="D366" s="59" t="n">
        <v>450</v>
      </c>
      <c r="E366" s="59" t="n">
        <v>444</v>
      </c>
      <c r="F366" s="68" t="n">
        <f aca="false">IF(E366="","",D366-E366)</f>
        <v>6</v>
      </c>
      <c r="G366" s="59" t="n">
        <v>440</v>
      </c>
      <c r="H366" s="59" t="n">
        <v>467</v>
      </c>
      <c r="I366" s="68" t="n">
        <f aca="false">IF(H366="","",G366-H366)</f>
        <v>-27</v>
      </c>
      <c r="J366" s="40" t="n">
        <f aca="false">IF(OR(D366="",D366+G366=0),"",D366/(D366+G366))</f>
        <v>0.50561797752809</v>
      </c>
      <c r="K366" s="40" t="n">
        <f aca="false">IF(E366="","",E366/(E366+H366))</f>
        <v>0.487376509330406</v>
      </c>
      <c r="L366" s="69" t="n">
        <f aca="false">IF(OR(K366="",J366=""),"",(J366-K366)*100)</f>
        <v>1.82414681976837</v>
      </c>
      <c r="M366" s="36" t="n">
        <v>2.38700327881287</v>
      </c>
      <c r="N366" s="36" t="n">
        <v>1.27761517265463</v>
      </c>
      <c r="O366" s="36" t="n">
        <f aca="false">SQRT(M366^2+N366^2)</f>
        <v>2.70741300552035</v>
      </c>
      <c r="P366" s="40" t="n">
        <f aca="false">IF(J366="","",MAX(0,J366-1.96*O366/100))</f>
        <v>0.452552682619891</v>
      </c>
      <c r="Q366" s="40" t="n">
        <f aca="false">IF(J366="","",MIN(1,J366+1.96*O366/100))</f>
        <v>0.558683272436289</v>
      </c>
      <c r="R366" s="32" t="str">
        <f aca="false">IF(L366="","",IF(ABS(L366)&lt;=O366,"Yes","No"))</f>
        <v>Yes</v>
      </c>
      <c r="S366" s="32" t="str">
        <f aca="false">IF(L366="","",IF(ABS(L366)&lt;=1.96*O366,"Yes","No"))</f>
        <v>Yes</v>
      </c>
      <c r="T366" s="59" t="n">
        <f aca="false">IF(D366="","",ROUND(SQRT(((D366+G366)*O366/100)^2+(J366*(D366+G366)*0.07933)^2),0))</f>
        <v>43</v>
      </c>
      <c r="U366" s="32"/>
    </row>
    <row r="367" customFormat="false" ht="15" hidden="false" customHeight="false" outlineLevel="0" collapsed="false">
      <c r="A367" s="32" t="s">
        <v>418</v>
      </c>
      <c r="B367" s="32" t="s">
        <v>594</v>
      </c>
      <c r="C367" s="32" t="s">
        <v>598</v>
      </c>
      <c r="D367" s="59" t="n">
        <v>251</v>
      </c>
      <c r="E367" s="59" t="n">
        <v>247</v>
      </c>
      <c r="F367" s="68" t="n">
        <f aca="false">IF(E367="","",D367-E367)</f>
        <v>4</v>
      </c>
      <c r="G367" s="59" t="n">
        <v>296</v>
      </c>
      <c r="H367" s="59" t="n">
        <v>333</v>
      </c>
      <c r="I367" s="68" t="n">
        <f aca="false">IF(H367="","",G367-H367)</f>
        <v>-37</v>
      </c>
      <c r="J367" s="40" t="n">
        <f aca="false">IF(OR(D367="",D367+G367=0),"",D367/(D367+G367))</f>
        <v>0.458866544789762</v>
      </c>
      <c r="K367" s="40" t="n">
        <f aca="false">IF(E367="","",E367/(E367+H367))</f>
        <v>0.425862068965517</v>
      </c>
      <c r="L367" s="69" t="n">
        <f aca="false">IF(OR(K367="",J367=""),"",(J367-K367)*100)</f>
        <v>3.30044758242451</v>
      </c>
      <c r="M367" s="36" t="n">
        <v>2.71116541300278</v>
      </c>
      <c r="N367" s="36" t="n">
        <v>1.27761517265463</v>
      </c>
      <c r="O367" s="36" t="n">
        <f aca="false">SQRT(M367^2+N367^2)</f>
        <v>2.99711835369574</v>
      </c>
      <c r="P367" s="40" t="n">
        <f aca="false">IF(J367="","",MAX(0,J367-1.96*O367/100))</f>
        <v>0.400123025057326</v>
      </c>
      <c r="Q367" s="40" t="n">
        <f aca="false">IF(J367="","",MIN(1,J367+1.96*O367/100))</f>
        <v>0.517610064522199</v>
      </c>
      <c r="R367" s="32" t="str">
        <f aca="false">IF(L367="","",IF(ABS(L367)&lt;=O367,"Yes","No"))</f>
        <v>No</v>
      </c>
      <c r="S367" s="32" t="str">
        <f aca="false">IF(L367="","",IF(ABS(L367)&lt;=1.96*O367,"Yes","No"))</f>
        <v>Yes</v>
      </c>
      <c r="T367" s="59" t="n">
        <f aca="false">IF(D367="","",ROUND(SQRT(((D367+G367)*O367/100)^2+(J367*(D367+G367)*0.07897)^2),0))</f>
        <v>26</v>
      </c>
      <c r="U367" s="32"/>
    </row>
    <row r="368" customFormat="false" ht="15" hidden="false" customHeight="false" outlineLevel="0" collapsed="false">
      <c r="A368" s="32" t="s">
        <v>418</v>
      </c>
      <c r="B368" s="32" t="s">
        <v>599</v>
      </c>
      <c r="C368" s="32" t="s">
        <v>600</v>
      </c>
      <c r="D368" s="59" t="n">
        <v>414</v>
      </c>
      <c r="E368" s="59" t="n">
        <v>457</v>
      </c>
      <c r="F368" s="68" t="n">
        <f aca="false">IF(E368="","",D368-E368)</f>
        <v>-43</v>
      </c>
      <c r="G368" s="59" t="n">
        <v>259</v>
      </c>
      <c r="H368" s="59" t="n">
        <v>286</v>
      </c>
      <c r="I368" s="68" t="n">
        <f aca="false">IF(H368="","",G368-H368)</f>
        <v>-27</v>
      </c>
      <c r="J368" s="40" t="n">
        <f aca="false">IF(OR(D368="",D368+G368=0),"",D368/(D368+G368))</f>
        <v>0.615156017830609</v>
      </c>
      <c r="K368" s="40" t="n">
        <f aca="false">IF(E368="","",E368/(E368+H368))</f>
        <v>0.61507402422611</v>
      </c>
      <c r="L368" s="69" t="n">
        <f aca="false">IF(OR(K368="",J368=""),"",(J368-K368)*100)</f>
        <v>0.00819936044988978</v>
      </c>
      <c r="M368" s="36" t="n">
        <v>2.71116541300278</v>
      </c>
      <c r="N368" s="36" t="n">
        <v>1.27761517265463</v>
      </c>
      <c r="O368" s="36" t="n">
        <f aca="false">SQRT(M368^2+N368^2)</f>
        <v>2.99711835369574</v>
      </c>
      <c r="P368" s="40" t="n">
        <f aca="false">IF(J368="","",MAX(0,J368-1.96*O368/100))</f>
        <v>0.556412498098173</v>
      </c>
      <c r="Q368" s="40" t="n">
        <f aca="false">IF(J368="","",MIN(1,J368+1.96*O368/100))</f>
        <v>0.673899537563046</v>
      </c>
      <c r="R368" s="32" t="str">
        <f aca="false">IF(L368="","",IF(ABS(L368)&lt;=O368,"Yes","No"))</f>
        <v>Yes</v>
      </c>
      <c r="S368" s="32" t="str">
        <f aca="false">IF(L368="","",IF(ABS(L368)&lt;=1.96*O368,"Yes","No"))</f>
        <v>Yes</v>
      </c>
      <c r="T368" s="59" t="n">
        <f aca="false">IF(D368="","",ROUND(SQRT(((D368+G368)*O368/100)^2+(J368*(D368+G368)*0.07897)^2),0))</f>
        <v>38</v>
      </c>
      <c r="U368" s="32"/>
    </row>
    <row r="369" customFormat="false" ht="15" hidden="false" customHeight="false" outlineLevel="0" collapsed="false">
      <c r="A369" s="32" t="s">
        <v>418</v>
      </c>
      <c r="B369" s="32" t="s">
        <v>599</v>
      </c>
      <c r="C369" s="32" t="s">
        <v>601</v>
      </c>
      <c r="D369" s="59" t="n">
        <v>333</v>
      </c>
      <c r="E369" s="59" t="n">
        <v>353</v>
      </c>
      <c r="F369" s="68" t="n">
        <f aca="false">IF(E369="","",D369-E369)</f>
        <v>-20</v>
      </c>
      <c r="G369" s="59" t="n">
        <v>225</v>
      </c>
      <c r="H369" s="59" t="n">
        <v>251</v>
      </c>
      <c r="I369" s="68" t="n">
        <f aca="false">IF(H369="","",G369-H369)</f>
        <v>-26</v>
      </c>
      <c r="J369" s="40" t="n">
        <f aca="false">IF(OR(D369="",D369+G369=0),"",D369/(D369+G369))</f>
        <v>0.596774193548387</v>
      </c>
      <c r="K369" s="40" t="n">
        <f aca="false">IF(E369="","",E369/(E369+H369))</f>
        <v>0.584437086092715</v>
      </c>
      <c r="L369" s="69" t="n">
        <f aca="false">IF(OR(K369="",J369=""),"",(J369-K369)*100)</f>
        <v>1.23371074556718</v>
      </c>
      <c r="M369" s="36" t="n">
        <v>2.71116541300278</v>
      </c>
      <c r="N369" s="36" t="n">
        <v>1.27761517265463</v>
      </c>
      <c r="O369" s="36" t="n">
        <f aca="false">SQRT(M369^2+N369^2)</f>
        <v>2.99711835369574</v>
      </c>
      <c r="P369" s="40" t="n">
        <f aca="false">IF(J369="","",MAX(0,J369-1.96*O369/100))</f>
        <v>0.538030673815951</v>
      </c>
      <c r="Q369" s="40" t="n">
        <f aca="false">IF(J369="","",MIN(1,J369+1.96*O369/100))</f>
        <v>0.655517713280824</v>
      </c>
      <c r="R369" s="32" t="str">
        <f aca="false">IF(L369="","",IF(ABS(L369)&lt;=O369,"Yes","No"))</f>
        <v>Yes</v>
      </c>
      <c r="S369" s="32" t="str">
        <f aca="false">IF(L369="","",IF(ABS(L369)&lt;=1.96*O369,"Yes","No"))</f>
        <v>Yes</v>
      </c>
      <c r="T369" s="59" t="n">
        <f aca="false">IF(D369="","",ROUND(SQRT(((D369+G369)*O369/100)^2+(J369*(D369+G369)*0.07897)^2),0))</f>
        <v>31</v>
      </c>
      <c r="U369" s="32"/>
    </row>
    <row r="370" customFormat="false" ht="15" hidden="false" customHeight="false" outlineLevel="0" collapsed="false">
      <c r="A370" s="32" t="s">
        <v>418</v>
      </c>
      <c r="B370" s="32" t="s">
        <v>599</v>
      </c>
      <c r="C370" s="32" t="s">
        <v>602</v>
      </c>
      <c r="D370" s="59" t="n">
        <v>504</v>
      </c>
      <c r="E370" s="59" t="n">
        <v>530</v>
      </c>
      <c r="F370" s="68" t="n">
        <f aca="false">IF(E370="","",D370-E370)</f>
        <v>-26</v>
      </c>
      <c r="G370" s="59" t="n">
        <v>392</v>
      </c>
      <c r="H370" s="59" t="n">
        <v>416</v>
      </c>
      <c r="I370" s="68" t="n">
        <f aca="false">IF(H370="","",G370-H370)</f>
        <v>-24</v>
      </c>
      <c r="J370" s="40" t="n">
        <f aca="false">IF(OR(D370="",D370+G370=0),"",D370/(D370+G370))</f>
        <v>0.5625</v>
      </c>
      <c r="K370" s="40" t="n">
        <f aca="false">IF(E370="","",E370/(E370+H370))</f>
        <v>0.560253699788584</v>
      </c>
      <c r="L370" s="69" t="n">
        <f aca="false">IF(OR(K370="",J370=""),"",(J370-K370)*100)</f>
        <v>0.224630021141647</v>
      </c>
      <c r="M370" s="36" t="n">
        <v>2.38700327881287</v>
      </c>
      <c r="N370" s="36" t="n">
        <v>1.27761517265463</v>
      </c>
      <c r="O370" s="36" t="n">
        <f aca="false">SQRT(M370^2+N370^2)</f>
        <v>2.70741300552035</v>
      </c>
      <c r="P370" s="40" t="n">
        <f aca="false">IF(J370="","",MAX(0,J370-1.96*O370/100))</f>
        <v>0.509434705091801</v>
      </c>
      <c r="Q370" s="40" t="n">
        <f aca="false">IF(J370="","",MIN(1,J370+1.96*O370/100))</f>
        <v>0.615565294908199</v>
      </c>
      <c r="R370" s="32" t="str">
        <f aca="false">IF(L370="","",IF(ABS(L370)&lt;=O370,"Yes","No"))</f>
        <v>Yes</v>
      </c>
      <c r="S370" s="32" t="str">
        <f aca="false">IF(L370="","",IF(ABS(L370)&lt;=1.96*O370,"Yes","No"))</f>
        <v>Yes</v>
      </c>
      <c r="T370" s="59" t="n">
        <f aca="false">IF(D370="","",ROUND(SQRT(((D370+G370)*O370/100)^2+(J370*(D370+G370)*0.07933)^2),0))</f>
        <v>47</v>
      </c>
      <c r="U370" s="32"/>
    </row>
    <row r="371" customFormat="false" ht="15" hidden="false" customHeight="false" outlineLevel="0" collapsed="false">
      <c r="A371" s="32" t="s">
        <v>418</v>
      </c>
      <c r="B371" s="32" t="s">
        <v>603</v>
      </c>
      <c r="C371" s="32" t="s">
        <v>603</v>
      </c>
      <c r="D371" s="59" t="n">
        <v>432</v>
      </c>
      <c r="E371" s="59" t="n">
        <v>494</v>
      </c>
      <c r="F371" s="68" t="n">
        <f aca="false">IF(E371="","",D371-E371)</f>
        <v>-62</v>
      </c>
      <c r="G371" s="59" t="n">
        <v>535</v>
      </c>
      <c r="H371" s="59" t="n">
        <v>601</v>
      </c>
      <c r="I371" s="68" t="n">
        <f aca="false">IF(H371="","",G371-H371)</f>
        <v>-66</v>
      </c>
      <c r="J371" s="40" t="n">
        <f aca="false">IF(OR(D371="",D371+G371=0),"",D371/(D371+G371))</f>
        <v>0.446742502585315</v>
      </c>
      <c r="K371" s="40" t="n">
        <f aca="false">IF(E371="","",E371/(E371+H371))</f>
        <v>0.451141552511416</v>
      </c>
      <c r="L371" s="69" t="n">
        <f aca="false">IF(OR(K371="",J371=""),"",(J371-K371)*100)</f>
        <v>-0.439904992610013</v>
      </c>
      <c r="M371" s="36" t="n">
        <v>2.38700327881287</v>
      </c>
      <c r="N371" s="36" t="n">
        <v>1.27761517265463</v>
      </c>
      <c r="O371" s="36" t="n">
        <f aca="false">SQRT(M371^2+N371^2)</f>
        <v>2.70741300552035</v>
      </c>
      <c r="P371" s="40" t="n">
        <f aca="false">IF(J371="","",MAX(0,J371-1.96*O371/100))</f>
        <v>0.393677207677117</v>
      </c>
      <c r="Q371" s="40" t="n">
        <f aca="false">IF(J371="","",MIN(1,J371+1.96*O371/100))</f>
        <v>0.499807797493514</v>
      </c>
      <c r="R371" s="32" t="str">
        <f aca="false">IF(L371="","",IF(ABS(L371)&lt;=O371,"Yes","No"))</f>
        <v>Yes</v>
      </c>
      <c r="S371" s="32" t="str">
        <f aca="false">IF(L371="","",IF(ABS(L371)&lt;=1.96*O371,"Yes","No"))</f>
        <v>Yes</v>
      </c>
      <c r="T371" s="59" t="n">
        <f aca="false">IF(D371="","",ROUND(SQRT(((D371+G371)*O371/100)^2+(J371*(D371+G371)*0.07933)^2),0))</f>
        <v>43</v>
      </c>
      <c r="U371" s="32"/>
    </row>
    <row r="373" customFormat="false" ht="15" hidden="false" customHeight="false" outlineLevel="0" collapsed="false">
      <c r="A373" s="20" t="s">
        <v>736</v>
      </c>
      <c r="B373" s="70"/>
      <c r="C373" s="70"/>
      <c r="D373" s="71" t="n">
        <f aca="false">SUMIF(E2:E371,"&lt;&gt;",D2:D371)</f>
        <v>134111</v>
      </c>
      <c r="E373" s="71" t="n">
        <f aca="false">SUM(E2:E371)</f>
        <v>140226</v>
      </c>
      <c r="F373" s="72" t="n">
        <f aca="false">D373-E373</f>
        <v>-6115</v>
      </c>
      <c r="G373" s="71" t="n">
        <f aca="false">SUMIF(H2:H371,"&lt;&gt;",G2:G371)</f>
        <v>124880</v>
      </c>
      <c r="H373" s="71" t="n">
        <f aca="false">SUM(H2:H371)</f>
        <v>136030</v>
      </c>
      <c r="I373" s="72" t="n">
        <f aca="false">G373-H373</f>
        <v>-11150</v>
      </c>
      <c r="J373" s="73" t="n">
        <f aca="false">D373/(D373+G373)</f>
        <v>0.517821082585881</v>
      </c>
      <c r="K373" s="73" t="n">
        <f aca="false">E373/(E373+H373)</f>
        <v>0.50759440518939</v>
      </c>
      <c r="L373" s="74" t="n">
        <f aca="false">(J373-K373)*100</f>
        <v>1.02266773964917</v>
      </c>
      <c r="M373" s="75" t="n">
        <v>0</v>
      </c>
      <c r="N373" s="75" t="n">
        <v>1.27761517265463</v>
      </c>
      <c r="O373" s="75" t="n">
        <f aca="false">SQRT(M373^2+N373^2)</f>
        <v>1.27761517265463</v>
      </c>
      <c r="P373" s="73" t="n">
        <f aca="false">J373-1.96*O373/100</f>
        <v>0.492779825201851</v>
      </c>
      <c r="Q373" s="73" t="n">
        <f aca="false">J373+1.96*O373/100</f>
        <v>0.542862339969912</v>
      </c>
      <c r="R373" s="70" t="str">
        <f aca="false">IF(ABS(L373)&lt;=O373,"Yes","No")</f>
        <v>Yes</v>
      </c>
      <c r="S373" s="70" t="str">
        <f aca="false">IF(ABS(L373)&lt;=1.96*O373,"Yes","No")</f>
        <v>Yes</v>
      </c>
      <c r="T373" s="71" t="n">
        <f aca="false">ROUND(SQRT(((D373+G373)*O373/100)^2+(J373*(D373+G373)*0.03467)^2),0)</f>
        <v>5707</v>
      </c>
    </row>
    <row r="374" customFormat="false" ht="15" hidden="false" customHeight="false" outlineLevel="0" collapsed="false">
      <c r="A374" s="20" t="s">
        <v>737</v>
      </c>
      <c r="B374" s="70"/>
      <c r="C374" s="70"/>
      <c r="D374" s="71" t="n">
        <f aca="false">SUM(D2:D371)</f>
        <v>144309</v>
      </c>
      <c r="E374" s="71"/>
      <c r="F374" s="72"/>
      <c r="G374" s="71" t="n">
        <f aca="false">SUM(G2:G371)</f>
        <v>134032</v>
      </c>
      <c r="H374" s="71"/>
      <c r="I374" s="72"/>
      <c r="J374" s="73" t="n">
        <f aca="false">D374/(D374+G374)</f>
        <v>0.518461168135489</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36.4752186588921</v>
      </c>
    </row>
    <row r="377" customFormat="false" ht="15" hidden="false" customHeight="false" outlineLevel="0" collapsed="false">
      <c r="A377" s="2" t="s">
        <v>739</v>
      </c>
      <c r="F377" s="76" t="n">
        <f aca="false">(SUMIF(I2:I371,"&gt;0")-SUMIF(I2:I371,"&lt;0"))/COUNT(I2:I371)</f>
        <v>38.332361516035</v>
      </c>
    </row>
    <row r="378" customFormat="false" ht="15" hidden="false" customHeight="false" outlineLevel="0" collapsed="false">
      <c r="A378" s="2" t="s">
        <v>740</v>
      </c>
      <c r="F378" s="77" t="n">
        <f aca="false">(SUMIF(L2:L371,"&gt;0")-SUMIF(L2:L371,"&lt;0"))/COUNT(L2:L371)</f>
        <v>1.95523825853991</v>
      </c>
    </row>
    <row r="379" customFormat="false" ht="15" hidden="false" customHeight="false" outlineLevel="0" collapsed="false">
      <c r="A379" s="5" t="s">
        <v>741</v>
      </c>
      <c r="F379" s="78" t="n">
        <f aca="false">SQRT(SUMSQ(L2:L371)/COUNT(L2:L371))</f>
        <v>2.60285132395951</v>
      </c>
    </row>
    <row r="380" customFormat="false" ht="15" hidden="false" customHeight="false" outlineLevel="0" collapsed="false">
      <c r="A380" s="5" t="s">
        <v>742</v>
      </c>
      <c r="F380" s="79" t="n">
        <f aca="false">L373</f>
        <v>1.02266773964917</v>
      </c>
    </row>
    <row r="381" customFormat="false" ht="15" hidden="false" customHeight="false" outlineLevel="0" collapsed="false">
      <c r="A381" s="5" t="s">
        <v>743</v>
      </c>
      <c r="F381" s="78" t="n">
        <f aca="false">SQRT((SUMSQ(L2:L371)-2*L373*SUM(L2:L371)+COUNT(L2:L371)*L373^2)/COUNT(L2:L371))</f>
        <v>2.71848548139948</v>
      </c>
    </row>
    <row r="382" customFormat="false" ht="15" hidden="false" customHeight="false" outlineLevel="0" collapsed="false">
      <c r="A382" s="2" t="s">
        <v>744</v>
      </c>
      <c r="F382" s="80" t="n">
        <f aca="false">D373/E373-1</f>
        <v>-0.0436081753740391</v>
      </c>
    </row>
    <row r="383" customFormat="false" ht="15" hidden="false" customHeight="false" outlineLevel="0" collapsed="false">
      <c r="A383" s="5" t="s">
        <v>745</v>
      </c>
      <c r="F383" s="81" t="n">
        <f aca="false">G373/H373-1</f>
        <v>-0.0819672131147541</v>
      </c>
    </row>
    <row r="384" customFormat="false" ht="15" hidden="false" customHeight="false" outlineLevel="0" collapsed="false">
      <c r="A384" s="2" t="s">
        <v>746</v>
      </c>
      <c r="F384" s="80" t="n">
        <f aca="false">(D373+G373)/(E373+H373)-1</f>
        <v>-0.0624963801691185</v>
      </c>
    </row>
    <row r="385" customFormat="false" ht="15" hidden="false" customHeight="false" outlineLevel="0" collapsed="false">
      <c r="A385" s="2" t="s">
        <v>747</v>
      </c>
      <c r="F385" s="77" t="n">
        <f aca="false">AVERAGE(O2:O371)</f>
        <v>3.31247970321627</v>
      </c>
    </row>
    <row r="386" customFormat="false" ht="15" hidden="false" customHeight="false" outlineLevel="0" collapsed="false">
      <c r="A386" s="5" t="s">
        <v>748</v>
      </c>
      <c r="F386" s="82" t="n">
        <f aca="false">COUNTIF(R2:R371,"Yes")/(COUNTIF(R2:R371,"Yes")+COUNTIF(R2:R371,"No"))</f>
        <v>0.825072886297376</v>
      </c>
    </row>
    <row r="387" customFormat="false" ht="15" hidden="false" customHeight="false" outlineLevel="0" collapsed="false">
      <c r="A387" s="5" t="s">
        <v>749</v>
      </c>
      <c r="F387" s="82" t="n">
        <f aca="false">COUNTIF(S2:S371,"Yes")/(COUNTIF(S2:S371,"Yes")+COUNTIF(S2:S371,"No"))</f>
        <v>0.979591836734694</v>
      </c>
    </row>
    <row r="388" customFormat="false" ht="15" hidden="false" customHeight="false" outlineLevel="0" collapsed="false">
      <c r="A388" s="2" t="s">
        <v>750</v>
      </c>
      <c r="F388" s="83" t="n">
        <f aca="false">COUNTIFS(L2:L371,"&gt;=-3",L2:L371,"&lt;=3")/COUNT(L2:L371)</f>
        <v>0.793002915451895</v>
      </c>
    </row>
    <row r="389" customFormat="false" ht="15" hidden="false" customHeight="false" outlineLevel="0" collapsed="false">
      <c r="A389" s="2" t="s">
        <v>775</v>
      </c>
      <c r="F389" s="84" t="n">
        <f aca="false">COUNT(E2:E371)</f>
        <v>343</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-8763.61740559481</v>
      </c>
    </row>
    <row r="393" customFormat="false" ht="15" hidden="false" customHeight="false" outlineLevel="0" collapsed="false">
      <c r="A393" s="2" t="s">
        <v>755</v>
      </c>
      <c r="F393" s="85" t="n">
        <f aca="false">F373-((D373+G373)-(E373+H373))*K373</f>
        <v>2648.61740559481</v>
      </c>
    </row>
    <row r="394" customFormat="false" ht="15" hidden="false" customHeight="false" outlineLevel="0" collapsed="false">
      <c r="A394" s="2" t="s">
        <v>756</v>
      </c>
      <c r="F394" s="85" t="n">
        <f aca="false">((D373+G373)-(E373+H373))*(1-K373)</f>
        <v>-8501.38259440519</v>
      </c>
    </row>
    <row r="395" customFormat="false" ht="15" hidden="false" customHeight="false" outlineLevel="0" collapsed="false">
      <c r="A395" s="2" t="s">
        <v>757</v>
      </c>
      <c r="F395" s="85" t="n">
        <f aca="false">I373-((D373+G373)-(E373+H373))*(1-K373)</f>
        <v>-2648.61740559481</v>
      </c>
    </row>
    <row r="396" customFormat="false" ht="15" hidden="false" customHeight="false" outlineLevel="0" collapsed="false">
      <c r="A396" s="2" t="s">
        <v>758</v>
      </c>
      <c r="F396" s="80" t="n">
        <f aca="false">(F373-((D373+G373)-(E373+H373))*K373)/E373</f>
        <v>0.0188882047950794</v>
      </c>
    </row>
    <row r="397" customFormat="false" ht="15" hidden="false" customHeight="false" outlineLevel="0" collapsed="false">
      <c r="A397" s="2" t="s">
        <v>759</v>
      </c>
      <c r="F397" s="80" t="n">
        <f aca="false">(I373-((D373+G373)-(E373+H373))*(1-K373))/H373</f>
        <v>-0.0194708329456356</v>
      </c>
    </row>
    <row r="399" customFormat="false" ht="15" hidden="false" customHeight="false" outlineLevel="0" collapsed="false">
      <c r="U399" s="5" t="s">
        <v>136</v>
      </c>
    </row>
    <row r="400" customFormat="false" ht="28.35" hidden="false" customHeight="false" outlineLevel="0" collapsed="false">
      <c r="U400" s="67" t="s">
        <v>776</v>
      </c>
    </row>
    <row r="401" customFormat="false" ht="15" hidden="false" customHeight="false" outlineLevel="0" collapsed="false">
      <c r="U401" s="67" t="s">
        <v>761</v>
      </c>
    </row>
    <row r="402" customFormat="false" ht="15" hidden="false" customHeight="false" outlineLevel="0" collapsed="false">
      <c r="U402" s="67" t="s">
        <v>777</v>
      </c>
    </row>
    <row r="403" customFormat="false" ht="15" hidden="false" customHeight="false" outlineLevel="0" collapsed="false">
      <c r="U403" s="67" t="s">
        <v>778</v>
      </c>
    </row>
    <row r="404" customFormat="false" ht="41.75" hidden="false" customHeight="false" outlineLevel="0" collapsed="false">
      <c r="U404" s="67" t="s">
        <v>779</v>
      </c>
    </row>
    <row r="405" customFormat="false" ht="28.35" hidden="false" customHeight="false" outlineLevel="0" collapsed="false">
      <c r="U405" s="67" t="s">
        <v>780</v>
      </c>
    </row>
    <row r="406" customFormat="false" ht="28.35" hidden="false" customHeight="false" outlineLevel="0" collapsed="false">
      <c r="U406" s="67" t="s">
        <v>766</v>
      </c>
    </row>
    <row r="407" customFormat="false" ht="41.75" hidden="false" customHeight="false" outlineLevel="0" collapsed="false">
      <c r="U407" s="67" t="s">
        <v>781</v>
      </c>
    </row>
    <row r="408" customFormat="false" ht="28.35" hidden="false" customHeight="false" outlineLevel="0" collapsed="false">
      <c r="U408" s="67" t="s">
        <v>782</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771</v>
      </c>
      <c r="H1" s="8" t="s">
        <v>722</v>
      </c>
      <c r="I1" s="8" t="s">
        <v>723</v>
      </c>
      <c r="J1" s="8" t="s">
        <v>724</v>
      </c>
      <c r="K1" s="8" t="s">
        <v>725</v>
      </c>
      <c r="L1" s="8" t="s">
        <v>726</v>
      </c>
      <c r="M1" s="8" t="s">
        <v>772</v>
      </c>
      <c r="N1" s="8" t="s">
        <v>773</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138</v>
      </c>
      <c r="E2" s="59" t="n">
        <v>137</v>
      </c>
      <c r="F2" s="68" t="n">
        <f aca="false">IF(E2="","",D2-E2)</f>
        <v>1</v>
      </c>
      <c r="G2" s="59" t="n">
        <v>207</v>
      </c>
      <c r="H2" s="59" t="n">
        <v>249</v>
      </c>
      <c r="I2" s="68" t="n">
        <f aca="false">IF(H2="","",G2-H2)</f>
        <v>-42</v>
      </c>
      <c r="J2" s="40" t="n">
        <f aca="false">IF(OR(D2="",D2+G2=0),"",D2/(D2+G2))</f>
        <v>0.4</v>
      </c>
      <c r="K2" s="40" t="n">
        <f aca="false">IF(E2="","",E2/(E2+H2))</f>
        <v>0.354922279792746</v>
      </c>
      <c r="L2" s="69" t="n">
        <f aca="false">IF(OR(K2="",J2=""),"",(J2-K2)*100)</f>
        <v>4.50777202072539</v>
      </c>
      <c r="M2" s="36" t="n">
        <v>4.97544251941188</v>
      </c>
      <c r="N2" s="36" t="n">
        <v>1.27629670766665</v>
      </c>
      <c r="O2" s="36" t="n">
        <f aca="false">SQRT(M2^2+N2^2)</f>
        <v>5.13653205479849</v>
      </c>
      <c r="P2" s="40" t="n">
        <f aca="false">IF(J2="","",MAX(0,J2-1.96*O2/100))</f>
        <v>0.29932397172595</v>
      </c>
      <c r="Q2" s="40" t="n">
        <f aca="false">IF(J2="","",MIN(1,J2+1.96*O2/100))</f>
        <v>0.50067602827405</v>
      </c>
      <c r="R2" s="32" t="str">
        <f aca="false">IF(L2="","",IF(ABS(L2)&lt;=O2,"Yes","No"))</f>
        <v>Yes</v>
      </c>
      <c r="S2" s="32" t="str">
        <f aca="false">IF(L2="","",IF(ABS(L2)&lt;=1.96*O2,"Yes","No"))</f>
        <v>Yes</v>
      </c>
      <c r="T2" s="59" t="n">
        <f aca="false">IF(D2="","",ROUND(SQRT(((D2+G2)*O2/100)^2+(J2*(D2+G2)*0.12018)^2),0))</f>
        <v>24</v>
      </c>
      <c r="U2" s="32"/>
    </row>
    <row r="3" customFormat="false" ht="15" hidden="false" customHeight="false" outlineLevel="0" collapsed="false">
      <c r="A3" s="32" t="s">
        <v>159</v>
      </c>
      <c r="B3" s="32" t="s">
        <v>164</v>
      </c>
      <c r="C3" s="32" t="s">
        <v>164</v>
      </c>
      <c r="D3" s="59" t="n">
        <v>84</v>
      </c>
      <c r="E3" s="59" t="n">
        <v>84</v>
      </c>
      <c r="F3" s="68" t="n">
        <f aca="false">IF(E3="","",D3-E3)</f>
        <v>0</v>
      </c>
      <c r="G3" s="59" t="n">
        <v>194</v>
      </c>
      <c r="H3" s="59" t="n">
        <v>230</v>
      </c>
      <c r="I3" s="68" t="n">
        <f aca="false">IF(H3="","",G3-H3)</f>
        <v>-36</v>
      </c>
      <c r="J3" s="40" t="n">
        <f aca="false">IF(OR(D3="",D3+G3=0),"",D3/(D3+G3))</f>
        <v>0.302158273381295</v>
      </c>
      <c r="K3" s="40" t="n">
        <f aca="false">IF(E3="","",E3/(E3+H3))</f>
        <v>0.267515923566879</v>
      </c>
      <c r="L3" s="69" t="n">
        <f aca="false">IF(OR(K3="",J3=""),"",(J3-K3)*100)</f>
        <v>3.4642349814416</v>
      </c>
      <c r="M3" s="36" t="n">
        <v>4.97544251941188</v>
      </c>
      <c r="N3" s="36" t="n">
        <v>1.27629670766665</v>
      </c>
      <c r="O3" s="36" t="n">
        <f aca="false">SQRT(M3^2+N3^2)</f>
        <v>5.13653205479849</v>
      </c>
      <c r="P3" s="40" t="n">
        <f aca="false">IF(J3="","",MAX(0,J3-1.96*O3/100))</f>
        <v>0.201482245107245</v>
      </c>
      <c r="Q3" s="40" t="n">
        <f aca="false">IF(J3="","",MIN(1,J3+1.96*O3/100))</f>
        <v>0.402834301655345</v>
      </c>
      <c r="R3" s="32" t="str">
        <f aca="false">IF(L3="","",IF(ABS(L3)&lt;=O3,"Yes","No"))</f>
        <v>Yes</v>
      </c>
      <c r="S3" s="32" t="str">
        <f aca="false">IF(L3="","",IF(ABS(L3)&lt;=1.96*O3,"Yes","No"))</f>
        <v>Yes</v>
      </c>
      <c r="T3" s="59" t="n">
        <f aca="false">IF(D3="","",ROUND(SQRT(((D3+G3)*O3/100)^2+(J3*(D3+G3)*0.12018)^2),0))</f>
        <v>17</v>
      </c>
      <c r="U3" s="32"/>
    </row>
    <row r="4" customFormat="false" ht="15" hidden="false" customHeight="false" outlineLevel="0" collapsed="false">
      <c r="A4" s="32" t="s">
        <v>159</v>
      </c>
      <c r="B4" s="32" t="s">
        <v>165</v>
      </c>
      <c r="C4" s="32" t="s">
        <v>165</v>
      </c>
      <c r="D4" s="59" t="n">
        <v>84</v>
      </c>
      <c r="E4" s="59" t="n">
        <v>125</v>
      </c>
      <c r="F4" s="68" t="n">
        <f aca="false">IF(E4="","",D4-E4)</f>
        <v>-41</v>
      </c>
      <c r="G4" s="59" t="n">
        <v>204</v>
      </c>
      <c r="H4" s="59" t="n">
        <v>223</v>
      </c>
      <c r="I4" s="68" t="n">
        <f aca="false">IF(H4="","",G4-H4)</f>
        <v>-19</v>
      </c>
      <c r="J4" s="40" t="n">
        <f aca="false">IF(OR(D4="",D4+G4=0),"",D4/(D4+G4))</f>
        <v>0.291666666666667</v>
      </c>
      <c r="K4" s="40" t="n">
        <f aca="false">IF(E4="","",E4/(E4+H4))</f>
        <v>0.359195402298851</v>
      </c>
      <c r="L4" s="69" t="n">
        <f aca="false">IF(OR(K4="",J4=""),"",(J4-K4)*100)</f>
        <v>-6.75287356321839</v>
      </c>
      <c r="M4" s="36" t="n">
        <v>4.97544251941188</v>
      </c>
      <c r="N4" s="36" t="n">
        <v>1.27629670766665</v>
      </c>
      <c r="O4" s="36" t="n">
        <f aca="false">SQRT(M4^2+N4^2)</f>
        <v>5.13653205479849</v>
      </c>
      <c r="P4" s="40" t="n">
        <f aca="false">IF(J4="","",MAX(0,J4-1.96*O4/100))</f>
        <v>0.190990638392616</v>
      </c>
      <c r="Q4" s="40" t="n">
        <f aca="false">IF(J4="","",MIN(1,J4+1.96*O4/100))</f>
        <v>0.392342694940717</v>
      </c>
      <c r="R4" s="32" t="str">
        <f aca="false">IF(L4="","",IF(ABS(L4)&lt;=O4,"Yes","No"))</f>
        <v>No</v>
      </c>
      <c r="S4" s="32" t="str">
        <f aca="false">IF(L4="","",IF(ABS(L4)&lt;=1.96*O4,"Yes","No"))</f>
        <v>Yes</v>
      </c>
      <c r="T4" s="59" t="n">
        <f aca="false">IF(D4="","",ROUND(SQRT(((D4+G4)*O4/100)^2+(J4*(D4+G4)*0.12018)^2),0))</f>
        <v>18</v>
      </c>
      <c r="U4" s="32"/>
    </row>
    <row r="5" customFormat="false" ht="15" hidden="false" customHeight="false" outlineLevel="0" collapsed="false">
      <c r="A5" s="32" t="s">
        <v>159</v>
      </c>
      <c r="B5" s="32" t="s">
        <v>166</v>
      </c>
      <c r="C5" s="32" t="s">
        <v>167</v>
      </c>
      <c r="D5" s="59" t="n">
        <v>173</v>
      </c>
      <c r="E5" s="59" t="n">
        <v>195</v>
      </c>
      <c r="F5" s="68" t="n">
        <f aca="false">IF(E5="","",D5-E5)</f>
        <v>-22</v>
      </c>
      <c r="G5" s="59" t="n">
        <v>448</v>
      </c>
      <c r="H5" s="59" t="n">
        <v>503</v>
      </c>
      <c r="I5" s="68" t="n">
        <f aca="false">IF(H5="","",G5-H5)</f>
        <v>-55</v>
      </c>
      <c r="J5" s="40" t="n">
        <f aca="false">IF(OR(D5="",D5+G5=0),"",D5/(D5+G5))</f>
        <v>0.278582930756844</v>
      </c>
      <c r="K5" s="40" t="n">
        <f aca="false">IF(E5="","",E5/(E5+H5))</f>
        <v>0.279369627507163</v>
      </c>
      <c r="L5" s="69" t="n">
        <f aca="false">IF(OR(K5="",J5=""),"",(J5-K5)*100)</f>
        <v>-0.0786696750319504</v>
      </c>
      <c r="M5" s="36" t="n">
        <v>3.80525347525913</v>
      </c>
      <c r="N5" s="36" t="n">
        <v>1.27629670766665</v>
      </c>
      <c r="O5" s="36" t="n">
        <f aca="false">SQRT(M5^2+N5^2)</f>
        <v>4.01358783346926</v>
      </c>
      <c r="P5" s="40" t="n">
        <f aca="false">IF(J5="","",MAX(0,J5-1.96*O5/100))</f>
        <v>0.199916609220846</v>
      </c>
      <c r="Q5" s="40" t="n">
        <f aca="false">IF(J5="","",MIN(1,J5+1.96*O5/100))</f>
        <v>0.357249252292841</v>
      </c>
      <c r="R5" s="32" t="str">
        <f aca="false">IF(L5="","",IF(ABS(L5)&lt;=O5,"Yes","No"))</f>
        <v>Yes</v>
      </c>
      <c r="S5" s="32" t="str">
        <f aca="false">IF(L5="","",IF(ABS(L5)&lt;=1.96*O5,"Yes","No"))</f>
        <v>Yes</v>
      </c>
      <c r="T5" s="59" t="n">
        <f aca="false">IF(D5="","",ROUND(SQRT(((D5+G5)*O5/100)^2+(J5*(D5+G5)*0.07897)^2),0))</f>
        <v>28</v>
      </c>
      <c r="U5" s="32"/>
    </row>
    <row r="6" customFormat="false" ht="15" hidden="false" customHeight="false" outlineLevel="0" collapsed="false">
      <c r="A6" s="32" t="s">
        <v>159</v>
      </c>
      <c r="B6" s="32" t="s">
        <v>166</v>
      </c>
      <c r="C6" s="32" t="s">
        <v>169</v>
      </c>
      <c r="D6" s="59" t="n">
        <v>145</v>
      </c>
      <c r="E6" s="59" t="n">
        <v>177</v>
      </c>
      <c r="F6" s="68" t="n">
        <f aca="false">IF(E6="","",D6-E6)</f>
        <v>-32</v>
      </c>
      <c r="G6" s="59" t="n">
        <v>366</v>
      </c>
      <c r="H6" s="59" t="n">
        <v>422</v>
      </c>
      <c r="I6" s="68" t="n">
        <f aca="false">IF(H6="","",G6-H6)</f>
        <v>-56</v>
      </c>
      <c r="J6" s="40" t="n">
        <f aca="false">IF(OR(D6="",D6+G6=0),"",D6/(D6+G6))</f>
        <v>0.283757338551859</v>
      </c>
      <c r="K6" s="40" t="n">
        <f aca="false">IF(E6="","",E6/(E6+H6))</f>
        <v>0.295492487479132</v>
      </c>
      <c r="L6" s="69" t="n">
        <f aca="false">IF(OR(K6="",J6=""),"",(J6-K6)*100)</f>
        <v>-1.17351489272728</v>
      </c>
      <c r="M6" s="36" t="n">
        <v>4.97544251941188</v>
      </c>
      <c r="N6" s="36" t="n">
        <v>1.27629670766665</v>
      </c>
      <c r="O6" s="36" t="n">
        <f aca="false">SQRT(M6^2+N6^2)</f>
        <v>5.13653205479849</v>
      </c>
      <c r="P6" s="40" t="n">
        <f aca="false">IF(J6="","",MAX(0,J6-1.96*O6/100))</f>
        <v>0.183081310277809</v>
      </c>
      <c r="Q6" s="40" t="n">
        <f aca="false">IF(J6="","",MIN(1,J6+1.96*O6/100))</f>
        <v>0.384433366825909</v>
      </c>
      <c r="R6" s="32" t="str">
        <f aca="false">IF(L6="","",IF(ABS(L6)&lt;=O6,"Yes","No"))</f>
        <v>Yes</v>
      </c>
      <c r="S6" s="32" t="str">
        <f aca="false">IF(L6="","",IF(ABS(L6)&lt;=1.96*O6,"Yes","No"))</f>
        <v>Yes</v>
      </c>
      <c r="T6" s="59" t="n">
        <f aca="false">IF(D6="","",ROUND(SQRT(((D6+G6)*O6/100)^2+(J6*(D6+G6)*0.12018)^2),0))</f>
        <v>32</v>
      </c>
      <c r="U6" s="32"/>
    </row>
    <row r="7" customFormat="false" ht="15" hidden="false" customHeight="false" outlineLevel="0" collapsed="false">
      <c r="A7" s="32" t="s">
        <v>159</v>
      </c>
      <c r="B7" s="32" t="s">
        <v>170</v>
      </c>
      <c r="C7" s="32" t="s">
        <v>170</v>
      </c>
      <c r="D7" s="59" t="n">
        <v>33</v>
      </c>
      <c r="E7" s="59" t="n">
        <v>33</v>
      </c>
      <c r="F7" s="68" t="n">
        <f aca="false">IF(E7="","",D7-E7)</f>
        <v>0</v>
      </c>
      <c r="G7" s="59" t="n">
        <v>43</v>
      </c>
      <c r="H7" s="59" t="n">
        <v>61</v>
      </c>
      <c r="I7" s="68" t="n">
        <f aca="false">IF(H7="","",G7-H7)</f>
        <v>-18</v>
      </c>
      <c r="J7" s="40" t="n">
        <f aca="false">IF(OR(D7="",D7+G7=0),"",D7/(D7+G7))</f>
        <v>0.43421052631579</v>
      </c>
      <c r="K7" s="40" t="n">
        <f aca="false">IF(E7="","",E7/(E7+H7))</f>
        <v>0.351063829787234</v>
      </c>
      <c r="L7" s="69" t="n">
        <f aca="false">IF(OR(K7="",J7=""),"",(J7-K7)*100)</f>
        <v>8.31466965285554</v>
      </c>
      <c r="M7" s="36" t="n">
        <v>4.97544251941188</v>
      </c>
      <c r="N7" s="36" t="n">
        <v>1.27629670766665</v>
      </c>
      <c r="O7" s="36" t="n">
        <f aca="false">SQRT(M7^2+N7^2)</f>
        <v>5.13653205479849</v>
      </c>
      <c r="P7" s="40" t="n">
        <f aca="false">IF(J7="","",MAX(0,J7-1.96*O7/100))</f>
        <v>0.333534498041739</v>
      </c>
      <c r="Q7" s="40" t="n">
        <f aca="false">IF(J7="","",MIN(1,J7+1.96*O7/100))</f>
        <v>0.53488655458984</v>
      </c>
      <c r="R7" s="32" t="str">
        <f aca="false">IF(L7="","",IF(ABS(L7)&lt;=O7,"Yes","No"))</f>
        <v>No</v>
      </c>
      <c r="S7" s="32" t="str">
        <f aca="false">IF(L7="","",IF(ABS(L7)&lt;=1.96*O7,"Yes","No"))</f>
        <v>Yes</v>
      </c>
      <c r="T7" s="59" t="n">
        <f aca="false">IF(D7="","",ROUND(SQRT(((D7+G7)*O7/100)^2+(J7*(D7+G7)*0.12018)^2),0))</f>
        <v>6</v>
      </c>
      <c r="U7" s="32"/>
    </row>
    <row r="8" customFormat="false" ht="15" hidden="false" customHeight="false" outlineLevel="0" collapsed="false">
      <c r="A8" s="32" t="s">
        <v>159</v>
      </c>
      <c r="B8" s="32" t="s">
        <v>171</v>
      </c>
      <c r="C8" s="32" t="s">
        <v>172</v>
      </c>
      <c r="D8" s="59" t="n">
        <v>219</v>
      </c>
      <c r="E8" s="59" t="n">
        <v>250</v>
      </c>
      <c r="F8" s="68" t="n">
        <f aca="false">IF(E8="","",D8-E8)</f>
        <v>-31</v>
      </c>
      <c r="G8" s="59" t="n">
        <v>529</v>
      </c>
      <c r="H8" s="59" t="n">
        <v>589</v>
      </c>
      <c r="I8" s="68" t="n">
        <f aca="false">IF(H8="","",G8-H8)</f>
        <v>-60</v>
      </c>
      <c r="J8" s="40" t="n">
        <f aca="false">IF(OR(D8="",D8+G8=0),"",D8/(D8+G8))</f>
        <v>0.292780748663102</v>
      </c>
      <c r="K8" s="40" t="n">
        <f aca="false">IF(E8="","",E8/(E8+H8))</f>
        <v>0.297973778307509</v>
      </c>
      <c r="L8" s="69" t="n">
        <f aca="false">IF(OR(K8="",J8=""),"",(J8-K8)*100)</f>
        <v>-0.519302964440732</v>
      </c>
      <c r="M8" s="36" t="n">
        <v>3.80525347525913</v>
      </c>
      <c r="N8" s="36" t="n">
        <v>1.27629670766665</v>
      </c>
      <c r="O8" s="36" t="n">
        <f aca="false">SQRT(M8^2+N8^2)</f>
        <v>4.01358783346926</v>
      </c>
      <c r="P8" s="40" t="n">
        <f aca="false">IF(J8="","",MAX(0,J8-1.96*O8/100))</f>
        <v>0.214114427127104</v>
      </c>
      <c r="Q8" s="40" t="n">
        <f aca="false">IF(J8="","",MIN(1,J8+1.96*O8/100))</f>
        <v>0.371447070199099</v>
      </c>
      <c r="R8" s="32" t="str">
        <f aca="false">IF(L8="","",IF(ABS(L8)&lt;=O8,"Yes","No"))</f>
        <v>Yes</v>
      </c>
      <c r="S8" s="32" t="str">
        <f aca="false">IF(L8="","",IF(ABS(L8)&lt;=1.96*O8,"Yes","No"))</f>
        <v>Yes</v>
      </c>
      <c r="T8" s="59" t="n">
        <f aca="false">IF(D8="","",ROUND(SQRT(((D8+G8)*O8/100)^2+(J8*(D8+G8)*0.07897)^2),0))</f>
        <v>35</v>
      </c>
      <c r="U8" s="32"/>
    </row>
    <row r="9" customFormat="false" ht="15" hidden="false" customHeight="false" outlineLevel="0" collapsed="false">
      <c r="A9" s="32" t="s">
        <v>159</v>
      </c>
      <c r="B9" s="32" t="s">
        <v>171</v>
      </c>
      <c r="C9" s="32" t="s">
        <v>173</v>
      </c>
      <c r="D9" s="59" t="n">
        <v>113</v>
      </c>
      <c r="E9" s="59" t="n">
        <v>133</v>
      </c>
      <c r="F9" s="68" t="n">
        <f aca="false">IF(E9="","",D9-E9)</f>
        <v>-20</v>
      </c>
      <c r="G9" s="59" t="n">
        <v>285</v>
      </c>
      <c r="H9" s="59" t="n">
        <v>321</v>
      </c>
      <c r="I9" s="68" t="n">
        <f aca="false">IF(H9="","",G9-H9)</f>
        <v>-36</v>
      </c>
      <c r="J9" s="40" t="n">
        <f aca="false">IF(OR(D9="",D9+G9=0),"",D9/(D9+G9))</f>
        <v>0.28391959798995</v>
      </c>
      <c r="K9" s="40" t="n">
        <f aca="false">IF(E9="","",E9/(E9+H9))</f>
        <v>0.29295154185022</v>
      </c>
      <c r="L9" s="69" t="n">
        <f aca="false">IF(OR(K9="",J9=""),"",(J9-K9)*100)</f>
        <v>-0.903194386027051</v>
      </c>
      <c r="M9" s="36" t="n">
        <v>4.97544251941188</v>
      </c>
      <c r="N9" s="36" t="n">
        <v>1.27629670766665</v>
      </c>
      <c r="O9" s="36" t="n">
        <f aca="false">SQRT(M9^2+N9^2)</f>
        <v>5.13653205479849</v>
      </c>
      <c r="P9" s="40" t="n">
        <f aca="false">IF(J9="","",MAX(0,J9-1.96*O9/100))</f>
        <v>0.183243569715899</v>
      </c>
      <c r="Q9" s="40" t="n">
        <f aca="false">IF(J9="","",MIN(1,J9+1.96*O9/100))</f>
        <v>0.384595626264</v>
      </c>
      <c r="R9" s="32" t="str">
        <f aca="false">IF(L9="","",IF(ABS(L9)&lt;=O9,"Yes","No"))</f>
        <v>Yes</v>
      </c>
      <c r="S9" s="32" t="str">
        <f aca="false">IF(L9="","",IF(ABS(L9)&lt;=1.96*O9,"Yes","No"))</f>
        <v>Yes</v>
      </c>
      <c r="T9" s="59" t="n">
        <f aca="false">IF(D9="","",ROUND(SQRT(((D9+G9)*O9/100)^2+(J9*(D9+G9)*0.12018)^2),0))</f>
        <v>25</v>
      </c>
      <c r="U9" s="32"/>
    </row>
    <row r="10" customFormat="false" ht="15" hidden="false" customHeight="false" outlineLevel="0" collapsed="false">
      <c r="A10" s="32" t="s">
        <v>159</v>
      </c>
      <c r="B10" s="32" t="s">
        <v>171</v>
      </c>
      <c r="C10" s="32" t="s">
        <v>174</v>
      </c>
      <c r="D10" s="59" t="n">
        <v>155</v>
      </c>
      <c r="E10" s="59" t="n">
        <v>177</v>
      </c>
      <c r="F10" s="68" t="n">
        <f aca="false">IF(E10="","",D10-E10)</f>
        <v>-22</v>
      </c>
      <c r="G10" s="59" t="n">
        <v>428</v>
      </c>
      <c r="H10" s="59" t="n">
        <v>488</v>
      </c>
      <c r="I10" s="68" t="n">
        <f aca="false">IF(H10="","",G10-H10)</f>
        <v>-60</v>
      </c>
      <c r="J10" s="40" t="n">
        <f aca="false">IF(OR(D10="",D10+G10=0),"",D10/(D10+G10))</f>
        <v>0.265866209262436</v>
      </c>
      <c r="K10" s="40" t="n">
        <f aca="false">IF(E10="","",E10/(E10+H10))</f>
        <v>0.266165413533835</v>
      </c>
      <c r="L10" s="69" t="n">
        <f aca="false">IF(OR(K10="",J10=""),"",(J10-K10)*100)</f>
        <v>-0.0299204271398901</v>
      </c>
      <c r="M10" s="36" t="n">
        <v>3.80525347525913</v>
      </c>
      <c r="N10" s="36" t="n">
        <v>1.27629670766665</v>
      </c>
      <c r="O10" s="36" t="n">
        <f aca="false">SQRT(M10^2+N10^2)</f>
        <v>4.01358783346926</v>
      </c>
      <c r="P10" s="40" t="n">
        <f aca="false">IF(J10="","",MAX(0,J10-1.96*O10/100))</f>
        <v>0.187199887726438</v>
      </c>
      <c r="Q10" s="40" t="n">
        <f aca="false">IF(J10="","",MIN(1,J10+1.96*O10/100))</f>
        <v>0.344532530798433</v>
      </c>
      <c r="R10" s="32" t="str">
        <f aca="false">IF(L10="","",IF(ABS(L10)&lt;=O10,"Yes","No"))</f>
        <v>Yes</v>
      </c>
      <c r="S10" s="32" t="str">
        <f aca="false">IF(L10="","",IF(ABS(L10)&lt;=1.96*O10,"Yes","No"))</f>
        <v>Yes</v>
      </c>
      <c r="T10" s="59" t="n">
        <f aca="false">IF(D10="","",ROUND(SQRT(((D10+G10)*O10/100)^2+(J10*(D10+G10)*0.07897)^2),0))</f>
        <v>26</v>
      </c>
      <c r="U10" s="32"/>
    </row>
    <row r="11" customFormat="false" ht="15" hidden="false" customHeight="false" outlineLevel="0" collapsed="false">
      <c r="A11" s="32" t="s">
        <v>159</v>
      </c>
      <c r="B11" s="32" t="s">
        <v>175</v>
      </c>
      <c r="C11" s="32" t="s">
        <v>176</v>
      </c>
      <c r="D11" s="59" t="n">
        <v>170</v>
      </c>
      <c r="E11" s="59" t="n">
        <v>200</v>
      </c>
      <c r="F11" s="68" t="n">
        <f aca="false">IF(E11="","",D11-E11)</f>
        <v>-30</v>
      </c>
      <c r="G11" s="59" t="n">
        <v>223</v>
      </c>
      <c r="H11" s="59" t="n">
        <v>240</v>
      </c>
      <c r="I11" s="68" t="n">
        <f aca="false">IF(H11="","",G11-H11)</f>
        <v>-17</v>
      </c>
      <c r="J11" s="40" t="n">
        <f aca="false">IF(OR(D11="",D11+G11=0),"",D11/(D11+G11))</f>
        <v>0.432569974554707</v>
      </c>
      <c r="K11" s="40" t="n">
        <f aca="false">IF(E11="","",E11/(E11+H11))</f>
        <v>0.454545454545455</v>
      </c>
      <c r="L11" s="69" t="n">
        <f aca="false">IF(OR(K11="",J11=""),"",(J11-K11)*100)</f>
        <v>-2.19754799907472</v>
      </c>
      <c r="M11" s="36" t="n">
        <v>4.97544251941188</v>
      </c>
      <c r="N11" s="36" t="n">
        <v>1.27629670766665</v>
      </c>
      <c r="O11" s="36" t="n">
        <f aca="false">SQRT(M11^2+N11^2)</f>
        <v>5.13653205479849</v>
      </c>
      <c r="P11" s="40" t="n">
        <f aca="false">IF(J11="","",MAX(0,J11-1.96*O11/100))</f>
        <v>0.331893946280657</v>
      </c>
      <c r="Q11" s="40" t="n">
        <f aca="false">IF(J11="","",MIN(1,J11+1.96*O11/100))</f>
        <v>0.533246002828758</v>
      </c>
      <c r="R11" s="32" t="str">
        <f aca="false">IF(L11="","",IF(ABS(L11)&lt;=O11,"Yes","No"))</f>
        <v>Yes</v>
      </c>
      <c r="S11" s="32" t="str">
        <f aca="false">IF(L11="","",IF(ABS(L11)&lt;=1.96*O11,"Yes","No"))</f>
        <v>Yes</v>
      </c>
      <c r="T11" s="59" t="n">
        <f aca="false">IF(D11="","",ROUND(SQRT(((D11+G11)*O11/100)^2+(J11*(D11+G11)*0.12018)^2),0))</f>
        <v>29</v>
      </c>
      <c r="U11" s="32"/>
    </row>
    <row r="12" customFormat="false" ht="15" hidden="false" customHeight="false" outlineLevel="0" collapsed="false">
      <c r="A12" s="32" t="s">
        <v>159</v>
      </c>
      <c r="B12" s="32" t="s">
        <v>175</v>
      </c>
      <c r="C12" s="32" t="s">
        <v>177</v>
      </c>
      <c r="D12" s="59" t="n">
        <v>109</v>
      </c>
      <c r="E12" s="59" t="n">
        <v>136</v>
      </c>
      <c r="F12" s="68" t="n">
        <f aca="false">IF(E12="","",D12-E12)</f>
        <v>-27</v>
      </c>
      <c r="G12" s="59" t="n">
        <v>149</v>
      </c>
      <c r="H12" s="59" t="n">
        <v>161</v>
      </c>
      <c r="I12" s="68" t="n">
        <f aca="false">IF(H12="","",G12-H12)</f>
        <v>-12</v>
      </c>
      <c r="J12" s="40" t="n">
        <f aca="false">IF(OR(D12="",D12+G12=0),"",D12/(D12+G12))</f>
        <v>0.422480620155039</v>
      </c>
      <c r="K12" s="40" t="n">
        <f aca="false">IF(E12="","",E12/(E12+H12))</f>
        <v>0.457912457912458</v>
      </c>
      <c r="L12" s="69" t="n">
        <f aca="false">IF(OR(K12="",J12=""),"",(J12-K12)*100)</f>
        <v>-3.54318377574192</v>
      </c>
      <c r="M12" s="36" t="n">
        <v>4.97544251941188</v>
      </c>
      <c r="N12" s="36" t="n">
        <v>1.27629670766665</v>
      </c>
      <c r="O12" s="36" t="n">
        <f aca="false">SQRT(M12^2+N12^2)</f>
        <v>5.13653205479849</v>
      </c>
      <c r="P12" s="40" t="n">
        <f aca="false">IF(J12="","",MAX(0,J12-1.96*O12/100))</f>
        <v>0.321804591880988</v>
      </c>
      <c r="Q12" s="40" t="n">
        <f aca="false">IF(J12="","",MIN(1,J12+1.96*O12/100))</f>
        <v>0.523156648429089</v>
      </c>
      <c r="R12" s="32" t="str">
        <f aca="false">IF(L12="","",IF(ABS(L12)&lt;=O12,"Yes","No"))</f>
        <v>Yes</v>
      </c>
      <c r="S12" s="32" t="str">
        <f aca="false">IF(L12="","",IF(ABS(L12)&lt;=1.96*O12,"Yes","No"))</f>
        <v>Yes</v>
      </c>
      <c r="T12" s="59" t="n">
        <f aca="false">IF(D12="","",ROUND(SQRT(((D12+G12)*O12/100)^2+(J12*(D12+G12)*0.12018)^2),0))</f>
        <v>19</v>
      </c>
      <c r="U12" s="32"/>
    </row>
    <row r="13" customFormat="false" ht="15" hidden="false" customHeight="false" outlineLevel="0" collapsed="false">
      <c r="A13" s="32" t="s">
        <v>159</v>
      </c>
      <c r="B13" s="32" t="s">
        <v>175</v>
      </c>
      <c r="C13" s="32" t="s">
        <v>178</v>
      </c>
      <c r="D13" s="59" t="n">
        <v>240</v>
      </c>
      <c r="E13" s="59" t="n">
        <v>244</v>
      </c>
      <c r="F13" s="68" t="n">
        <f aca="false">IF(E13="","",D13-E13)</f>
        <v>-4</v>
      </c>
      <c r="G13" s="59" t="n">
        <v>337</v>
      </c>
      <c r="H13" s="59" t="n">
        <v>381</v>
      </c>
      <c r="I13" s="68" t="n">
        <f aca="false">IF(H13="","",G13-H13)</f>
        <v>-44</v>
      </c>
      <c r="J13" s="40" t="n">
        <f aca="false">IF(OR(D13="",D13+G13=0),"",D13/(D13+G13))</f>
        <v>0.415944540727903</v>
      </c>
      <c r="K13" s="40" t="n">
        <f aca="false">IF(E13="","",E13/(E13+H13))</f>
        <v>0.3904</v>
      </c>
      <c r="L13" s="69" t="n">
        <f aca="false">IF(OR(K13="",J13=""),"",(J13-K13)*100)</f>
        <v>2.55445407279029</v>
      </c>
      <c r="M13" s="36" t="n">
        <v>3.80525347525913</v>
      </c>
      <c r="N13" s="36" t="n">
        <v>1.27629670766665</v>
      </c>
      <c r="O13" s="36" t="n">
        <f aca="false">SQRT(M13^2+N13^2)</f>
        <v>4.01358783346926</v>
      </c>
      <c r="P13" s="40" t="n">
        <f aca="false">IF(J13="","",MAX(0,J13-1.96*O13/100))</f>
        <v>0.337278219191906</v>
      </c>
      <c r="Q13" s="40" t="n">
        <f aca="false">IF(J13="","",MIN(1,J13+1.96*O13/100))</f>
        <v>0.4946108622639</v>
      </c>
      <c r="R13" s="32" t="str">
        <f aca="false">IF(L13="","",IF(ABS(L13)&lt;=O13,"Yes","No"))</f>
        <v>Yes</v>
      </c>
      <c r="S13" s="32" t="str">
        <f aca="false">IF(L13="","",IF(ABS(L13)&lt;=1.96*O13,"Yes","No"))</f>
        <v>Yes</v>
      </c>
      <c r="T13" s="59" t="n">
        <f aca="false">IF(D13="","",ROUND(SQRT(((D13+G13)*O13/100)^2+(J13*(D13+G13)*0.07897)^2),0))</f>
        <v>30</v>
      </c>
      <c r="U13" s="32"/>
    </row>
    <row r="14" customFormat="false" ht="15" hidden="false" customHeight="false" outlineLevel="0" collapsed="false">
      <c r="A14" s="32" t="s">
        <v>159</v>
      </c>
      <c r="B14" s="32" t="s">
        <v>175</v>
      </c>
      <c r="C14" s="32" t="s">
        <v>179</v>
      </c>
      <c r="D14" s="59" t="n">
        <v>100</v>
      </c>
      <c r="E14" s="59" t="n">
        <v>141</v>
      </c>
      <c r="F14" s="68" t="n">
        <f aca="false">IF(E14="","",D14-E14)</f>
        <v>-41</v>
      </c>
      <c r="G14" s="59" t="n">
        <v>102</v>
      </c>
      <c r="H14" s="59" t="n">
        <v>108</v>
      </c>
      <c r="I14" s="68" t="n">
        <f aca="false">IF(H14="","",G14-H14)</f>
        <v>-6</v>
      </c>
      <c r="J14" s="40" t="n">
        <f aca="false">IF(OR(D14="",D14+G14=0),"",D14/(D14+G14))</f>
        <v>0.495049504950495</v>
      </c>
      <c r="K14" s="40" t="n">
        <f aca="false">IF(E14="","",E14/(E14+H14))</f>
        <v>0.566265060240964</v>
      </c>
      <c r="L14" s="69" t="n">
        <f aca="false">IF(OR(K14="",J14=""),"",(J14-K14)*100)</f>
        <v>-7.12155552904689</v>
      </c>
      <c r="M14" s="36" t="n">
        <v>4.97544251941188</v>
      </c>
      <c r="N14" s="36" t="n">
        <v>1.27629670766665</v>
      </c>
      <c r="O14" s="36" t="n">
        <f aca="false">SQRT(M14^2+N14^2)</f>
        <v>5.13653205479849</v>
      </c>
      <c r="P14" s="40" t="n">
        <f aca="false">IF(J14="","",MAX(0,J14-1.96*O14/100))</f>
        <v>0.394373476676445</v>
      </c>
      <c r="Q14" s="40" t="n">
        <f aca="false">IF(J14="","",MIN(1,J14+1.96*O14/100))</f>
        <v>0.595725533224546</v>
      </c>
      <c r="R14" s="32" t="str">
        <f aca="false">IF(L14="","",IF(ABS(L14)&lt;=O14,"Yes","No"))</f>
        <v>No</v>
      </c>
      <c r="S14" s="32" t="str">
        <f aca="false">IF(L14="","",IF(ABS(L14)&lt;=1.96*O14,"Yes","No"))</f>
        <v>Yes</v>
      </c>
      <c r="T14" s="59" t="n">
        <f aca="false">IF(D14="","",ROUND(SQRT(((D14+G14)*O14/100)^2+(J14*(D14+G14)*0.12018)^2),0))</f>
        <v>16</v>
      </c>
      <c r="U14" s="32"/>
    </row>
    <row r="15" customFormat="false" ht="15" hidden="false" customHeight="false" outlineLevel="0" collapsed="false">
      <c r="A15" s="32" t="s">
        <v>159</v>
      </c>
      <c r="B15" s="32" t="s">
        <v>175</v>
      </c>
      <c r="C15" s="32" t="s">
        <v>180</v>
      </c>
      <c r="D15" s="59" t="n">
        <v>185</v>
      </c>
      <c r="E15" s="59" t="n">
        <v>258</v>
      </c>
      <c r="F15" s="68" t="n">
        <f aca="false">IF(E15="","",D15-E15)</f>
        <v>-73</v>
      </c>
      <c r="G15" s="59" t="n">
        <v>239</v>
      </c>
      <c r="H15" s="59" t="n">
        <v>267</v>
      </c>
      <c r="I15" s="68" t="n">
        <f aca="false">IF(H15="","",G15-H15)</f>
        <v>-28</v>
      </c>
      <c r="J15" s="40" t="n">
        <f aca="false">IF(OR(D15="",D15+G15=0),"",D15/(D15+G15))</f>
        <v>0.436320754716981</v>
      </c>
      <c r="K15" s="40" t="n">
        <f aca="false">IF(E15="","",E15/(E15+H15))</f>
        <v>0.491428571428571</v>
      </c>
      <c r="L15" s="69" t="n">
        <f aca="false">IF(OR(K15="",J15=""),"",(J15-K15)*100)</f>
        <v>-5.51078167115903</v>
      </c>
      <c r="M15" s="36" t="n">
        <v>4.97544251941188</v>
      </c>
      <c r="N15" s="36" t="n">
        <v>1.27629670766665</v>
      </c>
      <c r="O15" s="36" t="n">
        <f aca="false">SQRT(M15^2+N15^2)</f>
        <v>5.13653205479849</v>
      </c>
      <c r="P15" s="40" t="n">
        <f aca="false">IF(J15="","",MAX(0,J15-1.96*O15/100))</f>
        <v>0.335644726442931</v>
      </c>
      <c r="Q15" s="40" t="n">
        <f aca="false">IF(J15="","",MIN(1,J15+1.96*O15/100))</f>
        <v>0.536996782991032</v>
      </c>
      <c r="R15" s="32" t="str">
        <f aca="false">IF(L15="","",IF(ABS(L15)&lt;=O15,"Yes","No"))</f>
        <v>No</v>
      </c>
      <c r="S15" s="32" t="str">
        <f aca="false">IF(L15="","",IF(ABS(L15)&lt;=1.96*O15,"Yes","No"))</f>
        <v>Yes</v>
      </c>
      <c r="T15" s="59" t="n">
        <f aca="false">IF(D15="","",ROUND(SQRT(((D15+G15)*O15/100)^2+(J15*(D15+G15)*0.12018)^2),0))</f>
        <v>31</v>
      </c>
      <c r="U15" s="32"/>
    </row>
    <row r="16" customFormat="false" ht="15" hidden="false" customHeight="false" outlineLevel="0" collapsed="false">
      <c r="A16" s="32" t="s">
        <v>159</v>
      </c>
      <c r="B16" s="32" t="s">
        <v>181</v>
      </c>
      <c r="C16" s="32" t="s">
        <v>182</v>
      </c>
      <c r="D16" s="59" t="n">
        <v>85</v>
      </c>
      <c r="E16" s="59" t="n">
        <v>89</v>
      </c>
      <c r="F16" s="68" t="n">
        <f aca="false">IF(E16="","",D16-E16)</f>
        <v>-4</v>
      </c>
      <c r="G16" s="59" t="n">
        <v>156</v>
      </c>
      <c r="H16" s="59" t="n">
        <v>161</v>
      </c>
      <c r="I16" s="68" t="n">
        <f aca="false">IF(H16="","",G16-H16)</f>
        <v>-5</v>
      </c>
      <c r="J16" s="40" t="n">
        <f aca="false">IF(OR(D16="",D16+G16=0),"",D16/(D16+G16))</f>
        <v>0.352697095435685</v>
      </c>
      <c r="K16" s="40" t="n">
        <f aca="false">IF(E16="","",E16/(E16+H16))</f>
        <v>0.356</v>
      </c>
      <c r="L16" s="69" t="n">
        <f aca="false">IF(OR(K16="",J16=""),"",(J16-K16)*100)</f>
        <v>-0.330290456431531</v>
      </c>
      <c r="M16" s="36" t="n">
        <v>4.97544251941188</v>
      </c>
      <c r="N16" s="36" t="n">
        <v>1.27629670766665</v>
      </c>
      <c r="O16" s="36" t="n">
        <f aca="false">SQRT(M16^2+N16^2)</f>
        <v>5.13653205479849</v>
      </c>
      <c r="P16" s="40" t="n">
        <f aca="false">IF(J16="","",MAX(0,J16-1.96*O16/100))</f>
        <v>0.252021067161634</v>
      </c>
      <c r="Q16" s="40" t="n">
        <f aca="false">IF(J16="","",MIN(1,J16+1.96*O16/100))</f>
        <v>0.453373123709735</v>
      </c>
      <c r="R16" s="32" t="str">
        <f aca="false">IF(L16="","",IF(ABS(L16)&lt;=O16,"Yes","No"))</f>
        <v>Yes</v>
      </c>
      <c r="S16" s="32" t="str">
        <f aca="false">IF(L16="","",IF(ABS(L16)&lt;=1.96*O16,"Yes","No"))</f>
        <v>Yes</v>
      </c>
      <c r="T16" s="59" t="n">
        <f aca="false">IF(D16="","",ROUND(SQRT(((D16+G16)*O16/100)^2+(J16*(D16+G16)*0.12018)^2),0))</f>
        <v>16</v>
      </c>
      <c r="U16" s="32"/>
    </row>
    <row r="17" customFormat="false" ht="15" hidden="false" customHeight="false" outlineLevel="0" collapsed="false">
      <c r="A17" s="32" t="s">
        <v>159</v>
      </c>
      <c r="B17" s="32" t="s">
        <v>181</v>
      </c>
      <c r="C17" s="32" t="s">
        <v>183</v>
      </c>
      <c r="D17" s="59" t="n">
        <v>193</v>
      </c>
      <c r="E17" s="59" t="n">
        <v>188</v>
      </c>
      <c r="F17" s="68" t="n">
        <f aca="false">IF(E17="","",D17-E17)</f>
        <v>5</v>
      </c>
      <c r="G17" s="59" t="n">
        <v>377</v>
      </c>
      <c r="H17" s="59" t="n">
        <v>399</v>
      </c>
      <c r="I17" s="68" t="n">
        <f aca="false">IF(H17="","",G17-H17)</f>
        <v>-22</v>
      </c>
      <c r="J17" s="40" t="n">
        <f aca="false">IF(OR(D17="",D17+G17=0),"",D17/(D17+G17))</f>
        <v>0.33859649122807</v>
      </c>
      <c r="K17" s="40" t="n">
        <f aca="false">IF(E17="","",E17/(E17+H17))</f>
        <v>0.320272572402044</v>
      </c>
      <c r="L17" s="69" t="n">
        <f aca="false">IF(OR(K17="",J17=""),"",(J17-K17)*100)</f>
        <v>1.83239188260259</v>
      </c>
      <c r="M17" s="36" t="n">
        <v>3.80525347525913</v>
      </c>
      <c r="N17" s="36" t="n">
        <v>1.27629670766665</v>
      </c>
      <c r="O17" s="36" t="n">
        <f aca="false">SQRT(M17^2+N17^2)</f>
        <v>4.01358783346926</v>
      </c>
      <c r="P17" s="40" t="n">
        <f aca="false">IF(J17="","",MAX(0,J17-1.96*O17/100))</f>
        <v>0.259930169692073</v>
      </c>
      <c r="Q17" s="40" t="n">
        <f aca="false">IF(J17="","",MIN(1,J17+1.96*O17/100))</f>
        <v>0.417262812764068</v>
      </c>
      <c r="R17" s="32" t="str">
        <f aca="false">IF(L17="","",IF(ABS(L17)&lt;=O17,"Yes","No"))</f>
        <v>Yes</v>
      </c>
      <c r="S17" s="32" t="str">
        <f aca="false">IF(L17="","",IF(ABS(L17)&lt;=1.96*O17,"Yes","No"))</f>
        <v>Yes</v>
      </c>
      <c r="T17" s="59" t="n">
        <f aca="false">IF(D17="","",ROUND(SQRT(((D17+G17)*O17/100)^2+(J17*(D17+G17)*0.07897)^2),0))</f>
        <v>27</v>
      </c>
      <c r="U17" s="32"/>
    </row>
    <row r="18" customFormat="false" ht="15" hidden="false" customHeight="false" outlineLevel="0" collapsed="false">
      <c r="A18" s="32" t="s">
        <v>159</v>
      </c>
      <c r="B18" s="32" t="s">
        <v>184</v>
      </c>
      <c r="C18" s="32" t="s">
        <v>185</v>
      </c>
      <c r="D18" s="59" t="n">
        <v>183</v>
      </c>
      <c r="E18" s="59" t="n">
        <v>190</v>
      </c>
      <c r="F18" s="68" t="n">
        <f aca="false">IF(E18="","",D18-E18)</f>
        <v>-7</v>
      </c>
      <c r="G18" s="59" t="n">
        <v>236</v>
      </c>
      <c r="H18" s="59" t="n">
        <v>293</v>
      </c>
      <c r="I18" s="68" t="n">
        <f aca="false">IF(H18="","",G18-H18)</f>
        <v>-57</v>
      </c>
      <c r="J18" s="40" t="n">
        <f aca="false">IF(OR(D18="",D18+G18=0),"",D18/(D18+G18))</f>
        <v>0.436754176610979</v>
      </c>
      <c r="K18" s="40" t="n">
        <f aca="false">IF(E18="","",E18/(E18+H18))</f>
        <v>0.393374741200828</v>
      </c>
      <c r="L18" s="69" t="n">
        <f aca="false">IF(OR(K18="",J18=""),"",(J18-K18)*100)</f>
        <v>4.33794354101504</v>
      </c>
      <c r="M18" s="36" t="n">
        <v>4.97544251941188</v>
      </c>
      <c r="N18" s="36" t="n">
        <v>1.27629670766665</v>
      </c>
      <c r="O18" s="36" t="n">
        <f aca="false">SQRT(M18^2+N18^2)</f>
        <v>5.13653205479849</v>
      </c>
      <c r="P18" s="40" t="n">
        <f aca="false">IF(J18="","",MAX(0,J18-1.96*O18/100))</f>
        <v>0.336078148336928</v>
      </c>
      <c r="Q18" s="40" t="n">
        <f aca="false">IF(J18="","",MIN(1,J18+1.96*O18/100))</f>
        <v>0.537430204885029</v>
      </c>
      <c r="R18" s="32" t="str">
        <f aca="false">IF(L18="","",IF(ABS(L18)&lt;=O18,"Yes","No"))</f>
        <v>Yes</v>
      </c>
      <c r="S18" s="32" t="str">
        <f aca="false">IF(L18="","",IF(ABS(L18)&lt;=1.96*O18,"Yes","No"))</f>
        <v>Yes</v>
      </c>
      <c r="T18" s="59" t="n">
        <f aca="false">IF(D18="","",ROUND(SQRT(((D18+G18)*O18/100)^2+(J18*(D18+G18)*0.12018)^2),0))</f>
        <v>31</v>
      </c>
      <c r="U18" s="32"/>
    </row>
    <row r="19" customFormat="false" ht="15" hidden="false" customHeight="false" outlineLevel="0" collapsed="false">
      <c r="A19" s="32" t="s">
        <v>159</v>
      </c>
      <c r="B19" s="32" t="s">
        <v>184</v>
      </c>
      <c r="C19" s="32" t="s">
        <v>186</v>
      </c>
      <c r="D19" s="59" t="n">
        <v>129</v>
      </c>
      <c r="E19" s="59" t="n">
        <v>122</v>
      </c>
      <c r="F19" s="68" t="n">
        <f aca="false">IF(E19="","",D19-E19)</f>
        <v>7</v>
      </c>
      <c r="G19" s="59" t="n">
        <v>159</v>
      </c>
      <c r="H19" s="59" t="n">
        <v>165</v>
      </c>
      <c r="I19" s="68" t="n">
        <f aca="false">IF(H19="","",G19-H19)</f>
        <v>-6</v>
      </c>
      <c r="J19" s="40" t="n">
        <f aca="false">IF(OR(D19="",D19+G19=0),"",D19/(D19+G19))</f>
        <v>0.447916666666667</v>
      </c>
      <c r="K19" s="40" t="n">
        <f aca="false">IF(E19="","",E19/(E19+H19))</f>
        <v>0.425087108013937</v>
      </c>
      <c r="L19" s="69" t="n">
        <f aca="false">IF(OR(K19="",J19=""),"",(J19-K19)*100)</f>
        <v>2.28295586527294</v>
      </c>
      <c r="M19" s="36" t="n">
        <v>4.97544251941188</v>
      </c>
      <c r="N19" s="36" t="n">
        <v>1.27629670766665</v>
      </c>
      <c r="O19" s="36" t="n">
        <f aca="false">SQRT(M19^2+N19^2)</f>
        <v>5.13653205479849</v>
      </c>
      <c r="P19" s="40" t="n">
        <f aca="false">IF(J19="","",MAX(0,J19-1.96*O19/100))</f>
        <v>0.347240638392616</v>
      </c>
      <c r="Q19" s="40" t="n">
        <f aca="false">IF(J19="","",MIN(1,J19+1.96*O19/100))</f>
        <v>0.548592694940717</v>
      </c>
      <c r="R19" s="32" t="str">
        <f aca="false">IF(L19="","",IF(ABS(L19)&lt;=O19,"Yes","No"))</f>
        <v>Yes</v>
      </c>
      <c r="S19" s="32" t="str">
        <f aca="false">IF(L19="","",IF(ABS(L19)&lt;=1.96*O19,"Yes","No"))</f>
        <v>Yes</v>
      </c>
      <c r="T19" s="59" t="n">
        <f aca="false">IF(D19="","",ROUND(SQRT(((D19+G19)*O19/100)^2+(J19*(D19+G19)*0.12018)^2),0))</f>
        <v>21</v>
      </c>
      <c r="U19" s="32"/>
    </row>
    <row r="20" customFormat="false" ht="15" hidden="false" customHeight="false" outlineLevel="0" collapsed="false">
      <c r="A20" s="32" t="s">
        <v>159</v>
      </c>
      <c r="B20" s="32" t="s">
        <v>184</v>
      </c>
      <c r="C20" s="32" t="s">
        <v>187</v>
      </c>
      <c r="D20" s="59" t="n">
        <v>92</v>
      </c>
      <c r="E20" s="59" t="n">
        <v>108</v>
      </c>
      <c r="F20" s="68" t="n">
        <f aca="false">IF(E20="","",D20-E20)</f>
        <v>-16</v>
      </c>
      <c r="G20" s="59" t="n">
        <v>115</v>
      </c>
      <c r="H20" s="59" t="n">
        <v>122</v>
      </c>
      <c r="I20" s="68" t="n">
        <f aca="false">IF(H20="","",G20-H20)</f>
        <v>-7</v>
      </c>
      <c r="J20" s="40" t="n">
        <f aca="false">IF(OR(D20="",D20+G20=0),"",D20/(D20+G20))</f>
        <v>0.444444444444444</v>
      </c>
      <c r="K20" s="40" t="n">
        <f aca="false">IF(E20="","",E20/(E20+H20))</f>
        <v>0.469565217391304</v>
      </c>
      <c r="L20" s="69" t="n">
        <f aca="false">IF(OR(K20="",J20=""),"",(J20-K20)*100)</f>
        <v>-2.51207729468599</v>
      </c>
      <c r="M20" s="36" t="n">
        <v>4.97544251941188</v>
      </c>
      <c r="N20" s="36" t="n">
        <v>1.27629670766665</v>
      </c>
      <c r="O20" s="36" t="n">
        <f aca="false">SQRT(M20^2+N20^2)</f>
        <v>5.13653205479849</v>
      </c>
      <c r="P20" s="40" t="n">
        <f aca="false">IF(J20="","",MAX(0,J20-1.96*O20/100))</f>
        <v>0.343768416170394</v>
      </c>
      <c r="Q20" s="40" t="n">
        <f aca="false">IF(J20="","",MIN(1,J20+1.96*O20/100))</f>
        <v>0.545120472718495</v>
      </c>
      <c r="R20" s="32" t="str">
        <f aca="false">IF(L20="","",IF(ABS(L20)&lt;=O20,"Yes","No"))</f>
        <v>Yes</v>
      </c>
      <c r="S20" s="32" t="str">
        <f aca="false">IF(L20="","",IF(ABS(L20)&lt;=1.96*O20,"Yes","No"))</f>
        <v>Yes</v>
      </c>
      <c r="T20" s="59" t="n">
        <f aca="false">IF(D20="","",ROUND(SQRT(((D20+G20)*O20/100)^2+(J20*(D20+G20)*0.12018)^2),0))</f>
        <v>15</v>
      </c>
      <c r="U20" s="32"/>
    </row>
    <row r="21" customFormat="false" ht="15" hidden="false" customHeight="false" outlineLevel="0" collapsed="false">
      <c r="A21" s="32" t="s">
        <v>159</v>
      </c>
      <c r="B21" s="32" t="s">
        <v>188</v>
      </c>
      <c r="C21" s="32" t="s">
        <v>188</v>
      </c>
      <c r="D21" s="59" t="n">
        <v>28</v>
      </c>
      <c r="E21" s="59" t="n">
        <v>36</v>
      </c>
      <c r="F21" s="68" t="n">
        <f aca="false">IF(E21="","",D21-E21)</f>
        <v>-8</v>
      </c>
      <c r="G21" s="59" t="n">
        <v>63</v>
      </c>
      <c r="H21" s="59" t="n">
        <v>79</v>
      </c>
      <c r="I21" s="68" t="n">
        <f aca="false">IF(H21="","",G21-H21)</f>
        <v>-16</v>
      </c>
      <c r="J21" s="40" t="n">
        <f aca="false">IF(OR(D21="",D21+G21=0),"",D21/(D21+G21))</f>
        <v>0.307692307692308</v>
      </c>
      <c r="K21" s="40" t="n">
        <f aca="false">IF(E21="","",E21/(E21+H21))</f>
        <v>0.31304347826087</v>
      </c>
      <c r="L21" s="69" t="n">
        <f aca="false">IF(OR(K21="",J21=""),"",(J21-K21)*100)</f>
        <v>-0.535117056856188</v>
      </c>
      <c r="M21" s="36" t="n">
        <v>4.97544251941188</v>
      </c>
      <c r="N21" s="36" t="n">
        <v>1.27629670766665</v>
      </c>
      <c r="O21" s="36" t="n">
        <f aca="false">SQRT(M21^2+N21^2)</f>
        <v>5.13653205479849</v>
      </c>
      <c r="P21" s="40" t="n">
        <f aca="false">IF(J21="","",MAX(0,J21-1.96*O21/100))</f>
        <v>0.207016279418257</v>
      </c>
      <c r="Q21" s="40" t="n">
        <f aca="false">IF(J21="","",MIN(1,J21+1.96*O21/100))</f>
        <v>0.408368335966358</v>
      </c>
      <c r="R21" s="32" t="str">
        <f aca="false">IF(L21="","",IF(ABS(L21)&lt;=O21,"Yes","No"))</f>
        <v>Yes</v>
      </c>
      <c r="S21" s="32" t="str">
        <f aca="false">IF(L21="","",IF(ABS(L21)&lt;=1.96*O21,"Yes","No"))</f>
        <v>Yes</v>
      </c>
      <c r="T21" s="59" t="n">
        <f aca="false">IF(D21="","",ROUND(SQRT(((D21+G21)*O21/100)^2+(J21*(D21+G21)*0.12018)^2),0))</f>
        <v>6</v>
      </c>
      <c r="U21" s="32"/>
    </row>
    <row r="22" customFormat="false" ht="15" hidden="false" customHeight="false" outlineLevel="0" collapsed="false">
      <c r="A22" s="32" t="s">
        <v>159</v>
      </c>
      <c r="B22" s="32" t="s">
        <v>189</v>
      </c>
      <c r="C22" s="32" t="s">
        <v>189</v>
      </c>
      <c r="D22" s="59" t="n">
        <v>42</v>
      </c>
      <c r="E22" s="59" t="n">
        <v>52</v>
      </c>
      <c r="F22" s="68" t="n">
        <f aca="false">IF(E22="","",D22-E22)</f>
        <v>-10</v>
      </c>
      <c r="G22" s="59" t="n">
        <v>157</v>
      </c>
      <c r="H22" s="59" t="n">
        <v>189</v>
      </c>
      <c r="I22" s="68" t="n">
        <f aca="false">IF(H22="","",G22-H22)</f>
        <v>-32</v>
      </c>
      <c r="J22" s="40" t="n">
        <f aca="false">IF(OR(D22="",D22+G22=0),"",D22/(D22+G22))</f>
        <v>0.21105527638191</v>
      </c>
      <c r="K22" s="40" t="n">
        <f aca="false">IF(E22="","",E22/(E22+H22))</f>
        <v>0.215767634854772</v>
      </c>
      <c r="L22" s="69" t="n">
        <f aca="false">IF(OR(K22="",J22=""),"",(J22-K22)*100)</f>
        <v>-0.471235847286225</v>
      </c>
      <c r="M22" s="36" t="n">
        <v>4.97544251941188</v>
      </c>
      <c r="N22" s="36" t="n">
        <v>1.27629670766665</v>
      </c>
      <c r="O22" s="36" t="n">
        <f aca="false">SQRT(M22^2+N22^2)</f>
        <v>5.13653205479849</v>
      </c>
      <c r="P22" s="40" t="n">
        <f aca="false">IF(J22="","",MAX(0,J22-1.96*O22/100))</f>
        <v>0.110379248107859</v>
      </c>
      <c r="Q22" s="40" t="n">
        <f aca="false">IF(J22="","",MIN(1,J22+1.96*O22/100))</f>
        <v>0.31173130465596</v>
      </c>
      <c r="R22" s="32" t="str">
        <f aca="false">IF(L22="","",IF(ABS(L22)&lt;=O22,"Yes","No"))</f>
        <v>Yes</v>
      </c>
      <c r="S22" s="32" t="str">
        <f aca="false">IF(L22="","",IF(ABS(L22)&lt;=1.96*O22,"Yes","No"))</f>
        <v>Yes</v>
      </c>
      <c r="T22" s="59" t="n">
        <f aca="false">IF(D22="","",ROUND(SQRT(((D22+G22)*O22/100)^2+(J22*(D22+G22)*0.12018)^2),0))</f>
        <v>11</v>
      </c>
      <c r="U22" s="32"/>
    </row>
    <row r="23" customFormat="false" ht="15" hidden="false" customHeight="false" outlineLevel="0" collapsed="false">
      <c r="A23" s="32" t="s">
        <v>159</v>
      </c>
      <c r="B23" s="32" t="s">
        <v>190</v>
      </c>
      <c r="C23" s="32" t="s">
        <v>191</v>
      </c>
      <c r="D23" s="59" t="n">
        <v>205</v>
      </c>
      <c r="E23" s="59" t="n">
        <v>233</v>
      </c>
      <c r="F23" s="68" t="n">
        <f aca="false">IF(E23="","",D23-E23)</f>
        <v>-28</v>
      </c>
      <c r="G23" s="59" t="n">
        <v>303</v>
      </c>
      <c r="H23" s="59" t="n">
        <v>333</v>
      </c>
      <c r="I23" s="68" t="n">
        <f aca="false">IF(H23="","",G23-H23)</f>
        <v>-30</v>
      </c>
      <c r="J23" s="40" t="n">
        <f aca="false">IF(OR(D23="",D23+G23=0),"",D23/(D23+G23))</f>
        <v>0.403543307086614</v>
      </c>
      <c r="K23" s="40" t="n">
        <f aca="false">IF(E23="","",E23/(E23+H23))</f>
        <v>0.411660777385159</v>
      </c>
      <c r="L23" s="69" t="n">
        <f aca="false">IF(OR(K23="",J23=""),"",(J23-K23)*100)</f>
        <v>-0.811747029854482</v>
      </c>
      <c r="M23" s="36" t="n">
        <v>4.97544251941188</v>
      </c>
      <c r="N23" s="36" t="n">
        <v>1.27629670766665</v>
      </c>
      <c r="O23" s="36" t="n">
        <f aca="false">SQRT(M23^2+N23^2)</f>
        <v>5.13653205479849</v>
      </c>
      <c r="P23" s="40" t="n">
        <f aca="false">IF(J23="","",MAX(0,J23-1.96*O23/100))</f>
        <v>0.302867278812564</v>
      </c>
      <c r="Q23" s="40" t="n">
        <f aca="false">IF(J23="","",MIN(1,J23+1.96*O23/100))</f>
        <v>0.504219335360665</v>
      </c>
      <c r="R23" s="32" t="str">
        <f aca="false">IF(L23="","",IF(ABS(L23)&lt;=O23,"Yes","No"))</f>
        <v>Yes</v>
      </c>
      <c r="S23" s="32" t="str">
        <f aca="false">IF(L23="","",IF(ABS(L23)&lt;=1.96*O23,"Yes","No"))</f>
        <v>Yes</v>
      </c>
      <c r="T23" s="59" t="n">
        <f aca="false">IF(D23="","",ROUND(SQRT(((D23+G23)*O23/100)^2+(J23*(D23+G23)*0.12018)^2),0))</f>
        <v>36</v>
      </c>
      <c r="U23" s="32"/>
    </row>
    <row r="24" customFormat="false" ht="15" hidden="false" customHeight="false" outlineLevel="0" collapsed="false">
      <c r="A24" s="32" t="s">
        <v>159</v>
      </c>
      <c r="B24" s="32" t="s">
        <v>190</v>
      </c>
      <c r="C24" s="32" t="s">
        <v>192</v>
      </c>
      <c r="D24" s="59" t="n">
        <v>187</v>
      </c>
      <c r="E24" s="59" t="n">
        <v>242</v>
      </c>
      <c r="F24" s="68" t="n">
        <f aca="false">IF(E24="","",D24-E24)</f>
        <v>-55</v>
      </c>
      <c r="G24" s="59" t="n">
        <v>270</v>
      </c>
      <c r="H24" s="59" t="n">
        <v>285</v>
      </c>
      <c r="I24" s="68" t="n">
        <f aca="false">IF(H24="","",G24-H24)</f>
        <v>-15</v>
      </c>
      <c r="J24" s="40" t="n">
        <f aca="false">IF(OR(D24="",D24+G24=0),"",D24/(D24+G24))</f>
        <v>0.409190371991247</v>
      </c>
      <c r="K24" s="40" t="n">
        <f aca="false">IF(E24="","",E24/(E24+H24))</f>
        <v>0.459203036053131</v>
      </c>
      <c r="L24" s="69" t="n">
        <f aca="false">IF(OR(K24="",J24=""),"",(J24-K24)*100)</f>
        <v>-5.00126640618837</v>
      </c>
      <c r="M24" s="36" t="n">
        <v>4.97544251941188</v>
      </c>
      <c r="N24" s="36" t="n">
        <v>1.27629670766665</v>
      </c>
      <c r="O24" s="36" t="n">
        <f aca="false">SQRT(M24^2+N24^2)</f>
        <v>5.13653205479849</v>
      </c>
      <c r="P24" s="40" t="n">
        <f aca="false">IF(J24="","",MAX(0,J24-1.96*O24/100))</f>
        <v>0.308514343717197</v>
      </c>
      <c r="Q24" s="40" t="n">
        <f aca="false">IF(J24="","",MIN(1,J24+1.96*O24/100))</f>
        <v>0.509866400265298</v>
      </c>
      <c r="R24" s="32" t="str">
        <f aca="false">IF(L24="","",IF(ABS(L24)&lt;=O24,"Yes","No"))</f>
        <v>Yes</v>
      </c>
      <c r="S24" s="32" t="str">
        <f aca="false">IF(L24="","",IF(ABS(L24)&lt;=1.96*O24,"Yes","No"))</f>
        <v>Yes</v>
      </c>
      <c r="T24" s="59" t="n">
        <f aca="false">IF(D24="","",ROUND(SQRT(((D24+G24)*O24/100)^2+(J24*(D24+G24)*0.12018)^2),0))</f>
        <v>32</v>
      </c>
      <c r="U24" s="32"/>
    </row>
    <row r="25" customFormat="false" ht="15" hidden="false" customHeight="false" outlineLevel="0" collapsed="false">
      <c r="A25" s="32" t="s">
        <v>159</v>
      </c>
      <c r="B25" s="32" t="s">
        <v>190</v>
      </c>
      <c r="C25" s="32" t="s">
        <v>193</v>
      </c>
      <c r="D25" s="59" t="n">
        <v>207</v>
      </c>
      <c r="E25" s="59" t="n">
        <v>244</v>
      </c>
      <c r="F25" s="68" t="n">
        <f aca="false">IF(E25="","",D25-E25)</f>
        <v>-37</v>
      </c>
      <c r="G25" s="59" t="n">
        <v>305</v>
      </c>
      <c r="H25" s="59" t="n">
        <v>330</v>
      </c>
      <c r="I25" s="68" t="n">
        <f aca="false">IF(H25="","",G25-H25)</f>
        <v>-25</v>
      </c>
      <c r="J25" s="40" t="n">
        <f aca="false">IF(OR(D25="",D25+G25=0),"",D25/(D25+G25))</f>
        <v>0.404296875</v>
      </c>
      <c r="K25" s="40" t="n">
        <f aca="false">IF(E25="","",E25/(E25+H25))</f>
        <v>0.425087108013937</v>
      </c>
      <c r="L25" s="69" t="n">
        <f aca="false">IF(OR(K25="",J25=""),"",(J25-K25)*100)</f>
        <v>-2.07902330139373</v>
      </c>
      <c r="M25" s="36" t="n">
        <v>4.97544251941188</v>
      </c>
      <c r="N25" s="36" t="n">
        <v>1.27629670766665</v>
      </c>
      <c r="O25" s="36" t="n">
        <f aca="false">SQRT(M25^2+N25^2)</f>
        <v>5.13653205479849</v>
      </c>
      <c r="P25" s="40" t="n">
        <f aca="false">IF(J25="","",MAX(0,J25-1.96*O25/100))</f>
        <v>0.30362084672595</v>
      </c>
      <c r="Q25" s="40" t="n">
        <f aca="false">IF(J25="","",MIN(1,J25+1.96*O25/100))</f>
        <v>0.50497290327405</v>
      </c>
      <c r="R25" s="32" t="str">
        <f aca="false">IF(L25="","",IF(ABS(L25)&lt;=O25,"Yes","No"))</f>
        <v>Yes</v>
      </c>
      <c r="S25" s="32" t="str">
        <f aca="false">IF(L25="","",IF(ABS(L25)&lt;=1.96*O25,"Yes","No"))</f>
        <v>Yes</v>
      </c>
      <c r="T25" s="59" t="n">
        <f aca="false">IF(D25="","",ROUND(SQRT(((D25+G25)*O25/100)^2+(J25*(D25+G25)*0.12018)^2),0))</f>
        <v>36</v>
      </c>
      <c r="U25" s="32"/>
    </row>
    <row r="26" customFormat="false" ht="15" hidden="false" customHeight="false" outlineLevel="0" collapsed="false">
      <c r="A26" s="32" t="s">
        <v>159</v>
      </c>
      <c r="B26" s="32" t="s">
        <v>194</v>
      </c>
      <c r="C26" s="32" t="s">
        <v>195</v>
      </c>
      <c r="D26" s="59" t="n">
        <v>226</v>
      </c>
      <c r="E26" s="59" t="n">
        <v>246</v>
      </c>
      <c r="F26" s="68" t="n">
        <f aca="false">IF(E26="","",D26-E26)</f>
        <v>-20</v>
      </c>
      <c r="G26" s="59" t="n">
        <v>469</v>
      </c>
      <c r="H26" s="59" t="n">
        <v>553</v>
      </c>
      <c r="I26" s="68" t="n">
        <f aca="false">IF(H26="","",G26-H26)</f>
        <v>-84</v>
      </c>
      <c r="J26" s="40" t="n">
        <f aca="false">IF(OR(D26="",D26+G26=0),"",D26/(D26+G26))</f>
        <v>0.325179856115108</v>
      </c>
      <c r="K26" s="40" t="n">
        <f aca="false">IF(E26="","",E26/(E26+H26))</f>
        <v>0.307884856070088</v>
      </c>
      <c r="L26" s="69" t="n">
        <f aca="false">IF(OR(K26="",J26=""),"",(J26-K26)*100)</f>
        <v>1.72950000450203</v>
      </c>
      <c r="M26" s="36" t="n">
        <v>3.80525347525913</v>
      </c>
      <c r="N26" s="36" t="n">
        <v>1.27629670766665</v>
      </c>
      <c r="O26" s="36" t="n">
        <f aca="false">SQRT(M26^2+N26^2)</f>
        <v>4.01358783346926</v>
      </c>
      <c r="P26" s="40" t="n">
        <f aca="false">IF(J26="","",MAX(0,J26-1.96*O26/100))</f>
        <v>0.246513534579111</v>
      </c>
      <c r="Q26" s="40" t="n">
        <f aca="false">IF(J26="","",MIN(1,J26+1.96*O26/100))</f>
        <v>0.403846177651105</v>
      </c>
      <c r="R26" s="32" t="str">
        <f aca="false">IF(L26="","",IF(ABS(L26)&lt;=O26,"Yes","No"))</f>
        <v>Yes</v>
      </c>
      <c r="S26" s="32" t="str">
        <f aca="false">IF(L26="","",IF(ABS(L26)&lt;=1.96*O26,"Yes","No"))</f>
        <v>Yes</v>
      </c>
      <c r="T26" s="59" t="n">
        <f aca="false">IF(D26="","",ROUND(SQRT(((D26+G26)*O26/100)^2+(J26*(D26+G26)*0.07897)^2),0))</f>
        <v>33</v>
      </c>
      <c r="U26" s="32"/>
    </row>
    <row r="27" customFormat="false" ht="15" hidden="false" customHeight="false" outlineLevel="0" collapsed="false">
      <c r="A27" s="32" t="s">
        <v>159</v>
      </c>
      <c r="B27" s="32" t="s">
        <v>194</v>
      </c>
      <c r="C27" s="32" t="s">
        <v>196</v>
      </c>
      <c r="D27" s="59" t="n">
        <v>157</v>
      </c>
      <c r="E27" s="59" t="n">
        <v>184</v>
      </c>
      <c r="F27" s="68" t="n">
        <f aca="false">IF(E27="","",D27-E27)</f>
        <v>-27</v>
      </c>
      <c r="G27" s="59" t="n">
        <v>305</v>
      </c>
      <c r="H27" s="59" t="n">
        <v>363</v>
      </c>
      <c r="I27" s="68" t="n">
        <f aca="false">IF(H27="","",G27-H27)</f>
        <v>-58</v>
      </c>
      <c r="J27" s="40" t="n">
        <f aca="false">IF(OR(D27="",D27+G27=0),"",D27/(D27+G27))</f>
        <v>0.33982683982684</v>
      </c>
      <c r="K27" s="40" t="n">
        <f aca="false">IF(E27="","",E27/(E27+H27))</f>
        <v>0.336380255941499</v>
      </c>
      <c r="L27" s="69" t="n">
        <f aca="false">IF(OR(K27="",J27=""),"",(J27-K27)*100)</f>
        <v>0.344658388534075</v>
      </c>
      <c r="M27" s="36" t="n">
        <v>4.97544251941188</v>
      </c>
      <c r="N27" s="36" t="n">
        <v>1.27629670766665</v>
      </c>
      <c r="O27" s="36" t="n">
        <f aca="false">SQRT(M27^2+N27^2)</f>
        <v>5.13653205479849</v>
      </c>
      <c r="P27" s="40" t="n">
        <f aca="false">IF(J27="","",MAX(0,J27-1.96*O27/100))</f>
        <v>0.239150811552789</v>
      </c>
      <c r="Q27" s="40" t="n">
        <f aca="false">IF(J27="","",MIN(1,J27+1.96*O27/100))</f>
        <v>0.44050286810089</v>
      </c>
      <c r="R27" s="32" t="str">
        <f aca="false">IF(L27="","",IF(ABS(L27)&lt;=O27,"Yes","No"))</f>
        <v>Yes</v>
      </c>
      <c r="S27" s="32" t="str">
        <f aca="false">IF(L27="","",IF(ABS(L27)&lt;=1.96*O27,"Yes","No"))</f>
        <v>Yes</v>
      </c>
      <c r="T27" s="59" t="n">
        <f aca="false">IF(D27="","",ROUND(SQRT(((D27+G27)*O27/100)^2+(J27*(D27+G27)*0.12018)^2),0))</f>
        <v>30</v>
      </c>
      <c r="U27" s="32"/>
    </row>
    <row r="28" customFormat="false" ht="15" hidden="false" customHeight="false" outlineLevel="0" collapsed="false">
      <c r="A28" s="32" t="s">
        <v>159</v>
      </c>
      <c r="B28" s="32" t="s">
        <v>197</v>
      </c>
      <c r="C28" s="32" t="s">
        <v>198</v>
      </c>
      <c r="D28" s="59" t="n">
        <v>94</v>
      </c>
      <c r="E28" s="59" t="n">
        <v>101</v>
      </c>
      <c r="F28" s="68" t="n">
        <f aca="false">IF(E28="","",D28-E28)</f>
        <v>-7</v>
      </c>
      <c r="G28" s="59" t="n">
        <v>250</v>
      </c>
      <c r="H28" s="59" t="n">
        <v>288</v>
      </c>
      <c r="I28" s="68" t="n">
        <f aca="false">IF(H28="","",G28-H28)</f>
        <v>-38</v>
      </c>
      <c r="J28" s="40" t="n">
        <f aca="false">IF(OR(D28="",D28+G28=0),"",D28/(D28+G28))</f>
        <v>0.273255813953488</v>
      </c>
      <c r="K28" s="40" t="n">
        <f aca="false">IF(E28="","",E28/(E28+H28))</f>
        <v>0.259640102827764</v>
      </c>
      <c r="L28" s="69" t="n">
        <f aca="false">IF(OR(K28="",J28=""),"",(J28-K28)*100)</f>
        <v>1.36157111257249</v>
      </c>
      <c r="M28" s="36" t="n">
        <v>4.97544251941188</v>
      </c>
      <c r="N28" s="36" t="n">
        <v>1.27629670766665</v>
      </c>
      <c r="O28" s="36" t="n">
        <f aca="false">SQRT(M28^2+N28^2)</f>
        <v>5.13653205479849</v>
      </c>
      <c r="P28" s="40" t="n">
        <f aca="false">IF(J28="","",MAX(0,J28-1.96*O28/100))</f>
        <v>0.172579785679438</v>
      </c>
      <c r="Q28" s="40" t="n">
        <f aca="false">IF(J28="","",MIN(1,J28+1.96*O28/100))</f>
        <v>0.373931842227539</v>
      </c>
      <c r="R28" s="32" t="str">
        <f aca="false">IF(L28="","",IF(ABS(L28)&lt;=O28,"Yes","No"))</f>
        <v>Yes</v>
      </c>
      <c r="S28" s="32" t="str">
        <f aca="false">IF(L28="","",IF(ABS(L28)&lt;=1.96*O28,"Yes","No"))</f>
        <v>Yes</v>
      </c>
      <c r="T28" s="59" t="n">
        <f aca="false">IF(D28="","",ROUND(SQRT(((D28+G28)*O28/100)^2+(J28*(D28+G28)*0.12018)^2),0))</f>
        <v>21</v>
      </c>
      <c r="U28" s="32"/>
    </row>
    <row r="29" customFormat="false" ht="15" hidden="false" customHeight="false" outlineLevel="0" collapsed="false">
      <c r="A29" s="32" t="s">
        <v>159</v>
      </c>
      <c r="B29" s="32" t="s">
        <v>197</v>
      </c>
      <c r="C29" s="32" t="s">
        <v>199</v>
      </c>
      <c r="D29" s="59" t="n">
        <v>82</v>
      </c>
      <c r="E29" s="59" t="n">
        <v>95</v>
      </c>
      <c r="F29" s="68" t="n">
        <f aca="false">IF(E29="","",D29-E29)</f>
        <v>-13</v>
      </c>
      <c r="G29" s="59" t="n">
        <v>182</v>
      </c>
      <c r="H29" s="59" t="n">
        <v>211</v>
      </c>
      <c r="I29" s="68" t="n">
        <f aca="false">IF(H29="","",G29-H29)</f>
        <v>-29</v>
      </c>
      <c r="J29" s="40" t="n">
        <f aca="false">IF(OR(D29="",D29+G29=0),"",D29/(D29+G29))</f>
        <v>0.310606060606061</v>
      </c>
      <c r="K29" s="40" t="n">
        <f aca="false">IF(E29="","",E29/(E29+H29))</f>
        <v>0.310457516339869</v>
      </c>
      <c r="L29" s="69" t="n">
        <f aca="false">IF(OR(K29="",J29=""),"",(J29-K29)*100)</f>
        <v>0.0148544266191319</v>
      </c>
      <c r="M29" s="36" t="n">
        <v>4.97544251941188</v>
      </c>
      <c r="N29" s="36" t="n">
        <v>1.27629670766665</v>
      </c>
      <c r="O29" s="36" t="n">
        <f aca="false">SQRT(M29^2+N29^2)</f>
        <v>5.13653205479849</v>
      </c>
      <c r="P29" s="40" t="n">
        <f aca="false">IF(J29="","",MAX(0,J29-1.96*O29/100))</f>
        <v>0.20993003233201</v>
      </c>
      <c r="Q29" s="40" t="n">
        <f aca="false">IF(J29="","",MIN(1,J29+1.96*O29/100))</f>
        <v>0.411282088880111</v>
      </c>
      <c r="R29" s="32" t="str">
        <f aca="false">IF(L29="","",IF(ABS(L29)&lt;=O29,"Yes","No"))</f>
        <v>Yes</v>
      </c>
      <c r="S29" s="32" t="str">
        <f aca="false">IF(L29="","",IF(ABS(L29)&lt;=1.96*O29,"Yes","No"))</f>
        <v>Yes</v>
      </c>
      <c r="T29" s="59" t="n">
        <f aca="false">IF(D29="","",ROUND(SQRT(((D29+G29)*O29/100)^2+(J29*(D29+G29)*0.12018)^2),0))</f>
        <v>17</v>
      </c>
      <c r="U29" s="32"/>
    </row>
    <row r="30" customFormat="false" ht="15" hidden="false" customHeight="false" outlineLevel="0" collapsed="false">
      <c r="A30" s="32" t="s">
        <v>159</v>
      </c>
      <c r="B30" s="32" t="s">
        <v>197</v>
      </c>
      <c r="C30" s="32" t="s">
        <v>200</v>
      </c>
      <c r="D30" s="59" t="n">
        <v>266</v>
      </c>
      <c r="E30" s="59" t="n">
        <v>350</v>
      </c>
      <c r="F30" s="68" t="n">
        <f aca="false">IF(E30="","",D30-E30)</f>
        <v>-84</v>
      </c>
      <c r="G30" s="59" t="n">
        <v>683</v>
      </c>
      <c r="H30" s="59" t="n">
        <v>728</v>
      </c>
      <c r="I30" s="68" t="n">
        <f aca="false">IF(H30="","",G30-H30)</f>
        <v>-45</v>
      </c>
      <c r="J30" s="40" t="n">
        <f aca="false">IF(OR(D30="",D30+G30=0),"",D30/(D30+G30))</f>
        <v>0.280295047418335</v>
      </c>
      <c r="K30" s="40" t="n">
        <f aca="false">IF(E30="","",E30/(E30+H30))</f>
        <v>0.324675324675325</v>
      </c>
      <c r="L30" s="69" t="n">
        <f aca="false">IF(OR(K30="",J30=""),"",(J30-K30)*100)</f>
        <v>-4.43802772569896</v>
      </c>
      <c r="M30" s="36" t="n">
        <v>3.65578877277347</v>
      </c>
      <c r="N30" s="36" t="n">
        <v>1.27629670766665</v>
      </c>
      <c r="O30" s="36" t="n">
        <f aca="false">SQRT(M30^2+N30^2)</f>
        <v>3.87217314142037</v>
      </c>
      <c r="P30" s="40" t="n">
        <f aca="false">IF(J30="","",MAX(0,J30-1.96*O30/100))</f>
        <v>0.204400453846496</v>
      </c>
      <c r="Q30" s="40" t="n">
        <f aca="false">IF(J30="","",MIN(1,J30+1.96*O30/100))</f>
        <v>0.356189640990174</v>
      </c>
      <c r="R30" s="32" t="str">
        <f aca="false">IF(L30="","",IF(ABS(L30)&lt;=O30,"Yes","No"))</f>
        <v>No</v>
      </c>
      <c r="S30" s="32" t="str">
        <f aca="false">IF(L30="","",IF(ABS(L30)&lt;=1.96*O30,"Yes","No"))</f>
        <v>Yes</v>
      </c>
      <c r="T30" s="59" t="n">
        <f aca="false">IF(D30="","",ROUND(SQRT(((D30+G30)*O30/100)^2+(J30*(D30+G30)*0.07933)^2),0))</f>
        <v>42</v>
      </c>
      <c r="U30" s="32"/>
    </row>
    <row r="31" customFormat="false" ht="15" hidden="false" customHeight="false" outlineLevel="0" collapsed="false">
      <c r="A31" s="32" t="s">
        <v>159</v>
      </c>
      <c r="B31" s="32" t="s">
        <v>202</v>
      </c>
      <c r="C31" s="32" t="s">
        <v>203</v>
      </c>
      <c r="D31" s="59" t="n">
        <v>213</v>
      </c>
      <c r="E31" s="59" t="n">
        <v>245</v>
      </c>
      <c r="F31" s="68" t="n">
        <f aca="false">IF(E31="","",D31-E31)</f>
        <v>-32</v>
      </c>
      <c r="G31" s="59" t="n">
        <v>279</v>
      </c>
      <c r="H31" s="59" t="n">
        <v>317</v>
      </c>
      <c r="I31" s="68" t="n">
        <f aca="false">IF(H31="","",G31-H31)</f>
        <v>-38</v>
      </c>
      <c r="J31" s="40" t="n">
        <f aca="false">IF(OR(D31="",D31+G31=0),"",D31/(D31+G31))</f>
        <v>0.432926829268293</v>
      </c>
      <c r="K31" s="40" t="n">
        <f aca="false">IF(E31="","",E31/(E31+H31))</f>
        <v>0.435943060498221</v>
      </c>
      <c r="L31" s="69" t="n">
        <f aca="false">IF(OR(K31="",J31=""),"",(J31-K31)*100)</f>
        <v>-0.301623122992795</v>
      </c>
      <c r="M31" s="36" t="n">
        <v>4.97544251941188</v>
      </c>
      <c r="N31" s="36" t="n">
        <v>1.27629670766665</v>
      </c>
      <c r="O31" s="36" t="n">
        <f aca="false">SQRT(M31^2+N31^2)</f>
        <v>5.13653205479849</v>
      </c>
      <c r="P31" s="40" t="n">
        <f aca="false">IF(J31="","",MAX(0,J31-1.96*O31/100))</f>
        <v>0.332250800994242</v>
      </c>
      <c r="Q31" s="40" t="n">
        <f aca="false">IF(J31="","",MIN(1,J31+1.96*O31/100))</f>
        <v>0.533602857542343</v>
      </c>
      <c r="R31" s="32" t="str">
        <f aca="false">IF(L31="","",IF(ABS(L31)&lt;=O31,"Yes","No"))</f>
        <v>Yes</v>
      </c>
      <c r="S31" s="32" t="str">
        <f aca="false">IF(L31="","",IF(ABS(L31)&lt;=1.96*O31,"Yes","No"))</f>
        <v>Yes</v>
      </c>
      <c r="T31" s="59" t="n">
        <f aca="false">IF(D31="","",ROUND(SQRT(((D31+G31)*O31/100)^2+(J31*(D31+G31)*0.12018)^2),0))</f>
        <v>36</v>
      </c>
      <c r="U31" s="32"/>
    </row>
    <row r="32" customFormat="false" ht="15" hidden="false" customHeight="false" outlineLevel="0" collapsed="false">
      <c r="A32" s="32" t="s">
        <v>159</v>
      </c>
      <c r="B32" s="32" t="s">
        <v>202</v>
      </c>
      <c r="C32" s="32" t="s">
        <v>204</v>
      </c>
      <c r="D32" s="59" t="n">
        <v>224</v>
      </c>
      <c r="E32" s="59" t="n">
        <v>243</v>
      </c>
      <c r="F32" s="68" t="n">
        <f aca="false">IF(E32="","",D32-E32)</f>
        <v>-19</v>
      </c>
      <c r="G32" s="59" t="n">
        <v>308</v>
      </c>
      <c r="H32" s="59" t="n">
        <v>389</v>
      </c>
      <c r="I32" s="68" t="n">
        <f aca="false">IF(H32="","",G32-H32)</f>
        <v>-81</v>
      </c>
      <c r="J32" s="40" t="n">
        <f aca="false">IF(OR(D32="",D32+G32=0),"",D32/(D32+G32))</f>
        <v>0.421052631578947</v>
      </c>
      <c r="K32" s="40" t="n">
        <f aca="false">IF(E32="","",E32/(E32+H32))</f>
        <v>0.384493670886076</v>
      </c>
      <c r="L32" s="69" t="n">
        <f aca="false">IF(OR(K32="",J32=""),"",(J32-K32)*100)</f>
        <v>3.65589606928714</v>
      </c>
      <c r="M32" s="36" t="n">
        <v>3.80525347525913</v>
      </c>
      <c r="N32" s="36" t="n">
        <v>1.27629670766665</v>
      </c>
      <c r="O32" s="36" t="n">
        <f aca="false">SQRT(M32^2+N32^2)</f>
        <v>4.01358783346926</v>
      </c>
      <c r="P32" s="40" t="n">
        <f aca="false">IF(J32="","",MAX(0,J32-1.96*O32/100))</f>
        <v>0.34238631004295</v>
      </c>
      <c r="Q32" s="40" t="n">
        <f aca="false">IF(J32="","",MIN(1,J32+1.96*O32/100))</f>
        <v>0.499718953114945</v>
      </c>
      <c r="R32" s="32" t="str">
        <f aca="false">IF(L32="","",IF(ABS(L32)&lt;=O32,"Yes","No"))</f>
        <v>Yes</v>
      </c>
      <c r="S32" s="32" t="str">
        <f aca="false">IF(L32="","",IF(ABS(L32)&lt;=1.96*O32,"Yes","No"))</f>
        <v>Yes</v>
      </c>
      <c r="T32" s="59" t="n">
        <f aca="false">IF(D32="","",ROUND(SQRT(((D32+G32)*O32/100)^2+(J32*(D32+G32)*0.07897)^2),0))</f>
        <v>28</v>
      </c>
      <c r="U32" s="32"/>
    </row>
    <row r="33" customFormat="false" ht="15" hidden="false" customHeight="false" outlineLevel="0" collapsed="false">
      <c r="A33" s="32" t="s">
        <v>159</v>
      </c>
      <c r="B33" s="32" t="s">
        <v>205</v>
      </c>
      <c r="C33" s="32" t="s">
        <v>205</v>
      </c>
      <c r="D33" s="59" t="n">
        <v>104</v>
      </c>
      <c r="E33" s="59" t="n">
        <v>96</v>
      </c>
      <c r="F33" s="68" t="n">
        <f aca="false">IF(E33="","",D33-E33)</f>
        <v>8</v>
      </c>
      <c r="G33" s="59" t="n">
        <v>388</v>
      </c>
      <c r="H33" s="59" t="n">
        <v>444</v>
      </c>
      <c r="I33" s="68" t="n">
        <f aca="false">IF(H33="","",G33-H33)</f>
        <v>-56</v>
      </c>
      <c r="J33" s="40" t="n">
        <f aca="false">IF(OR(D33="",D33+G33=0),"",D33/(D33+G33))</f>
        <v>0.211382113821138</v>
      </c>
      <c r="K33" s="40" t="n">
        <f aca="false">IF(E33="","",E33/(E33+H33))</f>
        <v>0.177777777777778</v>
      </c>
      <c r="L33" s="69" t="n">
        <f aca="false">IF(OR(K33="",J33=""),"",(J33-K33)*100)</f>
        <v>3.36043360433604</v>
      </c>
      <c r="M33" s="36" t="n">
        <v>4.97544251941188</v>
      </c>
      <c r="N33" s="36" t="n">
        <v>1.27629670766665</v>
      </c>
      <c r="O33" s="36" t="n">
        <f aca="false">SQRT(M33^2+N33^2)</f>
        <v>5.13653205479849</v>
      </c>
      <c r="P33" s="40" t="n">
        <f aca="false">IF(J33="","",MAX(0,J33-1.96*O33/100))</f>
        <v>0.110706085547088</v>
      </c>
      <c r="Q33" s="40" t="n">
        <f aca="false">IF(J33="","",MIN(1,J33+1.96*O33/100))</f>
        <v>0.312058142095189</v>
      </c>
      <c r="R33" s="32" t="str">
        <f aca="false">IF(L33="","",IF(ABS(L33)&lt;=O33,"Yes","No"))</f>
        <v>Yes</v>
      </c>
      <c r="S33" s="32" t="str">
        <f aca="false">IF(L33="","",IF(ABS(L33)&lt;=1.96*O33,"Yes","No"))</f>
        <v>Yes</v>
      </c>
      <c r="T33" s="59" t="n">
        <f aca="false">IF(D33="","",ROUND(SQRT(((D33+G33)*O33/100)^2+(J33*(D33+G33)*0.12018)^2),0))</f>
        <v>28</v>
      </c>
      <c r="U33" s="32"/>
    </row>
    <row r="34" customFormat="false" ht="15" hidden="false" customHeight="false" outlineLevel="0" collapsed="false">
      <c r="A34" s="32" t="s">
        <v>159</v>
      </c>
      <c r="B34" s="32" t="s">
        <v>206</v>
      </c>
      <c r="C34" s="32" t="s">
        <v>207</v>
      </c>
      <c r="D34" s="59" t="n">
        <v>218</v>
      </c>
      <c r="E34" s="59" t="n">
        <v>241</v>
      </c>
      <c r="F34" s="68" t="n">
        <f aca="false">IF(E34="","",D34-E34)</f>
        <v>-23</v>
      </c>
      <c r="G34" s="59" t="n">
        <v>401</v>
      </c>
      <c r="H34" s="59" t="n">
        <v>438</v>
      </c>
      <c r="I34" s="68" t="n">
        <f aca="false">IF(H34="","",G34-H34)</f>
        <v>-37</v>
      </c>
      <c r="J34" s="40" t="n">
        <f aca="false">IF(OR(D34="",D34+G34=0),"",D34/(D34+G34))</f>
        <v>0.352180936995153</v>
      </c>
      <c r="K34" s="40" t="n">
        <f aca="false">IF(E34="","",E34/(E34+H34))</f>
        <v>0.354933726067747</v>
      </c>
      <c r="L34" s="69" t="n">
        <f aca="false">IF(OR(K34="",J34=""),"",(J34-K34)*100)</f>
        <v>-0.275278907259324</v>
      </c>
      <c r="M34" s="36" t="n">
        <v>3.80525347525913</v>
      </c>
      <c r="N34" s="36" t="n">
        <v>1.27629670766665</v>
      </c>
      <c r="O34" s="36" t="n">
        <f aca="false">SQRT(M34^2+N34^2)</f>
        <v>4.01358783346926</v>
      </c>
      <c r="P34" s="40" t="n">
        <f aca="false">IF(J34="","",MAX(0,J34-1.96*O34/100))</f>
        <v>0.273514615459156</v>
      </c>
      <c r="Q34" s="40" t="n">
        <f aca="false">IF(J34="","",MIN(1,J34+1.96*O34/100))</f>
        <v>0.430847258531151</v>
      </c>
      <c r="R34" s="32" t="str">
        <f aca="false">IF(L34="","",IF(ABS(L34)&lt;=O34,"Yes","No"))</f>
        <v>Yes</v>
      </c>
      <c r="S34" s="32" t="str">
        <f aca="false">IF(L34="","",IF(ABS(L34)&lt;=1.96*O34,"Yes","No"))</f>
        <v>Yes</v>
      </c>
      <c r="T34" s="59" t="n">
        <f aca="false">IF(D34="","",ROUND(SQRT(((D34+G34)*O34/100)^2+(J34*(D34+G34)*0.07897)^2),0))</f>
        <v>30</v>
      </c>
      <c r="U34" s="32"/>
    </row>
    <row r="35" customFormat="false" ht="15" hidden="false" customHeight="false" outlineLevel="0" collapsed="false">
      <c r="A35" s="32" t="s">
        <v>159</v>
      </c>
      <c r="B35" s="32" t="s">
        <v>206</v>
      </c>
      <c r="C35" s="32" t="s">
        <v>208</v>
      </c>
      <c r="D35" s="59" t="n">
        <v>348</v>
      </c>
      <c r="E35" s="59" t="n">
        <v>392</v>
      </c>
      <c r="F35" s="68" t="n">
        <f aca="false">IF(E35="","",D35-E35)</f>
        <v>-44</v>
      </c>
      <c r="G35" s="59" t="n">
        <v>514</v>
      </c>
      <c r="H35" s="59" t="n">
        <v>544</v>
      </c>
      <c r="I35" s="68" t="n">
        <f aca="false">IF(H35="","",G35-H35)</f>
        <v>-30</v>
      </c>
      <c r="J35" s="40" t="n">
        <f aca="false">IF(OR(D35="",D35+G35=0),"",D35/(D35+G35))</f>
        <v>0.403712296983759</v>
      </c>
      <c r="K35" s="40" t="n">
        <f aca="false">IF(E35="","",E35/(E35+H35))</f>
        <v>0.418803418803419</v>
      </c>
      <c r="L35" s="69" t="n">
        <f aca="false">IF(OR(K35="",J35=""),"",(J35-K35)*100)</f>
        <v>-1.50911218196601</v>
      </c>
      <c r="M35" s="36" t="n">
        <v>3.65578877277347</v>
      </c>
      <c r="N35" s="36" t="n">
        <v>1.27629670766665</v>
      </c>
      <c r="O35" s="36" t="n">
        <f aca="false">SQRT(M35^2+N35^2)</f>
        <v>3.87217314142037</v>
      </c>
      <c r="P35" s="40" t="n">
        <f aca="false">IF(J35="","",MAX(0,J35-1.96*O35/100))</f>
        <v>0.327817703411919</v>
      </c>
      <c r="Q35" s="40" t="n">
        <f aca="false">IF(J35="","",MIN(1,J35+1.96*O35/100))</f>
        <v>0.479606890555598</v>
      </c>
      <c r="R35" s="32" t="str">
        <f aca="false">IF(L35="","",IF(ABS(L35)&lt;=O35,"Yes","No"))</f>
        <v>Yes</v>
      </c>
      <c r="S35" s="32" t="str">
        <f aca="false">IF(L35="","",IF(ABS(L35)&lt;=1.96*O35,"Yes","No"))</f>
        <v>Yes</v>
      </c>
      <c r="T35" s="59" t="n">
        <f aca="false">IF(D35="","",ROUND(SQRT(((D35+G35)*O35/100)^2+(J35*(D35+G35)*0.07933)^2),0))</f>
        <v>43</v>
      </c>
      <c r="U35" s="32"/>
    </row>
    <row r="36" customFormat="false" ht="15" hidden="false" customHeight="false" outlineLevel="0" collapsed="false">
      <c r="A36" s="32" t="s">
        <v>159</v>
      </c>
      <c r="B36" s="32" t="s">
        <v>206</v>
      </c>
      <c r="C36" s="32" t="s">
        <v>209</v>
      </c>
      <c r="D36" s="59" t="n">
        <v>95</v>
      </c>
      <c r="E36" s="59" t="n">
        <v>104</v>
      </c>
      <c r="F36" s="68" t="n">
        <f aca="false">IF(E36="","",D36-E36)</f>
        <v>-9</v>
      </c>
      <c r="G36" s="59" t="n">
        <v>158</v>
      </c>
      <c r="H36" s="59" t="n">
        <v>190</v>
      </c>
      <c r="I36" s="68" t="n">
        <f aca="false">IF(H36="","",G36-H36)</f>
        <v>-32</v>
      </c>
      <c r="J36" s="40" t="n">
        <f aca="false">IF(OR(D36="",D36+G36=0),"",D36/(D36+G36))</f>
        <v>0.375494071146245</v>
      </c>
      <c r="K36" s="40" t="n">
        <f aca="false">IF(E36="","",E36/(E36+H36))</f>
        <v>0.353741496598639</v>
      </c>
      <c r="L36" s="69" t="n">
        <f aca="false">IF(OR(K36="",J36=""),"",(J36-K36)*100)</f>
        <v>2.17525745476056</v>
      </c>
      <c r="M36" s="36" t="n">
        <v>4.97544251941188</v>
      </c>
      <c r="N36" s="36" t="n">
        <v>1.27629670766665</v>
      </c>
      <c r="O36" s="36" t="n">
        <f aca="false">SQRT(M36^2+N36^2)</f>
        <v>5.13653205479849</v>
      </c>
      <c r="P36" s="40" t="n">
        <f aca="false">IF(J36="","",MAX(0,J36-1.96*O36/100))</f>
        <v>0.274818042872195</v>
      </c>
      <c r="Q36" s="40" t="n">
        <f aca="false">IF(J36="","",MIN(1,J36+1.96*O36/100))</f>
        <v>0.476170099420295</v>
      </c>
      <c r="R36" s="32" t="str">
        <f aca="false">IF(L36="","",IF(ABS(L36)&lt;=O36,"Yes","No"))</f>
        <v>Yes</v>
      </c>
      <c r="S36" s="32" t="str">
        <f aca="false">IF(L36="","",IF(ABS(L36)&lt;=1.96*O36,"Yes","No"))</f>
        <v>Yes</v>
      </c>
      <c r="T36" s="59" t="n">
        <f aca="false">IF(D36="","",ROUND(SQRT(((D36+G36)*O36/100)^2+(J36*(D36+G36)*0.12018)^2),0))</f>
        <v>17</v>
      </c>
      <c r="U36" s="32"/>
    </row>
    <row r="37" customFormat="false" ht="15" hidden="false" customHeight="false" outlineLevel="0" collapsed="false">
      <c r="A37" s="32" t="s">
        <v>159</v>
      </c>
      <c r="B37" s="32" t="s">
        <v>210</v>
      </c>
      <c r="C37" s="32" t="s">
        <v>210</v>
      </c>
      <c r="D37" s="59" t="n">
        <v>53</v>
      </c>
      <c r="E37" s="59" t="n">
        <v>51</v>
      </c>
      <c r="F37" s="68" t="n">
        <f aca="false">IF(E37="","",D37-E37)</f>
        <v>2</v>
      </c>
      <c r="G37" s="59" t="n">
        <v>122</v>
      </c>
      <c r="H37" s="59" t="n">
        <v>136</v>
      </c>
      <c r="I37" s="68" t="n">
        <f aca="false">IF(H37="","",G37-H37)</f>
        <v>-14</v>
      </c>
      <c r="J37" s="40" t="n">
        <f aca="false">IF(OR(D37="",D37+G37=0),"",D37/(D37+G37))</f>
        <v>0.302857142857143</v>
      </c>
      <c r="K37" s="40" t="n">
        <f aca="false">IF(E37="","",E37/(E37+H37))</f>
        <v>0.272727272727273</v>
      </c>
      <c r="L37" s="69" t="n">
        <f aca="false">IF(OR(K37="",J37=""),"",(J37-K37)*100)</f>
        <v>3.01298701298702</v>
      </c>
      <c r="M37" s="36" t="n">
        <v>4.97544251941188</v>
      </c>
      <c r="N37" s="36" t="n">
        <v>1.27629670766665</v>
      </c>
      <c r="O37" s="36" t="n">
        <f aca="false">SQRT(M37^2+N37^2)</f>
        <v>5.13653205479849</v>
      </c>
      <c r="P37" s="40" t="n">
        <f aca="false">IF(J37="","",MAX(0,J37-1.96*O37/100))</f>
        <v>0.202181114583092</v>
      </c>
      <c r="Q37" s="40" t="n">
        <f aca="false">IF(J37="","",MIN(1,J37+1.96*O37/100))</f>
        <v>0.403533171131193</v>
      </c>
      <c r="R37" s="32" t="str">
        <f aca="false">IF(L37="","",IF(ABS(L37)&lt;=O37,"Yes","No"))</f>
        <v>Yes</v>
      </c>
      <c r="S37" s="32" t="str">
        <f aca="false">IF(L37="","",IF(ABS(L37)&lt;=1.96*O37,"Yes","No"))</f>
        <v>Yes</v>
      </c>
      <c r="T37" s="59" t="n">
        <f aca="false">IF(D37="","",ROUND(SQRT(((D37+G37)*O37/100)^2+(J37*(D37+G37)*0.12018)^2),0))</f>
        <v>11</v>
      </c>
      <c r="U37" s="32"/>
    </row>
    <row r="38" customFormat="false" ht="15" hidden="false" customHeight="false" outlineLevel="0" collapsed="false">
      <c r="A38" s="32" t="s">
        <v>159</v>
      </c>
      <c r="B38" s="32" t="s">
        <v>211</v>
      </c>
      <c r="C38" s="32" t="s">
        <v>212</v>
      </c>
      <c r="D38" s="59" t="n">
        <v>290</v>
      </c>
      <c r="E38" s="59" t="n">
        <v>321</v>
      </c>
      <c r="F38" s="68" t="n">
        <f aca="false">IF(E38="","",D38-E38)</f>
        <v>-31</v>
      </c>
      <c r="G38" s="59" t="n">
        <v>398</v>
      </c>
      <c r="H38" s="59" t="n">
        <v>505</v>
      </c>
      <c r="I38" s="68" t="n">
        <f aca="false">IF(H38="","",G38-H38)</f>
        <v>-107</v>
      </c>
      <c r="J38" s="40" t="n">
        <f aca="false">IF(OR(D38="",D38+G38=0),"",D38/(D38+G38))</f>
        <v>0.421511627906977</v>
      </c>
      <c r="K38" s="40" t="n">
        <f aca="false">IF(E38="","",E38/(E38+H38))</f>
        <v>0.38861985472155</v>
      </c>
      <c r="L38" s="69" t="n">
        <f aca="false">IF(OR(K38="",J38=""),"",(J38-K38)*100)</f>
        <v>3.28917731854271</v>
      </c>
      <c r="M38" s="36" t="n">
        <v>3.80525347525913</v>
      </c>
      <c r="N38" s="36" t="n">
        <v>1.27629670766665</v>
      </c>
      <c r="O38" s="36" t="n">
        <f aca="false">SQRT(M38^2+N38^2)</f>
        <v>4.01358783346926</v>
      </c>
      <c r="P38" s="40" t="n">
        <f aca="false">IF(J38="","",MAX(0,J38-1.96*O38/100))</f>
        <v>0.342845306370979</v>
      </c>
      <c r="Q38" s="40" t="n">
        <f aca="false">IF(J38="","",MIN(1,J38+1.96*O38/100))</f>
        <v>0.500177949442974</v>
      </c>
      <c r="R38" s="32" t="str">
        <f aca="false">IF(L38="","",IF(ABS(L38)&lt;=O38,"Yes","No"))</f>
        <v>Yes</v>
      </c>
      <c r="S38" s="32" t="str">
        <f aca="false">IF(L38="","",IF(ABS(L38)&lt;=1.96*O38,"Yes","No"))</f>
        <v>Yes</v>
      </c>
      <c r="T38" s="59" t="n">
        <f aca="false">IF(D38="","",ROUND(SQRT(((D38+G38)*O38/100)^2+(J38*(D38+G38)*0.07897)^2),0))</f>
        <v>36</v>
      </c>
      <c r="U38" s="32"/>
    </row>
    <row r="39" customFormat="false" ht="15" hidden="false" customHeight="false" outlineLevel="0" collapsed="false">
      <c r="A39" s="32" t="s">
        <v>159</v>
      </c>
      <c r="B39" s="32" t="s">
        <v>211</v>
      </c>
      <c r="C39" s="32" t="s">
        <v>213</v>
      </c>
      <c r="D39" s="59" t="n">
        <v>217</v>
      </c>
      <c r="E39" s="59" t="n">
        <v>237</v>
      </c>
      <c r="F39" s="68" t="n">
        <f aca="false">IF(E39="","",D39-E39)</f>
        <v>-20</v>
      </c>
      <c r="G39" s="59" t="n">
        <v>321</v>
      </c>
      <c r="H39" s="59" t="n">
        <v>381</v>
      </c>
      <c r="I39" s="68" t="n">
        <f aca="false">IF(H39="","",G39-H39)</f>
        <v>-60</v>
      </c>
      <c r="J39" s="40" t="n">
        <f aca="false">IF(OR(D39="",D39+G39=0),"",D39/(D39+G39))</f>
        <v>0.403345724907063</v>
      </c>
      <c r="K39" s="40" t="n">
        <f aca="false">IF(E39="","",E39/(E39+H39))</f>
        <v>0.383495145631068</v>
      </c>
      <c r="L39" s="69" t="n">
        <f aca="false">IF(OR(K39="",J39=""),"",(J39-K39)*100)</f>
        <v>1.98505792759953</v>
      </c>
      <c r="M39" s="36" t="n">
        <v>3.80525347525913</v>
      </c>
      <c r="N39" s="36" t="n">
        <v>1.27629670766665</v>
      </c>
      <c r="O39" s="36" t="n">
        <f aca="false">SQRT(M39^2+N39^2)</f>
        <v>4.01358783346926</v>
      </c>
      <c r="P39" s="40" t="n">
        <f aca="false">IF(J39="","",MAX(0,J39-1.96*O39/100))</f>
        <v>0.324679403371066</v>
      </c>
      <c r="Q39" s="40" t="n">
        <f aca="false">IF(J39="","",MIN(1,J39+1.96*O39/100))</f>
        <v>0.482012046443061</v>
      </c>
      <c r="R39" s="32" t="str">
        <f aca="false">IF(L39="","",IF(ABS(L39)&lt;=O39,"Yes","No"))</f>
        <v>Yes</v>
      </c>
      <c r="S39" s="32" t="str">
        <f aca="false">IF(L39="","",IF(ABS(L39)&lt;=1.96*O39,"Yes","No"))</f>
        <v>Yes</v>
      </c>
      <c r="T39" s="59" t="n">
        <f aca="false">IF(D39="","",ROUND(SQRT(((D39+G39)*O39/100)^2+(J39*(D39+G39)*0.07897)^2),0))</f>
        <v>28</v>
      </c>
      <c r="U39" s="32"/>
    </row>
    <row r="40" customFormat="false" ht="15" hidden="false" customHeight="false" outlineLevel="0" collapsed="false">
      <c r="A40" s="32" t="s">
        <v>159</v>
      </c>
      <c r="B40" s="32" t="s">
        <v>211</v>
      </c>
      <c r="C40" s="32" t="s">
        <v>214</v>
      </c>
      <c r="D40" s="59" t="n">
        <v>342</v>
      </c>
      <c r="E40" s="59" t="n">
        <v>378</v>
      </c>
      <c r="F40" s="68" t="n">
        <f aca="false">IF(E40="","",D40-E40)</f>
        <v>-36</v>
      </c>
      <c r="G40" s="59" t="n">
        <v>496</v>
      </c>
      <c r="H40" s="59" t="n">
        <v>574</v>
      </c>
      <c r="I40" s="68" t="n">
        <f aca="false">IF(H40="","",G40-H40)</f>
        <v>-78</v>
      </c>
      <c r="J40" s="40" t="n">
        <f aca="false">IF(OR(D40="",D40+G40=0),"",D40/(D40+G40))</f>
        <v>0.408114558472554</v>
      </c>
      <c r="K40" s="40" t="n">
        <f aca="false">IF(E40="","",E40/(E40+H40))</f>
        <v>0.397058823529412</v>
      </c>
      <c r="L40" s="69" t="n">
        <f aca="false">IF(OR(K40="",J40=""),"",(J40-K40)*100)</f>
        <v>1.10557349431419</v>
      </c>
      <c r="M40" s="36" t="n">
        <v>3.80525347525913</v>
      </c>
      <c r="N40" s="36" t="n">
        <v>1.27629670766665</v>
      </c>
      <c r="O40" s="36" t="n">
        <f aca="false">SQRT(M40^2+N40^2)</f>
        <v>4.01358783346926</v>
      </c>
      <c r="P40" s="40" t="n">
        <f aca="false">IF(J40="","",MAX(0,J40-1.96*O40/100))</f>
        <v>0.329448236936556</v>
      </c>
      <c r="Q40" s="40" t="n">
        <f aca="false">IF(J40="","",MIN(1,J40+1.96*O40/100))</f>
        <v>0.486780880008551</v>
      </c>
      <c r="R40" s="32" t="str">
        <f aca="false">IF(L40="","",IF(ABS(L40)&lt;=O40,"Yes","No"))</f>
        <v>Yes</v>
      </c>
      <c r="S40" s="32" t="str">
        <f aca="false">IF(L40="","",IF(ABS(L40)&lt;=1.96*O40,"Yes","No"))</f>
        <v>Yes</v>
      </c>
      <c r="T40" s="59" t="n">
        <f aca="false">IF(D40="","",ROUND(SQRT(((D40+G40)*O40/100)^2+(J40*(D40+G40)*0.07897)^2),0))</f>
        <v>43</v>
      </c>
      <c r="U40" s="32"/>
    </row>
    <row r="41" customFormat="false" ht="15" hidden="false" customHeight="false" outlineLevel="0" collapsed="false">
      <c r="A41" s="32" t="s">
        <v>159</v>
      </c>
      <c r="B41" s="32" t="s">
        <v>211</v>
      </c>
      <c r="C41" s="32" t="s">
        <v>215</v>
      </c>
      <c r="D41" s="59" t="n">
        <v>298</v>
      </c>
      <c r="E41" s="59" t="n">
        <v>322</v>
      </c>
      <c r="F41" s="68" t="n">
        <f aca="false">IF(E41="","",D41-E41)</f>
        <v>-24</v>
      </c>
      <c r="G41" s="59" t="n">
        <v>530</v>
      </c>
      <c r="H41" s="59" t="n">
        <v>710</v>
      </c>
      <c r="I41" s="68" t="n">
        <f aca="false">IF(H41="","",G41-H41)</f>
        <v>-180</v>
      </c>
      <c r="J41" s="40" t="n">
        <f aca="false">IF(OR(D41="",D41+G41=0),"",D41/(D41+G41))</f>
        <v>0.359903381642512</v>
      </c>
      <c r="K41" s="40" t="n">
        <f aca="false">IF(E41="","",E41/(E41+H41))</f>
        <v>0.312015503875969</v>
      </c>
      <c r="L41" s="69" t="n">
        <f aca="false">IF(OR(K41="",J41=""),"",(J41-K41)*100)</f>
        <v>4.78878777665431</v>
      </c>
      <c r="M41" s="36" t="n">
        <v>3.80525347525913</v>
      </c>
      <c r="N41" s="36" t="n">
        <v>1.27629670766665</v>
      </c>
      <c r="O41" s="36" t="n">
        <f aca="false">SQRT(M41^2+N41^2)</f>
        <v>4.01358783346926</v>
      </c>
      <c r="P41" s="40" t="n">
        <f aca="false">IF(J41="","",MAX(0,J41-1.96*O41/100))</f>
        <v>0.281237060106515</v>
      </c>
      <c r="Q41" s="40" t="n">
        <f aca="false">IF(J41="","",MIN(1,J41+1.96*O41/100))</f>
        <v>0.43856970317851</v>
      </c>
      <c r="R41" s="32" t="str">
        <f aca="false">IF(L41="","",IF(ABS(L41)&lt;=O41,"Yes","No"))</f>
        <v>No</v>
      </c>
      <c r="S41" s="32" t="str">
        <f aca="false">IF(L41="","",IF(ABS(L41)&lt;=1.96*O41,"Yes","No"))</f>
        <v>Yes</v>
      </c>
      <c r="T41" s="59" t="n">
        <f aca="false">IF(D41="","",ROUND(SQRT(((D41+G41)*O41/100)^2+(J41*(D41+G41)*0.07897)^2),0))</f>
        <v>41</v>
      </c>
      <c r="U41" s="32"/>
    </row>
    <row r="42" customFormat="false" ht="15" hidden="false" customHeight="false" outlineLevel="0" collapsed="false">
      <c r="A42" s="32" t="s">
        <v>159</v>
      </c>
      <c r="B42" s="32" t="s">
        <v>211</v>
      </c>
      <c r="C42" s="32" t="s">
        <v>216</v>
      </c>
      <c r="D42" s="59" t="n">
        <v>277</v>
      </c>
      <c r="E42" s="59" t="n">
        <v>316</v>
      </c>
      <c r="F42" s="68" t="n">
        <f aca="false">IF(E42="","",D42-E42)</f>
        <v>-39</v>
      </c>
      <c r="G42" s="59" t="n">
        <v>473</v>
      </c>
      <c r="H42" s="59" t="n">
        <v>580</v>
      </c>
      <c r="I42" s="68" t="n">
        <f aca="false">IF(H42="","",G42-H42)</f>
        <v>-107</v>
      </c>
      <c r="J42" s="40" t="n">
        <f aca="false">IF(OR(D42="",D42+G42=0),"",D42/(D42+G42))</f>
        <v>0.369333333333333</v>
      </c>
      <c r="K42" s="40" t="n">
        <f aca="false">IF(E42="","",E42/(E42+H42))</f>
        <v>0.352678571428571</v>
      </c>
      <c r="L42" s="69" t="n">
        <f aca="false">IF(OR(K42="",J42=""),"",(J42-K42)*100)</f>
        <v>1.66547619047619</v>
      </c>
      <c r="M42" s="36" t="n">
        <v>3.80525347525913</v>
      </c>
      <c r="N42" s="36" t="n">
        <v>1.27629670766665</v>
      </c>
      <c r="O42" s="36" t="n">
        <f aca="false">SQRT(M42^2+N42^2)</f>
        <v>4.01358783346926</v>
      </c>
      <c r="P42" s="40" t="n">
        <f aca="false">IF(J42="","",MAX(0,J42-1.96*O42/100))</f>
        <v>0.290667011797336</v>
      </c>
      <c r="Q42" s="40" t="n">
        <f aca="false">IF(J42="","",MIN(1,J42+1.96*O42/100))</f>
        <v>0.447999654869331</v>
      </c>
      <c r="R42" s="32" t="str">
        <f aca="false">IF(L42="","",IF(ABS(L42)&lt;=O42,"Yes","No"))</f>
        <v>Yes</v>
      </c>
      <c r="S42" s="32" t="str">
        <f aca="false">IF(L42="","",IF(ABS(L42)&lt;=1.96*O42,"Yes","No"))</f>
        <v>Yes</v>
      </c>
      <c r="T42" s="59" t="n">
        <f aca="false">IF(D42="","",ROUND(SQRT(((D42+G42)*O42/100)^2+(J42*(D42+G42)*0.07897)^2),0))</f>
        <v>37</v>
      </c>
      <c r="U42" s="32"/>
    </row>
    <row r="43" customFormat="false" ht="15" hidden="false" customHeight="false" outlineLevel="0" collapsed="false">
      <c r="A43" s="32" t="s">
        <v>159</v>
      </c>
      <c r="B43" s="32" t="s">
        <v>217</v>
      </c>
      <c r="C43" s="32" t="s">
        <v>218</v>
      </c>
      <c r="D43" s="59" t="n">
        <v>131</v>
      </c>
      <c r="E43" s="59" t="n">
        <v>138</v>
      </c>
      <c r="F43" s="68" t="n">
        <f aca="false">IF(E43="","",D43-E43)</f>
        <v>-7</v>
      </c>
      <c r="G43" s="59" t="n">
        <v>146</v>
      </c>
      <c r="H43" s="59" t="n">
        <v>150</v>
      </c>
      <c r="I43" s="68" t="n">
        <f aca="false">IF(H43="","",G43-H43)</f>
        <v>-4</v>
      </c>
      <c r="J43" s="40" t="n">
        <f aca="false">IF(OR(D43="",D43+G43=0),"",D43/(D43+G43))</f>
        <v>0.472924187725632</v>
      </c>
      <c r="K43" s="40" t="n">
        <f aca="false">IF(E43="","",E43/(E43+H43))</f>
        <v>0.479166666666667</v>
      </c>
      <c r="L43" s="69" t="n">
        <f aca="false">IF(OR(K43="",J43=""),"",(J43-K43)*100)</f>
        <v>-0.624247894103491</v>
      </c>
      <c r="M43" s="36" t="n">
        <v>4.97544251941188</v>
      </c>
      <c r="N43" s="36" t="n">
        <v>1.27629670766665</v>
      </c>
      <c r="O43" s="36" t="n">
        <f aca="false">SQRT(M43^2+N43^2)</f>
        <v>5.13653205479849</v>
      </c>
      <c r="P43" s="40" t="n">
        <f aca="false">IF(J43="","",MAX(0,J43-1.96*O43/100))</f>
        <v>0.372248159451581</v>
      </c>
      <c r="Q43" s="40" t="n">
        <f aca="false">IF(J43="","",MIN(1,J43+1.96*O43/100))</f>
        <v>0.573600215999682</v>
      </c>
      <c r="R43" s="32" t="str">
        <f aca="false">IF(L43="","",IF(ABS(L43)&lt;=O43,"Yes","No"))</f>
        <v>Yes</v>
      </c>
      <c r="S43" s="32" t="str">
        <f aca="false">IF(L43="","",IF(ABS(L43)&lt;=1.96*O43,"Yes","No"))</f>
        <v>Yes</v>
      </c>
      <c r="T43" s="59" t="n">
        <f aca="false">IF(D43="","",ROUND(SQRT(((D43+G43)*O43/100)^2+(J43*(D43+G43)*0.12018)^2),0))</f>
        <v>21</v>
      </c>
      <c r="U43" s="32"/>
    </row>
    <row r="44" customFormat="false" ht="15" hidden="false" customHeight="false" outlineLevel="0" collapsed="false">
      <c r="A44" s="32" t="s">
        <v>159</v>
      </c>
      <c r="B44" s="32" t="s">
        <v>217</v>
      </c>
      <c r="C44" s="32" t="s">
        <v>219</v>
      </c>
      <c r="D44" s="59" t="n">
        <v>139</v>
      </c>
      <c r="E44" s="59" t="n">
        <v>162</v>
      </c>
      <c r="F44" s="68" t="n">
        <f aca="false">IF(E44="","",D44-E44)</f>
        <v>-23</v>
      </c>
      <c r="G44" s="59" t="n">
        <v>154</v>
      </c>
      <c r="H44" s="59" t="n">
        <v>150</v>
      </c>
      <c r="I44" s="68" t="n">
        <f aca="false">IF(H44="","",G44-H44)</f>
        <v>4</v>
      </c>
      <c r="J44" s="40" t="n">
        <f aca="false">IF(OR(D44="",D44+G44=0),"",D44/(D44+G44))</f>
        <v>0.474402730375427</v>
      </c>
      <c r="K44" s="40" t="n">
        <f aca="false">IF(E44="","",E44/(E44+H44))</f>
        <v>0.519230769230769</v>
      </c>
      <c r="L44" s="69" t="n">
        <f aca="false">IF(OR(K44="",J44=""),"",(J44-K44)*100)</f>
        <v>-4.48280388553426</v>
      </c>
      <c r="M44" s="36" t="n">
        <v>4.97544251941188</v>
      </c>
      <c r="N44" s="36" t="n">
        <v>1.27629670766665</v>
      </c>
      <c r="O44" s="36" t="n">
        <f aca="false">SQRT(M44^2+N44^2)</f>
        <v>5.13653205479849</v>
      </c>
      <c r="P44" s="40" t="n">
        <f aca="false">IF(J44="","",MAX(0,J44-1.96*O44/100))</f>
        <v>0.373726702101376</v>
      </c>
      <c r="Q44" s="40" t="n">
        <f aca="false">IF(J44="","",MIN(1,J44+1.96*O44/100))</f>
        <v>0.575078758649477</v>
      </c>
      <c r="R44" s="32" t="str">
        <f aca="false">IF(L44="","",IF(ABS(L44)&lt;=O44,"Yes","No"))</f>
        <v>Yes</v>
      </c>
      <c r="S44" s="32" t="str">
        <f aca="false">IF(L44="","",IF(ABS(L44)&lt;=1.96*O44,"Yes","No"))</f>
        <v>Yes</v>
      </c>
      <c r="T44" s="59" t="n">
        <f aca="false">IF(D44="","",ROUND(SQRT(((D44+G44)*O44/100)^2+(J44*(D44+G44)*0.12018)^2),0))</f>
        <v>22</v>
      </c>
      <c r="U44" s="32"/>
    </row>
    <row r="45" customFormat="false" ht="15" hidden="false" customHeight="false" outlineLevel="0" collapsed="false">
      <c r="A45" s="32" t="s">
        <v>159</v>
      </c>
      <c r="B45" s="32" t="s">
        <v>217</v>
      </c>
      <c r="C45" s="32" t="s">
        <v>220</v>
      </c>
      <c r="D45" s="59" t="n">
        <v>91</v>
      </c>
      <c r="E45" s="59" t="n">
        <v>98</v>
      </c>
      <c r="F45" s="68" t="n">
        <f aca="false">IF(E45="","",D45-E45)</f>
        <v>-7</v>
      </c>
      <c r="G45" s="59" t="n">
        <v>153</v>
      </c>
      <c r="H45" s="59" t="n">
        <v>153</v>
      </c>
      <c r="I45" s="68" t="n">
        <f aca="false">IF(H45="","",G45-H45)</f>
        <v>0</v>
      </c>
      <c r="J45" s="40" t="n">
        <f aca="false">IF(OR(D45="",D45+G45=0),"",D45/(D45+G45))</f>
        <v>0.372950819672131</v>
      </c>
      <c r="K45" s="40" t="n">
        <f aca="false">IF(E45="","",E45/(E45+H45))</f>
        <v>0.390438247011952</v>
      </c>
      <c r="L45" s="69" t="n">
        <f aca="false">IF(OR(K45="",J45=""),"",(J45-K45)*100)</f>
        <v>-1.7487427339821</v>
      </c>
      <c r="M45" s="36" t="n">
        <v>4.97544251941188</v>
      </c>
      <c r="N45" s="36" t="n">
        <v>1.27629670766665</v>
      </c>
      <c r="O45" s="36" t="n">
        <f aca="false">SQRT(M45^2+N45^2)</f>
        <v>5.13653205479849</v>
      </c>
      <c r="P45" s="40" t="n">
        <f aca="false">IF(J45="","",MAX(0,J45-1.96*O45/100))</f>
        <v>0.272274791398081</v>
      </c>
      <c r="Q45" s="40" t="n">
        <f aca="false">IF(J45="","",MIN(1,J45+1.96*O45/100))</f>
        <v>0.473626847946182</v>
      </c>
      <c r="R45" s="32" t="str">
        <f aca="false">IF(L45="","",IF(ABS(L45)&lt;=O45,"Yes","No"))</f>
        <v>Yes</v>
      </c>
      <c r="S45" s="32" t="str">
        <f aca="false">IF(L45="","",IF(ABS(L45)&lt;=1.96*O45,"Yes","No"))</f>
        <v>Yes</v>
      </c>
      <c r="T45" s="59" t="n">
        <f aca="false">IF(D45="","",ROUND(SQRT(((D45+G45)*O45/100)^2+(J45*(D45+G45)*0.12018)^2),0))</f>
        <v>17</v>
      </c>
      <c r="U45" s="32"/>
    </row>
    <row r="46" customFormat="false" ht="15" hidden="false" customHeight="false" outlineLevel="0" collapsed="false">
      <c r="A46" s="32" t="s">
        <v>159</v>
      </c>
      <c r="B46" s="32" t="s">
        <v>217</v>
      </c>
      <c r="C46" s="32" t="s">
        <v>221</v>
      </c>
      <c r="D46" s="59" t="n">
        <v>139</v>
      </c>
      <c r="E46" s="59" t="n">
        <v>159</v>
      </c>
      <c r="F46" s="68" t="n">
        <f aca="false">IF(E46="","",D46-E46)</f>
        <v>-20</v>
      </c>
      <c r="G46" s="59" t="n">
        <v>192</v>
      </c>
      <c r="H46" s="59" t="n">
        <v>225</v>
      </c>
      <c r="I46" s="68" t="n">
        <f aca="false">IF(H46="","",G46-H46)</f>
        <v>-33</v>
      </c>
      <c r="J46" s="40" t="n">
        <f aca="false">IF(OR(D46="",D46+G46=0),"",D46/(D46+G46))</f>
        <v>0.419939577039275</v>
      </c>
      <c r="K46" s="40" t="n">
        <f aca="false">IF(E46="","",E46/(E46+H46))</f>
        <v>0.4140625</v>
      </c>
      <c r="L46" s="69" t="n">
        <f aca="false">IF(OR(K46="",J46=""),"",(J46-K46)*100)</f>
        <v>0.587707703927493</v>
      </c>
      <c r="M46" s="36" t="n">
        <v>4.97544251941188</v>
      </c>
      <c r="N46" s="36" t="n">
        <v>1.27629670766665</v>
      </c>
      <c r="O46" s="36" t="n">
        <f aca="false">SQRT(M46^2+N46^2)</f>
        <v>5.13653205479849</v>
      </c>
      <c r="P46" s="40" t="n">
        <f aca="false">IF(J46="","",MAX(0,J46-1.96*O46/100))</f>
        <v>0.319263548765225</v>
      </c>
      <c r="Q46" s="40" t="n">
        <f aca="false">IF(J46="","",MIN(1,J46+1.96*O46/100))</f>
        <v>0.520615605313325</v>
      </c>
      <c r="R46" s="32" t="str">
        <f aca="false">IF(L46="","",IF(ABS(L46)&lt;=O46,"Yes","No"))</f>
        <v>Yes</v>
      </c>
      <c r="S46" s="32" t="str">
        <f aca="false">IF(L46="","",IF(ABS(L46)&lt;=1.96*O46,"Yes","No"))</f>
        <v>Yes</v>
      </c>
      <c r="T46" s="59" t="n">
        <f aca="false">IF(D46="","",ROUND(SQRT(((D46+G46)*O46/100)^2+(J46*(D46+G46)*0.12018)^2),0))</f>
        <v>24</v>
      </c>
      <c r="U46" s="32"/>
    </row>
    <row r="47" customFormat="false" ht="15" hidden="false" customHeight="false" outlineLevel="0" collapsed="false">
      <c r="A47" s="32" t="s">
        <v>159</v>
      </c>
      <c r="B47" s="32" t="s">
        <v>222</v>
      </c>
      <c r="C47" s="32" t="s">
        <v>223</v>
      </c>
      <c r="D47" s="59" t="n">
        <v>195</v>
      </c>
      <c r="E47" s="59" t="n">
        <v>209</v>
      </c>
      <c r="F47" s="68" t="n">
        <f aca="false">IF(E47="","",D47-E47)</f>
        <v>-14</v>
      </c>
      <c r="G47" s="59" t="n">
        <v>421</v>
      </c>
      <c r="H47" s="59" t="n">
        <v>498</v>
      </c>
      <c r="I47" s="68" t="n">
        <f aca="false">IF(H47="","",G47-H47)</f>
        <v>-77</v>
      </c>
      <c r="J47" s="40" t="n">
        <f aca="false">IF(OR(D47="",D47+G47=0),"",D47/(D47+G47))</f>
        <v>0.316558441558442</v>
      </c>
      <c r="K47" s="40" t="n">
        <f aca="false">IF(E47="","",E47/(E47+H47))</f>
        <v>0.295615275813296</v>
      </c>
      <c r="L47" s="69" t="n">
        <f aca="false">IF(OR(K47="",J47=""),"",(J47-K47)*100)</f>
        <v>2.09431657451459</v>
      </c>
      <c r="M47" s="36" t="n">
        <v>3.80525347525913</v>
      </c>
      <c r="N47" s="36" t="n">
        <v>1.27629670766665</v>
      </c>
      <c r="O47" s="36" t="n">
        <f aca="false">SQRT(M47^2+N47^2)</f>
        <v>4.01358783346926</v>
      </c>
      <c r="P47" s="40" t="n">
        <f aca="false">IF(J47="","",MAX(0,J47-1.96*O47/100))</f>
        <v>0.237892120022444</v>
      </c>
      <c r="Q47" s="40" t="n">
        <f aca="false">IF(J47="","",MIN(1,J47+1.96*O47/100))</f>
        <v>0.395224763094439</v>
      </c>
      <c r="R47" s="32" t="str">
        <f aca="false">IF(L47="","",IF(ABS(L47)&lt;=O47,"Yes","No"))</f>
        <v>Yes</v>
      </c>
      <c r="S47" s="32" t="str">
        <f aca="false">IF(L47="","",IF(ABS(L47)&lt;=1.96*O47,"Yes","No"))</f>
        <v>Yes</v>
      </c>
      <c r="T47" s="59" t="n">
        <f aca="false">IF(D47="","",ROUND(SQRT(((D47+G47)*O47/100)^2+(J47*(D47+G47)*0.07897)^2),0))</f>
        <v>29</v>
      </c>
      <c r="U47" s="32"/>
    </row>
    <row r="48" customFormat="false" ht="15" hidden="false" customHeight="false" outlineLevel="0" collapsed="false">
      <c r="A48" s="32" t="s">
        <v>159</v>
      </c>
      <c r="B48" s="32" t="s">
        <v>222</v>
      </c>
      <c r="C48" s="32" t="s">
        <v>224</v>
      </c>
      <c r="D48" s="59" t="n">
        <v>187</v>
      </c>
      <c r="E48" s="59" t="n">
        <v>210</v>
      </c>
      <c r="F48" s="68" t="n">
        <f aca="false">IF(E48="","",D48-E48)</f>
        <v>-23</v>
      </c>
      <c r="G48" s="59" t="n">
        <v>450</v>
      </c>
      <c r="H48" s="59" t="n">
        <v>536</v>
      </c>
      <c r="I48" s="68" t="n">
        <f aca="false">IF(H48="","",G48-H48)</f>
        <v>-86</v>
      </c>
      <c r="J48" s="40" t="n">
        <f aca="false">IF(OR(D48="",D48+G48=0),"",D48/(D48+G48))</f>
        <v>0.293563579277865</v>
      </c>
      <c r="K48" s="40" t="n">
        <f aca="false">IF(E48="","",E48/(E48+H48))</f>
        <v>0.281501340482574</v>
      </c>
      <c r="L48" s="69" t="n">
        <f aca="false">IF(OR(K48="",J48=""),"",(J48-K48)*100)</f>
        <v>1.20622387952912</v>
      </c>
      <c r="M48" s="36" t="n">
        <v>3.80525347525913</v>
      </c>
      <c r="N48" s="36" t="n">
        <v>1.27629670766665</v>
      </c>
      <c r="O48" s="36" t="n">
        <f aca="false">SQRT(M48^2+N48^2)</f>
        <v>4.01358783346926</v>
      </c>
      <c r="P48" s="40" t="n">
        <f aca="false">IF(J48="","",MAX(0,J48-1.96*O48/100))</f>
        <v>0.214897257741868</v>
      </c>
      <c r="Q48" s="40" t="n">
        <f aca="false">IF(J48="","",MIN(1,J48+1.96*O48/100))</f>
        <v>0.372229900813862</v>
      </c>
      <c r="R48" s="32" t="str">
        <f aca="false">IF(L48="","",IF(ABS(L48)&lt;=O48,"Yes","No"))</f>
        <v>Yes</v>
      </c>
      <c r="S48" s="32" t="str">
        <f aca="false">IF(L48="","",IF(ABS(L48)&lt;=1.96*O48,"Yes","No"))</f>
        <v>Yes</v>
      </c>
      <c r="T48" s="59" t="n">
        <f aca="false">IF(D48="","",ROUND(SQRT(((D48+G48)*O48/100)^2+(J48*(D48+G48)*0.07897)^2),0))</f>
        <v>30</v>
      </c>
      <c r="U48" s="32"/>
    </row>
    <row r="49" customFormat="false" ht="15" hidden="false" customHeight="false" outlineLevel="0" collapsed="false">
      <c r="A49" s="32" t="s">
        <v>159</v>
      </c>
      <c r="B49" s="32" t="s">
        <v>222</v>
      </c>
      <c r="C49" s="32" t="s">
        <v>225</v>
      </c>
      <c r="D49" s="59" t="n">
        <v>177</v>
      </c>
      <c r="E49" s="59" t="n">
        <v>206</v>
      </c>
      <c r="F49" s="68" t="n">
        <f aca="false">IF(E49="","",D49-E49)</f>
        <v>-29</v>
      </c>
      <c r="G49" s="59" t="n">
        <v>417</v>
      </c>
      <c r="H49" s="59" t="n">
        <v>472</v>
      </c>
      <c r="I49" s="68" t="n">
        <f aca="false">IF(H49="","",G49-H49)</f>
        <v>-55</v>
      </c>
      <c r="J49" s="40" t="n">
        <f aca="false">IF(OR(D49="",D49+G49=0),"",D49/(D49+G49))</f>
        <v>0.297979797979798</v>
      </c>
      <c r="K49" s="40" t="n">
        <f aca="false">IF(E49="","",E49/(E49+H49))</f>
        <v>0.303834808259587</v>
      </c>
      <c r="L49" s="69" t="n">
        <f aca="false">IF(OR(K49="",J49=""),"",(J49-K49)*100)</f>
        <v>-0.585501027978908</v>
      </c>
      <c r="M49" s="36" t="n">
        <v>3.80525347525913</v>
      </c>
      <c r="N49" s="36" t="n">
        <v>1.27629670766665</v>
      </c>
      <c r="O49" s="36" t="n">
        <f aca="false">SQRT(M49^2+N49^2)</f>
        <v>4.01358783346926</v>
      </c>
      <c r="P49" s="40" t="n">
        <f aca="false">IF(J49="","",MAX(0,J49-1.96*O49/100))</f>
        <v>0.219313476443801</v>
      </c>
      <c r="Q49" s="40" t="n">
        <f aca="false">IF(J49="","",MIN(1,J49+1.96*O49/100))</f>
        <v>0.376646119515795</v>
      </c>
      <c r="R49" s="32" t="str">
        <f aca="false">IF(L49="","",IF(ABS(L49)&lt;=O49,"Yes","No"))</f>
        <v>Yes</v>
      </c>
      <c r="S49" s="32" t="str">
        <f aca="false">IF(L49="","",IF(ABS(L49)&lt;=1.96*O49,"Yes","No"))</f>
        <v>Yes</v>
      </c>
      <c r="T49" s="59" t="n">
        <f aca="false">IF(D49="","",ROUND(SQRT(((D49+G49)*O49/100)^2+(J49*(D49+G49)*0.07897)^2),0))</f>
        <v>28</v>
      </c>
      <c r="U49" s="32"/>
    </row>
    <row r="50" customFormat="false" ht="15" hidden="false" customHeight="false" outlineLevel="0" collapsed="false">
      <c r="A50" s="32" t="s">
        <v>159</v>
      </c>
      <c r="B50" s="32" t="s">
        <v>226</v>
      </c>
      <c r="C50" s="32" t="s">
        <v>227</v>
      </c>
      <c r="D50" s="59" t="n">
        <v>167</v>
      </c>
      <c r="E50" s="59" t="n">
        <v>167</v>
      </c>
      <c r="F50" s="68" t="n">
        <f aca="false">IF(E50="","",D50-E50)</f>
        <v>0</v>
      </c>
      <c r="G50" s="59" t="n">
        <v>395</v>
      </c>
      <c r="H50" s="59" t="n">
        <v>435</v>
      </c>
      <c r="I50" s="68" t="n">
        <f aca="false">IF(H50="","",G50-H50)</f>
        <v>-40</v>
      </c>
      <c r="J50" s="40" t="n">
        <f aca="false">IF(OR(D50="",D50+G50=0),"",D50/(D50+G50))</f>
        <v>0.297153024911032</v>
      </c>
      <c r="K50" s="40" t="n">
        <f aca="false">IF(E50="","",E50/(E50+H50))</f>
        <v>0.277408637873754</v>
      </c>
      <c r="L50" s="69" t="n">
        <f aca="false">IF(OR(K50="",J50=""),"",(J50-K50)*100)</f>
        <v>1.97443870372779</v>
      </c>
      <c r="M50" s="36" t="n">
        <v>3.80525347525913</v>
      </c>
      <c r="N50" s="36" t="n">
        <v>1.27629670766665</v>
      </c>
      <c r="O50" s="36" t="n">
        <f aca="false">SQRT(M50^2+N50^2)</f>
        <v>4.01358783346926</v>
      </c>
      <c r="P50" s="40" t="n">
        <f aca="false">IF(J50="","",MAX(0,J50-1.96*O50/100))</f>
        <v>0.218486703375035</v>
      </c>
      <c r="Q50" s="40" t="n">
        <f aca="false">IF(J50="","",MIN(1,J50+1.96*O50/100))</f>
        <v>0.375819346447029</v>
      </c>
      <c r="R50" s="32" t="str">
        <f aca="false">IF(L50="","",IF(ABS(L50)&lt;=O50,"Yes","No"))</f>
        <v>Yes</v>
      </c>
      <c r="S50" s="32" t="str">
        <f aca="false">IF(L50="","",IF(ABS(L50)&lt;=1.96*O50,"Yes","No"))</f>
        <v>Yes</v>
      </c>
      <c r="T50" s="59" t="n">
        <f aca="false">IF(D50="","",ROUND(SQRT(((D50+G50)*O50/100)^2+(J50*(D50+G50)*0.07897)^2),0))</f>
        <v>26</v>
      </c>
      <c r="U50" s="32"/>
    </row>
    <row r="51" customFormat="false" ht="15" hidden="false" customHeight="false" outlineLevel="0" collapsed="false">
      <c r="A51" s="32" t="s">
        <v>159</v>
      </c>
      <c r="B51" s="32" t="s">
        <v>226</v>
      </c>
      <c r="C51" s="32" t="s">
        <v>228</v>
      </c>
      <c r="D51" s="59" t="n">
        <v>85</v>
      </c>
      <c r="E51" s="59" t="n">
        <v>78</v>
      </c>
      <c r="F51" s="68" t="n">
        <f aca="false">IF(E51="","",D51-E51)</f>
        <v>7</v>
      </c>
      <c r="G51" s="59" t="n">
        <v>203</v>
      </c>
      <c r="H51" s="59" t="n">
        <v>221</v>
      </c>
      <c r="I51" s="68" t="n">
        <f aca="false">IF(H51="","",G51-H51)</f>
        <v>-18</v>
      </c>
      <c r="J51" s="40" t="n">
        <f aca="false">IF(OR(D51="",D51+G51=0),"",D51/(D51+G51))</f>
        <v>0.295138888888889</v>
      </c>
      <c r="K51" s="40" t="n">
        <f aca="false">IF(E51="","",E51/(E51+H51))</f>
        <v>0.260869565217391</v>
      </c>
      <c r="L51" s="69" t="n">
        <f aca="false">IF(OR(K51="",J51=""),"",(J51-K51)*100)</f>
        <v>3.42693236714976</v>
      </c>
      <c r="M51" s="36" t="n">
        <v>4.97544251941188</v>
      </c>
      <c r="N51" s="36" t="n">
        <v>1.27629670766665</v>
      </c>
      <c r="O51" s="36" t="n">
        <f aca="false">SQRT(M51^2+N51^2)</f>
        <v>5.13653205479849</v>
      </c>
      <c r="P51" s="40" t="n">
        <f aca="false">IF(J51="","",MAX(0,J51-1.96*O51/100))</f>
        <v>0.194462860614839</v>
      </c>
      <c r="Q51" s="40" t="n">
        <f aca="false">IF(J51="","",MIN(1,J51+1.96*O51/100))</f>
        <v>0.395814917162939</v>
      </c>
      <c r="R51" s="32" t="str">
        <f aca="false">IF(L51="","",IF(ABS(L51)&lt;=O51,"Yes","No"))</f>
        <v>Yes</v>
      </c>
      <c r="S51" s="32" t="str">
        <f aca="false">IF(L51="","",IF(ABS(L51)&lt;=1.96*O51,"Yes","No"))</f>
        <v>Yes</v>
      </c>
      <c r="T51" s="59" t="n">
        <f aca="false">IF(D51="","",ROUND(SQRT(((D51+G51)*O51/100)^2+(J51*(D51+G51)*0.12018)^2),0))</f>
        <v>18</v>
      </c>
      <c r="U51" s="32"/>
    </row>
    <row r="52" customFormat="false" ht="15" hidden="false" customHeight="false" outlineLevel="0" collapsed="false">
      <c r="A52" s="32" t="s">
        <v>159</v>
      </c>
      <c r="B52" s="32" t="s">
        <v>229</v>
      </c>
      <c r="C52" s="32" t="s">
        <v>229</v>
      </c>
      <c r="D52" s="59" t="n">
        <v>38</v>
      </c>
      <c r="E52" s="59" t="n">
        <v>46</v>
      </c>
      <c r="F52" s="68" t="n">
        <f aca="false">IF(E52="","",D52-E52)</f>
        <v>-8</v>
      </c>
      <c r="G52" s="59" t="n">
        <v>54</v>
      </c>
      <c r="H52" s="59" t="n">
        <v>54</v>
      </c>
      <c r="I52" s="68" t="n">
        <f aca="false">IF(H52="","",G52-H52)</f>
        <v>0</v>
      </c>
      <c r="J52" s="40" t="n">
        <f aca="false">IF(OR(D52="",D52+G52=0),"",D52/(D52+G52))</f>
        <v>0.41304347826087</v>
      </c>
      <c r="K52" s="40" t="n">
        <f aca="false">IF(E52="","",E52/(E52+H52))</f>
        <v>0.46</v>
      </c>
      <c r="L52" s="69" t="n">
        <f aca="false">IF(OR(K52="",J52=""),"",(J52-K52)*100)</f>
        <v>-4.69565217391305</v>
      </c>
      <c r="M52" s="36" t="n">
        <v>4.97544251941188</v>
      </c>
      <c r="N52" s="36" t="n">
        <v>1.27629670766665</v>
      </c>
      <c r="O52" s="36" t="n">
        <f aca="false">SQRT(M52^2+N52^2)</f>
        <v>5.13653205479849</v>
      </c>
      <c r="P52" s="40" t="n">
        <f aca="false">IF(J52="","",MAX(0,J52-1.96*O52/100))</f>
        <v>0.312367449986819</v>
      </c>
      <c r="Q52" s="40" t="n">
        <f aca="false">IF(J52="","",MIN(1,J52+1.96*O52/100))</f>
        <v>0.51371950653492</v>
      </c>
      <c r="R52" s="32" t="str">
        <f aca="false">IF(L52="","",IF(ABS(L52)&lt;=O52,"Yes","No"))</f>
        <v>Yes</v>
      </c>
      <c r="S52" s="32" t="str">
        <f aca="false">IF(L52="","",IF(ABS(L52)&lt;=1.96*O52,"Yes","No"))</f>
        <v>Yes</v>
      </c>
      <c r="T52" s="59" t="n">
        <f aca="false">IF(D52="","",ROUND(SQRT(((D52+G52)*O52/100)^2+(J52*(D52+G52)*0.12018)^2),0))</f>
        <v>7</v>
      </c>
      <c r="U52" s="32"/>
    </row>
    <row r="53" customFormat="false" ht="15" hidden="false" customHeight="false" outlineLevel="0" collapsed="false">
      <c r="A53" s="32" t="s">
        <v>230</v>
      </c>
      <c r="B53" s="32" t="s">
        <v>231</v>
      </c>
      <c r="C53" s="32" t="s">
        <v>231</v>
      </c>
      <c r="D53" s="59" t="n">
        <v>475</v>
      </c>
      <c r="E53" s="59" t="n">
        <v>494</v>
      </c>
      <c r="F53" s="68" t="n">
        <f aca="false">IF(E53="","",D53-E53)</f>
        <v>-19</v>
      </c>
      <c r="G53" s="59" t="n">
        <v>451</v>
      </c>
      <c r="H53" s="59" t="n">
        <v>519</v>
      </c>
      <c r="I53" s="68" t="n">
        <f aca="false">IF(H53="","",G53-H53)</f>
        <v>-68</v>
      </c>
      <c r="J53" s="40" t="n">
        <f aca="false">IF(OR(D53="",D53+G53=0),"",D53/(D53+G53))</f>
        <v>0.512958963282937</v>
      </c>
      <c r="K53" s="40" t="n">
        <f aca="false">IF(E53="","",E53/(E53+H53))</f>
        <v>0.487660414610069</v>
      </c>
      <c r="L53" s="69" t="n">
        <f aca="false">IF(OR(K53="",J53=""),"",(J53-K53)*100)</f>
        <v>2.52985486728682</v>
      </c>
      <c r="M53" s="36" t="n">
        <v>3.65578877277347</v>
      </c>
      <c r="N53" s="36" t="n">
        <v>1.27629670766665</v>
      </c>
      <c r="O53" s="36" t="n">
        <f aca="false">SQRT(M53^2+N53^2)</f>
        <v>3.87217314142037</v>
      </c>
      <c r="P53" s="40" t="n">
        <f aca="false">IF(J53="","",MAX(0,J53-1.96*O53/100))</f>
        <v>0.437064369711098</v>
      </c>
      <c r="Q53" s="40" t="n">
        <f aca="false">IF(J53="","",MIN(1,J53+1.96*O53/100))</f>
        <v>0.588853556854777</v>
      </c>
      <c r="R53" s="32" t="str">
        <f aca="false">IF(L53="","",IF(ABS(L53)&lt;=O53,"Yes","No"))</f>
        <v>Yes</v>
      </c>
      <c r="S53" s="32" t="str">
        <f aca="false">IF(L53="","",IF(ABS(L53)&lt;=1.96*O53,"Yes","No"))</f>
        <v>Yes</v>
      </c>
      <c r="T53" s="59" t="n">
        <f aca="false">IF(D53="","",ROUND(SQRT(((D53+G53)*O53/100)^2+(J53*(D53+G53)*0.07933)^2),0))</f>
        <v>52</v>
      </c>
      <c r="U53" s="32"/>
    </row>
    <row r="54" customFormat="false" ht="15" hidden="false" customHeight="false" outlineLevel="0" collapsed="false">
      <c r="A54" s="32" t="s">
        <v>230</v>
      </c>
      <c r="B54" s="32" t="s">
        <v>232</v>
      </c>
      <c r="C54" s="32" t="s">
        <v>233</v>
      </c>
      <c r="D54" s="59" t="n">
        <v>319</v>
      </c>
      <c r="E54" s="59" t="n">
        <v>264</v>
      </c>
      <c r="F54" s="68" t="n">
        <f aca="false">IF(E54="","",D54-E54)</f>
        <v>55</v>
      </c>
      <c r="G54" s="59" t="n">
        <v>83</v>
      </c>
      <c r="H54" s="59" t="n">
        <v>71</v>
      </c>
      <c r="I54" s="68" t="n">
        <f aca="false">IF(H54="","",G54-H54)</f>
        <v>12</v>
      </c>
      <c r="J54" s="40" t="n">
        <f aca="false">IF(OR(D54="",D54+G54=0),"",D54/(D54+G54))</f>
        <v>0.793532338308458</v>
      </c>
      <c r="K54" s="40" t="n">
        <f aca="false">IF(E54="","",E54/(E54+H54))</f>
        <v>0.788059701492537</v>
      </c>
      <c r="L54" s="69" t="n">
        <f aca="false">IF(OR(K54="",J54=""),"",(J54-K54)*100)</f>
        <v>0.547263681592036</v>
      </c>
      <c r="M54" s="36" t="n">
        <v>4.97544251941188</v>
      </c>
      <c r="N54" s="36" t="n">
        <v>1.27629670766665</v>
      </c>
      <c r="O54" s="36" t="n">
        <f aca="false">SQRT(M54^2+N54^2)</f>
        <v>5.13653205479849</v>
      </c>
      <c r="P54" s="40" t="n">
        <f aca="false">IF(J54="","",MAX(0,J54-1.96*O54/100))</f>
        <v>0.692856310034407</v>
      </c>
      <c r="Q54" s="40" t="n">
        <f aca="false">IF(J54="","",MIN(1,J54+1.96*O54/100))</f>
        <v>0.894208366582508</v>
      </c>
      <c r="R54" s="32" t="str">
        <f aca="false">IF(L54="","",IF(ABS(L54)&lt;=O54,"Yes","No"))</f>
        <v>Yes</v>
      </c>
      <c r="S54" s="32" t="str">
        <f aca="false">IF(L54="","",IF(ABS(L54)&lt;=1.96*O54,"Yes","No"))</f>
        <v>Yes</v>
      </c>
      <c r="T54" s="59" t="n">
        <f aca="false">IF(D54="","",ROUND(SQRT(((D54+G54)*O54/100)^2+(J54*(D54+G54)*0.12018)^2),0))</f>
        <v>44</v>
      </c>
      <c r="U54" s="32"/>
    </row>
    <row r="55" customFormat="false" ht="15" hidden="false" customHeight="false" outlineLevel="0" collapsed="false">
      <c r="A55" s="32" t="s">
        <v>230</v>
      </c>
      <c r="B55" s="32" t="s">
        <v>232</v>
      </c>
      <c r="C55" s="32" t="s">
        <v>234</v>
      </c>
      <c r="D55" s="59" t="n">
        <v>229</v>
      </c>
      <c r="E55" s="59" t="n">
        <v>152</v>
      </c>
      <c r="F55" s="68" t="n">
        <f aca="false">IF(E55="","",D55-E55)</f>
        <v>77</v>
      </c>
      <c r="G55" s="59" t="n">
        <v>68</v>
      </c>
      <c r="H55" s="59" t="n">
        <v>57</v>
      </c>
      <c r="I55" s="68" t="n">
        <f aca="false">IF(H55="","",G55-H55)</f>
        <v>11</v>
      </c>
      <c r="J55" s="40" t="n">
        <f aca="false">IF(OR(D55="",D55+G55=0),"",D55/(D55+G55))</f>
        <v>0.771043771043771</v>
      </c>
      <c r="K55" s="40" t="n">
        <f aca="false">IF(E55="","",E55/(E55+H55))</f>
        <v>0.727272727272727</v>
      </c>
      <c r="L55" s="69" t="n">
        <f aca="false">IF(OR(K55="",J55=""),"",(J55-K55)*100)</f>
        <v>4.37710437710438</v>
      </c>
      <c r="M55" s="36" t="n">
        <v>4.97544251941188</v>
      </c>
      <c r="N55" s="36" t="n">
        <v>1.27629670766665</v>
      </c>
      <c r="O55" s="36" t="n">
        <f aca="false">SQRT(M55^2+N55^2)</f>
        <v>5.13653205479849</v>
      </c>
      <c r="P55" s="40" t="n">
        <f aca="false">IF(J55="","",MAX(0,J55-1.96*O55/100))</f>
        <v>0.670367742769721</v>
      </c>
      <c r="Q55" s="40" t="n">
        <f aca="false">IF(J55="","",MIN(1,J55+1.96*O55/100))</f>
        <v>0.871719799317822</v>
      </c>
      <c r="R55" s="32" t="str">
        <f aca="false">IF(L55="","",IF(ABS(L55)&lt;=O55,"Yes","No"))</f>
        <v>Yes</v>
      </c>
      <c r="S55" s="32" t="str">
        <f aca="false">IF(L55="","",IF(ABS(L55)&lt;=1.96*O55,"Yes","No"))</f>
        <v>Yes</v>
      </c>
      <c r="T55" s="59" t="n">
        <f aca="false">IF(D55="","",ROUND(SQRT(((D55+G55)*O55/100)^2+(J55*(D55+G55)*0.12018)^2),0))</f>
        <v>31</v>
      </c>
      <c r="U55" s="32"/>
    </row>
    <row r="56" customFormat="false" ht="15" hidden="false" customHeight="false" outlineLevel="0" collapsed="false">
      <c r="A56" s="32" t="s">
        <v>230</v>
      </c>
      <c r="B56" s="32" t="s">
        <v>232</v>
      </c>
      <c r="C56" s="32" t="s">
        <v>235</v>
      </c>
      <c r="D56" s="59" t="n">
        <v>246</v>
      </c>
      <c r="E56" s="59" t="n">
        <v>191</v>
      </c>
      <c r="F56" s="68" t="n">
        <f aca="false">IF(E56="","",D56-E56)</f>
        <v>55</v>
      </c>
      <c r="G56" s="59" t="n">
        <v>68</v>
      </c>
      <c r="H56" s="59" t="n">
        <v>48</v>
      </c>
      <c r="I56" s="68" t="n">
        <f aca="false">IF(H56="","",G56-H56)</f>
        <v>20</v>
      </c>
      <c r="J56" s="40" t="n">
        <f aca="false">IF(OR(D56="",D56+G56=0),"",D56/(D56+G56))</f>
        <v>0.78343949044586</v>
      </c>
      <c r="K56" s="40" t="n">
        <f aca="false">IF(E56="","",E56/(E56+H56))</f>
        <v>0.799163179916318</v>
      </c>
      <c r="L56" s="69" t="n">
        <f aca="false">IF(OR(K56="",J56=""),"",(J56-K56)*100)</f>
        <v>-1.57236894704581</v>
      </c>
      <c r="M56" s="36" t="n">
        <v>4.97544251941188</v>
      </c>
      <c r="N56" s="36" t="n">
        <v>1.27629670766665</v>
      </c>
      <c r="O56" s="36" t="n">
        <f aca="false">SQRT(M56^2+N56^2)</f>
        <v>5.13653205479849</v>
      </c>
      <c r="P56" s="40" t="n">
        <f aca="false">IF(J56="","",MAX(0,J56-1.96*O56/100))</f>
        <v>0.68276346217181</v>
      </c>
      <c r="Q56" s="40" t="n">
        <f aca="false">IF(J56="","",MIN(1,J56+1.96*O56/100))</f>
        <v>0.88411551871991</v>
      </c>
      <c r="R56" s="32" t="str">
        <f aca="false">IF(L56="","",IF(ABS(L56)&lt;=O56,"Yes","No"))</f>
        <v>Yes</v>
      </c>
      <c r="S56" s="32" t="str">
        <f aca="false">IF(L56="","",IF(ABS(L56)&lt;=1.96*O56,"Yes","No"))</f>
        <v>Yes</v>
      </c>
      <c r="T56" s="59" t="n">
        <f aca="false">IF(D56="","",ROUND(SQRT(((D56+G56)*O56/100)^2+(J56*(D56+G56)*0.12018)^2),0))</f>
        <v>34</v>
      </c>
      <c r="U56" s="32"/>
    </row>
    <row r="57" customFormat="false" ht="15" hidden="false" customHeight="false" outlineLevel="0" collapsed="false">
      <c r="A57" s="32" t="s">
        <v>230</v>
      </c>
      <c r="B57" s="32" t="s">
        <v>232</v>
      </c>
      <c r="C57" s="32" t="s">
        <v>236</v>
      </c>
      <c r="D57" s="59" t="n">
        <v>224</v>
      </c>
      <c r="E57" s="59" t="n">
        <v>182</v>
      </c>
      <c r="F57" s="68" t="n">
        <f aca="false">IF(E57="","",D57-E57)</f>
        <v>42</v>
      </c>
      <c r="G57" s="59" t="n">
        <v>73</v>
      </c>
      <c r="H57" s="59" t="n">
        <v>56</v>
      </c>
      <c r="I57" s="68" t="n">
        <f aca="false">IF(H57="","",G57-H57)</f>
        <v>17</v>
      </c>
      <c r="J57" s="40" t="n">
        <f aca="false">IF(OR(D57="",D57+G57=0),"",D57/(D57+G57))</f>
        <v>0.754208754208754</v>
      </c>
      <c r="K57" s="40" t="n">
        <f aca="false">IF(E57="","",E57/(E57+H57))</f>
        <v>0.764705882352941</v>
      </c>
      <c r="L57" s="69" t="n">
        <f aca="false">IF(OR(K57="",J57=""),"",(J57-K57)*100)</f>
        <v>-1.04971281441869</v>
      </c>
      <c r="M57" s="36" t="n">
        <v>4.97544251941188</v>
      </c>
      <c r="N57" s="36" t="n">
        <v>1.27629670766665</v>
      </c>
      <c r="O57" s="36" t="n">
        <f aca="false">SQRT(M57^2+N57^2)</f>
        <v>5.13653205479849</v>
      </c>
      <c r="P57" s="40" t="n">
        <f aca="false">IF(J57="","",MAX(0,J57-1.96*O57/100))</f>
        <v>0.653532725934704</v>
      </c>
      <c r="Q57" s="40" t="n">
        <f aca="false">IF(J57="","",MIN(1,J57+1.96*O57/100))</f>
        <v>0.854884782482805</v>
      </c>
      <c r="R57" s="32" t="str">
        <f aca="false">IF(L57="","",IF(ABS(L57)&lt;=O57,"Yes","No"))</f>
        <v>Yes</v>
      </c>
      <c r="S57" s="32" t="str">
        <f aca="false">IF(L57="","",IF(ABS(L57)&lt;=1.96*O57,"Yes","No"))</f>
        <v>Yes</v>
      </c>
      <c r="T57" s="59" t="n">
        <f aca="false">IF(D57="","",ROUND(SQRT(((D57+G57)*O57/100)^2+(J57*(D57+G57)*0.12018)^2),0))</f>
        <v>31</v>
      </c>
      <c r="U57" s="32"/>
    </row>
    <row r="58" customFormat="false" ht="15" hidden="false" customHeight="false" outlineLevel="0" collapsed="false">
      <c r="A58" s="32" t="s">
        <v>230</v>
      </c>
      <c r="B58" s="32" t="s">
        <v>232</v>
      </c>
      <c r="C58" s="32" t="s">
        <v>237</v>
      </c>
      <c r="D58" s="59" t="n">
        <v>255</v>
      </c>
      <c r="E58" s="59" t="n">
        <v>182</v>
      </c>
      <c r="F58" s="68" t="n">
        <f aca="false">IF(E58="","",D58-E58)</f>
        <v>73</v>
      </c>
      <c r="G58" s="59" t="n">
        <v>66</v>
      </c>
      <c r="H58" s="59" t="n">
        <v>50</v>
      </c>
      <c r="I58" s="68" t="n">
        <f aca="false">IF(H58="","",G58-H58)</f>
        <v>16</v>
      </c>
      <c r="J58" s="40" t="n">
        <f aca="false">IF(OR(D58="",D58+G58=0),"",D58/(D58+G58))</f>
        <v>0.794392523364486</v>
      </c>
      <c r="K58" s="40" t="n">
        <f aca="false">IF(E58="","",E58/(E58+H58))</f>
        <v>0.78448275862069</v>
      </c>
      <c r="L58" s="69" t="n">
        <f aca="false">IF(OR(K58="",J58=""),"",(J58-K58)*100)</f>
        <v>0.990976474379635</v>
      </c>
      <c r="M58" s="36" t="n">
        <v>4.97544251941188</v>
      </c>
      <c r="N58" s="36" t="n">
        <v>1.27629670766665</v>
      </c>
      <c r="O58" s="36" t="n">
        <f aca="false">SQRT(M58^2+N58^2)</f>
        <v>5.13653205479849</v>
      </c>
      <c r="P58" s="40" t="n">
        <f aca="false">IF(J58="","",MAX(0,J58-1.96*O58/100))</f>
        <v>0.693716495090436</v>
      </c>
      <c r="Q58" s="40" t="n">
        <f aca="false">IF(J58="","",MIN(1,J58+1.96*O58/100))</f>
        <v>0.895068551638536</v>
      </c>
      <c r="R58" s="32" t="str">
        <f aca="false">IF(L58="","",IF(ABS(L58)&lt;=O58,"Yes","No"))</f>
        <v>Yes</v>
      </c>
      <c r="S58" s="32" t="str">
        <f aca="false">IF(L58="","",IF(ABS(L58)&lt;=1.96*O58,"Yes","No"))</f>
        <v>Yes</v>
      </c>
      <c r="T58" s="59" t="n">
        <f aca="false">IF(D58="","",ROUND(SQRT(((D58+G58)*O58/100)^2+(J58*(D58+G58)*0.12018)^2),0))</f>
        <v>35</v>
      </c>
      <c r="U58" s="32"/>
    </row>
    <row r="59" customFormat="false" ht="15" hidden="false" customHeight="false" outlineLevel="0" collapsed="false">
      <c r="A59" s="32" t="s">
        <v>230</v>
      </c>
      <c r="B59" s="32" t="s">
        <v>232</v>
      </c>
      <c r="C59" s="32" t="s">
        <v>238</v>
      </c>
      <c r="D59" s="59" t="n">
        <v>319</v>
      </c>
      <c r="E59" s="59" t="n">
        <v>258</v>
      </c>
      <c r="F59" s="68" t="n">
        <f aca="false">IF(E59="","",D59-E59)</f>
        <v>61</v>
      </c>
      <c r="G59" s="59" t="n">
        <v>111</v>
      </c>
      <c r="H59" s="59" t="n">
        <v>100</v>
      </c>
      <c r="I59" s="68" t="n">
        <f aca="false">IF(H59="","",G59-H59)</f>
        <v>11</v>
      </c>
      <c r="J59" s="40" t="n">
        <f aca="false">IF(OR(D59="",D59+G59=0),"",D59/(D59+G59))</f>
        <v>0.741860465116279</v>
      </c>
      <c r="K59" s="40" t="n">
        <f aca="false">IF(E59="","",E59/(E59+H59))</f>
        <v>0.720670391061453</v>
      </c>
      <c r="L59" s="69" t="n">
        <f aca="false">IF(OR(K59="",J59=""),"",(J59-K59)*100)</f>
        <v>2.11900740548266</v>
      </c>
      <c r="M59" s="36" t="n">
        <v>4.97544251941188</v>
      </c>
      <c r="N59" s="36" t="n">
        <v>1.27629670766665</v>
      </c>
      <c r="O59" s="36" t="n">
        <f aca="false">SQRT(M59^2+N59^2)</f>
        <v>5.13653205479849</v>
      </c>
      <c r="P59" s="40" t="n">
        <f aca="false">IF(J59="","",MAX(0,J59-1.96*O59/100))</f>
        <v>0.641184436842229</v>
      </c>
      <c r="Q59" s="40" t="n">
        <f aca="false">IF(J59="","",MIN(1,J59+1.96*O59/100))</f>
        <v>0.84253649339033</v>
      </c>
      <c r="R59" s="32" t="str">
        <f aca="false">IF(L59="","",IF(ABS(L59)&lt;=O59,"Yes","No"))</f>
        <v>Yes</v>
      </c>
      <c r="S59" s="32" t="str">
        <f aca="false">IF(L59="","",IF(ABS(L59)&lt;=1.96*O59,"Yes","No"))</f>
        <v>Yes</v>
      </c>
      <c r="T59" s="59" t="n">
        <f aca="false">IF(D59="","",ROUND(SQRT(((D59+G59)*O59/100)^2+(J59*(D59+G59)*0.12018)^2),0))</f>
        <v>44</v>
      </c>
      <c r="U59" s="32"/>
    </row>
    <row r="60" customFormat="false" ht="15" hidden="false" customHeight="false" outlineLevel="0" collapsed="false">
      <c r="A60" s="32" t="s">
        <v>230</v>
      </c>
      <c r="B60" s="32" t="s">
        <v>232</v>
      </c>
      <c r="C60" s="32" t="s">
        <v>239</v>
      </c>
      <c r="D60" s="59" t="n">
        <v>767</v>
      </c>
      <c r="E60" s="59" t="n">
        <v>611</v>
      </c>
      <c r="F60" s="68" t="n">
        <f aca="false">IF(E60="","",D60-E60)</f>
        <v>156</v>
      </c>
      <c r="G60" s="59" t="n">
        <v>235</v>
      </c>
      <c r="H60" s="59" t="n">
        <v>154</v>
      </c>
      <c r="I60" s="68" t="n">
        <f aca="false">IF(H60="","",G60-H60)</f>
        <v>81</v>
      </c>
      <c r="J60" s="40" t="n">
        <f aca="false">IF(OR(D60="",D60+G60=0),"",D60/(D60+G60))</f>
        <v>0.765469061876248</v>
      </c>
      <c r="K60" s="40" t="n">
        <f aca="false">IF(E60="","",E60/(E60+H60))</f>
        <v>0.798692810457516</v>
      </c>
      <c r="L60" s="69" t="n">
        <f aca="false">IF(OR(K60="",J60=""),"",(J60-K60)*100)</f>
        <v>-3.32237485812689</v>
      </c>
      <c r="M60" s="36" t="n">
        <v>3.65578877277347</v>
      </c>
      <c r="N60" s="36" t="n">
        <v>1.27629670766665</v>
      </c>
      <c r="O60" s="36" t="n">
        <f aca="false">SQRT(M60^2+N60^2)</f>
        <v>3.87217314142037</v>
      </c>
      <c r="P60" s="40" t="n">
        <f aca="false">IF(J60="","",MAX(0,J60-1.96*O60/100))</f>
        <v>0.689574468304408</v>
      </c>
      <c r="Q60" s="40" t="n">
        <f aca="false">IF(J60="","",MIN(1,J60+1.96*O60/100))</f>
        <v>0.841363655448087</v>
      </c>
      <c r="R60" s="32" t="str">
        <f aca="false">IF(L60="","",IF(ABS(L60)&lt;=O60,"Yes","No"))</f>
        <v>Yes</v>
      </c>
      <c r="S60" s="32" t="str">
        <f aca="false">IF(L60="","",IF(ABS(L60)&lt;=1.96*O60,"Yes","No"))</f>
        <v>Yes</v>
      </c>
      <c r="T60" s="59" t="n">
        <f aca="false">IF(D60="","",ROUND(SQRT(((D60+G60)*O60/100)^2+(J60*(D60+G60)*0.07933)^2),0))</f>
        <v>72</v>
      </c>
      <c r="U60" s="32"/>
    </row>
    <row r="61" customFormat="false" ht="15" hidden="false" customHeight="false" outlineLevel="0" collapsed="false">
      <c r="A61" s="32" t="s">
        <v>230</v>
      </c>
      <c r="B61" s="32" t="s">
        <v>232</v>
      </c>
      <c r="C61" s="32" t="s">
        <v>240</v>
      </c>
      <c r="D61" s="59" t="n">
        <v>281</v>
      </c>
      <c r="E61" s="59" t="n">
        <v>280</v>
      </c>
      <c r="F61" s="68" t="n">
        <f aca="false">IF(E61="","",D61-E61)</f>
        <v>1</v>
      </c>
      <c r="G61" s="59" t="n">
        <v>145</v>
      </c>
      <c r="H61" s="59" t="n">
        <v>119</v>
      </c>
      <c r="I61" s="68" t="n">
        <f aca="false">IF(H61="","",G61-H61)</f>
        <v>26</v>
      </c>
      <c r="J61" s="40" t="n">
        <f aca="false">IF(OR(D61="",D61+G61=0),"",D61/(D61+G61))</f>
        <v>0.65962441314554</v>
      </c>
      <c r="K61" s="40" t="n">
        <f aca="false">IF(E61="","",E61/(E61+H61))</f>
        <v>0.701754385964912</v>
      </c>
      <c r="L61" s="69" t="n">
        <f aca="false">IF(OR(K61="",J61=""),"",(J61-K61)*100)</f>
        <v>-4.21299728193724</v>
      </c>
      <c r="M61" s="36" t="n">
        <v>4.97544251941188</v>
      </c>
      <c r="N61" s="36" t="n">
        <v>1.27629670766665</v>
      </c>
      <c r="O61" s="36" t="n">
        <f aca="false">SQRT(M61^2+N61^2)</f>
        <v>5.13653205479849</v>
      </c>
      <c r="P61" s="40" t="n">
        <f aca="false">IF(J61="","",MAX(0,J61-1.96*O61/100))</f>
        <v>0.55894838487149</v>
      </c>
      <c r="Q61" s="40" t="n">
        <f aca="false">IF(J61="","",MIN(1,J61+1.96*O61/100))</f>
        <v>0.76030044141959</v>
      </c>
      <c r="R61" s="32" t="str">
        <f aca="false">IF(L61="","",IF(ABS(L61)&lt;=O61,"Yes","No"))</f>
        <v>Yes</v>
      </c>
      <c r="S61" s="32" t="str">
        <f aca="false">IF(L61="","",IF(ABS(L61)&lt;=1.96*O61,"Yes","No"))</f>
        <v>Yes</v>
      </c>
      <c r="T61" s="59" t="n">
        <f aca="false">IF(D61="","",ROUND(SQRT(((D61+G61)*O61/100)^2+(J61*(D61+G61)*0.12018)^2),0))</f>
        <v>40</v>
      </c>
      <c r="U61" s="32"/>
    </row>
    <row r="62" customFormat="false" ht="15" hidden="false" customHeight="false" outlineLevel="0" collapsed="false">
      <c r="A62" s="32" t="s">
        <v>230</v>
      </c>
      <c r="B62" s="32" t="s">
        <v>232</v>
      </c>
      <c r="C62" s="32" t="s">
        <v>241</v>
      </c>
      <c r="D62" s="59" t="n">
        <v>490</v>
      </c>
      <c r="E62" s="59" t="n">
        <v>425</v>
      </c>
      <c r="F62" s="68" t="n">
        <f aca="false">IF(E62="","",D62-E62)</f>
        <v>65</v>
      </c>
      <c r="G62" s="59" t="n">
        <v>258</v>
      </c>
      <c r="H62" s="59" t="n">
        <v>264</v>
      </c>
      <c r="I62" s="68" t="n">
        <f aca="false">IF(H62="","",G62-H62)</f>
        <v>-6</v>
      </c>
      <c r="J62" s="40" t="n">
        <f aca="false">IF(OR(D62="",D62+G62=0),"",D62/(D62+G62))</f>
        <v>0.655080213903743</v>
      </c>
      <c r="K62" s="40" t="n">
        <f aca="false">IF(E62="","",E62/(E62+H62))</f>
        <v>0.616835994194485</v>
      </c>
      <c r="L62" s="69" t="n">
        <f aca="false">IF(OR(K62="",J62=""),"",(J62-K62)*100)</f>
        <v>3.82442197092585</v>
      </c>
      <c r="M62" s="36" t="n">
        <v>3.80525347525913</v>
      </c>
      <c r="N62" s="36" t="n">
        <v>1.27629670766665</v>
      </c>
      <c r="O62" s="36" t="n">
        <f aca="false">SQRT(M62^2+N62^2)</f>
        <v>4.01358783346926</v>
      </c>
      <c r="P62" s="40" t="n">
        <f aca="false">IF(J62="","",MAX(0,J62-1.96*O62/100))</f>
        <v>0.576413892367746</v>
      </c>
      <c r="Q62" s="40" t="n">
        <f aca="false">IF(J62="","",MIN(1,J62+1.96*O62/100))</f>
        <v>0.733746535439741</v>
      </c>
      <c r="R62" s="32" t="str">
        <f aca="false">IF(L62="","",IF(ABS(L62)&lt;=O62,"Yes","No"))</f>
        <v>Yes</v>
      </c>
      <c r="S62" s="32" t="str">
        <f aca="false">IF(L62="","",IF(ABS(L62)&lt;=1.96*O62,"Yes","No"))</f>
        <v>Yes</v>
      </c>
      <c r="T62" s="59" t="n">
        <f aca="false">IF(D62="","",ROUND(SQRT(((D62+G62)*O62/100)^2+(J62*(D62+G62)*0.07897)^2),0))</f>
        <v>49</v>
      </c>
      <c r="U62" s="32"/>
    </row>
    <row r="63" customFormat="false" ht="15" hidden="false" customHeight="false" outlineLevel="0" collapsed="false">
      <c r="A63" s="32" t="s">
        <v>230</v>
      </c>
      <c r="B63" s="32" t="s">
        <v>232</v>
      </c>
      <c r="C63" s="32" t="s">
        <v>242</v>
      </c>
      <c r="D63" s="59" t="n">
        <v>370</v>
      </c>
      <c r="E63" s="59" t="n">
        <v>339</v>
      </c>
      <c r="F63" s="68" t="n">
        <f aca="false">IF(E63="","",D63-E63)</f>
        <v>31</v>
      </c>
      <c r="G63" s="59" t="n">
        <v>196</v>
      </c>
      <c r="H63" s="59" t="n">
        <v>205</v>
      </c>
      <c r="I63" s="68" t="n">
        <f aca="false">IF(H63="","",G63-H63)</f>
        <v>-9</v>
      </c>
      <c r="J63" s="40" t="n">
        <f aca="false">IF(OR(D63="",D63+G63=0),"",D63/(D63+G63))</f>
        <v>0.653710247349823</v>
      </c>
      <c r="K63" s="40" t="n">
        <f aca="false">IF(E63="","",E63/(E63+H63))</f>
        <v>0.623161764705882</v>
      </c>
      <c r="L63" s="69" t="n">
        <f aca="false">IF(OR(K63="",J63=""),"",(J63-K63)*100)</f>
        <v>3.05484826439409</v>
      </c>
      <c r="M63" s="36" t="n">
        <v>3.80525347525913</v>
      </c>
      <c r="N63" s="36" t="n">
        <v>1.27629670766665</v>
      </c>
      <c r="O63" s="36" t="n">
        <f aca="false">SQRT(M63^2+N63^2)</f>
        <v>4.01358783346926</v>
      </c>
      <c r="P63" s="40" t="n">
        <f aca="false">IF(J63="","",MAX(0,J63-1.96*O63/100))</f>
        <v>0.575043925813826</v>
      </c>
      <c r="Q63" s="40" t="n">
        <f aca="false">IF(J63="","",MIN(1,J63+1.96*O63/100))</f>
        <v>0.732376568885821</v>
      </c>
      <c r="R63" s="32" t="str">
        <f aca="false">IF(L63="","",IF(ABS(L63)&lt;=O63,"Yes","No"))</f>
        <v>Yes</v>
      </c>
      <c r="S63" s="32" t="str">
        <f aca="false">IF(L63="","",IF(ABS(L63)&lt;=1.96*O63,"Yes","No"))</f>
        <v>Yes</v>
      </c>
      <c r="T63" s="59" t="n">
        <f aca="false">IF(D63="","",ROUND(SQRT(((D63+G63)*O63/100)^2+(J63*(D63+G63)*0.07897)^2),0))</f>
        <v>37</v>
      </c>
      <c r="U63" s="32"/>
    </row>
    <row r="64" customFormat="false" ht="15" hidden="false" customHeight="false" outlineLevel="0" collapsed="false">
      <c r="A64" s="32" t="s">
        <v>230</v>
      </c>
      <c r="B64" s="32" t="s">
        <v>232</v>
      </c>
      <c r="C64" s="32" t="s">
        <v>243</v>
      </c>
      <c r="D64" s="59" t="n">
        <v>332</v>
      </c>
      <c r="E64" s="59" t="n">
        <v>287</v>
      </c>
      <c r="F64" s="68" t="n">
        <f aca="false">IF(E64="","",D64-E64)</f>
        <v>45</v>
      </c>
      <c r="G64" s="59" t="n">
        <v>128</v>
      </c>
      <c r="H64" s="59" t="n">
        <v>97</v>
      </c>
      <c r="I64" s="68" t="n">
        <f aca="false">IF(H64="","",G64-H64)</f>
        <v>31</v>
      </c>
      <c r="J64" s="40" t="n">
        <f aca="false">IF(OR(D64="",D64+G64=0),"",D64/(D64+G64))</f>
        <v>0.721739130434783</v>
      </c>
      <c r="K64" s="40" t="n">
        <f aca="false">IF(E64="","",E64/(E64+H64))</f>
        <v>0.747395833333333</v>
      </c>
      <c r="L64" s="69" t="n">
        <f aca="false">IF(OR(K64="",J64=""),"",(J64-K64)*100)</f>
        <v>-2.56567028985507</v>
      </c>
      <c r="M64" s="36" t="n">
        <v>4.97544251941188</v>
      </c>
      <c r="N64" s="36" t="n">
        <v>1.27629670766665</v>
      </c>
      <c r="O64" s="36" t="n">
        <f aca="false">SQRT(M64^2+N64^2)</f>
        <v>5.13653205479849</v>
      </c>
      <c r="P64" s="40" t="n">
        <f aca="false">IF(J64="","",MAX(0,J64-1.96*O64/100))</f>
        <v>0.621063102160732</v>
      </c>
      <c r="Q64" s="40" t="n">
        <f aca="false">IF(J64="","",MIN(1,J64+1.96*O64/100))</f>
        <v>0.822415158708833</v>
      </c>
      <c r="R64" s="32" t="str">
        <f aca="false">IF(L64="","",IF(ABS(L64)&lt;=O64,"Yes","No"))</f>
        <v>Yes</v>
      </c>
      <c r="S64" s="32" t="str">
        <f aca="false">IF(L64="","",IF(ABS(L64)&lt;=1.96*O64,"Yes","No"))</f>
        <v>Yes</v>
      </c>
      <c r="T64" s="59" t="n">
        <f aca="false">IF(D64="","",ROUND(SQRT(((D64+G64)*O64/100)^2+(J64*(D64+G64)*0.12018)^2),0))</f>
        <v>46</v>
      </c>
      <c r="U64" s="32"/>
    </row>
    <row r="65" customFormat="false" ht="15" hidden="false" customHeight="false" outlineLevel="0" collapsed="false">
      <c r="A65" s="32" t="s">
        <v>230</v>
      </c>
      <c r="B65" s="32" t="s">
        <v>232</v>
      </c>
      <c r="C65" s="32" t="s">
        <v>244</v>
      </c>
      <c r="D65" s="59" t="n">
        <v>402</v>
      </c>
      <c r="E65" s="59" t="n">
        <v>327</v>
      </c>
      <c r="F65" s="68" t="n">
        <f aca="false">IF(E65="","",D65-E65)</f>
        <v>75</v>
      </c>
      <c r="G65" s="59" t="n">
        <v>166</v>
      </c>
      <c r="H65" s="59" t="n">
        <v>159</v>
      </c>
      <c r="I65" s="68" t="n">
        <f aca="false">IF(H65="","",G65-H65)</f>
        <v>7</v>
      </c>
      <c r="J65" s="40" t="n">
        <f aca="false">IF(OR(D65="",D65+G65=0),"",D65/(D65+G65))</f>
        <v>0.707746478873239</v>
      </c>
      <c r="K65" s="40" t="n">
        <f aca="false">IF(E65="","",E65/(E65+H65))</f>
        <v>0.67283950617284</v>
      </c>
      <c r="L65" s="69" t="n">
        <f aca="false">IF(OR(K65="",J65=""),"",(J65-K65)*100)</f>
        <v>3.49069727003999</v>
      </c>
      <c r="M65" s="36" t="n">
        <v>3.80525347525913</v>
      </c>
      <c r="N65" s="36" t="n">
        <v>1.27629670766665</v>
      </c>
      <c r="O65" s="36" t="n">
        <f aca="false">SQRT(M65^2+N65^2)</f>
        <v>4.01358783346926</v>
      </c>
      <c r="P65" s="40" t="n">
        <f aca="false">IF(J65="","",MAX(0,J65-1.96*O65/100))</f>
        <v>0.629080157337242</v>
      </c>
      <c r="Q65" s="40" t="n">
        <f aca="false">IF(J65="","",MIN(1,J65+1.96*O65/100))</f>
        <v>0.786412800409237</v>
      </c>
      <c r="R65" s="32" t="str">
        <f aca="false">IF(L65="","",IF(ABS(L65)&lt;=O65,"Yes","No"))</f>
        <v>Yes</v>
      </c>
      <c r="S65" s="32" t="str">
        <f aca="false">IF(L65="","",IF(ABS(L65)&lt;=1.96*O65,"Yes","No"))</f>
        <v>Yes</v>
      </c>
      <c r="T65" s="59" t="n">
        <f aca="false">IF(D65="","",ROUND(SQRT(((D65+G65)*O65/100)^2+(J65*(D65+G65)*0.07897)^2),0))</f>
        <v>39</v>
      </c>
      <c r="U65" s="32"/>
    </row>
    <row r="66" customFormat="false" ht="15" hidden="false" customHeight="false" outlineLevel="0" collapsed="false">
      <c r="A66" s="32" t="s">
        <v>230</v>
      </c>
      <c r="B66" s="32" t="s">
        <v>232</v>
      </c>
      <c r="C66" s="32" t="s">
        <v>245</v>
      </c>
      <c r="D66" s="59" t="n">
        <v>347</v>
      </c>
      <c r="E66" s="59" t="n">
        <v>309</v>
      </c>
      <c r="F66" s="68" t="n">
        <f aca="false">IF(E66="","",D66-E66)</f>
        <v>38</v>
      </c>
      <c r="G66" s="59" t="n">
        <v>181</v>
      </c>
      <c r="H66" s="59" t="n">
        <v>187</v>
      </c>
      <c r="I66" s="68" t="n">
        <f aca="false">IF(H66="","",G66-H66)</f>
        <v>-6</v>
      </c>
      <c r="J66" s="40" t="n">
        <f aca="false">IF(OR(D66="",D66+G66=0),"",D66/(D66+G66))</f>
        <v>0.65719696969697</v>
      </c>
      <c r="K66" s="40" t="n">
        <f aca="false">IF(E66="","",E66/(E66+H66))</f>
        <v>0.622983870967742</v>
      </c>
      <c r="L66" s="69" t="n">
        <f aca="false">IF(OR(K66="",J66=""),"",(J66-K66)*100)</f>
        <v>3.42130987292278</v>
      </c>
      <c r="M66" s="36" t="n">
        <v>3.80525347525913</v>
      </c>
      <c r="N66" s="36" t="n">
        <v>1.27629670766665</v>
      </c>
      <c r="O66" s="36" t="n">
        <f aca="false">SQRT(M66^2+N66^2)</f>
        <v>4.01358783346926</v>
      </c>
      <c r="P66" s="40" t="n">
        <f aca="false">IF(J66="","",MAX(0,J66-1.96*O66/100))</f>
        <v>0.578530648160972</v>
      </c>
      <c r="Q66" s="40" t="n">
        <f aca="false">IF(J66="","",MIN(1,J66+1.96*O66/100))</f>
        <v>0.735863291232967</v>
      </c>
      <c r="R66" s="32" t="str">
        <f aca="false">IF(L66="","",IF(ABS(L66)&lt;=O66,"Yes","No"))</f>
        <v>Yes</v>
      </c>
      <c r="S66" s="32" t="str">
        <f aca="false">IF(L66="","",IF(ABS(L66)&lt;=1.96*O66,"Yes","No"))</f>
        <v>Yes</v>
      </c>
      <c r="T66" s="59" t="n">
        <f aca="false">IF(D66="","",ROUND(SQRT(((D66+G66)*O66/100)^2+(J66*(D66+G66)*0.07897)^2),0))</f>
        <v>35</v>
      </c>
      <c r="U66" s="32"/>
    </row>
    <row r="67" customFormat="false" ht="15" hidden="false" customHeight="false" outlineLevel="0" collapsed="false">
      <c r="A67" s="32" t="s">
        <v>230</v>
      </c>
      <c r="B67" s="32" t="s">
        <v>232</v>
      </c>
      <c r="C67" s="32" t="s">
        <v>246</v>
      </c>
      <c r="D67" s="59" t="n">
        <v>315</v>
      </c>
      <c r="E67" s="59" t="n">
        <v>334</v>
      </c>
      <c r="F67" s="68" t="n">
        <f aca="false">IF(E67="","",D67-E67)</f>
        <v>-19</v>
      </c>
      <c r="G67" s="59" t="n">
        <v>208</v>
      </c>
      <c r="H67" s="59" t="n">
        <v>232</v>
      </c>
      <c r="I67" s="68" t="n">
        <f aca="false">IF(H67="","",G67-H67)</f>
        <v>-24</v>
      </c>
      <c r="J67" s="40" t="n">
        <f aca="false">IF(OR(D67="",D67+G67=0),"",D67/(D67+G67))</f>
        <v>0.602294455066922</v>
      </c>
      <c r="K67" s="40" t="n">
        <f aca="false">IF(E67="","",E67/(E67+H67))</f>
        <v>0.590106007067138</v>
      </c>
      <c r="L67" s="69" t="n">
        <f aca="false">IF(OR(K67="",J67=""),"",(J67-K67)*100)</f>
        <v>1.21884479997838</v>
      </c>
      <c r="M67" s="36" t="n">
        <v>4.97544251941188</v>
      </c>
      <c r="N67" s="36" t="n">
        <v>1.27629670766665</v>
      </c>
      <c r="O67" s="36" t="n">
        <f aca="false">SQRT(M67^2+N67^2)</f>
        <v>5.13653205479849</v>
      </c>
      <c r="P67" s="40" t="n">
        <f aca="false">IF(J67="","",MAX(0,J67-1.96*O67/100))</f>
        <v>0.501618426792871</v>
      </c>
      <c r="Q67" s="40" t="n">
        <f aca="false">IF(J67="","",MIN(1,J67+1.96*O67/100))</f>
        <v>0.702970483340972</v>
      </c>
      <c r="R67" s="32" t="str">
        <f aca="false">IF(L67="","",IF(ABS(L67)&lt;=O67,"Yes","No"))</f>
        <v>Yes</v>
      </c>
      <c r="S67" s="32" t="str">
        <f aca="false">IF(L67="","",IF(ABS(L67)&lt;=1.96*O67,"Yes","No"))</f>
        <v>Yes</v>
      </c>
      <c r="T67" s="59" t="n">
        <f aca="false">IF(D67="","",ROUND(SQRT(((D67+G67)*O67/100)^2+(J67*(D67+G67)*0.12018)^2),0))</f>
        <v>46</v>
      </c>
      <c r="U67" s="32"/>
    </row>
    <row r="68" customFormat="false" ht="15" hidden="false" customHeight="false" outlineLevel="0" collapsed="false">
      <c r="A68" s="32" t="s">
        <v>230</v>
      </c>
      <c r="B68" s="32" t="s">
        <v>232</v>
      </c>
      <c r="C68" s="32" t="s">
        <v>247</v>
      </c>
      <c r="D68" s="59" t="n">
        <v>317</v>
      </c>
      <c r="E68" s="59" t="n">
        <v>256</v>
      </c>
      <c r="F68" s="68" t="n">
        <f aca="false">IF(E68="","",D68-E68)</f>
        <v>61</v>
      </c>
      <c r="G68" s="59" t="n">
        <v>151</v>
      </c>
      <c r="H68" s="59" t="n">
        <v>154</v>
      </c>
      <c r="I68" s="68" t="n">
        <f aca="false">IF(H68="","",G68-H68)</f>
        <v>-3</v>
      </c>
      <c r="J68" s="40" t="n">
        <f aca="false">IF(OR(D68="",D68+G68=0),"",D68/(D68+G68))</f>
        <v>0.677350427350427</v>
      </c>
      <c r="K68" s="40" t="n">
        <f aca="false">IF(E68="","",E68/(E68+H68))</f>
        <v>0.624390243902439</v>
      </c>
      <c r="L68" s="69" t="n">
        <f aca="false">IF(OR(K68="",J68=""),"",(J68-K68)*100)</f>
        <v>5.29601834479884</v>
      </c>
      <c r="M68" s="36" t="n">
        <v>4.97544251941188</v>
      </c>
      <c r="N68" s="36" t="n">
        <v>1.27629670766665</v>
      </c>
      <c r="O68" s="36" t="n">
        <f aca="false">SQRT(M68^2+N68^2)</f>
        <v>5.13653205479849</v>
      </c>
      <c r="P68" s="40" t="n">
        <f aca="false">IF(J68="","",MAX(0,J68-1.96*O68/100))</f>
        <v>0.576674399076377</v>
      </c>
      <c r="Q68" s="40" t="n">
        <f aca="false">IF(J68="","",MIN(1,J68+1.96*O68/100))</f>
        <v>0.778026455624478</v>
      </c>
      <c r="R68" s="32" t="str">
        <f aca="false">IF(L68="","",IF(ABS(L68)&lt;=O68,"Yes","No"))</f>
        <v>No</v>
      </c>
      <c r="S68" s="32" t="str">
        <f aca="false">IF(L68="","",IF(ABS(L68)&lt;=1.96*O68,"Yes","No"))</f>
        <v>Yes</v>
      </c>
      <c r="T68" s="59" t="n">
        <f aca="false">IF(D68="","",ROUND(SQRT(((D68+G68)*O68/100)^2+(J68*(D68+G68)*0.12018)^2),0))</f>
        <v>45</v>
      </c>
      <c r="U68" s="32"/>
    </row>
    <row r="69" customFormat="false" ht="15" hidden="false" customHeight="false" outlineLevel="0" collapsed="false">
      <c r="A69" s="32" t="s">
        <v>230</v>
      </c>
      <c r="B69" s="32" t="s">
        <v>232</v>
      </c>
      <c r="C69" s="32" t="s">
        <v>248</v>
      </c>
      <c r="D69" s="59" t="n">
        <v>329</v>
      </c>
      <c r="E69" s="59" t="n">
        <v>274</v>
      </c>
      <c r="F69" s="68" t="n">
        <f aca="false">IF(E69="","",D69-E69)</f>
        <v>55</v>
      </c>
      <c r="G69" s="59" t="n">
        <v>95</v>
      </c>
      <c r="H69" s="59" t="n">
        <v>74</v>
      </c>
      <c r="I69" s="68" t="n">
        <f aca="false">IF(H69="","",G69-H69)</f>
        <v>21</v>
      </c>
      <c r="J69" s="40" t="n">
        <f aca="false">IF(OR(D69="",D69+G69=0),"",D69/(D69+G69))</f>
        <v>0.775943396226415</v>
      </c>
      <c r="K69" s="40" t="n">
        <f aca="false">IF(E69="","",E69/(E69+H69))</f>
        <v>0.78735632183908</v>
      </c>
      <c r="L69" s="69" t="n">
        <f aca="false">IF(OR(K69="",J69=""),"",(J69-K69)*100)</f>
        <v>-1.14129256126654</v>
      </c>
      <c r="M69" s="36" t="n">
        <v>4.97544251941188</v>
      </c>
      <c r="N69" s="36" t="n">
        <v>1.27629670766665</v>
      </c>
      <c r="O69" s="36" t="n">
        <f aca="false">SQRT(M69^2+N69^2)</f>
        <v>5.13653205479849</v>
      </c>
      <c r="P69" s="40" t="n">
        <f aca="false">IF(J69="","",MAX(0,J69-1.96*O69/100))</f>
        <v>0.675267367952365</v>
      </c>
      <c r="Q69" s="40" t="n">
        <f aca="false">IF(J69="","",MIN(1,J69+1.96*O69/100))</f>
        <v>0.876619424500466</v>
      </c>
      <c r="R69" s="32" t="str">
        <f aca="false">IF(L69="","",IF(ABS(L69)&lt;=O69,"Yes","No"))</f>
        <v>Yes</v>
      </c>
      <c r="S69" s="32" t="str">
        <f aca="false">IF(L69="","",IF(ABS(L69)&lt;=1.96*O69,"Yes","No"))</f>
        <v>Yes</v>
      </c>
      <c r="T69" s="59" t="n">
        <f aca="false">IF(D69="","",ROUND(SQRT(((D69+G69)*O69/100)^2+(J69*(D69+G69)*0.12018)^2),0))</f>
        <v>45</v>
      </c>
      <c r="U69" s="32"/>
    </row>
    <row r="70" customFormat="false" ht="15" hidden="false" customHeight="false" outlineLevel="0" collapsed="false">
      <c r="A70" s="32" t="s">
        <v>230</v>
      </c>
      <c r="B70" s="32" t="s">
        <v>232</v>
      </c>
      <c r="C70" s="32" t="s">
        <v>249</v>
      </c>
      <c r="D70" s="59" t="n">
        <v>263</v>
      </c>
      <c r="E70" s="59" t="n">
        <v>211</v>
      </c>
      <c r="F70" s="68" t="n">
        <f aca="false">IF(E70="","",D70-E70)</f>
        <v>52</v>
      </c>
      <c r="G70" s="59" t="n">
        <v>107</v>
      </c>
      <c r="H70" s="59" t="n">
        <v>83</v>
      </c>
      <c r="I70" s="68" t="n">
        <f aca="false">IF(H70="","",G70-H70)</f>
        <v>24</v>
      </c>
      <c r="J70" s="40" t="n">
        <f aca="false">IF(OR(D70="",D70+G70=0),"",D70/(D70+G70))</f>
        <v>0.710810810810811</v>
      </c>
      <c r="K70" s="40" t="n">
        <f aca="false">IF(E70="","",E70/(E70+H70))</f>
        <v>0.717687074829932</v>
      </c>
      <c r="L70" s="69" t="n">
        <f aca="false">IF(OR(K70="",J70=""),"",(J70-K70)*100)</f>
        <v>-0.687626401912123</v>
      </c>
      <c r="M70" s="36" t="n">
        <v>4.97544251941188</v>
      </c>
      <c r="N70" s="36" t="n">
        <v>1.27629670766665</v>
      </c>
      <c r="O70" s="36" t="n">
        <f aca="false">SQRT(M70^2+N70^2)</f>
        <v>5.13653205479849</v>
      </c>
      <c r="P70" s="40" t="n">
        <f aca="false">IF(J70="","",MAX(0,J70-1.96*O70/100))</f>
        <v>0.61013478253676</v>
      </c>
      <c r="Q70" s="40" t="n">
        <f aca="false">IF(J70="","",MIN(1,J70+1.96*O70/100))</f>
        <v>0.811486839084861</v>
      </c>
      <c r="R70" s="32" t="str">
        <f aca="false">IF(L70="","",IF(ABS(L70)&lt;=O70,"Yes","No"))</f>
        <v>Yes</v>
      </c>
      <c r="S70" s="32" t="str">
        <f aca="false">IF(L70="","",IF(ABS(L70)&lt;=1.96*O70,"Yes","No"))</f>
        <v>Yes</v>
      </c>
      <c r="T70" s="59" t="n">
        <f aca="false">IF(D70="","",ROUND(SQRT(((D70+G70)*O70/100)^2+(J70*(D70+G70)*0.12018)^2),0))</f>
        <v>37</v>
      </c>
      <c r="U70" s="32"/>
    </row>
    <row r="71" customFormat="false" ht="15" hidden="false" customHeight="false" outlineLevel="0" collapsed="false">
      <c r="A71" s="32" t="s">
        <v>230</v>
      </c>
      <c r="B71" s="32" t="s">
        <v>232</v>
      </c>
      <c r="C71" s="32" t="s">
        <v>250</v>
      </c>
      <c r="D71" s="59" t="n">
        <v>314</v>
      </c>
      <c r="E71" s="59" t="n">
        <v>256</v>
      </c>
      <c r="F71" s="68" t="n">
        <f aca="false">IF(E71="","",D71-E71)</f>
        <v>58</v>
      </c>
      <c r="G71" s="59" t="n">
        <v>136</v>
      </c>
      <c r="H71" s="59" t="n">
        <v>123</v>
      </c>
      <c r="I71" s="68" t="n">
        <f aca="false">IF(H71="","",G71-H71)</f>
        <v>13</v>
      </c>
      <c r="J71" s="40" t="n">
        <f aca="false">IF(OR(D71="",D71+G71=0),"",D71/(D71+G71))</f>
        <v>0.697777777777778</v>
      </c>
      <c r="K71" s="40" t="n">
        <f aca="false">IF(E71="","",E71/(E71+H71))</f>
        <v>0.675461741424802</v>
      </c>
      <c r="L71" s="69" t="n">
        <f aca="false">IF(OR(K71="",J71=""),"",(J71-K71)*100)</f>
        <v>2.23160363529757</v>
      </c>
      <c r="M71" s="36" t="n">
        <v>4.97544251941188</v>
      </c>
      <c r="N71" s="36" t="n">
        <v>1.27629670766665</v>
      </c>
      <c r="O71" s="36" t="n">
        <f aca="false">SQRT(M71^2+N71^2)</f>
        <v>5.13653205479849</v>
      </c>
      <c r="P71" s="40" t="n">
        <f aca="false">IF(J71="","",MAX(0,J71-1.96*O71/100))</f>
        <v>0.597101749503727</v>
      </c>
      <c r="Q71" s="40" t="n">
        <f aca="false">IF(J71="","",MIN(1,J71+1.96*O71/100))</f>
        <v>0.798453806051828</v>
      </c>
      <c r="R71" s="32" t="str">
        <f aca="false">IF(L71="","",IF(ABS(L71)&lt;=O71,"Yes","No"))</f>
        <v>Yes</v>
      </c>
      <c r="S71" s="32" t="str">
        <f aca="false">IF(L71="","",IF(ABS(L71)&lt;=1.96*O71,"Yes","No"))</f>
        <v>Yes</v>
      </c>
      <c r="T71" s="59" t="n">
        <f aca="false">IF(D71="","",ROUND(SQRT(((D71+G71)*O71/100)^2+(J71*(D71+G71)*0.12018)^2),0))</f>
        <v>44</v>
      </c>
      <c r="U71" s="32"/>
    </row>
    <row r="72" customFormat="false" ht="15" hidden="false" customHeight="false" outlineLevel="0" collapsed="false">
      <c r="A72" s="32" t="s">
        <v>230</v>
      </c>
      <c r="B72" s="32" t="s">
        <v>232</v>
      </c>
      <c r="C72" s="32" t="s">
        <v>251</v>
      </c>
      <c r="D72" s="59" t="n">
        <v>238</v>
      </c>
      <c r="E72" s="59" t="n">
        <v>209</v>
      </c>
      <c r="F72" s="68" t="n">
        <f aca="false">IF(E72="","",D72-E72)</f>
        <v>29</v>
      </c>
      <c r="G72" s="59" t="n">
        <v>97</v>
      </c>
      <c r="H72" s="59" t="n">
        <v>82</v>
      </c>
      <c r="I72" s="68" t="n">
        <f aca="false">IF(H72="","",G72-H72)</f>
        <v>15</v>
      </c>
      <c r="J72" s="40" t="n">
        <f aca="false">IF(OR(D72="",D72+G72=0),"",D72/(D72+G72))</f>
        <v>0.71044776119403</v>
      </c>
      <c r="K72" s="40" t="n">
        <f aca="false">IF(E72="","",E72/(E72+H72))</f>
        <v>0.718213058419244</v>
      </c>
      <c r="L72" s="69" t="n">
        <f aca="false">IF(OR(K72="",J72=""),"",(J72-K72)*100)</f>
        <v>-0.776529722521413</v>
      </c>
      <c r="M72" s="36" t="n">
        <v>4.97544251941188</v>
      </c>
      <c r="N72" s="36" t="n">
        <v>1.27629670766665</v>
      </c>
      <c r="O72" s="36" t="n">
        <f aca="false">SQRT(M72^2+N72^2)</f>
        <v>5.13653205479849</v>
      </c>
      <c r="P72" s="40" t="n">
        <f aca="false">IF(J72="","",MAX(0,J72-1.96*O72/100))</f>
        <v>0.609771732919979</v>
      </c>
      <c r="Q72" s="40" t="n">
        <f aca="false">IF(J72="","",MIN(1,J72+1.96*O72/100))</f>
        <v>0.81112378946808</v>
      </c>
      <c r="R72" s="32" t="str">
        <f aca="false">IF(L72="","",IF(ABS(L72)&lt;=O72,"Yes","No"))</f>
        <v>Yes</v>
      </c>
      <c r="S72" s="32" t="str">
        <f aca="false">IF(L72="","",IF(ABS(L72)&lt;=1.96*O72,"Yes","No"))</f>
        <v>Yes</v>
      </c>
      <c r="T72" s="59" t="n">
        <f aca="false">IF(D72="","",ROUND(SQRT(((D72+G72)*O72/100)^2+(J72*(D72+G72)*0.12018)^2),0))</f>
        <v>33</v>
      </c>
      <c r="U72" s="32"/>
    </row>
    <row r="73" customFormat="false" ht="15" hidden="false" customHeight="false" outlineLevel="0" collapsed="false">
      <c r="A73" s="32" t="s">
        <v>230</v>
      </c>
      <c r="B73" s="32" t="s">
        <v>232</v>
      </c>
      <c r="C73" s="32" t="s">
        <v>252</v>
      </c>
      <c r="D73" s="59" t="n">
        <v>448</v>
      </c>
      <c r="E73" s="59" t="n">
        <v>368</v>
      </c>
      <c r="F73" s="68" t="n">
        <f aca="false">IF(E73="","",D73-E73)</f>
        <v>80</v>
      </c>
      <c r="G73" s="59" t="n">
        <v>186</v>
      </c>
      <c r="H73" s="59" t="n">
        <v>206</v>
      </c>
      <c r="I73" s="68" t="n">
        <f aca="false">IF(H73="","",G73-H73)</f>
        <v>-20</v>
      </c>
      <c r="J73" s="40" t="n">
        <f aca="false">IF(OR(D73="",D73+G73=0),"",D73/(D73+G73))</f>
        <v>0.706624605678234</v>
      </c>
      <c r="K73" s="40" t="n">
        <f aca="false">IF(E73="","",E73/(E73+H73))</f>
        <v>0.641114982578397</v>
      </c>
      <c r="L73" s="69" t="n">
        <f aca="false">IF(OR(K73="",J73=""),"",(J73-K73)*100)</f>
        <v>6.55096230998363</v>
      </c>
      <c r="M73" s="36" t="n">
        <v>3.80525347525913</v>
      </c>
      <c r="N73" s="36" t="n">
        <v>1.27629670766665</v>
      </c>
      <c r="O73" s="36" t="n">
        <f aca="false">SQRT(M73^2+N73^2)</f>
        <v>4.01358783346926</v>
      </c>
      <c r="P73" s="40" t="n">
        <f aca="false">IF(J73="","",MAX(0,J73-1.96*O73/100))</f>
        <v>0.627958284142236</v>
      </c>
      <c r="Q73" s="40" t="n">
        <f aca="false">IF(J73="","",MIN(1,J73+1.96*O73/100))</f>
        <v>0.785290927214231</v>
      </c>
      <c r="R73" s="32" t="str">
        <f aca="false">IF(L73="","",IF(ABS(L73)&lt;=O73,"Yes","No"))</f>
        <v>No</v>
      </c>
      <c r="S73" s="32" t="str">
        <f aca="false">IF(L73="","",IF(ABS(L73)&lt;=1.96*O73,"Yes","No"))</f>
        <v>Yes</v>
      </c>
      <c r="T73" s="59" t="n">
        <f aca="false">IF(D73="","",ROUND(SQRT(((D73+G73)*O73/100)^2+(J73*(D73+G73)*0.07897)^2),0))</f>
        <v>44</v>
      </c>
      <c r="U73" s="32"/>
    </row>
    <row r="74" customFormat="false" ht="15" hidden="false" customHeight="false" outlineLevel="0" collapsed="false">
      <c r="A74" s="32" t="s">
        <v>230</v>
      </c>
      <c r="B74" s="32" t="s">
        <v>232</v>
      </c>
      <c r="C74" s="32" t="s">
        <v>253</v>
      </c>
      <c r="D74" s="59" t="n">
        <v>472</v>
      </c>
      <c r="E74" s="59" t="n">
        <v>385</v>
      </c>
      <c r="F74" s="68" t="n">
        <f aca="false">IF(E74="","",D74-E74)</f>
        <v>87</v>
      </c>
      <c r="G74" s="59" t="n">
        <v>163</v>
      </c>
      <c r="H74" s="59" t="n">
        <v>168</v>
      </c>
      <c r="I74" s="68" t="n">
        <f aca="false">IF(H74="","",G74-H74)</f>
        <v>-5</v>
      </c>
      <c r="J74" s="40" t="n">
        <f aca="false">IF(OR(D74="",D74+G74=0),"",D74/(D74+G74))</f>
        <v>0.743307086614173</v>
      </c>
      <c r="K74" s="40" t="n">
        <f aca="false">IF(E74="","",E74/(E74+H74))</f>
        <v>0.69620253164557</v>
      </c>
      <c r="L74" s="69" t="n">
        <f aca="false">IF(OR(K74="",J74=""),"",(J74-K74)*100)</f>
        <v>4.71045549686036</v>
      </c>
      <c r="M74" s="36" t="n">
        <v>3.80525347525913</v>
      </c>
      <c r="N74" s="36" t="n">
        <v>1.27629670766665</v>
      </c>
      <c r="O74" s="36" t="n">
        <f aca="false">SQRT(M74^2+N74^2)</f>
        <v>4.01358783346926</v>
      </c>
      <c r="P74" s="40" t="n">
        <f aca="false">IF(J74="","",MAX(0,J74-1.96*O74/100))</f>
        <v>0.664640765078176</v>
      </c>
      <c r="Q74" s="40" t="n">
        <f aca="false">IF(J74="","",MIN(1,J74+1.96*O74/100))</f>
        <v>0.821973408150171</v>
      </c>
      <c r="R74" s="32" t="str">
        <f aca="false">IF(L74="","",IF(ABS(L74)&lt;=O74,"Yes","No"))</f>
        <v>No</v>
      </c>
      <c r="S74" s="32" t="str">
        <f aca="false">IF(L74="","",IF(ABS(L74)&lt;=1.96*O74,"Yes","No"))</f>
        <v>Yes</v>
      </c>
      <c r="T74" s="59" t="n">
        <f aca="false">IF(D74="","",ROUND(SQRT(((D74+G74)*O74/100)^2+(J74*(D74+G74)*0.07897)^2),0))</f>
        <v>45</v>
      </c>
      <c r="U74" s="32"/>
    </row>
    <row r="75" customFormat="false" ht="15" hidden="false" customHeight="false" outlineLevel="0" collapsed="false">
      <c r="A75" s="32" t="s">
        <v>230</v>
      </c>
      <c r="B75" s="32" t="s">
        <v>232</v>
      </c>
      <c r="C75" s="32" t="s">
        <v>254</v>
      </c>
      <c r="D75" s="59" t="n">
        <v>356</v>
      </c>
      <c r="E75" s="59" t="n">
        <v>308</v>
      </c>
      <c r="F75" s="68" t="n">
        <f aca="false">IF(E75="","",D75-E75)</f>
        <v>48</v>
      </c>
      <c r="G75" s="59" t="n">
        <v>177</v>
      </c>
      <c r="H75" s="59" t="n">
        <v>215</v>
      </c>
      <c r="I75" s="68" t="n">
        <f aca="false">IF(H75="","",G75-H75)</f>
        <v>-38</v>
      </c>
      <c r="J75" s="40" t="n">
        <f aca="false">IF(OR(D75="",D75+G75=0),"",D75/(D75+G75))</f>
        <v>0.667917448405253</v>
      </c>
      <c r="K75" s="40" t="n">
        <f aca="false">IF(E75="","",E75/(E75+H75))</f>
        <v>0.588910133843212</v>
      </c>
      <c r="L75" s="69" t="n">
        <f aca="false">IF(OR(K75="",J75=""),"",(J75-K75)*100)</f>
        <v>7.9007314562041</v>
      </c>
      <c r="M75" s="36" t="n">
        <v>3.80525347525913</v>
      </c>
      <c r="N75" s="36" t="n">
        <v>1.27629670766665</v>
      </c>
      <c r="O75" s="36" t="n">
        <f aca="false">SQRT(M75^2+N75^2)</f>
        <v>4.01358783346926</v>
      </c>
      <c r="P75" s="40" t="n">
        <f aca="false">IF(J75="","",MAX(0,J75-1.96*O75/100))</f>
        <v>0.589251126869256</v>
      </c>
      <c r="Q75" s="40" t="n">
        <f aca="false">IF(J75="","",MIN(1,J75+1.96*O75/100))</f>
        <v>0.746583769941251</v>
      </c>
      <c r="R75" s="32" t="str">
        <f aca="false">IF(L75="","",IF(ABS(L75)&lt;=O75,"Yes","No"))</f>
        <v>No</v>
      </c>
      <c r="S75" s="32" t="str">
        <f aca="false">IF(L75="","",IF(ABS(L75)&lt;=1.96*O75,"Yes","No"))</f>
        <v>No</v>
      </c>
      <c r="T75" s="59" t="n">
        <f aca="false">IF(D75="","",ROUND(SQRT(((D75+G75)*O75/100)^2+(J75*(D75+G75)*0.07897)^2),0))</f>
        <v>35</v>
      </c>
      <c r="U75" s="32"/>
    </row>
    <row r="76" customFormat="false" ht="15" hidden="false" customHeight="false" outlineLevel="0" collapsed="false">
      <c r="A76" s="32" t="s">
        <v>230</v>
      </c>
      <c r="B76" s="32" t="s">
        <v>232</v>
      </c>
      <c r="C76" s="32" t="s">
        <v>255</v>
      </c>
      <c r="D76" s="59" t="n">
        <v>410</v>
      </c>
      <c r="E76" s="59" t="n">
        <v>391</v>
      </c>
      <c r="F76" s="68" t="n">
        <f aca="false">IF(E76="","",D76-E76)</f>
        <v>19</v>
      </c>
      <c r="G76" s="59" t="n">
        <v>207</v>
      </c>
      <c r="H76" s="59" t="n">
        <v>209</v>
      </c>
      <c r="I76" s="68" t="n">
        <f aca="false">IF(H76="","",G76-H76)</f>
        <v>-2</v>
      </c>
      <c r="J76" s="40" t="n">
        <f aca="false">IF(OR(D76="",D76+G76=0),"",D76/(D76+G76))</f>
        <v>0.6645056726094</v>
      </c>
      <c r="K76" s="40" t="n">
        <f aca="false">IF(E76="","",E76/(E76+H76))</f>
        <v>0.651666666666667</v>
      </c>
      <c r="L76" s="69" t="n">
        <f aca="false">IF(OR(K76="",J76=""),"",(J76-K76)*100)</f>
        <v>1.28390059427337</v>
      </c>
      <c r="M76" s="36" t="n">
        <v>3.80525347525913</v>
      </c>
      <c r="N76" s="36" t="n">
        <v>1.27629670766665</v>
      </c>
      <c r="O76" s="36" t="n">
        <f aca="false">SQRT(M76^2+N76^2)</f>
        <v>4.01358783346926</v>
      </c>
      <c r="P76" s="40" t="n">
        <f aca="false">IF(J76="","",MAX(0,J76-1.96*O76/100))</f>
        <v>0.585839351073403</v>
      </c>
      <c r="Q76" s="40" t="n">
        <f aca="false">IF(J76="","",MIN(1,J76+1.96*O76/100))</f>
        <v>0.743171994145398</v>
      </c>
      <c r="R76" s="32" t="str">
        <f aca="false">IF(L76="","",IF(ABS(L76)&lt;=O76,"Yes","No"))</f>
        <v>Yes</v>
      </c>
      <c r="S76" s="32" t="str">
        <f aca="false">IF(L76="","",IF(ABS(L76)&lt;=1.96*O76,"Yes","No"))</f>
        <v>Yes</v>
      </c>
      <c r="T76" s="59" t="n">
        <f aca="false">IF(D76="","",ROUND(SQRT(((D76+G76)*O76/100)^2+(J76*(D76+G76)*0.07897)^2),0))</f>
        <v>41</v>
      </c>
      <c r="U76" s="32"/>
    </row>
    <row r="77" customFormat="false" ht="15" hidden="false" customHeight="false" outlineLevel="0" collapsed="false">
      <c r="A77" s="32" t="s">
        <v>230</v>
      </c>
      <c r="B77" s="32" t="s">
        <v>232</v>
      </c>
      <c r="C77" s="32" t="s">
        <v>256</v>
      </c>
      <c r="D77" s="59" t="n">
        <v>506</v>
      </c>
      <c r="E77" s="59" t="n">
        <v>427</v>
      </c>
      <c r="F77" s="68" t="n">
        <f aca="false">IF(E77="","",D77-E77)</f>
        <v>79</v>
      </c>
      <c r="G77" s="59" t="n">
        <v>242</v>
      </c>
      <c r="H77" s="59" t="n">
        <v>242</v>
      </c>
      <c r="I77" s="68" t="n">
        <f aca="false">IF(H77="","",G77-H77)</f>
        <v>0</v>
      </c>
      <c r="J77" s="40" t="n">
        <f aca="false">IF(OR(D77="",D77+G77=0),"",D77/(D77+G77))</f>
        <v>0.676470588235294</v>
      </c>
      <c r="K77" s="40" t="n">
        <f aca="false">IF(E77="","",E77/(E77+H77))</f>
        <v>0.638266068759342</v>
      </c>
      <c r="L77" s="69" t="n">
        <f aca="false">IF(OR(K77="",J77=""),"",(J77-K77)*100)</f>
        <v>3.82045194759518</v>
      </c>
      <c r="M77" s="36" t="n">
        <v>3.80525347525913</v>
      </c>
      <c r="N77" s="36" t="n">
        <v>1.27629670766665</v>
      </c>
      <c r="O77" s="36" t="n">
        <f aca="false">SQRT(M77^2+N77^2)</f>
        <v>4.01358783346926</v>
      </c>
      <c r="P77" s="40" t="n">
        <f aca="false">IF(J77="","",MAX(0,J77-1.96*O77/100))</f>
        <v>0.597804266699297</v>
      </c>
      <c r="Q77" s="40" t="n">
        <f aca="false">IF(J77="","",MIN(1,J77+1.96*O77/100))</f>
        <v>0.755136909771292</v>
      </c>
      <c r="R77" s="32" t="str">
        <f aca="false">IF(L77="","",IF(ABS(L77)&lt;=O77,"Yes","No"))</f>
        <v>Yes</v>
      </c>
      <c r="S77" s="32" t="str">
        <f aca="false">IF(L77="","",IF(ABS(L77)&lt;=1.96*O77,"Yes","No"))</f>
        <v>Yes</v>
      </c>
      <c r="T77" s="59" t="n">
        <f aca="false">IF(D77="","",ROUND(SQRT(((D77+G77)*O77/100)^2+(J77*(D77+G77)*0.07897)^2),0))</f>
        <v>50</v>
      </c>
      <c r="U77" s="32"/>
    </row>
    <row r="78" customFormat="false" ht="15" hidden="false" customHeight="false" outlineLevel="0" collapsed="false">
      <c r="A78" s="32" t="s">
        <v>230</v>
      </c>
      <c r="B78" s="32" t="s">
        <v>232</v>
      </c>
      <c r="C78" s="32" t="s">
        <v>257</v>
      </c>
      <c r="D78" s="59" t="n">
        <v>353</v>
      </c>
      <c r="E78" s="59" t="n">
        <v>288</v>
      </c>
      <c r="F78" s="68" t="n">
        <f aca="false">IF(E78="","",D78-E78)</f>
        <v>65</v>
      </c>
      <c r="G78" s="59" t="n">
        <v>153</v>
      </c>
      <c r="H78" s="59" t="n">
        <v>176</v>
      </c>
      <c r="I78" s="68" t="n">
        <f aca="false">IF(H78="","",G78-H78)</f>
        <v>-23</v>
      </c>
      <c r="J78" s="40" t="n">
        <f aca="false">IF(OR(D78="",D78+G78=0),"",D78/(D78+G78))</f>
        <v>0.697628458498024</v>
      </c>
      <c r="K78" s="40" t="n">
        <f aca="false">IF(E78="","",E78/(E78+H78))</f>
        <v>0.620689655172414</v>
      </c>
      <c r="L78" s="69" t="n">
        <f aca="false">IF(OR(K78="",J78=""),"",(J78-K78)*100)</f>
        <v>7.69388033256099</v>
      </c>
      <c r="M78" s="36" t="n">
        <v>4.97544251941188</v>
      </c>
      <c r="N78" s="36" t="n">
        <v>1.27629670766665</v>
      </c>
      <c r="O78" s="36" t="n">
        <f aca="false">SQRT(M78^2+N78^2)</f>
        <v>5.13653205479849</v>
      </c>
      <c r="P78" s="40" t="n">
        <f aca="false">IF(J78="","",MAX(0,J78-1.96*O78/100))</f>
        <v>0.596952430223973</v>
      </c>
      <c r="Q78" s="40" t="n">
        <f aca="false">IF(J78="","",MIN(1,J78+1.96*O78/100))</f>
        <v>0.798304486772074</v>
      </c>
      <c r="R78" s="32" t="str">
        <f aca="false">IF(L78="","",IF(ABS(L78)&lt;=O78,"Yes","No"))</f>
        <v>No</v>
      </c>
      <c r="S78" s="32" t="str">
        <f aca="false">IF(L78="","",IF(ABS(L78)&lt;=1.96*O78,"Yes","No"))</f>
        <v>Yes</v>
      </c>
      <c r="T78" s="59" t="n">
        <f aca="false">IF(D78="","",ROUND(SQRT(((D78+G78)*O78/100)^2+(J78*(D78+G78)*0.12018)^2),0))</f>
        <v>50</v>
      </c>
      <c r="U78" s="32"/>
    </row>
    <row r="79" customFormat="false" ht="15" hidden="false" customHeight="false" outlineLevel="0" collapsed="false">
      <c r="A79" s="32" t="s">
        <v>230</v>
      </c>
      <c r="B79" s="32" t="s">
        <v>232</v>
      </c>
      <c r="C79" s="32" t="s">
        <v>258</v>
      </c>
      <c r="D79" s="59" t="n">
        <v>384</v>
      </c>
      <c r="E79" s="59" t="n">
        <v>283</v>
      </c>
      <c r="F79" s="68" t="n">
        <f aca="false">IF(E79="","",D79-E79)</f>
        <v>101</v>
      </c>
      <c r="G79" s="59" t="n">
        <v>161</v>
      </c>
      <c r="H79" s="59" t="n">
        <v>158</v>
      </c>
      <c r="I79" s="68" t="n">
        <f aca="false">IF(H79="","",G79-H79)</f>
        <v>3</v>
      </c>
      <c r="J79" s="40" t="n">
        <f aca="false">IF(OR(D79="",D79+G79=0),"",D79/(D79+G79))</f>
        <v>0.704587155963303</v>
      </c>
      <c r="K79" s="40" t="n">
        <f aca="false">IF(E79="","",E79/(E79+H79))</f>
        <v>0.64172335600907</v>
      </c>
      <c r="L79" s="69" t="n">
        <f aca="false">IF(OR(K79="",J79=""),"",(J79-K79)*100)</f>
        <v>6.28637999542325</v>
      </c>
      <c r="M79" s="36" t="n">
        <v>3.80525347525913</v>
      </c>
      <c r="N79" s="36" t="n">
        <v>1.27629670766665</v>
      </c>
      <c r="O79" s="36" t="n">
        <f aca="false">SQRT(M79^2+N79^2)</f>
        <v>4.01358783346926</v>
      </c>
      <c r="P79" s="40" t="n">
        <f aca="false">IF(J79="","",MAX(0,J79-1.96*O79/100))</f>
        <v>0.625920834427305</v>
      </c>
      <c r="Q79" s="40" t="n">
        <f aca="false">IF(J79="","",MIN(1,J79+1.96*O79/100))</f>
        <v>0.7832534774993</v>
      </c>
      <c r="R79" s="32" t="str">
        <f aca="false">IF(L79="","",IF(ABS(L79)&lt;=O79,"Yes","No"))</f>
        <v>No</v>
      </c>
      <c r="S79" s="32" t="str">
        <f aca="false">IF(L79="","",IF(ABS(L79)&lt;=1.96*O79,"Yes","No"))</f>
        <v>Yes</v>
      </c>
      <c r="T79" s="59" t="n">
        <f aca="false">IF(D79="","",ROUND(SQRT(((D79+G79)*O79/100)^2+(J79*(D79+G79)*0.07897)^2),0))</f>
        <v>37</v>
      </c>
      <c r="U79" s="32"/>
    </row>
    <row r="80" customFormat="false" ht="15" hidden="false" customHeight="false" outlineLevel="0" collapsed="false">
      <c r="A80" s="32" t="s">
        <v>230</v>
      </c>
      <c r="B80" s="32" t="s">
        <v>232</v>
      </c>
      <c r="C80" s="32" t="s">
        <v>259</v>
      </c>
      <c r="D80" s="59" t="n">
        <v>550</v>
      </c>
      <c r="E80" s="59" t="n">
        <v>474</v>
      </c>
      <c r="F80" s="68" t="n">
        <f aca="false">IF(E80="","",D80-E80)</f>
        <v>76</v>
      </c>
      <c r="G80" s="59" t="n">
        <v>265</v>
      </c>
      <c r="H80" s="59" t="n">
        <v>300</v>
      </c>
      <c r="I80" s="68" t="n">
        <f aca="false">IF(H80="","",G80-H80)</f>
        <v>-35</v>
      </c>
      <c r="J80" s="40" t="n">
        <f aca="false">IF(OR(D80="",D80+G80=0),"",D80/(D80+G80))</f>
        <v>0.674846625766871</v>
      </c>
      <c r="K80" s="40" t="n">
        <f aca="false">IF(E80="","",E80/(E80+H80))</f>
        <v>0.612403100775194</v>
      </c>
      <c r="L80" s="69" t="n">
        <f aca="false">IF(OR(K80="",J80=""),"",(J80-K80)*100)</f>
        <v>6.24435249916774</v>
      </c>
      <c r="M80" s="36" t="n">
        <v>3.80525347525913</v>
      </c>
      <c r="N80" s="36" t="n">
        <v>1.27629670766665</v>
      </c>
      <c r="O80" s="36" t="n">
        <f aca="false">SQRT(M80^2+N80^2)</f>
        <v>4.01358783346926</v>
      </c>
      <c r="P80" s="40" t="n">
        <f aca="false">IF(J80="","",MAX(0,J80-1.96*O80/100))</f>
        <v>0.596180304230874</v>
      </c>
      <c r="Q80" s="40" t="n">
        <f aca="false">IF(J80="","",MIN(1,J80+1.96*O80/100))</f>
        <v>0.753512947302869</v>
      </c>
      <c r="R80" s="32" t="str">
        <f aca="false">IF(L80="","",IF(ABS(L80)&lt;=O80,"Yes","No"))</f>
        <v>No</v>
      </c>
      <c r="S80" s="32" t="str">
        <f aca="false">IF(L80="","",IF(ABS(L80)&lt;=1.96*O80,"Yes","No"))</f>
        <v>Yes</v>
      </c>
      <c r="T80" s="59" t="n">
        <f aca="false">IF(D80="","",ROUND(SQRT(((D80+G80)*O80/100)^2+(J80*(D80+G80)*0.07897)^2),0))</f>
        <v>54</v>
      </c>
      <c r="U80" s="32"/>
    </row>
    <row r="81" customFormat="false" ht="15" hidden="false" customHeight="false" outlineLevel="0" collapsed="false">
      <c r="A81" s="32" t="s">
        <v>230</v>
      </c>
      <c r="B81" s="32" t="s">
        <v>232</v>
      </c>
      <c r="C81" s="32" t="s">
        <v>260</v>
      </c>
      <c r="D81" s="59" t="n">
        <v>349</v>
      </c>
      <c r="E81" s="59" t="n">
        <v>346</v>
      </c>
      <c r="F81" s="68" t="n">
        <f aca="false">IF(E81="","",D81-E81)</f>
        <v>3</v>
      </c>
      <c r="G81" s="59" t="n">
        <v>162</v>
      </c>
      <c r="H81" s="59" t="n">
        <v>146</v>
      </c>
      <c r="I81" s="68" t="n">
        <f aca="false">IF(H81="","",G81-H81)</f>
        <v>16</v>
      </c>
      <c r="J81" s="40" t="n">
        <f aca="false">IF(OR(D81="",D81+G81=0),"",D81/(D81+G81))</f>
        <v>0.682974559686889</v>
      </c>
      <c r="K81" s="40" t="n">
        <f aca="false">IF(E81="","",E81/(E81+H81))</f>
        <v>0.703252032520325</v>
      </c>
      <c r="L81" s="69" t="n">
        <f aca="false">IF(OR(K81="",J81=""),"",(J81-K81)*100)</f>
        <v>-2.02774728334367</v>
      </c>
      <c r="M81" s="36" t="n">
        <v>4.97544251941188</v>
      </c>
      <c r="N81" s="36" t="n">
        <v>1.27629670766665</v>
      </c>
      <c r="O81" s="36" t="n">
        <f aca="false">SQRT(M81^2+N81^2)</f>
        <v>5.13653205479849</v>
      </c>
      <c r="P81" s="40" t="n">
        <f aca="false">IF(J81="","",MAX(0,J81-1.96*O81/100))</f>
        <v>0.582298531412838</v>
      </c>
      <c r="Q81" s="40" t="n">
        <f aca="false">IF(J81="","",MIN(1,J81+1.96*O81/100))</f>
        <v>0.783650587960939</v>
      </c>
      <c r="R81" s="32" t="str">
        <f aca="false">IF(L81="","",IF(ABS(L81)&lt;=O81,"Yes","No"))</f>
        <v>Yes</v>
      </c>
      <c r="S81" s="32" t="str">
        <f aca="false">IF(L81="","",IF(ABS(L81)&lt;=1.96*O81,"Yes","No"))</f>
        <v>Yes</v>
      </c>
      <c r="T81" s="59" t="n">
        <f aca="false">IF(D81="","",ROUND(SQRT(((D81+G81)*O81/100)^2+(J81*(D81+G81)*0.12018)^2),0))</f>
        <v>49</v>
      </c>
      <c r="U81" s="32"/>
    </row>
    <row r="82" customFormat="false" ht="15" hidden="false" customHeight="false" outlineLevel="0" collapsed="false">
      <c r="A82" s="32" t="s">
        <v>230</v>
      </c>
      <c r="B82" s="32" t="s">
        <v>232</v>
      </c>
      <c r="C82" s="32" t="s">
        <v>261</v>
      </c>
      <c r="D82" s="59" t="n">
        <v>383</v>
      </c>
      <c r="E82" s="59" t="n">
        <v>410</v>
      </c>
      <c r="F82" s="68" t="n">
        <f aca="false">IF(E82="","",D82-E82)</f>
        <v>-27</v>
      </c>
      <c r="G82" s="59" t="n">
        <v>221</v>
      </c>
      <c r="H82" s="59" t="n">
        <v>212</v>
      </c>
      <c r="I82" s="68" t="n">
        <f aca="false">IF(H82="","",G82-H82)</f>
        <v>9</v>
      </c>
      <c r="J82" s="40" t="n">
        <f aca="false">IF(OR(D82="",D82+G82=0),"",D82/(D82+G82))</f>
        <v>0.634105960264901</v>
      </c>
      <c r="K82" s="40" t="n">
        <f aca="false">IF(E82="","",E82/(E82+H82))</f>
        <v>0.659163987138264</v>
      </c>
      <c r="L82" s="69" t="n">
        <f aca="false">IF(OR(K82="",J82=""),"",(J82-K82)*100)</f>
        <v>-2.5058026873363</v>
      </c>
      <c r="M82" s="36" t="n">
        <v>3.80525347525913</v>
      </c>
      <c r="N82" s="36" t="n">
        <v>1.27629670766665</v>
      </c>
      <c r="O82" s="36" t="n">
        <f aca="false">SQRT(M82^2+N82^2)</f>
        <v>4.01358783346926</v>
      </c>
      <c r="P82" s="40" t="n">
        <f aca="false">IF(J82="","",MAX(0,J82-1.96*O82/100))</f>
        <v>0.555439638728903</v>
      </c>
      <c r="Q82" s="40" t="n">
        <f aca="false">IF(J82="","",MIN(1,J82+1.96*O82/100))</f>
        <v>0.712772281800898</v>
      </c>
      <c r="R82" s="32" t="str">
        <f aca="false">IF(L82="","",IF(ABS(L82)&lt;=O82,"Yes","No"))</f>
        <v>Yes</v>
      </c>
      <c r="S82" s="32" t="str">
        <f aca="false">IF(L82="","",IF(ABS(L82)&lt;=1.96*O82,"Yes","No"))</f>
        <v>Yes</v>
      </c>
      <c r="T82" s="59" t="n">
        <f aca="false">IF(D82="","",ROUND(SQRT(((D82+G82)*O82/100)^2+(J82*(D82+G82)*0.07897)^2),0))</f>
        <v>39</v>
      </c>
      <c r="U82" s="32"/>
    </row>
    <row r="83" customFormat="false" ht="15" hidden="false" customHeight="false" outlineLevel="0" collapsed="false">
      <c r="A83" s="32" t="s">
        <v>230</v>
      </c>
      <c r="B83" s="32" t="s">
        <v>232</v>
      </c>
      <c r="C83" s="32" t="s">
        <v>262</v>
      </c>
      <c r="D83" s="59" t="n">
        <v>415</v>
      </c>
      <c r="E83" s="59" t="n">
        <v>446</v>
      </c>
      <c r="F83" s="68" t="n">
        <f aca="false">IF(E83="","",D83-E83)</f>
        <v>-31</v>
      </c>
      <c r="G83" s="59" t="n">
        <v>262</v>
      </c>
      <c r="H83" s="59" t="n">
        <v>239</v>
      </c>
      <c r="I83" s="68" t="n">
        <f aca="false">IF(H83="","",G83-H83)</f>
        <v>23</v>
      </c>
      <c r="J83" s="40" t="n">
        <f aca="false">IF(OR(D83="",D83+G83=0),"",D83/(D83+G83))</f>
        <v>0.612998522895126</v>
      </c>
      <c r="K83" s="40" t="n">
        <f aca="false">IF(E83="","",E83/(E83+H83))</f>
        <v>0.651094890510949</v>
      </c>
      <c r="L83" s="69" t="n">
        <f aca="false">IF(OR(K83="",J83=""),"",(J83-K83)*100)</f>
        <v>-3.80963676158234</v>
      </c>
      <c r="M83" s="36" t="n">
        <v>3.80525347525913</v>
      </c>
      <c r="N83" s="36" t="n">
        <v>1.27629670766665</v>
      </c>
      <c r="O83" s="36" t="n">
        <f aca="false">SQRT(M83^2+N83^2)</f>
        <v>4.01358783346926</v>
      </c>
      <c r="P83" s="40" t="n">
        <f aca="false">IF(J83="","",MAX(0,J83-1.96*O83/100))</f>
        <v>0.534332201359128</v>
      </c>
      <c r="Q83" s="40" t="n">
        <f aca="false">IF(J83="","",MIN(1,J83+1.96*O83/100))</f>
        <v>0.691664844431123</v>
      </c>
      <c r="R83" s="32" t="str">
        <f aca="false">IF(L83="","",IF(ABS(L83)&lt;=O83,"Yes","No"))</f>
        <v>Yes</v>
      </c>
      <c r="S83" s="32" t="str">
        <f aca="false">IF(L83="","",IF(ABS(L83)&lt;=1.96*O83,"Yes","No"))</f>
        <v>Yes</v>
      </c>
      <c r="T83" s="59" t="n">
        <f aca="false">IF(D83="","",ROUND(SQRT(((D83+G83)*O83/100)^2+(J83*(D83+G83)*0.07897)^2),0))</f>
        <v>43</v>
      </c>
      <c r="U83" s="32"/>
    </row>
    <row r="84" customFormat="false" ht="15" hidden="false" customHeight="false" outlineLevel="0" collapsed="false">
      <c r="A84" s="32" t="s">
        <v>230</v>
      </c>
      <c r="B84" s="32" t="s">
        <v>232</v>
      </c>
      <c r="C84" s="32" t="s">
        <v>263</v>
      </c>
      <c r="D84" s="59" t="n">
        <v>327</v>
      </c>
      <c r="E84" s="59"/>
      <c r="F84" s="68" t="str">
        <f aca="false">IF(E84="","",D84-E84)</f>
        <v/>
      </c>
      <c r="G84" s="59" t="n">
        <v>207</v>
      </c>
      <c r="H84" s="59"/>
      <c r="I84" s="68" t="str">
        <f aca="false">IF(H84="","",G84-H84)</f>
        <v/>
      </c>
      <c r="J84" s="40" t="n">
        <f aca="false">IF(OR(D84="",D84+G84=0),"",D84/(D84+G84))</f>
        <v>0.612359550561798</v>
      </c>
      <c r="K84" s="40" t="str">
        <f aca="false">IF(E84="","",E84/(E84+H84))</f>
        <v/>
      </c>
      <c r="L84" s="69" t="str">
        <f aca="false">IF(OR(K84="",J84=""),"",(J84-K84)*100)</f>
        <v/>
      </c>
      <c r="M84" s="36" t="n">
        <v>3.80525347525913</v>
      </c>
      <c r="N84" s="36" t="n">
        <v>1.27629670766665</v>
      </c>
      <c r="O84" s="36" t="n">
        <f aca="false">SQRT(M84^2+N84^2)</f>
        <v>4.01358783346926</v>
      </c>
      <c r="P84" s="40" t="n">
        <f aca="false">IF(J84="","",MAX(0,J84-1.96*O84/100))</f>
        <v>0.5336932290258</v>
      </c>
      <c r="Q84" s="40" t="n">
        <f aca="false">IF(J84="","",MIN(1,J84+1.96*O84/100))</f>
        <v>0.691025872097795</v>
      </c>
      <c r="R84" s="32" t="str">
        <f aca="false">IF(L84="","",IF(ABS(L84)&lt;=O84,"Yes","No"))</f>
        <v/>
      </c>
      <c r="S84" s="32" t="str">
        <f aca="false">IF(L84="","",IF(ABS(L84)&lt;=1.96*O84,"Yes","No"))</f>
        <v/>
      </c>
      <c r="T84" s="59" t="n">
        <f aca="false">IF(D84="","",ROUND(SQRT(((D84+G84)*O84/100)^2+(J84*(D84+G84)*0.07897)^2),0))</f>
        <v>34</v>
      </c>
      <c r="U84" s="32" t="s">
        <v>774</v>
      </c>
    </row>
    <row r="85" customFormat="false" ht="15" hidden="false" customHeight="false" outlineLevel="0" collapsed="false">
      <c r="A85" s="32" t="s">
        <v>230</v>
      </c>
      <c r="B85" s="32" t="s">
        <v>232</v>
      </c>
      <c r="C85" s="32" t="s">
        <v>265</v>
      </c>
      <c r="D85" s="59" t="n">
        <v>710</v>
      </c>
      <c r="E85" s="59"/>
      <c r="F85" s="68" t="str">
        <f aca="false">IF(E85="","",D85-E85)</f>
        <v/>
      </c>
      <c r="G85" s="59" t="n">
        <v>445</v>
      </c>
      <c r="H85" s="59"/>
      <c r="I85" s="68" t="str">
        <f aca="false">IF(H85="","",G85-H85)</f>
        <v/>
      </c>
      <c r="J85" s="40" t="n">
        <f aca="false">IF(OR(D85="",D85+G85=0),"",D85/(D85+G85))</f>
        <v>0.614718614718615</v>
      </c>
      <c r="K85" s="40" t="str">
        <f aca="false">IF(E85="","",E85/(E85+H85))</f>
        <v/>
      </c>
      <c r="L85" s="69" t="str">
        <f aca="false">IF(OR(K85="",J85=""),"",(J85-K85)*100)</f>
        <v/>
      </c>
      <c r="M85" s="36" t="n">
        <v>3.65578877277347</v>
      </c>
      <c r="N85" s="36" t="n">
        <v>1.27629670766665</v>
      </c>
      <c r="O85" s="36" t="n">
        <f aca="false">SQRT(M85^2+N85^2)</f>
        <v>3.87217314142037</v>
      </c>
      <c r="P85" s="40" t="n">
        <f aca="false">IF(J85="","",MAX(0,J85-1.96*O85/100))</f>
        <v>0.538824021146775</v>
      </c>
      <c r="Q85" s="40" t="n">
        <f aca="false">IF(J85="","",MIN(1,J85+1.96*O85/100))</f>
        <v>0.690613208290454</v>
      </c>
      <c r="R85" s="32" t="str">
        <f aca="false">IF(L85="","",IF(ABS(L85)&lt;=O85,"Yes","No"))</f>
        <v/>
      </c>
      <c r="S85" s="32" t="str">
        <f aca="false">IF(L85="","",IF(ABS(L85)&lt;=1.96*O85,"Yes","No"))</f>
        <v/>
      </c>
      <c r="T85" s="59" t="n">
        <f aca="false">IF(D85="","",ROUND(SQRT(((D85+G85)*O85/100)^2+(J85*(D85+G85)*0.07933)^2),0))</f>
        <v>72</v>
      </c>
      <c r="U85" s="32" t="s">
        <v>774</v>
      </c>
    </row>
    <row r="86" customFormat="false" ht="15" hidden="false" customHeight="false" outlineLevel="0" collapsed="false">
      <c r="A86" s="32" t="s">
        <v>230</v>
      </c>
      <c r="B86" s="32" t="s">
        <v>232</v>
      </c>
      <c r="C86" s="32" t="s">
        <v>267</v>
      </c>
      <c r="D86" s="59" t="n">
        <v>391</v>
      </c>
      <c r="E86" s="59" t="n">
        <v>410</v>
      </c>
      <c r="F86" s="68" t="n">
        <f aca="false">IF(E86="","",D86-E86)</f>
        <v>-19</v>
      </c>
      <c r="G86" s="59" t="n">
        <v>175</v>
      </c>
      <c r="H86" s="59" t="n">
        <v>165</v>
      </c>
      <c r="I86" s="68" t="n">
        <f aca="false">IF(H86="","",G86-H86)</f>
        <v>10</v>
      </c>
      <c r="J86" s="40" t="n">
        <f aca="false">IF(OR(D86="",D86+G86=0),"",D86/(D86+G86))</f>
        <v>0.690812720848057</v>
      </c>
      <c r="K86" s="40" t="n">
        <f aca="false">IF(E86="","",E86/(E86+H86))</f>
        <v>0.71304347826087</v>
      </c>
      <c r="L86" s="69" t="n">
        <f aca="false">IF(OR(K86="",J86=""),"",(J86-K86)*100)</f>
        <v>-2.2230757412813</v>
      </c>
      <c r="M86" s="36" t="n">
        <v>3.80525347525913</v>
      </c>
      <c r="N86" s="36" t="n">
        <v>1.27629670766665</v>
      </c>
      <c r="O86" s="36" t="n">
        <f aca="false">SQRT(M86^2+N86^2)</f>
        <v>4.01358783346926</v>
      </c>
      <c r="P86" s="40" t="n">
        <f aca="false">IF(J86="","",MAX(0,J86-1.96*O86/100))</f>
        <v>0.612146399312059</v>
      </c>
      <c r="Q86" s="40" t="n">
        <f aca="false">IF(J86="","",MIN(1,J86+1.96*O86/100))</f>
        <v>0.769479042384054</v>
      </c>
      <c r="R86" s="32" t="str">
        <f aca="false">IF(L86="","",IF(ABS(L86)&lt;=O86,"Yes","No"))</f>
        <v>Yes</v>
      </c>
      <c r="S86" s="32" t="str">
        <f aca="false">IF(L86="","",IF(ABS(L86)&lt;=1.96*O86,"Yes","No"))</f>
        <v>Yes</v>
      </c>
      <c r="T86" s="59" t="n">
        <f aca="false">IF(D86="","",ROUND(SQRT(((D86+G86)*O86/100)^2+(J86*(D86+G86)*0.07897)^2),0))</f>
        <v>38</v>
      </c>
      <c r="U86" s="32"/>
    </row>
    <row r="87" customFormat="false" ht="15" hidden="false" customHeight="false" outlineLevel="0" collapsed="false">
      <c r="A87" s="32" t="s">
        <v>230</v>
      </c>
      <c r="B87" s="32" t="s">
        <v>232</v>
      </c>
      <c r="C87" s="32" t="s">
        <v>268</v>
      </c>
      <c r="D87" s="59" t="n">
        <v>468</v>
      </c>
      <c r="E87" s="59" t="n">
        <v>483</v>
      </c>
      <c r="F87" s="68" t="n">
        <f aca="false">IF(E87="","",D87-E87)</f>
        <v>-15</v>
      </c>
      <c r="G87" s="59" t="n">
        <v>267</v>
      </c>
      <c r="H87" s="59" t="n">
        <v>278</v>
      </c>
      <c r="I87" s="68" t="n">
        <f aca="false">IF(H87="","",G87-H87)</f>
        <v>-11</v>
      </c>
      <c r="J87" s="40" t="n">
        <f aca="false">IF(OR(D87="",D87+G87=0),"",D87/(D87+G87))</f>
        <v>0.636734693877551</v>
      </c>
      <c r="K87" s="40" t="n">
        <f aca="false">IF(E87="","",E87/(E87+H87))</f>
        <v>0.634691195795007</v>
      </c>
      <c r="L87" s="69" t="n">
        <f aca="false">IF(OR(K87="",J87=""),"",(J87-K87)*100)</f>
        <v>0.204349808254445</v>
      </c>
      <c r="M87" s="36" t="n">
        <v>3.80525347525913</v>
      </c>
      <c r="N87" s="36" t="n">
        <v>1.27629670766665</v>
      </c>
      <c r="O87" s="36" t="n">
        <f aca="false">SQRT(M87^2+N87^2)</f>
        <v>4.01358783346926</v>
      </c>
      <c r="P87" s="40" t="n">
        <f aca="false">IF(J87="","",MAX(0,J87-1.96*O87/100))</f>
        <v>0.558068372341554</v>
      </c>
      <c r="Q87" s="40" t="n">
        <f aca="false">IF(J87="","",MIN(1,J87+1.96*O87/100))</f>
        <v>0.715401015413548</v>
      </c>
      <c r="R87" s="32" t="str">
        <f aca="false">IF(L87="","",IF(ABS(L87)&lt;=O87,"Yes","No"))</f>
        <v>Yes</v>
      </c>
      <c r="S87" s="32" t="str">
        <f aca="false">IF(L87="","",IF(ABS(L87)&lt;=1.96*O87,"Yes","No"))</f>
        <v>Yes</v>
      </c>
      <c r="T87" s="59" t="n">
        <f aca="false">IF(D87="","",ROUND(SQRT(((D87+G87)*O87/100)^2+(J87*(D87+G87)*0.07897)^2),0))</f>
        <v>47</v>
      </c>
      <c r="U87" s="32"/>
    </row>
    <row r="88" customFormat="false" ht="15" hidden="false" customHeight="false" outlineLevel="0" collapsed="false">
      <c r="A88" s="32" t="s">
        <v>230</v>
      </c>
      <c r="B88" s="32" t="s">
        <v>232</v>
      </c>
      <c r="C88" s="32" t="s">
        <v>269</v>
      </c>
      <c r="D88" s="59" t="n">
        <v>12</v>
      </c>
      <c r="E88" s="59"/>
      <c r="F88" s="68" t="str">
        <f aca="false">IF(E88="","",D88-E88)</f>
        <v/>
      </c>
      <c r="G88" s="59" t="n">
        <v>8</v>
      </c>
      <c r="H88" s="59"/>
      <c r="I88" s="68" t="str">
        <f aca="false">IF(H88="","",G88-H88)</f>
        <v/>
      </c>
      <c r="J88" s="40" t="n">
        <f aca="false">IF(OR(D88="",D88+G88=0),"",D88/(D88+G88))</f>
        <v>0.6</v>
      </c>
      <c r="K88" s="40" t="str">
        <f aca="false">IF(E88="","",E88/(E88+H88))</f>
        <v/>
      </c>
      <c r="L88" s="69" t="str">
        <f aca="false">IF(OR(K88="",J88=""),"",(J88-K88)*100)</f>
        <v/>
      </c>
      <c r="M88" s="36" t="n">
        <v>4.97544251941188</v>
      </c>
      <c r="N88" s="36" t="n">
        <v>1.27629670766665</v>
      </c>
      <c r="O88" s="36" t="n">
        <f aca="false">SQRT(M88^2+N88^2)</f>
        <v>5.13653205479849</v>
      </c>
      <c r="P88" s="40" t="n">
        <f aca="false">IF(J88="","",MAX(0,J88-1.96*O88/100))</f>
        <v>0.49932397172595</v>
      </c>
      <c r="Q88" s="40" t="n">
        <f aca="false">IF(J88="","",MIN(1,J88+1.96*O88/100))</f>
        <v>0.70067602827405</v>
      </c>
      <c r="R88" s="32" t="str">
        <f aca="false">IF(L88="","",IF(ABS(L88)&lt;=O88,"Yes","No"))</f>
        <v/>
      </c>
      <c r="S88" s="32" t="str">
        <f aca="false">IF(L88="","",IF(ABS(L88)&lt;=1.96*O88,"Yes","No"))</f>
        <v/>
      </c>
      <c r="T88" s="59" t="n">
        <f aca="false">IF(D88="","",ROUND(SQRT(((D88+G88)*O88/100)^2+(J88*(D88+G88)*0.12018)^2),0))</f>
        <v>2</v>
      </c>
      <c r="U88" s="32" t="s">
        <v>774</v>
      </c>
    </row>
    <row r="89" customFormat="false" ht="15" hidden="false" customHeight="false" outlineLevel="0" collapsed="false">
      <c r="A89" s="32" t="s">
        <v>230</v>
      </c>
      <c r="B89" s="32" t="s">
        <v>232</v>
      </c>
      <c r="C89" s="32" t="s">
        <v>270</v>
      </c>
      <c r="D89" s="59" t="n">
        <v>260</v>
      </c>
      <c r="E89" s="59" t="n">
        <v>212</v>
      </c>
      <c r="F89" s="68" t="n">
        <f aca="false">IF(E89="","",D89-E89)</f>
        <v>48</v>
      </c>
      <c r="G89" s="59" t="n">
        <v>135</v>
      </c>
      <c r="H89" s="59" t="n">
        <v>155</v>
      </c>
      <c r="I89" s="68" t="n">
        <f aca="false">IF(H89="","",G89-H89)</f>
        <v>-20</v>
      </c>
      <c r="J89" s="40" t="n">
        <f aca="false">IF(OR(D89="",D89+G89=0),"",D89/(D89+G89))</f>
        <v>0.658227848101266</v>
      </c>
      <c r="K89" s="40" t="n">
        <f aca="false">IF(E89="","",E89/(E89+H89))</f>
        <v>0.577656675749319</v>
      </c>
      <c r="L89" s="69" t="n">
        <f aca="false">IF(OR(K89="",J89=""),"",(J89-K89)*100)</f>
        <v>8.0571172351947</v>
      </c>
      <c r="M89" s="36" t="n">
        <v>4.97544251941188</v>
      </c>
      <c r="N89" s="36" t="n">
        <v>1.27629670766665</v>
      </c>
      <c r="O89" s="36" t="n">
        <f aca="false">SQRT(M89^2+N89^2)</f>
        <v>5.13653205479849</v>
      </c>
      <c r="P89" s="40" t="n">
        <f aca="false">IF(J89="","",MAX(0,J89-1.96*O89/100))</f>
        <v>0.557551819827215</v>
      </c>
      <c r="Q89" s="40" t="n">
        <f aca="false">IF(J89="","",MIN(1,J89+1.96*O89/100))</f>
        <v>0.758903876375316</v>
      </c>
      <c r="R89" s="32" t="str">
        <f aca="false">IF(L89="","",IF(ABS(L89)&lt;=O89,"Yes","No"))</f>
        <v>No</v>
      </c>
      <c r="S89" s="32" t="str">
        <f aca="false">IF(L89="","",IF(ABS(L89)&lt;=1.96*O89,"Yes","No"))</f>
        <v>Yes</v>
      </c>
      <c r="T89" s="59" t="n">
        <f aca="false">IF(D89="","",ROUND(SQRT(((D89+G89)*O89/100)^2+(J89*(D89+G89)*0.12018)^2),0))</f>
        <v>37</v>
      </c>
      <c r="U89" s="32"/>
    </row>
    <row r="90" customFormat="false" ht="15" hidden="false" customHeight="false" outlineLevel="0" collapsed="false">
      <c r="A90" s="32" t="s">
        <v>230</v>
      </c>
      <c r="B90" s="32" t="s">
        <v>232</v>
      </c>
      <c r="C90" s="32" t="s">
        <v>271</v>
      </c>
      <c r="D90" s="59" t="n">
        <v>466</v>
      </c>
      <c r="E90" s="59" t="n">
        <v>384</v>
      </c>
      <c r="F90" s="68" t="n">
        <f aca="false">IF(E90="","",D90-E90)</f>
        <v>82</v>
      </c>
      <c r="G90" s="59" t="n">
        <v>172</v>
      </c>
      <c r="H90" s="59" t="n">
        <v>166</v>
      </c>
      <c r="I90" s="68" t="n">
        <f aca="false">IF(H90="","",G90-H90)</f>
        <v>6</v>
      </c>
      <c r="J90" s="40" t="n">
        <f aca="false">IF(OR(D90="",D90+G90=0),"",D90/(D90+G90))</f>
        <v>0.730407523510972</v>
      </c>
      <c r="K90" s="40" t="n">
        <f aca="false">IF(E90="","",E90/(E90+H90))</f>
        <v>0.698181818181818</v>
      </c>
      <c r="L90" s="69" t="n">
        <f aca="false">IF(OR(K90="",J90=""),"",(J90-K90)*100)</f>
        <v>3.22257053291536</v>
      </c>
      <c r="M90" s="36" t="n">
        <v>3.80525347525913</v>
      </c>
      <c r="N90" s="36" t="n">
        <v>1.27629670766665</v>
      </c>
      <c r="O90" s="36" t="n">
        <f aca="false">SQRT(M90^2+N90^2)</f>
        <v>4.01358783346926</v>
      </c>
      <c r="P90" s="40" t="n">
        <f aca="false">IF(J90="","",MAX(0,J90-1.96*O90/100))</f>
        <v>0.651741201974974</v>
      </c>
      <c r="Q90" s="40" t="n">
        <f aca="false">IF(J90="","",MIN(1,J90+1.96*O90/100))</f>
        <v>0.809073845046969</v>
      </c>
      <c r="R90" s="32" t="str">
        <f aca="false">IF(L90="","",IF(ABS(L90)&lt;=O90,"Yes","No"))</f>
        <v>Yes</v>
      </c>
      <c r="S90" s="32" t="str">
        <f aca="false">IF(L90="","",IF(ABS(L90)&lt;=1.96*O90,"Yes","No"))</f>
        <v>Yes</v>
      </c>
      <c r="T90" s="59" t="n">
        <f aca="false">IF(D90="","",ROUND(SQRT(((D90+G90)*O90/100)^2+(J90*(D90+G90)*0.07897)^2),0))</f>
        <v>45</v>
      </c>
      <c r="U90" s="32"/>
    </row>
    <row r="91" customFormat="false" ht="15" hidden="false" customHeight="false" outlineLevel="0" collapsed="false">
      <c r="A91" s="32" t="s">
        <v>230</v>
      </c>
      <c r="B91" s="32" t="s">
        <v>232</v>
      </c>
      <c r="C91" s="32" t="s">
        <v>272</v>
      </c>
      <c r="D91" s="59" t="n">
        <v>270</v>
      </c>
      <c r="E91" s="59" t="n">
        <v>254</v>
      </c>
      <c r="F91" s="68" t="n">
        <f aca="false">IF(E91="","",D91-E91)</f>
        <v>16</v>
      </c>
      <c r="G91" s="59" t="n">
        <v>156</v>
      </c>
      <c r="H91" s="59" t="n">
        <v>167</v>
      </c>
      <c r="I91" s="68" t="n">
        <f aca="false">IF(H91="","",G91-H91)</f>
        <v>-11</v>
      </c>
      <c r="J91" s="40" t="n">
        <f aca="false">IF(OR(D91="",D91+G91=0),"",D91/(D91+G91))</f>
        <v>0.633802816901409</v>
      </c>
      <c r="K91" s="40" t="n">
        <f aca="false">IF(E91="","",E91/(E91+H91))</f>
        <v>0.60332541567696</v>
      </c>
      <c r="L91" s="69" t="n">
        <f aca="false">IF(OR(K91="",J91=""),"",(J91-K91)*100)</f>
        <v>3.04774012244489</v>
      </c>
      <c r="M91" s="36" t="n">
        <v>4.97544251941188</v>
      </c>
      <c r="N91" s="36" t="n">
        <v>1.27629670766665</v>
      </c>
      <c r="O91" s="36" t="n">
        <f aca="false">SQRT(M91^2+N91^2)</f>
        <v>5.13653205479849</v>
      </c>
      <c r="P91" s="40" t="n">
        <f aca="false">IF(J91="","",MAX(0,J91-1.96*O91/100))</f>
        <v>0.533126788627358</v>
      </c>
      <c r="Q91" s="40" t="n">
        <f aca="false">IF(J91="","",MIN(1,J91+1.96*O91/100))</f>
        <v>0.734478845175459</v>
      </c>
      <c r="R91" s="32" t="str">
        <f aca="false">IF(L91="","",IF(ABS(L91)&lt;=O91,"Yes","No"))</f>
        <v>Yes</v>
      </c>
      <c r="S91" s="32" t="str">
        <f aca="false">IF(L91="","",IF(ABS(L91)&lt;=1.96*O91,"Yes","No"))</f>
        <v>Yes</v>
      </c>
      <c r="T91" s="59" t="n">
        <f aca="false">IF(D91="","",ROUND(SQRT(((D91+G91)*O91/100)^2+(J91*(D91+G91)*0.12018)^2),0))</f>
        <v>39</v>
      </c>
      <c r="U91" s="32"/>
    </row>
    <row r="92" customFormat="false" ht="15" hidden="false" customHeight="false" outlineLevel="0" collapsed="false">
      <c r="A92" s="32" t="s">
        <v>230</v>
      </c>
      <c r="B92" s="32" t="s">
        <v>232</v>
      </c>
      <c r="C92" s="32" t="s">
        <v>273</v>
      </c>
      <c r="D92" s="59" t="n">
        <v>296</v>
      </c>
      <c r="E92" s="59" t="n">
        <v>265</v>
      </c>
      <c r="F92" s="68" t="n">
        <f aca="false">IF(E92="","",D92-E92)</f>
        <v>31</v>
      </c>
      <c r="G92" s="59" t="n">
        <v>111</v>
      </c>
      <c r="H92" s="59" t="n">
        <v>121</v>
      </c>
      <c r="I92" s="68" t="n">
        <f aca="false">IF(H92="","",G92-H92)</f>
        <v>-10</v>
      </c>
      <c r="J92" s="40" t="n">
        <f aca="false">IF(OR(D92="",D92+G92=0),"",D92/(D92+G92))</f>
        <v>0.727272727272727</v>
      </c>
      <c r="K92" s="40" t="n">
        <f aca="false">IF(E92="","",E92/(E92+H92))</f>
        <v>0.686528497409326</v>
      </c>
      <c r="L92" s="69" t="n">
        <f aca="false">IF(OR(K92="",J92=""),"",(J92-K92)*100)</f>
        <v>4.07442298634009</v>
      </c>
      <c r="M92" s="36" t="n">
        <v>4.97544251941188</v>
      </c>
      <c r="N92" s="36" t="n">
        <v>1.27629670766665</v>
      </c>
      <c r="O92" s="36" t="n">
        <f aca="false">SQRT(M92^2+N92^2)</f>
        <v>5.13653205479849</v>
      </c>
      <c r="P92" s="40" t="n">
        <f aca="false">IF(J92="","",MAX(0,J92-1.96*O92/100))</f>
        <v>0.626596698998677</v>
      </c>
      <c r="Q92" s="40" t="n">
        <f aca="false">IF(J92="","",MIN(1,J92+1.96*O92/100))</f>
        <v>0.827948755546778</v>
      </c>
      <c r="R92" s="32" t="str">
        <f aca="false">IF(L92="","",IF(ABS(L92)&lt;=O92,"Yes","No"))</f>
        <v>Yes</v>
      </c>
      <c r="S92" s="32" t="str">
        <f aca="false">IF(L92="","",IF(ABS(L92)&lt;=1.96*O92,"Yes","No"))</f>
        <v>Yes</v>
      </c>
      <c r="T92" s="59" t="n">
        <f aca="false">IF(D92="","",ROUND(SQRT(((D92+G92)*O92/100)^2+(J92*(D92+G92)*0.12018)^2),0))</f>
        <v>41</v>
      </c>
      <c r="U92" s="32"/>
    </row>
    <row r="93" customFormat="false" ht="15" hidden="false" customHeight="false" outlineLevel="0" collapsed="false">
      <c r="A93" s="32" t="s">
        <v>230</v>
      </c>
      <c r="B93" s="32" t="s">
        <v>232</v>
      </c>
      <c r="C93" s="32" t="s">
        <v>274</v>
      </c>
      <c r="D93" s="59" t="n">
        <v>213</v>
      </c>
      <c r="E93" s="59" t="n">
        <v>351</v>
      </c>
      <c r="F93" s="68" t="n">
        <f aca="false">IF(E93="","",D93-E93)</f>
        <v>-138</v>
      </c>
      <c r="G93" s="59" t="n">
        <v>122</v>
      </c>
      <c r="H93" s="59" t="n">
        <v>253</v>
      </c>
      <c r="I93" s="68" t="n">
        <f aca="false">IF(H93="","",G93-H93)</f>
        <v>-131</v>
      </c>
      <c r="J93" s="40" t="n">
        <f aca="false">IF(OR(D93="",D93+G93=0),"",D93/(D93+G93))</f>
        <v>0.635820895522388</v>
      </c>
      <c r="K93" s="40" t="n">
        <f aca="false">IF(E93="","",E93/(E93+H93))</f>
        <v>0.58112582781457</v>
      </c>
      <c r="L93" s="69" t="n">
        <f aca="false">IF(OR(K93="",J93=""),"",(J93-K93)*100)</f>
        <v>5.46950677078185</v>
      </c>
      <c r="M93" s="36" t="n">
        <v>4.97544251941188</v>
      </c>
      <c r="N93" s="36" t="n">
        <v>1.27629670766665</v>
      </c>
      <c r="O93" s="36" t="n">
        <f aca="false">SQRT(M93^2+N93^2)</f>
        <v>5.13653205479849</v>
      </c>
      <c r="P93" s="40" t="n">
        <f aca="false">IF(J93="","",MAX(0,J93-1.96*O93/100))</f>
        <v>0.535144867248338</v>
      </c>
      <c r="Q93" s="40" t="n">
        <f aca="false">IF(J93="","",MIN(1,J93+1.96*O93/100))</f>
        <v>0.736496923796439</v>
      </c>
      <c r="R93" s="32" t="str">
        <f aca="false">IF(L93="","",IF(ABS(L93)&lt;=O93,"Yes","No"))</f>
        <v>No</v>
      </c>
      <c r="S93" s="32" t="str">
        <f aca="false">IF(L93="","",IF(ABS(L93)&lt;=1.96*O93,"Yes","No"))</f>
        <v>Yes</v>
      </c>
      <c r="T93" s="59" t="n">
        <f aca="false">IF(D93="","",ROUND(SQRT(((D93+G93)*O93/100)^2+(J93*(D93+G93)*0.12018)^2),0))</f>
        <v>31</v>
      </c>
      <c r="U93" s="32"/>
    </row>
    <row r="94" customFormat="false" ht="15" hidden="false" customHeight="false" outlineLevel="0" collapsed="false">
      <c r="A94" s="32" t="s">
        <v>230</v>
      </c>
      <c r="B94" s="32" t="s">
        <v>232</v>
      </c>
      <c r="C94" s="32" t="s">
        <v>275</v>
      </c>
      <c r="D94" s="59" t="n">
        <v>2</v>
      </c>
      <c r="E94" s="59"/>
      <c r="F94" s="68" t="str">
        <f aca="false">IF(E94="","",D94-E94)</f>
        <v/>
      </c>
      <c r="G94" s="59" t="n">
        <v>1</v>
      </c>
      <c r="H94" s="59"/>
      <c r="I94" s="68" t="str">
        <f aca="false">IF(H94="","",G94-H94)</f>
        <v/>
      </c>
      <c r="J94" s="40" t="n">
        <f aca="false">IF(OR(D94="",D94+G94=0),"",D94/(D94+G94))</f>
        <v>0.666666666666667</v>
      </c>
      <c r="K94" s="40" t="str">
        <f aca="false">IF(E94="","",E94/(E94+H94))</f>
        <v/>
      </c>
      <c r="L94" s="69" t="str">
        <f aca="false">IF(OR(K94="",J94=""),"",(J94-K94)*100)</f>
        <v/>
      </c>
      <c r="M94" s="36" t="n">
        <v>4.97544251941188</v>
      </c>
      <c r="N94" s="36" t="n">
        <v>1.27629670766665</v>
      </c>
      <c r="O94" s="36" t="n">
        <f aca="false">SQRT(M94^2+N94^2)</f>
        <v>5.13653205479849</v>
      </c>
      <c r="P94" s="40" t="n">
        <f aca="false">IF(J94="","",MAX(0,J94-1.96*O94/100))</f>
        <v>0.565990638392616</v>
      </c>
      <c r="Q94" s="40" t="n">
        <f aca="false">IF(J94="","",MIN(1,J94+1.96*O94/100))</f>
        <v>0.767342694940717</v>
      </c>
      <c r="R94" s="32" t="str">
        <f aca="false">IF(L94="","",IF(ABS(L94)&lt;=O94,"Yes","No"))</f>
        <v/>
      </c>
      <c r="S94" s="32" t="str">
        <f aca="false">IF(L94="","",IF(ABS(L94)&lt;=1.96*O94,"Yes","No"))</f>
        <v/>
      </c>
      <c r="T94" s="59" t="n">
        <f aca="false">IF(D94="","",ROUND(SQRT(((D94+G94)*O94/100)^2+(J94*(D94+G94)*0.12018)^2),0))</f>
        <v>0</v>
      </c>
      <c r="U94" s="32" t="s">
        <v>774</v>
      </c>
    </row>
    <row r="95" customFormat="false" ht="15" hidden="false" customHeight="false" outlineLevel="0" collapsed="false">
      <c r="A95" s="32" t="s">
        <v>230</v>
      </c>
      <c r="B95" s="32" t="s">
        <v>232</v>
      </c>
      <c r="C95" s="32" t="s">
        <v>276</v>
      </c>
      <c r="D95" s="59" t="n">
        <v>609</v>
      </c>
      <c r="E95" s="59" t="n">
        <v>493</v>
      </c>
      <c r="F95" s="68" t="n">
        <f aca="false">IF(E95="","",D95-E95)</f>
        <v>116</v>
      </c>
      <c r="G95" s="59" t="n">
        <v>260</v>
      </c>
      <c r="H95" s="59" t="n">
        <v>277</v>
      </c>
      <c r="I95" s="68" t="n">
        <f aca="false">IF(H95="","",G95-H95)</f>
        <v>-17</v>
      </c>
      <c r="J95" s="40" t="n">
        <f aca="false">IF(OR(D95="",D95+G95=0),"",D95/(D95+G95))</f>
        <v>0.700805523590334</v>
      </c>
      <c r="K95" s="40" t="n">
        <f aca="false">IF(E95="","",E95/(E95+H95))</f>
        <v>0.64025974025974</v>
      </c>
      <c r="L95" s="69" t="n">
        <f aca="false">IF(OR(K95="",J95=""),"",(J95-K95)*100)</f>
        <v>6.05457833305935</v>
      </c>
      <c r="M95" s="36" t="n">
        <v>3.65578877277347</v>
      </c>
      <c r="N95" s="36" t="n">
        <v>1.27629670766665</v>
      </c>
      <c r="O95" s="36" t="n">
        <f aca="false">SQRT(M95^2+N95^2)</f>
        <v>3.87217314142037</v>
      </c>
      <c r="P95" s="40" t="n">
        <f aca="false">IF(J95="","",MAX(0,J95-1.96*O95/100))</f>
        <v>0.624910930018495</v>
      </c>
      <c r="Q95" s="40" t="n">
        <f aca="false">IF(J95="","",MIN(1,J95+1.96*O95/100))</f>
        <v>0.776700117162173</v>
      </c>
      <c r="R95" s="32" t="str">
        <f aca="false">IF(L95="","",IF(ABS(L95)&lt;=O95,"Yes","No"))</f>
        <v>No</v>
      </c>
      <c r="S95" s="32" t="str">
        <f aca="false">IF(L95="","",IF(ABS(L95)&lt;=1.96*O95,"Yes","No"))</f>
        <v>Yes</v>
      </c>
      <c r="T95" s="59" t="n">
        <f aca="false">IF(D95="","",ROUND(SQRT(((D95+G95)*O95/100)^2+(J95*(D95+G95)*0.07933)^2),0))</f>
        <v>59</v>
      </c>
      <c r="U95" s="32"/>
    </row>
    <row r="96" customFormat="false" ht="15" hidden="false" customHeight="false" outlineLevel="0" collapsed="false">
      <c r="A96" s="32" t="s">
        <v>230</v>
      </c>
      <c r="B96" s="32" t="s">
        <v>232</v>
      </c>
      <c r="C96" s="32" t="s">
        <v>277</v>
      </c>
      <c r="D96" s="59" t="n">
        <v>299</v>
      </c>
      <c r="E96" s="59" t="n">
        <v>240</v>
      </c>
      <c r="F96" s="68" t="n">
        <f aca="false">IF(E96="","",D96-E96)</f>
        <v>59</v>
      </c>
      <c r="G96" s="59" t="n">
        <v>75</v>
      </c>
      <c r="H96" s="59" t="n">
        <v>63</v>
      </c>
      <c r="I96" s="68" t="n">
        <f aca="false">IF(H96="","",G96-H96)</f>
        <v>12</v>
      </c>
      <c r="J96" s="40" t="n">
        <f aca="false">IF(OR(D96="",D96+G96=0),"",D96/(D96+G96))</f>
        <v>0.799465240641711</v>
      </c>
      <c r="K96" s="40" t="n">
        <f aca="false">IF(E96="","",E96/(E96+H96))</f>
        <v>0.792079207920792</v>
      </c>
      <c r="L96" s="69" t="n">
        <f aca="false">IF(OR(K96="",J96=""),"",(J96-K96)*100)</f>
        <v>0.738603272091909</v>
      </c>
      <c r="M96" s="36" t="n">
        <v>4.97544251941188</v>
      </c>
      <c r="N96" s="36" t="n">
        <v>1.27629670766665</v>
      </c>
      <c r="O96" s="36" t="n">
        <f aca="false">SQRT(M96^2+N96^2)</f>
        <v>5.13653205479849</v>
      </c>
      <c r="P96" s="40" t="n">
        <f aca="false">IF(J96="","",MAX(0,J96-1.96*O96/100))</f>
        <v>0.698789212367661</v>
      </c>
      <c r="Q96" s="40" t="n">
        <f aca="false">IF(J96="","",MIN(1,J96+1.96*O96/100))</f>
        <v>0.900141268915762</v>
      </c>
      <c r="R96" s="32" t="str">
        <f aca="false">IF(L96="","",IF(ABS(L96)&lt;=O96,"Yes","No"))</f>
        <v>Yes</v>
      </c>
      <c r="S96" s="32" t="str">
        <f aca="false">IF(L96="","",IF(ABS(L96)&lt;=1.96*O96,"Yes","No"))</f>
        <v>Yes</v>
      </c>
      <c r="T96" s="59" t="n">
        <f aca="false">IF(D96="","",ROUND(SQRT(((D96+G96)*O96/100)^2+(J96*(D96+G96)*0.12018)^2),0))</f>
        <v>41</v>
      </c>
      <c r="U96" s="32"/>
    </row>
    <row r="97" customFormat="false" ht="15" hidden="false" customHeight="false" outlineLevel="0" collapsed="false">
      <c r="A97" s="32" t="s">
        <v>230</v>
      </c>
      <c r="B97" s="32" t="s">
        <v>232</v>
      </c>
      <c r="C97" s="32" t="s">
        <v>278</v>
      </c>
      <c r="D97" s="59" t="n">
        <v>244</v>
      </c>
      <c r="E97" s="59" t="n">
        <v>236</v>
      </c>
      <c r="F97" s="68" t="n">
        <f aca="false">IF(E97="","",D97-E97)</f>
        <v>8</v>
      </c>
      <c r="G97" s="59" t="n">
        <v>67</v>
      </c>
      <c r="H97" s="59" t="n">
        <v>68</v>
      </c>
      <c r="I97" s="68" t="n">
        <f aca="false">IF(H97="","",G97-H97)</f>
        <v>-1</v>
      </c>
      <c r="J97" s="40" t="n">
        <f aca="false">IF(OR(D97="",D97+G97=0),"",D97/(D97+G97))</f>
        <v>0.784565916398714</v>
      </c>
      <c r="K97" s="40" t="n">
        <f aca="false">IF(E97="","",E97/(E97+H97))</f>
        <v>0.776315789473684</v>
      </c>
      <c r="L97" s="69" t="n">
        <f aca="false">IF(OR(K97="",J97=""),"",(J97-K97)*100)</f>
        <v>0.825012692502969</v>
      </c>
      <c r="M97" s="36" t="n">
        <v>4.97544251941188</v>
      </c>
      <c r="N97" s="36" t="n">
        <v>1.27629670766665</v>
      </c>
      <c r="O97" s="36" t="n">
        <f aca="false">SQRT(M97^2+N97^2)</f>
        <v>5.13653205479849</v>
      </c>
      <c r="P97" s="40" t="n">
        <f aca="false">IF(J97="","",MAX(0,J97-1.96*O97/100))</f>
        <v>0.683889888124663</v>
      </c>
      <c r="Q97" s="40" t="n">
        <f aca="false">IF(J97="","",MIN(1,J97+1.96*O97/100))</f>
        <v>0.885241944672764</v>
      </c>
      <c r="R97" s="32" t="str">
        <f aca="false">IF(L97="","",IF(ABS(L97)&lt;=O97,"Yes","No"))</f>
        <v>Yes</v>
      </c>
      <c r="S97" s="32" t="str">
        <f aca="false">IF(L97="","",IF(ABS(L97)&lt;=1.96*O97,"Yes","No"))</f>
        <v>Yes</v>
      </c>
      <c r="T97" s="59" t="n">
        <f aca="false">IF(D97="","",ROUND(SQRT(((D97+G97)*O97/100)^2+(J97*(D97+G97)*0.12018)^2),0))</f>
        <v>33</v>
      </c>
      <c r="U97" s="32"/>
    </row>
    <row r="98" customFormat="false" ht="15" hidden="false" customHeight="false" outlineLevel="0" collapsed="false">
      <c r="A98" s="32" t="s">
        <v>230</v>
      </c>
      <c r="B98" s="32" t="s">
        <v>232</v>
      </c>
      <c r="C98" s="32" t="s">
        <v>279</v>
      </c>
      <c r="D98" s="59" t="n">
        <v>335</v>
      </c>
      <c r="E98" s="59" t="n">
        <v>365</v>
      </c>
      <c r="F98" s="68" t="n">
        <f aca="false">IF(E98="","",D98-E98)</f>
        <v>-30</v>
      </c>
      <c r="G98" s="59" t="n">
        <v>89</v>
      </c>
      <c r="H98" s="59" t="n">
        <v>72</v>
      </c>
      <c r="I98" s="68" t="n">
        <f aca="false">IF(H98="","",G98-H98)</f>
        <v>17</v>
      </c>
      <c r="J98" s="40" t="n">
        <f aca="false">IF(OR(D98="",D98+G98=0),"",D98/(D98+G98))</f>
        <v>0.790094339622642</v>
      </c>
      <c r="K98" s="40" t="n">
        <f aca="false">IF(E98="","",E98/(E98+H98))</f>
        <v>0.835240274599542</v>
      </c>
      <c r="L98" s="69" t="n">
        <f aca="false">IF(OR(K98="",J98=""),"",(J98-K98)*100)</f>
        <v>-4.51459349769008</v>
      </c>
      <c r="M98" s="36" t="n">
        <v>4.97544251941188</v>
      </c>
      <c r="N98" s="36" t="n">
        <v>1.27629670766665</v>
      </c>
      <c r="O98" s="36" t="n">
        <f aca="false">SQRT(M98^2+N98^2)</f>
        <v>5.13653205479849</v>
      </c>
      <c r="P98" s="40" t="n">
        <f aca="false">IF(J98="","",MAX(0,J98-1.96*O98/100))</f>
        <v>0.689418311348591</v>
      </c>
      <c r="Q98" s="40" t="n">
        <f aca="false">IF(J98="","",MIN(1,J98+1.96*O98/100))</f>
        <v>0.890770367896692</v>
      </c>
      <c r="R98" s="32" t="str">
        <f aca="false">IF(L98="","",IF(ABS(L98)&lt;=O98,"Yes","No"))</f>
        <v>Yes</v>
      </c>
      <c r="S98" s="32" t="str">
        <f aca="false">IF(L98="","",IF(ABS(L98)&lt;=1.96*O98,"Yes","No"))</f>
        <v>Yes</v>
      </c>
      <c r="T98" s="59" t="n">
        <f aca="false">IF(D98="","",ROUND(SQRT(((D98+G98)*O98/100)^2+(J98*(D98+G98)*0.12018)^2),0))</f>
        <v>46</v>
      </c>
      <c r="U98" s="32"/>
    </row>
    <row r="99" customFormat="false" ht="15" hidden="false" customHeight="false" outlineLevel="0" collapsed="false">
      <c r="A99" s="32" t="s">
        <v>230</v>
      </c>
      <c r="B99" s="32" t="s">
        <v>232</v>
      </c>
      <c r="C99" s="32" t="s">
        <v>280</v>
      </c>
      <c r="D99" s="59" t="n">
        <v>191</v>
      </c>
      <c r="E99" s="59" t="n">
        <v>173</v>
      </c>
      <c r="F99" s="68" t="n">
        <f aca="false">IF(E99="","",D99-E99)</f>
        <v>18</v>
      </c>
      <c r="G99" s="59" t="n">
        <v>54</v>
      </c>
      <c r="H99" s="59" t="n">
        <v>59</v>
      </c>
      <c r="I99" s="68" t="n">
        <f aca="false">IF(H99="","",G99-H99)</f>
        <v>-5</v>
      </c>
      <c r="J99" s="40" t="n">
        <f aca="false">IF(OR(D99="",D99+G99=0),"",D99/(D99+G99))</f>
        <v>0.779591836734694</v>
      </c>
      <c r="K99" s="40" t="n">
        <f aca="false">IF(E99="","",E99/(E99+H99))</f>
        <v>0.745689655172414</v>
      </c>
      <c r="L99" s="69" t="n">
        <f aca="false">IF(OR(K99="",J99=""),"",(J99-K99)*100)</f>
        <v>3.39021815622801</v>
      </c>
      <c r="M99" s="36" t="n">
        <v>4.97544251941188</v>
      </c>
      <c r="N99" s="36" t="n">
        <v>1.27629670766665</v>
      </c>
      <c r="O99" s="36" t="n">
        <f aca="false">SQRT(M99^2+N99^2)</f>
        <v>5.13653205479849</v>
      </c>
      <c r="P99" s="40" t="n">
        <f aca="false">IF(J99="","",MAX(0,J99-1.96*O99/100))</f>
        <v>0.678915808460644</v>
      </c>
      <c r="Q99" s="40" t="n">
        <f aca="false">IF(J99="","",MIN(1,J99+1.96*O99/100))</f>
        <v>0.880267865008744</v>
      </c>
      <c r="R99" s="32" t="str">
        <f aca="false">IF(L99="","",IF(ABS(L99)&lt;=O99,"Yes","No"))</f>
        <v>Yes</v>
      </c>
      <c r="S99" s="32" t="str">
        <f aca="false">IF(L99="","",IF(ABS(L99)&lt;=1.96*O99,"Yes","No"))</f>
        <v>Yes</v>
      </c>
      <c r="T99" s="59" t="n">
        <f aca="false">IF(D99="","",ROUND(SQRT(((D99+G99)*O99/100)^2+(J99*(D99+G99)*0.12018)^2),0))</f>
        <v>26</v>
      </c>
      <c r="U99" s="32"/>
    </row>
    <row r="100" customFormat="false" ht="15" hidden="false" customHeight="false" outlineLevel="0" collapsed="false">
      <c r="A100" s="32" t="s">
        <v>230</v>
      </c>
      <c r="B100" s="32" t="s">
        <v>232</v>
      </c>
      <c r="C100" s="32" t="s">
        <v>281</v>
      </c>
      <c r="D100" s="59" t="n">
        <v>271</v>
      </c>
      <c r="E100" s="59" t="n">
        <v>224</v>
      </c>
      <c r="F100" s="68" t="n">
        <f aca="false">IF(E100="","",D100-E100)</f>
        <v>47</v>
      </c>
      <c r="G100" s="59" t="n">
        <v>71</v>
      </c>
      <c r="H100" s="59" t="n">
        <v>57</v>
      </c>
      <c r="I100" s="68" t="n">
        <f aca="false">IF(H100="","",G100-H100)</f>
        <v>14</v>
      </c>
      <c r="J100" s="40" t="n">
        <f aca="false">IF(OR(D100="",D100+G100=0),"",D100/(D100+G100))</f>
        <v>0.792397660818713</v>
      </c>
      <c r="K100" s="40" t="n">
        <f aca="false">IF(E100="","",E100/(E100+H100))</f>
        <v>0.797153024911032</v>
      </c>
      <c r="L100" s="69" t="n">
        <f aca="false">IF(OR(K100="",J100=""),"",(J100-K100)*100)</f>
        <v>-0.475536409231858</v>
      </c>
      <c r="M100" s="36" t="n">
        <v>4.97544251941188</v>
      </c>
      <c r="N100" s="36" t="n">
        <v>1.27629670766665</v>
      </c>
      <c r="O100" s="36" t="n">
        <f aca="false">SQRT(M100^2+N100^2)</f>
        <v>5.13653205479849</v>
      </c>
      <c r="P100" s="40" t="n">
        <f aca="false">IF(J100="","",MAX(0,J100-1.96*O100/100))</f>
        <v>0.691721632544663</v>
      </c>
      <c r="Q100" s="40" t="n">
        <f aca="false">IF(J100="","",MIN(1,J100+1.96*O100/100))</f>
        <v>0.893073689092764</v>
      </c>
      <c r="R100" s="32" t="str">
        <f aca="false">IF(L100="","",IF(ABS(L100)&lt;=O100,"Yes","No"))</f>
        <v>Yes</v>
      </c>
      <c r="S100" s="32" t="str">
        <f aca="false">IF(L100="","",IF(ABS(L100)&lt;=1.96*O100,"Yes","No"))</f>
        <v>Yes</v>
      </c>
      <c r="T100" s="59" t="n">
        <f aca="false">IF(D100="","",ROUND(SQRT(((D100+G100)*O100/100)^2+(J100*(D100+G100)*0.12018)^2),0))</f>
        <v>37</v>
      </c>
      <c r="U100" s="32"/>
    </row>
    <row r="101" customFormat="false" ht="15" hidden="false" customHeight="false" outlineLevel="0" collapsed="false">
      <c r="A101" s="32" t="s">
        <v>230</v>
      </c>
      <c r="B101" s="32" t="s">
        <v>232</v>
      </c>
      <c r="C101" s="32" t="s">
        <v>282</v>
      </c>
      <c r="D101" s="59" t="n">
        <v>146</v>
      </c>
      <c r="E101" s="59" t="n">
        <v>93</v>
      </c>
      <c r="F101" s="68" t="n">
        <f aca="false">IF(E101="","",D101-E101)</f>
        <v>53</v>
      </c>
      <c r="G101" s="59" t="n">
        <v>39</v>
      </c>
      <c r="H101" s="59" t="n">
        <v>30</v>
      </c>
      <c r="I101" s="68" t="n">
        <f aca="false">IF(H101="","",G101-H101)</f>
        <v>9</v>
      </c>
      <c r="J101" s="40" t="n">
        <f aca="false">IF(OR(D101="",D101+G101=0),"",D101/(D101+G101))</f>
        <v>0.789189189189189</v>
      </c>
      <c r="K101" s="40" t="n">
        <f aca="false">IF(E101="","",E101/(E101+H101))</f>
        <v>0.75609756097561</v>
      </c>
      <c r="L101" s="69" t="n">
        <f aca="false">IF(OR(K101="",J101=""),"",(J101-K101)*100)</f>
        <v>3.30916282135795</v>
      </c>
      <c r="M101" s="36" t="n">
        <v>4.97544251941188</v>
      </c>
      <c r="N101" s="36" t="n">
        <v>1.27629670766665</v>
      </c>
      <c r="O101" s="36" t="n">
        <f aca="false">SQRT(M101^2+N101^2)</f>
        <v>5.13653205479849</v>
      </c>
      <c r="P101" s="40" t="n">
        <f aca="false">IF(J101="","",MAX(0,J101-1.96*O101/100))</f>
        <v>0.688513160915139</v>
      </c>
      <c r="Q101" s="40" t="n">
        <f aca="false">IF(J101="","",MIN(1,J101+1.96*O101/100))</f>
        <v>0.88986521746324</v>
      </c>
      <c r="R101" s="32" t="str">
        <f aca="false">IF(L101="","",IF(ABS(L101)&lt;=O101,"Yes","No"))</f>
        <v>Yes</v>
      </c>
      <c r="S101" s="32" t="str">
        <f aca="false">IF(L101="","",IF(ABS(L101)&lt;=1.96*O101,"Yes","No"))</f>
        <v>Yes</v>
      </c>
      <c r="T101" s="59" t="n">
        <f aca="false">IF(D101="","",ROUND(SQRT(((D101+G101)*O101/100)^2+(J101*(D101+G101)*0.12018)^2),0))</f>
        <v>20</v>
      </c>
      <c r="U101" s="32"/>
    </row>
    <row r="102" customFormat="false" ht="15" hidden="false" customHeight="false" outlineLevel="0" collapsed="false">
      <c r="A102" s="32" t="s">
        <v>230</v>
      </c>
      <c r="B102" s="32" t="s">
        <v>232</v>
      </c>
      <c r="C102" s="32" t="s">
        <v>283</v>
      </c>
      <c r="D102" s="59" t="n">
        <v>255</v>
      </c>
      <c r="E102" s="59" t="n">
        <v>206</v>
      </c>
      <c r="F102" s="68" t="n">
        <f aca="false">IF(E102="","",D102-E102)</f>
        <v>49</v>
      </c>
      <c r="G102" s="59" t="n">
        <v>82</v>
      </c>
      <c r="H102" s="59" t="n">
        <v>84</v>
      </c>
      <c r="I102" s="68" t="n">
        <f aca="false">IF(H102="","",G102-H102)</f>
        <v>-2</v>
      </c>
      <c r="J102" s="40" t="n">
        <f aca="false">IF(OR(D102="",D102+G102=0),"",D102/(D102+G102))</f>
        <v>0.756676557863502</v>
      </c>
      <c r="K102" s="40" t="n">
        <f aca="false">IF(E102="","",E102/(E102+H102))</f>
        <v>0.710344827586207</v>
      </c>
      <c r="L102" s="69" t="n">
        <f aca="false">IF(OR(K102="",J102=""),"",(J102-K102)*100)</f>
        <v>4.63317302772946</v>
      </c>
      <c r="M102" s="36" t="n">
        <v>4.97544251941188</v>
      </c>
      <c r="N102" s="36" t="n">
        <v>1.27629670766665</v>
      </c>
      <c r="O102" s="36" t="n">
        <f aca="false">SQRT(M102^2+N102^2)</f>
        <v>5.13653205479849</v>
      </c>
      <c r="P102" s="40" t="n">
        <f aca="false">IF(J102="","",MAX(0,J102-1.96*O102/100))</f>
        <v>0.656000529589451</v>
      </c>
      <c r="Q102" s="40" t="n">
        <f aca="false">IF(J102="","",MIN(1,J102+1.96*O102/100))</f>
        <v>0.857352586137552</v>
      </c>
      <c r="R102" s="32" t="str">
        <f aca="false">IF(L102="","",IF(ABS(L102)&lt;=O102,"Yes","No"))</f>
        <v>Yes</v>
      </c>
      <c r="S102" s="32" t="str">
        <f aca="false">IF(L102="","",IF(ABS(L102)&lt;=1.96*O102,"Yes","No"))</f>
        <v>Yes</v>
      </c>
      <c r="T102" s="59" t="n">
        <f aca="false">IF(D102="","",ROUND(SQRT(((D102+G102)*O102/100)^2+(J102*(D102+G102)*0.12018)^2),0))</f>
        <v>35</v>
      </c>
      <c r="U102" s="32"/>
    </row>
    <row r="103" customFormat="false" ht="15" hidden="false" customHeight="false" outlineLevel="0" collapsed="false">
      <c r="A103" s="32" t="s">
        <v>230</v>
      </c>
      <c r="B103" s="32" t="s">
        <v>232</v>
      </c>
      <c r="C103" s="32" t="s">
        <v>284</v>
      </c>
      <c r="D103" s="59" t="n">
        <v>347</v>
      </c>
      <c r="E103" s="59" t="n">
        <v>305</v>
      </c>
      <c r="F103" s="68" t="n">
        <f aca="false">IF(E103="","",D103-E103)</f>
        <v>42</v>
      </c>
      <c r="G103" s="59" t="n">
        <v>91</v>
      </c>
      <c r="H103" s="59" t="n">
        <v>94</v>
      </c>
      <c r="I103" s="68" t="n">
        <f aca="false">IF(H103="","",G103-H103)</f>
        <v>-3</v>
      </c>
      <c r="J103" s="40" t="n">
        <f aca="false">IF(OR(D103="",D103+G103=0),"",D103/(D103+G103))</f>
        <v>0.792237442922374</v>
      </c>
      <c r="K103" s="40" t="n">
        <f aca="false">IF(E103="","",E103/(E103+H103))</f>
        <v>0.764411027568922</v>
      </c>
      <c r="L103" s="69" t="n">
        <f aca="false">IF(OR(K103="",J103=""),"",(J103-K103)*100)</f>
        <v>2.78264153534521</v>
      </c>
      <c r="M103" s="36" t="n">
        <v>4.97544251941188</v>
      </c>
      <c r="N103" s="36" t="n">
        <v>1.27629670766665</v>
      </c>
      <c r="O103" s="36" t="n">
        <f aca="false">SQRT(M103^2+N103^2)</f>
        <v>5.13653205479849</v>
      </c>
      <c r="P103" s="40" t="n">
        <f aca="false">IF(J103="","",MAX(0,J103-1.96*O103/100))</f>
        <v>0.691561414648324</v>
      </c>
      <c r="Q103" s="40" t="n">
        <f aca="false">IF(J103="","",MIN(1,J103+1.96*O103/100))</f>
        <v>0.892913471196425</v>
      </c>
      <c r="R103" s="32" t="str">
        <f aca="false">IF(L103="","",IF(ABS(L103)&lt;=O103,"Yes","No"))</f>
        <v>Yes</v>
      </c>
      <c r="S103" s="32" t="str">
        <f aca="false">IF(L103="","",IF(ABS(L103)&lt;=1.96*O103,"Yes","No"))</f>
        <v>Yes</v>
      </c>
      <c r="T103" s="59" t="n">
        <f aca="false">IF(D103="","",ROUND(SQRT(((D103+G103)*O103/100)^2+(J103*(D103+G103)*0.12018)^2),0))</f>
        <v>47</v>
      </c>
      <c r="U103" s="32"/>
    </row>
    <row r="104" customFormat="false" ht="15" hidden="false" customHeight="false" outlineLevel="0" collapsed="false">
      <c r="A104" s="32" t="s">
        <v>230</v>
      </c>
      <c r="B104" s="32" t="s">
        <v>232</v>
      </c>
      <c r="C104" s="32" t="s">
        <v>285</v>
      </c>
      <c r="D104" s="59" t="n">
        <v>138</v>
      </c>
      <c r="E104" s="59" t="n">
        <v>116</v>
      </c>
      <c r="F104" s="68" t="n">
        <f aca="false">IF(E104="","",D104-E104)</f>
        <v>22</v>
      </c>
      <c r="G104" s="59" t="n">
        <v>39</v>
      </c>
      <c r="H104" s="59" t="n">
        <v>25</v>
      </c>
      <c r="I104" s="68" t="n">
        <f aca="false">IF(H104="","",G104-H104)</f>
        <v>14</v>
      </c>
      <c r="J104" s="40" t="n">
        <f aca="false">IF(OR(D104="",D104+G104=0),"",D104/(D104+G104))</f>
        <v>0.779661016949153</v>
      </c>
      <c r="K104" s="40" t="n">
        <f aca="false">IF(E104="","",E104/(E104+H104))</f>
        <v>0.822695035460993</v>
      </c>
      <c r="L104" s="69" t="n">
        <f aca="false">IF(OR(K104="",J104=""),"",(J104-K104)*100)</f>
        <v>-4.30340185118403</v>
      </c>
      <c r="M104" s="36" t="n">
        <v>4.97544251941188</v>
      </c>
      <c r="N104" s="36" t="n">
        <v>1.27629670766665</v>
      </c>
      <c r="O104" s="36" t="n">
        <f aca="false">SQRT(M104^2+N104^2)</f>
        <v>5.13653205479849</v>
      </c>
      <c r="P104" s="40" t="n">
        <f aca="false">IF(J104="","",MAX(0,J104-1.96*O104/100))</f>
        <v>0.678984988675102</v>
      </c>
      <c r="Q104" s="40" t="n">
        <f aca="false">IF(J104="","",MIN(1,J104+1.96*O104/100))</f>
        <v>0.880337045223203</v>
      </c>
      <c r="R104" s="32" t="str">
        <f aca="false">IF(L104="","",IF(ABS(L104)&lt;=O104,"Yes","No"))</f>
        <v>Yes</v>
      </c>
      <c r="S104" s="32" t="str">
        <f aca="false">IF(L104="","",IF(ABS(L104)&lt;=1.96*O104,"Yes","No"))</f>
        <v>Yes</v>
      </c>
      <c r="T104" s="59" t="n">
        <f aca="false">IF(D104="","",ROUND(SQRT(((D104+G104)*O104/100)^2+(J104*(D104+G104)*0.12018)^2),0))</f>
        <v>19</v>
      </c>
      <c r="U104" s="32"/>
    </row>
    <row r="105" customFormat="false" ht="15" hidden="false" customHeight="false" outlineLevel="0" collapsed="false">
      <c r="A105" s="32" t="s">
        <v>230</v>
      </c>
      <c r="B105" s="32" t="s">
        <v>232</v>
      </c>
      <c r="C105" s="32" t="s">
        <v>286</v>
      </c>
      <c r="D105" s="59" t="n">
        <v>171</v>
      </c>
      <c r="E105" s="59" t="n">
        <v>147</v>
      </c>
      <c r="F105" s="68" t="n">
        <f aca="false">IF(E105="","",D105-E105)</f>
        <v>24</v>
      </c>
      <c r="G105" s="59" t="n">
        <v>43</v>
      </c>
      <c r="H105" s="59" t="n">
        <v>26</v>
      </c>
      <c r="I105" s="68" t="n">
        <f aca="false">IF(H105="","",G105-H105)</f>
        <v>17</v>
      </c>
      <c r="J105" s="40" t="n">
        <f aca="false">IF(OR(D105="",D105+G105=0),"",D105/(D105+G105))</f>
        <v>0.799065420560748</v>
      </c>
      <c r="K105" s="40" t="n">
        <f aca="false">IF(E105="","",E105/(E105+H105))</f>
        <v>0.84971098265896</v>
      </c>
      <c r="L105" s="69" t="n">
        <f aca="false">IF(OR(K105="",J105=""),"",(J105-K105)*100)</f>
        <v>-5.06455620982118</v>
      </c>
      <c r="M105" s="36" t="n">
        <v>4.97544251941188</v>
      </c>
      <c r="N105" s="36" t="n">
        <v>1.27629670766665</v>
      </c>
      <c r="O105" s="36" t="n">
        <f aca="false">SQRT(M105^2+N105^2)</f>
        <v>5.13653205479849</v>
      </c>
      <c r="P105" s="40" t="n">
        <f aca="false">IF(J105="","",MAX(0,J105-1.96*O105/100))</f>
        <v>0.698389392286697</v>
      </c>
      <c r="Q105" s="40" t="n">
        <f aca="false">IF(J105="","",MIN(1,J105+1.96*O105/100))</f>
        <v>0.899741448834798</v>
      </c>
      <c r="R105" s="32" t="str">
        <f aca="false">IF(L105="","",IF(ABS(L105)&lt;=O105,"Yes","No"))</f>
        <v>Yes</v>
      </c>
      <c r="S105" s="32" t="str">
        <f aca="false">IF(L105="","",IF(ABS(L105)&lt;=1.96*O105,"Yes","No"))</f>
        <v>Yes</v>
      </c>
      <c r="T105" s="59" t="n">
        <f aca="false">IF(D105="","",ROUND(SQRT(((D105+G105)*O105/100)^2+(J105*(D105+G105)*0.12018)^2),0))</f>
        <v>23</v>
      </c>
      <c r="U105" s="32"/>
    </row>
    <row r="106" customFormat="false" ht="15" hidden="false" customHeight="false" outlineLevel="0" collapsed="false">
      <c r="A106" s="32" t="s">
        <v>230</v>
      </c>
      <c r="B106" s="32" t="s">
        <v>232</v>
      </c>
      <c r="C106" s="32" t="s">
        <v>287</v>
      </c>
      <c r="D106" s="59" t="n">
        <v>243</v>
      </c>
      <c r="E106" s="59" t="n">
        <v>220</v>
      </c>
      <c r="F106" s="68" t="n">
        <f aca="false">IF(E106="","",D106-E106)</f>
        <v>23</v>
      </c>
      <c r="G106" s="59" t="n">
        <v>63</v>
      </c>
      <c r="H106" s="59" t="n">
        <v>55</v>
      </c>
      <c r="I106" s="68" t="n">
        <f aca="false">IF(H106="","",G106-H106)</f>
        <v>8</v>
      </c>
      <c r="J106" s="40" t="n">
        <f aca="false">IF(OR(D106="",D106+G106=0),"",D106/(D106+G106))</f>
        <v>0.794117647058824</v>
      </c>
      <c r="K106" s="40" t="n">
        <f aca="false">IF(E106="","",E106/(E106+H106))</f>
        <v>0.8</v>
      </c>
      <c r="L106" s="69" t="n">
        <f aca="false">IF(OR(K106="",J106=""),"",(J106-K106)*100)</f>
        <v>-0.588235294117656</v>
      </c>
      <c r="M106" s="36" t="n">
        <v>4.97544251941188</v>
      </c>
      <c r="N106" s="36" t="n">
        <v>1.27629670766665</v>
      </c>
      <c r="O106" s="36" t="n">
        <f aca="false">SQRT(M106^2+N106^2)</f>
        <v>5.13653205479849</v>
      </c>
      <c r="P106" s="40" t="n">
        <f aca="false">IF(J106="","",MAX(0,J106-1.96*O106/100))</f>
        <v>0.693441618784773</v>
      </c>
      <c r="Q106" s="40" t="n">
        <f aca="false">IF(J106="","",MIN(1,J106+1.96*O106/100))</f>
        <v>0.894793675332874</v>
      </c>
      <c r="R106" s="32" t="str">
        <f aca="false">IF(L106="","",IF(ABS(L106)&lt;=O106,"Yes","No"))</f>
        <v>Yes</v>
      </c>
      <c r="S106" s="32" t="str">
        <f aca="false">IF(L106="","",IF(ABS(L106)&lt;=1.96*O106,"Yes","No"))</f>
        <v>Yes</v>
      </c>
      <c r="T106" s="59" t="n">
        <f aca="false">IF(D106="","",ROUND(SQRT(((D106+G106)*O106/100)^2+(J106*(D106+G106)*0.12018)^2),0))</f>
        <v>33</v>
      </c>
      <c r="U106" s="32"/>
    </row>
    <row r="107" customFormat="false" ht="15" hidden="false" customHeight="false" outlineLevel="0" collapsed="false">
      <c r="A107" s="32" t="s">
        <v>230</v>
      </c>
      <c r="B107" s="32" t="s">
        <v>232</v>
      </c>
      <c r="C107" s="32" t="s">
        <v>288</v>
      </c>
      <c r="D107" s="59" t="n">
        <v>397</v>
      </c>
      <c r="E107" s="59" t="n">
        <v>338</v>
      </c>
      <c r="F107" s="68" t="n">
        <f aca="false">IF(E107="","",D107-E107)</f>
        <v>59</v>
      </c>
      <c r="G107" s="59" t="n">
        <v>150</v>
      </c>
      <c r="H107" s="59" t="n">
        <v>159</v>
      </c>
      <c r="I107" s="68" t="n">
        <f aca="false">IF(H107="","",G107-H107)</f>
        <v>-9</v>
      </c>
      <c r="J107" s="40" t="n">
        <f aca="false">IF(OR(D107="",D107+G107=0),"",D107/(D107+G107))</f>
        <v>0.725776965265082</v>
      </c>
      <c r="K107" s="40" t="n">
        <f aca="false">IF(E107="","",E107/(E107+H107))</f>
        <v>0.680080482897384</v>
      </c>
      <c r="L107" s="69" t="n">
        <f aca="false">IF(OR(K107="",J107=""),"",(J107-K107)*100)</f>
        <v>4.5696482367698</v>
      </c>
      <c r="M107" s="36" t="n">
        <v>3.80525347525913</v>
      </c>
      <c r="N107" s="36" t="n">
        <v>1.27629670766665</v>
      </c>
      <c r="O107" s="36" t="n">
        <f aca="false">SQRT(M107^2+N107^2)</f>
        <v>4.01358783346926</v>
      </c>
      <c r="P107" s="40" t="n">
        <f aca="false">IF(J107="","",MAX(0,J107-1.96*O107/100))</f>
        <v>0.647110643729085</v>
      </c>
      <c r="Q107" s="40" t="n">
        <f aca="false">IF(J107="","",MIN(1,J107+1.96*O107/100))</f>
        <v>0.80444328680108</v>
      </c>
      <c r="R107" s="32" t="str">
        <f aca="false">IF(L107="","",IF(ABS(L107)&lt;=O107,"Yes","No"))</f>
        <v>No</v>
      </c>
      <c r="S107" s="32" t="str">
        <f aca="false">IF(L107="","",IF(ABS(L107)&lt;=1.96*O107,"Yes","No"))</f>
        <v>Yes</v>
      </c>
      <c r="T107" s="59" t="n">
        <f aca="false">IF(D107="","",ROUND(SQRT(((D107+G107)*O107/100)^2+(J107*(D107+G107)*0.07897)^2),0))</f>
        <v>38</v>
      </c>
      <c r="U107" s="32"/>
    </row>
    <row r="108" customFormat="false" ht="15" hidden="false" customHeight="false" outlineLevel="0" collapsed="false">
      <c r="A108" s="32" t="s">
        <v>230</v>
      </c>
      <c r="B108" s="32" t="s">
        <v>232</v>
      </c>
      <c r="C108" s="32" t="s">
        <v>289</v>
      </c>
      <c r="D108" s="59" t="n">
        <v>196</v>
      </c>
      <c r="E108" s="59" t="n">
        <v>158</v>
      </c>
      <c r="F108" s="68" t="n">
        <f aca="false">IF(E108="","",D108-E108)</f>
        <v>38</v>
      </c>
      <c r="G108" s="59" t="n">
        <v>65</v>
      </c>
      <c r="H108" s="59" t="n">
        <v>60</v>
      </c>
      <c r="I108" s="68" t="n">
        <f aca="false">IF(H108="","",G108-H108)</f>
        <v>5</v>
      </c>
      <c r="J108" s="40" t="n">
        <f aca="false">IF(OR(D108="",D108+G108=0),"",D108/(D108+G108))</f>
        <v>0.75095785440613</v>
      </c>
      <c r="K108" s="40" t="n">
        <f aca="false">IF(E108="","",E108/(E108+H108))</f>
        <v>0.724770642201835</v>
      </c>
      <c r="L108" s="69" t="n">
        <f aca="false">IF(OR(K108="",J108=""),"",(J108-K108)*100)</f>
        <v>2.61872122042954</v>
      </c>
      <c r="M108" s="36" t="n">
        <v>4.97544251941188</v>
      </c>
      <c r="N108" s="36" t="n">
        <v>1.27629670766665</v>
      </c>
      <c r="O108" s="36" t="n">
        <f aca="false">SQRT(M108^2+N108^2)</f>
        <v>5.13653205479849</v>
      </c>
      <c r="P108" s="40" t="n">
        <f aca="false">IF(J108="","",MAX(0,J108-1.96*O108/100))</f>
        <v>0.65028182613208</v>
      </c>
      <c r="Q108" s="40" t="n">
        <f aca="false">IF(J108="","",MIN(1,J108+1.96*O108/100))</f>
        <v>0.851633882680181</v>
      </c>
      <c r="R108" s="32" t="str">
        <f aca="false">IF(L108="","",IF(ABS(L108)&lt;=O108,"Yes","No"))</f>
        <v>Yes</v>
      </c>
      <c r="S108" s="32" t="str">
        <f aca="false">IF(L108="","",IF(ABS(L108)&lt;=1.96*O108,"Yes","No"))</f>
        <v>Yes</v>
      </c>
      <c r="T108" s="59" t="n">
        <f aca="false">IF(D108="","",ROUND(SQRT(((D108+G108)*O108/100)^2+(J108*(D108+G108)*0.12018)^2),0))</f>
        <v>27</v>
      </c>
      <c r="U108" s="32"/>
    </row>
    <row r="109" customFormat="false" ht="15" hidden="false" customHeight="false" outlineLevel="0" collapsed="false">
      <c r="A109" s="32" t="s">
        <v>230</v>
      </c>
      <c r="B109" s="32" t="s">
        <v>232</v>
      </c>
      <c r="C109" s="32" t="s">
        <v>290</v>
      </c>
      <c r="D109" s="59" t="n">
        <v>245</v>
      </c>
      <c r="E109" s="59" t="n">
        <v>180</v>
      </c>
      <c r="F109" s="68" t="n">
        <f aca="false">IF(E109="","",D109-E109)</f>
        <v>65</v>
      </c>
      <c r="G109" s="59" t="n">
        <v>66</v>
      </c>
      <c r="H109" s="59" t="n">
        <v>58</v>
      </c>
      <c r="I109" s="68" t="n">
        <f aca="false">IF(H109="","",G109-H109)</f>
        <v>8</v>
      </c>
      <c r="J109" s="40" t="n">
        <f aca="false">IF(OR(D109="",D109+G109=0),"",D109/(D109+G109))</f>
        <v>0.787781350482315</v>
      </c>
      <c r="K109" s="40" t="n">
        <f aca="false">IF(E109="","",E109/(E109+H109))</f>
        <v>0.756302521008403</v>
      </c>
      <c r="L109" s="69" t="n">
        <f aca="false">IF(OR(K109="",J109=""),"",(J109-K109)*100)</f>
        <v>3.14788294739118</v>
      </c>
      <c r="M109" s="36" t="n">
        <v>4.97544251941188</v>
      </c>
      <c r="N109" s="36" t="n">
        <v>1.27629670766665</v>
      </c>
      <c r="O109" s="36" t="n">
        <f aca="false">SQRT(M109^2+N109^2)</f>
        <v>5.13653205479849</v>
      </c>
      <c r="P109" s="40" t="n">
        <f aca="false">IF(J109="","",MAX(0,J109-1.96*O109/100))</f>
        <v>0.687105322208265</v>
      </c>
      <c r="Q109" s="40" t="n">
        <f aca="false">IF(J109="","",MIN(1,J109+1.96*O109/100))</f>
        <v>0.888457378756366</v>
      </c>
      <c r="R109" s="32" t="str">
        <f aca="false">IF(L109="","",IF(ABS(L109)&lt;=O109,"Yes","No"))</f>
        <v>Yes</v>
      </c>
      <c r="S109" s="32" t="str">
        <f aca="false">IF(L109="","",IF(ABS(L109)&lt;=1.96*O109,"Yes","No"))</f>
        <v>Yes</v>
      </c>
      <c r="T109" s="59" t="n">
        <f aca="false">IF(D109="","",ROUND(SQRT(((D109+G109)*O109/100)^2+(J109*(D109+G109)*0.12018)^2),0))</f>
        <v>33</v>
      </c>
      <c r="U109" s="32"/>
    </row>
    <row r="110" customFormat="false" ht="15" hidden="false" customHeight="false" outlineLevel="0" collapsed="false">
      <c r="A110" s="32" t="s">
        <v>230</v>
      </c>
      <c r="B110" s="32" t="s">
        <v>232</v>
      </c>
      <c r="C110" s="32" t="s">
        <v>291</v>
      </c>
      <c r="D110" s="59" t="n">
        <v>318</v>
      </c>
      <c r="E110" s="59" t="n">
        <v>275</v>
      </c>
      <c r="F110" s="68" t="n">
        <f aca="false">IF(E110="","",D110-E110)</f>
        <v>43</v>
      </c>
      <c r="G110" s="59" t="n">
        <v>158</v>
      </c>
      <c r="H110" s="59" t="n">
        <v>147</v>
      </c>
      <c r="I110" s="68" t="n">
        <f aca="false">IF(H110="","",G110-H110)</f>
        <v>11</v>
      </c>
      <c r="J110" s="40" t="n">
        <f aca="false">IF(OR(D110="",D110+G110=0),"",D110/(D110+G110))</f>
        <v>0.668067226890756</v>
      </c>
      <c r="K110" s="40" t="n">
        <f aca="false">IF(E110="","",E110/(E110+H110))</f>
        <v>0.651658767772512</v>
      </c>
      <c r="L110" s="69" t="n">
        <f aca="false">IF(OR(K110="",J110=""),"",(J110-K110)*100)</f>
        <v>1.64084591182444</v>
      </c>
      <c r="M110" s="36" t="n">
        <v>4.97544251941188</v>
      </c>
      <c r="N110" s="36" t="n">
        <v>1.27629670766665</v>
      </c>
      <c r="O110" s="36" t="n">
        <f aca="false">SQRT(M110^2+N110^2)</f>
        <v>5.13653205479849</v>
      </c>
      <c r="P110" s="40" t="n">
        <f aca="false">IF(J110="","",MAX(0,J110-1.96*O110/100))</f>
        <v>0.567391198616706</v>
      </c>
      <c r="Q110" s="40" t="n">
        <f aca="false">IF(J110="","",MIN(1,J110+1.96*O110/100))</f>
        <v>0.768743255164807</v>
      </c>
      <c r="R110" s="32" t="str">
        <f aca="false">IF(L110="","",IF(ABS(L110)&lt;=O110,"Yes","No"))</f>
        <v>Yes</v>
      </c>
      <c r="S110" s="32" t="str">
        <f aca="false">IF(L110="","",IF(ABS(L110)&lt;=1.96*O110,"Yes","No"))</f>
        <v>Yes</v>
      </c>
      <c r="T110" s="59" t="n">
        <f aca="false">IF(D110="","",ROUND(SQRT(((D110+G110)*O110/100)^2+(J110*(D110+G110)*0.12018)^2),0))</f>
        <v>45</v>
      </c>
      <c r="U110" s="32"/>
    </row>
    <row r="111" customFormat="false" ht="15" hidden="false" customHeight="false" outlineLevel="0" collapsed="false">
      <c r="A111" s="32" t="s">
        <v>230</v>
      </c>
      <c r="B111" s="32" t="s">
        <v>232</v>
      </c>
      <c r="C111" s="32" t="s">
        <v>292</v>
      </c>
      <c r="D111" s="59" t="n">
        <v>277</v>
      </c>
      <c r="E111" s="59" t="n">
        <v>240</v>
      </c>
      <c r="F111" s="68" t="n">
        <f aca="false">IF(E111="","",D111-E111)</f>
        <v>37</v>
      </c>
      <c r="G111" s="59" t="n">
        <v>79</v>
      </c>
      <c r="H111" s="59" t="n">
        <v>61</v>
      </c>
      <c r="I111" s="68" t="n">
        <f aca="false">IF(H111="","",G111-H111)</f>
        <v>18</v>
      </c>
      <c r="J111" s="40" t="n">
        <f aca="false">IF(OR(D111="",D111+G111=0),"",D111/(D111+G111))</f>
        <v>0.778089887640449</v>
      </c>
      <c r="K111" s="40" t="n">
        <f aca="false">IF(E111="","",E111/(E111+H111))</f>
        <v>0.79734219269103</v>
      </c>
      <c r="L111" s="69" t="n">
        <f aca="false">IF(OR(K111="",J111=""),"",(J111-K111)*100)</f>
        <v>-1.92523050505805</v>
      </c>
      <c r="M111" s="36" t="n">
        <v>4.97544251941188</v>
      </c>
      <c r="N111" s="36" t="n">
        <v>1.27629670766665</v>
      </c>
      <c r="O111" s="36" t="n">
        <f aca="false">SQRT(M111^2+N111^2)</f>
        <v>5.13653205479849</v>
      </c>
      <c r="P111" s="40" t="n">
        <f aca="false">IF(J111="","",MAX(0,J111-1.96*O111/100))</f>
        <v>0.677413859366399</v>
      </c>
      <c r="Q111" s="40" t="n">
        <f aca="false">IF(J111="","",MIN(1,J111+1.96*O111/100))</f>
        <v>0.8787659159145</v>
      </c>
      <c r="R111" s="32" t="str">
        <f aca="false">IF(L111="","",IF(ABS(L111)&lt;=O111,"Yes","No"))</f>
        <v>Yes</v>
      </c>
      <c r="S111" s="32" t="str">
        <f aca="false">IF(L111="","",IF(ABS(L111)&lt;=1.96*O111,"Yes","No"))</f>
        <v>Yes</v>
      </c>
      <c r="T111" s="59" t="n">
        <f aca="false">IF(D111="","",ROUND(SQRT(((D111+G111)*O111/100)^2+(J111*(D111+G111)*0.12018)^2),0))</f>
        <v>38</v>
      </c>
      <c r="U111" s="32"/>
    </row>
    <row r="112" customFormat="false" ht="15" hidden="false" customHeight="false" outlineLevel="0" collapsed="false">
      <c r="A112" s="32" t="s">
        <v>230</v>
      </c>
      <c r="B112" s="32" t="s">
        <v>293</v>
      </c>
      <c r="C112" s="32" t="s">
        <v>294</v>
      </c>
      <c r="D112" s="59" t="n">
        <v>439</v>
      </c>
      <c r="E112" s="59" t="n">
        <v>472</v>
      </c>
      <c r="F112" s="68" t="n">
        <f aca="false">IF(E112="","",D112-E112)</f>
        <v>-33</v>
      </c>
      <c r="G112" s="59" t="n">
        <v>162</v>
      </c>
      <c r="H112" s="59" t="n">
        <v>160</v>
      </c>
      <c r="I112" s="68" t="n">
        <f aca="false">IF(H112="","",G112-H112)</f>
        <v>2</v>
      </c>
      <c r="J112" s="40" t="n">
        <f aca="false">IF(OR(D112="",D112+G112=0),"",D112/(D112+G112))</f>
        <v>0.73044925124792</v>
      </c>
      <c r="K112" s="40" t="n">
        <f aca="false">IF(E112="","",E112/(E112+H112))</f>
        <v>0.746835443037975</v>
      </c>
      <c r="L112" s="69" t="n">
        <f aca="false">IF(OR(K112="",J112=""),"",(J112-K112)*100)</f>
        <v>-1.63861917900545</v>
      </c>
      <c r="M112" s="36" t="n">
        <v>3.80525347525913</v>
      </c>
      <c r="N112" s="36" t="n">
        <v>1.27629670766665</v>
      </c>
      <c r="O112" s="36" t="n">
        <f aca="false">SQRT(M112^2+N112^2)</f>
        <v>4.01358783346926</v>
      </c>
      <c r="P112" s="40" t="n">
        <f aca="false">IF(J112="","",MAX(0,J112-1.96*O112/100))</f>
        <v>0.651782929711923</v>
      </c>
      <c r="Q112" s="40" t="n">
        <f aca="false">IF(J112="","",MIN(1,J112+1.96*O112/100))</f>
        <v>0.809115572783918</v>
      </c>
      <c r="R112" s="32" t="str">
        <f aca="false">IF(L112="","",IF(ABS(L112)&lt;=O112,"Yes","No"))</f>
        <v>Yes</v>
      </c>
      <c r="S112" s="32" t="str">
        <f aca="false">IF(L112="","",IF(ABS(L112)&lt;=1.96*O112,"Yes","No"))</f>
        <v>Yes</v>
      </c>
      <c r="T112" s="59" t="n">
        <f aca="false">IF(D112="","",ROUND(SQRT(((D112+G112)*O112/100)^2+(J112*(D112+G112)*0.07897)^2),0))</f>
        <v>42</v>
      </c>
      <c r="U112" s="32"/>
    </row>
    <row r="113" customFormat="false" ht="15" hidden="false" customHeight="false" outlineLevel="0" collapsed="false">
      <c r="A113" s="32" t="s">
        <v>230</v>
      </c>
      <c r="B113" s="32" t="s">
        <v>293</v>
      </c>
      <c r="C113" s="32" t="s">
        <v>295</v>
      </c>
      <c r="D113" s="59" t="n">
        <v>309</v>
      </c>
      <c r="E113" s="59" t="n">
        <v>324</v>
      </c>
      <c r="F113" s="68" t="n">
        <f aca="false">IF(E113="","",D113-E113)</f>
        <v>-15</v>
      </c>
      <c r="G113" s="59" t="n">
        <v>146</v>
      </c>
      <c r="H113" s="59" t="n">
        <v>138</v>
      </c>
      <c r="I113" s="68" t="n">
        <f aca="false">IF(H113="","",G113-H113)</f>
        <v>8</v>
      </c>
      <c r="J113" s="40" t="n">
        <f aca="false">IF(OR(D113="",D113+G113=0),"",D113/(D113+G113))</f>
        <v>0.679120879120879</v>
      </c>
      <c r="K113" s="40" t="n">
        <f aca="false">IF(E113="","",E113/(E113+H113))</f>
        <v>0.701298701298701</v>
      </c>
      <c r="L113" s="69" t="n">
        <f aca="false">IF(OR(K113="",J113=""),"",(J113-K113)*100)</f>
        <v>-2.21778221778222</v>
      </c>
      <c r="M113" s="36" t="n">
        <v>4.97544251941188</v>
      </c>
      <c r="N113" s="36" t="n">
        <v>1.27629670766665</v>
      </c>
      <c r="O113" s="36" t="n">
        <f aca="false">SQRT(M113^2+N113^2)</f>
        <v>5.13653205479849</v>
      </c>
      <c r="P113" s="40" t="n">
        <f aca="false">IF(J113="","",MAX(0,J113-1.96*O113/100))</f>
        <v>0.578444850846829</v>
      </c>
      <c r="Q113" s="40" t="n">
        <f aca="false">IF(J113="","",MIN(1,J113+1.96*O113/100))</f>
        <v>0.77979690739493</v>
      </c>
      <c r="R113" s="32" t="str">
        <f aca="false">IF(L113="","",IF(ABS(L113)&lt;=O113,"Yes","No"))</f>
        <v>Yes</v>
      </c>
      <c r="S113" s="32" t="str">
        <f aca="false">IF(L113="","",IF(ABS(L113)&lt;=1.96*O113,"Yes","No"))</f>
        <v>Yes</v>
      </c>
      <c r="T113" s="59" t="n">
        <f aca="false">IF(D113="","",ROUND(SQRT(((D113+G113)*O113/100)^2+(J113*(D113+G113)*0.12018)^2),0))</f>
        <v>44</v>
      </c>
      <c r="U113" s="32"/>
    </row>
    <row r="114" customFormat="false" ht="15" hidden="false" customHeight="false" outlineLevel="0" collapsed="false">
      <c r="A114" s="32" t="s">
        <v>230</v>
      </c>
      <c r="B114" s="32" t="s">
        <v>293</v>
      </c>
      <c r="C114" s="32" t="s">
        <v>296</v>
      </c>
      <c r="D114" s="59" t="n">
        <v>345</v>
      </c>
      <c r="E114" s="59" t="n">
        <v>366</v>
      </c>
      <c r="F114" s="68" t="n">
        <f aca="false">IF(E114="","",D114-E114)</f>
        <v>-21</v>
      </c>
      <c r="G114" s="59" t="n">
        <v>130</v>
      </c>
      <c r="H114" s="59" t="n">
        <v>124</v>
      </c>
      <c r="I114" s="68" t="n">
        <f aca="false">IF(H114="","",G114-H114)</f>
        <v>6</v>
      </c>
      <c r="J114" s="40" t="n">
        <f aca="false">IF(OR(D114="",D114+G114=0),"",D114/(D114+G114))</f>
        <v>0.726315789473684</v>
      </c>
      <c r="K114" s="40" t="n">
        <f aca="false">IF(E114="","",E114/(E114+H114))</f>
        <v>0.746938775510204</v>
      </c>
      <c r="L114" s="69" t="n">
        <f aca="false">IF(OR(K114="",J114=""),"",(J114-K114)*100)</f>
        <v>-2.06229860365198</v>
      </c>
      <c r="M114" s="36" t="n">
        <v>4.97544251941188</v>
      </c>
      <c r="N114" s="36" t="n">
        <v>1.27629670766665</v>
      </c>
      <c r="O114" s="36" t="n">
        <f aca="false">SQRT(M114^2+N114^2)</f>
        <v>5.13653205479849</v>
      </c>
      <c r="P114" s="40" t="n">
        <f aca="false">IF(J114="","",MAX(0,J114-1.96*O114/100))</f>
        <v>0.625639761199634</v>
      </c>
      <c r="Q114" s="40" t="n">
        <f aca="false">IF(J114="","",MIN(1,J114+1.96*O114/100))</f>
        <v>0.826991817747735</v>
      </c>
      <c r="R114" s="32" t="str">
        <f aca="false">IF(L114="","",IF(ABS(L114)&lt;=O114,"Yes","No"))</f>
        <v>Yes</v>
      </c>
      <c r="S114" s="32" t="str">
        <f aca="false">IF(L114="","",IF(ABS(L114)&lt;=1.96*O114,"Yes","No"))</f>
        <v>Yes</v>
      </c>
      <c r="T114" s="59" t="n">
        <f aca="false">IF(D114="","",ROUND(SQRT(((D114+G114)*O114/100)^2+(J114*(D114+G114)*0.12018)^2),0))</f>
        <v>48</v>
      </c>
      <c r="U114" s="32"/>
    </row>
    <row r="115" customFormat="false" ht="15" hidden="false" customHeight="false" outlineLevel="0" collapsed="false">
      <c r="A115" s="32" t="s">
        <v>230</v>
      </c>
      <c r="B115" s="32" t="s">
        <v>293</v>
      </c>
      <c r="C115" s="32" t="s">
        <v>297</v>
      </c>
      <c r="D115" s="59" t="n">
        <v>371</v>
      </c>
      <c r="E115" s="59" t="n">
        <v>415</v>
      </c>
      <c r="F115" s="68" t="n">
        <f aca="false">IF(E115="","",D115-E115)</f>
        <v>-44</v>
      </c>
      <c r="G115" s="59" t="n">
        <v>159</v>
      </c>
      <c r="H115" s="59" t="n">
        <v>166</v>
      </c>
      <c r="I115" s="68" t="n">
        <f aca="false">IF(H115="","",G115-H115)</f>
        <v>-7</v>
      </c>
      <c r="J115" s="40" t="n">
        <f aca="false">IF(OR(D115="",D115+G115=0),"",D115/(D115+G115))</f>
        <v>0.7</v>
      </c>
      <c r="K115" s="40" t="n">
        <f aca="false">IF(E115="","",E115/(E115+H115))</f>
        <v>0.714285714285714</v>
      </c>
      <c r="L115" s="69" t="n">
        <f aca="false">IF(OR(K115="",J115=""),"",(J115-K115)*100)</f>
        <v>-1.42857142857143</v>
      </c>
      <c r="M115" s="36" t="n">
        <v>3.80525347525913</v>
      </c>
      <c r="N115" s="36" t="n">
        <v>1.27629670766665</v>
      </c>
      <c r="O115" s="36" t="n">
        <f aca="false">SQRT(M115^2+N115^2)</f>
        <v>4.01358783346926</v>
      </c>
      <c r="P115" s="40" t="n">
        <f aca="false">IF(J115="","",MAX(0,J115-1.96*O115/100))</f>
        <v>0.621333678464003</v>
      </c>
      <c r="Q115" s="40" t="n">
        <f aca="false">IF(J115="","",MIN(1,J115+1.96*O115/100))</f>
        <v>0.778666321535997</v>
      </c>
      <c r="R115" s="32" t="str">
        <f aca="false">IF(L115="","",IF(ABS(L115)&lt;=O115,"Yes","No"))</f>
        <v>Yes</v>
      </c>
      <c r="S115" s="32" t="str">
        <f aca="false">IF(L115="","",IF(ABS(L115)&lt;=1.96*O115,"Yes","No"))</f>
        <v>Yes</v>
      </c>
      <c r="T115" s="59" t="n">
        <f aca="false">IF(D115="","",ROUND(SQRT(((D115+G115)*O115/100)^2+(J115*(D115+G115)*0.07897)^2),0))</f>
        <v>36</v>
      </c>
      <c r="U115" s="32"/>
    </row>
    <row r="116" customFormat="false" ht="15" hidden="false" customHeight="false" outlineLevel="0" collapsed="false">
      <c r="A116" s="32" t="s">
        <v>230</v>
      </c>
      <c r="B116" s="32" t="s">
        <v>293</v>
      </c>
      <c r="C116" s="32" t="s">
        <v>298</v>
      </c>
      <c r="D116" s="59" t="n">
        <v>565</v>
      </c>
      <c r="E116" s="59" t="n">
        <v>571</v>
      </c>
      <c r="F116" s="68" t="n">
        <f aca="false">IF(E116="","",D116-E116)</f>
        <v>-6</v>
      </c>
      <c r="G116" s="59" t="n">
        <v>271</v>
      </c>
      <c r="H116" s="59" t="n">
        <v>293</v>
      </c>
      <c r="I116" s="68" t="n">
        <f aca="false">IF(H116="","",G116-H116)</f>
        <v>-22</v>
      </c>
      <c r="J116" s="40" t="n">
        <f aca="false">IF(OR(D116="",D116+G116=0),"",D116/(D116+G116))</f>
        <v>0.675837320574163</v>
      </c>
      <c r="K116" s="40" t="n">
        <f aca="false">IF(E116="","",E116/(E116+H116))</f>
        <v>0.66087962962963</v>
      </c>
      <c r="L116" s="69" t="n">
        <f aca="false">IF(OR(K116="",J116=""),"",(J116-K116)*100)</f>
        <v>1.4957690944533</v>
      </c>
      <c r="M116" s="36" t="n">
        <v>3.80525347525913</v>
      </c>
      <c r="N116" s="36" t="n">
        <v>1.27629670766665</v>
      </c>
      <c r="O116" s="36" t="n">
        <f aca="false">SQRT(M116^2+N116^2)</f>
        <v>4.01358783346926</v>
      </c>
      <c r="P116" s="40" t="n">
        <f aca="false">IF(J116="","",MAX(0,J116-1.96*O116/100))</f>
        <v>0.597170999038165</v>
      </c>
      <c r="Q116" s="40" t="n">
        <f aca="false">IF(J116="","",MIN(1,J116+1.96*O116/100))</f>
        <v>0.75450364211016</v>
      </c>
      <c r="R116" s="32" t="str">
        <f aca="false">IF(L116="","",IF(ABS(L116)&lt;=O116,"Yes","No"))</f>
        <v>Yes</v>
      </c>
      <c r="S116" s="32" t="str">
        <f aca="false">IF(L116="","",IF(ABS(L116)&lt;=1.96*O116,"Yes","No"))</f>
        <v>Yes</v>
      </c>
      <c r="T116" s="59" t="n">
        <f aca="false">IF(D116="","",ROUND(SQRT(((D116+G116)*O116/100)^2+(J116*(D116+G116)*0.07897)^2),0))</f>
        <v>56</v>
      </c>
      <c r="U116" s="32"/>
    </row>
    <row r="117" customFormat="false" ht="15" hidden="false" customHeight="false" outlineLevel="0" collapsed="false">
      <c r="A117" s="32" t="s">
        <v>230</v>
      </c>
      <c r="B117" s="32" t="s">
        <v>293</v>
      </c>
      <c r="C117" s="32" t="s">
        <v>299</v>
      </c>
      <c r="D117" s="59" t="n">
        <v>384</v>
      </c>
      <c r="E117" s="59" t="n">
        <v>400</v>
      </c>
      <c r="F117" s="68" t="n">
        <f aca="false">IF(E117="","",D117-E117)</f>
        <v>-16</v>
      </c>
      <c r="G117" s="59" t="n">
        <v>206</v>
      </c>
      <c r="H117" s="59" t="n">
        <v>220</v>
      </c>
      <c r="I117" s="68" t="n">
        <f aca="false">IF(H117="","",G117-H117)</f>
        <v>-14</v>
      </c>
      <c r="J117" s="40" t="n">
        <f aca="false">IF(OR(D117="",D117+G117=0),"",D117/(D117+G117))</f>
        <v>0.650847457627119</v>
      </c>
      <c r="K117" s="40" t="n">
        <f aca="false">IF(E117="","",E117/(E117+H117))</f>
        <v>0.645161290322581</v>
      </c>
      <c r="L117" s="69" t="n">
        <f aca="false">IF(OR(K117="",J117=""),"",(J117-K117)*100)</f>
        <v>0.568616730453797</v>
      </c>
      <c r="M117" s="36" t="n">
        <v>3.80525347525913</v>
      </c>
      <c r="N117" s="36" t="n">
        <v>1.27629670766665</v>
      </c>
      <c r="O117" s="36" t="n">
        <f aca="false">SQRT(M117^2+N117^2)</f>
        <v>4.01358783346926</v>
      </c>
      <c r="P117" s="40" t="n">
        <f aca="false">IF(J117="","",MAX(0,J117-1.96*O117/100))</f>
        <v>0.572181136091121</v>
      </c>
      <c r="Q117" s="40" t="n">
        <f aca="false">IF(J117="","",MIN(1,J117+1.96*O117/100))</f>
        <v>0.729513779163116</v>
      </c>
      <c r="R117" s="32" t="str">
        <f aca="false">IF(L117="","",IF(ABS(L117)&lt;=O117,"Yes","No"))</f>
        <v>Yes</v>
      </c>
      <c r="S117" s="32" t="str">
        <f aca="false">IF(L117="","",IF(ABS(L117)&lt;=1.96*O117,"Yes","No"))</f>
        <v>Yes</v>
      </c>
      <c r="T117" s="59" t="n">
        <f aca="false">IF(D117="","",ROUND(SQRT(((D117+G117)*O117/100)^2+(J117*(D117+G117)*0.07897)^2),0))</f>
        <v>38</v>
      </c>
      <c r="U117" s="32"/>
    </row>
    <row r="118" customFormat="false" ht="15" hidden="false" customHeight="false" outlineLevel="0" collapsed="false">
      <c r="A118" s="32" t="s">
        <v>230</v>
      </c>
      <c r="B118" s="32" t="s">
        <v>293</v>
      </c>
      <c r="C118" s="32" t="s">
        <v>300</v>
      </c>
      <c r="D118" s="59" t="n">
        <v>440</v>
      </c>
      <c r="E118" s="59" t="n">
        <v>465</v>
      </c>
      <c r="F118" s="68" t="n">
        <f aca="false">IF(E118="","",D118-E118)</f>
        <v>-25</v>
      </c>
      <c r="G118" s="59" t="n">
        <v>285</v>
      </c>
      <c r="H118" s="59" t="n">
        <v>283</v>
      </c>
      <c r="I118" s="68" t="n">
        <f aca="false">IF(H118="","",G118-H118)</f>
        <v>2</v>
      </c>
      <c r="J118" s="40" t="n">
        <f aca="false">IF(OR(D118="",D118+G118=0),"",D118/(D118+G118))</f>
        <v>0.606896551724138</v>
      </c>
      <c r="K118" s="40" t="n">
        <f aca="false">IF(E118="","",E118/(E118+H118))</f>
        <v>0.621657754010695</v>
      </c>
      <c r="L118" s="69" t="n">
        <f aca="false">IF(OR(K118="",J118=""),"",(J118-K118)*100)</f>
        <v>-1.47612022865573</v>
      </c>
      <c r="M118" s="36" t="n">
        <v>3.80525347525913</v>
      </c>
      <c r="N118" s="36" t="n">
        <v>1.27629670766665</v>
      </c>
      <c r="O118" s="36" t="n">
        <f aca="false">SQRT(M118^2+N118^2)</f>
        <v>4.01358783346926</v>
      </c>
      <c r="P118" s="40" t="n">
        <f aca="false">IF(J118="","",MAX(0,J118-1.96*O118/100))</f>
        <v>0.528230230188141</v>
      </c>
      <c r="Q118" s="40" t="n">
        <f aca="false">IF(J118="","",MIN(1,J118+1.96*O118/100))</f>
        <v>0.685562873260135</v>
      </c>
      <c r="R118" s="32" t="str">
        <f aca="false">IF(L118="","",IF(ABS(L118)&lt;=O118,"Yes","No"))</f>
        <v>Yes</v>
      </c>
      <c r="S118" s="32" t="str">
        <f aca="false">IF(L118="","",IF(ABS(L118)&lt;=1.96*O118,"Yes","No"))</f>
        <v>Yes</v>
      </c>
      <c r="T118" s="59" t="n">
        <f aca="false">IF(D118="","",ROUND(SQRT(((D118+G118)*O118/100)^2+(J118*(D118+G118)*0.07897)^2),0))</f>
        <v>45</v>
      </c>
      <c r="U118" s="32"/>
    </row>
    <row r="119" customFormat="false" ht="15" hidden="false" customHeight="false" outlineLevel="0" collapsed="false">
      <c r="A119" s="32" t="s">
        <v>230</v>
      </c>
      <c r="B119" s="32" t="s">
        <v>293</v>
      </c>
      <c r="C119" s="32" t="s">
        <v>301</v>
      </c>
      <c r="D119" s="59" t="n">
        <v>515</v>
      </c>
      <c r="E119" s="59" t="n">
        <v>583</v>
      </c>
      <c r="F119" s="68" t="n">
        <f aca="false">IF(E119="","",D119-E119)</f>
        <v>-68</v>
      </c>
      <c r="G119" s="59" t="n">
        <v>328</v>
      </c>
      <c r="H119" s="59" t="n">
        <v>335</v>
      </c>
      <c r="I119" s="68" t="n">
        <f aca="false">IF(H119="","",G119-H119)</f>
        <v>-7</v>
      </c>
      <c r="J119" s="40" t="n">
        <f aca="false">IF(OR(D119="",D119+G119=0),"",D119/(D119+G119))</f>
        <v>0.610913404507711</v>
      </c>
      <c r="K119" s="40" t="n">
        <f aca="false">IF(E119="","",E119/(E119+H119))</f>
        <v>0.635076252723312</v>
      </c>
      <c r="L119" s="69" t="n">
        <f aca="false">IF(OR(K119="",J119=""),"",(J119-K119)*100)</f>
        <v>-2.4162848215601</v>
      </c>
      <c r="M119" s="36" t="n">
        <v>3.65578877277347</v>
      </c>
      <c r="N119" s="36" t="n">
        <v>1.27629670766665</v>
      </c>
      <c r="O119" s="36" t="n">
        <f aca="false">SQRT(M119^2+N119^2)</f>
        <v>3.87217314142037</v>
      </c>
      <c r="P119" s="40" t="n">
        <f aca="false">IF(J119="","",MAX(0,J119-1.96*O119/100))</f>
        <v>0.535018810935871</v>
      </c>
      <c r="Q119" s="40" t="n">
        <f aca="false">IF(J119="","",MIN(1,J119+1.96*O119/100))</f>
        <v>0.68680799807955</v>
      </c>
      <c r="R119" s="32" t="str">
        <f aca="false">IF(L119="","",IF(ABS(L119)&lt;=O119,"Yes","No"))</f>
        <v>Yes</v>
      </c>
      <c r="S119" s="32" t="str">
        <f aca="false">IF(L119="","",IF(ABS(L119)&lt;=1.96*O119,"Yes","No"))</f>
        <v>Yes</v>
      </c>
      <c r="T119" s="59" t="n">
        <f aca="false">IF(D119="","",ROUND(SQRT(((D119+G119)*O119/100)^2+(J119*(D119+G119)*0.07933)^2),0))</f>
        <v>52</v>
      </c>
      <c r="U119" s="32"/>
    </row>
    <row r="120" customFormat="false" ht="15" hidden="false" customHeight="false" outlineLevel="0" collapsed="false">
      <c r="A120" s="32" t="s">
        <v>230</v>
      </c>
      <c r="B120" s="32" t="s">
        <v>293</v>
      </c>
      <c r="C120" s="32" t="s">
        <v>302</v>
      </c>
      <c r="D120" s="59" t="n">
        <v>414</v>
      </c>
      <c r="E120" s="59" t="n">
        <v>415</v>
      </c>
      <c r="F120" s="68" t="n">
        <f aca="false">IF(E120="","",D120-E120)</f>
        <v>-1</v>
      </c>
      <c r="G120" s="59" t="n">
        <v>232</v>
      </c>
      <c r="H120" s="59" t="n">
        <v>238</v>
      </c>
      <c r="I120" s="68" t="n">
        <f aca="false">IF(H120="","",G120-H120)</f>
        <v>-6</v>
      </c>
      <c r="J120" s="40" t="n">
        <f aca="false">IF(OR(D120="",D120+G120=0),"",D120/(D120+G120))</f>
        <v>0.640866873065015</v>
      </c>
      <c r="K120" s="40" t="n">
        <f aca="false">IF(E120="","",E120/(E120+H120))</f>
        <v>0.635528330781011</v>
      </c>
      <c r="L120" s="69" t="n">
        <f aca="false">IF(OR(K120="",J120=""),"",(J120-K120)*100)</f>
        <v>0.533854228400477</v>
      </c>
      <c r="M120" s="36" t="n">
        <v>3.80525347525913</v>
      </c>
      <c r="N120" s="36" t="n">
        <v>1.27629670766665</v>
      </c>
      <c r="O120" s="36" t="n">
        <f aca="false">SQRT(M120^2+N120^2)</f>
        <v>4.01358783346926</v>
      </c>
      <c r="P120" s="40" t="n">
        <f aca="false">IF(J120="","",MAX(0,J120-1.96*O120/100))</f>
        <v>0.562200551529018</v>
      </c>
      <c r="Q120" s="40" t="n">
        <f aca="false">IF(J120="","",MIN(1,J120+1.96*O120/100))</f>
        <v>0.719533194601013</v>
      </c>
      <c r="R120" s="32" t="str">
        <f aca="false">IF(L120="","",IF(ABS(L120)&lt;=O120,"Yes","No"))</f>
        <v>Yes</v>
      </c>
      <c r="S120" s="32" t="str">
        <f aca="false">IF(L120="","",IF(ABS(L120)&lt;=1.96*O120,"Yes","No"))</f>
        <v>Yes</v>
      </c>
      <c r="T120" s="59" t="n">
        <f aca="false">IF(D120="","",ROUND(SQRT(((D120+G120)*O120/100)^2+(J120*(D120+G120)*0.07897)^2),0))</f>
        <v>42</v>
      </c>
      <c r="U120" s="32"/>
    </row>
    <row r="121" customFormat="false" ht="15" hidden="false" customHeight="false" outlineLevel="0" collapsed="false">
      <c r="A121" s="32" t="s">
        <v>230</v>
      </c>
      <c r="B121" s="32" t="s">
        <v>293</v>
      </c>
      <c r="C121" s="32" t="s">
        <v>303</v>
      </c>
      <c r="D121" s="59" t="n">
        <v>307</v>
      </c>
      <c r="E121" s="59" t="n">
        <v>332</v>
      </c>
      <c r="F121" s="68" t="n">
        <f aca="false">IF(E121="","",D121-E121)</f>
        <v>-25</v>
      </c>
      <c r="G121" s="59" t="n">
        <v>216</v>
      </c>
      <c r="H121" s="59" t="n">
        <v>255</v>
      </c>
      <c r="I121" s="68" t="n">
        <f aca="false">IF(H121="","",G121-H121)</f>
        <v>-39</v>
      </c>
      <c r="J121" s="40" t="n">
        <f aca="false">IF(OR(D121="",D121+G121=0),"",D121/(D121+G121))</f>
        <v>0.586998087954111</v>
      </c>
      <c r="K121" s="40" t="n">
        <f aca="false">IF(E121="","",E121/(E121+H121))</f>
        <v>0.565587734241908</v>
      </c>
      <c r="L121" s="69" t="n">
        <f aca="false">IF(OR(K121="",J121=""),"",(J121-K121)*100)</f>
        <v>2.14103537122029</v>
      </c>
      <c r="M121" s="36" t="n">
        <v>4.97544251941188</v>
      </c>
      <c r="N121" s="36" t="n">
        <v>1.27629670766665</v>
      </c>
      <c r="O121" s="36" t="n">
        <f aca="false">SQRT(M121^2+N121^2)</f>
        <v>5.13653205479849</v>
      </c>
      <c r="P121" s="40" t="n">
        <f aca="false">IF(J121="","",MAX(0,J121-1.96*O121/100))</f>
        <v>0.486322059680061</v>
      </c>
      <c r="Q121" s="40" t="n">
        <f aca="false">IF(J121="","",MIN(1,J121+1.96*O121/100))</f>
        <v>0.687674116228161</v>
      </c>
      <c r="R121" s="32" t="str">
        <f aca="false">IF(L121="","",IF(ABS(L121)&lt;=O121,"Yes","No"))</f>
        <v>Yes</v>
      </c>
      <c r="S121" s="32" t="str">
        <f aca="false">IF(L121="","",IF(ABS(L121)&lt;=1.96*O121,"Yes","No"))</f>
        <v>Yes</v>
      </c>
      <c r="T121" s="59" t="n">
        <f aca="false">IF(D121="","",ROUND(SQRT(((D121+G121)*O121/100)^2+(J121*(D121+G121)*0.12018)^2),0))</f>
        <v>46</v>
      </c>
      <c r="U121" s="32"/>
    </row>
    <row r="122" customFormat="false" ht="15" hidden="false" customHeight="false" outlineLevel="0" collapsed="false">
      <c r="A122" s="32" t="s">
        <v>230</v>
      </c>
      <c r="B122" s="32" t="s">
        <v>293</v>
      </c>
      <c r="C122" s="32" t="s">
        <v>304</v>
      </c>
      <c r="D122" s="59" t="n">
        <v>414</v>
      </c>
      <c r="E122" s="59" t="n">
        <v>418</v>
      </c>
      <c r="F122" s="68" t="n">
        <f aca="false">IF(E122="","",D122-E122)</f>
        <v>-4</v>
      </c>
      <c r="G122" s="59" t="n">
        <v>216</v>
      </c>
      <c r="H122" s="59" t="n">
        <v>222</v>
      </c>
      <c r="I122" s="68" t="n">
        <f aca="false">IF(H122="","",G122-H122)</f>
        <v>-6</v>
      </c>
      <c r="J122" s="40" t="n">
        <f aca="false">IF(OR(D122="",D122+G122=0),"",D122/(D122+G122))</f>
        <v>0.657142857142857</v>
      </c>
      <c r="K122" s="40" t="n">
        <f aca="false">IF(E122="","",E122/(E122+H122))</f>
        <v>0.653125</v>
      </c>
      <c r="L122" s="69" t="n">
        <f aca="false">IF(OR(K122="",J122=""),"",(J122-K122)*100)</f>
        <v>0.401785714285718</v>
      </c>
      <c r="M122" s="36" t="n">
        <v>3.80525347525913</v>
      </c>
      <c r="N122" s="36" t="n">
        <v>1.27629670766665</v>
      </c>
      <c r="O122" s="36" t="n">
        <f aca="false">SQRT(M122^2+N122^2)</f>
        <v>4.01358783346926</v>
      </c>
      <c r="P122" s="40" t="n">
        <f aca="false">IF(J122="","",MAX(0,J122-1.96*O122/100))</f>
        <v>0.57847653560686</v>
      </c>
      <c r="Q122" s="40" t="n">
        <f aca="false">IF(J122="","",MIN(1,J122+1.96*O122/100))</f>
        <v>0.735809178678855</v>
      </c>
      <c r="R122" s="32" t="str">
        <f aca="false">IF(L122="","",IF(ABS(L122)&lt;=O122,"Yes","No"))</f>
        <v>Yes</v>
      </c>
      <c r="S122" s="32" t="str">
        <f aca="false">IF(L122="","",IF(ABS(L122)&lt;=1.96*O122,"Yes","No"))</f>
        <v>Yes</v>
      </c>
      <c r="T122" s="59" t="n">
        <f aca="false">IF(D122="","",ROUND(SQRT(((D122+G122)*O122/100)^2+(J122*(D122+G122)*0.07897)^2),0))</f>
        <v>41</v>
      </c>
      <c r="U122" s="32"/>
    </row>
    <row r="123" customFormat="false" ht="15" hidden="false" customHeight="false" outlineLevel="0" collapsed="false">
      <c r="A123" s="32" t="s">
        <v>230</v>
      </c>
      <c r="B123" s="32" t="s">
        <v>293</v>
      </c>
      <c r="C123" s="32" t="s">
        <v>305</v>
      </c>
      <c r="D123" s="59" t="n">
        <v>400</v>
      </c>
      <c r="E123" s="59" t="n">
        <v>425</v>
      </c>
      <c r="F123" s="68" t="n">
        <f aca="false">IF(E123="","",D123-E123)</f>
        <v>-25</v>
      </c>
      <c r="G123" s="59" t="n">
        <v>256</v>
      </c>
      <c r="H123" s="59" t="n">
        <v>271</v>
      </c>
      <c r="I123" s="68" t="n">
        <f aca="false">IF(H123="","",G123-H123)</f>
        <v>-15</v>
      </c>
      <c r="J123" s="40" t="n">
        <f aca="false">IF(OR(D123="",D123+G123=0),"",D123/(D123+G123))</f>
        <v>0.609756097560976</v>
      </c>
      <c r="K123" s="40" t="n">
        <f aca="false">IF(E123="","",E123/(E123+H123))</f>
        <v>0.610632183908046</v>
      </c>
      <c r="L123" s="69" t="n">
        <f aca="false">IF(OR(K123="",J123=""),"",(J123-K123)*100)</f>
        <v>-0.0876086347070371</v>
      </c>
      <c r="M123" s="36" t="n">
        <v>3.80525347525913</v>
      </c>
      <c r="N123" s="36" t="n">
        <v>1.27629670766665</v>
      </c>
      <c r="O123" s="36" t="n">
        <f aca="false">SQRT(M123^2+N123^2)</f>
        <v>4.01358783346926</v>
      </c>
      <c r="P123" s="40" t="n">
        <f aca="false">IF(J123="","",MAX(0,J123-1.96*O123/100))</f>
        <v>0.531089776024978</v>
      </c>
      <c r="Q123" s="40" t="n">
        <f aca="false">IF(J123="","",MIN(1,J123+1.96*O123/100))</f>
        <v>0.688422419096973</v>
      </c>
      <c r="R123" s="32" t="str">
        <f aca="false">IF(L123="","",IF(ABS(L123)&lt;=O123,"Yes","No"))</f>
        <v>Yes</v>
      </c>
      <c r="S123" s="32" t="str">
        <f aca="false">IF(L123="","",IF(ABS(L123)&lt;=1.96*O123,"Yes","No"))</f>
        <v>Yes</v>
      </c>
      <c r="T123" s="59" t="n">
        <f aca="false">IF(D123="","",ROUND(SQRT(((D123+G123)*O123/100)^2+(J123*(D123+G123)*0.07897)^2),0))</f>
        <v>41</v>
      </c>
      <c r="U123" s="32"/>
    </row>
    <row r="124" customFormat="false" ht="15" hidden="false" customHeight="false" outlineLevel="0" collapsed="false">
      <c r="A124" s="32" t="s">
        <v>230</v>
      </c>
      <c r="B124" s="32" t="s">
        <v>306</v>
      </c>
      <c r="C124" s="32" t="s">
        <v>307</v>
      </c>
      <c r="D124" s="59" t="n">
        <v>375</v>
      </c>
      <c r="E124" s="59" t="n">
        <v>392</v>
      </c>
      <c r="F124" s="68" t="n">
        <f aca="false">IF(E124="","",D124-E124)</f>
        <v>-17</v>
      </c>
      <c r="G124" s="59" t="n">
        <v>255</v>
      </c>
      <c r="H124" s="59" t="n">
        <v>281</v>
      </c>
      <c r="I124" s="68" t="n">
        <f aca="false">IF(H124="","",G124-H124)</f>
        <v>-26</v>
      </c>
      <c r="J124" s="40" t="n">
        <f aca="false">IF(OR(D124="",D124+G124=0),"",D124/(D124+G124))</f>
        <v>0.595238095238095</v>
      </c>
      <c r="K124" s="40" t="n">
        <f aca="false">IF(E124="","",E124/(E124+H124))</f>
        <v>0.582466567607727</v>
      </c>
      <c r="L124" s="69" t="n">
        <f aca="false">IF(OR(K124="",J124=""),"",(J124-K124)*100)</f>
        <v>1.27715276303686</v>
      </c>
      <c r="M124" s="36" t="n">
        <v>3.80525347525913</v>
      </c>
      <c r="N124" s="36" t="n">
        <v>1.27629670766665</v>
      </c>
      <c r="O124" s="36" t="n">
        <f aca="false">SQRT(M124^2+N124^2)</f>
        <v>4.01358783346926</v>
      </c>
      <c r="P124" s="40" t="n">
        <f aca="false">IF(J124="","",MAX(0,J124-1.96*O124/100))</f>
        <v>0.516571773702098</v>
      </c>
      <c r="Q124" s="40" t="n">
        <f aca="false">IF(J124="","",MIN(1,J124+1.96*O124/100))</f>
        <v>0.673904416774093</v>
      </c>
      <c r="R124" s="32" t="str">
        <f aca="false">IF(L124="","",IF(ABS(L124)&lt;=O124,"Yes","No"))</f>
        <v>Yes</v>
      </c>
      <c r="S124" s="32" t="str">
        <f aca="false">IF(L124="","",IF(ABS(L124)&lt;=1.96*O124,"Yes","No"))</f>
        <v>Yes</v>
      </c>
      <c r="T124" s="59" t="n">
        <f aca="false">IF(D124="","",ROUND(SQRT(((D124+G124)*O124/100)^2+(J124*(D124+G124)*0.07897)^2),0))</f>
        <v>39</v>
      </c>
      <c r="U124" s="32"/>
    </row>
    <row r="125" customFormat="false" ht="15" hidden="false" customHeight="false" outlineLevel="0" collapsed="false">
      <c r="A125" s="32" t="s">
        <v>230</v>
      </c>
      <c r="B125" s="32" t="s">
        <v>306</v>
      </c>
      <c r="C125" s="32" t="s">
        <v>308</v>
      </c>
      <c r="D125" s="59" t="n">
        <v>348</v>
      </c>
      <c r="E125" s="59" t="n">
        <v>334</v>
      </c>
      <c r="F125" s="68" t="n">
        <f aca="false">IF(E125="","",D125-E125)</f>
        <v>14</v>
      </c>
      <c r="G125" s="59" t="n">
        <v>331</v>
      </c>
      <c r="H125" s="59" t="n">
        <v>333</v>
      </c>
      <c r="I125" s="68" t="n">
        <f aca="false">IF(H125="","",G125-H125)</f>
        <v>-2</v>
      </c>
      <c r="J125" s="40" t="n">
        <f aca="false">IF(OR(D125="",D125+G125=0),"",D125/(D125+G125))</f>
        <v>0.512518409425626</v>
      </c>
      <c r="K125" s="40" t="n">
        <f aca="false">IF(E125="","",E125/(E125+H125))</f>
        <v>0.500749625187406</v>
      </c>
      <c r="L125" s="69" t="n">
        <f aca="false">IF(OR(K125="",J125=""),"",(J125-K125)*100)</f>
        <v>1.17687842382196</v>
      </c>
      <c r="M125" s="36" t="n">
        <v>3.80525347525913</v>
      </c>
      <c r="N125" s="36" t="n">
        <v>1.27629670766665</v>
      </c>
      <c r="O125" s="36" t="n">
        <f aca="false">SQRT(M125^2+N125^2)</f>
        <v>4.01358783346926</v>
      </c>
      <c r="P125" s="40" t="n">
        <f aca="false">IF(J125="","",MAX(0,J125-1.96*O125/100))</f>
        <v>0.433852087889629</v>
      </c>
      <c r="Q125" s="40" t="n">
        <f aca="false">IF(J125="","",MIN(1,J125+1.96*O125/100))</f>
        <v>0.591184730961623</v>
      </c>
      <c r="R125" s="32" t="str">
        <f aca="false">IF(L125="","",IF(ABS(L125)&lt;=O125,"Yes","No"))</f>
        <v>Yes</v>
      </c>
      <c r="S125" s="32" t="str">
        <f aca="false">IF(L125="","",IF(ABS(L125)&lt;=1.96*O125,"Yes","No"))</f>
        <v>Yes</v>
      </c>
      <c r="T125" s="59" t="n">
        <f aca="false">IF(D125="","",ROUND(SQRT(((D125+G125)*O125/100)^2+(J125*(D125+G125)*0.07897)^2),0))</f>
        <v>39</v>
      </c>
      <c r="U125" s="32"/>
    </row>
    <row r="126" customFormat="false" ht="15" hidden="false" customHeight="false" outlineLevel="0" collapsed="false">
      <c r="A126" s="32" t="s">
        <v>230</v>
      </c>
      <c r="B126" s="32" t="s">
        <v>306</v>
      </c>
      <c r="C126" s="32" t="s">
        <v>309</v>
      </c>
      <c r="D126" s="59" t="n">
        <v>394</v>
      </c>
      <c r="E126" s="59" t="n">
        <v>409</v>
      </c>
      <c r="F126" s="68" t="n">
        <f aca="false">IF(E126="","",D126-E126)</f>
        <v>-15</v>
      </c>
      <c r="G126" s="59" t="n">
        <v>340</v>
      </c>
      <c r="H126" s="59" t="n">
        <v>361</v>
      </c>
      <c r="I126" s="68" t="n">
        <f aca="false">IF(H126="","",G126-H126)</f>
        <v>-21</v>
      </c>
      <c r="J126" s="40" t="n">
        <f aca="false">IF(OR(D126="",D126+G126=0),"",D126/(D126+G126))</f>
        <v>0.536784741144414</v>
      </c>
      <c r="K126" s="40" t="n">
        <f aca="false">IF(E126="","",E126/(E126+H126))</f>
        <v>0.531168831168831</v>
      </c>
      <c r="L126" s="69" t="n">
        <f aca="false">IF(OR(K126="",J126=""),"",(J126-K126)*100)</f>
        <v>0.561590997558303</v>
      </c>
      <c r="M126" s="36" t="n">
        <v>3.80525347525913</v>
      </c>
      <c r="N126" s="36" t="n">
        <v>1.27629670766665</v>
      </c>
      <c r="O126" s="36" t="n">
        <f aca="false">SQRT(M126^2+N126^2)</f>
        <v>4.01358783346926</v>
      </c>
      <c r="P126" s="40" t="n">
        <f aca="false">IF(J126="","",MAX(0,J126-1.96*O126/100))</f>
        <v>0.458118419608417</v>
      </c>
      <c r="Q126" s="40" t="n">
        <f aca="false">IF(J126="","",MIN(1,J126+1.96*O126/100))</f>
        <v>0.615451062680412</v>
      </c>
      <c r="R126" s="32" t="str">
        <f aca="false">IF(L126="","",IF(ABS(L126)&lt;=O126,"Yes","No"))</f>
        <v>Yes</v>
      </c>
      <c r="S126" s="32" t="str">
        <f aca="false">IF(L126="","",IF(ABS(L126)&lt;=1.96*O126,"Yes","No"))</f>
        <v>Yes</v>
      </c>
      <c r="T126" s="59" t="n">
        <f aca="false">IF(D126="","",ROUND(SQRT(((D126+G126)*O126/100)^2+(J126*(D126+G126)*0.07897)^2),0))</f>
        <v>43</v>
      </c>
      <c r="U126" s="32"/>
    </row>
    <row r="127" customFormat="false" ht="15" hidden="false" customHeight="false" outlineLevel="0" collapsed="false">
      <c r="A127" s="32" t="s">
        <v>230</v>
      </c>
      <c r="B127" s="32" t="s">
        <v>310</v>
      </c>
      <c r="C127" s="32" t="s">
        <v>310</v>
      </c>
      <c r="D127" s="59" t="n">
        <v>553</v>
      </c>
      <c r="E127" s="59" t="n">
        <v>621</v>
      </c>
      <c r="F127" s="68" t="n">
        <f aca="false">IF(E127="","",D127-E127)</f>
        <v>-68</v>
      </c>
      <c r="G127" s="59" t="n">
        <v>534</v>
      </c>
      <c r="H127" s="59" t="n">
        <v>598</v>
      </c>
      <c r="I127" s="68" t="n">
        <f aca="false">IF(H127="","",G127-H127)</f>
        <v>-64</v>
      </c>
      <c r="J127" s="40" t="n">
        <f aca="false">IF(OR(D127="",D127+G127=0),"",D127/(D127+G127))</f>
        <v>0.508739650413983</v>
      </c>
      <c r="K127" s="40" t="n">
        <f aca="false">IF(E127="","",E127/(E127+H127))</f>
        <v>0.509433962264151</v>
      </c>
      <c r="L127" s="69" t="n">
        <f aca="false">IF(OR(K127="",J127=""),"",(J127-K127)*100)</f>
        <v>-0.0694311850167551</v>
      </c>
      <c r="M127" s="36" t="n">
        <v>3.65578877277347</v>
      </c>
      <c r="N127" s="36" t="n">
        <v>1.27629670766665</v>
      </c>
      <c r="O127" s="36" t="n">
        <f aca="false">SQRT(M127^2+N127^2)</f>
        <v>3.87217314142037</v>
      </c>
      <c r="P127" s="40" t="n">
        <f aca="false">IF(J127="","",MAX(0,J127-1.96*O127/100))</f>
        <v>0.432845056842144</v>
      </c>
      <c r="Q127" s="40" t="n">
        <f aca="false">IF(J127="","",MIN(1,J127+1.96*O127/100))</f>
        <v>0.584634243985823</v>
      </c>
      <c r="R127" s="32" t="str">
        <f aca="false">IF(L127="","",IF(ABS(L127)&lt;=O127,"Yes","No"))</f>
        <v>Yes</v>
      </c>
      <c r="S127" s="32" t="str">
        <f aca="false">IF(L127="","",IF(ABS(L127)&lt;=1.96*O127,"Yes","No"))</f>
        <v>Yes</v>
      </c>
      <c r="T127" s="59" t="n">
        <f aca="false">IF(D127="","",ROUND(SQRT(((D127+G127)*O127/100)^2+(J127*(D127+G127)*0.07933)^2),0))</f>
        <v>61</v>
      </c>
      <c r="U127" s="32"/>
    </row>
    <row r="128" customFormat="false" ht="15" hidden="false" customHeight="false" outlineLevel="0" collapsed="false">
      <c r="A128" s="32" t="s">
        <v>230</v>
      </c>
      <c r="B128" s="32" t="s">
        <v>311</v>
      </c>
      <c r="C128" s="32" t="s">
        <v>312</v>
      </c>
      <c r="D128" s="59" t="n">
        <v>286</v>
      </c>
      <c r="E128" s="59" t="n">
        <v>289</v>
      </c>
      <c r="F128" s="68" t="n">
        <f aca="false">IF(E128="","",D128-E128)</f>
        <v>-3</v>
      </c>
      <c r="G128" s="59" t="n">
        <v>250</v>
      </c>
      <c r="H128" s="59" t="n">
        <v>261</v>
      </c>
      <c r="I128" s="68" t="n">
        <f aca="false">IF(H128="","",G128-H128)</f>
        <v>-11</v>
      </c>
      <c r="J128" s="40" t="n">
        <f aca="false">IF(OR(D128="",D128+G128=0),"",D128/(D128+G128))</f>
        <v>0.533582089552239</v>
      </c>
      <c r="K128" s="40" t="n">
        <f aca="false">IF(E128="","",E128/(E128+H128))</f>
        <v>0.525454545454546</v>
      </c>
      <c r="L128" s="69" t="n">
        <f aca="false">IF(OR(K128="",J128=""),"",(J128-K128)*100)</f>
        <v>0.812754409769334</v>
      </c>
      <c r="M128" s="36" t="n">
        <v>3.80525347525913</v>
      </c>
      <c r="N128" s="36" t="n">
        <v>1.27629670766665</v>
      </c>
      <c r="O128" s="36" t="n">
        <f aca="false">SQRT(M128^2+N128^2)</f>
        <v>4.01358783346926</v>
      </c>
      <c r="P128" s="40" t="n">
        <f aca="false">IF(J128="","",MAX(0,J128-1.96*O128/100))</f>
        <v>0.454915768016241</v>
      </c>
      <c r="Q128" s="40" t="n">
        <f aca="false">IF(J128="","",MIN(1,J128+1.96*O128/100))</f>
        <v>0.612248411088236</v>
      </c>
      <c r="R128" s="32" t="str">
        <f aca="false">IF(L128="","",IF(ABS(L128)&lt;=O128,"Yes","No"))</f>
        <v>Yes</v>
      </c>
      <c r="S128" s="32" t="str">
        <f aca="false">IF(L128="","",IF(ABS(L128)&lt;=1.96*O128,"Yes","No"))</f>
        <v>Yes</v>
      </c>
      <c r="T128" s="59" t="n">
        <f aca="false">IF(D128="","",ROUND(SQRT(((D128+G128)*O128/100)^2+(J128*(D128+G128)*0.07897)^2),0))</f>
        <v>31</v>
      </c>
      <c r="U128" s="32"/>
    </row>
    <row r="129" customFormat="false" ht="15" hidden="false" customHeight="false" outlineLevel="0" collapsed="false">
      <c r="A129" s="32" t="s">
        <v>230</v>
      </c>
      <c r="B129" s="32" t="s">
        <v>311</v>
      </c>
      <c r="C129" s="32" t="s">
        <v>313</v>
      </c>
      <c r="D129" s="59" t="n">
        <v>393</v>
      </c>
      <c r="E129" s="59" t="n">
        <v>402</v>
      </c>
      <c r="F129" s="68" t="n">
        <f aca="false">IF(E129="","",D129-E129)</f>
        <v>-9</v>
      </c>
      <c r="G129" s="59" t="n">
        <v>329</v>
      </c>
      <c r="H129" s="59" t="n">
        <v>345</v>
      </c>
      <c r="I129" s="68" t="n">
        <f aca="false">IF(H129="","",G129-H129)</f>
        <v>-16</v>
      </c>
      <c r="J129" s="40" t="n">
        <f aca="false">IF(OR(D129="",D129+G129=0),"",D129/(D129+G129))</f>
        <v>0.544321329639889</v>
      </c>
      <c r="K129" s="40" t="n">
        <f aca="false">IF(E129="","",E129/(E129+H129))</f>
        <v>0.538152610441767</v>
      </c>
      <c r="L129" s="69" t="n">
        <f aca="false">IF(OR(K129="",J129=""),"",(J129-K129)*100)</f>
        <v>0.616871919812212</v>
      </c>
      <c r="M129" s="36" t="n">
        <v>3.80525347525913</v>
      </c>
      <c r="N129" s="36" t="n">
        <v>1.27629670766665</v>
      </c>
      <c r="O129" s="36" t="n">
        <f aca="false">SQRT(M129^2+N129^2)</f>
        <v>4.01358783346926</v>
      </c>
      <c r="P129" s="40" t="n">
        <f aca="false">IF(J129="","",MAX(0,J129-1.96*O129/100))</f>
        <v>0.465655008103892</v>
      </c>
      <c r="Q129" s="40" t="n">
        <f aca="false">IF(J129="","",MIN(1,J129+1.96*O129/100))</f>
        <v>0.622987651175887</v>
      </c>
      <c r="R129" s="32" t="str">
        <f aca="false">IF(L129="","",IF(ABS(L129)&lt;=O129,"Yes","No"))</f>
        <v>Yes</v>
      </c>
      <c r="S129" s="32" t="str">
        <f aca="false">IF(L129="","",IF(ABS(L129)&lt;=1.96*O129,"Yes","No"))</f>
        <v>Yes</v>
      </c>
      <c r="T129" s="59" t="n">
        <f aca="false">IF(D129="","",ROUND(SQRT(((D129+G129)*O129/100)^2+(J129*(D129+G129)*0.07897)^2),0))</f>
        <v>42</v>
      </c>
      <c r="U129" s="32"/>
    </row>
    <row r="130" customFormat="false" ht="15" hidden="false" customHeight="false" outlineLevel="0" collapsed="false">
      <c r="A130" s="32" t="s">
        <v>230</v>
      </c>
      <c r="B130" s="32" t="s">
        <v>314</v>
      </c>
      <c r="C130" s="32" t="s">
        <v>315</v>
      </c>
      <c r="D130" s="59" t="n">
        <v>421</v>
      </c>
      <c r="E130" s="59" t="n">
        <v>455</v>
      </c>
      <c r="F130" s="68" t="n">
        <f aca="false">IF(E130="","",D130-E130)</f>
        <v>-34</v>
      </c>
      <c r="G130" s="59" t="n">
        <v>322</v>
      </c>
      <c r="H130" s="59" t="n">
        <v>363</v>
      </c>
      <c r="I130" s="68" t="n">
        <f aca="false">IF(H130="","",G130-H130)</f>
        <v>-41</v>
      </c>
      <c r="J130" s="40" t="n">
        <f aca="false">IF(OR(D130="",D130+G130=0),"",D130/(D130+G130))</f>
        <v>0.566621803499327</v>
      </c>
      <c r="K130" s="40" t="n">
        <f aca="false">IF(E130="","",E130/(E130+H130))</f>
        <v>0.556234718826406</v>
      </c>
      <c r="L130" s="69" t="n">
        <f aca="false">IF(OR(K130="",J130=""),"",(J130-K130)*100)</f>
        <v>1.03870846729212</v>
      </c>
      <c r="M130" s="36" t="n">
        <v>3.80525347525913</v>
      </c>
      <c r="N130" s="36" t="n">
        <v>1.27629670766665</v>
      </c>
      <c r="O130" s="36" t="n">
        <f aca="false">SQRT(M130^2+N130^2)</f>
        <v>4.01358783346926</v>
      </c>
      <c r="P130" s="40" t="n">
        <f aca="false">IF(J130="","",MAX(0,J130-1.96*O130/100))</f>
        <v>0.48795548196333</v>
      </c>
      <c r="Q130" s="40" t="n">
        <f aca="false">IF(J130="","",MIN(1,J130+1.96*O130/100))</f>
        <v>0.645288125035324</v>
      </c>
      <c r="R130" s="32" t="str">
        <f aca="false">IF(L130="","",IF(ABS(L130)&lt;=O130,"Yes","No"))</f>
        <v>Yes</v>
      </c>
      <c r="S130" s="32" t="str">
        <f aca="false">IF(L130="","",IF(ABS(L130)&lt;=1.96*O130,"Yes","No"))</f>
        <v>Yes</v>
      </c>
      <c r="T130" s="59" t="n">
        <f aca="false">IF(D130="","",ROUND(SQRT(((D130+G130)*O130/100)^2+(J130*(D130+G130)*0.07897)^2),0))</f>
        <v>45</v>
      </c>
      <c r="U130" s="32"/>
    </row>
    <row r="131" customFormat="false" ht="15" hidden="false" customHeight="false" outlineLevel="0" collapsed="false">
      <c r="A131" s="32" t="s">
        <v>230</v>
      </c>
      <c r="B131" s="32" t="s">
        <v>314</v>
      </c>
      <c r="C131" s="32" t="s">
        <v>316</v>
      </c>
      <c r="D131" s="59" t="n">
        <v>444</v>
      </c>
      <c r="E131" s="59" t="n">
        <v>447</v>
      </c>
      <c r="F131" s="68" t="n">
        <f aca="false">IF(E131="","",D131-E131)</f>
        <v>-3</v>
      </c>
      <c r="G131" s="59" t="n">
        <v>342</v>
      </c>
      <c r="H131" s="59" t="n">
        <v>358</v>
      </c>
      <c r="I131" s="68" t="n">
        <f aca="false">IF(H131="","",G131-H131)</f>
        <v>-16</v>
      </c>
      <c r="J131" s="40" t="n">
        <f aca="false">IF(OR(D131="",D131+G131=0),"",D131/(D131+G131))</f>
        <v>0.564885496183206</v>
      </c>
      <c r="K131" s="40" t="n">
        <f aca="false">IF(E131="","",E131/(E131+H131))</f>
        <v>0.55527950310559</v>
      </c>
      <c r="L131" s="69" t="n">
        <f aca="false">IF(OR(K131="",J131=""),"",(J131-K131)*100)</f>
        <v>0.960599307761612</v>
      </c>
      <c r="M131" s="36" t="n">
        <v>3.80525347525913</v>
      </c>
      <c r="N131" s="36" t="n">
        <v>1.27629670766665</v>
      </c>
      <c r="O131" s="36" t="n">
        <f aca="false">SQRT(M131^2+N131^2)</f>
        <v>4.01358783346926</v>
      </c>
      <c r="P131" s="40" t="n">
        <f aca="false">IF(J131="","",MAX(0,J131-1.96*O131/100))</f>
        <v>0.486219174647209</v>
      </c>
      <c r="Q131" s="40" t="n">
        <f aca="false">IF(J131="","",MIN(1,J131+1.96*O131/100))</f>
        <v>0.643551817719204</v>
      </c>
      <c r="R131" s="32" t="str">
        <f aca="false">IF(L131="","",IF(ABS(L131)&lt;=O131,"Yes","No"))</f>
        <v>Yes</v>
      </c>
      <c r="S131" s="32" t="str">
        <f aca="false">IF(L131="","",IF(ABS(L131)&lt;=1.96*O131,"Yes","No"))</f>
        <v>Yes</v>
      </c>
      <c r="T131" s="59" t="n">
        <f aca="false">IF(D131="","",ROUND(SQRT(((D131+G131)*O131/100)^2+(J131*(D131+G131)*0.07897)^2),0))</f>
        <v>47</v>
      </c>
      <c r="U131" s="32"/>
    </row>
    <row r="132" customFormat="false" ht="15" hidden="false" customHeight="false" outlineLevel="0" collapsed="false">
      <c r="A132" s="32" t="s">
        <v>230</v>
      </c>
      <c r="B132" s="32" t="s">
        <v>314</v>
      </c>
      <c r="C132" s="32" t="s">
        <v>317</v>
      </c>
      <c r="D132" s="59" t="n">
        <v>483</v>
      </c>
      <c r="E132" s="59" t="n">
        <v>528</v>
      </c>
      <c r="F132" s="68" t="n">
        <f aca="false">IF(E132="","",D132-E132)</f>
        <v>-45</v>
      </c>
      <c r="G132" s="59" t="n">
        <v>453</v>
      </c>
      <c r="H132" s="59" t="n">
        <v>494</v>
      </c>
      <c r="I132" s="68" t="n">
        <f aca="false">IF(H132="","",G132-H132)</f>
        <v>-41</v>
      </c>
      <c r="J132" s="40" t="n">
        <f aca="false">IF(OR(D132="",D132+G132=0),"",D132/(D132+G132))</f>
        <v>0.516025641025641</v>
      </c>
      <c r="K132" s="40" t="n">
        <f aca="false">IF(E132="","",E132/(E132+H132))</f>
        <v>0.516634050880626</v>
      </c>
      <c r="L132" s="69" t="n">
        <f aca="false">IF(OR(K132="",J132=""),"",(J132-K132)*100)</f>
        <v>-0.0608409854985115</v>
      </c>
      <c r="M132" s="36" t="n">
        <v>3.65578877277347</v>
      </c>
      <c r="N132" s="36" t="n">
        <v>1.27629670766665</v>
      </c>
      <c r="O132" s="36" t="n">
        <f aca="false">SQRT(M132^2+N132^2)</f>
        <v>3.87217314142037</v>
      </c>
      <c r="P132" s="40" t="n">
        <f aca="false">IF(J132="","",MAX(0,J132-1.96*O132/100))</f>
        <v>0.440131047453802</v>
      </c>
      <c r="Q132" s="40" t="n">
        <f aca="false">IF(J132="","",MIN(1,J132+1.96*O132/100))</f>
        <v>0.59192023459748</v>
      </c>
      <c r="R132" s="32" t="str">
        <f aca="false">IF(L132="","",IF(ABS(L132)&lt;=O132,"Yes","No"))</f>
        <v>Yes</v>
      </c>
      <c r="S132" s="32" t="str">
        <f aca="false">IF(L132="","",IF(ABS(L132)&lt;=1.96*O132,"Yes","No"))</f>
        <v>Yes</v>
      </c>
      <c r="T132" s="59" t="n">
        <f aca="false">IF(D132="","",ROUND(SQRT(((D132+G132)*O132/100)^2+(J132*(D132+G132)*0.07933)^2),0))</f>
        <v>53</v>
      </c>
      <c r="U132" s="32"/>
    </row>
    <row r="133" customFormat="false" ht="15" hidden="false" customHeight="false" outlineLevel="0" collapsed="false">
      <c r="A133" s="32" t="s">
        <v>230</v>
      </c>
      <c r="B133" s="32" t="s">
        <v>314</v>
      </c>
      <c r="C133" s="32" t="s">
        <v>318</v>
      </c>
      <c r="D133" s="59" t="n">
        <v>453</v>
      </c>
      <c r="E133" s="59" t="n">
        <v>516</v>
      </c>
      <c r="F133" s="68" t="n">
        <f aca="false">IF(E133="","",D133-E133)</f>
        <v>-63</v>
      </c>
      <c r="G133" s="59" t="n">
        <v>336</v>
      </c>
      <c r="H133" s="59" t="n">
        <v>363</v>
      </c>
      <c r="I133" s="68" t="n">
        <f aca="false">IF(H133="","",G133-H133)</f>
        <v>-27</v>
      </c>
      <c r="J133" s="40" t="n">
        <f aca="false">IF(OR(D133="",D133+G133=0),"",D133/(D133+G133))</f>
        <v>0.574144486692015</v>
      </c>
      <c r="K133" s="40" t="n">
        <f aca="false">IF(E133="","",E133/(E133+H133))</f>
        <v>0.58703071672355</v>
      </c>
      <c r="L133" s="69" t="n">
        <f aca="false">IF(OR(K133="",J133=""),"",(J133-K133)*100)</f>
        <v>-1.28862300315342</v>
      </c>
      <c r="M133" s="36" t="n">
        <v>3.80525347525913</v>
      </c>
      <c r="N133" s="36" t="n">
        <v>1.27629670766665</v>
      </c>
      <c r="O133" s="36" t="n">
        <f aca="false">SQRT(M133^2+N133^2)</f>
        <v>4.01358783346926</v>
      </c>
      <c r="P133" s="40" t="n">
        <f aca="false">IF(J133="","",MAX(0,J133-1.96*O133/100))</f>
        <v>0.495478165156018</v>
      </c>
      <c r="Q133" s="40" t="n">
        <f aca="false">IF(J133="","",MIN(1,J133+1.96*O133/100))</f>
        <v>0.652810808228013</v>
      </c>
      <c r="R133" s="32" t="str">
        <f aca="false">IF(L133="","",IF(ABS(L133)&lt;=O133,"Yes","No"))</f>
        <v>Yes</v>
      </c>
      <c r="S133" s="32" t="str">
        <f aca="false">IF(L133="","",IF(ABS(L133)&lt;=1.96*O133,"Yes","No"))</f>
        <v>Yes</v>
      </c>
      <c r="T133" s="59" t="n">
        <f aca="false">IF(D133="","",ROUND(SQRT(((D133+G133)*O133/100)^2+(J133*(D133+G133)*0.07897)^2),0))</f>
        <v>48</v>
      </c>
      <c r="U133" s="32"/>
    </row>
    <row r="134" customFormat="false" ht="15" hidden="false" customHeight="false" outlineLevel="0" collapsed="false">
      <c r="A134" s="32" t="s">
        <v>230</v>
      </c>
      <c r="B134" s="32" t="s">
        <v>314</v>
      </c>
      <c r="C134" s="32" t="s">
        <v>319</v>
      </c>
      <c r="D134" s="59" t="n">
        <v>264</v>
      </c>
      <c r="E134" s="59" t="n">
        <v>294</v>
      </c>
      <c r="F134" s="68" t="n">
        <f aca="false">IF(E134="","",D134-E134)</f>
        <v>-30</v>
      </c>
      <c r="G134" s="59" t="n">
        <v>244</v>
      </c>
      <c r="H134" s="59" t="n">
        <v>260</v>
      </c>
      <c r="I134" s="68" t="n">
        <f aca="false">IF(H134="","",G134-H134)</f>
        <v>-16</v>
      </c>
      <c r="J134" s="40" t="n">
        <f aca="false">IF(OR(D134="",D134+G134=0),"",D134/(D134+G134))</f>
        <v>0.519685039370079</v>
      </c>
      <c r="K134" s="40" t="n">
        <f aca="false">IF(E134="","",E134/(E134+H134))</f>
        <v>0.530685920577617</v>
      </c>
      <c r="L134" s="69" t="n">
        <f aca="false">IF(OR(K134="",J134=""),"",(J134-K134)*100)</f>
        <v>-1.10008812075386</v>
      </c>
      <c r="M134" s="36" t="n">
        <v>4.97544251941188</v>
      </c>
      <c r="N134" s="36" t="n">
        <v>1.27629670766665</v>
      </c>
      <c r="O134" s="36" t="n">
        <f aca="false">SQRT(M134^2+N134^2)</f>
        <v>5.13653205479849</v>
      </c>
      <c r="P134" s="40" t="n">
        <f aca="false">IF(J134="","",MAX(0,J134-1.96*O134/100))</f>
        <v>0.419009011096028</v>
      </c>
      <c r="Q134" s="40" t="n">
        <f aca="false">IF(J134="","",MIN(1,J134+1.96*O134/100))</f>
        <v>0.620361067644129</v>
      </c>
      <c r="R134" s="32" t="str">
        <f aca="false">IF(L134="","",IF(ABS(L134)&lt;=O134,"Yes","No"))</f>
        <v>Yes</v>
      </c>
      <c r="S134" s="32" t="str">
        <f aca="false">IF(L134="","",IF(ABS(L134)&lt;=1.96*O134,"Yes","No"))</f>
        <v>Yes</v>
      </c>
      <c r="T134" s="59" t="n">
        <f aca="false">IF(D134="","",ROUND(SQRT(((D134+G134)*O134/100)^2+(J134*(D134+G134)*0.12018)^2),0))</f>
        <v>41</v>
      </c>
      <c r="U134" s="32"/>
    </row>
    <row r="135" customFormat="false" ht="15" hidden="false" customHeight="false" outlineLevel="0" collapsed="false">
      <c r="A135" s="32" t="s">
        <v>230</v>
      </c>
      <c r="B135" s="32" t="s">
        <v>314</v>
      </c>
      <c r="C135" s="32" t="s">
        <v>320</v>
      </c>
      <c r="D135" s="59" t="n">
        <v>526</v>
      </c>
      <c r="E135" s="59" t="n">
        <v>594</v>
      </c>
      <c r="F135" s="68" t="n">
        <f aca="false">IF(E135="","",D135-E135)</f>
        <v>-68</v>
      </c>
      <c r="G135" s="59" t="n">
        <v>415</v>
      </c>
      <c r="H135" s="59" t="n">
        <v>412</v>
      </c>
      <c r="I135" s="68" t="n">
        <f aca="false">IF(H135="","",G135-H135)</f>
        <v>3</v>
      </c>
      <c r="J135" s="40" t="n">
        <f aca="false">IF(OR(D135="",D135+G135=0),"",D135/(D135+G135))</f>
        <v>0.558979808714134</v>
      </c>
      <c r="K135" s="40" t="n">
        <f aca="false">IF(E135="","",E135/(E135+H135))</f>
        <v>0.590457256461233</v>
      </c>
      <c r="L135" s="69" t="n">
        <f aca="false">IF(OR(K135="",J135=""),"",(J135-K135)*100)</f>
        <v>-3.14774477470987</v>
      </c>
      <c r="M135" s="36" t="n">
        <v>3.65578877277347</v>
      </c>
      <c r="N135" s="36" t="n">
        <v>1.27629670766665</v>
      </c>
      <c r="O135" s="36" t="n">
        <f aca="false">SQRT(M135^2+N135^2)</f>
        <v>3.87217314142037</v>
      </c>
      <c r="P135" s="40" t="n">
        <f aca="false">IF(J135="","",MAX(0,J135-1.96*O135/100))</f>
        <v>0.483085215142295</v>
      </c>
      <c r="Q135" s="40" t="n">
        <f aca="false">IF(J135="","",MIN(1,J135+1.96*O135/100))</f>
        <v>0.634874402285973</v>
      </c>
      <c r="R135" s="32" t="str">
        <f aca="false">IF(L135="","",IF(ABS(L135)&lt;=O135,"Yes","No"))</f>
        <v>Yes</v>
      </c>
      <c r="S135" s="32" t="str">
        <f aca="false">IF(L135="","",IF(ABS(L135)&lt;=1.96*O135,"Yes","No"))</f>
        <v>Yes</v>
      </c>
      <c r="T135" s="59" t="n">
        <f aca="false">IF(D135="","",ROUND(SQRT(((D135+G135)*O135/100)^2+(J135*(D135+G135)*0.07933)^2),0))</f>
        <v>55</v>
      </c>
      <c r="U135" s="32"/>
    </row>
    <row r="136" customFormat="false" ht="15" hidden="false" customHeight="false" outlineLevel="0" collapsed="false">
      <c r="A136" s="32" t="s">
        <v>230</v>
      </c>
      <c r="B136" s="32" t="s">
        <v>321</v>
      </c>
      <c r="C136" s="32" t="s">
        <v>322</v>
      </c>
      <c r="D136" s="59" t="n">
        <v>428</v>
      </c>
      <c r="E136" s="59" t="n">
        <v>413</v>
      </c>
      <c r="F136" s="68" t="n">
        <f aca="false">IF(E136="","",D136-E136)</f>
        <v>15</v>
      </c>
      <c r="G136" s="59" t="n">
        <v>168</v>
      </c>
      <c r="H136" s="59" t="n">
        <v>158</v>
      </c>
      <c r="I136" s="68" t="n">
        <f aca="false">IF(H136="","",G136-H136)</f>
        <v>10</v>
      </c>
      <c r="J136" s="40" t="n">
        <f aca="false">IF(OR(D136="",D136+G136=0),"",D136/(D136+G136))</f>
        <v>0.718120805369128</v>
      </c>
      <c r="K136" s="40" t="n">
        <f aca="false">IF(E136="","",E136/(E136+H136))</f>
        <v>0.723292469352014</v>
      </c>
      <c r="L136" s="69" t="n">
        <f aca="false">IF(OR(K136="",J136=""),"",(J136-K136)*100)</f>
        <v>-0.517166398288649</v>
      </c>
      <c r="M136" s="36" t="n">
        <v>3.80525347525913</v>
      </c>
      <c r="N136" s="36" t="n">
        <v>1.27629670766665</v>
      </c>
      <c r="O136" s="36" t="n">
        <f aca="false">SQRT(M136^2+N136^2)</f>
        <v>4.01358783346926</v>
      </c>
      <c r="P136" s="40" t="n">
        <f aca="false">IF(J136="","",MAX(0,J136-1.96*O136/100))</f>
        <v>0.63945448383313</v>
      </c>
      <c r="Q136" s="40" t="n">
        <f aca="false">IF(J136="","",MIN(1,J136+1.96*O136/100))</f>
        <v>0.796787126905125</v>
      </c>
      <c r="R136" s="32" t="str">
        <f aca="false">IF(L136="","",IF(ABS(L136)&lt;=O136,"Yes","No"))</f>
        <v>Yes</v>
      </c>
      <c r="S136" s="32" t="str">
        <f aca="false">IF(L136="","",IF(ABS(L136)&lt;=1.96*O136,"Yes","No"))</f>
        <v>Yes</v>
      </c>
      <c r="T136" s="59" t="n">
        <f aca="false">IF(D136="","",ROUND(SQRT(((D136+G136)*O136/100)^2+(J136*(D136+G136)*0.07897)^2),0))</f>
        <v>41</v>
      </c>
      <c r="U136" s="32"/>
    </row>
    <row r="137" customFormat="false" ht="15" hidden="false" customHeight="false" outlineLevel="0" collapsed="false">
      <c r="A137" s="32" t="s">
        <v>230</v>
      </c>
      <c r="B137" s="32" t="s">
        <v>321</v>
      </c>
      <c r="C137" s="32" t="s">
        <v>323</v>
      </c>
      <c r="D137" s="59" t="n">
        <v>356</v>
      </c>
      <c r="E137" s="59" t="n">
        <v>303</v>
      </c>
      <c r="F137" s="68" t="n">
        <f aca="false">IF(E137="","",D137-E137)</f>
        <v>53</v>
      </c>
      <c r="G137" s="59" t="n">
        <v>164</v>
      </c>
      <c r="H137" s="59" t="n">
        <v>169</v>
      </c>
      <c r="I137" s="68" t="n">
        <f aca="false">IF(H137="","",G137-H137)</f>
        <v>-5</v>
      </c>
      <c r="J137" s="40" t="n">
        <f aca="false">IF(OR(D137="",D137+G137=0),"",D137/(D137+G137))</f>
        <v>0.684615384615385</v>
      </c>
      <c r="K137" s="40" t="n">
        <f aca="false">IF(E137="","",E137/(E137+H137))</f>
        <v>0.641949152542373</v>
      </c>
      <c r="L137" s="69" t="n">
        <f aca="false">IF(OR(K137="",J137=""),"",(J137-K137)*100)</f>
        <v>4.26662320730118</v>
      </c>
      <c r="M137" s="36" t="n">
        <v>4.97544251941188</v>
      </c>
      <c r="N137" s="36" t="n">
        <v>1.27629670766665</v>
      </c>
      <c r="O137" s="36" t="n">
        <f aca="false">SQRT(M137^2+N137^2)</f>
        <v>5.13653205479849</v>
      </c>
      <c r="P137" s="40" t="n">
        <f aca="false">IF(J137="","",MAX(0,J137-1.96*O137/100))</f>
        <v>0.583939356341334</v>
      </c>
      <c r="Q137" s="40" t="n">
        <f aca="false">IF(J137="","",MIN(1,J137+1.96*O137/100))</f>
        <v>0.785291412889435</v>
      </c>
      <c r="R137" s="32" t="str">
        <f aca="false">IF(L137="","",IF(ABS(L137)&lt;=O137,"Yes","No"))</f>
        <v>Yes</v>
      </c>
      <c r="S137" s="32" t="str">
        <f aca="false">IF(L137="","",IF(ABS(L137)&lt;=1.96*O137,"Yes","No"))</f>
        <v>Yes</v>
      </c>
      <c r="T137" s="59" t="n">
        <f aca="false">IF(D137="","",ROUND(SQRT(((D137+G137)*O137/100)^2+(J137*(D137+G137)*0.12018)^2),0))</f>
        <v>50</v>
      </c>
      <c r="U137" s="32"/>
    </row>
    <row r="138" customFormat="false" ht="15" hidden="false" customHeight="false" outlineLevel="0" collapsed="false">
      <c r="A138" s="32" t="s">
        <v>230</v>
      </c>
      <c r="B138" s="32" t="s">
        <v>321</v>
      </c>
      <c r="C138" s="32" t="s">
        <v>324</v>
      </c>
      <c r="D138" s="59" t="n">
        <v>340</v>
      </c>
      <c r="E138" s="59" t="n">
        <v>354</v>
      </c>
      <c r="F138" s="68" t="n">
        <f aca="false">IF(E138="","",D138-E138)</f>
        <v>-14</v>
      </c>
      <c r="G138" s="59" t="n">
        <v>159</v>
      </c>
      <c r="H138" s="59" t="n">
        <v>152</v>
      </c>
      <c r="I138" s="68" t="n">
        <f aca="false">IF(H138="","",G138-H138)</f>
        <v>7</v>
      </c>
      <c r="J138" s="40" t="n">
        <f aca="false">IF(OR(D138="",D138+G138=0),"",D138/(D138+G138))</f>
        <v>0.681362725450902</v>
      </c>
      <c r="K138" s="40" t="n">
        <f aca="false">IF(E138="","",E138/(E138+H138))</f>
        <v>0.699604743083004</v>
      </c>
      <c r="L138" s="69" t="n">
        <f aca="false">IF(OR(K138="",J138=""),"",(J138-K138)*100)</f>
        <v>-1.82420176321021</v>
      </c>
      <c r="M138" s="36" t="n">
        <v>4.97544251941188</v>
      </c>
      <c r="N138" s="36" t="n">
        <v>1.27629670766665</v>
      </c>
      <c r="O138" s="36" t="n">
        <f aca="false">SQRT(M138^2+N138^2)</f>
        <v>5.13653205479849</v>
      </c>
      <c r="P138" s="40" t="n">
        <f aca="false">IF(J138="","",MAX(0,J138-1.96*O138/100))</f>
        <v>0.580686697176851</v>
      </c>
      <c r="Q138" s="40" t="n">
        <f aca="false">IF(J138="","",MIN(1,J138+1.96*O138/100))</f>
        <v>0.782038753724952</v>
      </c>
      <c r="R138" s="32" t="str">
        <f aca="false">IF(L138="","",IF(ABS(L138)&lt;=O138,"Yes","No"))</f>
        <v>Yes</v>
      </c>
      <c r="S138" s="32" t="str">
        <f aca="false">IF(L138="","",IF(ABS(L138)&lt;=1.96*O138,"Yes","No"))</f>
        <v>Yes</v>
      </c>
      <c r="T138" s="59" t="n">
        <f aca="false">IF(D138="","",ROUND(SQRT(((D138+G138)*O138/100)^2+(J138*(D138+G138)*0.12018)^2),0))</f>
        <v>48</v>
      </c>
      <c r="U138" s="32"/>
    </row>
    <row r="139" customFormat="false" ht="15" hidden="false" customHeight="false" outlineLevel="0" collapsed="false">
      <c r="A139" s="32" t="s">
        <v>230</v>
      </c>
      <c r="B139" s="32" t="s">
        <v>325</v>
      </c>
      <c r="C139" s="32" t="s">
        <v>325</v>
      </c>
      <c r="D139" s="59" t="n">
        <v>289</v>
      </c>
      <c r="E139" s="59" t="n">
        <v>262</v>
      </c>
      <c r="F139" s="68" t="n">
        <f aca="false">IF(E139="","",D139-E139)</f>
        <v>27</v>
      </c>
      <c r="G139" s="59" t="n">
        <v>200</v>
      </c>
      <c r="H139" s="59" t="n">
        <v>205</v>
      </c>
      <c r="I139" s="68" t="n">
        <f aca="false">IF(H139="","",G139-H139)</f>
        <v>-5</v>
      </c>
      <c r="J139" s="40" t="n">
        <f aca="false">IF(OR(D139="",D139+G139=0),"",D139/(D139+G139))</f>
        <v>0.591002044989775</v>
      </c>
      <c r="K139" s="40" t="n">
        <f aca="false">IF(E139="","",E139/(E139+H139))</f>
        <v>0.561027837259101</v>
      </c>
      <c r="L139" s="69" t="n">
        <f aca="false">IF(OR(K139="",J139=""),"",(J139-K139)*100)</f>
        <v>2.99742077306744</v>
      </c>
      <c r="M139" s="36" t="n">
        <v>4.97544251941188</v>
      </c>
      <c r="N139" s="36" t="n">
        <v>1.27629670766665</v>
      </c>
      <c r="O139" s="36" t="n">
        <f aca="false">SQRT(M139^2+N139^2)</f>
        <v>5.13653205479849</v>
      </c>
      <c r="P139" s="40" t="n">
        <f aca="false">IF(J139="","",MAX(0,J139-1.96*O139/100))</f>
        <v>0.490326016715725</v>
      </c>
      <c r="Q139" s="40" t="n">
        <f aca="false">IF(J139="","",MIN(1,J139+1.96*O139/100))</f>
        <v>0.691678073263826</v>
      </c>
      <c r="R139" s="32" t="str">
        <f aca="false">IF(L139="","",IF(ABS(L139)&lt;=O139,"Yes","No"))</f>
        <v>Yes</v>
      </c>
      <c r="S139" s="32" t="str">
        <f aca="false">IF(L139="","",IF(ABS(L139)&lt;=1.96*O139,"Yes","No"))</f>
        <v>Yes</v>
      </c>
      <c r="T139" s="59" t="n">
        <f aca="false">IF(D139="","",ROUND(SQRT(((D139+G139)*O139/100)^2+(J139*(D139+G139)*0.12018)^2),0))</f>
        <v>43</v>
      </c>
      <c r="U139" s="32"/>
    </row>
    <row r="140" customFormat="false" ht="15" hidden="false" customHeight="false" outlineLevel="0" collapsed="false">
      <c r="A140" s="32" t="s">
        <v>230</v>
      </c>
      <c r="B140" s="32" t="s">
        <v>326</v>
      </c>
      <c r="C140" s="32" t="s">
        <v>326</v>
      </c>
      <c r="D140" s="59" t="n">
        <v>480</v>
      </c>
      <c r="E140" s="59" t="n">
        <v>532</v>
      </c>
      <c r="F140" s="68" t="n">
        <f aca="false">IF(E140="","",D140-E140)</f>
        <v>-52</v>
      </c>
      <c r="G140" s="59" t="n">
        <v>993</v>
      </c>
      <c r="H140" s="59" t="n">
        <v>1068</v>
      </c>
      <c r="I140" s="68" t="n">
        <f aca="false">IF(H140="","",G140-H140)</f>
        <v>-75</v>
      </c>
      <c r="J140" s="40" t="n">
        <f aca="false">IF(OR(D140="",D140+G140=0),"",D140/(D140+G140))</f>
        <v>0.325865580448065</v>
      </c>
      <c r="K140" s="40" t="n">
        <f aca="false">IF(E140="","",E140/(E140+H140))</f>
        <v>0.3325</v>
      </c>
      <c r="L140" s="69" t="n">
        <f aca="false">IF(OR(K140="",J140=""),"",(J140-K140)*100)</f>
        <v>-0.663441955193483</v>
      </c>
      <c r="M140" s="36" t="n">
        <v>3.65578877277347</v>
      </c>
      <c r="N140" s="36" t="n">
        <v>1.27629670766665</v>
      </c>
      <c r="O140" s="36" t="n">
        <f aca="false">SQRT(M140^2+N140^2)</f>
        <v>3.87217314142037</v>
      </c>
      <c r="P140" s="40" t="n">
        <f aca="false">IF(J140="","",MAX(0,J140-1.96*O140/100))</f>
        <v>0.249970986876226</v>
      </c>
      <c r="Q140" s="40" t="n">
        <f aca="false">IF(J140="","",MIN(1,J140+1.96*O140/100))</f>
        <v>0.401760174019905</v>
      </c>
      <c r="R140" s="32" t="str">
        <f aca="false">IF(L140="","",IF(ABS(L140)&lt;=O140,"Yes","No"))</f>
        <v>Yes</v>
      </c>
      <c r="S140" s="32" t="str">
        <f aca="false">IF(L140="","",IF(ABS(L140)&lt;=1.96*O140,"Yes","No"))</f>
        <v>Yes</v>
      </c>
      <c r="T140" s="59" t="n">
        <f aca="false">IF(D140="","",ROUND(SQRT(((D140+G140)*O140/100)^2+(J140*(D140+G140)*0.07933)^2),0))</f>
        <v>69</v>
      </c>
      <c r="U140" s="32"/>
    </row>
    <row r="141" customFormat="false" ht="15" hidden="false" customHeight="false" outlineLevel="0" collapsed="false">
      <c r="A141" s="32" t="s">
        <v>230</v>
      </c>
      <c r="B141" s="32" t="s">
        <v>327</v>
      </c>
      <c r="C141" s="32" t="s">
        <v>328</v>
      </c>
      <c r="D141" s="59" t="n">
        <v>714</v>
      </c>
      <c r="E141" s="59" t="n">
        <v>765</v>
      </c>
      <c r="F141" s="68" t="n">
        <f aca="false">IF(E141="","",D141-E141)</f>
        <v>-51</v>
      </c>
      <c r="G141" s="59" t="n">
        <v>685</v>
      </c>
      <c r="H141" s="59" t="n">
        <v>744</v>
      </c>
      <c r="I141" s="68" t="n">
        <f aca="false">IF(H141="","",G141-H141)</f>
        <v>-59</v>
      </c>
      <c r="J141" s="40" t="n">
        <f aca="false">IF(OR(D141="",D141+G141=0),"",D141/(D141+G141))</f>
        <v>0.51036454610436</v>
      </c>
      <c r="K141" s="40" t="n">
        <f aca="false">IF(E141="","",E141/(E141+H141))</f>
        <v>0.506958250497018</v>
      </c>
      <c r="L141" s="69" t="n">
        <f aca="false">IF(OR(K141="",J141=""),"",(J141-K141)*100)</f>
        <v>0.340629560734229</v>
      </c>
      <c r="M141" s="36" t="n">
        <v>3.65578877277347</v>
      </c>
      <c r="N141" s="36" t="n">
        <v>1.27629670766665</v>
      </c>
      <c r="O141" s="36" t="n">
        <f aca="false">SQRT(M141^2+N141^2)</f>
        <v>3.87217314142037</v>
      </c>
      <c r="P141" s="40" t="n">
        <f aca="false">IF(J141="","",MAX(0,J141-1.96*O141/100))</f>
        <v>0.434469952532521</v>
      </c>
      <c r="Q141" s="40" t="n">
        <f aca="false">IF(J141="","",MIN(1,J141+1.96*O141/100))</f>
        <v>0.5862591396762</v>
      </c>
      <c r="R141" s="32" t="str">
        <f aca="false">IF(L141="","",IF(ABS(L141)&lt;=O141,"Yes","No"))</f>
        <v>Yes</v>
      </c>
      <c r="S141" s="32" t="str">
        <f aca="false">IF(L141="","",IF(ABS(L141)&lt;=1.96*O141,"Yes","No"))</f>
        <v>Yes</v>
      </c>
      <c r="T141" s="59" t="n">
        <f aca="false">IF(D141="","",ROUND(SQRT(((D141+G141)*O141/100)^2+(J141*(D141+G141)*0.07933)^2),0))</f>
        <v>78</v>
      </c>
      <c r="U141" s="32"/>
    </row>
    <row r="142" customFormat="false" ht="15" hidden="false" customHeight="false" outlineLevel="0" collapsed="false">
      <c r="A142" s="32" t="s">
        <v>230</v>
      </c>
      <c r="B142" s="32" t="s">
        <v>327</v>
      </c>
      <c r="C142" s="32" t="s">
        <v>329</v>
      </c>
      <c r="D142" s="59" t="n">
        <v>878</v>
      </c>
      <c r="E142" s="59" t="n">
        <v>879</v>
      </c>
      <c r="F142" s="68" t="n">
        <f aca="false">IF(E142="","",D142-E142)</f>
        <v>-1</v>
      </c>
      <c r="G142" s="59" t="n">
        <v>793</v>
      </c>
      <c r="H142" s="59" t="n">
        <v>809</v>
      </c>
      <c r="I142" s="68" t="n">
        <f aca="false">IF(H142="","",G142-H142)</f>
        <v>-16</v>
      </c>
      <c r="J142" s="40" t="n">
        <f aca="false">IF(OR(D142="",D142+G142=0),"",D142/(D142+G142))</f>
        <v>0.525433871932974</v>
      </c>
      <c r="K142" s="40" t="n">
        <f aca="false">IF(E142="","",E142/(E142+H142))</f>
        <v>0.520734597156398</v>
      </c>
      <c r="L142" s="69" t="n">
        <f aca="false">IF(OR(K142="",J142=""),"",(J142-K142)*100)</f>
        <v>0.469927477657617</v>
      </c>
      <c r="M142" s="36" t="n">
        <v>3.65578877277347</v>
      </c>
      <c r="N142" s="36" t="n">
        <v>1.27629670766665</v>
      </c>
      <c r="O142" s="36" t="n">
        <f aca="false">SQRT(M142^2+N142^2)</f>
        <v>3.87217314142037</v>
      </c>
      <c r="P142" s="40" t="n">
        <f aca="false">IF(J142="","",MAX(0,J142-1.96*O142/100))</f>
        <v>0.449539278361135</v>
      </c>
      <c r="Q142" s="40" t="n">
        <f aca="false">IF(J142="","",MIN(1,J142+1.96*O142/100))</f>
        <v>0.601328465504814</v>
      </c>
      <c r="R142" s="32" t="str">
        <f aca="false">IF(L142="","",IF(ABS(L142)&lt;=O142,"Yes","No"))</f>
        <v>Yes</v>
      </c>
      <c r="S142" s="32" t="str">
        <f aca="false">IF(L142="","",IF(ABS(L142)&lt;=1.96*O142,"Yes","No"))</f>
        <v>Yes</v>
      </c>
      <c r="T142" s="59" t="n">
        <f aca="false">IF(D142="","",ROUND(SQRT(((D142+G142)*O142/100)^2+(J142*(D142+G142)*0.07933)^2),0))</f>
        <v>95</v>
      </c>
      <c r="U142" s="32"/>
    </row>
    <row r="143" customFormat="false" ht="15" hidden="false" customHeight="false" outlineLevel="0" collapsed="false">
      <c r="A143" s="32" t="s">
        <v>230</v>
      </c>
      <c r="B143" s="32" t="s">
        <v>327</v>
      </c>
      <c r="C143" s="32" t="s">
        <v>330</v>
      </c>
      <c r="D143" s="59" t="n">
        <v>1448</v>
      </c>
      <c r="E143" s="59" t="n">
        <v>1520</v>
      </c>
      <c r="F143" s="68" t="n">
        <f aca="false">IF(E143="","",D143-E143)</f>
        <v>-72</v>
      </c>
      <c r="G143" s="59" t="n">
        <v>1333</v>
      </c>
      <c r="H143" s="59" t="n">
        <v>1428</v>
      </c>
      <c r="I143" s="68" t="n">
        <f aca="false">IF(H143="","",G143-H143)</f>
        <v>-95</v>
      </c>
      <c r="J143" s="40" t="n">
        <f aca="false">IF(OR(D143="",D143+G143=0),"",D143/(D143+G143))</f>
        <v>0.520676015821647</v>
      </c>
      <c r="K143" s="40" t="n">
        <f aca="false">IF(E143="","",E143/(E143+H143))</f>
        <v>0.515603799185889</v>
      </c>
      <c r="L143" s="69" t="n">
        <f aca="false">IF(OR(K143="",J143=""),"",(J143-K143)*100)</f>
        <v>0.507221663575819</v>
      </c>
      <c r="M143" s="36" t="n">
        <v>3.65578877277347</v>
      </c>
      <c r="N143" s="36" t="n">
        <v>1.27629670766665</v>
      </c>
      <c r="O143" s="36" t="n">
        <f aca="false">SQRT(M143^2+N143^2)</f>
        <v>3.87217314142037</v>
      </c>
      <c r="P143" s="40" t="n">
        <f aca="false">IF(J143="","",MAX(0,J143-1.96*O143/100))</f>
        <v>0.444781422249808</v>
      </c>
      <c r="Q143" s="40" t="n">
        <f aca="false">IF(J143="","",MIN(1,J143+1.96*O143/100))</f>
        <v>0.596570609393486</v>
      </c>
      <c r="R143" s="32" t="str">
        <f aca="false">IF(L143="","",IF(ABS(L143)&lt;=O143,"Yes","No"))</f>
        <v>Yes</v>
      </c>
      <c r="S143" s="32" t="str">
        <f aca="false">IF(L143="","",IF(ABS(L143)&lt;=1.96*O143,"Yes","No"))</f>
        <v>Yes</v>
      </c>
      <c r="T143" s="59" t="n">
        <f aca="false">IF(D143="","",ROUND(SQRT(((D143+G143)*O143/100)^2+(J143*(D143+G143)*0.07933)^2),0))</f>
        <v>157</v>
      </c>
      <c r="U143" s="32"/>
    </row>
    <row r="144" customFormat="false" ht="15" hidden="false" customHeight="false" outlineLevel="0" collapsed="false">
      <c r="A144" s="32" t="s">
        <v>230</v>
      </c>
      <c r="B144" s="32" t="s">
        <v>327</v>
      </c>
      <c r="C144" s="32" t="s">
        <v>331</v>
      </c>
      <c r="D144" s="59" t="n">
        <v>712</v>
      </c>
      <c r="E144" s="59" t="n">
        <v>758</v>
      </c>
      <c r="F144" s="68" t="n">
        <f aca="false">IF(E144="","",D144-E144)</f>
        <v>-46</v>
      </c>
      <c r="G144" s="59" t="n">
        <v>684</v>
      </c>
      <c r="H144" s="59" t="n">
        <v>734</v>
      </c>
      <c r="I144" s="68" t="n">
        <f aca="false">IF(H144="","",G144-H144)</f>
        <v>-50</v>
      </c>
      <c r="J144" s="40" t="n">
        <f aca="false">IF(OR(D144="",D144+G144=0),"",D144/(D144+G144))</f>
        <v>0.510028653295129</v>
      </c>
      <c r="K144" s="40" t="n">
        <f aca="false">IF(E144="","",E144/(E144+H144))</f>
        <v>0.508042895442359</v>
      </c>
      <c r="L144" s="69" t="n">
        <f aca="false">IF(OR(K144="",J144=""),"",(J144-K144)*100)</f>
        <v>0.198575785276967</v>
      </c>
      <c r="M144" s="36" t="n">
        <v>3.65578877277347</v>
      </c>
      <c r="N144" s="36" t="n">
        <v>1.27629670766665</v>
      </c>
      <c r="O144" s="36" t="n">
        <f aca="false">SQRT(M144^2+N144^2)</f>
        <v>3.87217314142037</v>
      </c>
      <c r="P144" s="40" t="n">
        <f aca="false">IF(J144="","",MAX(0,J144-1.96*O144/100))</f>
        <v>0.43413405972329</v>
      </c>
      <c r="Q144" s="40" t="n">
        <f aca="false">IF(J144="","",MIN(1,J144+1.96*O144/100))</f>
        <v>0.585923246866968</v>
      </c>
      <c r="R144" s="32" t="str">
        <f aca="false">IF(L144="","",IF(ABS(L144)&lt;=O144,"Yes","No"))</f>
        <v>Yes</v>
      </c>
      <c r="S144" s="32" t="str">
        <f aca="false">IF(L144="","",IF(ABS(L144)&lt;=1.96*O144,"Yes","No"))</f>
        <v>Yes</v>
      </c>
      <c r="T144" s="59" t="n">
        <f aca="false">IF(D144="","",ROUND(SQRT(((D144+G144)*O144/100)^2+(J144*(D144+G144)*0.07933)^2),0))</f>
        <v>78</v>
      </c>
      <c r="U144" s="32"/>
    </row>
    <row r="145" customFormat="false" ht="15" hidden="false" customHeight="false" outlineLevel="0" collapsed="false">
      <c r="A145" s="32" t="s">
        <v>230</v>
      </c>
      <c r="B145" s="32" t="s">
        <v>327</v>
      </c>
      <c r="C145" s="32" t="s">
        <v>332</v>
      </c>
      <c r="D145" s="59" t="n">
        <v>673</v>
      </c>
      <c r="E145" s="59" t="n">
        <v>686</v>
      </c>
      <c r="F145" s="68" t="n">
        <f aca="false">IF(E145="","",D145-E145)</f>
        <v>-13</v>
      </c>
      <c r="G145" s="59" t="n">
        <v>627</v>
      </c>
      <c r="H145" s="59" t="n">
        <v>669</v>
      </c>
      <c r="I145" s="68" t="n">
        <f aca="false">IF(H145="","",G145-H145)</f>
        <v>-42</v>
      </c>
      <c r="J145" s="40" t="n">
        <f aca="false">IF(OR(D145="",D145+G145=0),"",D145/(D145+G145))</f>
        <v>0.517692307692308</v>
      </c>
      <c r="K145" s="40" t="n">
        <f aca="false">IF(E145="","",E145/(E145+H145))</f>
        <v>0.506273062730627</v>
      </c>
      <c r="L145" s="69" t="n">
        <f aca="false">IF(OR(K145="",J145=""),"",(J145-K145)*100)</f>
        <v>1.14192449616803</v>
      </c>
      <c r="M145" s="36" t="n">
        <v>3.65578877277347</v>
      </c>
      <c r="N145" s="36" t="n">
        <v>1.27629670766665</v>
      </c>
      <c r="O145" s="36" t="n">
        <f aca="false">SQRT(M145^2+N145^2)</f>
        <v>3.87217314142037</v>
      </c>
      <c r="P145" s="40" t="n">
        <f aca="false">IF(J145="","",MAX(0,J145-1.96*O145/100))</f>
        <v>0.441797714120468</v>
      </c>
      <c r="Q145" s="40" t="n">
        <f aca="false">IF(J145="","",MIN(1,J145+1.96*O145/100))</f>
        <v>0.593586901264147</v>
      </c>
      <c r="R145" s="32" t="str">
        <f aca="false">IF(L145="","",IF(ABS(L145)&lt;=O145,"Yes","No"))</f>
        <v>Yes</v>
      </c>
      <c r="S145" s="32" t="str">
        <f aca="false">IF(L145="","",IF(ABS(L145)&lt;=1.96*O145,"Yes","No"))</f>
        <v>Yes</v>
      </c>
      <c r="T145" s="59" t="n">
        <f aca="false">IF(D145="","",ROUND(SQRT(((D145+G145)*O145/100)^2+(J145*(D145+G145)*0.07933)^2),0))</f>
        <v>73</v>
      </c>
      <c r="U145" s="32"/>
    </row>
    <row r="146" customFormat="false" ht="15" hidden="false" customHeight="false" outlineLevel="0" collapsed="false">
      <c r="A146" s="32" t="s">
        <v>230</v>
      </c>
      <c r="B146" s="32" t="s">
        <v>327</v>
      </c>
      <c r="C146" s="32" t="s">
        <v>333</v>
      </c>
      <c r="D146" s="59" t="n">
        <v>574</v>
      </c>
      <c r="E146" s="59" t="n">
        <v>628</v>
      </c>
      <c r="F146" s="68" t="n">
        <f aca="false">IF(E146="","",D146-E146)</f>
        <v>-54</v>
      </c>
      <c r="G146" s="59" t="n">
        <v>564</v>
      </c>
      <c r="H146" s="59" t="n">
        <v>578</v>
      </c>
      <c r="I146" s="68" t="n">
        <f aca="false">IF(H146="","",G146-H146)</f>
        <v>-14</v>
      </c>
      <c r="J146" s="40" t="n">
        <f aca="false">IF(OR(D146="",D146+G146=0),"",D146/(D146+G146))</f>
        <v>0.504393673110721</v>
      </c>
      <c r="K146" s="40" t="n">
        <f aca="false">IF(E146="","",E146/(E146+H146))</f>
        <v>0.520729684908789</v>
      </c>
      <c r="L146" s="69" t="n">
        <f aca="false">IF(OR(K146="",J146=""),"",(J146-K146)*100)</f>
        <v>-1.63360117980688</v>
      </c>
      <c r="M146" s="36" t="n">
        <v>3.65578877277347</v>
      </c>
      <c r="N146" s="36" t="n">
        <v>1.27629670766665</v>
      </c>
      <c r="O146" s="36" t="n">
        <f aca="false">SQRT(M146^2+N146^2)</f>
        <v>3.87217314142037</v>
      </c>
      <c r="P146" s="40" t="n">
        <f aca="false">IF(J146="","",MAX(0,J146-1.96*O146/100))</f>
        <v>0.428499079538881</v>
      </c>
      <c r="Q146" s="40" t="n">
        <f aca="false">IF(J146="","",MIN(1,J146+1.96*O146/100))</f>
        <v>0.58028826668256</v>
      </c>
      <c r="R146" s="32" t="str">
        <f aca="false">IF(L146="","",IF(ABS(L146)&lt;=O146,"Yes","No"))</f>
        <v>Yes</v>
      </c>
      <c r="S146" s="32" t="str">
        <f aca="false">IF(L146="","",IF(ABS(L146)&lt;=1.96*O146,"Yes","No"))</f>
        <v>Yes</v>
      </c>
      <c r="T146" s="59" t="n">
        <f aca="false">IF(D146="","",ROUND(SQRT(((D146+G146)*O146/100)^2+(J146*(D146+G146)*0.07933)^2),0))</f>
        <v>63</v>
      </c>
      <c r="U146" s="32"/>
    </row>
    <row r="147" customFormat="false" ht="15" hidden="false" customHeight="false" outlineLevel="0" collapsed="false">
      <c r="A147" s="32" t="s">
        <v>230</v>
      </c>
      <c r="B147" s="32" t="s">
        <v>327</v>
      </c>
      <c r="C147" s="32" t="s">
        <v>334</v>
      </c>
      <c r="D147" s="59" t="n">
        <v>1093</v>
      </c>
      <c r="E147" s="59" t="n">
        <v>1176</v>
      </c>
      <c r="F147" s="68" t="n">
        <f aca="false">IF(E147="","",D147-E147)</f>
        <v>-83</v>
      </c>
      <c r="G147" s="59" t="n">
        <v>952</v>
      </c>
      <c r="H147" s="59" t="n">
        <v>1036</v>
      </c>
      <c r="I147" s="68" t="n">
        <f aca="false">IF(H147="","",G147-H147)</f>
        <v>-84</v>
      </c>
      <c r="J147" s="40" t="n">
        <f aca="false">IF(OR(D147="",D147+G147=0),"",D147/(D147+G147))</f>
        <v>0.534474327628362</v>
      </c>
      <c r="K147" s="40" t="n">
        <f aca="false">IF(E147="","",E147/(E147+H147))</f>
        <v>0.531645569620253</v>
      </c>
      <c r="L147" s="69" t="n">
        <f aca="false">IF(OR(K147="",J147=""),"",(J147-K147)*100)</f>
        <v>0.282875800810878</v>
      </c>
      <c r="M147" s="36" t="n">
        <v>3.65578877277347</v>
      </c>
      <c r="N147" s="36" t="n">
        <v>1.27629670766665</v>
      </c>
      <c r="O147" s="36" t="n">
        <f aca="false">SQRT(M147^2+N147^2)</f>
        <v>3.87217314142037</v>
      </c>
      <c r="P147" s="40" t="n">
        <f aca="false">IF(J147="","",MAX(0,J147-1.96*O147/100))</f>
        <v>0.458579734056523</v>
      </c>
      <c r="Q147" s="40" t="n">
        <f aca="false">IF(J147="","",MIN(1,J147+1.96*O147/100))</f>
        <v>0.610368921200201</v>
      </c>
      <c r="R147" s="32" t="str">
        <f aca="false">IF(L147="","",IF(ABS(L147)&lt;=O147,"Yes","No"))</f>
        <v>Yes</v>
      </c>
      <c r="S147" s="32" t="str">
        <f aca="false">IF(L147="","",IF(ABS(L147)&lt;=1.96*O147,"Yes","No"))</f>
        <v>Yes</v>
      </c>
      <c r="T147" s="59" t="n">
        <f aca="false">IF(D147="","",ROUND(SQRT(((D147+G147)*O147/100)^2+(J147*(D147+G147)*0.07933)^2),0))</f>
        <v>117</v>
      </c>
      <c r="U147" s="32"/>
    </row>
    <row r="148" customFormat="false" ht="15" hidden="false" customHeight="false" outlineLevel="0" collapsed="false">
      <c r="A148" s="32" t="s">
        <v>230</v>
      </c>
      <c r="B148" s="32" t="s">
        <v>327</v>
      </c>
      <c r="C148" s="32" t="s">
        <v>335</v>
      </c>
      <c r="D148" s="59" t="n">
        <v>671</v>
      </c>
      <c r="E148" s="59" t="n">
        <v>741</v>
      </c>
      <c r="F148" s="68" t="n">
        <f aca="false">IF(E148="","",D148-E148)</f>
        <v>-70</v>
      </c>
      <c r="G148" s="59" t="n">
        <v>585</v>
      </c>
      <c r="H148" s="59" t="n">
        <v>575</v>
      </c>
      <c r="I148" s="68" t="n">
        <f aca="false">IF(H148="","",G148-H148)</f>
        <v>10</v>
      </c>
      <c r="J148" s="40" t="n">
        <f aca="false">IF(OR(D148="",D148+G148=0),"",D148/(D148+G148))</f>
        <v>0.534235668789809</v>
      </c>
      <c r="K148" s="40" t="n">
        <f aca="false">IF(E148="","",E148/(E148+H148))</f>
        <v>0.56306990881459</v>
      </c>
      <c r="L148" s="69" t="n">
        <f aca="false">IF(OR(K148="",J148=""),"",(J148-K148)*100)</f>
        <v>-2.88342400247807</v>
      </c>
      <c r="M148" s="36" t="n">
        <v>3.65578877277347</v>
      </c>
      <c r="N148" s="36" t="n">
        <v>1.27629670766665</v>
      </c>
      <c r="O148" s="36" t="n">
        <f aca="false">SQRT(M148^2+N148^2)</f>
        <v>3.87217314142037</v>
      </c>
      <c r="P148" s="40" t="n">
        <f aca="false">IF(J148="","",MAX(0,J148-1.96*O148/100))</f>
        <v>0.45834107521797</v>
      </c>
      <c r="Q148" s="40" t="n">
        <f aca="false">IF(J148="","",MIN(1,J148+1.96*O148/100))</f>
        <v>0.610130262361648</v>
      </c>
      <c r="R148" s="32" t="str">
        <f aca="false">IF(L148="","",IF(ABS(L148)&lt;=O148,"Yes","No"))</f>
        <v>Yes</v>
      </c>
      <c r="S148" s="32" t="str">
        <f aca="false">IF(L148="","",IF(ABS(L148)&lt;=1.96*O148,"Yes","No"))</f>
        <v>Yes</v>
      </c>
      <c r="T148" s="59" t="n">
        <f aca="false">IF(D148="","",ROUND(SQRT(((D148+G148)*O148/100)^2+(J148*(D148+G148)*0.07933)^2),0))</f>
        <v>72</v>
      </c>
      <c r="U148" s="32"/>
    </row>
    <row r="149" customFormat="false" ht="15" hidden="false" customHeight="false" outlineLevel="0" collapsed="false">
      <c r="A149" s="32" t="s">
        <v>230</v>
      </c>
      <c r="B149" s="32" t="s">
        <v>327</v>
      </c>
      <c r="C149" s="32" t="s">
        <v>336</v>
      </c>
      <c r="D149" s="59" t="n">
        <v>634</v>
      </c>
      <c r="E149" s="59" t="n">
        <v>714</v>
      </c>
      <c r="F149" s="68" t="n">
        <f aca="false">IF(E149="","",D149-E149)</f>
        <v>-80</v>
      </c>
      <c r="G149" s="59" t="n">
        <v>600</v>
      </c>
      <c r="H149" s="59" t="n">
        <v>619</v>
      </c>
      <c r="I149" s="68" t="n">
        <f aca="false">IF(H149="","",G149-H149)</f>
        <v>-19</v>
      </c>
      <c r="J149" s="40" t="n">
        <f aca="false">IF(OR(D149="",D149+G149=0),"",D149/(D149+G149))</f>
        <v>0.513776337115073</v>
      </c>
      <c r="K149" s="40" t="n">
        <f aca="false">IF(E149="","",E149/(E149+H149))</f>
        <v>0.535633908477119</v>
      </c>
      <c r="L149" s="69" t="n">
        <f aca="false">IF(OR(K149="",J149=""),"",(J149-K149)*100)</f>
        <v>-2.18575713620462</v>
      </c>
      <c r="M149" s="36" t="n">
        <v>3.65578877277347</v>
      </c>
      <c r="N149" s="36" t="n">
        <v>1.27629670766665</v>
      </c>
      <c r="O149" s="36" t="n">
        <f aca="false">SQRT(M149^2+N149^2)</f>
        <v>3.87217314142037</v>
      </c>
      <c r="P149" s="40" t="n">
        <f aca="false">IF(J149="","",MAX(0,J149-1.96*O149/100))</f>
        <v>0.437881743543234</v>
      </c>
      <c r="Q149" s="40" t="n">
        <f aca="false">IF(J149="","",MIN(1,J149+1.96*O149/100))</f>
        <v>0.589670930686912</v>
      </c>
      <c r="R149" s="32" t="str">
        <f aca="false">IF(L149="","",IF(ABS(L149)&lt;=O149,"Yes","No"))</f>
        <v>Yes</v>
      </c>
      <c r="S149" s="32" t="str">
        <f aca="false">IF(L149="","",IF(ABS(L149)&lt;=1.96*O149,"Yes","No"))</f>
        <v>Yes</v>
      </c>
      <c r="T149" s="59" t="n">
        <f aca="false">IF(D149="","",ROUND(SQRT(((D149+G149)*O149/100)^2+(J149*(D149+G149)*0.07933)^2),0))</f>
        <v>69</v>
      </c>
      <c r="U149" s="32"/>
    </row>
    <row r="150" customFormat="false" ht="15" hidden="false" customHeight="false" outlineLevel="0" collapsed="false">
      <c r="A150" s="32" t="s">
        <v>230</v>
      </c>
      <c r="B150" s="32" t="s">
        <v>327</v>
      </c>
      <c r="C150" s="32" t="s">
        <v>337</v>
      </c>
      <c r="D150" s="59" t="n">
        <v>437</v>
      </c>
      <c r="E150" s="59" t="n">
        <v>491</v>
      </c>
      <c r="F150" s="68" t="n">
        <f aca="false">IF(E150="","",D150-E150)</f>
        <v>-54</v>
      </c>
      <c r="G150" s="59" t="n">
        <v>396</v>
      </c>
      <c r="H150" s="59" t="n">
        <v>403</v>
      </c>
      <c r="I150" s="68" t="n">
        <f aca="false">IF(H150="","",G150-H150)</f>
        <v>-7</v>
      </c>
      <c r="J150" s="40" t="n">
        <f aca="false">IF(OR(D150="",D150+G150=0),"",D150/(D150+G150))</f>
        <v>0.524609843937575</v>
      </c>
      <c r="K150" s="40" t="n">
        <f aca="false">IF(E150="","",E150/(E150+H150))</f>
        <v>0.549217002237136</v>
      </c>
      <c r="L150" s="69" t="n">
        <f aca="false">IF(OR(K150="",J150=""),"",(J150-K150)*100)</f>
        <v>-2.46071582995614</v>
      </c>
      <c r="M150" s="36" t="n">
        <v>3.80525347525913</v>
      </c>
      <c r="N150" s="36" t="n">
        <v>1.27629670766665</v>
      </c>
      <c r="O150" s="36" t="n">
        <f aca="false">SQRT(M150^2+N150^2)</f>
        <v>4.01358783346926</v>
      </c>
      <c r="P150" s="40" t="n">
        <f aca="false">IF(J150="","",MAX(0,J150-1.96*O150/100))</f>
        <v>0.445943522401578</v>
      </c>
      <c r="Q150" s="40" t="n">
        <f aca="false">IF(J150="","",MIN(1,J150+1.96*O150/100))</f>
        <v>0.603276165473572</v>
      </c>
      <c r="R150" s="32" t="str">
        <f aca="false">IF(L150="","",IF(ABS(L150)&lt;=O150,"Yes","No"))</f>
        <v>Yes</v>
      </c>
      <c r="S150" s="32" t="str">
        <f aca="false">IF(L150="","",IF(ABS(L150)&lt;=1.96*O150,"Yes","No"))</f>
        <v>Yes</v>
      </c>
      <c r="T150" s="59" t="n">
        <f aca="false">IF(D150="","",ROUND(SQRT(((D150+G150)*O150/100)^2+(J150*(D150+G150)*0.07897)^2),0))</f>
        <v>48</v>
      </c>
      <c r="U150" s="32"/>
    </row>
    <row r="151" customFormat="false" ht="15" hidden="false" customHeight="false" outlineLevel="0" collapsed="false">
      <c r="A151" s="32" t="s">
        <v>230</v>
      </c>
      <c r="B151" s="32" t="s">
        <v>338</v>
      </c>
      <c r="C151" s="32" t="s">
        <v>338</v>
      </c>
      <c r="D151" s="59" t="n">
        <v>769</v>
      </c>
      <c r="E151" s="59" t="n">
        <v>850</v>
      </c>
      <c r="F151" s="68" t="n">
        <f aca="false">IF(E151="","",D151-E151)</f>
        <v>-81</v>
      </c>
      <c r="G151" s="59" t="n">
        <v>1243</v>
      </c>
      <c r="H151" s="59" t="n">
        <v>1311</v>
      </c>
      <c r="I151" s="68" t="n">
        <f aca="false">IF(H151="","",G151-H151)</f>
        <v>-68</v>
      </c>
      <c r="J151" s="40" t="n">
        <f aca="false">IF(OR(D151="",D151+G151=0),"",D151/(D151+G151))</f>
        <v>0.38220675944334</v>
      </c>
      <c r="K151" s="40" t="n">
        <f aca="false">IF(E151="","",E151/(E151+H151))</f>
        <v>0.39333641832485</v>
      </c>
      <c r="L151" s="69" t="n">
        <f aca="false">IF(OR(K151="",J151=""),"",(J151-K151)*100)</f>
        <v>-1.11296588815096</v>
      </c>
      <c r="M151" s="36" t="n">
        <v>3.65578877277347</v>
      </c>
      <c r="N151" s="36" t="n">
        <v>1.27629670766665</v>
      </c>
      <c r="O151" s="36" t="n">
        <f aca="false">SQRT(M151^2+N151^2)</f>
        <v>3.87217314142037</v>
      </c>
      <c r="P151" s="40" t="n">
        <f aca="false">IF(J151="","",MAX(0,J151-1.96*O151/100))</f>
        <v>0.306312165871501</v>
      </c>
      <c r="Q151" s="40" t="n">
        <f aca="false">IF(J151="","",MIN(1,J151+1.96*O151/100))</f>
        <v>0.458101353015179</v>
      </c>
      <c r="R151" s="32" t="str">
        <f aca="false">IF(L151="","",IF(ABS(L151)&lt;=O151,"Yes","No"))</f>
        <v>Yes</v>
      </c>
      <c r="S151" s="32" t="str">
        <f aca="false">IF(L151="","",IF(ABS(L151)&lt;=1.96*O151,"Yes","No"))</f>
        <v>Yes</v>
      </c>
      <c r="T151" s="59" t="n">
        <f aca="false">IF(D151="","",ROUND(SQRT(((D151+G151)*O151/100)^2+(J151*(D151+G151)*0.07933)^2),0))</f>
        <v>99</v>
      </c>
      <c r="U151" s="32"/>
    </row>
    <row r="152" customFormat="false" ht="15" hidden="false" customHeight="false" outlineLevel="0" collapsed="false">
      <c r="A152" s="32" t="s">
        <v>230</v>
      </c>
      <c r="B152" s="32" t="s">
        <v>339</v>
      </c>
      <c r="C152" s="32" t="s">
        <v>339</v>
      </c>
      <c r="D152" s="59" t="n">
        <v>442</v>
      </c>
      <c r="E152" s="59" t="n">
        <v>457</v>
      </c>
      <c r="F152" s="68" t="n">
        <f aca="false">IF(E152="","",D152-E152)</f>
        <v>-15</v>
      </c>
      <c r="G152" s="59" t="n">
        <v>736</v>
      </c>
      <c r="H152" s="59" t="n">
        <v>760</v>
      </c>
      <c r="I152" s="68" t="n">
        <f aca="false">IF(H152="","",G152-H152)</f>
        <v>-24</v>
      </c>
      <c r="J152" s="40" t="n">
        <f aca="false">IF(OR(D152="",D152+G152=0),"",D152/(D152+G152))</f>
        <v>0.375212224108659</v>
      </c>
      <c r="K152" s="40" t="n">
        <f aca="false">IF(E152="","",E152/(E152+H152))</f>
        <v>0.375513557929334</v>
      </c>
      <c r="L152" s="69" t="n">
        <f aca="false">IF(OR(K152="",J152=""),"",(J152-K152)*100)</f>
        <v>-0.0301333820675709</v>
      </c>
      <c r="M152" s="36" t="n">
        <v>3.65578877277347</v>
      </c>
      <c r="N152" s="36" t="n">
        <v>1.27629670766665</v>
      </c>
      <c r="O152" s="36" t="n">
        <f aca="false">SQRT(M152^2+N152^2)</f>
        <v>3.87217314142037</v>
      </c>
      <c r="P152" s="40" t="n">
        <f aca="false">IF(J152="","",MAX(0,J152-1.96*O152/100))</f>
        <v>0.29931763053682</v>
      </c>
      <c r="Q152" s="40" t="n">
        <f aca="false">IF(J152="","",MIN(1,J152+1.96*O152/100))</f>
        <v>0.451106817680498</v>
      </c>
      <c r="R152" s="32" t="str">
        <f aca="false">IF(L152="","",IF(ABS(L152)&lt;=O152,"Yes","No"))</f>
        <v>Yes</v>
      </c>
      <c r="S152" s="32" t="str">
        <f aca="false">IF(L152="","",IF(ABS(L152)&lt;=1.96*O152,"Yes","No"))</f>
        <v>Yes</v>
      </c>
      <c r="T152" s="59" t="n">
        <f aca="false">IF(D152="","",ROUND(SQRT(((D152+G152)*O152/100)^2+(J152*(D152+G152)*0.07933)^2),0))</f>
        <v>58</v>
      </c>
      <c r="U152" s="32"/>
    </row>
    <row r="153" customFormat="false" ht="15" hidden="false" customHeight="false" outlineLevel="0" collapsed="false">
      <c r="A153" s="32" t="s">
        <v>230</v>
      </c>
      <c r="B153" s="32" t="s">
        <v>340</v>
      </c>
      <c r="C153" s="32" t="s">
        <v>341</v>
      </c>
      <c r="D153" s="59" t="n">
        <v>134</v>
      </c>
      <c r="E153" s="59" t="n">
        <v>159</v>
      </c>
      <c r="F153" s="68" t="n">
        <f aca="false">IF(E153="","",D153-E153)</f>
        <v>-25</v>
      </c>
      <c r="G153" s="59" t="n">
        <v>341</v>
      </c>
      <c r="H153" s="59" t="n">
        <v>381</v>
      </c>
      <c r="I153" s="68" t="n">
        <f aca="false">IF(H153="","",G153-H153)</f>
        <v>-40</v>
      </c>
      <c r="J153" s="40" t="n">
        <f aca="false">IF(OR(D153="",D153+G153=0),"",D153/(D153+G153))</f>
        <v>0.282105263157895</v>
      </c>
      <c r="K153" s="40" t="n">
        <f aca="false">IF(E153="","",E153/(E153+H153))</f>
        <v>0.294444444444444</v>
      </c>
      <c r="L153" s="69" t="n">
        <f aca="false">IF(OR(K153="",J153=""),"",(J153-K153)*100)</f>
        <v>-1.23391812865497</v>
      </c>
      <c r="M153" s="36" t="n">
        <v>4.97544251941188</v>
      </c>
      <c r="N153" s="36" t="n">
        <v>1.27629670766665</v>
      </c>
      <c r="O153" s="36" t="n">
        <f aca="false">SQRT(M153^2+N153^2)</f>
        <v>5.13653205479849</v>
      </c>
      <c r="P153" s="40" t="n">
        <f aca="false">IF(J153="","",MAX(0,J153-1.96*O153/100))</f>
        <v>0.181429234883844</v>
      </c>
      <c r="Q153" s="40" t="n">
        <f aca="false">IF(J153="","",MIN(1,J153+1.96*O153/100))</f>
        <v>0.382781291431945</v>
      </c>
      <c r="R153" s="32" t="str">
        <f aca="false">IF(L153="","",IF(ABS(L153)&lt;=O153,"Yes","No"))</f>
        <v>Yes</v>
      </c>
      <c r="S153" s="32" t="str">
        <f aca="false">IF(L153="","",IF(ABS(L153)&lt;=1.96*O153,"Yes","No"))</f>
        <v>Yes</v>
      </c>
      <c r="T153" s="59" t="n">
        <f aca="false">IF(D153="","",ROUND(SQRT(((D153+G153)*O153/100)^2+(J153*(D153+G153)*0.12018)^2),0))</f>
        <v>29</v>
      </c>
      <c r="U153" s="32"/>
    </row>
    <row r="154" customFormat="false" ht="15" hidden="false" customHeight="false" outlineLevel="0" collapsed="false">
      <c r="A154" s="32" t="s">
        <v>230</v>
      </c>
      <c r="B154" s="32" t="s">
        <v>340</v>
      </c>
      <c r="C154" s="32" t="s">
        <v>342</v>
      </c>
      <c r="D154" s="59" t="n">
        <v>114</v>
      </c>
      <c r="E154" s="59" t="n">
        <v>116</v>
      </c>
      <c r="F154" s="68" t="n">
        <f aca="false">IF(E154="","",D154-E154)</f>
        <v>-2</v>
      </c>
      <c r="G154" s="59" t="n">
        <v>245</v>
      </c>
      <c r="H154" s="59" t="n">
        <v>244</v>
      </c>
      <c r="I154" s="68" t="n">
        <f aca="false">IF(H154="","",G154-H154)</f>
        <v>1</v>
      </c>
      <c r="J154" s="40" t="n">
        <f aca="false">IF(OR(D154="",D154+G154=0),"",D154/(D154+G154))</f>
        <v>0.317548746518106</v>
      </c>
      <c r="K154" s="40" t="n">
        <f aca="false">IF(E154="","",E154/(E154+H154))</f>
        <v>0.322222222222222</v>
      </c>
      <c r="L154" s="69" t="n">
        <f aca="false">IF(OR(K154="",J154=""),"",(J154-K154)*100)</f>
        <v>-0.467347570411641</v>
      </c>
      <c r="M154" s="36" t="n">
        <v>4.97544251941188</v>
      </c>
      <c r="N154" s="36" t="n">
        <v>1.27629670766665</v>
      </c>
      <c r="O154" s="36" t="n">
        <f aca="false">SQRT(M154^2+N154^2)</f>
        <v>5.13653205479849</v>
      </c>
      <c r="P154" s="40" t="n">
        <f aca="false">IF(J154="","",MAX(0,J154-1.96*O154/100))</f>
        <v>0.216872718244055</v>
      </c>
      <c r="Q154" s="40" t="n">
        <f aca="false">IF(J154="","",MIN(1,J154+1.96*O154/100))</f>
        <v>0.418224774792156</v>
      </c>
      <c r="R154" s="32" t="str">
        <f aca="false">IF(L154="","",IF(ABS(L154)&lt;=O154,"Yes","No"))</f>
        <v>Yes</v>
      </c>
      <c r="S154" s="32" t="str">
        <f aca="false">IF(L154="","",IF(ABS(L154)&lt;=1.96*O154,"Yes","No"))</f>
        <v>Yes</v>
      </c>
      <c r="T154" s="59" t="n">
        <f aca="false">IF(D154="","",ROUND(SQRT(((D154+G154)*O154/100)^2+(J154*(D154+G154)*0.12018)^2),0))</f>
        <v>23</v>
      </c>
      <c r="U154" s="32"/>
    </row>
    <row r="155" customFormat="false" ht="15" hidden="false" customHeight="false" outlineLevel="0" collapsed="false">
      <c r="A155" s="32" t="s">
        <v>230</v>
      </c>
      <c r="B155" s="32" t="s">
        <v>340</v>
      </c>
      <c r="C155" s="32" t="s">
        <v>343</v>
      </c>
      <c r="D155" s="59" t="n">
        <v>405</v>
      </c>
      <c r="E155" s="59" t="n">
        <v>444</v>
      </c>
      <c r="F155" s="68" t="n">
        <f aca="false">IF(E155="","",D155-E155)</f>
        <v>-39</v>
      </c>
      <c r="G155" s="59" t="n">
        <v>751</v>
      </c>
      <c r="H155" s="59" t="n">
        <v>809</v>
      </c>
      <c r="I155" s="68" t="n">
        <f aca="false">IF(H155="","",G155-H155)</f>
        <v>-58</v>
      </c>
      <c r="J155" s="40" t="n">
        <f aca="false">IF(OR(D155="",D155+G155=0),"",D155/(D155+G155))</f>
        <v>0.350346020761246</v>
      </c>
      <c r="K155" s="40" t="n">
        <f aca="false">IF(E155="","",E155/(E155+H155))</f>
        <v>0.354349561053472</v>
      </c>
      <c r="L155" s="69" t="n">
        <f aca="false">IF(OR(K155="",J155=""),"",(J155-K155)*100)</f>
        <v>-0.400354029222599</v>
      </c>
      <c r="M155" s="36" t="n">
        <v>3.65578877277347</v>
      </c>
      <c r="N155" s="36" t="n">
        <v>1.27629670766665</v>
      </c>
      <c r="O155" s="36" t="n">
        <f aca="false">SQRT(M155^2+N155^2)</f>
        <v>3.87217314142037</v>
      </c>
      <c r="P155" s="40" t="n">
        <f aca="false">IF(J155="","",MAX(0,J155-1.96*O155/100))</f>
        <v>0.274451427189406</v>
      </c>
      <c r="Q155" s="40" t="n">
        <f aca="false">IF(J155="","",MIN(1,J155+1.96*O155/100))</f>
        <v>0.426240614333085</v>
      </c>
      <c r="R155" s="32" t="str">
        <f aca="false">IF(L155="","",IF(ABS(L155)&lt;=O155,"Yes","No"))</f>
        <v>Yes</v>
      </c>
      <c r="S155" s="32" t="str">
        <f aca="false">IF(L155="","",IF(ABS(L155)&lt;=1.96*O155,"Yes","No"))</f>
        <v>Yes</v>
      </c>
      <c r="T155" s="59" t="n">
        <f aca="false">IF(D155="","",ROUND(SQRT(((D155+G155)*O155/100)^2+(J155*(D155+G155)*0.07933)^2),0))</f>
        <v>55</v>
      </c>
      <c r="U155" s="32"/>
    </row>
    <row r="156" customFormat="false" ht="15" hidden="false" customHeight="false" outlineLevel="0" collapsed="false">
      <c r="A156" s="32" t="s">
        <v>230</v>
      </c>
      <c r="B156" s="32" t="s">
        <v>344</v>
      </c>
      <c r="C156" s="32" t="s">
        <v>344</v>
      </c>
      <c r="D156" s="59" t="n">
        <v>718</v>
      </c>
      <c r="E156" s="59" t="n">
        <v>788</v>
      </c>
      <c r="F156" s="68" t="n">
        <f aca="false">IF(E156="","",D156-E156)</f>
        <v>-70</v>
      </c>
      <c r="G156" s="59" t="n">
        <v>627</v>
      </c>
      <c r="H156" s="59" t="n">
        <v>628</v>
      </c>
      <c r="I156" s="68" t="n">
        <f aca="false">IF(H156="","",G156-H156)</f>
        <v>-1</v>
      </c>
      <c r="J156" s="40" t="n">
        <f aca="false">IF(OR(D156="",D156+G156=0),"",D156/(D156+G156))</f>
        <v>0.533828996282528</v>
      </c>
      <c r="K156" s="40" t="n">
        <f aca="false">IF(E156="","",E156/(E156+H156))</f>
        <v>0.556497175141243</v>
      </c>
      <c r="L156" s="69" t="n">
        <f aca="false">IF(OR(K156="",J156=""),"",(J156-K156)*100)</f>
        <v>-2.26681788587151</v>
      </c>
      <c r="M156" s="36" t="n">
        <v>3.65578877277347</v>
      </c>
      <c r="N156" s="36" t="n">
        <v>1.27629670766665</v>
      </c>
      <c r="O156" s="36" t="n">
        <f aca="false">SQRT(M156^2+N156^2)</f>
        <v>3.87217314142037</v>
      </c>
      <c r="P156" s="40" t="n">
        <f aca="false">IF(J156="","",MAX(0,J156-1.96*O156/100))</f>
        <v>0.457934402710689</v>
      </c>
      <c r="Q156" s="40" t="n">
        <f aca="false">IF(J156="","",MIN(1,J156+1.96*O156/100))</f>
        <v>0.609723589854367</v>
      </c>
      <c r="R156" s="32" t="str">
        <f aca="false">IF(L156="","",IF(ABS(L156)&lt;=O156,"Yes","No"))</f>
        <v>Yes</v>
      </c>
      <c r="S156" s="32" t="str">
        <f aca="false">IF(L156="","",IF(ABS(L156)&lt;=1.96*O156,"Yes","No"))</f>
        <v>Yes</v>
      </c>
      <c r="T156" s="59" t="n">
        <f aca="false">IF(D156="","",ROUND(SQRT(((D156+G156)*O156/100)^2+(J156*(D156+G156)*0.07933)^2),0))</f>
        <v>77</v>
      </c>
      <c r="U156" s="32"/>
    </row>
    <row r="157" customFormat="false" ht="15" hidden="false" customHeight="false" outlineLevel="0" collapsed="false">
      <c r="A157" s="32" t="s">
        <v>230</v>
      </c>
      <c r="B157" s="32" t="s">
        <v>345</v>
      </c>
      <c r="C157" s="32" t="s">
        <v>346</v>
      </c>
      <c r="D157" s="59" t="n">
        <v>721</v>
      </c>
      <c r="E157" s="59" t="n">
        <v>830</v>
      </c>
      <c r="F157" s="68" t="n">
        <f aca="false">IF(E157="","",D157-E157)</f>
        <v>-109</v>
      </c>
      <c r="G157" s="59" t="n">
        <v>1040</v>
      </c>
      <c r="H157" s="59" t="n">
        <v>1043</v>
      </c>
      <c r="I157" s="68" t="n">
        <f aca="false">IF(H157="","",G157-H157)</f>
        <v>-3</v>
      </c>
      <c r="J157" s="40" t="n">
        <f aca="false">IF(OR(D157="",D157+G157=0),"",D157/(D157+G157))</f>
        <v>0.409426462237365</v>
      </c>
      <c r="K157" s="40" t="n">
        <f aca="false">IF(E157="","",E157/(E157+H157))</f>
        <v>0.443139348638548</v>
      </c>
      <c r="L157" s="69" t="n">
        <f aca="false">IF(OR(K157="",J157=""),"",(J157-K157)*100)</f>
        <v>-3.37128864011826</v>
      </c>
      <c r="M157" s="36" t="n">
        <v>3.65578877277347</v>
      </c>
      <c r="N157" s="36" t="n">
        <v>1.27629670766665</v>
      </c>
      <c r="O157" s="36" t="n">
        <f aca="false">SQRT(M157^2+N157^2)</f>
        <v>3.87217314142037</v>
      </c>
      <c r="P157" s="40" t="n">
        <f aca="false">IF(J157="","",MAX(0,J157-1.96*O157/100))</f>
        <v>0.333531868665526</v>
      </c>
      <c r="Q157" s="40" t="n">
        <f aca="false">IF(J157="","",MIN(1,J157+1.96*O157/100))</f>
        <v>0.485321055809204</v>
      </c>
      <c r="R157" s="32" t="str">
        <f aca="false">IF(L157="","",IF(ABS(L157)&lt;=O157,"Yes","No"))</f>
        <v>Yes</v>
      </c>
      <c r="S157" s="32" t="str">
        <f aca="false">IF(L157="","",IF(ABS(L157)&lt;=1.96*O157,"Yes","No"))</f>
        <v>Yes</v>
      </c>
      <c r="T157" s="59" t="n">
        <f aca="false">IF(D157="","",ROUND(SQRT(((D157+G157)*O157/100)^2+(J157*(D157+G157)*0.07933)^2),0))</f>
        <v>89</v>
      </c>
      <c r="U157" s="32"/>
    </row>
    <row r="158" customFormat="false" ht="15" hidden="false" customHeight="false" outlineLevel="0" collapsed="false">
      <c r="A158" s="32" t="s">
        <v>230</v>
      </c>
      <c r="B158" s="32" t="s">
        <v>345</v>
      </c>
      <c r="C158" s="32" t="s">
        <v>347</v>
      </c>
      <c r="D158" s="59" t="n">
        <v>613</v>
      </c>
      <c r="E158" s="59" t="n">
        <v>686</v>
      </c>
      <c r="F158" s="68" t="n">
        <f aca="false">IF(E158="","",D158-E158)</f>
        <v>-73</v>
      </c>
      <c r="G158" s="59" t="n">
        <v>871</v>
      </c>
      <c r="H158" s="59" t="n">
        <v>981</v>
      </c>
      <c r="I158" s="68" t="n">
        <f aca="false">IF(H158="","",G158-H158)</f>
        <v>-110</v>
      </c>
      <c r="J158" s="40" t="n">
        <f aca="false">IF(OR(D158="",D158+G158=0),"",D158/(D158+G158))</f>
        <v>0.413072776280323</v>
      </c>
      <c r="K158" s="40" t="n">
        <f aca="false">IF(E158="","",E158/(E158+H158))</f>
        <v>0.411517696460708</v>
      </c>
      <c r="L158" s="69" t="n">
        <f aca="false">IF(OR(K158="",J158=""),"",(J158-K158)*100)</f>
        <v>0.155507981961561</v>
      </c>
      <c r="M158" s="36" t="n">
        <v>3.65578877277347</v>
      </c>
      <c r="N158" s="36" t="n">
        <v>1.27629670766665</v>
      </c>
      <c r="O158" s="36" t="n">
        <f aca="false">SQRT(M158^2+N158^2)</f>
        <v>3.87217314142037</v>
      </c>
      <c r="P158" s="40" t="n">
        <f aca="false">IF(J158="","",MAX(0,J158-1.96*O158/100))</f>
        <v>0.337178182708484</v>
      </c>
      <c r="Q158" s="40" t="n">
        <f aca="false">IF(J158="","",MIN(1,J158+1.96*O158/100))</f>
        <v>0.488967369852163</v>
      </c>
      <c r="R158" s="32" t="str">
        <f aca="false">IF(L158="","",IF(ABS(L158)&lt;=O158,"Yes","No"))</f>
        <v>Yes</v>
      </c>
      <c r="S158" s="32" t="str">
        <f aca="false">IF(L158="","",IF(ABS(L158)&lt;=1.96*O158,"Yes","No"))</f>
        <v>Yes</v>
      </c>
      <c r="T158" s="59" t="n">
        <f aca="false">IF(D158="","",ROUND(SQRT(((D158+G158)*O158/100)^2+(J158*(D158+G158)*0.07933)^2),0))</f>
        <v>75</v>
      </c>
      <c r="U158" s="32"/>
    </row>
    <row r="159" customFormat="false" ht="15" hidden="false" customHeight="false" outlineLevel="0" collapsed="false">
      <c r="A159" s="32" t="s">
        <v>230</v>
      </c>
      <c r="B159" s="32" t="s">
        <v>345</v>
      </c>
      <c r="C159" s="32" t="s">
        <v>348</v>
      </c>
      <c r="D159" s="59" t="n">
        <v>328</v>
      </c>
      <c r="E159" s="59" t="n">
        <v>370</v>
      </c>
      <c r="F159" s="68" t="n">
        <f aca="false">IF(E159="","",D159-E159)</f>
        <v>-42</v>
      </c>
      <c r="G159" s="59" t="n">
        <v>463</v>
      </c>
      <c r="H159" s="59" t="n">
        <v>519</v>
      </c>
      <c r="I159" s="68" t="n">
        <f aca="false">IF(H159="","",G159-H159)</f>
        <v>-56</v>
      </c>
      <c r="J159" s="40" t="n">
        <f aca="false">IF(OR(D159="",D159+G159=0),"",D159/(D159+G159))</f>
        <v>0.414664981036662</v>
      </c>
      <c r="K159" s="40" t="n">
        <f aca="false">IF(E159="","",E159/(E159+H159))</f>
        <v>0.416197975253093</v>
      </c>
      <c r="L159" s="69" t="n">
        <f aca="false">IF(OR(K159="",J159=""),"",(J159-K159)*100)</f>
        <v>-0.153299421643094</v>
      </c>
      <c r="M159" s="36" t="n">
        <v>3.80525347525913</v>
      </c>
      <c r="N159" s="36" t="n">
        <v>1.27629670766665</v>
      </c>
      <c r="O159" s="36" t="n">
        <f aca="false">SQRT(M159^2+N159^2)</f>
        <v>4.01358783346926</v>
      </c>
      <c r="P159" s="40" t="n">
        <f aca="false">IF(J159="","",MAX(0,J159-1.96*O159/100))</f>
        <v>0.335998659500665</v>
      </c>
      <c r="Q159" s="40" t="n">
        <f aca="false">IF(J159="","",MIN(1,J159+1.96*O159/100))</f>
        <v>0.49333130257266</v>
      </c>
      <c r="R159" s="32" t="str">
        <f aca="false">IF(L159="","",IF(ABS(L159)&lt;=O159,"Yes","No"))</f>
        <v>Yes</v>
      </c>
      <c r="S159" s="32" t="str">
        <f aca="false">IF(L159="","",IF(ABS(L159)&lt;=1.96*O159,"Yes","No"))</f>
        <v>Yes</v>
      </c>
      <c r="T159" s="59" t="n">
        <f aca="false">IF(D159="","",ROUND(SQRT(((D159+G159)*O159/100)^2+(J159*(D159+G159)*0.07897)^2),0))</f>
        <v>41</v>
      </c>
      <c r="U159" s="32"/>
    </row>
    <row r="160" customFormat="false" ht="15" hidden="false" customHeight="false" outlineLevel="0" collapsed="false">
      <c r="A160" s="32" t="s">
        <v>230</v>
      </c>
      <c r="B160" s="32" t="s">
        <v>345</v>
      </c>
      <c r="C160" s="32" t="s">
        <v>349</v>
      </c>
      <c r="D160" s="59" t="n">
        <v>485</v>
      </c>
      <c r="E160" s="59" t="n">
        <v>521</v>
      </c>
      <c r="F160" s="68" t="n">
        <f aca="false">IF(E160="","",D160-E160)</f>
        <v>-36</v>
      </c>
      <c r="G160" s="59" t="n">
        <v>677</v>
      </c>
      <c r="H160" s="59" t="n">
        <v>758</v>
      </c>
      <c r="I160" s="68" t="n">
        <f aca="false">IF(H160="","",G160-H160)</f>
        <v>-81</v>
      </c>
      <c r="J160" s="40" t="n">
        <f aca="false">IF(OR(D160="",D160+G160=0),"",D160/(D160+G160))</f>
        <v>0.417383820998279</v>
      </c>
      <c r="K160" s="40" t="n">
        <f aca="false">IF(E160="","",E160/(E160+H160))</f>
        <v>0.407349491790461</v>
      </c>
      <c r="L160" s="69" t="n">
        <f aca="false">IF(OR(K160="",J160=""),"",(J160-K160)*100)</f>
        <v>1.00343292078175</v>
      </c>
      <c r="M160" s="36" t="n">
        <v>3.65578877277347</v>
      </c>
      <c r="N160" s="36" t="n">
        <v>1.27629670766665</v>
      </c>
      <c r="O160" s="36" t="n">
        <f aca="false">SQRT(M160^2+N160^2)</f>
        <v>3.87217314142037</v>
      </c>
      <c r="P160" s="40" t="n">
        <f aca="false">IF(J160="","",MAX(0,J160-1.96*O160/100))</f>
        <v>0.34148922742644</v>
      </c>
      <c r="Q160" s="40" t="n">
        <f aca="false">IF(J160="","",MIN(1,J160+1.96*O160/100))</f>
        <v>0.493278414570118</v>
      </c>
      <c r="R160" s="32" t="str">
        <f aca="false">IF(L160="","",IF(ABS(L160)&lt;=O160,"Yes","No"))</f>
        <v>Yes</v>
      </c>
      <c r="S160" s="32" t="str">
        <f aca="false">IF(L160="","",IF(ABS(L160)&lt;=1.96*O160,"Yes","No"))</f>
        <v>Yes</v>
      </c>
      <c r="T160" s="59" t="n">
        <f aca="false">IF(D160="","",ROUND(SQRT(((D160+G160)*O160/100)^2+(J160*(D160+G160)*0.07933)^2),0))</f>
        <v>59</v>
      </c>
      <c r="U160" s="32"/>
    </row>
    <row r="161" customFormat="false" ht="15" hidden="false" customHeight="false" outlineLevel="0" collapsed="false">
      <c r="A161" s="32" t="s">
        <v>230</v>
      </c>
      <c r="B161" s="32" t="s">
        <v>345</v>
      </c>
      <c r="C161" s="32" t="s">
        <v>350</v>
      </c>
      <c r="D161" s="59" t="n">
        <v>419</v>
      </c>
      <c r="E161" s="59" t="n">
        <v>474</v>
      </c>
      <c r="F161" s="68" t="n">
        <f aca="false">IF(E161="","",D161-E161)</f>
        <v>-55</v>
      </c>
      <c r="G161" s="59" t="n">
        <v>636</v>
      </c>
      <c r="H161" s="59" t="n">
        <v>704</v>
      </c>
      <c r="I161" s="68" t="n">
        <f aca="false">IF(H161="","",G161-H161)</f>
        <v>-68</v>
      </c>
      <c r="J161" s="40" t="n">
        <f aca="false">IF(OR(D161="",D161+G161=0),"",D161/(D161+G161))</f>
        <v>0.397156398104265</v>
      </c>
      <c r="K161" s="40" t="n">
        <f aca="false">IF(E161="","",E161/(E161+H161))</f>
        <v>0.402376910016978</v>
      </c>
      <c r="L161" s="69" t="n">
        <f aca="false">IF(OR(K161="",J161=""),"",(J161-K161)*100)</f>
        <v>-0.522051191271256</v>
      </c>
      <c r="M161" s="36" t="n">
        <v>3.65578877277347</v>
      </c>
      <c r="N161" s="36" t="n">
        <v>1.27629670766665</v>
      </c>
      <c r="O161" s="36" t="n">
        <f aca="false">SQRT(M161^2+N161^2)</f>
        <v>3.87217314142037</v>
      </c>
      <c r="P161" s="40" t="n">
        <f aca="false">IF(J161="","",MAX(0,J161-1.96*O161/100))</f>
        <v>0.321261804532426</v>
      </c>
      <c r="Q161" s="40" t="n">
        <f aca="false">IF(J161="","",MIN(1,J161+1.96*O161/100))</f>
        <v>0.473050991676105</v>
      </c>
      <c r="R161" s="32" t="str">
        <f aca="false">IF(L161="","",IF(ABS(L161)&lt;=O161,"Yes","No"))</f>
        <v>Yes</v>
      </c>
      <c r="S161" s="32" t="str">
        <f aca="false">IF(L161="","",IF(ABS(L161)&lt;=1.96*O161,"Yes","No"))</f>
        <v>Yes</v>
      </c>
      <c r="T161" s="59" t="n">
        <f aca="false">IF(D161="","",ROUND(SQRT(((D161+G161)*O161/100)^2+(J161*(D161+G161)*0.07933)^2),0))</f>
        <v>53</v>
      </c>
      <c r="U161" s="32"/>
    </row>
    <row r="162" customFormat="false" ht="15" hidden="false" customHeight="false" outlineLevel="0" collapsed="false">
      <c r="A162" s="32" t="s">
        <v>230</v>
      </c>
      <c r="B162" s="32" t="s">
        <v>345</v>
      </c>
      <c r="C162" s="32" t="s">
        <v>351</v>
      </c>
      <c r="D162" s="59" t="n">
        <v>335</v>
      </c>
      <c r="E162" s="59" t="n">
        <v>374</v>
      </c>
      <c r="F162" s="68" t="n">
        <f aca="false">IF(E162="","",D162-E162)</f>
        <v>-39</v>
      </c>
      <c r="G162" s="59" t="n">
        <v>434</v>
      </c>
      <c r="H162" s="59" t="n">
        <v>457</v>
      </c>
      <c r="I162" s="68" t="n">
        <f aca="false">IF(H162="","",G162-H162)</f>
        <v>-23</v>
      </c>
      <c r="J162" s="40" t="n">
        <f aca="false">IF(OR(D162="",D162+G162=0),"",D162/(D162+G162))</f>
        <v>0.435630689206762</v>
      </c>
      <c r="K162" s="40" t="n">
        <f aca="false">IF(E162="","",E162/(E162+H162))</f>
        <v>0.450060168471721</v>
      </c>
      <c r="L162" s="69" t="n">
        <f aca="false">IF(OR(K162="",J162=""),"",(J162-K162)*100)</f>
        <v>-1.44294792649588</v>
      </c>
      <c r="M162" s="36" t="n">
        <v>3.80525347525913</v>
      </c>
      <c r="N162" s="36" t="n">
        <v>1.27629670766665</v>
      </c>
      <c r="O162" s="36" t="n">
        <f aca="false">SQRT(M162^2+N162^2)</f>
        <v>4.01358783346926</v>
      </c>
      <c r="P162" s="40" t="n">
        <f aca="false">IF(J162="","",MAX(0,J162-1.96*O162/100))</f>
        <v>0.356964367670765</v>
      </c>
      <c r="Q162" s="40" t="n">
        <f aca="false">IF(J162="","",MIN(1,J162+1.96*O162/100))</f>
        <v>0.51429701074276</v>
      </c>
      <c r="R162" s="32" t="str">
        <f aca="false">IF(L162="","",IF(ABS(L162)&lt;=O162,"Yes","No"))</f>
        <v>Yes</v>
      </c>
      <c r="S162" s="32" t="str">
        <f aca="false">IF(L162="","",IF(ABS(L162)&lt;=1.96*O162,"Yes","No"))</f>
        <v>Yes</v>
      </c>
      <c r="T162" s="59" t="n">
        <f aca="false">IF(D162="","",ROUND(SQRT(((D162+G162)*O162/100)^2+(J162*(D162+G162)*0.07897)^2),0))</f>
        <v>41</v>
      </c>
      <c r="U162" s="32"/>
    </row>
    <row r="163" customFormat="false" ht="15" hidden="false" customHeight="false" outlineLevel="0" collapsed="false">
      <c r="A163" s="32" t="s">
        <v>230</v>
      </c>
      <c r="B163" s="32" t="s">
        <v>352</v>
      </c>
      <c r="C163" s="32" t="s">
        <v>353</v>
      </c>
      <c r="D163" s="59" t="n">
        <v>524</v>
      </c>
      <c r="E163" s="59" t="n">
        <v>504</v>
      </c>
      <c r="F163" s="68" t="n">
        <f aca="false">IF(E163="","",D163-E163)</f>
        <v>20</v>
      </c>
      <c r="G163" s="59" t="n">
        <v>441</v>
      </c>
      <c r="H163" s="59" t="n">
        <v>501</v>
      </c>
      <c r="I163" s="68" t="n">
        <f aca="false">IF(H163="","",G163-H163)</f>
        <v>-60</v>
      </c>
      <c r="J163" s="40" t="n">
        <f aca="false">IF(OR(D163="",D163+G163=0),"",D163/(D163+G163))</f>
        <v>0.54300518134715</v>
      </c>
      <c r="K163" s="40" t="n">
        <f aca="false">IF(E163="","",E163/(E163+H163))</f>
        <v>0.501492537313433</v>
      </c>
      <c r="L163" s="69" t="n">
        <f aca="false">IF(OR(K163="",J163=""),"",(J163-K163)*100)</f>
        <v>4.15126440337175</v>
      </c>
      <c r="M163" s="36" t="n">
        <v>3.65578877277347</v>
      </c>
      <c r="N163" s="36" t="n">
        <v>1.27629670766665</v>
      </c>
      <c r="O163" s="36" t="n">
        <f aca="false">SQRT(M163^2+N163^2)</f>
        <v>3.87217314142037</v>
      </c>
      <c r="P163" s="40" t="n">
        <f aca="false">IF(J163="","",MAX(0,J163-1.96*O163/100))</f>
        <v>0.467110587775311</v>
      </c>
      <c r="Q163" s="40" t="n">
        <f aca="false">IF(J163="","",MIN(1,J163+1.96*O163/100))</f>
        <v>0.61889977491899</v>
      </c>
      <c r="R163" s="32" t="str">
        <f aca="false">IF(L163="","",IF(ABS(L163)&lt;=O163,"Yes","No"))</f>
        <v>No</v>
      </c>
      <c r="S163" s="32" t="str">
        <f aca="false">IF(L163="","",IF(ABS(L163)&lt;=1.96*O163,"Yes","No"))</f>
        <v>Yes</v>
      </c>
      <c r="T163" s="59" t="n">
        <f aca="false">IF(D163="","",ROUND(SQRT(((D163+G163)*O163/100)^2+(J163*(D163+G163)*0.07933)^2),0))</f>
        <v>56</v>
      </c>
      <c r="U163" s="32"/>
    </row>
    <row r="164" customFormat="false" ht="15" hidden="false" customHeight="false" outlineLevel="0" collapsed="false">
      <c r="A164" s="32" t="s">
        <v>230</v>
      </c>
      <c r="B164" s="32" t="s">
        <v>352</v>
      </c>
      <c r="C164" s="32" t="s">
        <v>354</v>
      </c>
      <c r="D164" s="59" t="n">
        <v>593</v>
      </c>
      <c r="E164" s="59" t="n">
        <v>602</v>
      </c>
      <c r="F164" s="68" t="n">
        <f aca="false">IF(E164="","",D164-E164)</f>
        <v>-9</v>
      </c>
      <c r="G164" s="59" t="n">
        <v>501</v>
      </c>
      <c r="H164" s="59" t="n">
        <v>577</v>
      </c>
      <c r="I164" s="68" t="n">
        <f aca="false">IF(H164="","",G164-H164)</f>
        <v>-76</v>
      </c>
      <c r="J164" s="40" t="n">
        <f aca="false">IF(OR(D164="",D164+G164=0),"",D164/(D164+G164))</f>
        <v>0.542047531992687</v>
      </c>
      <c r="K164" s="40" t="n">
        <f aca="false">IF(E164="","",E164/(E164+H164))</f>
        <v>0.510602205258694</v>
      </c>
      <c r="L164" s="69" t="n">
        <f aca="false">IF(OR(K164="",J164=""),"",(J164-K164)*100)</f>
        <v>3.14453267339936</v>
      </c>
      <c r="M164" s="36" t="n">
        <v>3.65578877277347</v>
      </c>
      <c r="N164" s="36" t="n">
        <v>1.27629670766665</v>
      </c>
      <c r="O164" s="36" t="n">
        <f aca="false">SQRT(M164^2+N164^2)</f>
        <v>3.87217314142037</v>
      </c>
      <c r="P164" s="40" t="n">
        <f aca="false">IF(J164="","",MAX(0,J164-1.96*O164/100))</f>
        <v>0.466152938420848</v>
      </c>
      <c r="Q164" s="40" t="n">
        <f aca="false">IF(J164="","",MIN(1,J164+1.96*O164/100))</f>
        <v>0.617942125564527</v>
      </c>
      <c r="R164" s="32" t="str">
        <f aca="false">IF(L164="","",IF(ABS(L164)&lt;=O164,"Yes","No"))</f>
        <v>Yes</v>
      </c>
      <c r="S164" s="32" t="str">
        <f aca="false">IF(L164="","",IF(ABS(L164)&lt;=1.96*O164,"Yes","No"))</f>
        <v>Yes</v>
      </c>
      <c r="T164" s="59" t="n">
        <f aca="false">IF(D164="","",ROUND(SQRT(((D164+G164)*O164/100)^2+(J164*(D164+G164)*0.07933)^2),0))</f>
        <v>63</v>
      </c>
      <c r="U164" s="32"/>
    </row>
    <row r="165" customFormat="false" ht="15" hidden="false" customHeight="false" outlineLevel="0" collapsed="false">
      <c r="A165" s="32" t="s">
        <v>230</v>
      </c>
      <c r="B165" s="32" t="s">
        <v>352</v>
      </c>
      <c r="C165" s="32" t="s">
        <v>355</v>
      </c>
      <c r="D165" s="59" t="n">
        <v>260</v>
      </c>
      <c r="E165" s="59" t="n">
        <v>292</v>
      </c>
      <c r="F165" s="68" t="n">
        <f aca="false">IF(E165="","",D165-E165)</f>
        <v>-32</v>
      </c>
      <c r="G165" s="59" t="n">
        <v>239</v>
      </c>
      <c r="H165" s="59" t="n">
        <v>268</v>
      </c>
      <c r="I165" s="68" t="n">
        <f aca="false">IF(H165="","",G165-H165)</f>
        <v>-29</v>
      </c>
      <c r="J165" s="40" t="n">
        <f aca="false">IF(OR(D165="",D165+G165=0),"",D165/(D165+G165))</f>
        <v>0.521042084168337</v>
      </c>
      <c r="K165" s="40" t="n">
        <f aca="false">IF(E165="","",E165/(E165+H165))</f>
        <v>0.521428571428572</v>
      </c>
      <c r="L165" s="69" t="n">
        <f aca="false">IF(OR(K165="",J165=""),"",(J165-K165)*100)</f>
        <v>-0.0386487260234825</v>
      </c>
      <c r="M165" s="36" t="n">
        <v>4.97544251941188</v>
      </c>
      <c r="N165" s="36" t="n">
        <v>1.27629670766665</v>
      </c>
      <c r="O165" s="36" t="n">
        <f aca="false">SQRT(M165^2+N165^2)</f>
        <v>5.13653205479849</v>
      </c>
      <c r="P165" s="40" t="n">
        <f aca="false">IF(J165="","",MAX(0,J165-1.96*O165/100))</f>
        <v>0.420366055894286</v>
      </c>
      <c r="Q165" s="40" t="n">
        <f aca="false">IF(J165="","",MIN(1,J165+1.96*O165/100))</f>
        <v>0.621718112442387</v>
      </c>
      <c r="R165" s="32" t="str">
        <f aca="false">IF(L165="","",IF(ABS(L165)&lt;=O165,"Yes","No"))</f>
        <v>Yes</v>
      </c>
      <c r="S165" s="32" t="str">
        <f aca="false">IF(L165="","",IF(ABS(L165)&lt;=1.96*O165,"Yes","No"))</f>
        <v>Yes</v>
      </c>
      <c r="T165" s="59" t="n">
        <f aca="false">IF(D165="","",ROUND(SQRT(((D165+G165)*O165/100)^2+(J165*(D165+G165)*0.12018)^2),0))</f>
        <v>40</v>
      </c>
      <c r="U165" s="32"/>
    </row>
    <row r="166" customFormat="false" ht="15" hidden="false" customHeight="false" outlineLevel="0" collapsed="false">
      <c r="A166" s="32" t="s">
        <v>230</v>
      </c>
      <c r="B166" s="32" t="s">
        <v>352</v>
      </c>
      <c r="C166" s="32" t="s">
        <v>356</v>
      </c>
      <c r="D166" s="59" t="n">
        <v>296</v>
      </c>
      <c r="E166" s="59" t="n">
        <v>331</v>
      </c>
      <c r="F166" s="68" t="n">
        <f aca="false">IF(E166="","",D166-E166)</f>
        <v>-35</v>
      </c>
      <c r="G166" s="59" t="n">
        <v>255</v>
      </c>
      <c r="H166" s="59" t="n">
        <v>297</v>
      </c>
      <c r="I166" s="68" t="n">
        <f aca="false">IF(H166="","",G166-H166)</f>
        <v>-42</v>
      </c>
      <c r="J166" s="40" t="n">
        <f aca="false">IF(OR(D166="",D166+G166=0),"",D166/(D166+G166))</f>
        <v>0.537205081669692</v>
      </c>
      <c r="K166" s="40" t="n">
        <f aca="false">IF(E166="","",E166/(E166+H166))</f>
        <v>0.527070063694268</v>
      </c>
      <c r="L166" s="69" t="n">
        <f aca="false">IF(OR(K166="",J166=""),"",(J166-K166)*100)</f>
        <v>1.01350179754239</v>
      </c>
      <c r="M166" s="36" t="n">
        <v>3.80525347525913</v>
      </c>
      <c r="N166" s="36" t="n">
        <v>1.27629670766665</v>
      </c>
      <c r="O166" s="36" t="n">
        <f aca="false">SQRT(M166^2+N166^2)</f>
        <v>4.01358783346926</v>
      </c>
      <c r="P166" s="40" t="n">
        <f aca="false">IF(J166="","",MAX(0,J166-1.96*O166/100))</f>
        <v>0.458538760133694</v>
      </c>
      <c r="Q166" s="40" t="n">
        <f aca="false">IF(J166="","",MIN(1,J166+1.96*O166/100))</f>
        <v>0.615871403205689</v>
      </c>
      <c r="R166" s="32" t="str">
        <f aca="false">IF(L166="","",IF(ABS(L166)&lt;=O166,"Yes","No"))</f>
        <v>Yes</v>
      </c>
      <c r="S166" s="32" t="str">
        <f aca="false">IF(L166="","",IF(ABS(L166)&lt;=1.96*O166,"Yes","No"))</f>
        <v>Yes</v>
      </c>
      <c r="T166" s="59" t="n">
        <f aca="false">IF(D166="","",ROUND(SQRT(((D166+G166)*O166/100)^2+(J166*(D166+G166)*0.07897)^2),0))</f>
        <v>32</v>
      </c>
      <c r="U166" s="32"/>
    </row>
    <row r="167" customFormat="false" ht="15" hidden="false" customHeight="false" outlineLevel="0" collapsed="false">
      <c r="A167" s="32" t="s">
        <v>230</v>
      </c>
      <c r="B167" s="32" t="s">
        <v>352</v>
      </c>
      <c r="C167" s="32" t="s">
        <v>357</v>
      </c>
      <c r="D167" s="59" t="n">
        <v>429</v>
      </c>
      <c r="E167" s="59" t="n">
        <v>418</v>
      </c>
      <c r="F167" s="68" t="n">
        <f aca="false">IF(E167="","",D167-E167)</f>
        <v>11</v>
      </c>
      <c r="G167" s="59" t="n">
        <v>425</v>
      </c>
      <c r="H167" s="59" t="n">
        <v>445</v>
      </c>
      <c r="I167" s="68" t="n">
        <f aca="false">IF(H167="","",G167-H167)</f>
        <v>-20</v>
      </c>
      <c r="J167" s="40" t="n">
        <f aca="false">IF(OR(D167="",D167+G167=0),"",D167/(D167+G167))</f>
        <v>0.502341920374707</v>
      </c>
      <c r="K167" s="40" t="n">
        <f aca="false">IF(E167="","",E167/(E167+H167))</f>
        <v>0.484356894553882</v>
      </c>
      <c r="L167" s="69" t="n">
        <f aca="false">IF(OR(K167="",J167=""),"",(J167-K167)*100)</f>
        <v>1.79850258208255</v>
      </c>
      <c r="M167" s="36" t="n">
        <v>3.65578877277347</v>
      </c>
      <c r="N167" s="36" t="n">
        <v>1.27629670766665</v>
      </c>
      <c r="O167" s="36" t="n">
        <f aca="false">SQRT(M167^2+N167^2)</f>
        <v>3.87217314142037</v>
      </c>
      <c r="P167" s="40" t="n">
        <f aca="false">IF(J167="","",MAX(0,J167-1.96*O167/100))</f>
        <v>0.426447326802868</v>
      </c>
      <c r="Q167" s="40" t="n">
        <f aca="false">IF(J167="","",MIN(1,J167+1.96*O167/100))</f>
        <v>0.578236513946547</v>
      </c>
      <c r="R167" s="32" t="str">
        <f aca="false">IF(L167="","",IF(ABS(L167)&lt;=O167,"Yes","No"))</f>
        <v>Yes</v>
      </c>
      <c r="S167" s="32" t="str">
        <f aca="false">IF(L167="","",IF(ABS(L167)&lt;=1.96*O167,"Yes","No"))</f>
        <v>Yes</v>
      </c>
      <c r="T167" s="59" t="n">
        <f aca="false">IF(D167="","",ROUND(SQRT(((D167+G167)*O167/100)^2+(J167*(D167+G167)*0.07933)^2),0))</f>
        <v>47</v>
      </c>
      <c r="U167" s="32"/>
    </row>
    <row r="168" customFormat="false" ht="15" hidden="false" customHeight="false" outlineLevel="0" collapsed="false">
      <c r="A168" s="32" t="s">
        <v>230</v>
      </c>
      <c r="B168" s="32" t="s">
        <v>352</v>
      </c>
      <c r="C168" s="32" t="s">
        <v>358</v>
      </c>
      <c r="D168" s="59" t="n">
        <v>270</v>
      </c>
      <c r="E168" s="59" t="n">
        <v>266</v>
      </c>
      <c r="F168" s="68" t="n">
        <f aca="false">IF(E168="","",D168-E168)</f>
        <v>4</v>
      </c>
      <c r="G168" s="59" t="n">
        <v>259</v>
      </c>
      <c r="H168" s="59" t="n">
        <v>293</v>
      </c>
      <c r="I168" s="68" t="n">
        <f aca="false">IF(H168="","",G168-H168)</f>
        <v>-34</v>
      </c>
      <c r="J168" s="40" t="n">
        <f aca="false">IF(OR(D168="",D168+G168=0),"",D168/(D168+G168))</f>
        <v>0.510396975425331</v>
      </c>
      <c r="K168" s="40" t="n">
        <f aca="false">IF(E168="","",E168/(E168+H168))</f>
        <v>0.475849731663685</v>
      </c>
      <c r="L168" s="69" t="n">
        <f aca="false">IF(OR(K168="",J168=""),"",(J168-K168)*100)</f>
        <v>3.45472437616456</v>
      </c>
      <c r="M168" s="36" t="n">
        <v>3.80525347525913</v>
      </c>
      <c r="N168" s="36" t="n">
        <v>1.27629670766665</v>
      </c>
      <c r="O168" s="36" t="n">
        <f aca="false">SQRT(M168^2+N168^2)</f>
        <v>4.01358783346926</v>
      </c>
      <c r="P168" s="40" t="n">
        <f aca="false">IF(J168="","",MAX(0,J168-1.96*O168/100))</f>
        <v>0.431730653889333</v>
      </c>
      <c r="Q168" s="40" t="n">
        <f aca="false">IF(J168="","",MIN(1,J168+1.96*O168/100))</f>
        <v>0.589063296961328</v>
      </c>
      <c r="R168" s="32" t="str">
        <f aca="false">IF(L168="","",IF(ABS(L168)&lt;=O168,"Yes","No"))</f>
        <v>Yes</v>
      </c>
      <c r="S168" s="32" t="str">
        <f aca="false">IF(L168="","",IF(ABS(L168)&lt;=1.96*O168,"Yes","No"))</f>
        <v>Yes</v>
      </c>
      <c r="T168" s="59" t="n">
        <f aca="false">IF(D168="","",ROUND(SQRT(((D168+G168)*O168/100)^2+(J168*(D168+G168)*0.07897)^2),0))</f>
        <v>30</v>
      </c>
      <c r="U168" s="32"/>
    </row>
    <row r="169" customFormat="false" ht="15" hidden="false" customHeight="false" outlineLevel="0" collapsed="false">
      <c r="A169" s="32" t="s">
        <v>230</v>
      </c>
      <c r="B169" s="32" t="s">
        <v>352</v>
      </c>
      <c r="C169" s="32" t="s">
        <v>359</v>
      </c>
      <c r="D169" s="59" t="n">
        <v>315</v>
      </c>
      <c r="E169" s="59" t="n">
        <v>350</v>
      </c>
      <c r="F169" s="68" t="n">
        <f aca="false">IF(E169="","",D169-E169)</f>
        <v>-35</v>
      </c>
      <c r="G169" s="59" t="n">
        <v>298</v>
      </c>
      <c r="H169" s="59" t="n">
        <v>297</v>
      </c>
      <c r="I169" s="68" t="n">
        <f aca="false">IF(H169="","",G169-H169)</f>
        <v>1</v>
      </c>
      <c r="J169" s="40" t="n">
        <f aca="false">IF(OR(D169="",D169+G169=0),"",D169/(D169+G169))</f>
        <v>0.513866231647635</v>
      </c>
      <c r="K169" s="40" t="n">
        <f aca="false">IF(E169="","",E169/(E169+H169))</f>
        <v>0.540958268933539</v>
      </c>
      <c r="L169" s="69" t="n">
        <f aca="false">IF(OR(K169="",J169=""),"",(J169-K169)*100)</f>
        <v>-2.70920372859048</v>
      </c>
      <c r="M169" s="36" t="n">
        <v>3.80525347525913</v>
      </c>
      <c r="N169" s="36" t="n">
        <v>1.27629670766665</v>
      </c>
      <c r="O169" s="36" t="n">
        <f aca="false">SQRT(M169^2+N169^2)</f>
        <v>4.01358783346926</v>
      </c>
      <c r="P169" s="40" t="n">
        <f aca="false">IF(J169="","",MAX(0,J169-1.96*O169/100))</f>
        <v>0.435199910111637</v>
      </c>
      <c r="Q169" s="40" t="n">
        <f aca="false">IF(J169="","",MIN(1,J169+1.96*O169/100))</f>
        <v>0.592532553183632</v>
      </c>
      <c r="R169" s="32" t="str">
        <f aca="false">IF(L169="","",IF(ABS(L169)&lt;=O169,"Yes","No"))</f>
        <v>Yes</v>
      </c>
      <c r="S169" s="32" t="str">
        <f aca="false">IF(L169="","",IF(ABS(L169)&lt;=1.96*O169,"Yes","No"))</f>
        <v>Yes</v>
      </c>
      <c r="T169" s="59" t="n">
        <f aca="false">IF(D169="","",ROUND(SQRT(((D169+G169)*O169/100)^2+(J169*(D169+G169)*0.07897)^2),0))</f>
        <v>35</v>
      </c>
      <c r="U169" s="32"/>
    </row>
    <row r="170" customFormat="false" ht="15" hidden="false" customHeight="false" outlineLevel="0" collapsed="false">
      <c r="A170" s="32" t="s">
        <v>230</v>
      </c>
      <c r="B170" s="32" t="s">
        <v>352</v>
      </c>
      <c r="C170" s="32" t="s">
        <v>360</v>
      </c>
      <c r="D170" s="59" t="n">
        <v>471</v>
      </c>
      <c r="E170" s="59" t="n">
        <v>476</v>
      </c>
      <c r="F170" s="68" t="n">
        <f aca="false">IF(E170="","",D170-E170)</f>
        <v>-5</v>
      </c>
      <c r="G170" s="59" t="n">
        <v>445</v>
      </c>
      <c r="H170" s="59" t="n">
        <v>451</v>
      </c>
      <c r="I170" s="68" t="n">
        <f aca="false">IF(H170="","",G170-H170)</f>
        <v>-6</v>
      </c>
      <c r="J170" s="40" t="n">
        <f aca="false">IF(OR(D170="",D170+G170=0),"",D170/(D170+G170))</f>
        <v>0.514192139737991</v>
      </c>
      <c r="K170" s="40" t="n">
        <f aca="false">IF(E170="","",E170/(E170+H170))</f>
        <v>0.513484358144552</v>
      </c>
      <c r="L170" s="69" t="n">
        <f aca="false">IF(OR(K170="",J170=""),"",(J170-K170)*100)</f>
        <v>0.0707781593438983</v>
      </c>
      <c r="M170" s="36" t="n">
        <v>3.65578877277347</v>
      </c>
      <c r="N170" s="36" t="n">
        <v>1.27629670766665</v>
      </c>
      <c r="O170" s="36" t="n">
        <f aca="false">SQRT(M170^2+N170^2)</f>
        <v>3.87217314142037</v>
      </c>
      <c r="P170" s="40" t="n">
        <f aca="false">IF(J170="","",MAX(0,J170-1.96*O170/100))</f>
        <v>0.438297546166152</v>
      </c>
      <c r="Q170" s="40" t="n">
        <f aca="false">IF(J170="","",MIN(1,J170+1.96*O170/100))</f>
        <v>0.590086733309831</v>
      </c>
      <c r="R170" s="32" t="str">
        <f aca="false">IF(L170="","",IF(ABS(L170)&lt;=O170,"Yes","No"))</f>
        <v>Yes</v>
      </c>
      <c r="S170" s="32" t="str">
        <f aca="false">IF(L170="","",IF(ABS(L170)&lt;=1.96*O170,"Yes","No"))</f>
        <v>Yes</v>
      </c>
      <c r="T170" s="59" t="n">
        <f aca="false">IF(D170="","",ROUND(SQRT(((D170+G170)*O170/100)^2+(J170*(D170+G170)*0.07933)^2),0))</f>
        <v>52</v>
      </c>
      <c r="U170" s="32"/>
    </row>
    <row r="171" customFormat="false" ht="15" hidden="false" customHeight="false" outlineLevel="0" collapsed="false">
      <c r="A171" s="32" t="s">
        <v>230</v>
      </c>
      <c r="B171" s="32" t="s">
        <v>361</v>
      </c>
      <c r="C171" s="32" t="s">
        <v>362</v>
      </c>
      <c r="D171" s="59" t="n">
        <v>167</v>
      </c>
      <c r="E171" s="59" t="n">
        <v>186</v>
      </c>
      <c r="F171" s="68" t="n">
        <f aca="false">IF(E171="","",D171-E171)</f>
        <v>-19</v>
      </c>
      <c r="G171" s="59" t="n">
        <v>211</v>
      </c>
      <c r="H171" s="59" t="n">
        <v>201</v>
      </c>
      <c r="I171" s="68" t="n">
        <f aca="false">IF(H171="","",G171-H171)</f>
        <v>10</v>
      </c>
      <c r="J171" s="40" t="n">
        <f aca="false">IF(OR(D171="",D171+G171=0),"",D171/(D171+G171))</f>
        <v>0.441798941798942</v>
      </c>
      <c r="K171" s="40" t="n">
        <f aca="false">IF(E171="","",E171/(E171+H171))</f>
        <v>0.48062015503876</v>
      </c>
      <c r="L171" s="69" t="n">
        <f aca="false">IF(OR(K171="",J171=""),"",(J171-K171)*100)</f>
        <v>-3.88212132398179</v>
      </c>
      <c r="M171" s="36" t="n">
        <v>4.97544251941188</v>
      </c>
      <c r="N171" s="36" t="n">
        <v>1.27629670766665</v>
      </c>
      <c r="O171" s="36" t="n">
        <f aca="false">SQRT(M171^2+N171^2)</f>
        <v>5.13653205479849</v>
      </c>
      <c r="P171" s="40" t="n">
        <f aca="false">IF(J171="","",MAX(0,J171-1.96*O171/100))</f>
        <v>0.341122913524891</v>
      </c>
      <c r="Q171" s="40" t="n">
        <f aca="false">IF(J171="","",MIN(1,J171+1.96*O171/100))</f>
        <v>0.542474970072992</v>
      </c>
      <c r="R171" s="32" t="str">
        <f aca="false">IF(L171="","",IF(ABS(L171)&lt;=O171,"Yes","No"))</f>
        <v>Yes</v>
      </c>
      <c r="S171" s="32" t="str">
        <f aca="false">IF(L171="","",IF(ABS(L171)&lt;=1.96*O171,"Yes","No"))</f>
        <v>Yes</v>
      </c>
      <c r="T171" s="59" t="n">
        <f aca="false">IF(D171="","",ROUND(SQRT(((D171+G171)*O171/100)^2+(J171*(D171+G171)*0.12018)^2),0))</f>
        <v>28</v>
      </c>
      <c r="U171" s="32"/>
    </row>
    <row r="172" customFormat="false" ht="15" hidden="false" customHeight="false" outlineLevel="0" collapsed="false">
      <c r="A172" s="32" t="s">
        <v>230</v>
      </c>
      <c r="B172" s="32" t="s">
        <v>361</v>
      </c>
      <c r="C172" s="32" t="s">
        <v>363</v>
      </c>
      <c r="D172" s="59" t="n">
        <v>133</v>
      </c>
      <c r="E172" s="59" t="n">
        <v>134</v>
      </c>
      <c r="F172" s="68" t="n">
        <f aca="false">IF(E172="","",D172-E172)</f>
        <v>-1</v>
      </c>
      <c r="G172" s="59" t="n">
        <v>180</v>
      </c>
      <c r="H172" s="59" t="n">
        <v>168</v>
      </c>
      <c r="I172" s="68" t="n">
        <f aca="false">IF(H172="","",G172-H172)</f>
        <v>12</v>
      </c>
      <c r="J172" s="40" t="n">
        <f aca="false">IF(OR(D172="",D172+G172=0),"",D172/(D172+G172))</f>
        <v>0.424920127795527</v>
      </c>
      <c r="K172" s="40" t="n">
        <f aca="false">IF(E172="","",E172/(E172+H172))</f>
        <v>0.443708609271523</v>
      </c>
      <c r="L172" s="69" t="n">
        <f aca="false">IF(OR(K172="",J172=""),"",(J172-K172)*100)</f>
        <v>-1.8788481475996</v>
      </c>
      <c r="M172" s="36" t="n">
        <v>4.97544251941188</v>
      </c>
      <c r="N172" s="36" t="n">
        <v>1.27629670766665</v>
      </c>
      <c r="O172" s="36" t="n">
        <f aca="false">SQRT(M172^2+N172^2)</f>
        <v>5.13653205479849</v>
      </c>
      <c r="P172" s="40" t="n">
        <f aca="false">IF(J172="","",MAX(0,J172-1.96*O172/100))</f>
        <v>0.324244099521477</v>
      </c>
      <c r="Q172" s="40" t="n">
        <f aca="false">IF(J172="","",MIN(1,J172+1.96*O172/100))</f>
        <v>0.525596156069578</v>
      </c>
      <c r="R172" s="32" t="str">
        <f aca="false">IF(L172="","",IF(ABS(L172)&lt;=O172,"Yes","No"))</f>
        <v>Yes</v>
      </c>
      <c r="S172" s="32" t="str">
        <f aca="false">IF(L172="","",IF(ABS(L172)&lt;=1.96*O172,"Yes","No"))</f>
        <v>Yes</v>
      </c>
      <c r="T172" s="59" t="n">
        <f aca="false">IF(D172="","",ROUND(SQRT(((D172+G172)*O172/100)^2+(J172*(D172+G172)*0.12018)^2),0))</f>
        <v>23</v>
      </c>
      <c r="U172" s="32"/>
    </row>
    <row r="173" customFormat="false" ht="15" hidden="false" customHeight="false" outlineLevel="0" collapsed="false">
      <c r="A173" s="32" t="s">
        <v>230</v>
      </c>
      <c r="B173" s="32" t="s">
        <v>361</v>
      </c>
      <c r="C173" s="32" t="s">
        <v>364</v>
      </c>
      <c r="D173" s="59" t="n">
        <v>256</v>
      </c>
      <c r="E173" s="59" t="n">
        <v>291</v>
      </c>
      <c r="F173" s="68" t="n">
        <f aca="false">IF(E173="","",D173-E173)</f>
        <v>-35</v>
      </c>
      <c r="G173" s="59" t="n">
        <v>364</v>
      </c>
      <c r="H173" s="59" t="n">
        <v>371</v>
      </c>
      <c r="I173" s="68" t="n">
        <f aca="false">IF(H173="","",G173-H173)</f>
        <v>-7</v>
      </c>
      <c r="J173" s="40" t="n">
        <f aca="false">IF(OR(D173="",D173+G173=0),"",D173/(D173+G173))</f>
        <v>0.412903225806452</v>
      </c>
      <c r="K173" s="40" t="n">
        <f aca="false">IF(E173="","",E173/(E173+H173))</f>
        <v>0.439577039274925</v>
      </c>
      <c r="L173" s="69" t="n">
        <f aca="false">IF(OR(K173="",J173=""),"",(J173-K173)*100)</f>
        <v>-2.66738134684729</v>
      </c>
      <c r="M173" s="36" t="n">
        <v>3.80525347525913</v>
      </c>
      <c r="N173" s="36" t="n">
        <v>1.27629670766665</v>
      </c>
      <c r="O173" s="36" t="n">
        <f aca="false">SQRT(M173^2+N173^2)</f>
        <v>4.01358783346926</v>
      </c>
      <c r="P173" s="40" t="n">
        <f aca="false">IF(J173="","",MAX(0,J173-1.96*O173/100))</f>
        <v>0.334236904270454</v>
      </c>
      <c r="Q173" s="40" t="n">
        <f aca="false">IF(J173="","",MIN(1,J173+1.96*O173/100))</f>
        <v>0.491569547342449</v>
      </c>
      <c r="R173" s="32" t="str">
        <f aca="false">IF(L173="","",IF(ABS(L173)&lt;=O173,"Yes","No"))</f>
        <v>Yes</v>
      </c>
      <c r="S173" s="32" t="str">
        <f aca="false">IF(L173="","",IF(ABS(L173)&lt;=1.96*O173,"Yes","No"))</f>
        <v>Yes</v>
      </c>
      <c r="T173" s="59" t="n">
        <f aca="false">IF(D173="","",ROUND(SQRT(((D173+G173)*O173/100)^2+(J173*(D173+G173)*0.07897)^2),0))</f>
        <v>32</v>
      </c>
      <c r="U173" s="32"/>
    </row>
    <row r="174" customFormat="false" ht="15" hidden="false" customHeight="false" outlineLevel="0" collapsed="false">
      <c r="A174" s="32" t="s">
        <v>230</v>
      </c>
      <c r="B174" s="32" t="s">
        <v>365</v>
      </c>
      <c r="C174" s="32" t="s">
        <v>366</v>
      </c>
      <c r="D174" s="59" t="n">
        <v>691</v>
      </c>
      <c r="E174" s="59" t="n">
        <v>745</v>
      </c>
      <c r="F174" s="68" t="n">
        <f aca="false">IF(E174="","",D174-E174)</f>
        <v>-54</v>
      </c>
      <c r="G174" s="59" t="n">
        <v>650</v>
      </c>
      <c r="H174" s="59" t="n">
        <v>675</v>
      </c>
      <c r="I174" s="68" t="n">
        <f aca="false">IF(H174="","",G174-H174)</f>
        <v>-25</v>
      </c>
      <c r="J174" s="40" t="n">
        <f aca="false">IF(OR(D174="",D174+G174=0),"",D174/(D174+G174))</f>
        <v>0.515287099179717</v>
      </c>
      <c r="K174" s="40" t="n">
        <f aca="false">IF(E174="","",E174/(E174+H174))</f>
        <v>0.524647887323944</v>
      </c>
      <c r="L174" s="69" t="n">
        <f aca="false">IF(OR(K174="",J174=""),"",(J174-K174)*100)</f>
        <v>-0.936078814422703</v>
      </c>
      <c r="M174" s="36" t="n">
        <v>3.65578877277347</v>
      </c>
      <c r="N174" s="36" t="n">
        <v>1.27629670766665</v>
      </c>
      <c r="O174" s="36" t="n">
        <f aca="false">SQRT(M174^2+N174^2)</f>
        <v>3.87217314142037</v>
      </c>
      <c r="P174" s="40" t="n">
        <f aca="false">IF(J174="","",MAX(0,J174-1.96*O174/100))</f>
        <v>0.439392505607877</v>
      </c>
      <c r="Q174" s="40" t="n">
        <f aca="false">IF(J174="","",MIN(1,J174+1.96*O174/100))</f>
        <v>0.591181692751556</v>
      </c>
      <c r="R174" s="32" t="str">
        <f aca="false">IF(L174="","",IF(ABS(L174)&lt;=O174,"Yes","No"))</f>
        <v>Yes</v>
      </c>
      <c r="S174" s="32" t="str">
        <f aca="false">IF(L174="","",IF(ABS(L174)&lt;=1.96*O174,"Yes","No"))</f>
        <v>Yes</v>
      </c>
      <c r="T174" s="59" t="n">
        <f aca="false">IF(D174="","",ROUND(SQRT(((D174+G174)*O174/100)^2+(J174*(D174+G174)*0.07933)^2),0))</f>
        <v>76</v>
      </c>
      <c r="U174" s="32"/>
    </row>
    <row r="175" customFormat="false" ht="15" hidden="false" customHeight="false" outlineLevel="0" collapsed="false">
      <c r="A175" s="32" t="s">
        <v>230</v>
      </c>
      <c r="B175" s="32" t="s">
        <v>365</v>
      </c>
      <c r="C175" s="32" t="s">
        <v>367</v>
      </c>
      <c r="D175" s="59" t="n">
        <v>337</v>
      </c>
      <c r="E175" s="59" t="n">
        <v>346</v>
      </c>
      <c r="F175" s="68" t="n">
        <f aca="false">IF(E175="","",D175-E175)</f>
        <v>-9</v>
      </c>
      <c r="G175" s="59" t="n">
        <v>302</v>
      </c>
      <c r="H175" s="59" t="n">
        <v>303</v>
      </c>
      <c r="I175" s="68" t="n">
        <f aca="false">IF(H175="","",G175-H175)</f>
        <v>-1</v>
      </c>
      <c r="J175" s="40" t="n">
        <f aca="false">IF(OR(D175="",D175+G175=0),"",D175/(D175+G175))</f>
        <v>0.527386541471049</v>
      </c>
      <c r="K175" s="40" t="n">
        <f aca="false">IF(E175="","",E175/(E175+H175))</f>
        <v>0.533127889060093</v>
      </c>
      <c r="L175" s="69" t="n">
        <f aca="false">IF(OR(K175="",J175=""),"",(J175-K175)*100)</f>
        <v>-0.574134758904399</v>
      </c>
      <c r="M175" s="36" t="n">
        <v>3.80525347525913</v>
      </c>
      <c r="N175" s="36" t="n">
        <v>1.27629670766665</v>
      </c>
      <c r="O175" s="36" t="n">
        <f aca="false">SQRT(M175^2+N175^2)</f>
        <v>4.01358783346926</v>
      </c>
      <c r="P175" s="40" t="n">
        <f aca="false">IF(J175="","",MAX(0,J175-1.96*O175/100))</f>
        <v>0.448720219935051</v>
      </c>
      <c r="Q175" s="40" t="n">
        <f aca="false">IF(J175="","",MIN(1,J175+1.96*O175/100))</f>
        <v>0.606052863007046</v>
      </c>
      <c r="R175" s="32" t="str">
        <f aca="false">IF(L175="","",IF(ABS(L175)&lt;=O175,"Yes","No"))</f>
        <v>Yes</v>
      </c>
      <c r="S175" s="32" t="str">
        <f aca="false">IF(L175="","",IF(ABS(L175)&lt;=1.96*O175,"Yes","No"))</f>
        <v>Yes</v>
      </c>
      <c r="T175" s="59" t="n">
        <f aca="false">IF(D175="","",ROUND(SQRT(((D175+G175)*O175/100)^2+(J175*(D175+G175)*0.07897)^2),0))</f>
        <v>37</v>
      </c>
      <c r="U175" s="32"/>
    </row>
    <row r="176" customFormat="false" ht="15" hidden="false" customHeight="false" outlineLevel="0" collapsed="false">
      <c r="A176" s="32" t="s">
        <v>230</v>
      </c>
      <c r="B176" s="32" t="s">
        <v>365</v>
      </c>
      <c r="C176" s="32" t="s">
        <v>368</v>
      </c>
      <c r="D176" s="59" t="n">
        <v>895</v>
      </c>
      <c r="E176" s="59" t="n">
        <v>935</v>
      </c>
      <c r="F176" s="68" t="n">
        <f aca="false">IF(E176="","",D176-E176)</f>
        <v>-40</v>
      </c>
      <c r="G176" s="59" t="n">
        <v>682</v>
      </c>
      <c r="H176" s="59" t="n">
        <v>631</v>
      </c>
      <c r="I176" s="68" t="n">
        <f aca="false">IF(H176="","",G176-H176)</f>
        <v>51</v>
      </c>
      <c r="J176" s="40" t="n">
        <f aca="false">IF(OR(D176="",D176+G176=0),"",D176/(D176+G176))</f>
        <v>0.567533291058973</v>
      </c>
      <c r="K176" s="40" t="n">
        <f aca="false">IF(E176="","",E176/(E176+H176))</f>
        <v>0.597062579821201</v>
      </c>
      <c r="L176" s="69" t="n">
        <f aca="false">IF(OR(K176="",J176=""),"",(J176-K176)*100)</f>
        <v>-2.95292887622277</v>
      </c>
      <c r="M176" s="36" t="n">
        <v>3.65578877277347</v>
      </c>
      <c r="N176" s="36" t="n">
        <v>1.27629670766665</v>
      </c>
      <c r="O176" s="36" t="n">
        <f aca="false">SQRT(M176^2+N176^2)</f>
        <v>3.87217314142037</v>
      </c>
      <c r="P176" s="40" t="n">
        <f aca="false">IF(J176="","",MAX(0,J176-1.96*O176/100))</f>
        <v>0.491638697487134</v>
      </c>
      <c r="Q176" s="40" t="n">
        <f aca="false">IF(J176="","",MIN(1,J176+1.96*O176/100))</f>
        <v>0.643427884630812</v>
      </c>
      <c r="R176" s="32" t="str">
        <f aca="false">IF(L176="","",IF(ABS(L176)&lt;=O176,"Yes","No"))</f>
        <v>Yes</v>
      </c>
      <c r="S176" s="32" t="str">
        <f aca="false">IF(L176="","",IF(ABS(L176)&lt;=1.96*O176,"Yes","No"))</f>
        <v>Yes</v>
      </c>
      <c r="T176" s="59" t="n">
        <f aca="false">IF(D176="","",ROUND(SQRT(((D176+G176)*O176/100)^2+(J176*(D176+G176)*0.07933)^2),0))</f>
        <v>94</v>
      </c>
      <c r="U176" s="32"/>
    </row>
    <row r="177" customFormat="false" ht="15" hidden="false" customHeight="false" outlineLevel="0" collapsed="false">
      <c r="A177" s="32" t="s">
        <v>230</v>
      </c>
      <c r="B177" s="32" t="s">
        <v>365</v>
      </c>
      <c r="C177" s="32" t="s">
        <v>369</v>
      </c>
      <c r="D177" s="59" t="n">
        <v>433</v>
      </c>
      <c r="E177" s="59" t="n">
        <v>424</v>
      </c>
      <c r="F177" s="68" t="n">
        <f aca="false">IF(E177="","",D177-E177)</f>
        <v>9</v>
      </c>
      <c r="G177" s="59" t="n">
        <v>407</v>
      </c>
      <c r="H177" s="59" t="n">
        <v>437</v>
      </c>
      <c r="I177" s="68" t="n">
        <f aca="false">IF(H177="","",G177-H177)</f>
        <v>-30</v>
      </c>
      <c r="J177" s="40" t="n">
        <f aca="false">IF(OR(D177="",D177+G177=0),"",D177/(D177+G177))</f>
        <v>0.51547619047619</v>
      </c>
      <c r="K177" s="40" t="n">
        <f aca="false">IF(E177="","",E177/(E177+H177))</f>
        <v>0.492450638792102</v>
      </c>
      <c r="L177" s="69" t="n">
        <f aca="false">IF(OR(K177="",J177=""),"",(J177-K177)*100)</f>
        <v>2.30255516840882</v>
      </c>
      <c r="M177" s="36" t="n">
        <v>3.80525347525913</v>
      </c>
      <c r="N177" s="36" t="n">
        <v>1.27629670766665</v>
      </c>
      <c r="O177" s="36" t="n">
        <f aca="false">SQRT(M177^2+N177^2)</f>
        <v>4.01358783346926</v>
      </c>
      <c r="P177" s="40" t="n">
        <f aca="false">IF(J177="","",MAX(0,J177-1.96*O177/100))</f>
        <v>0.436809868940193</v>
      </c>
      <c r="Q177" s="40" t="n">
        <f aca="false">IF(J177="","",MIN(1,J177+1.96*O177/100))</f>
        <v>0.594142512012188</v>
      </c>
      <c r="R177" s="32" t="str">
        <f aca="false">IF(L177="","",IF(ABS(L177)&lt;=O177,"Yes","No"))</f>
        <v>Yes</v>
      </c>
      <c r="S177" s="32" t="str">
        <f aca="false">IF(L177="","",IF(ABS(L177)&lt;=1.96*O177,"Yes","No"))</f>
        <v>Yes</v>
      </c>
      <c r="T177" s="59" t="n">
        <f aca="false">IF(D177="","",ROUND(SQRT(((D177+G177)*O177/100)^2+(J177*(D177+G177)*0.07897)^2),0))</f>
        <v>48</v>
      </c>
      <c r="U177" s="32"/>
    </row>
    <row r="178" customFormat="false" ht="15" hidden="false" customHeight="false" outlineLevel="0" collapsed="false">
      <c r="A178" s="32" t="s">
        <v>230</v>
      </c>
      <c r="B178" s="32" t="s">
        <v>365</v>
      </c>
      <c r="C178" s="32" t="s">
        <v>370</v>
      </c>
      <c r="D178" s="59" t="n">
        <v>794</v>
      </c>
      <c r="E178" s="59" t="n">
        <v>872</v>
      </c>
      <c r="F178" s="68" t="n">
        <f aca="false">IF(E178="","",D178-E178)</f>
        <v>-78</v>
      </c>
      <c r="G178" s="59" t="n">
        <v>565</v>
      </c>
      <c r="H178" s="59" t="n">
        <v>544</v>
      </c>
      <c r="I178" s="68" t="n">
        <f aca="false">IF(H178="","",G178-H178)</f>
        <v>21</v>
      </c>
      <c r="J178" s="40" t="n">
        <f aca="false">IF(OR(D178="",D178+G178=0),"",D178/(D178+G178))</f>
        <v>0.584253127299485</v>
      </c>
      <c r="K178" s="40" t="n">
        <f aca="false">IF(E178="","",E178/(E178+H178))</f>
        <v>0.615819209039548</v>
      </c>
      <c r="L178" s="69" t="n">
        <f aca="false">IF(OR(K178="",J178=""),"",(J178-K178)*100)</f>
        <v>-3.15660817400631</v>
      </c>
      <c r="M178" s="36" t="n">
        <v>3.65578877277347</v>
      </c>
      <c r="N178" s="36" t="n">
        <v>1.27629670766665</v>
      </c>
      <c r="O178" s="36" t="n">
        <f aca="false">SQRT(M178^2+N178^2)</f>
        <v>3.87217314142037</v>
      </c>
      <c r="P178" s="40" t="n">
        <f aca="false">IF(J178="","",MAX(0,J178-1.96*O178/100))</f>
        <v>0.508358533727646</v>
      </c>
      <c r="Q178" s="40" t="n">
        <f aca="false">IF(J178="","",MIN(1,J178+1.96*O178/100))</f>
        <v>0.660147720871324</v>
      </c>
      <c r="R178" s="32" t="str">
        <f aca="false">IF(L178="","",IF(ABS(L178)&lt;=O178,"Yes","No"))</f>
        <v>Yes</v>
      </c>
      <c r="S178" s="32" t="str">
        <f aca="false">IF(L178="","",IF(ABS(L178)&lt;=1.96*O178,"Yes","No"))</f>
        <v>Yes</v>
      </c>
      <c r="T178" s="59" t="n">
        <f aca="false">IF(D178="","",ROUND(SQRT(((D178+G178)*O178/100)^2+(J178*(D178+G178)*0.07933)^2),0))</f>
        <v>82</v>
      </c>
      <c r="U178" s="32"/>
    </row>
    <row r="179" customFormat="false" ht="15" hidden="false" customHeight="false" outlineLevel="0" collapsed="false">
      <c r="A179" s="32" t="s">
        <v>230</v>
      </c>
      <c r="B179" s="32" t="s">
        <v>365</v>
      </c>
      <c r="C179" s="32" t="s">
        <v>371</v>
      </c>
      <c r="D179" s="59" t="n">
        <v>784</v>
      </c>
      <c r="E179" s="59" t="n">
        <v>891</v>
      </c>
      <c r="F179" s="68" t="n">
        <f aca="false">IF(E179="","",D179-E179)</f>
        <v>-107</v>
      </c>
      <c r="G179" s="59" t="n">
        <v>574</v>
      </c>
      <c r="H179" s="59" t="n">
        <v>525</v>
      </c>
      <c r="I179" s="68" t="n">
        <f aca="false">IF(H179="","",G179-H179)</f>
        <v>49</v>
      </c>
      <c r="J179" s="40" t="n">
        <f aca="false">IF(OR(D179="",D179+G179=0),"",D179/(D179+G179))</f>
        <v>0.577319587628866</v>
      </c>
      <c r="K179" s="40" t="n">
        <f aca="false">IF(E179="","",E179/(E179+H179))</f>
        <v>0.629237288135593</v>
      </c>
      <c r="L179" s="69" t="n">
        <f aca="false">IF(OR(K179="",J179=""),"",(J179-K179)*100)</f>
        <v>-5.19177005067273</v>
      </c>
      <c r="M179" s="36" t="n">
        <v>3.65578877277347</v>
      </c>
      <c r="N179" s="36" t="n">
        <v>1.27629670766665</v>
      </c>
      <c r="O179" s="36" t="n">
        <f aca="false">SQRT(M179^2+N179^2)</f>
        <v>3.87217314142037</v>
      </c>
      <c r="P179" s="40" t="n">
        <f aca="false">IF(J179="","",MAX(0,J179-1.96*O179/100))</f>
        <v>0.501424994057027</v>
      </c>
      <c r="Q179" s="40" t="n">
        <f aca="false">IF(J179="","",MIN(1,J179+1.96*O179/100))</f>
        <v>0.653214181200705</v>
      </c>
      <c r="R179" s="32" t="str">
        <f aca="false">IF(L179="","",IF(ABS(L179)&lt;=O179,"Yes","No"))</f>
        <v>No</v>
      </c>
      <c r="S179" s="32" t="str">
        <f aca="false">IF(L179="","",IF(ABS(L179)&lt;=1.96*O179,"Yes","No"))</f>
        <v>Yes</v>
      </c>
      <c r="T179" s="59" t="n">
        <f aca="false">IF(D179="","",ROUND(SQRT(((D179+G179)*O179/100)^2+(J179*(D179+G179)*0.07933)^2),0))</f>
        <v>81</v>
      </c>
      <c r="U179" s="32"/>
    </row>
    <row r="180" customFormat="false" ht="15" hidden="false" customHeight="false" outlineLevel="0" collapsed="false">
      <c r="A180" s="32" t="s">
        <v>230</v>
      </c>
      <c r="B180" s="32" t="s">
        <v>365</v>
      </c>
      <c r="C180" s="32" t="s">
        <v>372</v>
      </c>
      <c r="D180" s="59" t="n">
        <v>390</v>
      </c>
      <c r="E180" s="59" t="n">
        <v>424</v>
      </c>
      <c r="F180" s="68" t="n">
        <f aca="false">IF(E180="","",D180-E180)</f>
        <v>-34</v>
      </c>
      <c r="G180" s="59" t="n">
        <v>313</v>
      </c>
      <c r="H180" s="59" t="n">
        <v>334</v>
      </c>
      <c r="I180" s="68" t="n">
        <f aca="false">IF(H180="","",G180-H180)</f>
        <v>-21</v>
      </c>
      <c r="J180" s="40" t="n">
        <f aca="false">IF(OR(D180="",D180+G180=0),"",D180/(D180+G180))</f>
        <v>0.554765291607397</v>
      </c>
      <c r="K180" s="40" t="n">
        <f aca="false">IF(E180="","",E180/(E180+H180))</f>
        <v>0.559366754617414</v>
      </c>
      <c r="L180" s="69" t="n">
        <f aca="false">IF(OR(K180="",J180=""),"",(J180-K180)*100)</f>
        <v>-0.46014630100174</v>
      </c>
      <c r="M180" s="36" t="n">
        <v>3.80525347525913</v>
      </c>
      <c r="N180" s="36" t="n">
        <v>1.27629670766665</v>
      </c>
      <c r="O180" s="36" t="n">
        <f aca="false">SQRT(M180^2+N180^2)</f>
        <v>4.01358783346926</v>
      </c>
      <c r="P180" s="40" t="n">
        <f aca="false">IF(J180="","",MAX(0,J180-1.96*O180/100))</f>
        <v>0.476098970071399</v>
      </c>
      <c r="Q180" s="40" t="n">
        <f aca="false">IF(J180="","",MIN(1,J180+1.96*O180/100))</f>
        <v>0.633431613143394</v>
      </c>
      <c r="R180" s="32" t="str">
        <f aca="false">IF(L180="","",IF(ABS(L180)&lt;=O180,"Yes","No"))</f>
        <v>Yes</v>
      </c>
      <c r="S180" s="32" t="str">
        <f aca="false">IF(L180="","",IF(ABS(L180)&lt;=1.96*O180,"Yes","No"))</f>
        <v>Yes</v>
      </c>
      <c r="T180" s="59" t="n">
        <f aca="false">IF(D180="","",ROUND(SQRT(((D180+G180)*O180/100)^2+(J180*(D180+G180)*0.07897)^2),0))</f>
        <v>42</v>
      </c>
      <c r="U180" s="32"/>
    </row>
    <row r="181" customFormat="false" ht="15" hidden="false" customHeight="false" outlineLevel="0" collapsed="false">
      <c r="A181" s="32" t="s">
        <v>230</v>
      </c>
      <c r="B181" s="32" t="s">
        <v>365</v>
      </c>
      <c r="C181" s="32" t="s">
        <v>373</v>
      </c>
      <c r="D181" s="59" t="n">
        <v>954</v>
      </c>
      <c r="E181" s="59" t="n">
        <v>1062</v>
      </c>
      <c r="F181" s="68" t="n">
        <f aca="false">IF(E181="","",D181-E181)</f>
        <v>-108</v>
      </c>
      <c r="G181" s="59" t="n">
        <v>886</v>
      </c>
      <c r="H181" s="59" t="n">
        <v>971</v>
      </c>
      <c r="I181" s="68" t="n">
        <f aca="false">IF(H181="","",G181-H181)</f>
        <v>-85</v>
      </c>
      <c r="J181" s="40" t="n">
        <f aca="false">IF(OR(D181="",D181+G181=0),"",D181/(D181+G181))</f>
        <v>0.518478260869565</v>
      </c>
      <c r="K181" s="40" t="n">
        <f aca="false">IF(E181="","",E181/(E181+H181))</f>
        <v>0.522380718150517</v>
      </c>
      <c r="L181" s="69" t="n">
        <f aca="false">IF(OR(K181="",J181=""),"",(J181-K181)*100)</f>
        <v>-0.390245728095129</v>
      </c>
      <c r="M181" s="36" t="n">
        <v>3.65578877277347</v>
      </c>
      <c r="N181" s="36" t="n">
        <v>1.27629670766665</v>
      </c>
      <c r="O181" s="36" t="n">
        <f aca="false">SQRT(M181^2+N181^2)</f>
        <v>3.87217314142037</v>
      </c>
      <c r="P181" s="40" t="n">
        <f aca="false">IF(J181="","",MAX(0,J181-1.96*O181/100))</f>
        <v>0.442583667297726</v>
      </c>
      <c r="Q181" s="40" t="n">
        <f aca="false">IF(J181="","",MIN(1,J181+1.96*O181/100))</f>
        <v>0.594372854441404</v>
      </c>
      <c r="R181" s="32" t="str">
        <f aca="false">IF(L181="","",IF(ABS(L181)&lt;=O181,"Yes","No"))</f>
        <v>Yes</v>
      </c>
      <c r="S181" s="32" t="str">
        <f aca="false">IF(L181="","",IF(ABS(L181)&lt;=1.96*O181,"Yes","No"))</f>
        <v>Yes</v>
      </c>
      <c r="T181" s="59" t="n">
        <f aca="false">IF(D181="","",ROUND(SQRT(((D181+G181)*O181/100)^2+(J181*(D181+G181)*0.07933)^2),0))</f>
        <v>104</v>
      </c>
      <c r="U181" s="32"/>
    </row>
    <row r="182" customFormat="false" ht="15" hidden="false" customHeight="false" outlineLevel="0" collapsed="false">
      <c r="A182" s="32" t="s">
        <v>230</v>
      </c>
      <c r="B182" s="32" t="s">
        <v>374</v>
      </c>
      <c r="C182" s="32" t="s">
        <v>375</v>
      </c>
      <c r="D182" s="59" t="n">
        <v>772</v>
      </c>
      <c r="E182" s="59" t="n">
        <v>812</v>
      </c>
      <c r="F182" s="68" t="n">
        <f aca="false">IF(E182="","",D182-E182)</f>
        <v>-40</v>
      </c>
      <c r="G182" s="59" t="n">
        <v>705</v>
      </c>
      <c r="H182" s="59" t="n">
        <v>703</v>
      </c>
      <c r="I182" s="68" t="n">
        <f aca="false">IF(H182="","",G182-H182)</f>
        <v>2</v>
      </c>
      <c r="J182" s="40" t="n">
        <f aca="false">IF(OR(D182="",D182+G182=0),"",D182/(D182+G182))</f>
        <v>0.522681110358836</v>
      </c>
      <c r="K182" s="40" t="n">
        <f aca="false">IF(E182="","",E182/(E182+H182))</f>
        <v>0.535973597359736</v>
      </c>
      <c r="L182" s="69" t="n">
        <f aca="false">IF(OR(K182="",J182=""),"",(J182-K182)*100)</f>
        <v>-1.32924870009005</v>
      </c>
      <c r="M182" s="36" t="n">
        <v>3.65578877277347</v>
      </c>
      <c r="N182" s="36" t="n">
        <v>1.27629670766665</v>
      </c>
      <c r="O182" s="36" t="n">
        <f aca="false">SQRT(M182^2+N182^2)</f>
        <v>3.87217314142037</v>
      </c>
      <c r="P182" s="40" t="n">
        <f aca="false">IF(J182="","",MAX(0,J182-1.96*O182/100))</f>
        <v>0.446786516786996</v>
      </c>
      <c r="Q182" s="40" t="n">
        <f aca="false">IF(J182="","",MIN(1,J182+1.96*O182/100))</f>
        <v>0.598575703930675</v>
      </c>
      <c r="R182" s="32" t="str">
        <f aca="false">IF(L182="","",IF(ABS(L182)&lt;=O182,"Yes","No"))</f>
        <v>Yes</v>
      </c>
      <c r="S182" s="32" t="str">
        <f aca="false">IF(L182="","",IF(ABS(L182)&lt;=1.96*O182,"Yes","No"))</f>
        <v>Yes</v>
      </c>
      <c r="T182" s="59" t="n">
        <f aca="false">IF(D182="","",ROUND(SQRT(((D182+G182)*O182/100)^2+(J182*(D182+G182)*0.07933)^2),0))</f>
        <v>84</v>
      </c>
      <c r="U182" s="32"/>
    </row>
    <row r="183" customFormat="false" ht="15" hidden="false" customHeight="false" outlineLevel="0" collapsed="false">
      <c r="A183" s="32" t="s">
        <v>230</v>
      </c>
      <c r="B183" s="32" t="s">
        <v>374</v>
      </c>
      <c r="C183" s="32" t="s">
        <v>376</v>
      </c>
      <c r="D183" s="59" t="n">
        <v>1032</v>
      </c>
      <c r="E183" s="59" t="n">
        <v>1089</v>
      </c>
      <c r="F183" s="68" t="n">
        <f aca="false">IF(E183="","",D183-E183)</f>
        <v>-57</v>
      </c>
      <c r="G183" s="59" t="n">
        <v>978</v>
      </c>
      <c r="H183" s="59" t="n">
        <v>1003</v>
      </c>
      <c r="I183" s="68" t="n">
        <f aca="false">IF(H183="","",G183-H183)</f>
        <v>-25</v>
      </c>
      <c r="J183" s="40" t="n">
        <f aca="false">IF(OR(D183="",D183+G183=0),"",D183/(D183+G183))</f>
        <v>0.513432835820896</v>
      </c>
      <c r="K183" s="40" t="n">
        <f aca="false">IF(E183="","",E183/(E183+H183))</f>
        <v>0.520554493307839</v>
      </c>
      <c r="L183" s="69" t="n">
        <f aca="false">IF(OR(K183="",J183=""),"",(J183-K183)*100)</f>
        <v>-0.712165748694393</v>
      </c>
      <c r="M183" s="36" t="n">
        <v>3.65578877277347</v>
      </c>
      <c r="N183" s="36" t="n">
        <v>1.27629670766665</v>
      </c>
      <c r="O183" s="36" t="n">
        <f aca="false">SQRT(M183^2+N183^2)</f>
        <v>3.87217314142037</v>
      </c>
      <c r="P183" s="40" t="n">
        <f aca="false">IF(J183="","",MAX(0,J183-1.96*O183/100))</f>
        <v>0.437538242249056</v>
      </c>
      <c r="Q183" s="40" t="n">
        <f aca="false">IF(J183="","",MIN(1,J183+1.96*O183/100))</f>
        <v>0.589327429392735</v>
      </c>
      <c r="R183" s="32" t="str">
        <f aca="false">IF(L183="","",IF(ABS(L183)&lt;=O183,"Yes","No"))</f>
        <v>Yes</v>
      </c>
      <c r="S183" s="32" t="str">
        <f aca="false">IF(L183="","",IF(ABS(L183)&lt;=1.96*O183,"Yes","No"))</f>
        <v>Yes</v>
      </c>
      <c r="T183" s="59" t="n">
        <f aca="false">IF(D183="","",ROUND(SQRT(((D183+G183)*O183/100)^2+(J183*(D183+G183)*0.07933)^2),0))</f>
        <v>113</v>
      </c>
      <c r="U183" s="32"/>
    </row>
    <row r="184" customFormat="false" ht="15" hidden="false" customHeight="false" outlineLevel="0" collapsed="false">
      <c r="A184" s="32" t="s">
        <v>230</v>
      </c>
      <c r="B184" s="32" t="s">
        <v>374</v>
      </c>
      <c r="C184" s="32" t="s">
        <v>377</v>
      </c>
      <c r="D184" s="59" t="n">
        <v>670</v>
      </c>
      <c r="E184" s="59" t="n">
        <v>658</v>
      </c>
      <c r="F184" s="68" t="n">
        <f aca="false">IF(E184="","",D184-E184)</f>
        <v>12</v>
      </c>
      <c r="G184" s="59" t="n">
        <v>645</v>
      </c>
      <c r="H184" s="59" t="n">
        <v>705</v>
      </c>
      <c r="I184" s="68" t="n">
        <f aca="false">IF(H184="","",G184-H184)</f>
        <v>-60</v>
      </c>
      <c r="J184" s="40" t="n">
        <f aca="false">IF(OR(D184="",D184+G184=0),"",D184/(D184+G184))</f>
        <v>0.509505703422053</v>
      </c>
      <c r="K184" s="40" t="n">
        <f aca="false">IF(E184="","",E184/(E184+H184))</f>
        <v>0.482758620689655</v>
      </c>
      <c r="L184" s="69" t="n">
        <f aca="false">IF(OR(K184="",J184=""),"",(J184-K184)*100)</f>
        <v>2.67470827323981</v>
      </c>
      <c r="M184" s="36" t="n">
        <v>3.65578877277347</v>
      </c>
      <c r="N184" s="36" t="n">
        <v>1.27629670766665</v>
      </c>
      <c r="O184" s="36" t="n">
        <f aca="false">SQRT(M184^2+N184^2)</f>
        <v>3.87217314142037</v>
      </c>
      <c r="P184" s="40" t="n">
        <f aca="false">IF(J184="","",MAX(0,J184-1.96*O184/100))</f>
        <v>0.433611109850214</v>
      </c>
      <c r="Q184" s="40" t="n">
        <f aca="false">IF(J184="","",MIN(1,J184+1.96*O184/100))</f>
        <v>0.585400296993893</v>
      </c>
      <c r="R184" s="32" t="str">
        <f aca="false">IF(L184="","",IF(ABS(L184)&lt;=O184,"Yes","No"))</f>
        <v>Yes</v>
      </c>
      <c r="S184" s="32" t="str">
        <f aca="false">IF(L184="","",IF(ABS(L184)&lt;=1.96*O184,"Yes","No"))</f>
        <v>Yes</v>
      </c>
      <c r="T184" s="59" t="n">
        <f aca="false">IF(D184="","",ROUND(SQRT(((D184+G184)*O184/100)^2+(J184*(D184+G184)*0.07933)^2),0))</f>
        <v>74</v>
      </c>
      <c r="U184" s="32"/>
    </row>
    <row r="185" customFormat="false" ht="15" hidden="false" customHeight="false" outlineLevel="0" collapsed="false">
      <c r="A185" s="32" t="s">
        <v>230</v>
      </c>
      <c r="B185" s="32" t="s">
        <v>374</v>
      </c>
      <c r="C185" s="32" t="s">
        <v>378</v>
      </c>
      <c r="D185" s="59" t="n">
        <v>496</v>
      </c>
      <c r="E185" s="59" t="n">
        <v>516</v>
      </c>
      <c r="F185" s="68" t="n">
        <f aca="false">IF(E185="","",D185-E185)</f>
        <v>-20</v>
      </c>
      <c r="G185" s="59" t="n">
        <v>365</v>
      </c>
      <c r="H185" s="59" t="n">
        <v>400</v>
      </c>
      <c r="I185" s="68" t="n">
        <f aca="false">IF(H185="","",G185-H185)</f>
        <v>-35</v>
      </c>
      <c r="J185" s="40" t="n">
        <f aca="false">IF(OR(D185="",D185+G185=0),"",D185/(D185+G185))</f>
        <v>0.576074332171893</v>
      </c>
      <c r="K185" s="40" t="n">
        <f aca="false">IF(E185="","",E185/(E185+H185))</f>
        <v>0.563318777292576</v>
      </c>
      <c r="L185" s="69" t="n">
        <f aca="false">IF(OR(K185="",J185=""),"",(J185-K185)*100)</f>
        <v>1.27555548793168</v>
      </c>
      <c r="M185" s="36" t="n">
        <v>3.65578877277347</v>
      </c>
      <c r="N185" s="36" t="n">
        <v>1.27629670766665</v>
      </c>
      <c r="O185" s="36" t="n">
        <f aca="false">SQRT(M185^2+N185^2)</f>
        <v>3.87217314142037</v>
      </c>
      <c r="P185" s="40" t="n">
        <f aca="false">IF(J185="","",MAX(0,J185-1.96*O185/100))</f>
        <v>0.500179738600054</v>
      </c>
      <c r="Q185" s="40" t="n">
        <f aca="false">IF(J185="","",MIN(1,J185+1.96*O185/100))</f>
        <v>0.651968925743732</v>
      </c>
      <c r="R185" s="32" t="str">
        <f aca="false">IF(L185="","",IF(ABS(L185)&lt;=O185,"Yes","No"))</f>
        <v>Yes</v>
      </c>
      <c r="S185" s="32" t="str">
        <f aca="false">IF(L185="","",IF(ABS(L185)&lt;=1.96*O185,"Yes","No"))</f>
        <v>Yes</v>
      </c>
      <c r="T185" s="59" t="n">
        <f aca="false">IF(D185="","",ROUND(SQRT(((D185+G185)*O185/100)^2+(J185*(D185+G185)*0.07933)^2),0))</f>
        <v>52</v>
      </c>
      <c r="U185" s="32"/>
    </row>
    <row r="186" customFormat="false" ht="15" hidden="false" customHeight="false" outlineLevel="0" collapsed="false">
      <c r="A186" s="32" t="s">
        <v>230</v>
      </c>
      <c r="B186" s="32" t="s">
        <v>374</v>
      </c>
      <c r="C186" s="32" t="s">
        <v>379</v>
      </c>
      <c r="D186" s="59" t="n">
        <v>1311</v>
      </c>
      <c r="E186" s="59" t="n">
        <v>1409</v>
      </c>
      <c r="F186" s="68" t="n">
        <f aca="false">IF(E186="","",D186-E186)</f>
        <v>-98</v>
      </c>
      <c r="G186" s="59" t="n">
        <v>1178</v>
      </c>
      <c r="H186" s="59" t="n">
        <v>1142</v>
      </c>
      <c r="I186" s="68" t="n">
        <f aca="false">IF(H186="","",G186-H186)</f>
        <v>36</v>
      </c>
      <c r="J186" s="40" t="n">
        <f aca="false">IF(OR(D186="",D186+G186=0),"",D186/(D186+G186))</f>
        <v>0.526717557251908</v>
      </c>
      <c r="K186" s="40" t="n">
        <f aca="false">IF(E186="","",E186/(E186+H186))</f>
        <v>0.552332418659349</v>
      </c>
      <c r="L186" s="69" t="n">
        <f aca="false">IF(OR(K186="",J186=""),"",(J186-K186)*100)</f>
        <v>-2.56148614074408</v>
      </c>
      <c r="M186" s="36" t="n">
        <v>3.65578877277347</v>
      </c>
      <c r="N186" s="36" t="n">
        <v>1.27629670766665</v>
      </c>
      <c r="O186" s="36" t="n">
        <f aca="false">SQRT(M186^2+N186^2)</f>
        <v>3.87217314142037</v>
      </c>
      <c r="P186" s="40" t="n">
        <f aca="false">IF(J186="","",MAX(0,J186-1.96*O186/100))</f>
        <v>0.450822963680069</v>
      </c>
      <c r="Q186" s="40" t="n">
        <f aca="false">IF(J186="","",MIN(1,J186+1.96*O186/100))</f>
        <v>0.602612150823748</v>
      </c>
      <c r="R186" s="32" t="str">
        <f aca="false">IF(L186="","",IF(ABS(L186)&lt;=O186,"Yes","No"))</f>
        <v>Yes</v>
      </c>
      <c r="S186" s="32" t="str">
        <f aca="false">IF(L186="","",IF(ABS(L186)&lt;=1.96*O186,"Yes","No"))</f>
        <v>Yes</v>
      </c>
      <c r="T186" s="59" t="n">
        <f aca="false">IF(D186="","",ROUND(SQRT(((D186+G186)*O186/100)^2+(J186*(D186+G186)*0.07933)^2),0))</f>
        <v>142</v>
      </c>
      <c r="U186" s="32"/>
    </row>
    <row r="187" customFormat="false" ht="15" hidden="false" customHeight="false" outlineLevel="0" collapsed="false">
      <c r="A187" s="32" t="s">
        <v>230</v>
      </c>
      <c r="B187" s="32" t="s">
        <v>374</v>
      </c>
      <c r="C187" s="32" t="s">
        <v>380</v>
      </c>
      <c r="D187" s="59" t="n">
        <v>460</v>
      </c>
      <c r="E187" s="59" t="n">
        <v>513</v>
      </c>
      <c r="F187" s="68" t="n">
        <f aca="false">IF(E187="","",D187-E187)</f>
        <v>-53</v>
      </c>
      <c r="G187" s="59" t="n">
        <v>349</v>
      </c>
      <c r="H187" s="59" t="n">
        <v>429</v>
      </c>
      <c r="I187" s="68" t="n">
        <f aca="false">IF(H187="","",G187-H187)</f>
        <v>-80</v>
      </c>
      <c r="J187" s="40" t="n">
        <f aca="false">IF(OR(D187="",D187+G187=0),"",D187/(D187+G187))</f>
        <v>0.568603213844252</v>
      </c>
      <c r="K187" s="40" t="n">
        <f aca="false">IF(E187="","",E187/(E187+H187))</f>
        <v>0.544585987261147</v>
      </c>
      <c r="L187" s="69" t="n">
        <f aca="false">IF(OR(K187="",J187=""),"",(J187-K187)*100)</f>
        <v>2.40172265831057</v>
      </c>
      <c r="M187" s="36" t="n">
        <v>3.80525347525913</v>
      </c>
      <c r="N187" s="36" t="n">
        <v>1.27629670766665</v>
      </c>
      <c r="O187" s="36" t="n">
        <f aca="false">SQRT(M187^2+N187^2)</f>
        <v>4.01358783346926</v>
      </c>
      <c r="P187" s="40" t="n">
        <f aca="false">IF(J187="","",MAX(0,J187-1.96*O187/100))</f>
        <v>0.489936892308255</v>
      </c>
      <c r="Q187" s="40" t="n">
        <f aca="false">IF(J187="","",MIN(1,J187+1.96*O187/100))</f>
        <v>0.64726953538025</v>
      </c>
      <c r="R187" s="32" t="str">
        <f aca="false">IF(L187="","",IF(ABS(L187)&lt;=O187,"Yes","No"))</f>
        <v>Yes</v>
      </c>
      <c r="S187" s="32" t="str">
        <f aca="false">IF(L187="","",IF(ABS(L187)&lt;=1.96*O187,"Yes","No"))</f>
        <v>Yes</v>
      </c>
      <c r="T187" s="59" t="n">
        <f aca="false">IF(D187="","",ROUND(SQRT(((D187+G187)*O187/100)^2+(J187*(D187+G187)*0.07897)^2),0))</f>
        <v>49</v>
      </c>
      <c r="U187" s="32"/>
    </row>
    <row r="188" customFormat="false" ht="15" hidden="false" customHeight="false" outlineLevel="0" collapsed="false">
      <c r="A188" s="32" t="s">
        <v>230</v>
      </c>
      <c r="B188" s="32" t="s">
        <v>374</v>
      </c>
      <c r="C188" s="32" t="s">
        <v>381</v>
      </c>
      <c r="D188" s="59" t="n">
        <v>473</v>
      </c>
      <c r="E188" s="59" t="n">
        <v>494</v>
      </c>
      <c r="F188" s="68" t="n">
        <f aca="false">IF(E188="","",D188-E188)</f>
        <v>-21</v>
      </c>
      <c r="G188" s="59" t="n">
        <v>388</v>
      </c>
      <c r="H188" s="59" t="n">
        <v>404</v>
      </c>
      <c r="I188" s="68" t="n">
        <f aca="false">IF(H188="","",G188-H188)</f>
        <v>-16</v>
      </c>
      <c r="J188" s="40" t="n">
        <f aca="false">IF(OR(D188="",D188+G188=0),"",D188/(D188+G188))</f>
        <v>0.549361207897793</v>
      </c>
      <c r="K188" s="40" t="n">
        <f aca="false">IF(E188="","",E188/(E188+H188))</f>
        <v>0.55011135857461</v>
      </c>
      <c r="L188" s="69" t="n">
        <f aca="false">IF(OR(K188="",J188=""),"",(J188-K188)*100)</f>
        <v>-0.0750150676816941</v>
      </c>
      <c r="M188" s="36" t="n">
        <v>3.65578877277347</v>
      </c>
      <c r="N188" s="36" t="n">
        <v>1.27629670766665</v>
      </c>
      <c r="O188" s="36" t="n">
        <f aca="false">SQRT(M188^2+N188^2)</f>
        <v>3.87217314142037</v>
      </c>
      <c r="P188" s="40" t="n">
        <f aca="false">IF(J188="","",MAX(0,J188-1.96*O188/100))</f>
        <v>0.473466614325954</v>
      </c>
      <c r="Q188" s="40" t="n">
        <f aca="false">IF(J188="","",MIN(1,J188+1.96*O188/100))</f>
        <v>0.625255801469633</v>
      </c>
      <c r="R188" s="32" t="str">
        <f aca="false">IF(L188="","",IF(ABS(L188)&lt;=O188,"Yes","No"))</f>
        <v>Yes</v>
      </c>
      <c r="S188" s="32" t="str">
        <f aca="false">IF(L188="","",IF(ABS(L188)&lt;=1.96*O188,"Yes","No"))</f>
        <v>Yes</v>
      </c>
      <c r="T188" s="59" t="n">
        <f aca="false">IF(D188="","",ROUND(SQRT(((D188+G188)*O188/100)^2+(J188*(D188+G188)*0.07933)^2),0))</f>
        <v>50</v>
      </c>
      <c r="U188" s="32"/>
    </row>
    <row r="189" customFormat="false" ht="15" hidden="false" customHeight="false" outlineLevel="0" collapsed="false">
      <c r="A189" s="32" t="s">
        <v>230</v>
      </c>
      <c r="B189" s="32" t="s">
        <v>374</v>
      </c>
      <c r="C189" s="32" t="s">
        <v>382</v>
      </c>
      <c r="D189" s="59" t="n">
        <v>551</v>
      </c>
      <c r="E189" s="59" t="n">
        <v>518</v>
      </c>
      <c r="F189" s="68" t="n">
        <f aca="false">IF(E189="","",D189-E189)</f>
        <v>33</v>
      </c>
      <c r="G189" s="59" t="n">
        <v>426</v>
      </c>
      <c r="H189" s="59" t="n">
        <v>471</v>
      </c>
      <c r="I189" s="68" t="n">
        <f aca="false">IF(H189="","",G189-H189)</f>
        <v>-45</v>
      </c>
      <c r="J189" s="40" t="n">
        <f aca="false">IF(OR(D189="",D189+G189=0),"",D189/(D189+G189))</f>
        <v>0.563971340839304</v>
      </c>
      <c r="K189" s="40" t="n">
        <f aca="false">IF(E189="","",E189/(E189+H189))</f>
        <v>0.52376137512639</v>
      </c>
      <c r="L189" s="69" t="n">
        <f aca="false">IF(OR(K189="",J189=""),"",(J189-K189)*100)</f>
        <v>4.02099657129137</v>
      </c>
      <c r="M189" s="36" t="n">
        <v>3.65578877277347</v>
      </c>
      <c r="N189" s="36" t="n">
        <v>1.27629670766665</v>
      </c>
      <c r="O189" s="36" t="n">
        <f aca="false">SQRT(M189^2+N189^2)</f>
        <v>3.87217314142037</v>
      </c>
      <c r="P189" s="40" t="n">
        <f aca="false">IF(J189="","",MAX(0,J189-1.96*O189/100))</f>
        <v>0.488076747267465</v>
      </c>
      <c r="Q189" s="40" t="n">
        <f aca="false">IF(J189="","",MIN(1,J189+1.96*O189/100))</f>
        <v>0.639865934411143</v>
      </c>
      <c r="R189" s="32" t="str">
        <f aca="false">IF(L189="","",IF(ABS(L189)&lt;=O189,"Yes","No"))</f>
        <v>No</v>
      </c>
      <c r="S189" s="32" t="str">
        <f aca="false">IF(L189="","",IF(ABS(L189)&lt;=1.96*O189,"Yes","No"))</f>
        <v>Yes</v>
      </c>
      <c r="T189" s="59" t="n">
        <f aca="false">IF(D189="","",ROUND(SQRT(((D189+G189)*O189/100)^2+(J189*(D189+G189)*0.07933)^2),0))</f>
        <v>58</v>
      </c>
      <c r="U189" s="32"/>
    </row>
    <row r="190" customFormat="false" ht="15" hidden="false" customHeight="false" outlineLevel="0" collapsed="false">
      <c r="A190" s="32" t="s">
        <v>230</v>
      </c>
      <c r="B190" s="32" t="s">
        <v>383</v>
      </c>
      <c r="C190" s="32" t="s">
        <v>384</v>
      </c>
      <c r="D190" s="59" t="n">
        <v>1069</v>
      </c>
      <c r="E190" s="59" t="n">
        <v>1212</v>
      </c>
      <c r="F190" s="68" t="n">
        <f aca="false">IF(E190="","",D190-E190)</f>
        <v>-143</v>
      </c>
      <c r="G190" s="59" t="n">
        <v>1194</v>
      </c>
      <c r="H190" s="59" t="n">
        <v>1282</v>
      </c>
      <c r="I190" s="68" t="n">
        <f aca="false">IF(H190="","",G190-H190)</f>
        <v>-88</v>
      </c>
      <c r="J190" s="40" t="n">
        <f aca="false">IF(OR(D190="",D190+G190=0),"",D190/(D190+G190))</f>
        <v>0.472381794078657</v>
      </c>
      <c r="K190" s="40" t="n">
        <f aca="false">IF(E190="","",E190/(E190+H190))</f>
        <v>0.485966319165998</v>
      </c>
      <c r="L190" s="69" t="n">
        <f aca="false">IF(OR(K190="",J190=""),"",(J190-K190)*100)</f>
        <v>-1.35845250873418</v>
      </c>
      <c r="M190" s="36" t="n">
        <v>3.65578877277347</v>
      </c>
      <c r="N190" s="36" t="n">
        <v>1.27629670766665</v>
      </c>
      <c r="O190" s="36" t="n">
        <f aca="false">SQRT(M190^2+N190^2)</f>
        <v>3.87217314142037</v>
      </c>
      <c r="P190" s="40" t="n">
        <f aca="false">IF(J190="","",MAX(0,J190-1.96*O190/100))</f>
        <v>0.396487200506817</v>
      </c>
      <c r="Q190" s="40" t="n">
        <f aca="false">IF(J190="","",MIN(1,J190+1.96*O190/100))</f>
        <v>0.548276387650496</v>
      </c>
      <c r="R190" s="32" t="str">
        <f aca="false">IF(L190="","",IF(ABS(L190)&lt;=O190,"Yes","No"))</f>
        <v>Yes</v>
      </c>
      <c r="S190" s="32" t="str">
        <f aca="false">IF(L190="","",IF(ABS(L190)&lt;=1.96*O190,"Yes","No"))</f>
        <v>Yes</v>
      </c>
      <c r="T190" s="59" t="n">
        <f aca="false">IF(D190="","",ROUND(SQRT(((D190+G190)*O190/100)^2+(J190*(D190+G190)*0.07933)^2),0))</f>
        <v>122</v>
      </c>
      <c r="U190" s="32"/>
    </row>
    <row r="191" customFormat="false" ht="15" hidden="false" customHeight="false" outlineLevel="0" collapsed="false">
      <c r="A191" s="32" t="s">
        <v>230</v>
      </c>
      <c r="B191" s="32" t="s">
        <v>383</v>
      </c>
      <c r="C191" s="32" t="s">
        <v>385</v>
      </c>
      <c r="D191" s="59" t="n">
        <v>747</v>
      </c>
      <c r="E191" s="59" t="n">
        <v>820</v>
      </c>
      <c r="F191" s="68" t="n">
        <f aca="false">IF(E191="","",D191-E191)</f>
        <v>-73</v>
      </c>
      <c r="G191" s="59" t="n">
        <v>1120</v>
      </c>
      <c r="H191" s="59" t="n">
        <v>1168</v>
      </c>
      <c r="I191" s="68" t="n">
        <f aca="false">IF(H191="","",G191-H191)</f>
        <v>-48</v>
      </c>
      <c r="J191" s="40" t="n">
        <f aca="false">IF(OR(D191="",D191+G191=0),"",D191/(D191+G191))</f>
        <v>0.400107123727906</v>
      </c>
      <c r="K191" s="40" t="n">
        <f aca="false">IF(E191="","",E191/(E191+H191))</f>
        <v>0.412474849094567</v>
      </c>
      <c r="L191" s="69" t="n">
        <f aca="false">IF(OR(K191="",J191=""),"",(J191-K191)*100)</f>
        <v>-1.23677253666616</v>
      </c>
      <c r="M191" s="36" t="n">
        <v>3.65578877277347</v>
      </c>
      <c r="N191" s="36" t="n">
        <v>1.27629670766665</v>
      </c>
      <c r="O191" s="36" t="n">
        <f aca="false">SQRT(M191^2+N191^2)</f>
        <v>3.87217314142037</v>
      </c>
      <c r="P191" s="40" t="n">
        <f aca="false">IF(J191="","",MAX(0,J191-1.96*O191/100))</f>
        <v>0.324212530156066</v>
      </c>
      <c r="Q191" s="40" t="n">
        <f aca="false">IF(J191="","",MIN(1,J191+1.96*O191/100))</f>
        <v>0.476001717299745</v>
      </c>
      <c r="R191" s="32" t="str">
        <f aca="false">IF(L191="","",IF(ABS(L191)&lt;=O191,"Yes","No"))</f>
        <v>Yes</v>
      </c>
      <c r="S191" s="32" t="str">
        <f aca="false">IF(L191="","",IF(ABS(L191)&lt;=1.96*O191,"Yes","No"))</f>
        <v>Yes</v>
      </c>
      <c r="T191" s="59" t="n">
        <f aca="false">IF(D191="","",ROUND(SQRT(((D191+G191)*O191/100)^2+(J191*(D191+G191)*0.07933)^2),0))</f>
        <v>93</v>
      </c>
      <c r="U191" s="32"/>
    </row>
    <row r="192" customFormat="false" ht="15" hidden="false" customHeight="false" outlineLevel="0" collapsed="false">
      <c r="A192" s="32" t="s">
        <v>230</v>
      </c>
      <c r="B192" s="32" t="s">
        <v>386</v>
      </c>
      <c r="C192" s="32" t="s">
        <v>387</v>
      </c>
      <c r="D192" s="59" t="n">
        <v>838</v>
      </c>
      <c r="E192" s="59" t="n">
        <v>888</v>
      </c>
      <c r="F192" s="68" t="n">
        <f aca="false">IF(E192="","",D192-E192)</f>
        <v>-50</v>
      </c>
      <c r="G192" s="59" t="n">
        <v>803</v>
      </c>
      <c r="H192" s="59" t="n">
        <v>859</v>
      </c>
      <c r="I192" s="68" t="n">
        <f aca="false">IF(H192="","",G192-H192)</f>
        <v>-56</v>
      </c>
      <c r="J192" s="40" t="n">
        <f aca="false">IF(OR(D192="",D192+G192=0),"",D192/(D192+G192))</f>
        <v>0.51066422912858</v>
      </c>
      <c r="K192" s="40" t="n">
        <f aca="false">IF(E192="","",E192/(E192+H192))</f>
        <v>0.508299942759016</v>
      </c>
      <c r="L192" s="69" t="n">
        <f aca="false">IF(OR(K192="",J192=""),"",(J192-K192)*100)</f>
        <v>0.236428636956465</v>
      </c>
      <c r="M192" s="36" t="n">
        <v>3.65578877277347</v>
      </c>
      <c r="N192" s="36" t="n">
        <v>1.27629670766665</v>
      </c>
      <c r="O192" s="36" t="n">
        <f aca="false">SQRT(M192^2+N192^2)</f>
        <v>3.87217314142037</v>
      </c>
      <c r="P192" s="40" t="n">
        <f aca="false">IF(J192="","",MAX(0,J192-1.96*O192/100))</f>
        <v>0.434769635556741</v>
      </c>
      <c r="Q192" s="40" t="n">
        <f aca="false">IF(J192="","",MIN(1,J192+1.96*O192/100))</f>
        <v>0.586558822700419</v>
      </c>
      <c r="R192" s="32" t="str">
        <f aca="false">IF(L192="","",IF(ABS(L192)&lt;=O192,"Yes","No"))</f>
        <v>Yes</v>
      </c>
      <c r="S192" s="32" t="str">
        <f aca="false">IF(L192="","",IF(ABS(L192)&lt;=1.96*O192,"Yes","No"))</f>
        <v>Yes</v>
      </c>
      <c r="T192" s="59" t="n">
        <f aca="false">IF(D192="","",ROUND(SQRT(((D192+G192)*O192/100)^2+(J192*(D192+G192)*0.07933)^2),0))</f>
        <v>92</v>
      </c>
      <c r="U192" s="32"/>
    </row>
    <row r="193" customFormat="false" ht="15" hidden="false" customHeight="false" outlineLevel="0" collapsed="false">
      <c r="A193" s="32" t="s">
        <v>230</v>
      </c>
      <c r="B193" s="32" t="s">
        <v>386</v>
      </c>
      <c r="C193" s="32" t="s">
        <v>388</v>
      </c>
      <c r="D193" s="59" t="n">
        <v>544</v>
      </c>
      <c r="E193" s="59" t="n">
        <v>590</v>
      </c>
      <c r="F193" s="68" t="n">
        <f aca="false">IF(E193="","",D193-E193)</f>
        <v>-46</v>
      </c>
      <c r="G193" s="59" t="n">
        <v>550</v>
      </c>
      <c r="H193" s="59" t="n">
        <v>646</v>
      </c>
      <c r="I193" s="68" t="n">
        <f aca="false">IF(H193="","",G193-H193)</f>
        <v>-96</v>
      </c>
      <c r="J193" s="40" t="n">
        <f aca="false">IF(OR(D193="",D193+G193=0),"",D193/(D193+G193))</f>
        <v>0.497257769652651</v>
      </c>
      <c r="K193" s="40" t="n">
        <f aca="false">IF(E193="","",E193/(E193+H193))</f>
        <v>0.477346278317152</v>
      </c>
      <c r="L193" s="69" t="n">
        <f aca="false">IF(OR(K193="",J193=""),"",(J193-K193)*100)</f>
        <v>1.99114913354987</v>
      </c>
      <c r="M193" s="36" t="n">
        <v>3.65578877277347</v>
      </c>
      <c r="N193" s="36" t="n">
        <v>1.27629670766665</v>
      </c>
      <c r="O193" s="36" t="n">
        <f aca="false">SQRT(M193^2+N193^2)</f>
        <v>3.87217314142037</v>
      </c>
      <c r="P193" s="40" t="n">
        <f aca="false">IF(J193="","",MAX(0,J193-1.96*O193/100))</f>
        <v>0.421363176080812</v>
      </c>
      <c r="Q193" s="40" t="n">
        <f aca="false">IF(J193="","",MIN(1,J193+1.96*O193/100))</f>
        <v>0.57315236322449</v>
      </c>
      <c r="R193" s="32" t="str">
        <f aca="false">IF(L193="","",IF(ABS(L193)&lt;=O193,"Yes","No"))</f>
        <v>Yes</v>
      </c>
      <c r="S193" s="32" t="str">
        <f aca="false">IF(L193="","",IF(ABS(L193)&lt;=1.96*O193,"Yes","No"))</f>
        <v>Yes</v>
      </c>
      <c r="T193" s="59" t="n">
        <f aca="false">IF(D193="","",ROUND(SQRT(((D193+G193)*O193/100)^2+(J193*(D193+G193)*0.07933)^2),0))</f>
        <v>60</v>
      </c>
      <c r="U193" s="32"/>
    </row>
    <row r="194" customFormat="false" ht="15" hidden="false" customHeight="false" outlineLevel="0" collapsed="false">
      <c r="A194" s="32" t="s">
        <v>230</v>
      </c>
      <c r="B194" s="32" t="s">
        <v>386</v>
      </c>
      <c r="C194" s="32" t="s">
        <v>389</v>
      </c>
      <c r="D194" s="59" t="n">
        <v>434</v>
      </c>
      <c r="E194" s="59" t="n">
        <v>498</v>
      </c>
      <c r="F194" s="68" t="n">
        <f aca="false">IF(E194="","",D194-E194)</f>
        <v>-64</v>
      </c>
      <c r="G194" s="59" t="n">
        <v>447</v>
      </c>
      <c r="H194" s="59" t="n">
        <v>506</v>
      </c>
      <c r="I194" s="68" t="n">
        <f aca="false">IF(H194="","",G194-H194)</f>
        <v>-59</v>
      </c>
      <c r="J194" s="40" t="n">
        <f aca="false">IF(OR(D194="",D194+G194=0),"",D194/(D194+G194))</f>
        <v>0.492622020431328</v>
      </c>
      <c r="K194" s="40" t="n">
        <f aca="false">IF(E194="","",E194/(E194+H194))</f>
        <v>0.49601593625498</v>
      </c>
      <c r="L194" s="69" t="n">
        <f aca="false">IF(OR(K194="",J194=""),"",(J194-K194)*100)</f>
        <v>-0.339391582365206</v>
      </c>
      <c r="M194" s="36" t="n">
        <v>3.65578877277347</v>
      </c>
      <c r="N194" s="36" t="n">
        <v>1.27629670766665</v>
      </c>
      <c r="O194" s="36" t="n">
        <f aca="false">SQRT(M194^2+N194^2)</f>
        <v>3.87217314142037</v>
      </c>
      <c r="P194" s="40" t="n">
        <f aca="false">IF(J194="","",MAX(0,J194-1.96*O194/100))</f>
        <v>0.416727426859489</v>
      </c>
      <c r="Q194" s="40" t="n">
        <f aca="false">IF(J194="","",MIN(1,J194+1.96*O194/100))</f>
        <v>0.568516614003167</v>
      </c>
      <c r="R194" s="32" t="str">
        <f aca="false">IF(L194="","",IF(ABS(L194)&lt;=O194,"Yes","No"))</f>
        <v>Yes</v>
      </c>
      <c r="S194" s="32" t="str">
        <f aca="false">IF(L194="","",IF(ABS(L194)&lt;=1.96*O194,"Yes","No"))</f>
        <v>Yes</v>
      </c>
      <c r="T194" s="59" t="n">
        <f aca="false">IF(D194="","",ROUND(SQRT(((D194+G194)*O194/100)^2+(J194*(D194+G194)*0.07933)^2),0))</f>
        <v>48</v>
      </c>
      <c r="U194" s="32"/>
    </row>
    <row r="195" customFormat="false" ht="15" hidden="false" customHeight="false" outlineLevel="0" collapsed="false">
      <c r="A195" s="32" t="s">
        <v>230</v>
      </c>
      <c r="B195" s="32" t="s">
        <v>386</v>
      </c>
      <c r="C195" s="32" t="s">
        <v>390</v>
      </c>
      <c r="D195" s="59" t="n">
        <v>1230</v>
      </c>
      <c r="E195" s="59" t="n">
        <v>1289</v>
      </c>
      <c r="F195" s="68" t="n">
        <f aca="false">IF(E195="","",D195-E195)</f>
        <v>-59</v>
      </c>
      <c r="G195" s="59" t="n">
        <v>1217</v>
      </c>
      <c r="H195" s="59" t="n">
        <v>1351</v>
      </c>
      <c r="I195" s="68" t="n">
        <f aca="false">IF(H195="","",G195-H195)</f>
        <v>-134</v>
      </c>
      <c r="J195" s="40" t="n">
        <f aca="false">IF(OR(D195="",D195+G195=0),"",D195/(D195+G195))</f>
        <v>0.502656313853698</v>
      </c>
      <c r="K195" s="40" t="n">
        <f aca="false">IF(E195="","",E195/(E195+H195))</f>
        <v>0.488257575757576</v>
      </c>
      <c r="L195" s="69" t="n">
        <f aca="false">IF(OR(K195="",J195=""),"",(J195-K195)*100)</f>
        <v>1.43987380961226</v>
      </c>
      <c r="M195" s="36" t="n">
        <v>3.65578877277347</v>
      </c>
      <c r="N195" s="36" t="n">
        <v>1.27629670766665</v>
      </c>
      <c r="O195" s="36" t="n">
        <f aca="false">SQRT(M195^2+N195^2)</f>
        <v>3.87217314142037</v>
      </c>
      <c r="P195" s="40" t="n">
        <f aca="false">IF(J195="","",MAX(0,J195-1.96*O195/100))</f>
        <v>0.426761720281859</v>
      </c>
      <c r="Q195" s="40" t="n">
        <f aca="false">IF(J195="","",MIN(1,J195+1.96*O195/100))</f>
        <v>0.578550907425538</v>
      </c>
      <c r="R195" s="32" t="str">
        <f aca="false">IF(L195="","",IF(ABS(L195)&lt;=O195,"Yes","No"))</f>
        <v>Yes</v>
      </c>
      <c r="S195" s="32" t="str">
        <f aca="false">IF(L195="","",IF(ABS(L195)&lt;=1.96*O195,"Yes","No"))</f>
        <v>Yes</v>
      </c>
      <c r="T195" s="59" t="n">
        <f aca="false">IF(D195="","",ROUND(SQRT(((D195+G195)*O195/100)^2+(J195*(D195+G195)*0.07933)^2),0))</f>
        <v>136</v>
      </c>
      <c r="U195" s="32"/>
    </row>
    <row r="196" customFormat="false" ht="15" hidden="false" customHeight="false" outlineLevel="0" collapsed="false">
      <c r="A196" s="32" t="s">
        <v>230</v>
      </c>
      <c r="B196" s="32" t="s">
        <v>386</v>
      </c>
      <c r="C196" s="32" t="s">
        <v>391</v>
      </c>
      <c r="D196" s="59" t="n">
        <v>518</v>
      </c>
      <c r="E196" s="59" t="n">
        <v>559</v>
      </c>
      <c r="F196" s="68" t="n">
        <f aca="false">IF(E196="","",D196-E196)</f>
        <v>-41</v>
      </c>
      <c r="G196" s="59" t="n">
        <v>517</v>
      </c>
      <c r="H196" s="59" t="n">
        <v>520</v>
      </c>
      <c r="I196" s="68" t="n">
        <f aca="false">IF(H196="","",G196-H196)</f>
        <v>-3</v>
      </c>
      <c r="J196" s="40" t="n">
        <f aca="false">IF(OR(D196="",D196+G196=0),"",D196/(D196+G196))</f>
        <v>0.50048309178744</v>
      </c>
      <c r="K196" s="40" t="n">
        <f aca="false">IF(E196="","",E196/(E196+H196))</f>
        <v>0.518072289156627</v>
      </c>
      <c r="L196" s="69" t="n">
        <f aca="false">IF(OR(K196="",J196=""),"",(J196-K196)*100)</f>
        <v>-1.75891973691868</v>
      </c>
      <c r="M196" s="36" t="n">
        <v>3.65578877277347</v>
      </c>
      <c r="N196" s="36" t="n">
        <v>1.27629670766665</v>
      </c>
      <c r="O196" s="36" t="n">
        <f aca="false">SQRT(M196^2+N196^2)</f>
        <v>3.87217314142037</v>
      </c>
      <c r="P196" s="40" t="n">
        <f aca="false">IF(J196="","",MAX(0,J196-1.96*O196/100))</f>
        <v>0.4245884982156</v>
      </c>
      <c r="Q196" s="40" t="n">
        <f aca="false">IF(J196="","",MIN(1,J196+1.96*O196/100))</f>
        <v>0.576377685359279</v>
      </c>
      <c r="R196" s="32" t="str">
        <f aca="false">IF(L196="","",IF(ABS(L196)&lt;=O196,"Yes","No"))</f>
        <v>Yes</v>
      </c>
      <c r="S196" s="32" t="str">
        <f aca="false">IF(L196="","",IF(ABS(L196)&lt;=1.96*O196,"Yes","No"))</f>
        <v>Yes</v>
      </c>
      <c r="T196" s="59" t="n">
        <f aca="false">IF(D196="","",ROUND(SQRT(((D196+G196)*O196/100)^2+(J196*(D196+G196)*0.07933)^2),0))</f>
        <v>57</v>
      </c>
      <c r="U196" s="32"/>
    </row>
    <row r="197" customFormat="false" ht="15" hidden="false" customHeight="false" outlineLevel="0" collapsed="false">
      <c r="A197" s="32" t="s">
        <v>230</v>
      </c>
      <c r="B197" s="32" t="s">
        <v>386</v>
      </c>
      <c r="C197" s="32" t="s">
        <v>392</v>
      </c>
      <c r="D197" s="59" t="n">
        <v>512</v>
      </c>
      <c r="E197" s="59" t="n">
        <v>582</v>
      </c>
      <c r="F197" s="68" t="n">
        <f aca="false">IF(E197="","",D197-E197)</f>
        <v>-70</v>
      </c>
      <c r="G197" s="59" t="n">
        <v>469</v>
      </c>
      <c r="H197" s="59" t="n">
        <v>487</v>
      </c>
      <c r="I197" s="68" t="n">
        <f aca="false">IF(H197="","",G197-H197)</f>
        <v>-18</v>
      </c>
      <c r="J197" s="40" t="n">
        <f aca="false">IF(OR(D197="",D197+G197=0),"",D197/(D197+G197))</f>
        <v>0.521916411824669</v>
      </c>
      <c r="K197" s="40" t="n">
        <f aca="false">IF(E197="","",E197/(E197+H197))</f>
        <v>0.5444340505145</v>
      </c>
      <c r="L197" s="69" t="n">
        <f aca="false">IF(OR(K197="",J197=""),"",(J197-K197)*100)</f>
        <v>-2.25176386898308</v>
      </c>
      <c r="M197" s="36" t="n">
        <v>3.65578877277347</v>
      </c>
      <c r="N197" s="36" t="n">
        <v>1.27629670766665</v>
      </c>
      <c r="O197" s="36" t="n">
        <f aca="false">SQRT(M197^2+N197^2)</f>
        <v>3.87217314142037</v>
      </c>
      <c r="P197" s="40" t="n">
        <f aca="false">IF(J197="","",MAX(0,J197-1.96*O197/100))</f>
        <v>0.44602181825283</v>
      </c>
      <c r="Q197" s="40" t="n">
        <f aca="false">IF(J197="","",MIN(1,J197+1.96*O197/100))</f>
        <v>0.597811005396508</v>
      </c>
      <c r="R197" s="32" t="str">
        <f aca="false">IF(L197="","",IF(ABS(L197)&lt;=O197,"Yes","No"))</f>
        <v>Yes</v>
      </c>
      <c r="S197" s="32" t="str">
        <f aca="false">IF(L197="","",IF(ABS(L197)&lt;=1.96*O197,"Yes","No"))</f>
        <v>Yes</v>
      </c>
      <c r="T197" s="59" t="n">
        <f aca="false">IF(D197="","",ROUND(SQRT(((D197+G197)*O197/100)^2+(J197*(D197+G197)*0.07933)^2),0))</f>
        <v>56</v>
      </c>
      <c r="U197" s="32"/>
    </row>
    <row r="198" customFormat="false" ht="15" hidden="false" customHeight="false" outlineLevel="0" collapsed="false">
      <c r="A198" s="32" t="s">
        <v>230</v>
      </c>
      <c r="B198" s="32" t="s">
        <v>393</v>
      </c>
      <c r="C198" s="32" t="s">
        <v>394</v>
      </c>
      <c r="D198" s="59" t="n">
        <v>172</v>
      </c>
      <c r="E198" s="59" t="n">
        <v>188</v>
      </c>
      <c r="F198" s="68" t="n">
        <f aca="false">IF(E198="","",D198-E198)</f>
        <v>-16</v>
      </c>
      <c r="G198" s="59" t="n">
        <v>348</v>
      </c>
      <c r="H198" s="59" t="n">
        <v>395</v>
      </c>
      <c r="I198" s="68" t="n">
        <f aca="false">IF(H198="","",G198-H198)</f>
        <v>-47</v>
      </c>
      <c r="J198" s="40" t="n">
        <f aca="false">IF(OR(D198="",D198+G198=0),"",D198/(D198+G198))</f>
        <v>0.330769230769231</v>
      </c>
      <c r="K198" s="40" t="n">
        <f aca="false">IF(E198="","",E198/(E198+H198))</f>
        <v>0.322469982847341</v>
      </c>
      <c r="L198" s="69" t="n">
        <f aca="false">IF(OR(K198="",J198=""),"",(J198-K198)*100)</f>
        <v>0.829924792188941</v>
      </c>
      <c r="M198" s="36" t="n">
        <v>4.97544251941188</v>
      </c>
      <c r="N198" s="36" t="n">
        <v>1.27629670766665</v>
      </c>
      <c r="O198" s="36" t="n">
        <f aca="false">SQRT(M198^2+N198^2)</f>
        <v>5.13653205479849</v>
      </c>
      <c r="P198" s="40" t="n">
        <f aca="false">IF(J198="","",MAX(0,J198-1.96*O198/100))</f>
        <v>0.23009320249518</v>
      </c>
      <c r="Q198" s="40" t="n">
        <f aca="false">IF(J198="","",MIN(1,J198+1.96*O198/100))</f>
        <v>0.431445259043281</v>
      </c>
      <c r="R198" s="32" t="str">
        <f aca="false">IF(L198="","",IF(ABS(L198)&lt;=O198,"Yes","No"))</f>
        <v>Yes</v>
      </c>
      <c r="S198" s="32" t="str">
        <f aca="false">IF(L198="","",IF(ABS(L198)&lt;=1.96*O198,"Yes","No"))</f>
        <v>Yes</v>
      </c>
      <c r="T198" s="59" t="n">
        <f aca="false">IF(D198="","",ROUND(SQRT(((D198+G198)*O198/100)^2+(J198*(D198+G198)*0.12018)^2),0))</f>
        <v>34</v>
      </c>
      <c r="U198" s="32"/>
    </row>
    <row r="199" customFormat="false" ht="15" hidden="false" customHeight="false" outlineLevel="0" collapsed="false">
      <c r="A199" s="32" t="s">
        <v>230</v>
      </c>
      <c r="B199" s="32" t="s">
        <v>393</v>
      </c>
      <c r="C199" s="32" t="s">
        <v>395</v>
      </c>
      <c r="D199" s="59" t="n">
        <v>611</v>
      </c>
      <c r="E199" s="59" t="n">
        <v>697</v>
      </c>
      <c r="F199" s="68" t="n">
        <f aca="false">IF(E199="","",D199-E199)</f>
        <v>-86</v>
      </c>
      <c r="G199" s="59" t="n">
        <v>1094</v>
      </c>
      <c r="H199" s="59" t="n">
        <v>1216</v>
      </c>
      <c r="I199" s="68" t="n">
        <f aca="false">IF(H199="","",G199-H199)</f>
        <v>-122</v>
      </c>
      <c r="J199" s="40" t="n">
        <f aca="false">IF(OR(D199="",D199+G199=0),"",D199/(D199+G199))</f>
        <v>0.358357771260997</v>
      </c>
      <c r="K199" s="40" t="n">
        <f aca="false">IF(E199="","",E199/(E199+H199))</f>
        <v>0.364349189754313</v>
      </c>
      <c r="L199" s="69" t="n">
        <f aca="false">IF(OR(K199="",J199=""),"",(J199-K199)*100)</f>
        <v>-0.599141849331553</v>
      </c>
      <c r="M199" s="36" t="n">
        <v>3.65578877277347</v>
      </c>
      <c r="N199" s="36" t="n">
        <v>1.27629670766665</v>
      </c>
      <c r="O199" s="36" t="n">
        <f aca="false">SQRT(M199^2+N199^2)</f>
        <v>3.87217314142037</v>
      </c>
      <c r="P199" s="40" t="n">
        <f aca="false">IF(J199="","",MAX(0,J199-1.96*O199/100))</f>
        <v>0.282463177689158</v>
      </c>
      <c r="Q199" s="40" t="n">
        <f aca="false">IF(J199="","",MIN(1,J199+1.96*O199/100))</f>
        <v>0.434252364832836</v>
      </c>
      <c r="R199" s="32" t="str">
        <f aca="false">IF(L199="","",IF(ABS(L199)&lt;=O199,"Yes","No"))</f>
        <v>Yes</v>
      </c>
      <c r="S199" s="32" t="str">
        <f aca="false">IF(L199="","",IF(ABS(L199)&lt;=1.96*O199,"Yes","No"))</f>
        <v>Yes</v>
      </c>
      <c r="T199" s="59" t="n">
        <f aca="false">IF(D199="","",ROUND(SQRT(((D199+G199)*O199/100)^2+(J199*(D199+G199)*0.07933)^2),0))</f>
        <v>82</v>
      </c>
      <c r="U199" s="32"/>
    </row>
    <row r="200" customFormat="false" ht="15" hidden="false" customHeight="false" outlineLevel="0" collapsed="false">
      <c r="A200" s="32" t="s">
        <v>230</v>
      </c>
      <c r="B200" s="32" t="s">
        <v>393</v>
      </c>
      <c r="C200" s="32" t="s">
        <v>396</v>
      </c>
      <c r="D200" s="59" t="n">
        <v>141</v>
      </c>
      <c r="E200" s="59" t="n">
        <v>169</v>
      </c>
      <c r="F200" s="68" t="n">
        <f aca="false">IF(E200="","",D200-E200)</f>
        <v>-28</v>
      </c>
      <c r="G200" s="59" t="n">
        <v>288</v>
      </c>
      <c r="H200" s="59" t="n">
        <v>341</v>
      </c>
      <c r="I200" s="68" t="n">
        <f aca="false">IF(H200="","",G200-H200)</f>
        <v>-53</v>
      </c>
      <c r="J200" s="40" t="n">
        <f aca="false">IF(OR(D200="",D200+G200=0),"",D200/(D200+G200))</f>
        <v>0.328671328671329</v>
      </c>
      <c r="K200" s="40" t="n">
        <f aca="false">IF(E200="","",E200/(E200+H200))</f>
        <v>0.331372549019608</v>
      </c>
      <c r="L200" s="69" t="n">
        <f aca="false">IF(OR(K200="",J200=""),"",(J200-K200)*100)</f>
        <v>-0.270122034827919</v>
      </c>
      <c r="M200" s="36" t="n">
        <v>4.97544251941188</v>
      </c>
      <c r="N200" s="36" t="n">
        <v>1.27629670766665</v>
      </c>
      <c r="O200" s="36" t="n">
        <f aca="false">SQRT(M200^2+N200^2)</f>
        <v>5.13653205479849</v>
      </c>
      <c r="P200" s="40" t="n">
        <f aca="false">IF(J200="","",MAX(0,J200-1.96*O200/100))</f>
        <v>0.227995300397278</v>
      </c>
      <c r="Q200" s="40" t="n">
        <f aca="false">IF(J200="","",MIN(1,J200+1.96*O200/100))</f>
        <v>0.429347356945379</v>
      </c>
      <c r="R200" s="32" t="str">
        <f aca="false">IF(L200="","",IF(ABS(L200)&lt;=O200,"Yes","No"))</f>
        <v>Yes</v>
      </c>
      <c r="S200" s="32" t="str">
        <f aca="false">IF(L200="","",IF(ABS(L200)&lt;=1.96*O200,"Yes","No"))</f>
        <v>Yes</v>
      </c>
      <c r="T200" s="59" t="n">
        <f aca="false">IF(D200="","",ROUND(SQRT(((D200+G200)*O200/100)^2+(J200*(D200+G200)*0.12018)^2),0))</f>
        <v>28</v>
      </c>
      <c r="U200" s="32"/>
    </row>
    <row r="201" customFormat="false" ht="15" hidden="false" customHeight="false" outlineLevel="0" collapsed="false">
      <c r="A201" s="32" t="s">
        <v>230</v>
      </c>
      <c r="B201" s="32" t="s">
        <v>397</v>
      </c>
      <c r="C201" s="32" t="s">
        <v>397</v>
      </c>
      <c r="D201" s="59" t="n">
        <v>899</v>
      </c>
      <c r="E201" s="59" t="n">
        <v>981</v>
      </c>
      <c r="F201" s="68" t="n">
        <f aca="false">IF(E201="","",D201-E201)</f>
        <v>-82</v>
      </c>
      <c r="G201" s="59" t="n">
        <v>1630</v>
      </c>
      <c r="H201" s="59" t="n">
        <v>1711</v>
      </c>
      <c r="I201" s="68" t="n">
        <f aca="false">IF(H201="","",G201-H201)</f>
        <v>-81</v>
      </c>
      <c r="J201" s="40" t="n">
        <f aca="false">IF(OR(D201="",D201+G201=0),"",D201/(D201+G201))</f>
        <v>0.355476472914195</v>
      </c>
      <c r="K201" s="40" t="n">
        <f aca="false">IF(E201="","",E201/(E201+H201))</f>
        <v>0.364413075780089</v>
      </c>
      <c r="L201" s="69" t="n">
        <f aca="false">IF(OR(K201="",J201=""),"",(J201-K201)*100)</f>
        <v>-0.893660286589382</v>
      </c>
      <c r="M201" s="36" t="n">
        <v>3.65578877277347</v>
      </c>
      <c r="N201" s="36" t="n">
        <v>1.27629670766665</v>
      </c>
      <c r="O201" s="36" t="n">
        <f aca="false">SQRT(M201^2+N201^2)</f>
        <v>3.87217314142037</v>
      </c>
      <c r="P201" s="40" t="n">
        <f aca="false">IF(J201="","",MAX(0,J201-1.96*O201/100))</f>
        <v>0.279581879342356</v>
      </c>
      <c r="Q201" s="40" t="n">
        <f aca="false">IF(J201="","",MIN(1,J201+1.96*O201/100))</f>
        <v>0.431371066486035</v>
      </c>
      <c r="R201" s="32" t="str">
        <f aca="false">IF(L201="","",IF(ABS(L201)&lt;=O201,"Yes","No"))</f>
        <v>Yes</v>
      </c>
      <c r="S201" s="32" t="str">
        <f aca="false">IF(L201="","",IF(ABS(L201)&lt;=1.96*O201,"Yes","No"))</f>
        <v>Yes</v>
      </c>
      <c r="T201" s="59" t="n">
        <f aca="false">IF(D201="","",ROUND(SQRT(((D201+G201)*O201/100)^2+(J201*(D201+G201)*0.07933)^2),0))</f>
        <v>121</v>
      </c>
      <c r="U201" s="32"/>
    </row>
    <row r="202" customFormat="false" ht="15" hidden="false" customHeight="false" outlineLevel="0" collapsed="false">
      <c r="A202" s="32" t="s">
        <v>230</v>
      </c>
      <c r="B202" s="32" t="s">
        <v>398</v>
      </c>
      <c r="C202" s="32" t="s">
        <v>399</v>
      </c>
      <c r="D202" s="59" t="n">
        <v>591</v>
      </c>
      <c r="E202" s="59" t="n">
        <v>616</v>
      </c>
      <c r="F202" s="68" t="n">
        <f aca="false">IF(E202="","",D202-E202)</f>
        <v>-25</v>
      </c>
      <c r="G202" s="59" t="n">
        <v>615</v>
      </c>
      <c r="H202" s="59" t="n">
        <v>685</v>
      </c>
      <c r="I202" s="68" t="n">
        <f aca="false">IF(H202="","",G202-H202)</f>
        <v>-70</v>
      </c>
      <c r="J202" s="40" t="n">
        <f aca="false">IF(OR(D202="",D202+G202=0),"",D202/(D202+G202))</f>
        <v>0.490049751243781</v>
      </c>
      <c r="K202" s="40" t="n">
        <f aca="false">IF(E202="","",E202/(E202+H202))</f>
        <v>0.47348193697156</v>
      </c>
      <c r="L202" s="69" t="n">
        <f aca="false">IF(OR(K202="",J202=""),"",(J202-K202)*100)</f>
        <v>1.65678142722208</v>
      </c>
      <c r="M202" s="36" t="n">
        <v>3.65578877277347</v>
      </c>
      <c r="N202" s="36" t="n">
        <v>1.27629670766665</v>
      </c>
      <c r="O202" s="36" t="n">
        <f aca="false">SQRT(M202^2+N202^2)</f>
        <v>3.87217314142037</v>
      </c>
      <c r="P202" s="40" t="n">
        <f aca="false">IF(J202="","",MAX(0,J202-1.96*O202/100))</f>
        <v>0.414155157671942</v>
      </c>
      <c r="Q202" s="40" t="n">
        <f aca="false">IF(J202="","",MIN(1,J202+1.96*O202/100))</f>
        <v>0.56594434481562</v>
      </c>
      <c r="R202" s="32" t="str">
        <f aca="false">IF(L202="","",IF(ABS(L202)&lt;=O202,"Yes","No"))</f>
        <v>Yes</v>
      </c>
      <c r="S202" s="32" t="str">
        <f aca="false">IF(L202="","",IF(ABS(L202)&lt;=1.96*O202,"Yes","No"))</f>
        <v>Yes</v>
      </c>
      <c r="T202" s="59" t="n">
        <f aca="false">IF(D202="","",ROUND(SQRT(((D202+G202)*O202/100)^2+(J202*(D202+G202)*0.07933)^2),0))</f>
        <v>66</v>
      </c>
      <c r="U202" s="32"/>
    </row>
    <row r="203" customFormat="false" ht="15" hidden="false" customHeight="false" outlineLevel="0" collapsed="false">
      <c r="A203" s="32" t="s">
        <v>230</v>
      </c>
      <c r="B203" s="32" t="s">
        <v>398</v>
      </c>
      <c r="C203" s="32" t="s">
        <v>400</v>
      </c>
      <c r="D203" s="59" t="n">
        <v>441</v>
      </c>
      <c r="E203" s="59" t="n">
        <v>446</v>
      </c>
      <c r="F203" s="68" t="n">
        <f aca="false">IF(E203="","",D203-E203)</f>
        <v>-5</v>
      </c>
      <c r="G203" s="59" t="n">
        <v>388</v>
      </c>
      <c r="H203" s="59" t="n">
        <v>517</v>
      </c>
      <c r="I203" s="68" t="n">
        <f aca="false">IF(H203="","",G203-H203)</f>
        <v>-129</v>
      </c>
      <c r="J203" s="40" t="n">
        <f aca="false">IF(OR(D203="",D203+G203=0),"",D203/(D203+G203))</f>
        <v>0.531966224366707</v>
      </c>
      <c r="K203" s="40" t="n">
        <f aca="false">IF(E203="","",E203/(E203+H203))</f>
        <v>0.463136033229491</v>
      </c>
      <c r="L203" s="69" t="n">
        <f aca="false">IF(OR(K203="",J203=""),"",(J203-K203)*100)</f>
        <v>6.88301911372158</v>
      </c>
      <c r="M203" s="36" t="n">
        <v>3.80525347525913</v>
      </c>
      <c r="N203" s="36" t="n">
        <v>1.27629670766665</v>
      </c>
      <c r="O203" s="36" t="n">
        <f aca="false">SQRT(M203^2+N203^2)</f>
        <v>4.01358783346926</v>
      </c>
      <c r="P203" s="40" t="n">
        <f aca="false">IF(J203="","",MAX(0,J203-1.96*O203/100))</f>
        <v>0.45329990283071</v>
      </c>
      <c r="Q203" s="40" t="n">
        <f aca="false">IF(J203="","",MIN(1,J203+1.96*O203/100))</f>
        <v>0.610632545902704</v>
      </c>
      <c r="R203" s="32" t="str">
        <f aca="false">IF(L203="","",IF(ABS(L203)&lt;=O203,"Yes","No"))</f>
        <v>No</v>
      </c>
      <c r="S203" s="32" t="str">
        <f aca="false">IF(L203="","",IF(ABS(L203)&lt;=1.96*O203,"Yes","No"))</f>
        <v>Yes</v>
      </c>
      <c r="T203" s="59" t="n">
        <f aca="false">IF(D203="","",ROUND(SQRT(((D203+G203)*O203/100)^2+(J203*(D203+G203)*0.07897)^2),0))</f>
        <v>48</v>
      </c>
      <c r="U203" s="32"/>
    </row>
    <row r="204" customFormat="false" ht="15" hidden="false" customHeight="false" outlineLevel="0" collapsed="false">
      <c r="A204" s="32" t="s">
        <v>230</v>
      </c>
      <c r="B204" s="32" t="s">
        <v>398</v>
      </c>
      <c r="C204" s="32" t="s">
        <v>401</v>
      </c>
      <c r="D204" s="59" t="n">
        <v>543</v>
      </c>
      <c r="E204" s="59" t="n">
        <v>544</v>
      </c>
      <c r="F204" s="68" t="n">
        <f aca="false">IF(E204="","",D204-E204)</f>
        <v>-1</v>
      </c>
      <c r="G204" s="59" t="n">
        <v>360</v>
      </c>
      <c r="H204" s="59" t="n">
        <v>356</v>
      </c>
      <c r="I204" s="68" t="n">
        <f aca="false">IF(H204="","",G204-H204)</f>
        <v>4</v>
      </c>
      <c r="J204" s="40" t="n">
        <f aca="false">IF(OR(D204="",D204+G204=0),"",D204/(D204+G204))</f>
        <v>0.601328903654485</v>
      </c>
      <c r="K204" s="40" t="n">
        <f aca="false">IF(E204="","",E204/(E204+H204))</f>
        <v>0.604444444444445</v>
      </c>
      <c r="L204" s="69" t="n">
        <f aca="false">IF(OR(K204="",J204=""),"",(J204-K204)*100)</f>
        <v>-0.311554078995935</v>
      </c>
      <c r="M204" s="36" t="n">
        <v>3.65578877277347</v>
      </c>
      <c r="N204" s="36" t="n">
        <v>1.27629670766665</v>
      </c>
      <c r="O204" s="36" t="n">
        <f aca="false">SQRT(M204^2+N204^2)</f>
        <v>3.87217314142037</v>
      </c>
      <c r="P204" s="40" t="n">
        <f aca="false">IF(J204="","",MAX(0,J204-1.96*O204/100))</f>
        <v>0.525434310082646</v>
      </c>
      <c r="Q204" s="40" t="n">
        <f aca="false">IF(J204="","",MIN(1,J204+1.96*O204/100))</f>
        <v>0.677223497226324</v>
      </c>
      <c r="R204" s="32" t="str">
        <f aca="false">IF(L204="","",IF(ABS(L204)&lt;=O204,"Yes","No"))</f>
        <v>Yes</v>
      </c>
      <c r="S204" s="32" t="str">
        <f aca="false">IF(L204="","",IF(ABS(L204)&lt;=1.96*O204,"Yes","No"))</f>
        <v>Yes</v>
      </c>
      <c r="T204" s="59" t="n">
        <f aca="false">IF(D204="","",ROUND(SQRT(((D204+G204)*O204/100)^2+(J204*(D204+G204)*0.07933)^2),0))</f>
        <v>55</v>
      </c>
      <c r="U204" s="32"/>
    </row>
    <row r="205" customFormat="false" ht="15" hidden="false" customHeight="false" outlineLevel="0" collapsed="false">
      <c r="A205" s="32" t="s">
        <v>230</v>
      </c>
      <c r="B205" s="32" t="s">
        <v>398</v>
      </c>
      <c r="C205" s="32" t="s">
        <v>402</v>
      </c>
      <c r="D205" s="59" t="n">
        <v>633</v>
      </c>
      <c r="E205" s="59" t="n">
        <v>613</v>
      </c>
      <c r="F205" s="68" t="n">
        <f aca="false">IF(E205="","",D205-E205)</f>
        <v>20</v>
      </c>
      <c r="G205" s="59" t="n">
        <v>353</v>
      </c>
      <c r="H205" s="59" t="n">
        <v>381</v>
      </c>
      <c r="I205" s="68" t="n">
        <f aca="false">IF(H205="","",G205-H205)</f>
        <v>-28</v>
      </c>
      <c r="J205" s="40" t="n">
        <f aca="false">IF(OR(D205="",D205+G205=0),"",D205/(D205+G205))</f>
        <v>0.641987829614604</v>
      </c>
      <c r="K205" s="40" t="n">
        <f aca="false">IF(E205="","",E205/(E205+H205))</f>
        <v>0.616700201207243</v>
      </c>
      <c r="L205" s="69" t="n">
        <f aca="false">IF(OR(K205="",J205=""),"",(J205-K205)*100)</f>
        <v>2.5287628407361</v>
      </c>
      <c r="M205" s="36" t="n">
        <v>3.65578877277347</v>
      </c>
      <c r="N205" s="36" t="n">
        <v>1.27629670766665</v>
      </c>
      <c r="O205" s="36" t="n">
        <f aca="false">SQRT(M205^2+N205^2)</f>
        <v>3.87217314142037</v>
      </c>
      <c r="P205" s="40" t="n">
        <f aca="false">IF(J205="","",MAX(0,J205-1.96*O205/100))</f>
        <v>0.566093236042765</v>
      </c>
      <c r="Q205" s="40" t="n">
        <f aca="false">IF(J205="","",MIN(1,J205+1.96*O205/100))</f>
        <v>0.717882423186444</v>
      </c>
      <c r="R205" s="32" t="str">
        <f aca="false">IF(L205="","",IF(ABS(L205)&lt;=O205,"Yes","No"))</f>
        <v>Yes</v>
      </c>
      <c r="S205" s="32" t="str">
        <f aca="false">IF(L205="","",IF(ABS(L205)&lt;=1.96*O205,"Yes","No"))</f>
        <v>Yes</v>
      </c>
      <c r="T205" s="59" t="n">
        <f aca="false">IF(D205="","",ROUND(SQRT(((D205+G205)*O205/100)^2+(J205*(D205+G205)*0.07933)^2),0))</f>
        <v>63</v>
      </c>
      <c r="U205" s="32"/>
    </row>
    <row r="206" customFormat="false" ht="15" hidden="false" customHeight="false" outlineLevel="0" collapsed="false">
      <c r="A206" s="32" t="s">
        <v>230</v>
      </c>
      <c r="B206" s="32" t="s">
        <v>398</v>
      </c>
      <c r="C206" s="32" t="s">
        <v>403</v>
      </c>
      <c r="D206" s="59" t="n">
        <v>230</v>
      </c>
      <c r="E206" s="59" t="n">
        <v>219</v>
      </c>
      <c r="F206" s="68" t="n">
        <f aca="false">IF(E206="","",D206-E206)</f>
        <v>11</v>
      </c>
      <c r="G206" s="59" t="n">
        <v>168</v>
      </c>
      <c r="H206" s="59" t="n">
        <v>164</v>
      </c>
      <c r="I206" s="68" t="n">
        <f aca="false">IF(H206="","",G206-H206)</f>
        <v>4</v>
      </c>
      <c r="J206" s="40" t="n">
        <f aca="false">IF(OR(D206="",D206+G206=0),"",D206/(D206+G206))</f>
        <v>0.577889447236181</v>
      </c>
      <c r="K206" s="40" t="n">
        <f aca="false">IF(E206="","",E206/(E206+H206))</f>
        <v>0.571801566579634</v>
      </c>
      <c r="L206" s="69" t="n">
        <f aca="false">IF(OR(K206="",J206=""),"",(J206-K206)*100)</f>
        <v>0.608788065654642</v>
      </c>
      <c r="M206" s="36" t="n">
        <v>4.97544251941188</v>
      </c>
      <c r="N206" s="36" t="n">
        <v>1.27629670766665</v>
      </c>
      <c r="O206" s="36" t="n">
        <f aca="false">SQRT(M206^2+N206^2)</f>
        <v>5.13653205479849</v>
      </c>
      <c r="P206" s="40" t="n">
        <f aca="false">IF(J206="","",MAX(0,J206-1.96*O206/100))</f>
        <v>0.47721341896213</v>
      </c>
      <c r="Q206" s="40" t="n">
        <f aca="false">IF(J206="","",MIN(1,J206+1.96*O206/100))</f>
        <v>0.678565475510231</v>
      </c>
      <c r="R206" s="32" t="str">
        <f aca="false">IF(L206="","",IF(ABS(L206)&lt;=O206,"Yes","No"))</f>
        <v>Yes</v>
      </c>
      <c r="S206" s="32" t="str">
        <f aca="false">IF(L206="","",IF(ABS(L206)&lt;=1.96*O206,"Yes","No"))</f>
        <v>Yes</v>
      </c>
      <c r="T206" s="59" t="n">
        <f aca="false">IF(D206="","",ROUND(SQRT(((D206+G206)*O206/100)^2+(J206*(D206+G206)*0.12018)^2),0))</f>
        <v>34</v>
      </c>
      <c r="U206" s="32"/>
    </row>
    <row r="207" customFormat="false" ht="15" hidden="false" customHeight="false" outlineLevel="0" collapsed="false">
      <c r="A207" s="32" t="s">
        <v>230</v>
      </c>
      <c r="B207" s="32" t="s">
        <v>398</v>
      </c>
      <c r="C207" s="32" t="s">
        <v>404</v>
      </c>
      <c r="D207" s="59" t="n">
        <v>373</v>
      </c>
      <c r="E207" s="59" t="n">
        <v>356</v>
      </c>
      <c r="F207" s="68" t="n">
        <f aca="false">IF(E207="","",D207-E207)</f>
        <v>17</v>
      </c>
      <c r="G207" s="59" t="n">
        <v>162</v>
      </c>
      <c r="H207" s="59" t="n">
        <v>169</v>
      </c>
      <c r="I207" s="68" t="n">
        <f aca="false">IF(H207="","",G207-H207)</f>
        <v>-7</v>
      </c>
      <c r="J207" s="40" t="n">
        <f aca="false">IF(OR(D207="",D207+G207=0),"",D207/(D207+G207))</f>
        <v>0.697196261682243</v>
      </c>
      <c r="K207" s="40" t="n">
        <f aca="false">IF(E207="","",E207/(E207+H207))</f>
        <v>0.678095238095238</v>
      </c>
      <c r="L207" s="69" t="n">
        <f aca="false">IF(OR(K207="",J207=""),"",(J207-K207)*100)</f>
        <v>1.91010235870049</v>
      </c>
      <c r="M207" s="36" t="n">
        <v>3.80525347525913</v>
      </c>
      <c r="N207" s="36" t="n">
        <v>1.27629670766665</v>
      </c>
      <c r="O207" s="36" t="n">
        <f aca="false">SQRT(M207^2+N207^2)</f>
        <v>4.01358783346926</v>
      </c>
      <c r="P207" s="40" t="n">
        <f aca="false">IF(J207="","",MAX(0,J207-1.96*O207/100))</f>
        <v>0.618529940146246</v>
      </c>
      <c r="Q207" s="40" t="n">
        <f aca="false">IF(J207="","",MIN(1,J207+1.96*O207/100))</f>
        <v>0.77586258321824</v>
      </c>
      <c r="R207" s="32" t="str">
        <f aca="false">IF(L207="","",IF(ABS(L207)&lt;=O207,"Yes","No"))</f>
        <v>Yes</v>
      </c>
      <c r="S207" s="32" t="str">
        <f aca="false">IF(L207="","",IF(ABS(L207)&lt;=1.96*O207,"Yes","No"))</f>
        <v>Yes</v>
      </c>
      <c r="T207" s="59" t="n">
        <f aca="false">IF(D207="","",ROUND(SQRT(((D207+G207)*O207/100)^2+(J207*(D207+G207)*0.07897)^2),0))</f>
        <v>36</v>
      </c>
      <c r="U207" s="32"/>
    </row>
    <row r="208" customFormat="false" ht="15" hidden="false" customHeight="false" outlineLevel="0" collapsed="false">
      <c r="A208" s="32" t="s">
        <v>230</v>
      </c>
      <c r="B208" s="32" t="s">
        <v>398</v>
      </c>
      <c r="C208" s="32" t="s">
        <v>405</v>
      </c>
      <c r="D208" s="59" t="n">
        <v>373</v>
      </c>
      <c r="E208" s="59" t="n">
        <v>392</v>
      </c>
      <c r="F208" s="68" t="n">
        <f aca="false">IF(E208="","",D208-E208)</f>
        <v>-19</v>
      </c>
      <c r="G208" s="59" t="n">
        <v>288</v>
      </c>
      <c r="H208" s="59" t="n">
        <v>296</v>
      </c>
      <c r="I208" s="68" t="n">
        <f aca="false">IF(H208="","",G208-H208)</f>
        <v>-8</v>
      </c>
      <c r="J208" s="40" t="n">
        <f aca="false">IF(OR(D208="",D208+G208=0),"",D208/(D208+G208))</f>
        <v>0.564296520423601</v>
      </c>
      <c r="K208" s="40" t="n">
        <f aca="false">IF(E208="","",E208/(E208+H208))</f>
        <v>0.569767441860465</v>
      </c>
      <c r="L208" s="69" t="n">
        <f aca="false">IF(OR(K208="",J208=""),"",(J208-K208)*100)</f>
        <v>-0.547092143686456</v>
      </c>
      <c r="M208" s="36" t="n">
        <v>3.80525347525913</v>
      </c>
      <c r="N208" s="36" t="n">
        <v>1.27629670766665</v>
      </c>
      <c r="O208" s="36" t="n">
        <f aca="false">SQRT(M208^2+N208^2)</f>
        <v>4.01358783346926</v>
      </c>
      <c r="P208" s="40" t="n">
        <f aca="false">IF(J208="","",MAX(0,J208-1.96*O208/100))</f>
        <v>0.485630198887603</v>
      </c>
      <c r="Q208" s="40" t="n">
        <f aca="false">IF(J208="","",MIN(1,J208+1.96*O208/100))</f>
        <v>0.642962841959598</v>
      </c>
      <c r="R208" s="32" t="str">
        <f aca="false">IF(L208="","",IF(ABS(L208)&lt;=O208,"Yes","No"))</f>
        <v>Yes</v>
      </c>
      <c r="S208" s="32" t="str">
        <f aca="false">IF(L208="","",IF(ABS(L208)&lt;=1.96*O208,"Yes","No"))</f>
        <v>Yes</v>
      </c>
      <c r="T208" s="59" t="n">
        <f aca="false">IF(D208="","",ROUND(SQRT(((D208+G208)*O208/100)^2+(J208*(D208+G208)*0.07897)^2),0))</f>
        <v>40</v>
      </c>
      <c r="U208" s="32"/>
    </row>
    <row r="209" customFormat="false" ht="15" hidden="false" customHeight="false" outlineLevel="0" collapsed="false">
      <c r="A209" s="32" t="s">
        <v>230</v>
      </c>
      <c r="B209" s="32" t="s">
        <v>398</v>
      </c>
      <c r="C209" s="32" t="s">
        <v>406</v>
      </c>
      <c r="D209" s="59" t="n">
        <v>209</v>
      </c>
      <c r="E209" s="59" t="n">
        <v>212</v>
      </c>
      <c r="F209" s="68" t="n">
        <f aca="false">IF(E209="","",D209-E209)</f>
        <v>-3</v>
      </c>
      <c r="G209" s="59" t="n">
        <v>201</v>
      </c>
      <c r="H209" s="59" t="n">
        <v>217</v>
      </c>
      <c r="I209" s="68" t="n">
        <f aca="false">IF(H209="","",G209-H209)</f>
        <v>-16</v>
      </c>
      <c r="J209" s="40" t="n">
        <f aca="false">IF(OR(D209="",D209+G209=0),"",D209/(D209+G209))</f>
        <v>0.509756097560976</v>
      </c>
      <c r="K209" s="40" t="n">
        <f aca="false">IF(E209="","",E209/(E209+H209))</f>
        <v>0.494172494172494</v>
      </c>
      <c r="L209" s="69" t="n">
        <f aca="false">IF(OR(K209="",J209=""),"",(J209-K209)*100)</f>
        <v>1.55836033884815</v>
      </c>
      <c r="M209" s="36" t="n">
        <v>4.97544251941188</v>
      </c>
      <c r="N209" s="36" t="n">
        <v>1.27629670766665</v>
      </c>
      <c r="O209" s="36" t="n">
        <f aca="false">SQRT(M209^2+N209^2)</f>
        <v>5.13653205479849</v>
      </c>
      <c r="P209" s="40" t="n">
        <f aca="false">IF(J209="","",MAX(0,J209-1.96*O209/100))</f>
        <v>0.409080069286925</v>
      </c>
      <c r="Q209" s="40" t="n">
        <f aca="false">IF(J209="","",MIN(1,J209+1.96*O209/100))</f>
        <v>0.610432125835026</v>
      </c>
      <c r="R209" s="32" t="str">
        <f aca="false">IF(L209="","",IF(ABS(L209)&lt;=O209,"Yes","No"))</f>
        <v>Yes</v>
      </c>
      <c r="S209" s="32" t="str">
        <f aca="false">IF(L209="","",IF(ABS(L209)&lt;=1.96*O209,"Yes","No"))</f>
        <v>Yes</v>
      </c>
      <c r="T209" s="59" t="n">
        <f aca="false">IF(D209="","",ROUND(SQRT(((D209+G209)*O209/100)^2+(J209*(D209+G209)*0.12018)^2),0))</f>
        <v>33</v>
      </c>
      <c r="U209" s="32"/>
    </row>
    <row r="210" customFormat="false" ht="15" hidden="false" customHeight="false" outlineLevel="0" collapsed="false">
      <c r="A210" s="32" t="s">
        <v>230</v>
      </c>
      <c r="B210" s="32" t="s">
        <v>398</v>
      </c>
      <c r="C210" s="32" t="s">
        <v>407</v>
      </c>
      <c r="D210" s="59" t="n">
        <v>414</v>
      </c>
      <c r="E210" s="59" t="n">
        <v>399</v>
      </c>
      <c r="F210" s="68" t="n">
        <f aca="false">IF(E210="","",D210-E210)</f>
        <v>15</v>
      </c>
      <c r="G210" s="59" t="n">
        <v>308</v>
      </c>
      <c r="H210" s="59" t="n">
        <v>329</v>
      </c>
      <c r="I210" s="68" t="n">
        <f aca="false">IF(H210="","",G210-H210)</f>
        <v>-21</v>
      </c>
      <c r="J210" s="40" t="n">
        <f aca="false">IF(OR(D210="",D210+G210=0),"",D210/(D210+G210))</f>
        <v>0.573407202216066</v>
      </c>
      <c r="K210" s="40" t="n">
        <f aca="false">IF(E210="","",E210/(E210+H210))</f>
        <v>0.548076923076923</v>
      </c>
      <c r="L210" s="69" t="n">
        <f aca="false">IF(OR(K210="",J210=""),"",(J210-K210)*100)</f>
        <v>2.53302791391433</v>
      </c>
      <c r="M210" s="36" t="n">
        <v>3.80525347525913</v>
      </c>
      <c r="N210" s="36" t="n">
        <v>1.27629670766665</v>
      </c>
      <c r="O210" s="36" t="n">
        <f aca="false">SQRT(M210^2+N210^2)</f>
        <v>4.01358783346926</v>
      </c>
      <c r="P210" s="40" t="n">
        <f aca="false">IF(J210="","",MAX(0,J210-1.96*O210/100))</f>
        <v>0.494740880680069</v>
      </c>
      <c r="Q210" s="40" t="n">
        <f aca="false">IF(J210="","",MIN(1,J210+1.96*O210/100))</f>
        <v>0.652073523752064</v>
      </c>
      <c r="R210" s="32" t="str">
        <f aca="false">IF(L210="","",IF(ABS(L210)&lt;=O210,"Yes","No"))</f>
        <v>Yes</v>
      </c>
      <c r="S210" s="32" t="str">
        <f aca="false">IF(L210="","",IF(ABS(L210)&lt;=1.96*O210,"Yes","No"))</f>
        <v>Yes</v>
      </c>
      <c r="T210" s="59" t="n">
        <f aca="false">IF(D210="","",ROUND(SQRT(((D210+G210)*O210/100)^2+(J210*(D210+G210)*0.07897)^2),0))</f>
        <v>44</v>
      </c>
      <c r="U210" s="32"/>
    </row>
    <row r="211" customFormat="false" ht="15" hidden="false" customHeight="false" outlineLevel="0" collapsed="false">
      <c r="A211" s="32" t="s">
        <v>230</v>
      </c>
      <c r="B211" s="32" t="s">
        <v>398</v>
      </c>
      <c r="C211" s="32" t="s">
        <v>408</v>
      </c>
      <c r="D211" s="59" t="n">
        <v>646</v>
      </c>
      <c r="E211" s="59" t="n">
        <v>664</v>
      </c>
      <c r="F211" s="68" t="n">
        <f aca="false">IF(E211="","",D211-E211)</f>
        <v>-18</v>
      </c>
      <c r="G211" s="59" t="n">
        <v>640</v>
      </c>
      <c r="H211" s="59" t="n">
        <v>709</v>
      </c>
      <c r="I211" s="68" t="n">
        <f aca="false">IF(H211="","",G211-H211)</f>
        <v>-69</v>
      </c>
      <c r="J211" s="40" t="n">
        <f aca="false">IF(OR(D211="",D211+G211=0),"",D211/(D211+G211))</f>
        <v>0.502332814930016</v>
      </c>
      <c r="K211" s="40" t="n">
        <f aca="false">IF(E211="","",E211/(E211+H211))</f>
        <v>0.483612527312454</v>
      </c>
      <c r="L211" s="69" t="n">
        <f aca="false">IF(OR(K211="",J211=""),"",(J211-K211)*100)</f>
        <v>1.87202876175611</v>
      </c>
      <c r="M211" s="36" t="n">
        <v>3.65578877277347</v>
      </c>
      <c r="N211" s="36" t="n">
        <v>1.27629670766665</v>
      </c>
      <c r="O211" s="36" t="n">
        <f aca="false">SQRT(M211^2+N211^2)</f>
        <v>3.87217314142037</v>
      </c>
      <c r="P211" s="40" t="n">
        <f aca="false">IF(J211="","",MAX(0,J211-1.96*O211/100))</f>
        <v>0.426438221358176</v>
      </c>
      <c r="Q211" s="40" t="n">
        <f aca="false">IF(J211="","",MIN(1,J211+1.96*O211/100))</f>
        <v>0.578227408501855</v>
      </c>
      <c r="R211" s="32" t="str">
        <f aca="false">IF(L211="","",IF(ABS(L211)&lt;=O211,"Yes","No"))</f>
        <v>Yes</v>
      </c>
      <c r="S211" s="32" t="str">
        <f aca="false">IF(L211="","",IF(ABS(L211)&lt;=1.96*O211,"Yes","No"))</f>
        <v>Yes</v>
      </c>
      <c r="T211" s="59" t="n">
        <f aca="false">IF(D211="","",ROUND(SQRT(((D211+G211)*O211/100)^2+(J211*(D211+G211)*0.07933)^2),0))</f>
        <v>71</v>
      </c>
      <c r="U211" s="32"/>
    </row>
    <row r="212" customFormat="false" ht="15" hidden="false" customHeight="false" outlineLevel="0" collapsed="false">
      <c r="A212" s="32" t="s">
        <v>230</v>
      </c>
      <c r="B212" s="32" t="s">
        <v>398</v>
      </c>
      <c r="C212" s="32" t="s">
        <v>409</v>
      </c>
      <c r="D212" s="59" t="n">
        <v>532</v>
      </c>
      <c r="E212" s="59" t="n">
        <v>577</v>
      </c>
      <c r="F212" s="68" t="n">
        <f aca="false">IF(E212="","",D212-E212)</f>
        <v>-45</v>
      </c>
      <c r="G212" s="59" t="n">
        <v>494</v>
      </c>
      <c r="H212" s="59" t="n">
        <v>567</v>
      </c>
      <c r="I212" s="68" t="n">
        <f aca="false">IF(H212="","",G212-H212)</f>
        <v>-73</v>
      </c>
      <c r="J212" s="40" t="n">
        <f aca="false">IF(OR(D212="",D212+G212=0),"",D212/(D212+G212))</f>
        <v>0.518518518518519</v>
      </c>
      <c r="K212" s="40" t="n">
        <f aca="false">IF(E212="","",E212/(E212+H212))</f>
        <v>0.504370629370629</v>
      </c>
      <c r="L212" s="69" t="n">
        <f aca="false">IF(OR(K212="",J212=""),"",(J212-K212)*100)</f>
        <v>1.41478891478891</v>
      </c>
      <c r="M212" s="36" t="n">
        <v>3.65578877277347</v>
      </c>
      <c r="N212" s="36" t="n">
        <v>1.27629670766665</v>
      </c>
      <c r="O212" s="36" t="n">
        <f aca="false">SQRT(M212^2+N212^2)</f>
        <v>3.87217314142037</v>
      </c>
      <c r="P212" s="40" t="n">
        <f aca="false">IF(J212="","",MAX(0,J212-1.96*O212/100))</f>
        <v>0.442623924946679</v>
      </c>
      <c r="Q212" s="40" t="n">
        <f aca="false">IF(J212="","",MIN(1,J212+1.96*O212/100))</f>
        <v>0.594413112090358</v>
      </c>
      <c r="R212" s="32" t="str">
        <f aca="false">IF(L212="","",IF(ABS(L212)&lt;=O212,"Yes","No"))</f>
        <v>Yes</v>
      </c>
      <c r="S212" s="32" t="str">
        <f aca="false">IF(L212="","",IF(ABS(L212)&lt;=1.96*O212,"Yes","No"))</f>
        <v>Yes</v>
      </c>
      <c r="T212" s="59" t="n">
        <f aca="false">IF(D212="","",ROUND(SQRT(((D212+G212)*O212/100)^2+(J212*(D212+G212)*0.07933)^2),0))</f>
        <v>58</v>
      </c>
      <c r="U212" s="32"/>
    </row>
    <row r="213" customFormat="false" ht="15" hidden="false" customHeight="false" outlineLevel="0" collapsed="false">
      <c r="A213" s="32" t="s">
        <v>230</v>
      </c>
      <c r="B213" s="32" t="s">
        <v>398</v>
      </c>
      <c r="C213" s="32" t="s">
        <v>410</v>
      </c>
      <c r="D213" s="59" t="n">
        <v>490</v>
      </c>
      <c r="E213" s="59" t="n">
        <v>470</v>
      </c>
      <c r="F213" s="68" t="n">
        <f aca="false">IF(E213="","",D213-E213)</f>
        <v>20</v>
      </c>
      <c r="G213" s="59" t="n">
        <v>414</v>
      </c>
      <c r="H213" s="59" t="n">
        <v>394</v>
      </c>
      <c r="I213" s="68" t="n">
        <f aca="false">IF(H213="","",G213-H213)</f>
        <v>20</v>
      </c>
      <c r="J213" s="40" t="n">
        <f aca="false">IF(OR(D213="",D213+G213=0),"",D213/(D213+G213))</f>
        <v>0.542035398230089</v>
      </c>
      <c r="K213" s="40" t="n">
        <f aca="false">IF(E213="","",E213/(E213+H213))</f>
        <v>0.543981481481482</v>
      </c>
      <c r="L213" s="69" t="n">
        <f aca="false">IF(OR(K213="",J213=""),"",(J213-K213)*100)</f>
        <v>-0.194608325139301</v>
      </c>
      <c r="M213" s="36" t="n">
        <v>3.65578877277347</v>
      </c>
      <c r="N213" s="36" t="n">
        <v>1.27629670766665</v>
      </c>
      <c r="O213" s="36" t="n">
        <f aca="false">SQRT(M213^2+N213^2)</f>
        <v>3.87217314142037</v>
      </c>
      <c r="P213" s="40" t="n">
        <f aca="false">IF(J213="","",MAX(0,J213-1.96*O213/100))</f>
        <v>0.466140804658249</v>
      </c>
      <c r="Q213" s="40" t="n">
        <f aca="false">IF(J213="","",MIN(1,J213+1.96*O213/100))</f>
        <v>0.617929991801928</v>
      </c>
      <c r="R213" s="32" t="str">
        <f aca="false">IF(L213="","",IF(ABS(L213)&lt;=O213,"Yes","No"))</f>
        <v>Yes</v>
      </c>
      <c r="S213" s="32" t="str">
        <f aca="false">IF(L213="","",IF(ABS(L213)&lt;=1.96*O213,"Yes","No"))</f>
        <v>Yes</v>
      </c>
      <c r="T213" s="59" t="n">
        <f aca="false">IF(D213="","",ROUND(SQRT(((D213+G213)*O213/100)^2+(J213*(D213+G213)*0.07933)^2),0))</f>
        <v>52</v>
      </c>
      <c r="U213" s="32"/>
    </row>
    <row r="214" customFormat="false" ht="15" hidden="false" customHeight="false" outlineLevel="0" collapsed="false">
      <c r="A214" s="32" t="s">
        <v>411</v>
      </c>
      <c r="B214" s="32" t="s">
        <v>412</v>
      </c>
      <c r="C214" s="32" t="s">
        <v>413</v>
      </c>
      <c r="D214" s="59" t="n">
        <v>376</v>
      </c>
      <c r="E214" s="59" t="n">
        <v>361</v>
      </c>
      <c r="F214" s="68" t="n">
        <f aca="false">IF(E214="","",D214-E214)</f>
        <v>15</v>
      </c>
      <c r="G214" s="59" t="n">
        <v>672</v>
      </c>
      <c r="H214" s="59" t="n">
        <v>824</v>
      </c>
      <c r="I214" s="68" t="n">
        <f aca="false">IF(H214="","",G214-H214)</f>
        <v>-152</v>
      </c>
      <c r="J214" s="40" t="n">
        <f aca="false">IF(OR(D214="",D214+G214=0),"",D214/(D214+G214))</f>
        <v>0.358778625954198</v>
      </c>
      <c r="K214" s="40" t="n">
        <f aca="false">IF(E214="","",E214/(E214+H214))</f>
        <v>0.30464135021097</v>
      </c>
      <c r="L214" s="69" t="n">
        <f aca="false">IF(OR(K214="",J214=""),"",(J214-K214)*100)</f>
        <v>5.4137275743228</v>
      </c>
      <c r="M214" s="36" t="n">
        <v>3.65578877277347</v>
      </c>
      <c r="N214" s="36" t="n">
        <v>1.27629670766665</v>
      </c>
      <c r="O214" s="36" t="n">
        <f aca="false">SQRT(M214^2+N214^2)</f>
        <v>3.87217314142037</v>
      </c>
      <c r="P214" s="40" t="n">
        <f aca="false">IF(J214="","",MAX(0,J214-1.96*O214/100))</f>
        <v>0.282884032382359</v>
      </c>
      <c r="Q214" s="40" t="n">
        <f aca="false">IF(J214="","",MIN(1,J214+1.96*O214/100))</f>
        <v>0.434673219526038</v>
      </c>
      <c r="R214" s="32" t="str">
        <f aca="false">IF(L214="","",IF(ABS(L214)&lt;=O214,"Yes","No"))</f>
        <v>No</v>
      </c>
      <c r="S214" s="32" t="str">
        <f aca="false">IF(L214="","",IF(ABS(L214)&lt;=1.96*O214,"Yes","No"))</f>
        <v>Yes</v>
      </c>
      <c r="T214" s="59" t="n">
        <f aca="false">IF(D214="","",ROUND(SQRT(((D214+G214)*O214/100)^2+(J214*(D214+G214)*0.07933)^2),0))</f>
        <v>50</v>
      </c>
      <c r="U214" s="32"/>
    </row>
    <row r="215" customFormat="false" ht="15" hidden="false" customHeight="false" outlineLevel="0" collapsed="false">
      <c r="A215" s="32" t="s">
        <v>411</v>
      </c>
      <c r="B215" s="32" t="s">
        <v>414</v>
      </c>
      <c r="C215" s="32" t="s">
        <v>415</v>
      </c>
      <c r="D215" s="59" t="n">
        <v>1077</v>
      </c>
      <c r="E215" s="59" t="n">
        <v>1021</v>
      </c>
      <c r="F215" s="68" t="n">
        <f aca="false">IF(E215="","",D215-E215)</f>
        <v>56</v>
      </c>
      <c r="G215" s="59" t="n">
        <v>1711</v>
      </c>
      <c r="H215" s="59" t="n">
        <v>1984</v>
      </c>
      <c r="I215" s="68" t="n">
        <f aca="false">IF(H215="","",G215-H215)</f>
        <v>-273</v>
      </c>
      <c r="J215" s="40" t="n">
        <f aca="false">IF(OR(D215="",D215+G215=0),"",D215/(D215+G215))</f>
        <v>0.386298421807748</v>
      </c>
      <c r="K215" s="40" t="n">
        <f aca="false">IF(E215="","",E215/(E215+H215))</f>
        <v>0.339767054908486</v>
      </c>
      <c r="L215" s="69" t="n">
        <f aca="false">IF(OR(K215="",J215=""),"",(J215-K215)*100)</f>
        <v>4.65313668992616</v>
      </c>
      <c r="M215" s="36" t="n">
        <v>3.65578877277347</v>
      </c>
      <c r="N215" s="36" t="n">
        <v>1.27629670766665</v>
      </c>
      <c r="O215" s="36" t="n">
        <f aca="false">SQRT(M215^2+N215^2)</f>
        <v>3.87217314142037</v>
      </c>
      <c r="P215" s="40" t="n">
        <f aca="false">IF(J215="","",MAX(0,J215-1.96*O215/100))</f>
        <v>0.310403828235908</v>
      </c>
      <c r="Q215" s="40" t="n">
        <f aca="false">IF(J215="","",MIN(1,J215+1.96*O215/100))</f>
        <v>0.462193015379587</v>
      </c>
      <c r="R215" s="32" t="str">
        <f aca="false">IF(L215="","",IF(ABS(L215)&lt;=O215,"Yes","No"))</f>
        <v>No</v>
      </c>
      <c r="S215" s="32" t="str">
        <f aca="false">IF(L215="","",IF(ABS(L215)&lt;=1.96*O215,"Yes","No"))</f>
        <v>Yes</v>
      </c>
      <c r="T215" s="59" t="n">
        <f aca="false">IF(D215="","",ROUND(SQRT(((D215+G215)*O215/100)^2+(J215*(D215+G215)*0.07933)^2),0))</f>
        <v>138</v>
      </c>
      <c r="U215" s="32"/>
    </row>
    <row r="216" customFormat="false" ht="15" hidden="false" customHeight="false" outlineLevel="0" collapsed="false">
      <c r="A216" s="32" t="s">
        <v>411</v>
      </c>
      <c r="B216" s="32" t="s">
        <v>416</v>
      </c>
      <c r="C216" s="32" t="s">
        <v>417</v>
      </c>
      <c r="D216" s="59" t="n">
        <v>357</v>
      </c>
      <c r="E216" s="59" t="n">
        <v>380</v>
      </c>
      <c r="F216" s="68" t="n">
        <f aca="false">IF(E216="","",D216-E216)</f>
        <v>-23</v>
      </c>
      <c r="G216" s="59" t="n">
        <v>533</v>
      </c>
      <c r="H216" s="59" t="n">
        <v>732</v>
      </c>
      <c r="I216" s="68" t="n">
        <f aca="false">IF(H216="","",G216-H216)</f>
        <v>-199</v>
      </c>
      <c r="J216" s="40" t="n">
        <f aca="false">IF(OR(D216="",D216+G216=0),"",D216/(D216+G216))</f>
        <v>0.401123595505618</v>
      </c>
      <c r="K216" s="40" t="n">
        <f aca="false">IF(E216="","",E216/(E216+H216))</f>
        <v>0.341726618705036</v>
      </c>
      <c r="L216" s="69" t="n">
        <f aca="false">IF(OR(K216="",J216=""),"",(J216-K216)*100)</f>
        <v>5.9396976800582</v>
      </c>
      <c r="M216" s="36" t="n">
        <v>3.65578877277347</v>
      </c>
      <c r="N216" s="36" t="n">
        <v>1.27629670766665</v>
      </c>
      <c r="O216" s="36" t="n">
        <f aca="false">SQRT(M216^2+N216^2)</f>
        <v>3.87217314142037</v>
      </c>
      <c r="P216" s="40" t="n">
        <f aca="false">IF(J216="","",MAX(0,J216-1.96*O216/100))</f>
        <v>0.325229001933779</v>
      </c>
      <c r="Q216" s="40" t="n">
        <f aca="false">IF(J216="","",MIN(1,J216+1.96*O216/100))</f>
        <v>0.477018189077457</v>
      </c>
      <c r="R216" s="32" t="str">
        <f aca="false">IF(L216="","",IF(ABS(L216)&lt;=O216,"Yes","No"))</f>
        <v>No</v>
      </c>
      <c r="S216" s="32" t="str">
        <f aca="false">IF(L216="","",IF(ABS(L216)&lt;=1.96*O216,"Yes","No"))</f>
        <v>Yes</v>
      </c>
      <c r="T216" s="59" t="n">
        <f aca="false">IF(D216="","",ROUND(SQRT(((D216+G216)*O216/100)^2+(J216*(D216+G216)*0.07933)^2),0))</f>
        <v>45</v>
      </c>
      <c r="U216" s="32"/>
    </row>
    <row r="217" customFormat="false" ht="15" hidden="false" customHeight="false" outlineLevel="0" collapsed="false">
      <c r="A217" s="32" t="s">
        <v>418</v>
      </c>
      <c r="B217" s="32" t="s">
        <v>419</v>
      </c>
      <c r="C217" s="32" t="s">
        <v>420</v>
      </c>
      <c r="D217" s="59" t="n">
        <v>227</v>
      </c>
      <c r="E217" s="59" t="n">
        <v>526</v>
      </c>
      <c r="F217" s="68" t="n">
        <f aca="false">IF(E217="","",D217-E217)</f>
        <v>-299</v>
      </c>
      <c r="G217" s="59" t="n">
        <v>320</v>
      </c>
      <c r="H217" s="59" t="n">
        <v>747</v>
      </c>
      <c r="I217" s="68" t="n">
        <f aca="false">IF(H217="","",G217-H217)</f>
        <v>-427</v>
      </c>
      <c r="J217" s="40" t="n">
        <f aca="false">IF(OR(D217="",D217+G217=0),"",D217/(D217+G217))</f>
        <v>0.414990859232176</v>
      </c>
      <c r="K217" s="40" t="n">
        <f aca="false">IF(E217="","",E217/(E217+H217))</f>
        <v>0.413197172034564</v>
      </c>
      <c r="L217" s="69" t="n">
        <f aca="false">IF(OR(K217="",J217=""),"",(J217-K217)*100)</f>
        <v>0.179368719761147</v>
      </c>
      <c r="M217" s="36" t="n">
        <v>3.80525347525913</v>
      </c>
      <c r="N217" s="36" t="n">
        <v>1.27629670766665</v>
      </c>
      <c r="O217" s="36" t="n">
        <f aca="false">SQRT(M217^2+N217^2)</f>
        <v>4.01358783346926</v>
      </c>
      <c r="P217" s="40" t="n">
        <f aca="false">IF(J217="","",MAX(0,J217-1.96*O217/100))</f>
        <v>0.336324537696178</v>
      </c>
      <c r="Q217" s="40" t="n">
        <f aca="false">IF(J217="","",MIN(1,J217+1.96*O217/100))</f>
        <v>0.493657180768173</v>
      </c>
      <c r="R217" s="32" t="str">
        <f aca="false">IF(L217="","",IF(ABS(L217)&lt;=O217,"Yes","No"))</f>
        <v>Yes</v>
      </c>
      <c r="S217" s="32" t="str">
        <f aca="false">IF(L217="","",IF(ABS(L217)&lt;=1.96*O217,"Yes","No"))</f>
        <v>Yes</v>
      </c>
      <c r="T217" s="59" t="n">
        <f aca="false">IF(D217="","",ROUND(SQRT(((D217+G217)*O217/100)^2+(J217*(D217+G217)*0.07897)^2),0))</f>
        <v>28</v>
      </c>
      <c r="U217" s="32"/>
    </row>
    <row r="218" customFormat="false" ht="15" hidden="false" customHeight="false" outlineLevel="0" collapsed="false">
      <c r="A218" s="32" t="s">
        <v>418</v>
      </c>
      <c r="B218" s="32" t="s">
        <v>419</v>
      </c>
      <c r="C218" s="32" t="s">
        <v>421</v>
      </c>
      <c r="D218" s="59" t="n">
        <v>607</v>
      </c>
      <c r="E218" s="59" t="n">
        <v>648</v>
      </c>
      <c r="F218" s="68" t="n">
        <f aca="false">IF(E218="","",D218-E218)</f>
        <v>-41</v>
      </c>
      <c r="G218" s="59" t="n">
        <v>628</v>
      </c>
      <c r="H218" s="59" t="n">
        <v>679</v>
      </c>
      <c r="I218" s="68" t="n">
        <f aca="false">IF(H218="","",G218-H218)</f>
        <v>-51</v>
      </c>
      <c r="J218" s="40" t="n">
        <f aca="false">IF(OR(D218="",D218+G218=0),"",D218/(D218+G218))</f>
        <v>0.491497975708502</v>
      </c>
      <c r="K218" s="40" t="n">
        <f aca="false">IF(E218="","",E218/(E218+H218))</f>
        <v>0.488319517709118</v>
      </c>
      <c r="L218" s="69" t="n">
        <f aca="false">IF(OR(K218="",J218=""),"",(J218-K218)*100)</f>
        <v>0.317845799938371</v>
      </c>
      <c r="M218" s="36" t="n">
        <v>3.65578877277347</v>
      </c>
      <c r="N218" s="36" t="n">
        <v>1.27629670766665</v>
      </c>
      <c r="O218" s="36" t="n">
        <f aca="false">SQRT(M218^2+N218^2)</f>
        <v>3.87217314142037</v>
      </c>
      <c r="P218" s="40" t="n">
        <f aca="false">IF(J218="","",MAX(0,J218-1.96*O218/100))</f>
        <v>0.415603382136663</v>
      </c>
      <c r="Q218" s="40" t="n">
        <f aca="false">IF(J218="","",MIN(1,J218+1.96*O218/100))</f>
        <v>0.567392569280341</v>
      </c>
      <c r="R218" s="32" t="str">
        <f aca="false">IF(L218="","",IF(ABS(L218)&lt;=O218,"Yes","No"))</f>
        <v>Yes</v>
      </c>
      <c r="S218" s="32" t="str">
        <f aca="false">IF(L218="","",IF(ABS(L218)&lt;=1.96*O218,"Yes","No"))</f>
        <v>Yes</v>
      </c>
      <c r="T218" s="59" t="n">
        <f aca="false">IF(D218="","",ROUND(SQRT(((D218+G218)*O218/100)^2+(J218*(D218+G218)*0.07933)^2),0))</f>
        <v>68</v>
      </c>
      <c r="U218" s="32"/>
    </row>
    <row r="219" customFormat="false" ht="15" hidden="false" customHeight="false" outlineLevel="0" collapsed="false">
      <c r="A219" s="32" t="s">
        <v>418</v>
      </c>
      <c r="B219" s="32" t="s">
        <v>422</v>
      </c>
      <c r="C219" s="32" t="s">
        <v>423</v>
      </c>
      <c r="D219" s="59" t="n">
        <v>327</v>
      </c>
      <c r="E219" s="59"/>
      <c r="F219" s="68" t="str">
        <f aca="false">IF(E219="","",D219-E219)</f>
        <v/>
      </c>
      <c r="G219" s="59" t="n">
        <v>436</v>
      </c>
      <c r="H219" s="59"/>
      <c r="I219" s="68" t="str">
        <f aca="false">IF(H219="","",G219-H219)</f>
        <v/>
      </c>
      <c r="J219" s="40" t="n">
        <f aca="false">IF(OR(D219="",D219+G219=0),"",D219/(D219+G219))</f>
        <v>0.428571428571429</v>
      </c>
      <c r="K219" s="40" t="str">
        <f aca="false">IF(E219="","",E219/(E219+H219))</f>
        <v/>
      </c>
      <c r="L219" s="69" t="str">
        <f aca="false">IF(OR(K219="",J219=""),"",(J219-K219)*100)</f>
        <v/>
      </c>
      <c r="M219" s="36" t="n">
        <v>3.80525347525913</v>
      </c>
      <c r="N219" s="36" t="n">
        <v>1.27629670766665</v>
      </c>
      <c r="O219" s="36" t="n">
        <f aca="false">SQRT(M219^2+N219^2)</f>
        <v>4.01358783346926</v>
      </c>
      <c r="P219" s="40" t="n">
        <f aca="false">IF(J219="","",MAX(0,J219-1.96*O219/100))</f>
        <v>0.349905107035431</v>
      </c>
      <c r="Q219" s="40" t="n">
        <f aca="false">IF(J219="","",MIN(1,J219+1.96*O219/100))</f>
        <v>0.507237750107426</v>
      </c>
      <c r="R219" s="32" t="str">
        <f aca="false">IF(L219="","",IF(ABS(L219)&lt;=O219,"Yes","No"))</f>
        <v/>
      </c>
      <c r="S219" s="32" t="str">
        <f aca="false">IF(L219="","",IF(ABS(L219)&lt;=1.96*O219,"Yes","No"))</f>
        <v/>
      </c>
      <c r="T219" s="59" t="n">
        <f aca="false">IF(D219="","",ROUND(SQRT(((D219+G219)*O219/100)^2+(J219*(D219+G219)*0.07897)^2),0))</f>
        <v>40</v>
      </c>
      <c r="U219" s="32" t="s">
        <v>774</v>
      </c>
    </row>
    <row r="220" customFormat="false" ht="15" hidden="false" customHeight="false" outlineLevel="0" collapsed="false">
      <c r="A220" s="32" t="s">
        <v>418</v>
      </c>
      <c r="B220" s="32" t="s">
        <v>422</v>
      </c>
      <c r="C220" s="32" t="s">
        <v>424</v>
      </c>
      <c r="D220" s="59" t="n">
        <v>333</v>
      </c>
      <c r="E220" s="59"/>
      <c r="F220" s="68" t="str">
        <f aca="false">IF(E220="","",D220-E220)</f>
        <v/>
      </c>
      <c r="G220" s="59" t="n">
        <v>429</v>
      </c>
      <c r="H220" s="59"/>
      <c r="I220" s="68" t="str">
        <f aca="false">IF(H220="","",G220-H220)</f>
        <v/>
      </c>
      <c r="J220" s="40" t="n">
        <f aca="false">IF(OR(D220="",D220+G220=0),"",D220/(D220+G220))</f>
        <v>0.437007874015748</v>
      </c>
      <c r="K220" s="40" t="str">
        <f aca="false">IF(E220="","",E220/(E220+H220))</f>
        <v/>
      </c>
      <c r="L220" s="69" t="str">
        <f aca="false">IF(OR(K220="",J220=""),"",(J220-K220)*100)</f>
        <v/>
      </c>
      <c r="M220" s="36" t="n">
        <v>3.80525347525913</v>
      </c>
      <c r="N220" s="36" t="n">
        <v>1.27629670766665</v>
      </c>
      <c r="O220" s="36" t="n">
        <f aca="false">SQRT(M220^2+N220^2)</f>
        <v>4.01358783346926</v>
      </c>
      <c r="P220" s="40" t="n">
        <f aca="false">IF(J220="","",MAX(0,J220-1.96*O220/100))</f>
        <v>0.358341552479751</v>
      </c>
      <c r="Q220" s="40" t="n">
        <f aca="false">IF(J220="","",MIN(1,J220+1.96*O220/100))</f>
        <v>0.515674195551745</v>
      </c>
      <c r="R220" s="32" t="str">
        <f aca="false">IF(L220="","",IF(ABS(L220)&lt;=O220,"Yes","No"))</f>
        <v/>
      </c>
      <c r="S220" s="32" t="str">
        <f aca="false">IF(L220="","",IF(ABS(L220)&lt;=1.96*O220,"Yes","No"))</f>
        <v/>
      </c>
      <c r="T220" s="59" t="n">
        <f aca="false">IF(D220="","",ROUND(SQRT(((D220+G220)*O220/100)^2+(J220*(D220+G220)*0.07897)^2),0))</f>
        <v>40</v>
      </c>
      <c r="U220" s="32" t="s">
        <v>774</v>
      </c>
    </row>
    <row r="221" customFormat="false" ht="15" hidden="false" customHeight="false" outlineLevel="0" collapsed="false">
      <c r="A221" s="32" t="s">
        <v>418</v>
      </c>
      <c r="B221" s="32" t="s">
        <v>425</v>
      </c>
      <c r="C221" s="32" t="s">
        <v>426</v>
      </c>
      <c r="D221" s="59" t="n">
        <v>419</v>
      </c>
      <c r="E221" s="59" t="n">
        <v>441</v>
      </c>
      <c r="F221" s="68" t="n">
        <f aca="false">IF(E221="","",D221-E221)</f>
        <v>-22</v>
      </c>
      <c r="G221" s="59" t="n">
        <v>455</v>
      </c>
      <c r="H221" s="59" t="n">
        <v>513</v>
      </c>
      <c r="I221" s="68" t="n">
        <f aca="false">IF(H221="","",G221-H221)</f>
        <v>-58</v>
      </c>
      <c r="J221" s="40" t="n">
        <f aca="false">IF(OR(D221="",D221+G221=0),"",D221/(D221+G221))</f>
        <v>0.479405034324943</v>
      </c>
      <c r="K221" s="40" t="n">
        <f aca="false">IF(E221="","",E221/(E221+H221))</f>
        <v>0.462264150943396</v>
      </c>
      <c r="L221" s="69" t="n">
        <f aca="false">IF(OR(K221="",J221=""),"",(J221-K221)*100)</f>
        <v>1.71408833815466</v>
      </c>
      <c r="M221" s="36" t="n">
        <v>3.65578877277347</v>
      </c>
      <c r="N221" s="36" t="n">
        <v>1.27629670766665</v>
      </c>
      <c r="O221" s="36" t="n">
        <f aca="false">SQRT(M221^2+N221^2)</f>
        <v>3.87217314142037</v>
      </c>
      <c r="P221" s="40" t="n">
        <f aca="false">IF(J221="","",MAX(0,J221-1.96*O221/100))</f>
        <v>0.403510440753104</v>
      </c>
      <c r="Q221" s="40" t="n">
        <f aca="false">IF(J221="","",MIN(1,J221+1.96*O221/100))</f>
        <v>0.555299627896782</v>
      </c>
      <c r="R221" s="32" t="str">
        <f aca="false">IF(L221="","",IF(ABS(L221)&lt;=O221,"Yes","No"))</f>
        <v>Yes</v>
      </c>
      <c r="S221" s="32" t="str">
        <f aca="false">IF(L221="","",IF(ABS(L221)&lt;=1.96*O221,"Yes","No"))</f>
        <v>Yes</v>
      </c>
      <c r="T221" s="59" t="n">
        <f aca="false">IF(D221="","",ROUND(SQRT(((D221+G221)*O221/100)^2+(J221*(D221+G221)*0.07933)^2),0))</f>
        <v>47</v>
      </c>
      <c r="U221" s="32"/>
    </row>
    <row r="222" customFormat="false" ht="15" hidden="false" customHeight="false" outlineLevel="0" collapsed="false">
      <c r="A222" s="32" t="s">
        <v>418</v>
      </c>
      <c r="B222" s="32" t="s">
        <v>293</v>
      </c>
      <c r="C222" s="32" t="s">
        <v>427</v>
      </c>
      <c r="D222" s="59" t="n">
        <v>562</v>
      </c>
      <c r="E222" s="59" t="n">
        <v>605</v>
      </c>
      <c r="F222" s="68" t="n">
        <f aca="false">IF(E222="","",D222-E222)</f>
        <v>-43</v>
      </c>
      <c r="G222" s="59" t="n">
        <v>346</v>
      </c>
      <c r="H222" s="59" t="n">
        <v>353</v>
      </c>
      <c r="I222" s="68" t="n">
        <f aca="false">IF(H222="","",G222-H222)</f>
        <v>-7</v>
      </c>
      <c r="J222" s="40" t="n">
        <f aca="false">IF(OR(D222="",D222+G222=0),"",D222/(D222+G222))</f>
        <v>0.618942731277533</v>
      </c>
      <c r="K222" s="40" t="n">
        <f aca="false">IF(E222="","",E222/(E222+H222))</f>
        <v>0.631524008350731</v>
      </c>
      <c r="L222" s="69" t="n">
        <f aca="false">IF(OR(K222="",J222=""),"",(J222-K222)*100)</f>
        <v>-1.25812770731976</v>
      </c>
      <c r="M222" s="36" t="n">
        <v>3.65578877277347</v>
      </c>
      <c r="N222" s="36" t="n">
        <v>1.27629670766665</v>
      </c>
      <c r="O222" s="36" t="n">
        <f aca="false">SQRT(M222^2+N222^2)</f>
        <v>3.87217314142037</v>
      </c>
      <c r="P222" s="40" t="n">
        <f aca="false">IF(J222="","",MAX(0,J222-1.96*O222/100))</f>
        <v>0.543048137705694</v>
      </c>
      <c r="Q222" s="40" t="n">
        <f aca="false">IF(J222="","",MIN(1,J222+1.96*O222/100))</f>
        <v>0.694837324849372</v>
      </c>
      <c r="R222" s="32" t="str">
        <f aca="false">IF(L222="","",IF(ABS(L222)&lt;=O222,"Yes","No"))</f>
        <v>Yes</v>
      </c>
      <c r="S222" s="32" t="str">
        <f aca="false">IF(L222="","",IF(ABS(L222)&lt;=1.96*O222,"Yes","No"))</f>
        <v>Yes</v>
      </c>
      <c r="T222" s="59" t="n">
        <f aca="false">IF(D222="","",ROUND(SQRT(((D222+G222)*O222/100)^2+(J222*(D222+G222)*0.07933)^2),0))</f>
        <v>57</v>
      </c>
      <c r="U222" s="32"/>
    </row>
    <row r="223" customFormat="false" ht="15" hidden="false" customHeight="false" outlineLevel="0" collapsed="false">
      <c r="A223" s="32" t="s">
        <v>418</v>
      </c>
      <c r="B223" s="32" t="s">
        <v>293</v>
      </c>
      <c r="C223" s="32" t="s">
        <v>428</v>
      </c>
      <c r="D223" s="59" t="n">
        <v>758</v>
      </c>
      <c r="E223" s="59" t="n">
        <v>841</v>
      </c>
      <c r="F223" s="68" t="n">
        <f aca="false">IF(E223="","",D223-E223)</f>
        <v>-83</v>
      </c>
      <c r="G223" s="59" t="n">
        <v>503</v>
      </c>
      <c r="H223" s="59" t="n">
        <v>547</v>
      </c>
      <c r="I223" s="68" t="n">
        <f aca="false">IF(H223="","",G223-H223)</f>
        <v>-44</v>
      </c>
      <c r="J223" s="40" t="n">
        <f aca="false">IF(OR(D223="",D223+G223=0),"",D223/(D223+G223))</f>
        <v>0.601110229976209</v>
      </c>
      <c r="K223" s="40" t="n">
        <f aca="false">IF(E223="","",E223/(E223+H223))</f>
        <v>0.605907780979827</v>
      </c>
      <c r="L223" s="69" t="n">
        <f aca="false">IF(OR(K223="",J223=""),"",(J223-K223)*100)</f>
        <v>-0.479755100361778</v>
      </c>
      <c r="M223" s="36" t="n">
        <v>3.65578877277347</v>
      </c>
      <c r="N223" s="36" t="n">
        <v>1.27629670766665</v>
      </c>
      <c r="O223" s="36" t="n">
        <f aca="false">SQRT(M223^2+N223^2)</f>
        <v>3.87217314142037</v>
      </c>
      <c r="P223" s="40" t="n">
        <f aca="false">IF(J223="","",MAX(0,J223-1.96*O223/100))</f>
        <v>0.52521563640437</v>
      </c>
      <c r="Q223" s="40" t="n">
        <f aca="false">IF(J223="","",MIN(1,J223+1.96*O223/100))</f>
        <v>0.677004823548049</v>
      </c>
      <c r="R223" s="32" t="str">
        <f aca="false">IF(L223="","",IF(ABS(L223)&lt;=O223,"Yes","No"))</f>
        <v>Yes</v>
      </c>
      <c r="S223" s="32" t="str">
        <f aca="false">IF(L223="","",IF(ABS(L223)&lt;=1.96*O223,"Yes","No"))</f>
        <v>Yes</v>
      </c>
      <c r="T223" s="59" t="n">
        <f aca="false">IF(D223="","",ROUND(SQRT(((D223+G223)*O223/100)^2+(J223*(D223+G223)*0.07933)^2),0))</f>
        <v>77</v>
      </c>
      <c r="U223" s="32"/>
    </row>
    <row r="224" customFormat="false" ht="15" hidden="false" customHeight="false" outlineLevel="0" collapsed="false">
      <c r="A224" s="32" t="s">
        <v>418</v>
      </c>
      <c r="B224" s="32" t="s">
        <v>293</v>
      </c>
      <c r="C224" s="32" t="s">
        <v>429</v>
      </c>
      <c r="D224" s="59" t="n">
        <v>580</v>
      </c>
      <c r="E224" s="59" t="n">
        <v>630</v>
      </c>
      <c r="F224" s="68" t="n">
        <f aca="false">IF(E224="","",D224-E224)</f>
        <v>-50</v>
      </c>
      <c r="G224" s="59" t="n">
        <v>315</v>
      </c>
      <c r="H224" s="59" t="n">
        <v>301</v>
      </c>
      <c r="I224" s="68" t="n">
        <f aca="false">IF(H224="","",G224-H224)</f>
        <v>14</v>
      </c>
      <c r="J224" s="40" t="n">
        <f aca="false">IF(OR(D224="",D224+G224=0),"",D224/(D224+G224))</f>
        <v>0.64804469273743</v>
      </c>
      <c r="K224" s="40" t="n">
        <f aca="false">IF(E224="","",E224/(E224+H224))</f>
        <v>0.676691729323308</v>
      </c>
      <c r="L224" s="69" t="n">
        <f aca="false">IF(OR(K224="",J224=""),"",(J224-K224)*100)</f>
        <v>-2.86470365858781</v>
      </c>
      <c r="M224" s="36" t="n">
        <v>3.65578877277347</v>
      </c>
      <c r="N224" s="36" t="n">
        <v>1.27629670766665</v>
      </c>
      <c r="O224" s="36" t="n">
        <f aca="false">SQRT(M224^2+N224^2)</f>
        <v>3.87217314142037</v>
      </c>
      <c r="P224" s="40" t="n">
        <f aca="false">IF(J224="","",MAX(0,J224-1.96*O224/100))</f>
        <v>0.572150099165591</v>
      </c>
      <c r="Q224" s="40" t="n">
        <f aca="false">IF(J224="","",MIN(1,J224+1.96*O224/100))</f>
        <v>0.723939286309269</v>
      </c>
      <c r="R224" s="32" t="str">
        <f aca="false">IF(L224="","",IF(ABS(L224)&lt;=O224,"Yes","No"))</f>
        <v>Yes</v>
      </c>
      <c r="S224" s="32" t="str">
        <f aca="false">IF(L224="","",IF(ABS(L224)&lt;=1.96*O224,"Yes","No"))</f>
        <v>Yes</v>
      </c>
      <c r="T224" s="59" t="n">
        <f aca="false">IF(D224="","",ROUND(SQRT(((D224+G224)*O224/100)^2+(J224*(D224+G224)*0.07933)^2),0))</f>
        <v>58</v>
      </c>
      <c r="U224" s="32"/>
    </row>
    <row r="225" customFormat="false" ht="15" hidden="false" customHeight="false" outlineLevel="0" collapsed="false">
      <c r="A225" s="32" t="s">
        <v>418</v>
      </c>
      <c r="B225" s="32" t="s">
        <v>293</v>
      </c>
      <c r="C225" s="32" t="s">
        <v>430</v>
      </c>
      <c r="D225" s="59" t="n">
        <v>435</v>
      </c>
      <c r="E225" s="59" t="n">
        <v>463</v>
      </c>
      <c r="F225" s="68" t="n">
        <f aca="false">IF(E225="","",D225-E225)</f>
        <v>-28</v>
      </c>
      <c r="G225" s="59" t="n">
        <v>218</v>
      </c>
      <c r="H225" s="59" t="n">
        <v>238</v>
      </c>
      <c r="I225" s="68" t="n">
        <f aca="false">IF(H225="","",G225-H225)</f>
        <v>-20</v>
      </c>
      <c r="J225" s="40" t="n">
        <f aca="false">IF(OR(D225="",D225+G225=0),"",D225/(D225+G225))</f>
        <v>0.666156202143951</v>
      </c>
      <c r="K225" s="40" t="n">
        <f aca="false">IF(E225="","",E225/(E225+H225))</f>
        <v>0.660485021398003</v>
      </c>
      <c r="L225" s="69" t="n">
        <f aca="false">IF(OR(K225="",J225=""),"",(J225-K225)*100)</f>
        <v>0.567118074594819</v>
      </c>
      <c r="M225" s="36" t="n">
        <v>3.80525347525913</v>
      </c>
      <c r="N225" s="36" t="n">
        <v>1.27629670766665</v>
      </c>
      <c r="O225" s="36" t="n">
        <f aca="false">SQRT(M225^2+N225^2)</f>
        <v>4.01358783346926</v>
      </c>
      <c r="P225" s="40" t="n">
        <f aca="false">IF(J225="","",MAX(0,J225-1.96*O225/100))</f>
        <v>0.587489880607954</v>
      </c>
      <c r="Q225" s="40" t="n">
        <f aca="false">IF(J225="","",MIN(1,J225+1.96*O225/100))</f>
        <v>0.744822523679948</v>
      </c>
      <c r="R225" s="32" t="str">
        <f aca="false">IF(L225="","",IF(ABS(L225)&lt;=O225,"Yes","No"))</f>
        <v>Yes</v>
      </c>
      <c r="S225" s="32" t="str">
        <f aca="false">IF(L225="","",IF(ABS(L225)&lt;=1.96*O225,"Yes","No"))</f>
        <v>Yes</v>
      </c>
      <c r="T225" s="59" t="n">
        <f aca="false">IF(D225="","",ROUND(SQRT(((D225+G225)*O225/100)^2+(J225*(D225+G225)*0.07897)^2),0))</f>
        <v>43</v>
      </c>
      <c r="U225" s="32"/>
    </row>
    <row r="226" customFormat="false" ht="15" hidden="false" customHeight="false" outlineLevel="0" collapsed="false">
      <c r="A226" s="32" t="s">
        <v>418</v>
      </c>
      <c r="B226" s="32" t="s">
        <v>293</v>
      </c>
      <c r="C226" s="32" t="s">
        <v>431</v>
      </c>
      <c r="D226" s="59" t="n">
        <v>582</v>
      </c>
      <c r="E226" s="59" t="n">
        <v>594</v>
      </c>
      <c r="F226" s="68" t="n">
        <f aca="false">IF(E226="","",D226-E226)</f>
        <v>-12</v>
      </c>
      <c r="G226" s="59" t="n">
        <v>341</v>
      </c>
      <c r="H226" s="59" t="n">
        <v>383</v>
      </c>
      <c r="I226" s="68" t="n">
        <f aca="false">IF(H226="","",G226-H226)</f>
        <v>-42</v>
      </c>
      <c r="J226" s="40" t="n">
        <f aca="false">IF(OR(D226="",D226+G226=0),"",D226/(D226+G226))</f>
        <v>0.630552546045504</v>
      </c>
      <c r="K226" s="40" t="n">
        <f aca="false">IF(E226="","",E226/(E226+H226))</f>
        <v>0.607983623336745</v>
      </c>
      <c r="L226" s="69" t="n">
        <f aca="false">IF(OR(K226="",J226=""),"",(J226-K226)*100)</f>
        <v>2.25689227087587</v>
      </c>
      <c r="M226" s="36" t="n">
        <v>3.65578877277347</v>
      </c>
      <c r="N226" s="36" t="n">
        <v>1.27629670766665</v>
      </c>
      <c r="O226" s="36" t="n">
        <f aca="false">SQRT(M226^2+N226^2)</f>
        <v>3.87217314142037</v>
      </c>
      <c r="P226" s="40" t="n">
        <f aca="false">IF(J226="","",MAX(0,J226-1.96*O226/100))</f>
        <v>0.554657952473665</v>
      </c>
      <c r="Q226" s="40" t="n">
        <f aca="false">IF(J226="","",MIN(1,J226+1.96*O226/100))</f>
        <v>0.706447139617343</v>
      </c>
      <c r="R226" s="32" t="str">
        <f aca="false">IF(L226="","",IF(ABS(L226)&lt;=O226,"Yes","No"))</f>
        <v>Yes</v>
      </c>
      <c r="S226" s="32" t="str">
        <f aca="false">IF(L226="","",IF(ABS(L226)&lt;=1.96*O226,"Yes","No"))</f>
        <v>Yes</v>
      </c>
      <c r="T226" s="59" t="n">
        <f aca="false">IF(D226="","",ROUND(SQRT(((D226+G226)*O226/100)^2+(J226*(D226+G226)*0.07933)^2),0))</f>
        <v>58</v>
      </c>
      <c r="U226" s="32"/>
    </row>
    <row r="227" customFormat="false" ht="15" hidden="false" customHeight="false" outlineLevel="0" collapsed="false">
      <c r="A227" s="32" t="s">
        <v>418</v>
      </c>
      <c r="B227" s="32" t="s">
        <v>293</v>
      </c>
      <c r="C227" s="32" t="s">
        <v>432</v>
      </c>
      <c r="D227" s="59" t="n">
        <v>749</v>
      </c>
      <c r="E227" s="59" t="n">
        <v>777</v>
      </c>
      <c r="F227" s="68" t="n">
        <f aca="false">IF(E227="","",D227-E227)</f>
        <v>-28</v>
      </c>
      <c r="G227" s="59" t="n">
        <v>388</v>
      </c>
      <c r="H227" s="59" t="n">
        <v>422</v>
      </c>
      <c r="I227" s="68" t="n">
        <f aca="false">IF(H227="","",G227-H227)</f>
        <v>-34</v>
      </c>
      <c r="J227" s="40" t="n">
        <f aca="false">IF(OR(D227="",D227+G227=0),"",D227/(D227+G227))</f>
        <v>0.658751099384345</v>
      </c>
      <c r="K227" s="40" t="n">
        <f aca="false">IF(E227="","",E227/(E227+H227))</f>
        <v>0.648040033361134</v>
      </c>
      <c r="L227" s="69" t="n">
        <f aca="false">IF(OR(K227="",J227=""),"",(J227-K227)*100)</f>
        <v>1.07110660232105</v>
      </c>
      <c r="M227" s="36" t="n">
        <v>3.65578877277347</v>
      </c>
      <c r="N227" s="36" t="n">
        <v>1.27629670766665</v>
      </c>
      <c r="O227" s="36" t="n">
        <f aca="false">SQRT(M227^2+N227^2)</f>
        <v>3.87217314142037</v>
      </c>
      <c r="P227" s="40" t="n">
        <f aca="false">IF(J227="","",MAX(0,J227-1.96*O227/100))</f>
        <v>0.582856505812506</v>
      </c>
      <c r="Q227" s="40" t="n">
        <f aca="false">IF(J227="","",MIN(1,J227+1.96*O227/100))</f>
        <v>0.734645692956184</v>
      </c>
      <c r="R227" s="32" t="str">
        <f aca="false">IF(L227="","",IF(ABS(L227)&lt;=O227,"Yes","No"))</f>
        <v>Yes</v>
      </c>
      <c r="S227" s="32" t="str">
        <f aca="false">IF(L227="","",IF(ABS(L227)&lt;=1.96*O227,"Yes","No"))</f>
        <v>Yes</v>
      </c>
      <c r="T227" s="59" t="n">
        <f aca="false">IF(D227="","",ROUND(SQRT(((D227+G227)*O227/100)^2+(J227*(D227+G227)*0.07933)^2),0))</f>
        <v>74</v>
      </c>
      <c r="U227" s="32"/>
    </row>
    <row r="228" customFormat="false" ht="15" hidden="false" customHeight="false" outlineLevel="0" collapsed="false">
      <c r="A228" s="32" t="s">
        <v>418</v>
      </c>
      <c r="B228" s="32" t="s">
        <v>293</v>
      </c>
      <c r="C228" s="32" t="s">
        <v>433</v>
      </c>
      <c r="D228" s="59" t="n">
        <v>563</v>
      </c>
      <c r="E228" s="59" t="n">
        <v>611</v>
      </c>
      <c r="F228" s="68" t="n">
        <f aca="false">IF(E228="","",D228-E228)</f>
        <v>-48</v>
      </c>
      <c r="G228" s="59" t="n">
        <v>376</v>
      </c>
      <c r="H228" s="59" t="n">
        <v>412</v>
      </c>
      <c r="I228" s="68" t="n">
        <f aca="false">IF(H228="","",G228-H228)</f>
        <v>-36</v>
      </c>
      <c r="J228" s="40" t="n">
        <f aca="false">IF(OR(D228="",D228+G228=0),"",D228/(D228+G228))</f>
        <v>0.599574014909478</v>
      </c>
      <c r="K228" s="40" t="n">
        <f aca="false">IF(E228="","",E228/(E228+H228))</f>
        <v>0.597262952101662</v>
      </c>
      <c r="L228" s="69" t="n">
        <f aca="false">IF(OR(K228="",J228=""),"",(J228-K228)*100)</f>
        <v>0.231106280781634</v>
      </c>
      <c r="M228" s="36" t="n">
        <v>3.65578877277347</v>
      </c>
      <c r="N228" s="36" t="n">
        <v>1.27629670766665</v>
      </c>
      <c r="O228" s="36" t="n">
        <f aca="false">SQRT(M228^2+N228^2)</f>
        <v>3.87217314142037</v>
      </c>
      <c r="P228" s="40" t="n">
        <f aca="false">IF(J228="","",MAX(0,J228-1.96*O228/100))</f>
        <v>0.523679421337639</v>
      </c>
      <c r="Q228" s="40" t="n">
        <f aca="false">IF(J228="","",MIN(1,J228+1.96*O228/100))</f>
        <v>0.675468608481317</v>
      </c>
      <c r="R228" s="32" t="str">
        <f aca="false">IF(L228="","",IF(ABS(L228)&lt;=O228,"Yes","No"))</f>
        <v>Yes</v>
      </c>
      <c r="S228" s="32" t="str">
        <f aca="false">IF(L228="","",IF(ABS(L228)&lt;=1.96*O228,"Yes","No"))</f>
        <v>Yes</v>
      </c>
      <c r="T228" s="59" t="n">
        <f aca="false">IF(D228="","",ROUND(SQRT(((D228+G228)*O228/100)^2+(J228*(D228+G228)*0.07933)^2),0))</f>
        <v>58</v>
      </c>
      <c r="U228" s="32"/>
    </row>
    <row r="229" customFormat="false" ht="15" hidden="false" customHeight="false" outlineLevel="0" collapsed="false">
      <c r="A229" s="32" t="s">
        <v>418</v>
      </c>
      <c r="B229" s="32" t="s">
        <v>293</v>
      </c>
      <c r="C229" s="32" t="s">
        <v>434</v>
      </c>
      <c r="D229" s="59" t="n">
        <v>436</v>
      </c>
      <c r="E229" s="59" t="n">
        <v>458</v>
      </c>
      <c r="F229" s="68" t="n">
        <f aca="false">IF(E229="","",D229-E229)</f>
        <v>-22</v>
      </c>
      <c r="G229" s="59" t="n">
        <v>238</v>
      </c>
      <c r="H229" s="59" t="n">
        <v>241</v>
      </c>
      <c r="I229" s="68" t="n">
        <f aca="false">IF(H229="","",G229-H229)</f>
        <v>-3</v>
      </c>
      <c r="J229" s="40" t="n">
        <f aca="false">IF(OR(D229="",D229+G229=0),"",D229/(D229+G229))</f>
        <v>0.646884272997033</v>
      </c>
      <c r="K229" s="40" t="n">
        <f aca="false">IF(E229="","",E229/(E229+H229))</f>
        <v>0.655221745350501</v>
      </c>
      <c r="L229" s="69" t="n">
        <f aca="false">IF(OR(K229="",J229=""),"",(J229-K229)*100)</f>
        <v>-0.833747235346805</v>
      </c>
      <c r="M229" s="36" t="n">
        <v>3.80525347525913</v>
      </c>
      <c r="N229" s="36" t="n">
        <v>1.27629670766665</v>
      </c>
      <c r="O229" s="36" t="n">
        <f aca="false">SQRT(M229^2+N229^2)</f>
        <v>4.01358783346926</v>
      </c>
      <c r="P229" s="40" t="n">
        <f aca="false">IF(J229="","",MAX(0,J229-1.96*O229/100))</f>
        <v>0.568217951461035</v>
      </c>
      <c r="Q229" s="40" t="n">
        <f aca="false">IF(J229="","",MIN(1,J229+1.96*O229/100))</f>
        <v>0.72555059453303</v>
      </c>
      <c r="R229" s="32" t="str">
        <f aca="false">IF(L229="","",IF(ABS(L229)&lt;=O229,"Yes","No"))</f>
        <v>Yes</v>
      </c>
      <c r="S229" s="32" t="str">
        <f aca="false">IF(L229="","",IF(ABS(L229)&lt;=1.96*O229,"Yes","No"))</f>
        <v>Yes</v>
      </c>
      <c r="T229" s="59" t="n">
        <f aca="false">IF(D229="","",ROUND(SQRT(((D229+G229)*O229/100)^2+(J229*(D229+G229)*0.07897)^2),0))</f>
        <v>44</v>
      </c>
      <c r="U229" s="32"/>
    </row>
    <row r="230" customFormat="false" ht="15" hidden="false" customHeight="false" outlineLevel="0" collapsed="false">
      <c r="A230" s="32" t="s">
        <v>418</v>
      </c>
      <c r="B230" s="32" t="s">
        <v>293</v>
      </c>
      <c r="C230" s="32" t="s">
        <v>435</v>
      </c>
      <c r="D230" s="59" t="n">
        <v>509</v>
      </c>
      <c r="E230" s="59" t="n">
        <v>545</v>
      </c>
      <c r="F230" s="68" t="n">
        <f aca="false">IF(E230="","",D230-E230)</f>
        <v>-36</v>
      </c>
      <c r="G230" s="59" t="n">
        <v>256</v>
      </c>
      <c r="H230" s="59" t="n">
        <v>242</v>
      </c>
      <c r="I230" s="68" t="n">
        <f aca="false">IF(H230="","",G230-H230)</f>
        <v>14</v>
      </c>
      <c r="J230" s="40" t="n">
        <f aca="false">IF(OR(D230="",D230+G230=0),"",D230/(D230+G230))</f>
        <v>0.665359477124183</v>
      </c>
      <c r="K230" s="40" t="n">
        <f aca="false">IF(E230="","",E230/(E230+H230))</f>
        <v>0.692503176620076</v>
      </c>
      <c r="L230" s="69" t="n">
        <f aca="false">IF(OR(K230="",J230=""),"",(J230-K230)*100)</f>
        <v>-2.71436994958932</v>
      </c>
      <c r="M230" s="36" t="n">
        <v>3.80525347525913</v>
      </c>
      <c r="N230" s="36" t="n">
        <v>1.27629670766665</v>
      </c>
      <c r="O230" s="36" t="n">
        <f aca="false">SQRT(M230^2+N230^2)</f>
        <v>4.01358783346926</v>
      </c>
      <c r="P230" s="40" t="n">
        <f aca="false">IF(J230="","",MAX(0,J230-1.96*O230/100))</f>
        <v>0.586693155588186</v>
      </c>
      <c r="Q230" s="40" t="n">
        <f aca="false">IF(J230="","",MIN(1,J230+1.96*O230/100))</f>
        <v>0.74402579866018</v>
      </c>
      <c r="R230" s="32" t="str">
        <f aca="false">IF(L230="","",IF(ABS(L230)&lt;=O230,"Yes","No"))</f>
        <v>Yes</v>
      </c>
      <c r="S230" s="32" t="str">
        <f aca="false">IF(L230="","",IF(ABS(L230)&lt;=1.96*O230,"Yes","No"))</f>
        <v>Yes</v>
      </c>
      <c r="T230" s="59" t="n">
        <f aca="false">IF(D230="","",ROUND(SQRT(((D230+G230)*O230/100)^2+(J230*(D230+G230)*0.07897)^2),0))</f>
        <v>51</v>
      </c>
      <c r="U230" s="32"/>
    </row>
    <row r="231" customFormat="false" ht="15" hidden="false" customHeight="false" outlineLevel="0" collapsed="false">
      <c r="A231" s="32" t="s">
        <v>418</v>
      </c>
      <c r="B231" s="32" t="s">
        <v>293</v>
      </c>
      <c r="C231" s="32" t="s">
        <v>436</v>
      </c>
      <c r="D231" s="59" t="n">
        <v>708</v>
      </c>
      <c r="E231" s="59" t="n">
        <v>710</v>
      </c>
      <c r="F231" s="68" t="n">
        <f aca="false">IF(E231="","",D231-E231)</f>
        <v>-2</v>
      </c>
      <c r="G231" s="59" t="n">
        <v>375</v>
      </c>
      <c r="H231" s="59" t="n">
        <v>403</v>
      </c>
      <c r="I231" s="68" t="n">
        <f aca="false">IF(H231="","",G231-H231)</f>
        <v>-28</v>
      </c>
      <c r="J231" s="40" t="n">
        <f aca="false">IF(OR(D231="",D231+G231=0),"",D231/(D231+G231))</f>
        <v>0.653739612188366</v>
      </c>
      <c r="K231" s="40" t="n">
        <f aca="false">IF(E231="","",E231/(E231+H231))</f>
        <v>0.637915543575921</v>
      </c>
      <c r="L231" s="69" t="n">
        <f aca="false">IF(OR(K231="",J231=""),"",(J231-K231)*100)</f>
        <v>1.58240686124447</v>
      </c>
      <c r="M231" s="36" t="n">
        <v>3.65578877277347</v>
      </c>
      <c r="N231" s="36" t="n">
        <v>1.27629670766665</v>
      </c>
      <c r="O231" s="36" t="n">
        <f aca="false">SQRT(M231^2+N231^2)</f>
        <v>3.87217314142037</v>
      </c>
      <c r="P231" s="40" t="n">
        <f aca="false">IF(J231="","",MAX(0,J231-1.96*O231/100))</f>
        <v>0.577845018616526</v>
      </c>
      <c r="Q231" s="40" t="n">
        <f aca="false">IF(J231="","",MIN(1,J231+1.96*O231/100))</f>
        <v>0.729634205760205</v>
      </c>
      <c r="R231" s="32" t="str">
        <f aca="false">IF(L231="","",IF(ABS(L231)&lt;=O231,"Yes","No"))</f>
        <v>Yes</v>
      </c>
      <c r="S231" s="32" t="str">
        <f aca="false">IF(L231="","",IF(ABS(L231)&lt;=1.96*O231,"Yes","No"))</f>
        <v>Yes</v>
      </c>
      <c r="T231" s="59" t="n">
        <f aca="false">IF(D231="","",ROUND(SQRT(((D231+G231)*O231/100)^2+(J231*(D231+G231)*0.07933)^2),0))</f>
        <v>70</v>
      </c>
      <c r="U231" s="32"/>
    </row>
    <row r="232" customFormat="false" ht="15" hidden="false" customHeight="false" outlineLevel="0" collapsed="false">
      <c r="A232" s="32" t="s">
        <v>418</v>
      </c>
      <c r="B232" s="32" t="s">
        <v>293</v>
      </c>
      <c r="C232" s="32" t="s">
        <v>437</v>
      </c>
      <c r="D232" s="59" t="n">
        <v>671</v>
      </c>
      <c r="E232" s="59" t="n">
        <v>510</v>
      </c>
      <c r="F232" s="68" t="n">
        <f aca="false">IF(E232="","",D232-E232)</f>
        <v>161</v>
      </c>
      <c r="G232" s="59" t="n">
        <v>212</v>
      </c>
      <c r="H232" s="59" t="n">
        <v>227</v>
      </c>
      <c r="I232" s="68" t="n">
        <f aca="false">IF(H232="","",G232-H232)</f>
        <v>-15</v>
      </c>
      <c r="J232" s="40" t="n">
        <f aca="false">IF(OR(D232="",D232+G232=0),"",D232/(D232+G232))</f>
        <v>0.7599093997735</v>
      </c>
      <c r="K232" s="40" t="n">
        <f aca="false">IF(E232="","",E232/(E232+H232))</f>
        <v>0.691994572591588</v>
      </c>
      <c r="L232" s="69" t="n">
        <f aca="false">IF(OR(K232="",J232=""),"",(J232-K232)*100)</f>
        <v>6.7914827181912</v>
      </c>
      <c r="M232" s="36" t="n">
        <v>3.65578877277347</v>
      </c>
      <c r="N232" s="36" t="n">
        <v>1.27629670766665</v>
      </c>
      <c r="O232" s="36" t="n">
        <f aca="false">SQRT(M232^2+N232^2)</f>
        <v>3.87217314142037</v>
      </c>
      <c r="P232" s="40" t="n">
        <f aca="false">IF(J232="","",MAX(0,J232-1.96*O232/100))</f>
        <v>0.68401480620166</v>
      </c>
      <c r="Q232" s="40" t="n">
        <f aca="false">IF(J232="","",MIN(1,J232+1.96*O232/100))</f>
        <v>0.835803993345339</v>
      </c>
      <c r="R232" s="32" t="str">
        <f aca="false">IF(L232="","",IF(ABS(L232)&lt;=O232,"Yes","No"))</f>
        <v>No</v>
      </c>
      <c r="S232" s="32" t="str">
        <f aca="false">IF(L232="","",IF(ABS(L232)&lt;=1.96*O232,"Yes","No"))</f>
        <v>Yes</v>
      </c>
      <c r="T232" s="59" t="n">
        <f aca="false">IF(D232="","",ROUND(SQRT(((D232+G232)*O232/100)^2+(J232*(D232+G232)*0.07933)^2),0))</f>
        <v>63</v>
      </c>
      <c r="U232" s="32"/>
    </row>
    <row r="233" customFormat="false" ht="15" hidden="false" customHeight="false" outlineLevel="0" collapsed="false">
      <c r="A233" s="32" t="s">
        <v>418</v>
      </c>
      <c r="B233" s="32" t="s">
        <v>293</v>
      </c>
      <c r="C233" s="32" t="s">
        <v>438</v>
      </c>
      <c r="D233" s="59" t="n">
        <v>521</v>
      </c>
      <c r="E233" s="59" t="n">
        <v>540</v>
      </c>
      <c r="F233" s="68" t="n">
        <f aca="false">IF(E233="","",D233-E233)</f>
        <v>-19</v>
      </c>
      <c r="G233" s="59" t="n">
        <v>291</v>
      </c>
      <c r="H233" s="59" t="n">
        <v>307</v>
      </c>
      <c r="I233" s="68" t="n">
        <f aca="false">IF(H233="","",G233-H233)</f>
        <v>-16</v>
      </c>
      <c r="J233" s="40" t="n">
        <f aca="false">IF(OR(D233="",D233+G233=0),"",D233/(D233+G233))</f>
        <v>0.641625615763547</v>
      </c>
      <c r="K233" s="40" t="n">
        <f aca="false">IF(E233="","",E233/(E233+H233))</f>
        <v>0.63754427390791</v>
      </c>
      <c r="L233" s="69" t="n">
        <f aca="false">IF(OR(K233="",J233=""),"",(J233-K233)*100)</f>
        <v>0.408134185563658</v>
      </c>
      <c r="M233" s="36" t="n">
        <v>3.80525347525913</v>
      </c>
      <c r="N233" s="36" t="n">
        <v>1.27629670766665</v>
      </c>
      <c r="O233" s="36" t="n">
        <f aca="false">SQRT(M233^2+N233^2)</f>
        <v>4.01358783346926</v>
      </c>
      <c r="P233" s="40" t="n">
        <f aca="false">IF(J233="","",MAX(0,J233-1.96*O233/100))</f>
        <v>0.562959294227549</v>
      </c>
      <c r="Q233" s="40" t="n">
        <f aca="false">IF(J233="","",MIN(1,J233+1.96*O233/100))</f>
        <v>0.720291937299544</v>
      </c>
      <c r="R233" s="32" t="str">
        <f aca="false">IF(L233="","",IF(ABS(L233)&lt;=O233,"Yes","No"))</f>
        <v>Yes</v>
      </c>
      <c r="S233" s="32" t="str">
        <f aca="false">IF(L233="","",IF(ABS(L233)&lt;=1.96*O233,"Yes","No"))</f>
        <v>Yes</v>
      </c>
      <c r="T233" s="59" t="n">
        <f aca="false">IF(D233="","",ROUND(SQRT(((D233+G233)*O233/100)^2+(J233*(D233+G233)*0.07897)^2),0))</f>
        <v>52</v>
      </c>
      <c r="U233" s="32"/>
    </row>
    <row r="234" customFormat="false" ht="15" hidden="false" customHeight="false" outlineLevel="0" collapsed="false">
      <c r="A234" s="32" t="s">
        <v>418</v>
      </c>
      <c r="B234" s="32" t="s">
        <v>293</v>
      </c>
      <c r="C234" s="32" t="s">
        <v>439</v>
      </c>
      <c r="D234" s="59" t="n">
        <v>187</v>
      </c>
      <c r="E234" s="59" t="n">
        <v>156</v>
      </c>
      <c r="F234" s="68" t="n">
        <f aca="false">IF(E234="","",D234-E234)</f>
        <v>31</v>
      </c>
      <c r="G234" s="59" t="n">
        <v>47</v>
      </c>
      <c r="H234" s="59" t="n">
        <v>54</v>
      </c>
      <c r="I234" s="68" t="n">
        <f aca="false">IF(H234="","",G234-H234)</f>
        <v>-7</v>
      </c>
      <c r="J234" s="40" t="n">
        <f aca="false">IF(OR(D234="",D234+G234=0),"",D234/(D234+G234))</f>
        <v>0.799145299145299</v>
      </c>
      <c r="K234" s="40" t="n">
        <f aca="false">IF(E234="","",E234/(E234+H234))</f>
        <v>0.742857142857143</v>
      </c>
      <c r="L234" s="69" t="n">
        <f aca="false">IF(OR(K234="",J234=""),"",(J234-K234)*100)</f>
        <v>5.62881562881563</v>
      </c>
      <c r="M234" s="36" t="n">
        <v>4.97544251941188</v>
      </c>
      <c r="N234" s="36" t="n">
        <v>1.27629670766665</v>
      </c>
      <c r="O234" s="36" t="n">
        <f aca="false">SQRT(M234^2+N234^2)</f>
        <v>5.13653205479849</v>
      </c>
      <c r="P234" s="40" t="n">
        <f aca="false">IF(J234="","",MAX(0,J234-1.96*O234/100))</f>
        <v>0.698469270871249</v>
      </c>
      <c r="Q234" s="40" t="n">
        <f aca="false">IF(J234="","",MIN(1,J234+1.96*O234/100))</f>
        <v>0.89982132741935</v>
      </c>
      <c r="R234" s="32" t="str">
        <f aca="false">IF(L234="","",IF(ABS(L234)&lt;=O234,"Yes","No"))</f>
        <v>No</v>
      </c>
      <c r="S234" s="32" t="str">
        <f aca="false">IF(L234="","",IF(ABS(L234)&lt;=1.96*O234,"Yes","No"))</f>
        <v>Yes</v>
      </c>
      <c r="T234" s="59" t="n">
        <f aca="false">IF(D234="","",ROUND(SQRT(((D234+G234)*O234/100)^2+(J234*(D234+G234)*0.12018)^2),0))</f>
        <v>25</v>
      </c>
      <c r="U234" s="32"/>
    </row>
    <row r="235" customFormat="false" ht="15" hidden="false" customHeight="false" outlineLevel="0" collapsed="false">
      <c r="A235" s="32" t="s">
        <v>418</v>
      </c>
      <c r="B235" s="32" t="s">
        <v>293</v>
      </c>
      <c r="C235" s="32" t="s">
        <v>440</v>
      </c>
      <c r="D235" s="59" t="n">
        <v>335</v>
      </c>
      <c r="E235" s="59" t="n">
        <v>353</v>
      </c>
      <c r="F235" s="68" t="n">
        <f aca="false">IF(E235="","",D235-E235)</f>
        <v>-18</v>
      </c>
      <c r="G235" s="59" t="n">
        <v>100</v>
      </c>
      <c r="H235" s="59" t="n">
        <v>92</v>
      </c>
      <c r="I235" s="68" t="n">
        <f aca="false">IF(H235="","",G235-H235)</f>
        <v>8</v>
      </c>
      <c r="J235" s="40" t="n">
        <f aca="false">IF(OR(D235="",D235+G235=0),"",D235/(D235+G235))</f>
        <v>0.770114942528736</v>
      </c>
      <c r="K235" s="40" t="n">
        <f aca="false">IF(E235="","",E235/(E235+H235))</f>
        <v>0.793258426966292</v>
      </c>
      <c r="L235" s="69" t="n">
        <f aca="false">IF(OR(K235="",J235=""),"",(J235-K235)*100)</f>
        <v>-2.31434844375565</v>
      </c>
      <c r="M235" s="36" t="n">
        <v>4.97544251941188</v>
      </c>
      <c r="N235" s="36" t="n">
        <v>1.27629670766665</v>
      </c>
      <c r="O235" s="36" t="n">
        <f aca="false">SQRT(M235^2+N235^2)</f>
        <v>5.13653205479849</v>
      </c>
      <c r="P235" s="40" t="n">
        <f aca="false">IF(J235="","",MAX(0,J235-1.96*O235/100))</f>
        <v>0.669438914254685</v>
      </c>
      <c r="Q235" s="40" t="n">
        <f aca="false">IF(J235="","",MIN(1,J235+1.96*O235/100))</f>
        <v>0.870790970802786</v>
      </c>
      <c r="R235" s="32" t="str">
        <f aca="false">IF(L235="","",IF(ABS(L235)&lt;=O235,"Yes","No"))</f>
        <v>Yes</v>
      </c>
      <c r="S235" s="32" t="str">
        <f aca="false">IF(L235="","",IF(ABS(L235)&lt;=1.96*O235,"Yes","No"))</f>
        <v>Yes</v>
      </c>
      <c r="T235" s="59" t="n">
        <f aca="false">IF(D235="","",ROUND(SQRT(((D235+G235)*O235/100)^2+(J235*(D235+G235)*0.12018)^2),0))</f>
        <v>46</v>
      </c>
      <c r="U235" s="32"/>
    </row>
    <row r="236" customFormat="false" ht="15" hidden="false" customHeight="false" outlineLevel="0" collapsed="false">
      <c r="A236" s="32" t="s">
        <v>418</v>
      </c>
      <c r="B236" s="32" t="s">
        <v>293</v>
      </c>
      <c r="C236" s="32" t="s">
        <v>441</v>
      </c>
      <c r="D236" s="59" t="n">
        <v>291</v>
      </c>
      <c r="E236" s="59" t="n">
        <v>266</v>
      </c>
      <c r="F236" s="68" t="n">
        <f aca="false">IF(E236="","",D236-E236)</f>
        <v>25</v>
      </c>
      <c r="G236" s="59" t="n">
        <v>79</v>
      </c>
      <c r="H236" s="59" t="n">
        <v>88</v>
      </c>
      <c r="I236" s="68" t="n">
        <f aca="false">IF(H236="","",G236-H236)</f>
        <v>-9</v>
      </c>
      <c r="J236" s="40" t="n">
        <f aca="false">IF(OR(D236="",D236+G236=0),"",D236/(D236+G236))</f>
        <v>0.786486486486486</v>
      </c>
      <c r="K236" s="40" t="n">
        <f aca="false">IF(E236="","",E236/(E236+H236))</f>
        <v>0.751412429378531</v>
      </c>
      <c r="L236" s="69" t="n">
        <f aca="false">IF(OR(K236="",J236=""),"",(J236-K236)*100)</f>
        <v>3.50740571079554</v>
      </c>
      <c r="M236" s="36" t="n">
        <v>4.97544251941188</v>
      </c>
      <c r="N236" s="36" t="n">
        <v>1.27629670766665</v>
      </c>
      <c r="O236" s="36" t="n">
        <f aca="false">SQRT(M236^2+N236^2)</f>
        <v>5.13653205479849</v>
      </c>
      <c r="P236" s="40" t="n">
        <f aca="false">IF(J236="","",MAX(0,J236-1.96*O236/100))</f>
        <v>0.685810458212436</v>
      </c>
      <c r="Q236" s="40" t="n">
        <f aca="false">IF(J236="","",MIN(1,J236+1.96*O236/100))</f>
        <v>0.887162514760537</v>
      </c>
      <c r="R236" s="32" t="str">
        <f aca="false">IF(L236="","",IF(ABS(L236)&lt;=O236,"Yes","No"))</f>
        <v>Yes</v>
      </c>
      <c r="S236" s="32" t="str">
        <f aca="false">IF(L236="","",IF(ABS(L236)&lt;=1.96*O236,"Yes","No"))</f>
        <v>Yes</v>
      </c>
      <c r="T236" s="59" t="n">
        <f aca="false">IF(D236="","",ROUND(SQRT(((D236+G236)*O236/100)^2+(J236*(D236+G236)*0.12018)^2),0))</f>
        <v>40</v>
      </c>
      <c r="U236" s="32"/>
    </row>
    <row r="237" customFormat="false" ht="15" hidden="false" customHeight="false" outlineLevel="0" collapsed="false">
      <c r="A237" s="32" t="s">
        <v>418</v>
      </c>
      <c r="B237" s="32" t="s">
        <v>293</v>
      </c>
      <c r="C237" s="32" t="s">
        <v>442</v>
      </c>
      <c r="D237" s="59" t="n">
        <v>364</v>
      </c>
      <c r="E237" s="59" t="n">
        <v>353</v>
      </c>
      <c r="F237" s="68" t="n">
        <f aca="false">IF(E237="","",D237-E237)</f>
        <v>11</v>
      </c>
      <c r="G237" s="59" t="n">
        <v>99</v>
      </c>
      <c r="H237" s="59" t="n">
        <v>88</v>
      </c>
      <c r="I237" s="68" t="n">
        <f aca="false">IF(H237="","",G237-H237)</f>
        <v>11</v>
      </c>
      <c r="J237" s="40" t="n">
        <f aca="false">IF(OR(D237="",D237+G237=0),"",D237/(D237+G237))</f>
        <v>0.786177105831533</v>
      </c>
      <c r="K237" s="40" t="n">
        <f aca="false">IF(E237="","",E237/(E237+H237))</f>
        <v>0.800453514739229</v>
      </c>
      <c r="L237" s="69" t="n">
        <f aca="false">IF(OR(K237="",J237=""),"",(J237-K237)*100)</f>
        <v>-1.42764089076955</v>
      </c>
      <c r="M237" s="36" t="n">
        <v>4.97544251941188</v>
      </c>
      <c r="N237" s="36" t="n">
        <v>1.27629670766665</v>
      </c>
      <c r="O237" s="36" t="n">
        <f aca="false">SQRT(M237^2+N237^2)</f>
        <v>5.13653205479849</v>
      </c>
      <c r="P237" s="40" t="n">
        <f aca="false">IF(J237="","",MAX(0,J237-1.96*O237/100))</f>
        <v>0.685501077557483</v>
      </c>
      <c r="Q237" s="40" t="n">
        <f aca="false">IF(J237="","",MIN(1,J237+1.96*O237/100))</f>
        <v>0.886853134105584</v>
      </c>
      <c r="R237" s="32" t="str">
        <f aca="false">IF(L237="","",IF(ABS(L237)&lt;=O237,"Yes","No"))</f>
        <v>Yes</v>
      </c>
      <c r="S237" s="32" t="str">
        <f aca="false">IF(L237="","",IF(ABS(L237)&lt;=1.96*O237,"Yes","No"))</f>
        <v>Yes</v>
      </c>
      <c r="T237" s="59" t="n">
        <f aca="false">IF(D237="","",ROUND(SQRT(((D237+G237)*O237/100)^2+(J237*(D237+G237)*0.12018)^2),0))</f>
        <v>50</v>
      </c>
      <c r="U237" s="32"/>
    </row>
    <row r="238" customFormat="false" ht="15" hidden="false" customHeight="false" outlineLevel="0" collapsed="false">
      <c r="A238" s="32" t="s">
        <v>418</v>
      </c>
      <c r="B238" s="32" t="s">
        <v>293</v>
      </c>
      <c r="C238" s="32" t="s">
        <v>443</v>
      </c>
      <c r="D238" s="59" t="n">
        <v>709</v>
      </c>
      <c r="E238" s="59" t="n">
        <v>691</v>
      </c>
      <c r="F238" s="68" t="n">
        <f aca="false">IF(E238="","",D238-E238)</f>
        <v>18</v>
      </c>
      <c r="G238" s="59" t="n">
        <v>172</v>
      </c>
      <c r="H238" s="59" t="n">
        <v>98</v>
      </c>
      <c r="I238" s="68" t="n">
        <f aca="false">IF(H238="","",G238-H238)</f>
        <v>74</v>
      </c>
      <c r="J238" s="40" t="n">
        <f aca="false">IF(OR(D238="",D238+G238=0),"",D238/(D238+G238))</f>
        <v>0.804767309875142</v>
      </c>
      <c r="K238" s="40" t="n">
        <f aca="false">IF(E238="","",E238/(E238+H238))</f>
        <v>0.875792141951838</v>
      </c>
      <c r="L238" s="69" t="n">
        <f aca="false">IF(OR(K238="",J238=""),"",(J238-K238)*100)</f>
        <v>-7.10248320766959</v>
      </c>
      <c r="M238" s="36" t="n">
        <v>3.65578877277347</v>
      </c>
      <c r="N238" s="36" t="n">
        <v>1.27629670766665</v>
      </c>
      <c r="O238" s="36" t="n">
        <f aca="false">SQRT(M238^2+N238^2)</f>
        <v>3.87217314142037</v>
      </c>
      <c r="P238" s="40" t="n">
        <f aca="false">IF(J238="","",MAX(0,J238-1.96*O238/100))</f>
        <v>0.728872716303303</v>
      </c>
      <c r="Q238" s="40" t="n">
        <f aca="false">IF(J238="","",MIN(1,J238+1.96*O238/100))</f>
        <v>0.880661903446981</v>
      </c>
      <c r="R238" s="32" t="str">
        <f aca="false">IF(L238="","",IF(ABS(L238)&lt;=O238,"Yes","No"))</f>
        <v>No</v>
      </c>
      <c r="S238" s="32" t="str">
        <f aca="false">IF(L238="","",IF(ABS(L238)&lt;=1.96*O238,"Yes","No"))</f>
        <v>Yes</v>
      </c>
      <c r="T238" s="59" t="n">
        <f aca="false">IF(D238="","",ROUND(SQRT(((D238+G238)*O238/100)^2+(J238*(D238+G238)*0.07933)^2),0))</f>
        <v>66</v>
      </c>
      <c r="U238" s="32"/>
    </row>
    <row r="239" customFormat="false" ht="15" hidden="false" customHeight="false" outlineLevel="0" collapsed="false">
      <c r="A239" s="32" t="s">
        <v>418</v>
      </c>
      <c r="B239" s="32" t="s">
        <v>293</v>
      </c>
      <c r="C239" s="32" t="s">
        <v>444</v>
      </c>
      <c r="D239" s="59" t="n">
        <v>383</v>
      </c>
      <c r="E239" s="59" t="n">
        <v>370</v>
      </c>
      <c r="F239" s="68" t="n">
        <f aca="false">IF(E239="","",D239-E239)</f>
        <v>13</v>
      </c>
      <c r="G239" s="59" t="n">
        <v>101</v>
      </c>
      <c r="H239" s="59" t="n">
        <v>96</v>
      </c>
      <c r="I239" s="68" t="n">
        <f aca="false">IF(H239="","",G239-H239)</f>
        <v>5</v>
      </c>
      <c r="J239" s="40" t="n">
        <f aca="false">IF(OR(D239="",D239+G239=0),"",D239/(D239+G239))</f>
        <v>0.791322314049587</v>
      </c>
      <c r="K239" s="40" t="n">
        <f aca="false">IF(E239="","",E239/(E239+H239))</f>
        <v>0.793991416309013</v>
      </c>
      <c r="L239" s="69" t="n">
        <f aca="false">IF(OR(K239="",J239=""),"",(J239-K239)*100)</f>
        <v>-0.266910225942607</v>
      </c>
      <c r="M239" s="36" t="n">
        <v>4.97544251941188</v>
      </c>
      <c r="N239" s="36" t="n">
        <v>1.27629670766665</v>
      </c>
      <c r="O239" s="36" t="n">
        <f aca="false">SQRT(M239^2+N239^2)</f>
        <v>5.13653205479849</v>
      </c>
      <c r="P239" s="40" t="n">
        <f aca="false">IF(J239="","",MAX(0,J239-1.96*O239/100))</f>
        <v>0.690646285775536</v>
      </c>
      <c r="Q239" s="40" t="n">
        <f aca="false">IF(J239="","",MIN(1,J239+1.96*O239/100))</f>
        <v>0.891998342323637</v>
      </c>
      <c r="R239" s="32" t="str">
        <f aca="false">IF(L239="","",IF(ABS(L239)&lt;=O239,"Yes","No"))</f>
        <v>Yes</v>
      </c>
      <c r="S239" s="32" t="str">
        <f aca="false">IF(L239="","",IF(ABS(L239)&lt;=1.96*O239,"Yes","No"))</f>
        <v>Yes</v>
      </c>
      <c r="T239" s="59" t="n">
        <f aca="false">IF(D239="","",ROUND(SQRT(((D239+G239)*O239/100)^2+(J239*(D239+G239)*0.12018)^2),0))</f>
        <v>52</v>
      </c>
      <c r="U239" s="32"/>
    </row>
    <row r="240" customFormat="false" ht="15" hidden="false" customHeight="false" outlineLevel="0" collapsed="false">
      <c r="A240" s="32" t="s">
        <v>418</v>
      </c>
      <c r="B240" s="32" t="s">
        <v>293</v>
      </c>
      <c r="C240" s="32" t="s">
        <v>445</v>
      </c>
      <c r="D240" s="59" t="n">
        <v>427</v>
      </c>
      <c r="E240" s="59" t="n">
        <v>378</v>
      </c>
      <c r="F240" s="68" t="n">
        <f aca="false">IF(E240="","",D240-E240)</f>
        <v>49</v>
      </c>
      <c r="G240" s="59" t="n">
        <v>126</v>
      </c>
      <c r="H240" s="59" t="n">
        <v>119</v>
      </c>
      <c r="I240" s="68" t="n">
        <f aca="false">IF(H240="","",G240-H240)</f>
        <v>7</v>
      </c>
      <c r="J240" s="40" t="n">
        <f aca="false">IF(OR(D240="",D240+G240=0),"",D240/(D240+G240))</f>
        <v>0.772151898734177</v>
      </c>
      <c r="K240" s="40" t="n">
        <f aca="false">IF(E240="","",E240/(E240+H240))</f>
        <v>0.76056338028169</v>
      </c>
      <c r="L240" s="69" t="n">
        <f aca="false">IF(OR(K240="",J240=""),"",(J240-K240)*100)</f>
        <v>1.15885184524871</v>
      </c>
      <c r="M240" s="36" t="n">
        <v>3.80525347525913</v>
      </c>
      <c r="N240" s="36" t="n">
        <v>1.27629670766665</v>
      </c>
      <c r="O240" s="36" t="n">
        <f aca="false">SQRT(M240^2+N240^2)</f>
        <v>4.01358783346926</v>
      </c>
      <c r="P240" s="40" t="n">
        <f aca="false">IF(J240="","",MAX(0,J240-1.96*O240/100))</f>
        <v>0.69348557719818</v>
      </c>
      <c r="Q240" s="40" t="n">
        <f aca="false">IF(J240="","",MIN(1,J240+1.96*O240/100))</f>
        <v>0.850818220270175</v>
      </c>
      <c r="R240" s="32" t="str">
        <f aca="false">IF(L240="","",IF(ABS(L240)&lt;=O240,"Yes","No"))</f>
        <v>Yes</v>
      </c>
      <c r="S240" s="32" t="str">
        <f aca="false">IF(L240="","",IF(ABS(L240)&lt;=1.96*O240,"Yes","No"))</f>
        <v>Yes</v>
      </c>
      <c r="T240" s="59" t="n">
        <f aca="false">IF(D240="","",ROUND(SQRT(((D240+G240)*O240/100)^2+(J240*(D240+G240)*0.07897)^2),0))</f>
        <v>40</v>
      </c>
      <c r="U240" s="32"/>
    </row>
    <row r="241" customFormat="false" ht="15" hidden="false" customHeight="false" outlineLevel="0" collapsed="false">
      <c r="A241" s="32" t="s">
        <v>418</v>
      </c>
      <c r="B241" s="32" t="s">
        <v>293</v>
      </c>
      <c r="C241" s="32" t="s">
        <v>446</v>
      </c>
      <c r="D241" s="59" t="n">
        <v>369</v>
      </c>
      <c r="E241" s="59" t="n">
        <v>412</v>
      </c>
      <c r="F241" s="68" t="n">
        <f aca="false">IF(E241="","",D241-E241)</f>
        <v>-43</v>
      </c>
      <c r="G241" s="59" t="n">
        <v>149</v>
      </c>
      <c r="H241" s="59" t="n">
        <v>152</v>
      </c>
      <c r="I241" s="68" t="n">
        <f aca="false">IF(H241="","",G241-H241)</f>
        <v>-3</v>
      </c>
      <c r="J241" s="40" t="n">
        <f aca="false">IF(OR(D241="",D241+G241=0),"",D241/(D241+G241))</f>
        <v>0.712355212355212</v>
      </c>
      <c r="K241" s="40" t="n">
        <f aca="false">IF(E241="","",E241/(E241+H241))</f>
        <v>0.730496453900709</v>
      </c>
      <c r="L241" s="69" t="n">
        <f aca="false">IF(OR(K241="",J241=""),"",(J241-K241)*100)</f>
        <v>-1.81412415454969</v>
      </c>
      <c r="M241" s="36" t="n">
        <v>4.97544251941188</v>
      </c>
      <c r="N241" s="36" t="n">
        <v>1.27629670766665</v>
      </c>
      <c r="O241" s="36" t="n">
        <f aca="false">SQRT(M241^2+N241^2)</f>
        <v>5.13653205479849</v>
      </c>
      <c r="P241" s="40" t="n">
        <f aca="false">IF(J241="","",MAX(0,J241-1.96*O241/100))</f>
        <v>0.611679184081162</v>
      </c>
      <c r="Q241" s="40" t="n">
        <f aca="false">IF(J241="","",MIN(1,J241+1.96*O241/100))</f>
        <v>0.813031240629263</v>
      </c>
      <c r="R241" s="32" t="str">
        <f aca="false">IF(L241="","",IF(ABS(L241)&lt;=O241,"Yes","No"))</f>
        <v>Yes</v>
      </c>
      <c r="S241" s="32" t="str">
        <f aca="false">IF(L241="","",IF(ABS(L241)&lt;=1.96*O241,"Yes","No"))</f>
        <v>Yes</v>
      </c>
      <c r="T241" s="59" t="n">
        <f aca="false">IF(D241="","",ROUND(SQRT(((D241+G241)*O241/100)^2+(J241*(D241+G241)*0.12018)^2),0))</f>
        <v>52</v>
      </c>
      <c r="U241" s="32"/>
    </row>
    <row r="242" customFormat="false" ht="15" hidden="false" customHeight="false" outlineLevel="0" collapsed="false">
      <c r="A242" s="32" t="s">
        <v>418</v>
      </c>
      <c r="B242" s="32" t="s">
        <v>293</v>
      </c>
      <c r="C242" s="32" t="s">
        <v>447</v>
      </c>
      <c r="D242" s="59" t="n">
        <v>515</v>
      </c>
      <c r="E242" s="59" t="n">
        <v>546</v>
      </c>
      <c r="F242" s="68" t="n">
        <f aca="false">IF(E242="","",D242-E242)</f>
        <v>-31</v>
      </c>
      <c r="G242" s="59" t="n">
        <v>183</v>
      </c>
      <c r="H242" s="59" t="n">
        <v>190</v>
      </c>
      <c r="I242" s="68" t="n">
        <f aca="false">IF(H242="","",G242-H242)</f>
        <v>-7</v>
      </c>
      <c r="J242" s="40" t="n">
        <f aca="false">IF(OR(D242="",D242+G242=0),"",D242/(D242+G242))</f>
        <v>0.737822349570201</v>
      </c>
      <c r="K242" s="40" t="n">
        <f aca="false">IF(E242="","",E242/(E242+H242))</f>
        <v>0.741847826086957</v>
      </c>
      <c r="L242" s="69" t="n">
        <f aca="false">IF(OR(K242="",J242=""),"",(J242-K242)*100)</f>
        <v>-0.4025476516756</v>
      </c>
      <c r="M242" s="36" t="n">
        <v>3.80525347525913</v>
      </c>
      <c r="N242" s="36" t="n">
        <v>1.27629670766665</v>
      </c>
      <c r="O242" s="36" t="n">
        <f aca="false">SQRT(M242^2+N242^2)</f>
        <v>4.01358783346926</v>
      </c>
      <c r="P242" s="40" t="n">
        <f aca="false">IF(J242="","",MAX(0,J242-1.96*O242/100))</f>
        <v>0.659156028034203</v>
      </c>
      <c r="Q242" s="40" t="n">
        <f aca="false">IF(J242="","",MIN(1,J242+1.96*O242/100))</f>
        <v>0.816488671106198</v>
      </c>
      <c r="R242" s="32" t="str">
        <f aca="false">IF(L242="","",IF(ABS(L242)&lt;=O242,"Yes","No"))</f>
        <v>Yes</v>
      </c>
      <c r="S242" s="32" t="str">
        <f aca="false">IF(L242="","",IF(ABS(L242)&lt;=1.96*O242,"Yes","No"))</f>
        <v>Yes</v>
      </c>
      <c r="T242" s="59" t="n">
        <f aca="false">IF(D242="","",ROUND(SQRT(((D242+G242)*O242/100)^2+(J242*(D242+G242)*0.07897)^2),0))</f>
        <v>49</v>
      </c>
      <c r="U242" s="32"/>
    </row>
    <row r="243" customFormat="false" ht="15" hidden="false" customHeight="false" outlineLevel="0" collapsed="false">
      <c r="A243" s="32" t="s">
        <v>418</v>
      </c>
      <c r="B243" s="32" t="s">
        <v>293</v>
      </c>
      <c r="C243" s="32" t="s">
        <v>448</v>
      </c>
      <c r="D243" s="59" t="n">
        <v>450</v>
      </c>
      <c r="E243" s="59" t="n">
        <v>483</v>
      </c>
      <c r="F243" s="68" t="n">
        <f aca="false">IF(E243="","",D243-E243)</f>
        <v>-33</v>
      </c>
      <c r="G243" s="59" t="n">
        <v>178</v>
      </c>
      <c r="H243" s="59" t="n">
        <v>192</v>
      </c>
      <c r="I243" s="68" t="n">
        <f aca="false">IF(H243="","",G243-H243)</f>
        <v>-14</v>
      </c>
      <c r="J243" s="40" t="n">
        <f aca="false">IF(OR(D243="",D243+G243=0),"",D243/(D243+G243))</f>
        <v>0.71656050955414</v>
      </c>
      <c r="K243" s="40" t="n">
        <f aca="false">IF(E243="","",E243/(E243+H243))</f>
        <v>0.715555555555556</v>
      </c>
      <c r="L243" s="69" t="n">
        <f aca="false">IF(OR(K243="",J243=""),"",(J243-K243)*100)</f>
        <v>0.100495399858458</v>
      </c>
      <c r="M243" s="36" t="n">
        <v>3.80525347525913</v>
      </c>
      <c r="N243" s="36" t="n">
        <v>1.27629670766665</v>
      </c>
      <c r="O243" s="36" t="n">
        <f aca="false">SQRT(M243^2+N243^2)</f>
        <v>4.01358783346926</v>
      </c>
      <c r="P243" s="40" t="n">
        <f aca="false">IF(J243="","",MAX(0,J243-1.96*O243/100))</f>
        <v>0.637894188018143</v>
      </c>
      <c r="Q243" s="40" t="n">
        <f aca="false">IF(J243="","",MIN(1,J243+1.96*O243/100))</f>
        <v>0.795226831090138</v>
      </c>
      <c r="R243" s="32" t="str">
        <f aca="false">IF(L243="","",IF(ABS(L243)&lt;=O243,"Yes","No"))</f>
        <v>Yes</v>
      </c>
      <c r="S243" s="32" t="str">
        <f aca="false">IF(L243="","",IF(ABS(L243)&lt;=1.96*O243,"Yes","No"))</f>
        <v>Yes</v>
      </c>
      <c r="T243" s="59" t="n">
        <f aca="false">IF(D243="","",ROUND(SQRT(((D243+G243)*O243/100)^2+(J243*(D243+G243)*0.07897)^2),0))</f>
        <v>44</v>
      </c>
      <c r="U243" s="32"/>
    </row>
    <row r="244" customFormat="false" ht="15" hidden="false" customHeight="false" outlineLevel="0" collapsed="false">
      <c r="A244" s="32" t="s">
        <v>418</v>
      </c>
      <c r="B244" s="32" t="s">
        <v>293</v>
      </c>
      <c r="C244" s="32" t="s">
        <v>449</v>
      </c>
      <c r="D244" s="59" t="n">
        <v>488</v>
      </c>
      <c r="E244" s="59" t="n">
        <v>563</v>
      </c>
      <c r="F244" s="68" t="n">
        <f aca="false">IF(E244="","",D244-E244)</f>
        <v>-75</v>
      </c>
      <c r="G244" s="59" t="n">
        <v>230</v>
      </c>
      <c r="H244" s="59" t="n">
        <v>231</v>
      </c>
      <c r="I244" s="68" t="n">
        <f aca="false">IF(H244="","",G244-H244)</f>
        <v>-1</v>
      </c>
      <c r="J244" s="40" t="n">
        <f aca="false">IF(OR(D244="",D244+G244=0),"",D244/(D244+G244))</f>
        <v>0.67966573816156</v>
      </c>
      <c r="K244" s="40" t="n">
        <f aca="false">IF(E244="","",E244/(E244+H244))</f>
        <v>0.709068010075567</v>
      </c>
      <c r="L244" s="69" t="n">
        <f aca="false">IF(OR(K244="",J244=""),"",(J244-K244)*100)</f>
        <v>-2.94022719140069</v>
      </c>
      <c r="M244" s="36" t="n">
        <v>3.80525347525913</v>
      </c>
      <c r="N244" s="36" t="n">
        <v>1.27629670766665</v>
      </c>
      <c r="O244" s="36" t="n">
        <f aca="false">SQRT(M244^2+N244^2)</f>
        <v>4.01358783346926</v>
      </c>
      <c r="P244" s="40" t="n">
        <f aca="false">IF(J244="","",MAX(0,J244-1.96*O244/100))</f>
        <v>0.600999416625562</v>
      </c>
      <c r="Q244" s="40" t="n">
        <f aca="false">IF(J244="","",MIN(1,J244+1.96*O244/100))</f>
        <v>0.758332059697557</v>
      </c>
      <c r="R244" s="32" t="str">
        <f aca="false">IF(L244="","",IF(ABS(L244)&lt;=O244,"Yes","No"))</f>
        <v>Yes</v>
      </c>
      <c r="S244" s="32" t="str">
        <f aca="false">IF(L244="","",IF(ABS(L244)&lt;=1.96*O244,"Yes","No"))</f>
        <v>Yes</v>
      </c>
      <c r="T244" s="59" t="n">
        <f aca="false">IF(D244="","",ROUND(SQRT(((D244+G244)*O244/100)^2+(J244*(D244+G244)*0.07897)^2),0))</f>
        <v>48</v>
      </c>
      <c r="U244" s="32"/>
    </row>
    <row r="245" customFormat="false" ht="15" hidden="false" customHeight="false" outlineLevel="0" collapsed="false">
      <c r="A245" s="32" t="s">
        <v>418</v>
      </c>
      <c r="B245" s="32" t="s">
        <v>293</v>
      </c>
      <c r="C245" s="32" t="s">
        <v>450</v>
      </c>
      <c r="D245" s="59" t="n">
        <v>450</v>
      </c>
      <c r="E245" s="59"/>
      <c r="F245" s="68" t="str">
        <f aca="false">IF(E245="","",D245-E245)</f>
        <v/>
      </c>
      <c r="G245" s="59" t="n">
        <v>189</v>
      </c>
      <c r="H245" s="59"/>
      <c r="I245" s="68" t="str">
        <f aca="false">IF(H245="","",G245-H245)</f>
        <v/>
      </c>
      <c r="J245" s="40" t="n">
        <f aca="false">IF(OR(D245="",D245+G245=0),"",D245/(D245+G245))</f>
        <v>0.704225352112676</v>
      </c>
      <c r="K245" s="40" t="str">
        <f aca="false">IF(E245="","",E245/(E245+H245))</f>
        <v/>
      </c>
      <c r="L245" s="69" t="str">
        <f aca="false">IF(OR(K245="",J245=""),"",(J245-K245)*100)</f>
        <v/>
      </c>
      <c r="M245" s="36" t="n">
        <v>3.80525347525913</v>
      </c>
      <c r="N245" s="36" t="n">
        <v>1.27629670766665</v>
      </c>
      <c r="O245" s="36" t="n">
        <f aca="false">SQRT(M245^2+N245^2)</f>
        <v>4.01358783346926</v>
      </c>
      <c r="P245" s="40" t="n">
        <f aca="false">IF(J245="","",MAX(0,J245-1.96*O245/100))</f>
        <v>0.625559030576679</v>
      </c>
      <c r="Q245" s="40" t="n">
        <f aca="false">IF(J245="","",MIN(1,J245+1.96*O245/100))</f>
        <v>0.782891673648673</v>
      </c>
      <c r="R245" s="32" t="str">
        <f aca="false">IF(L245="","",IF(ABS(L245)&lt;=O245,"Yes","No"))</f>
        <v/>
      </c>
      <c r="S245" s="32" t="str">
        <f aca="false">IF(L245="","",IF(ABS(L245)&lt;=1.96*O245,"Yes","No"))</f>
        <v/>
      </c>
      <c r="T245" s="59" t="n">
        <f aca="false">IF(D245="","",ROUND(SQRT(((D245+G245)*O245/100)^2+(J245*(D245+G245)*0.07897)^2),0))</f>
        <v>44</v>
      </c>
      <c r="U245" s="32" t="s">
        <v>774</v>
      </c>
    </row>
    <row r="246" customFormat="false" ht="15" hidden="false" customHeight="false" outlineLevel="0" collapsed="false">
      <c r="A246" s="32" t="s">
        <v>418</v>
      </c>
      <c r="B246" s="32" t="s">
        <v>451</v>
      </c>
      <c r="C246" s="32" t="s">
        <v>452</v>
      </c>
      <c r="D246" s="59" t="n">
        <v>357</v>
      </c>
      <c r="E246" s="59" t="n">
        <v>374</v>
      </c>
      <c r="F246" s="68" t="n">
        <f aca="false">IF(E246="","",D246-E246)</f>
        <v>-17</v>
      </c>
      <c r="G246" s="59" t="n">
        <v>301</v>
      </c>
      <c r="H246" s="59" t="n">
        <v>338</v>
      </c>
      <c r="I246" s="68" t="n">
        <f aca="false">IF(H246="","",G246-H246)</f>
        <v>-37</v>
      </c>
      <c r="J246" s="40" t="n">
        <f aca="false">IF(OR(D246="",D246+G246=0),"",D246/(D246+G246))</f>
        <v>0.542553191489362</v>
      </c>
      <c r="K246" s="40" t="n">
        <f aca="false">IF(E246="","",E246/(E246+H246))</f>
        <v>0.525280898876405</v>
      </c>
      <c r="L246" s="69" t="n">
        <f aca="false">IF(OR(K246="",J246=""),"",(J246-K246)*100)</f>
        <v>1.72722926129572</v>
      </c>
      <c r="M246" s="36" t="n">
        <v>3.80525347525913</v>
      </c>
      <c r="N246" s="36" t="n">
        <v>1.27629670766665</v>
      </c>
      <c r="O246" s="36" t="n">
        <f aca="false">SQRT(M246^2+N246^2)</f>
        <v>4.01358783346926</v>
      </c>
      <c r="P246" s="40" t="n">
        <f aca="false">IF(J246="","",MAX(0,J246-1.96*O246/100))</f>
        <v>0.463886869953364</v>
      </c>
      <c r="Q246" s="40" t="n">
        <f aca="false">IF(J246="","",MIN(1,J246+1.96*O246/100))</f>
        <v>0.621219513025359</v>
      </c>
      <c r="R246" s="32" t="str">
        <f aca="false">IF(L246="","",IF(ABS(L246)&lt;=O246,"Yes","No"))</f>
        <v>Yes</v>
      </c>
      <c r="S246" s="32" t="str">
        <f aca="false">IF(L246="","",IF(ABS(L246)&lt;=1.96*O246,"Yes","No"))</f>
        <v>Yes</v>
      </c>
      <c r="T246" s="59" t="n">
        <f aca="false">IF(D246="","",ROUND(SQRT(((D246+G246)*O246/100)^2+(J246*(D246+G246)*0.07897)^2),0))</f>
        <v>39</v>
      </c>
      <c r="U246" s="32"/>
    </row>
    <row r="247" customFormat="false" ht="15" hidden="false" customHeight="false" outlineLevel="0" collapsed="false">
      <c r="A247" s="32" t="s">
        <v>418</v>
      </c>
      <c r="B247" s="32" t="s">
        <v>451</v>
      </c>
      <c r="C247" s="32" t="s">
        <v>453</v>
      </c>
      <c r="D247" s="59" t="n">
        <v>460</v>
      </c>
      <c r="E247" s="59" t="n">
        <v>485</v>
      </c>
      <c r="F247" s="68" t="n">
        <f aca="false">IF(E247="","",D247-E247)</f>
        <v>-25</v>
      </c>
      <c r="G247" s="59" t="n">
        <v>387</v>
      </c>
      <c r="H247" s="59" t="n">
        <v>421</v>
      </c>
      <c r="I247" s="68" t="n">
        <f aca="false">IF(H247="","",G247-H247)</f>
        <v>-34</v>
      </c>
      <c r="J247" s="40" t="n">
        <f aca="false">IF(OR(D247="",D247+G247=0),"",D247/(D247+G247))</f>
        <v>0.543093270365998</v>
      </c>
      <c r="K247" s="40" t="n">
        <f aca="false">IF(E247="","",E247/(E247+H247))</f>
        <v>0.535320088300221</v>
      </c>
      <c r="L247" s="69" t="n">
        <f aca="false">IF(OR(K247="",J247=""),"",(J247-K247)*100)</f>
        <v>0.777318206577693</v>
      </c>
      <c r="M247" s="36" t="n">
        <v>3.65578877277347</v>
      </c>
      <c r="N247" s="36" t="n">
        <v>1.27629670766665</v>
      </c>
      <c r="O247" s="36" t="n">
        <f aca="false">SQRT(M247^2+N247^2)</f>
        <v>3.87217314142037</v>
      </c>
      <c r="P247" s="40" t="n">
        <f aca="false">IF(J247="","",MAX(0,J247-1.96*O247/100))</f>
        <v>0.467198676794158</v>
      </c>
      <c r="Q247" s="40" t="n">
        <f aca="false">IF(J247="","",MIN(1,J247+1.96*O247/100))</f>
        <v>0.618987863937837</v>
      </c>
      <c r="R247" s="32" t="str">
        <f aca="false">IF(L247="","",IF(ABS(L247)&lt;=O247,"Yes","No"))</f>
        <v>Yes</v>
      </c>
      <c r="S247" s="32" t="str">
        <f aca="false">IF(L247="","",IF(ABS(L247)&lt;=1.96*O247,"Yes","No"))</f>
        <v>Yes</v>
      </c>
      <c r="T247" s="59" t="n">
        <f aca="false">IF(D247="","",ROUND(SQRT(((D247+G247)*O247/100)^2+(J247*(D247+G247)*0.07933)^2),0))</f>
        <v>49</v>
      </c>
      <c r="U247" s="32"/>
    </row>
    <row r="248" customFormat="false" ht="15" hidden="false" customHeight="false" outlineLevel="0" collapsed="false">
      <c r="A248" s="32" t="s">
        <v>418</v>
      </c>
      <c r="B248" s="32" t="s">
        <v>451</v>
      </c>
      <c r="C248" s="32" t="s">
        <v>454</v>
      </c>
      <c r="D248" s="59" t="n">
        <v>461</v>
      </c>
      <c r="E248" s="59" t="n">
        <v>523</v>
      </c>
      <c r="F248" s="68" t="n">
        <f aca="false">IF(E248="","",D248-E248)</f>
        <v>-62</v>
      </c>
      <c r="G248" s="59" t="n">
        <v>348</v>
      </c>
      <c r="H248" s="59" t="n">
        <v>389</v>
      </c>
      <c r="I248" s="68" t="n">
        <f aca="false">IF(H248="","",G248-H248)</f>
        <v>-41</v>
      </c>
      <c r="J248" s="40" t="n">
        <f aca="false">IF(OR(D248="",D248+G248=0),"",D248/(D248+G248))</f>
        <v>0.569839307787392</v>
      </c>
      <c r="K248" s="40" t="n">
        <f aca="false">IF(E248="","",E248/(E248+H248))</f>
        <v>0.573464912280702</v>
      </c>
      <c r="L248" s="69" t="n">
        <f aca="false">IF(OR(K248="",J248=""),"",(J248-K248)*100)</f>
        <v>-0.362560449330984</v>
      </c>
      <c r="M248" s="36" t="n">
        <v>3.80525347525913</v>
      </c>
      <c r="N248" s="36" t="n">
        <v>1.27629670766665</v>
      </c>
      <c r="O248" s="36" t="n">
        <f aca="false">SQRT(M248^2+N248^2)</f>
        <v>4.01358783346926</v>
      </c>
      <c r="P248" s="40" t="n">
        <f aca="false">IF(J248="","",MAX(0,J248-1.96*O248/100))</f>
        <v>0.491172986251395</v>
      </c>
      <c r="Q248" s="40" t="n">
        <f aca="false">IF(J248="","",MIN(1,J248+1.96*O248/100))</f>
        <v>0.648505629323389</v>
      </c>
      <c r="R248" s="32" t="str">
        <f aca="false">IF(L248="","",IF(ABS(L248)&lt;=O248,"Yes","No"))</f>
        <v>Yes</v>
      </c>
      <c r="S248" s="32" t="str">
        <f aca="false">IF(L248="","",IF(ABS(L248)&lt;=1.96*O248,"Yes","No"))</f>
        <v>Yes</v>
      </c>
      <c r="T248" s="59" t="n">
        <f aca="false">IF(D248="","",ROUND(SQRT(((D248+G248)*O248/100)^2+(J248*(D248+G248)*0.07897)^2),0))</f>
        <v>49</v>
      </c>
      <c r="U248" s="32"/>
    </row>
    <row r="249" customFormat="false" ht="15" hidden="false" customHeight="false" outlineLevel="0" collapsed="false">
      <c r="A249" s="32" t="s">
        <v>418</v>
      </c>
      <c r="B249" s="32" t="s">
        <v>451</v>
      </c>
      <c r="C249" s="32" t="s">
        <v>455</v>
      </c>
      <c r="D249" s="59" t="n">
        <v>200</v>
      </c>
      <c r="E249" s="59" t="n">
        <v>232</v>
      </c>
      <c r="F249" s="68" t="n">
        <f aca="false">IF(E249="","",D249-E249)</f>
        <v>-32</v>
      </c>
      <c r="G249" s="59" t="n">
        <v>195</v>
      </c>
      <c r="H249" s="59" t="n">
        <v>250</v>
      </c>
      <c r="I249" s="68" t="n">
        <f aca="false">IF(H249="","",G249-H249)</f>
        <v>-55</v>
      </c>
      <c r="J249" s="40" t="n">
        <f aca="false">IF(OR(D249="",D249+G249=0),"",D249/(D249+G249))</f>
        <v>0.506329113924051</v>
      </c>
      <c r="K249" s="40" t="n">
        <f aca="false">IF(E249="","",E249/(E249+H249))</f>
        <v>0.481327800829876</v>
      </c>
      <c r="L249" s="69" t="n">
        <f aca="false">IF(OR(K249="",J249=""),"",(J249-K249)*100)</f>
        <v>2.50013130941751</v>
      </c>
      <c r="M249" s="36" t="n">
        <v>4.97544251941188</v>
      </c>
      <c r="N249" s="36" t="n">
        <v>1.27629670766665</v>
      </c>
      <c r="O249" s="36" t="n">
        <f aca="false">SQRT(M249^2+N249^2)</f>
        <v>5.13653205479849</v>
      </c>
      <c r="P249" s="40" t="n">
        <f aca="false">IF(J249="","",MAX(0,J249-1.96*O249/100))</f>
        <v>0.40565308565</v>
      </c>
      <c r="Q249" s="40" t="n">
        <f aca="false">IF(J249="","",MIN(1,J249+1.96*O249/100))</f>
        <v>0.607005142198101</v>
      </c>
      <c r="R249" s="32" t="str">
        <f aca="false">IF(L249="","",IF(ABS(L249)&lt;=O249,"Yes","No"))</f>
        <v>Yes</v>
      </c>
      <c r="S249" s="32" t="str">
        <f aca="false">IF(L249="","",IF(ABS(L249)&lt;=1.96*O249,"Yes","No"))</f>
        <v>Yes</v>
      </c>
      <c r="T249" s="59" t="n">
        <f aca="false">IF(D249="","",ROUND(SQRT(((D249+G249)*O249/100)^2+(J249*(D249+G249)*0.12018)^2),0))</f>
        <v>31</v>
      </c>
      <c r="U249" s="32"/>
    </row>
    <row r="250" customFormat="false" ht="15" hidden="false" customHeight="false" outlineLevel="0" collapsed="false">
      <c r="A250" s="32" t="s">
        <v>418</v>
      </c>
      <c r="B250" s="32" t="s">
        <v>451</v>
      </c>
      <c r="C250" s="32" t="s">
        <v>456</v>
      </c>
      <c r="D250" s="59" t="n">
        <v>407</v>
      </c>
      <c r="E250" s="59" t="n">
        <v>435</v>
      </c>
      <c r="F250" s="68" t="n">
        <f aca="false">IF(E250="","",D250-E250)</f>
        <v>-28</v>
      </c>
      <c r="G250" s="59" t="n">
        <v>293</v>
      </c>
      <c r="H250" s="59" t="n">
        <v>317</v>
      </c>
      <c r="I250" s="68" t="n">
        <f aca="false">IF(H250="","",G250-H250)</f>
        <v>-24</v>
      </c>
      <c r="J250" s="40" t="n">
        <f aca="false">IF(OR(D250="",D250+G250=0),"",D250/(D250+G250))</f>
        <v>0.581428571428571</v>
      </c>
      <c r="K250" s="40" t="n">
        <f aca="false">IF(E250="","",E250/(E250+H250))</f>
        <v>0.578457446808511</v>
      </c>
      <c r="L250" s="69" t="n">
        <f aca="false">IF(OR(K250="",J250=""),"",(J250-K250)*100)</f>
        <v>0.297112462006077</v>
      </c>
      <c r="M250" s="36" t="n">
        <v>3.80525347525913</v>
      </c>
      <c r="N250" s="36" t="n">
        <v>1.27629670766665</v>
      </c>
      <c r="O250" s="36" t="n">
        <f aca="false">SQRT(M250^2+N250^2)</f>
        <v>4.01358783346926</v>
      </c>
      <c r="P250" s="40" t="n">
        <f aca="false">IF(J250="","",MAX(0,J250-1.96*O250/100))</f>
        <v>0.502762249892574</v>
      </c>
      <c r="Q250" s="40" t="n">
        <f aca="false">IF(J250="","",MIN(1,J250+1.96*O250/100))</f>
        <v>0.660094892964569</v>
      </c>
      <c r="R250" s="32" t="str">
        <f aca="false">IF(L250="","",IF(ABS(L250)&lt;=O250,"Yes","No"))</f>
        <v>Yes</v>
      </c>
      <c r="S250" s="32" t="str">
        <f aca="false">IF(L250="","",IF(ABS(L250)&lt;=1.96*O250,"Yes","No"))</f>
        <v>Yes</v>
      </c>
      <c r="T250" s="59" t="n">
        <f aca="false">IF(D250="","",ROUND(SQRT(((D250+G250)*O250/100)^2+(J250*(D250+G250)*0.07897)^2),0))</f>
        <v>43</v>
      </c>
      <c r="U250" s="32"/>
    </row>
    <row r="251" customFormat="false" ht="15" hidden="false" customHeight="false" outlineLevel="0" collapsed="false">
      <c r="A251" s="32" t="s">
        <v>418</v>
      </c>
      <c r="B251" s="32" t="s">
        <v>451</v>
      </c>
      <c r="C251" s="32" t="s">
        <v>457</v>
      </c>
      <c r="D251" s="59" t="n">
        <v>402</v>
      </c>
      <c r="E251" s="59" t="n">
        <v>437</v>
      </c>
      <c r="F251" s="68" t="n">
        <f aca="false">IF(E251="","",D251-E251)</f>
        <v>-35</v>
      </c>
      <c r="G251" s="59" t="n">
        <v>317</v>
      </c>
      <c r="H251" s="59" t="n">
        <v>364</v>
      </c>
      <c r="I251" s="68" t="n">
        <f aca="false">IF(H251="","",G251-H251)</f>
        <v>-47</v>
      </c>
      <c r="J251" s="40" t="n">
        <f aca="false">IF(OR(D251="",D251+G251=0),"",D251/(D251+G251))</f>
        <v>0.559109874826147</v>
      </c>
      <c r="K251" s="40" t="n">
        <f aca="false">IF(E251="","",E251/(E251+H251))</f>
        <v>0.545568039950062</v>
      </c>
      <c r="L251" s="69" t="n">
        <f aca="false">IF(OR(K251="",J251=""),"",(J251-K251)*100)</f>
        <v>1.3541834876085</v>
      </c>
      <c r="M251" s="36" t="n">
        <v>3.80525347525913</v>
      </c>
      <c r="N251" s="36" t="n">
        <v>1.27629670766665</v>
      </c>
      <c r="O251" s="36" t="n">
        <f aca="false">SQRT(M251^2+N251^2)</f>
        <v>4.01358783346926</v>
      </c>
      <c r="P251" s="40" t="n">
        <f aca="false">IF(J251="","",MAX(0,J251-1.96*O251/100))</f>
        <v>0.48044355329015</v>
      </c>
      <c r="Q251" s="40" t="n">
        <f aca="false">IF(J251="","",MIN(1,J251+1.96*O251/100))</f>
        <v>0.637776196362145</v>
      </c>
      <c r="R251" s="32" t="str">
        <f aca="false">IF(L251="","",IF(ABS(L251)&lt;=O251,"Yes","No"))</f>
        <v>Yes</v>
      </c>
      <c r="S251" s="32" t="str">
        <f aca="false">IF(L251="","",IF(ABS(L251)&lt;=1.96*O251,"Yes","No"))</f>
        <v>Yes</v>
      </c>
      <c r="T251" s="59" t="n">
        <f aca="false">IF(D251="","",ROUND(SQRT(((D251+G251)*O251/100)^2+(J251*(D251+G251)*0.07897)^2),0))</f>
        <v>43</v>
      </c>
      <c r="U251" s="32"/>
    </row>
    <row r="252" customFormat="false" ht="15" hidden="false" customHeight="false" outlineLevel="0" collapsed="false">
      <c r="A252" s="32" t="s">
        <v>418</v>
      </c>
      <c r="B252" s="32" t="s">
        <v>451</v>
      </c>
      <c r="C252" s="32" t="s">
        <v>458</v>
      </c>
      <c r="D252" s="59" t="n">
        <v>238</v>
      </c>
      <c r="E252" s="59" t="n">
        <v>279</v>
      </c>
      <c r="F252" s="68" t="n">
        <f aca="false">IF(E252="","",D252-E252)</f>
        <v>-41</v>
      </c>
      <c r="G252" s="59" t="n">
        <v>199</v>
      </c>
      <c r="H252" s="59" t="n">
        <v>214</v>
      </c>
      <c r="I252" s="68" t="n">
        <f aca="false">IF(H252="","",G252-H252)</f>
        <v>-15</v>
      </c>
      <c r="J252" s="40" t="n">
        <f aca="false">IF(OR(D252="",D252+G252=0),"",D252/(D252+G252))</f>
        <v>0.544622425629291</v>
      </c>
      <c r="K252" s="40" t="n">
        <f aca="false">IF(E252="","",E252/(E252+H252))</f>
        <v>0.565922920892495</v>
      </c>
      <c r="L252" s="69" t="n">
        <f aca="false">IF(OR(K252="",J252=""),"",(J252-K252)*100)</f>
        <v>-2.13004952632043</v>
      </c>
      <c r="M252" s="36" t="n">
        <v>4.97544251941188</v>
      </c>
      <c r="N252" s="36" t="n">
        <v>1.27629670766665</v>
      </c>
      <c r="O252" s="36" t="n">
        <f aca="false">SQRT(M252^2+N252^2)</f>
        <v>5.13653205479849</v>
      </c>
      <c r="P252" s="40" t="n">
        <f aca="false">IF(J252="","",MAX(0,J252-1.96*O252/100))</f>
        <v>0.44394639735524</v>
      </c>
      <c r="Q252" s="40" t="n">
        <f aca="false">IF(J252="","",MIN(1,J252+1.96*O252/100))</f>
        <v>0.645298453903341</v>
      </c>
      <c r="R252" s="32" t="str">
        <f aca="false">IF(L252="","",IF(ABS(L252)&lt;=O252,"Yes","No"))</f>
        <v>Yes</v>
      </c>
      <c r="S252" s="32" t="str">
        <f aca="false">IF(L252="","",IF(ABS(L252)&lt;=1.96*O252,"Yes","No"))</f>
        <v>Yes</v>
      </c>
      <c r="T252" s="59" t="n">
        <f aca="false">IF(D252="","",ROUND(SQRT(((D252+G252)*O252/100)^2+(J252*(D252+G252)*0.12018)^2),0))</f>
        <v>36</v>
      </c>
      <c r="U252" s="32"/>
    </row>
    <row r="253" customFormat="false" ht="15" hidden="false" customHeight="false" outlineLevel="0" collapsed="false">
      <c r="A253" s="32" t="s">
        <v>418</v>
      </c>
      <c r="B253" s="32" t="s">
        <v>451</v>
      </c>
      <c r="C253" s="32" t="s">
        <v>459</v>
      </c>
      <c r="D253" s="59" t="n">
        <v>362</v>
      </c>
      <c r="E253" s="59" t="n">
        <v>374</v>
      </c>
      <c r="F253" s="68" t="n">
        <f aca="false">IF(E253="","",D253-E253)</f>
        <v>-12</v>
      </c>
      <c r="G253" s="59" t="n">
        <v>255</v>
      </c>
      <c r="H253" s="59" t="n">
        <v>251</v>
      </c>
      <c r="I253" s="68" t="n">
        <f aca="false">IF(H253="","",G253-H253)</f>
        <v>4</v>
      </c>
      <c r="J253" s="40" t="n">
        <f aca="false">IF(OR(D253="",D253+G253=0),"",D253/(D253+G253))</f>
        <v>0.586709886547812</v>
      </c>
      <c r="K253" s="40" t="n">
        <f aca="false">IF(E253="","",E253/(E253+H253))</f>
        <v>0.5984</v>
      </c>
      <c r="L253" s="69" t="n">
        <f aca="false">IF(OR(K253="",J253=""),"",(J253-K253)*100)</f>
        <v>-1.16901134521881</v>
      </c>
      <c r="M253" s="36" t="n">
        <v>3.80525347525913</v>
      </c>
      <c r="N253" s="36" t="n">
        <v>1.27629670766665</v>
      </c>
      <c r="O253" s="36" t="n">
        <f aca="false">SQRT(M253^2+N253^2)</f>
        <v>4.01358783346926</v>
      </c>
      <c r="P253" s="40" t="n">
        <f aca="false">IF(J253="","",MAX(0,J253-1.96*O253/100))</f>
        <v>0.508043565011815</v>
      </c>
      <c r="Q253" s="40" t="n">
        <f aca="false">IF(J253="","",MIN(1,J253+1.96*O253/100))</f>
        <v>0.665376208083809</v>
      </c>
      <c r="R253" s="32" t="str">
        <f aca="false">IF(L253="","",IF(ABS(L253)&lt;=O253,"Yes","No"))</f>
        <v>Yes</v>
      </c>
      <c r="S253" s="32" t="str">
        <f aca="false">IF(L253="","",IF(ABS(L253)&lt;=1.96*O253,"Yes","No"))</f>
        <v>Yes</v>
      </c>
      <c r="T253" s="59" t="n">
        <f aca="false">IF(D253="","",ROUND(SQRT(((D253+G253)*O253/100)^2+(J253*(D253+G253)*0.07897)^2),0))</f>
        <v>38</v>
      </c>
      <c r="U253" s="32"/>
    </row>
    <row r="254" customFormat="false" ht="15" hidden="false" customHeight="false" outlineLevel="0" collapsed="false">
      <c r="A254" s="32" t="s">
        <v>418</v>
      </c>
      <c r="B254" s="32" t="s">
        <v>451</v>
      </c>
      <c r="C254" s="32" t="s">
        <v>460</v>
      </c>
      <c r="D254" s="59" t="n">
        <v>241</v>
      </c>
      <c r="E254" s="59" t="n">
        <v>245</v>
      </c>
      <c r="F254" s="68" t="n">
        <f aca="false">IF(E254="","",D254-E254)</f>
        <v>-4</v>
      </c>
      <c r="G254" s="59" t="n">
        <v>154</v>
      </c>
      <c r="H254" s="59" t="n">
        <v>160</v>
      </c>
      <c r="I254" s="68" t="n">
        <f aca="false">IF(H254="","",G254-H254)</f>
        <v>-6</v>
      </c>
      <c r="J254" s="40" t="n">
        <f aca="false">IF(OR(D254="",D254+G254=0),"",D254/(D254+G254))</f>
        <v>0.610126582278481</v>
      </c>
      <c r="K254" s="40" t="n">
        <f aca="false">IF(E254="","",E254/(E254+H254))</f>
        <v>0.604938271604938</v>
      </c>
      <c r="L254" s="69" t="n">
        <f aca="false">IF(OR(K254="",J254=""),"",(J254-K254)*100)</f>
        <v>0.518831067354275</v>
      </c>
      <c r="M254" s="36" t="n">
        <v>4.97544251941188</v>
      </c>
      <c r="N254" s="36" t="n">
        <v>1.27629670766665</v>
      </c>
      <c r="O254" s="36" t="n">
        <f aca="false">SQRT(M254^2+N254^2)</f>
        <v>5.13653205479849</v>
      </c>
      <c r="P254" s="40" t="n">
        <f aca="false">IF(J254="","",MAX(0,J254-1.96*O254/100))</f>
        <v>0.509450554004431</v>
      </c>
      <c r="Q254" s="40" t="n">
        <f aca="false">IF(J254="","",MIN(1,J254+1.96*O254/100))</f>
        <v>0.710802610552532</v>
      </c>
      <c r="R254" s="32" t="str">
        <f aca="false">IF(L254="","",IF(ABS(L254)&lt;=O254,"Yes","No"))</f>
        <v>Yes</v>
      </c>
      <c r="S254" s="32" t="str">
        <f aca="false">IF(L254="","",IF(ABS(L254)&lt;=1.96*O254,"Yes","No"))</f>
        <v>Yes</v>
      </c>
      <c r="T254" s="59" t="n">
        <f aca="false">IF(D254="","",ROUND(SQRT(((D254+G254)*O254/100)^2+(J254*(D254+G254)*0.12018)^2),0))</f>
        <v>35</v>
      </c>
      <c r="U254" s="32"/>
    </row>
    <row r="255" customFormat="false" ht="15" hidden="false" customHeight="false" outlineLevel="0" collapsed="false">
      <c r="A255" s="32" t="s">
        <v>418</v>
      </c>
      <c r="B255" s="32" t="s">
        <v>451</v>
      </c>
      <c r="C255" s="32" t="s">
        <v>461</v>
      </c>
      <c r="D255" s="59" t="n">
        <v>260</v>
      </c>
      <c r="E255" s="59" t="n">
        <v>276</v>
      </c>
      <c r="F255" s="68" t="n">
        <f aca="false">IF(E255="","",D255-E255)</f>
        <v>-16</v>
      </c>
      <c r="G255" s="59" t="n">
        <v>240</v>
      </c>
      <c r="H255" s="59" t="n">
        <v>276</v>
      </c>
      <c r="I255" s="68" t="n">
        <f aca="false">IF(H255="","",G255-H255)</f>
        <v>-36</v>
      </c>
      <c r="J255" s="40" t="n">
        <f aca="false">IF(OR(D255="",D255+G255=0),"",D255/(D255+G255))</f>
        <v>0.52</v>
      </c>
      <c r="K255" s="40" t="n">
        <f aca="false">IF(E255="","",E255/(E255+H255))</f>
        <v>0.5</v>
      </c>
      <c r="L255" s="69" t="n">
        <f aca="false">IF(OR(K255="",J255=""),"",(J255-K255)*100)</f>
        <v>2</v>
      </c>
      <c r="M255" s="36" t="n">
        <v>4.97544251941188</v>
      </c>
      <c r="N255" s="36" t="n">
        <v>1.27629670766665</v>
      </c>
      <c r="O255" s="36" t="n">
        <f aca="false">SQRT(M255^2+N255^2)</f>
        <v>5.13653205479849</v>
      </c>
      <c r="P255" s="40" t="n">
        <f aca="false">IF(J255="","",MAX(0,J255-1.96*O255/100))</f>
        <v>0.41932397172595</v>
      </c>
      <c r="Q255" s="40" t="n">
        <f aca="false">IF(J255="","",MIN(1,J255+1.96*O255/100))</f>
        <v>0.62067602827405</v>
      </c>
      <c r="R255" s="32" t="str">
        <f aca="false">IF(L255="","",IF(ABS(L255)&lt;=O255,"Yes","No"))</f>
        <v>Yes</v>
      </c>
      <c r="S255" s="32" t="str">
        <f aca="false">IF(L255="","",IF(ABS(L255)&lt;=1.96*O255,"Yes","No"))</f>
        <v>Yes</v>
      </c>
      <c r="T255" s="59" t="n">
        <f aca="false">IF(D255="","",ROUND(SQRT(((D255+G255)*O255/100)^2+(J255*(D255+G255)*0.12018)^2),0))</f>
        <v>40</v>
      </c>
      <c r="U255" s="32"/>
    </row>
    <row r="256" customFormat="false" ht="15" hidden="false" customHeight="false" outlineLevel="0" collapsed="false">
      <c r="A256" s="32" t="s">
        <v>418</v>
      </c>
      <c r="B256" s="32" t="s">
        <v>451</v>
      </c>
      <c r="C256" s="32" t="s">
        <v>462</v>
      </c>
      <c r="D256" s="59" t="n">
        <v>311</v>
      </c>
      <c r="E256" s="59" t="n">
        <v>353</v>
      </c>
      <c r="F256" s="68" t="n">
        <f aca="false">IF(E256="","",D256-E256)</f>
        <v>-42</v>
      </c>
      <c r="G256" s="59" t="n">
        <v>242</v>
      </c>
      <c r="H256" s="59" t="n">
        <v>293</v>
      </c>
      <c r="I256" s="68" t="n">
        <f aca="false">IF(H256="","",G256-H256)</f>
        <v>-51</v>
      </c>
      <c r="J256" s="40" t="n">
        <f aca="false">IF(OR(D256="",D256+G256=0),"",D256/(D256+G256))</f>
        <v>0.562386980108499</v>
      </c>
      <c r="K256" s="40" t="n">
        <f aca="false">IF(E256="","",E256/(E256+H256))</f>
        <v>0.546439628482972</v>
      </c>
      <c r="L256" s="69" t="n">
        <f aca="false">IF(OR(K256="",J256=""),"",(J256-K256)*100)</f>
        <v>1.5947351625527</v>
      </c>
      <c r="M256" s="36" t="n">
        <v>3.80525347525913</v>
      </c>
      <c r="N256" s="36" t="n">
        <v>1.27629670766665</v>
      </c>
      <c r="O256" s="36" t="n">
        <f aca="false">SQRT(M256^2+N256^2)</f>
        <v>4.01358783346926</v>
      </c>
      <c r="P256" s="40" t="n">
        <f aca="false">IF(J256="","",MAX(0,J256-1.96*O256/100))</f>
        <v>0.483720658572502</v>
      </c>
      <c r="Q256" s="40" t="n">
        <f aca="false">IF(J256="","",MIN(1,J256+1.96*O256/100))</f>
        <v>0.641053301644497</v>
      </c>
      <c r="R256" s="32" t="str">
        <f aca="false">IF(L256="","",IF(ABS(L256)&lt;=O256,"Yes","No"))</f>
        <v>Yes</v>
      </c>
      <c r="S256" s="32" t="str">
        <f aca="false">IF(L256="","",IF(ABS(L256)&lt;=1.96*O256,"Yes","No"))</f>
        <v>Yes</v>
      </c>
      <c r="T256" s="59" t="n">
        <f aca="false">IF(D256="","",ROUND(SQRT(((D256+G256)*O256/100)^2+(J256*(D256+G256)*0.07897)^2),0))</f>
        <v>33</v>
      </c>
      <c r="U256" s="32"/>
    </row>
    <row r="257" customFormat="false" ht="15" hidden="false" customHeight="false" outlineLevel="0" collapsed="false">
      <c r="A257" s="32" t="s">
        <v>418</v>
      </c>
      <c r="B257" s="32" t="s">
        <v>451</v>
      </c>
      <c r="C257" s="32" t="s">
        <v>463</v>
      </c>
      <c r="D257" s="59" t="n">
        <v>371</v>
      </c>
      <c r="E257" s="59" t="n">
        <v>400</v>
      </c>
      <c r="F257" s="68" t="n">
        <f aca="false">IF(E257="","",D257-E257)</f>
        <v>-29</v>
      </c>
      <c r="G257" s="59" t="n">
        <v>275</v>
      </c>
      <c r="H257" s="59" t="n">
        <v>303</v>
      </c>
      <c r="I257" s="68" t="n">
        <f aca="false">IF(H257="","",G257-H257)</f>
        <v>-28</v>
      </c>
      <c r="J257" s="40" t="n">
        <f aca="false">IF(OR(D257="",D257+G257=0),"",D257/(D257+G257))</f>
        <v>0.574303405572755</v>
      </c>
      <c r="K257" s="40" t="n">
        <f aca="false">IF(E257="","",E257/(E257+H257))</f>
        <v>0.568990042674253</v>
      </c>
      <c r="L257" s="69" t="n">
        <f aca="false">IF(OR(K257="",J257=""),"",(J257-K257)*100)</f>
        <v>0.531336289850215</v>
      </c>
      <c r="M257" s="36" t="n">
        <v>3.80525347525913</v>
      </c>
      <c r="N257" s="36" t="n">
        <v>1.27629670766665</v>
      </c>
      <c r="O257" s="36" t="n">
        <f aca="false">SQRT(M257^2+N257^2)</f>
        <v>4.01358783346926</v>
      </c>
      <c r="P257" s="40" t="n">
        <f aca="false">IF(J257="","",MAX(0,J257-1.96*O257/100))</f>
        <v>0.495637084036758</v>
      </c>
      <c r="Q257" s="40" t="n">
        <f aca="false">IF(J257="","",MIN(1,J257+1.96*O257/100))</f>
        <v>0.652969727108753</v>
      </c>
      <c r="R257" s="32" t="str">
        <f aca="false">IF(L257="","",IF(ABS(L257)&lt;=O257,"Yes","No"))</f>
        <v>Yes</v>
      </c>
      <c r="S257" s="32" t="str">
        <f aca="false">IF(L257="","",IF(ABS(L257)&lt;=1.96*O257,"Yes","No"))</f>
        <v>Yes</v>
      </c>
      <c r="T257" s="59" t="n">
        <f aca="false">IF(D257="","",ROUND(SQRT(((D257+G257)*O257/100)^2+(J257*(D257+G257)*0.07897)^2),0))</f>
        <v>39</v>
      </c>
      <c r="U257" s="32"/>
    </row>
    <row r="258" customFormat="false" ht="15" hidden="false" customHeight="false" outlineLevel="0" collapsed="false">
      <c r="A258" s="32" t="s">
        <v>418</v>
      </c>
      <c r="B258" s="32" t="s">
        <v>451</v>
      </c>
      <c r="C258" s="32" t="s">
        <v>464</v>
      </c>
      <c r="D258" s="59" t="n">
        <v>327</v>
      </c>
      <c r="E258" s="59" t="n">
        <v>356</v>
      </c>
      <c r="F258" s="68" t="n">
        <f aca="false">IF(E258="","",D258-E258)</f>
        <v>-29</v>
      </c>
      <c r="G258" s="59" t="n">
        <v>299</v>
      </c>
      <c r="H258" s="59" t="n">
        <v>330</v>
      </c>
      <c r="I258" s="68" t="n">
        <f aca="false">IF(H258="","",G258-H258)</f>
        <v>-31</v>
      </c>
      <c r="J258" s="40" t="n">
        <f aca="false">IF(OR(D258="",D258+G258=0),"",D258/(D258+G258))</f>
        <v>0.522364217252396</v>
      </c>
      <c r="K258" s="40" t="n">
        <f aca="false">IF(E258="","",E258/(E258+H258))</f>
        <v>0.518950437317784</v>
      </c>
      <c r="L258" s="69" t="n">
        <f aca="false">IF(OR(K258="",J258=""),"",(J258-K258)*100)</f>
        <v>0.341377993461189</v>
      </c>
      <c r="M258" s="36" t="n">
        <v>3.80525347525913</v>
      </c>
      <c r="N258" s="36" t="n">
        <v>1.27629670766665</v>
      </c>
      <c r="O258" s="36" t="n">
        <f aca="false">SQRT(M258^2+N258^2)</f>
        <v>4.01358783346926</v>
      </c>
      <c r="P258" s="40" t="n">
        <f aca="false">IF(J258="","",MAX(0,J258-1.96*O258/100))</f>
        <v>0.443697895716399</v>
      </c>
      <c r="Q258" s="40" t="n">
        <f aca="false">IF(J258="","",MIN(1,J258+1.96*O258/100))</f>
        <v>0.601030538788394</v>
      </c>
      <c r="R258" s="32" t="str">
        <f aca="false">IF(L258="","",IF(ABS(L258)&lt;=O258,"Yes","No"))</f>
        <v>Yes</v>
      </c>
      <c r="S258" s="32" t="str">
        <f aca="false">IF(L258="","",IF(ABS(L258)&lt;=1.96*O258,"Yes","No"))</f>
        <v>Yes</v>
      </c>
      <c r="T258" s="59" t="n">
        <f aca="false">IF(D258="","",ROUND(SQRT(((D258+G258)*O258/100)^2+(J258*(D258+G258)*0.07897)^2),0))</f>
        <v>36</v>
      </c>
      <c r="U258" s="32"/>
    </row>
    <row r="259" customFormat="false" ht="15" hidden="false" customHeight="false" outlineLevel="0" collapsed="false">
      <c r="A259" s="32" t="s">
        <v>418</v>
      </c>
      <c r="B259" s="32" t="s">
        <v>451</v>
      </c>
      <c r="C259" s="32" t="s">
        <v>465</v>
      </c>
      <c r="D259" s="59" t="n">
        <v>717</v>
      </c>
      <c r="E259" s="59" t="n">
        <v>719</v>
      </c>
      <c r="F259" s="68" t="n">
        <f aca="false">IF(E259="","",D259-E259)</f>
        <v>-2</v>
      </c>
      <c r="G259" s="59" t="n">
        <v>537</v>
      </c>
      <c r="H259" s="59" t="n">
        <v>538</v>
      </c>
      <c r="I259" s="68" t="n">
        <f aca="false">IF(H259="","",G259-H259)</f>
        <v>-1</v>
      </c>
      <c r="J259" s="40" t="n">
        <f aca="false">IF(OR(D259="",D259+G259=0),"",D259/(D259+G259))</f>
        <v>0.57177033492823</v>
      </c>
      <c r="K259" s="40" t="n">
        <f aca="false">IF(E259="","",E259/(E259+H259))</f>
        <v>0.571996817820207</v>
      </c>
      <c r="L259" s="69" t="n">
        <f aca="false">IF(OR(K259="",J259=""),"",(J259-K259)*100)</f>
        <v>-0.0226482891977131</v>
      </c>
      <c r="M259" s="36" t="n">
        <v>3.65578877277347</v>
      </c>
      <c r="N259" s="36" t="n">
        <v>1.27629670766665</v>
      </c>
      <c r="O259" s="36" t="n">
        <f aca="false">SQRT(M259^2+N259^2)</f>
        <v>3.87217314142037</v>
      </c>
      <c r="P259" s="40" t="n">
        <f aca="false">IF(J259="","",MAX(0,J259-1.96*O259/100))</f>
        <v>0.49587574135639</v>
      </c>
      <c r="Q259" s="40" t="n">
        <f aca="false">IF(J259="","",MIN(1,J259+1.96*O259/100))</f>
        <v>0.647664928500069</v>
      </c>
      <c r="R259" s="32" t="str">
        <f aca="false">IF(L259="","",IF(ABS(L259)&lt;=O259,"Yes","No"))</f>
        <v>Yes</v>
      </c>
      <c r="S259" s="32" t="str">
        <f aca="false">IF(L259="","",IF(ABS(L259)&lt;=1.96*O259,"Yes","No"))</f>
        <v>Yes</v>
      </c>
      <c r="T259" s="59" t="n">
        <f aca="false">IF(D259="","",ROUND(SQRT(((D259+G259)*O259/100)^2+(J259*(D259+G259)*0.07933)^2),0))</f>
        <v>75</v>
      </c>
      <c r="U259" s="32"/>
    </row>
    <row r="260" customFormat="false" ht="15" hidden="false" customHeight="false" outlineLevel="0" collapsed="false">
      <c r="A260" s="32" t="s">
        <v>418</v>
      </c>
      <c r="B260" s="32" t="s">
        <v>451</v>
      </c>
      <c r="C260" s="32" t="s">
        <v>466</v>
      </c>
      <c r="D260" s="59" t="n">
        <v>350</v>
      </c>
      <c r="E260" s="59" t="n">
        <v>391</v>
      </c>
      <c r="F260" s="68" t="n">
        <f aca="false">IF(E260="","",D260-E260)</f>
        <v>-41</v>
      </c>
      <c r="G260" s="59" t="n">
        <v>330</v>
      </c>
      <c r="H260" s="59" t="n">
        <v>384</v>
      </c>
      <c r="I260" s="68" t="n">
        <f aca="false">IF(H260="","",G260-H260)</f>
        <v>-54</v>
      </c>
      <c r="J260" s="40" t="n">
        <f aca="false">IF(OR(D260="",D260+G260=0),"",D260/(D260+G260))</f>
        <v>0.514705882352941</v>
      </c>
      <c r="K260" s="40" t="n">
        <f aca="false">IF(E260="","",E260/(E260+H260))</f>
        <v>0.504516129032258</v>
      </c>
      <c r="L260" s="69" t="n">
        <f aca="false">IF(OR(K260="",J260=""),"",(J260-K260)*100)</f>
        <v>1.01897533206831</v>
      </c>
      <c r="M260" s="36" t="n">
        <v>3.80525347525913</v>
      </c>
      <c r="N260" s="36" t="n">
        <v>1.27629670766665</v>
      </c>
      <c r="O260" s="36" t="n">
        <f aca="false">SQRT(M260^2+N260^2)</f>
        <v>4.01358783346926</v>
      </c>
      <c r="P260" s="40" t="n">
        <f aca="false">IF(J260="","",MAX(0,J260-1.96*O260/100))</f>
        <v>0.436039560816944</v>
      </c>
      <c r="Q260" s="40" t="n">
        <f aca="false">IF(J260="","",MIN(1,J260+1.96*O260/100))</f>
        <v>0.593372203888939</v>
      </c>
      <c r="R260" s="32" t="str">
        <f aca="false">IF(L260="","",IF(ABS(L260)&lt;=O260,"Yes","No"))</f>
        <v>Yes</v>
      </c>
      <c r="S260" s="32" t="str">
        <f aca="false">IF(L260="","",IF(ABS(L260)&lt;=1.96*O260,"Yes","No"))</f>
        <v>Yes</v>
      </c>
      <c r="T260" s="59" t="n">
        <f aca="false">IF(D260="","",ROUND(SQRT(((D260+G260)*O260/100)^2+(J260*(D260+G260)*0.07897)^2),0))</f>
        <v>39</v>
      </c>
      <c r="U260" s="32"/>
    </row>
    <row r="261" customFormat="false" ht="15" hidden="false" customHeight="false" outlineLevel="0" collapsed="false">
      <c r="A261" s="32" t="s">
        <v>418</v>
      </c>
      <c r="B261" s="32" t="s">
        <v>451</v>
      </c>
      <c r="C261" s="32" t="s">
        <v>467</v>
      </c>
      <c r="D261" s="59" t="n">
        <v>386</v>
      </c>
      <c r="E261" s="59" t="n">
        <v>395</v>
      </c>
      <c r="F261" s="68" t="n">
        <f aca="false">IF(E261="","",D261-E261)</f>
        <v>-9</v>
      </c>
      <c r="G261" s="59" t="n">
        <v>331</v>
      </c>
      <c r="H261" s="59" t="n">
        <v>387</v>
      </c>
      <c r="I261" s="68" t="n">
        <f aca="false">IF(H261="","",G261-H261)</f>
        <v>-56</v>
      </c>
      <c r="J261" s="40" t="n">
        <f aca="false">IF(OR(D261="",D261+G261=0),"",D261/(D261+G261))</f>
        <v>0.538354253835425</v>
      </c>
      <c r="K261" s="40" t="n">
        <f aca="false">IF(E261="","",E261/(E261+H261))</f>
        <v>0.505115089514067</v>
      </c>
      <c r="L261" s="69" t="n">
        <f aca="false">IF(OR(K261="",J261=""),"",(J261-K261)*100)</f>
        <v>3.32391643213589</v>
      </c>
      <c r="M261" s="36" t="n">
        <v>3.80525347525913</v>
      </c>
      <c r="N261" s="36" t="n">
        <v>1.27629670766665</v>
      </c>
      <c r="O261" s="36" t="n">
        <f aca="false">SQRT(M261^2+N261^2)</f>
        <v>4.01358783346926</v>
      </c>
      <c r="P261" s="40" t="n">
        <f aca="false">IF(J261="","",MAX(0,J261-1.96*O261/100))</f>
        <v>0.459687932299428</v>
      </c>
      <c r="Q261" s="40" t="n">
        <f aca="false">IF(J261="","",MIN(1,J261+1.96*O261/100))</f>
        <v>0.617020575371423</v>
      </c>
      <c r="R261" s="32" t="str">
        <f aca="false">IF(L261="","",IF(ABS(L261)&lt;=O261,"Yes","No"))</f>
        <v>Yes</v>
      </c>
      <c r="S261" s="32" t="str">
        <f aca="false">IF(L261="","",IF(ABS(L261)&lt;=1.96*O261,"Yes","No"))</f>
        <v>Yes</v>
      </c>
      <c r="T261" s="59" t="n">
        <f aca="false">IF(D261="","",ROUND(SQRT(((D261+G261)*O261/100)^2+(J261*(D261+G261)*0.07897)^2),0))</f>
        <v>42</v>
      </c>
      <c r="U261" s="32"/>
    </row>
    <row r="262" customFormat="false" ht="15" hidden="false" customHeight="false" outlineLevel="0" collapsed="false">
      <c r="A262" s="32" t="s">
        <v>418</v>
      </c>
      <c r="B262" s="32" t="s">
        <v>451</v>
      </c>
      <c r="C262" s="32" t="s">
        <v>468</v>
      </c>
      <c r="D262" s="59" t="n">
        <v>377</v>
      </c>
      <c r="E262" s="59" t="n">
        <v>407</v>
      </c>
      <c r="F262" s="68" t="n">
        <f aca="false">IF(E262="","",D262-E262)</f>
        <v>-30</v>
      </c>
      <c r="G262" s="59" t="n">
        <v>306</v>
      </c>
      <c r="H262" s="59" t="n">
        <v>347</v>
      </c>
      <c r="I262" s="68" t="n">
        <f aca="false">IF(H262="","",G262-H262)</f>
        <v>-41</v>
      </c>
      <c r="J262" s="40" t="n">
        <f aca="false">IF(OR(D262="",D262+G262=0),"",D262/(D262+G262))</f>
        <v>0.551976573938507</v>
      </c>
      <c r="K262" s="40" t="n">
        <f aca="false">IF(E262="","",E262/(E262+H262))</f>
        <v>0.539787798408488</v>
      </c>
      <c r="L262" s="69" t="n">
        <f aca="false">IF(OR(K262="",J262=""),"",(J262-K262)*100)</f>
        <v>1.21887755300185</v>
      </c>
      <c r="M262" s="36" t="n">
        <v>3.80525347525913</v>
      </c>
      <c r="N262" s="36" t="n">
        <v>1.27629670766665</v>
      </c>
      <c r="O262" s="36" t="n">
        <f aca="false">SQRT(M262^2+N262^2)</f>
        <v>4.01358783346926</v>
      </c>
      <c r="P262" s="40" t="n">
        <f aca="false">IF(J262="","",MAX(0,J262-1.96*O262/100))</f>
        <v>0.473310252402509</v>
      </c>
      <c r="Q262" s="40" t="n">
        <f aca="false">IF(J262="","",MIN(1,J262+1.96*O262/100))</f>
        <v>0.630642895474504</v>
      </c>
      <c r="R262" s="32" t="str">
        <f aca="false">IF(L262="","",IF(ABS(L262)&lt;=O262,"Yes","No"))</f>
        <v>Yes</v>
      </c>
      <c r="S262" s="32" t="str">
        <f aca="false">IF(L262="","",IF(ABS(L262)&lt;=1.96*O262,"Yes","No"))</f>
        <v>Yes</v>
      </c>
      <c r="T262" s="59" t="n">
        <f aca="false">IF(D262="","",ROUND(SQRT(((D262+G262)*O262/100)^2+(J262*(D262+G262)*0.07897)^2),0))</f>
        <v>40</v>
      </c>
      <c r="U262" s="32"/>
    </row>
    <row r="263" customFormat="false" ht="15" hidden="false" customHeight="false" outlineLevel="0" collapsed="false">
      <c r="A263" s="32" t="s">
        <v>418</v>
      </c>
      <c r="B263" s="32" t="s">
        <v>469</v>
      </c>
      <c r="C263" s="32" t="s">
        <v>470</v>
      </c>
      <c r="D263" s="59" t="n">
        <v>640</v>
      </c>
      <c r="E263" s="59" t="n">
        <v>730</v>
      </c>
      <c r="F263" s="68" t="n">
        <f aca="false">IF(E263="","",D263-E263)</f>
        <v>-90</v>
      </c>
      <c r="G263" s="59" t="n">
        <v>998</v>
      </c>
      <c r="H263" s="59" t="n">
        <v>1145</v>
      </c>
      <c r="I263" s="68" t="n">
        <f aca="false">IF(H263="","",G263-H263)</f>
        <v>-147</v>
      </c>
      <c r="J263" s="40" t="n">
        <f aca="false">IF(OR(D263="",D263+G263=0),"",D263/(D263+G263))</f>
        <v>0.390720390720391</v>
      </c>
      <c r="K263" s="40" t="n">
        <f aca="false">IF(E263="","",E263/(E263+H263))</f>
        <v>0.389333333333333</v>
      </c>
      <c r="L263" s="69" t="n">
        <f aca="false">IF(OR(K263="",J263=""),"",(J263-K263)*100)</f>
        <v>0.138705738705741</v>
      </c>
      <c r="M263" s="36" t="n">
        <v>3.65578877277347</v>
      </c>
      <c r="N263" s="36" t="n">
        <v>1.27629670766665</v>
      </c>
      <c r="O263" s="36" t="n">
        <f aca="false">SQRT(M263^2+N263^2)</f>
        <v>3.87217314142037</v>
      </c>
      <c r="P263" s="40" t="n">
        <f aca="false">IF(J263="","",MAX(0,J263-1.96*O263/100))</f>
        <v>0.314825797148551</v>
      </c>
      <c r="Q263" s="40" t="n">
        <f aca="false">IF(J263="","",MIN(1,J263+1.96*O263/100))</f>
        <v>0.46661498429223</v>
      </c>
      <c r="R263" s="32" t="str">
        <f aca="false">IF(L263="","",IF(ABS(L263)&lt;=O263,"Yes","No"))</f>
        <v>Yes</v>
      </c>
      <c r="S263" s="32" t="str">
        <f aca="false">IF(L263="","",IF(ABS(L263)&lt;=1.96*O263,"Yes","No"))</f>
        <v>Yes</v>
      </c>
      <c r="T263" s="59" t="n">
        <f aca="false">IF(D263="","",ROUND(SQRT(((D263+G263)*O263/100)^2+(J263*(D263+G263)*0.07933)^2),0))</f>
        <v>81</v>
      </c>
      <c r="U263" s="32"/>
    </row>
    <row r="264" customFormat="false" ht="15" hidden="false" customHeight="false" outlineLevel="0" collapsed="false">
      <c r="A264" s="32" t="s">
        <v>418</v>
      </c>
      <c r="B264" s="32" t="s">
        <v>469</v>
      </c>
      <c r="C264" s="32" t="s">
        <v>471</v>
      </c>
      <c r="D264" s="59" t="n">
        <v>578</v>
      </c>
      <c r="E264" s="59" t="n">
        <v>692</v>
      </c>
      <c r="F264" s="68" t="n">
        <f aca="false">IF(E264="","",D264-E264)</f>
        <v>-114</v>
      </c>
      <c r="G264" s="59" t="n">
        <v>815</v>
      </c>
      <c r="H264" s="59" t="n">
        <v>909</v>
      </c>
      <c r="I264" s="68" t="n">
        <f aca="false">IF(H264="","",G264-H264)</f>
        <v>-94</v>
      </c>
      <c r="J264" s="40" t="n">
        <f aca="false">IF(OR(D264="",D264+G264=0),"",D264/(D264+G264))</f>
        <v>0.414931801866475</v>
      </c>
      <c r="K264" s="40" t="n">
        <f aca="false">IF(E264="","",E264/(E264+H264))</f>
        <v>0.432229856339788</v>
      </c>
      <c r="L264" s="69" t="n">
        <f aca="false">IF(OR(K264="",J264=""),"",(J264-K264)*100)</f>
        <v>-1.72980544733124</v>
      </c>
      <c r="M264" s="36" t="n">
        <v>3.65578877277347</v>
      </c>
      <c r="N264" s="36" t="n">
        <v>1.27629670766665</v>
      </c>
      <c r="O264" s="36" t="n">
        <f aca="false">SQRT(M264^2+N264^2)</f>
        <v>3.87217314142037</v>
      </c>
      <c r="P264" s="40" t="n">
        <f aca="false">IF(J264="","",MAX(0,J264-1.96*O264/100))</f>
        <v>0.339037208294636</v>
      </c>
      <c r="Q264" s="40" t="n">
        <f aca="false">IF(J264="","",MIN(1,J264+1.96*O264/100))</f>
        <v>0.490826395438315</v>
      </c>
      <c r="R264" s="32" t="str">
        <f aca="false">IF(L264="","",IF(ABS(L264)&lt;=O264,"Yes","No"))</f>
        <v>Yes</v>
      </c>
      <c r="S264" s="32" t="str">
        <f aca="false">IF(L264="","",IF(ABS(L264)&lt;=1.96*O264,"Yes","No"))</f>
        <v>Yes</v>
      </c>
      <c r="T264" s="59" t="n">
        <f aca="false">IF(D264="","",ROUND(SQRT(((D264+G264)*O264/100)^2+(J264*(D264+G264)*0.07933)^2),0))</f>
        <v>71</v>
      </c>
      <c r="U264" s="32"/>
    </row>
    <row r="265" customFormat="false" ht="15" hidden="false" customHeight="false" outlineLevel="0" collapsed="false">
      <c r="A265" s="32" t="s">
        <v>418</v>
      </c>
      <c r="B265" s="32" t="s">
        <v>469</v>
      </c>
      <c r="C265" s="32" t="s">
        <v>472</v>
      </c>
      <c r="D265" s="59" t="n">
        <v>303</v>
      </c>
      <c r="E265" s="59" t="n">
        <v>315</v>
      </c>
      <c r="F265" s="68" t="n">
        <f aca="false">IF(E265="","",D265-E265)</f>
        <v>-12</v>
      </c>
      <c r="G265" s="59" t="n">
        <v>508</v>
      </c>
      <c r="H265" s="59" t="n">
        <v>608</v>
      </c>
      <c r="I265" s="68" t="n">
        <f aca="false">IF(H265="","",G265-H265)</f>
        <v>-100</v>
      </c>
      <c r="J265" s="40" t="n">
        <f aca="false">IF(OR(D265="",D265+G265=0),"",D265/(D265+G265))</f>
        <v>0.373612823674476</v>
      </c>
      <c r="K265" s="40" t="n">
        <f aca="false">IF(E265="","",E265/(E265+H265))</f>
        <v>0.341278439869989</v>
      </c>
      <c r="L265" s="69" t="n">
        <f aca="false">IF(OR(K265="",J265=""),"",(J265-K265)*100)</f>
        <v>3.23343838044868</v>
      </c>
      <c r="M265" s="36" t="n">
        <v>3.80525347525913</v>
      </c>
      <c r="N265" s="36" t="n">
        <v>1.27629670766665</v>
      </c>
      <c r="O265" s="36" t="n">
        <f aca="false">SQRT(M265^2+N265^2)</f>
        <v>4.01358783346926</v>
      </c>
      <c r="P265" s="40" t="n">
        <f aca="false">IF(J265="","",MAX(0,J265-1.96*O265/100))</f>
        <v>0.294946502138479</v>
      </c>
      <c r="Q265" s="40" t="n">
        <f aca="false">IF(J265="","",MIN(1,J265+1.96*O265/100))</f>
        <v>0.452279145210473</v>
      </c>
      <c r="R265" s="32" t="str">
        <f aca="false">IF(L265="","",IF(ABS(L265)&lt;=O265,"Yes","No"))</f>
        <v>Yes</v>
      </c>
      <c r="S265" s="32" t="str">
        <f aca="false">IF(L265="","",IF(ABS(L265)&lt;=1.96*O265,"Yes","No"))</f>
        <v>Yes</v>
      </c>
      <c r="T265" s="59" t="n">
        <f aca="false">IF(D265="","",ROUND(SQRT(((D265+G265)*O265/100)^2+(J265*(D265+G265)*0.07897)^2),0))</f>
        <v>40</v>
      </c>
      <c r="U265" s="32"/>
    </row>
    <row r="266" customFormat="false" ht="15" hidden="false" customHeight="false" outlineLevel="0" collapsed="false">
      <c r="A266" s="32" t="s">
        <v>418</v>
      </c>
      <c r="B266" s="32" t="s">
        <v>473</v>
      </c>
      <c r="C266" s="32" t="s">
        <v>473</v>
      </c>
      <c r="D266" s="59" t="n">
        <v>25</v>
      </c>
      <c r="E266" s="59" t="n">
        <v>31</v>
      </c>
      <c r="F266" s="68" t="n">
        <f aca="false">IF(E266="","",D266-E266)</f>
        <v>-6</v>
      </c>
      <c r="G266" s="59" t="n">
        <v>44</v>
      </c>
      <c r="H266" s="59" t="n">
        <v>55</v>
      </c>
      <c r="I266" s="68" t="n">
        <f aca="false">IF(H266="","",G266-H266)</f>
        <v>-11</v>
      </c>
      <c r="J266" s="40" t="n">
        <f aca="false">IF(OR(D266="",D266+G266=0),"",D266/(D266+G266))</f>
        <v>0.36231884057971</v>
      </c>
      <c r="K266" s="40" t="n">
        <f aca="false">IF(E266="","",E266/(E266+H266))</f>
        <v>0.36046511627907</v>
      </c>
      <c r="L266" s="69" t="n">
        <f aca="false">IF(OR(K266="",J266=""),"",(J266-K266)*100)</f>
        <v>0.18537243006404</v>
      </c>
      <c r="M266" s="36" t="n">
        <v>4.97544251941188</v>
      </c>
      <c r="N266" s="36" t="n">
        <v>1.27629670766665</v>
      </c>
      <c r="O266" s="36" t="n">
        <f aca="false">SQRT(M266^2+N266^2)</f>
        <v>5.13653205479849</v>
      </c>
      <c r="P266" s="40" t="n">
        <f aca="false">IF(J266="","",MAX(0,J266-1.96*O266/100))</f>
        <v>0.26164281230566</v>
      </c>
      <c r="Q266" s="40" t="n">
        <f aca="false">IF(J266="","",MIN(1,J266+1.96*O266/100))</f>
        <v>0.462994868853761</v>
      </c>
      <c r="R266" s="32" t="str">
        <f aca="false">IF(L266="","",IF(ABS(L266)&lt;=O266,"Yes","No"))</f>
        <v>Yes</v>
      </c>
      <c r="S266" s="32" t="str">
        <f aca="false">IF(L266="","",IF(ABS(L266)&lt;=1.96*O266,"Yes","No"))</f>
        <v>Yes</v>
      </c>
      <c r="T266" s="59" t="n">
        <f aca="false">IF(D266="","",ROUND(SQRT(((D266+G266)*O266/100)^2+(J266*(D266+G266)*0.12018)^2),0))</f>
        <v>5</v>
      </c>
      <c r="U266" s="32"/>
    </row>
    <row r="267" customFormat="false" ht="15" hidden="false" customHeight="false" outlineLevel="0" collapsed="false">
      <c r="A267" s="32" t="s">
        <v>418</v>
      </c>
      <c r="B267" s="32" t="s">
        <v>474</v>
      </c>
      <c r="C267" s="32" t="s">
        <v>475</v>
      </c>
      <c r="D267" s="59" t="n">
        <v>450</v>
      </c>
      <c r="E267" s="59" t="n">
        <v>551</v>
      </c>
      <c r="F267" s="68" t="n">
        <f aca="false">IF(E267="","",D267-E267)</f>
        <v>-101</v>
      </c>
      <c r="G267" s="59" t="n">
        <v>645</v>
      </c>
      <c r="H267" s="59" t="n">
        <v>740</v>
      </c>
      <c r="I267" s="68" t="n">
        <f aca="false">IF(H267="","",G267-H267)</f>
        <v>-95</v>
      </c>
      <c r="J267" s="40" t="n">
        <f aca="false">IF(OR(D267="",D267+G267=0),"",D267/(D267+G267))</f>
        <v>0.410958904109589</v>
      </c>
      <c r="K267" s="40" t="n">
        <f aca="false">IF(E267="","",E267/(E267+H267))</f>
        <v>0.426800929512006</v>
      </c>
      <c r="L267" s="69" t="n">
        <f aca="false">IF(OR(K267="",J267=""),"",(J267-K267)*100)</f>
        <v>-1.58420254024172</v>
      </c>
      <c r="M267" s="36" t="n">
        <v>3.65578877277347</v>
      </c>
      <c r="N267" s="36" t="n">
        <v>1.27629670766665</v>
      </c>
      <c r="O267" s="36" t="n">
        <f aca="false">SQRT(M267^2+N267^2)</f>
        <v>3.87217314142037</v>
      </c>
      <c r="P267" s="40" t="n">
        <f aca="false">IF(J267="","",MAX(0,J267-1.96*O267/100))</f>
        <v>0.33506431053775</v>
      </c>
      <c r="Q267" s="40" t="n">
        <f aca="false">IF(J267="","",MIN(1,J267+1.96*O267/100))</f>
        <v>0.486853497681428</v>
      </c>
      <c r="R267" s="32" t="str">
        <f aca="false">IF(L267="","",IF(ABS(L267)&lt;=O267,"Yes","No"))</f>
        <v>Yes</v>
      </c>
      <c r="S267" s="32" t="str">
        <f aca="false">IF(L267="","",IF(ABS(L267)&lt;=1.96*O267,"Yes","No"))</f>
        <v>Yes</v>
      </c>
      <c r="T267" s="59" t="n">
        <f aca="false">IF(D267="","",ROUND(SQRT(((D267+G267)*O267/100)^2+(J267*(D267+G267)*0.07933)^2),0))</f>
        <v>55</v>
      </c>
      <c r="U267" s="32"/>
    </row>
    <row r="268" customFormat="false" ht="15" hidden="false" customHeight="false" outlineLevel="0" collapsed="false">
      <c r="A268" s="32" t="s">
        <v>418</v>
      </c>
      <c r="B268" s="32" t="s">
        <v>474</v>
      </c>
      <c r="C268" s="32" t="s">
        <v>476</v>
      </c>
      <c r="D268" s="59" t="n">
        <v>509</v>
      </c>
      <c r="E268" s="59" t="n">
        <v>558</v>
      </c>
      <c r="F268" s="68" t="n">
        <f aca="false">IF(E268="","",D268-E268)</f>
        <v>-49</v>
      </c>
      <c r="G268" s="59" t="n">
        <v>653</v>
      </c>
      <c r="H268" s="59" t="n">
        <v>668</v>
      </c>
      <c r="I268" s="68" t="n">
        <f aca="false">IF(H268="","",G268-H268)</f>
        <v>-15</v>
      </c>
      <c r="J268" s="40" t="n">
        <f aca="false">IF(OR(D268="",D268+G268=0),"",D268/(D268+G268))</f>
        <v>0.438037865748709</v>
      </c>
      <c r="K268" s="40" t="n">
        <f aca="false">IF(E268="","",E268/(E268+H268))</f>
        <v>0.455138662316476</v>
      </c>
      <c r="L268" s="69" t="n">
        <f aca="false">IF(OR(K268="",J268=""),"",(J268-K268)*100)</f>
        <v>-1.71007965677673</v>
      </c>
      <c r="M268" s="36" t="n">
        <v>3.65578877277347</v>
      </c>
      <c r="N268" s="36" t="n">
        <v>1.27629670766665</v>
      </c>
      <c r="O268" s="36" t="n">
        <f aca="false">SQRT(M268^2+N268^2)</f>
        <v>3.87217314142037</v>
      </c>
      <c r="P268" s="40" t="n">
        <f aca="false">IF(J268="","",MAX(0,J268-1.96*O268/100))</f>
        <v>0.36214327217687</v>
      </c>
      <c r="Q268" s="40" t="n">
        <f aca="false">IF(J268="","",MIN(1,J268+1.96*O268/100))</f>
        <v>0.513932459320548</v>
      </c>
      <c r="R268" s="32" t="str">
        <f aca="false">IF(L268="","",IF(ABS(L268)&lt;=O268,"Yes","No"))</f>
        <v>Yes</v>
      </c>
      <c r="S268" s="32" t="str">
        <f aca="false">IF(L268="","",IF(ABS(L268)&lt;=1.96*O268,"Yes","No"))</f>
        <v>Yes</v>
      </c>
      <c r="T268" s="59" t="n">
        <f aca="false">IF(D268="","",ROUND(SQRT(((D268+G268)*O268/100)^2+(J268*(D268+G268)*0.07933)^2),0))</f>
        <v>60</v>
      </c>
      <c r="U268" s="32"/>
    </row>
    <row r="269" customFormat="false" ht="15" hidden="false" customHeight="false" outlineLevel="0" collapsed="false">
      <c r="A269" s="32" t="s">
        <v>418</v>
      </c>
      <c r="B269" s="32" t="s">
        <v>477</v>
      </c>
      <c r="C269" s="32" t="s">
        <v>477</v>
      </c>
      <c r="D269" s="59" t="n">
        <v>131</v>
      </c>
      <c r="E269" s="59" t="n">
        <v>137</v>
      </c>
      <c r="F269" s="68" t="n">
        <f aca="false">IF(E269="","",D269-E269)</f>
        <v>-6</v>
      </c>
      <c r="G269" s="59" t="n">
        <v>217</v>
      </c>
      <c r="H269" s="59" t="n">
        <v>214</v>
      </c>
      <c r="I269" s="68" t="n">
        <f aca="false">IF(H269="","",G269-H269)</f>
        <v>3</v>
      </c>
      <c r="J269" s="40" t="n">
        <f aca="false">IF(OR(D269="",D269+G269=0),"",D269/(D269+G269))</f>
        <v>0.376436781609195</v>
      </c>
      <c r="K269" s="40" t="n">
        <f aca="false">IF(E269="","",E269/(E269+H269))</f>
        <v>0.39031339031339</v>
      </c>
      <c r="L269" s="69" t="n">
        <f aca="false">IF(OR(K269="",J269=""),"",(J269-K269)*100)</f>
        <v>-1.38766087041949</v>
      </c>
      <c r="M269" s="36" t="n">
        <v>4.97544251941188</v>
      </c>
      <c r="N269" s="36" t="n">
        <v>1.27629670766665</v>
      </c>
      <c r="O269" s="36" t="n">
        <f aca="false">SQRT(M269^2+N269^2)</f>
        <v>5.13653205479849</v>
      </c>
      <c r="P269" s="40" t="n">
        <f aca="false">IF(J269="","",MAX(0,J269-1.96*O269/100))</f>
        <v>0.275760753335145</v>
      </c>
      <c r="Q269" s="40" t="n">
        <f aca="false">IF(J269="","",MIN(1,J269+1.96*O269/100))</f>
        <v>0.477112809883246</v>
      </c>
      <c r="R269" s="32" t="str">
        <f aca="false">IF(L269="","",IF(ABS(L269)&lt;=O269,"Yes","No"))</f>
        <v>Yes</v>
      </c>
      <c r="S269" s="32" t="str">
        <f aca="false">IF(L269="","",IF(ABS(L269)&lt;=1.96*O269,"Yes","No"))</f>
        <v>Yes</v>
      </c>
      <c r="T269" s="59" t="n">
        <f aca="false">IF(D269="","",ROUND(SQRT(((D269+G269)*O269/100)^2+(J269*(D269+G269)*0.12018)^2),0))</f>
        <v>24</v>
      </c>
      <c r="U269" s="32"/>
    </row>
    <row r="270" customFormat="false" ht="15" hidden="false" customHeight="false" outlineLevel="0" collapsed="false">
      <c r="A270" s="32" t="s">
        <v>418</v>
      </c>
      <c r="B270" s="32" t="s">
        <v>478</v>
      </c>
      <c r="C270" s="32" t="s">
        <v>479</v>
      </c>
      <c r="D270" s="59" t="n">
        <v>219</v>
      </c>
      <c r="E270" s="59"/>
      <c r="F270" s="68" t="str">
        <f aca="false">IF(E270="","",D270-E270)</f>
        <v/>
      </c>
      <c r="G270" s="59" t="n">
        <v>85</v>
      </c>
      <c r="H270" s="59"/>
      <c r="I270" s="68" t="str">
        <f aca="false">IF(H270="","",G270-H270)</f>
        <v/>
      </c>
      <c r="J270" s="40" t="n">
        <f aca="false">IF(OR(D270="",D270+G270=0),"",D270/(D270+G270))</f>
        <v>0.720394736842105</v>
      </c>
      <c r="K270" s="40" t="str">
        <f aca="false">IF(E270="","",E270/(E270+H270))</f>
        <v/>
      </c>
      <c r="L270" s="69" t="str">
        <f aca="false">IF(OR(K270="",J270=""),"",(J270-K270)*100)</f>
        <v/>
      </c>
      <c r="M270" s="36" t="n">
        <v>4.97544251941188</v>
      </c>
      <c r="N270" s="36" t="n">
        <v>1.27629670766665</v>
      </c>
      <c r="O270" s="36" t="n">
        <f aca="false">SQRT(M270^2+N270^2)</f>
        <v>5.13653205479849</v>
      </c>
      <c r="P270" s="40" t="n">
        <f aca="false">IF(J270="","",MAX(0,J270-1.96*O270/100))</f>
        <v>0.619718708568055</v>
      </c>
      <c r="Q270" s="40" t="n">
        <f aca="false">IF(J270="","",MIN(1,J270+1.96*O270/100))</f>
        <v>0.821070765116156</v>
      </c>
      <c r="R270" s="32" t="str">
        <f aca="false">IF(L270="","",IF(ABS(L270)&lt;=O270,"Yes","No"))</f>
        <v/>
      </c>
      <c r="S270" s="32" t="str">
        <f aca="false">IF(L270="","",IF(ABS(L270)&lt;=1.96*O270,"Yes","No"))</f>
        <v/>
      </c>
      <c r="T270" s="59" t="n">
        <f aca="false">IF(D270="","",ROUND(SQRT(((D270+G270)*O270/100)^2+(J270*(D270+G270)*0.12018)^2),0))</f>
        <v>31</v>
      </c>
      <c r="U270" s="32" t="s">
        <v>774</v>
      </c>
    </row>
    <row r="271" customFormat="false" ht="15" hidden="false" customHeight="false" outlineLevel="0" collapsed="false">
      <c r="A271" s="32" t="s">
        <v>418</v>
      </c>
      <c r="B271" s="32" t="s">
        <v>478</v>
      </c>
      <c r="C271" s="32" t="s">
        <v>480</v>
      </c>
      <c r="D271" s="59" t="n">
        <v>341</v>
      </c>
      <c r="E271" s="59" t="n">
        <v>329</v>
      </c>
      <c r="F271" s="68" t="n">
        <f aca="false">IF(E271="","",D271-E271)</f>
        <v>12</v>
      </c>
      <c r="G271" s="59" t="n">
        <v>131</v>
      </c>
      <c r="H271" s="59" t="n">
        <v>127</v>
      </c>
      <c r="I271" s="68" t="n">
        <f aca="false">IF(H271="","",G271-H271)</f>
        <v>4</v>
      </c>
      <c r="J271" s="40" t="n">
        <f aca="false">IF(OR(D271="",D271+G271=0),"",D271/(D271+G271))</f>
        <v>0.722457627118644</v>
      </c>
      <c r="K271" s="40" t="n">
        <f aca="false">IF(E271="","",E271/(E271+H271))</f>
        <v>0.721491228070175</v>
      </c>
      <c r="L271" s="69" t="n">
        <f aca="false">IF(OR(K271="",J271=""),"",(J271-K271)*100)</f>
        <v>0.0966399048468625</v>
      </c>
      <c r="M271" s="36" t="n">
        <v>4.97544251941188</v>
      </c>
      <c r="N271" s="36" t="n">
        <v>1.27629670766665</v>
      </c>
      <c r="O271" s="36" t="n">
        <f aca="false">SQRT(M271^2+N271^2)</f>
        <v>5.13653205479849</v>
      </c>
      <c r="P271" s="40" t="n">
        <f aca="false">IF(J271="","",MAX(0,J271-1.96*O271/100))</f>
        <v>0.621781598844594</v>
      </c>
      <c r="Q271" s="40" t="n">
        <f aca="false">IF(J271="","",MIN(1,J271+1.96*O271/100))</f>
        <v>0.823133655392695</v>
      </c>
      <c r="R271" s="32" t="str">
        <f aca="false">IF(L271="","",IF(ABS(L271)&lt;=O271,"Yes","No"))</f>
        <v>Yes</v>
      </c>
      <c r="S271" s="32" t="str">
        <f aca="false">IF(L271="","",IF(ABS(L271)&lt;=1.96*O271,"Yes","No"))</f>
        <v>Yes</v>
      </c>
      <c r="T271" s="59" t="n">
        <f aca="false">IF(D271="","",ROUND(SQRT(((D271+G271)*O271/100)^2+(J271*(D271+G271)*0.12018)^2),0))</f>
        <v>48</v>
      </c>
      <c r="U271" s="32"/>
    </row>
    <row r="272" customFormat="false" ht="15" hidden="false" customHeight="false" outlineLevel="0" collapsed="false">
      <c r="A272" s="32" t="s">
        <v>418</v>
      </c>
      <c r="B272" s="32" t="s">
        <v>478</v>
      </c>
      <c r="C272" s="32" t="s">
        <v>481</v>
      </c>
      <c r="D272" s="59" t="n">
        <v>344</v>
      </c>
      <c r="E272" s="59" t="n">
        <v>372</v>
      </c>
      <c r="F272" s="68" t="n">
        <f aca="false">IF(E272="","",D272-E272)</f>
        <v>-28</v>
      </c>
      <c r="G272" s="59" t="n">
        <v>123</v>
      </c>
      <c r="H272" s="59" t="n">
        <v>118</v>
      </c>
      <c r="I272" s="68" t="n">
        <f aca="false">IF(H272="","",G272-H272)</f>
        <v>5</v>
      </c>
      <c r="J272" s="40" t="n">
        <f aca="false">IF(OR(D272="",D272+G272=0),"",D272/(D272+G272))</f>
        <v>0.73661670235546</v>
      </c>
      <c r="K272" s="40" t="n">
        <f aca="false">IF(E272="","",E272/(E272+H272))</f>
        <v>0.759183673469388</v>
      </c>
      <c r="L272" s="69" t="n">
        <f aca="false">IF(OR(K272="",J272=""),"",(J272-K272)*100)</f>
        <v>-2.25669711139274</v>
      </c>
      <c r="M272" s="36" t="n">
        <v>4.97544251941188</v>
      </c>
      <c r="N272" s="36" t="n">
        <v>1.27629670766665</v>
      </c>
      <c r="O272" s="36" t="n">
        <f aca="false">SQRT(M272^2+N272^2)</f>
        <v>5.13653205479849</v>
      </c>
      <c r="P272" s="40" t="n">
        <f aca="false">IF(J272="","",MAX(0,J272-1.96*O272/100))</f>
        <v>0.63594067408141</v>
      </c>
      <c r="Q272" s="40" t="n">
        <f aca="false">IF(J272="","",MIN(1,J272+1.96*O272/100))</f>
        <v>0.837292730629511</v>
      </c>
      <c r="R272" s="32" t="str">
        <f aca="false">IF(L272="","",IF(ABS(L272)&lt;=O272,"Yes","No"))</f>
        <v>Yes</v>
      </c>
      <c r="S272" s="32" t="str">
        <f aca="false">IF(L272="","",IF(ABS(L272)&lt;=1.96*O272,"Yes","No"))</f>
        <v>Yes</v>
      </c>
      <c r="T272" s="59" t="n">
        <f aca="false">IF(D272="","",ROUND(SQRT(((D272+G272)*O272/100)^2+(J272*(D272+G272)*0.12018)^2),0))</f>
        <v>48</v>
      </c>
      <c r="U272" s="32"/>
    </row>
    <row r="273" customFormat="false" ht="15" hidden="false" customHeight="false" outlineLevel="0" collapsed="false">
      <c r="A273" s="32" t="s">
        <v>418</v>
      </c>
      <c r="B273" s="32" t="s">
        <v>478</v>
      </c>
      <c r="C273" s="32" t="s">
        <v>482</v>
      </c>
      <c r="D273" s="59" t="n">
        <v>595</v>
      </c>
      <c r="E273" s="59" t="n">
        <v>665</v>
      </c>
      <c r="F273" s="68" t="n">
        <f aca="false">IF(E273="","",D273-E273)</f>
        <v>-70</v>
      </c>
      <c r="G273" s="59" t="n">
        <v>224</v>
      </c>
      <c r="H273" s="59" t="n">
        <v>201</v>
      </c>
      <c r="I273" s="68" t="n">
        <f aca="false">IF(H273="","",G273-H273)</f>
        <v>23</v>
      </c>
      <c r="J273" s="40" t="n">
        <f aca="false">IF(OR(D273="",D273+G273=0),"",D273/(D273+G273))</f>
        <v>0.726495726495727</v>
      </c>
      <c r="K273" s="40" t="n">
        <f aca="false">IF(E273="","",E273/(E273+H273))</f>
        <v>0.767898383371825</v>
      </c>
      <c r="L273" s="69" t="n">
        <f aca="false">IF(OR(K273="",J273=""),"",(J273-K273)*100)</f>
        <v>-4.1402656876098</v>
      </c>
      <c r="M273" s="36" t="n">
        <v>3.80525347525913</v>
      </c>
      <c r="N273" s="36" t="n">
        <v>1.27629670766665</v>
      </c>
      <c r="O273" s="36" t="n">
        <f aca="false">SQRT(M273^2+N273^2)</f>
        <v>4.01358783346926</v>
      </c>
      <c r="P273" s="40" t="n">
        <f aca="false">IF(J273="","",MAX(0,J273-1.96*O273/100))</f>
        <v>0.647829404959729</v>
      </c>
      <c r="Q273" s="40" t="n">
        <f aca="false">IF(J273="","",MIN(1,J273+1.96*O273/100))</f>
        <v>0.805162048031724</v>
      </c>
      <c r="R273" s="32" t="str">
        <f aca="false">IF(L273="","",IF(ABS(L273)&lt;=O273,"Yes","No"))</f>
        <v>No</v>
      </c>
      <c r="S273" s="32" t="str">
        <f aca="false">IF(L273="","",IF(ABS(L273)&lt;=1.96*O273,"Yes","No"))</f>
        <v>Yes</v>
      </c>
      <c r="T273" s="59" t="n">
        <f aca="false">IF(D273="","",ROUND(SQRT(((D273+G273)*O273/100)^2+(J273*(D273+G273)*0.07897)^2),0))</f>
        <v>57</v>
      </c>
      <c r="U273" s="32"/>
    </row>
    <row r="274" customFormat="false" ht="15" hidden="false" customHeight="false" outlineLevel="0" collapsed="false">
      <c r="A274" s="32" t="s">
        <v>418</v>
      </c>
      <c r="B274" s="32" t="s">
        <v>478</v>
      </c>
      <c r="C274" s="32" t="s">
        <v>483</v>
      </c>
      <c r="D274" s="59" t="n">
        <v>184</v>
      </c>
      <c r="E274" s="59" t="n">
        <v>460</v>
      </c>
      <c r="F274" s="68" t="n">
        <f aca="false">IF(E274="","",D274-E274)</f>
        <v>-276</v>
      </c>
      <c r="G274" s="59" t="n">
        <v>53</v>
      </c>
      <c r="H274" s="59" t="n">
        <v>76</v>
      </c>
      <c r="I274" s="68" t="n">
        <f aca="false">IF(H274="","",G274-H274)</f>
        <v>-23</v>
      </c>
      <c r="J274" s="40" t="n">
        <f aca="false">IF(OR(D274="",D274+G274=0),"",D274/(D274+G274))</f>
        <v>0.776371308016878</v>
      </c>
      <c r="K274" s="40" t="n">
        <f aca="false">IF(E274="","",E274/(E274+H274))</f>
        <v>0.858208955223881</v>
      </c>
      <c r="L274" s="69" t="n">
        <f aca="false">IF(OR(K274="",J274=""),"",(J274-K274)*100)</f>
        <v>-8.1837647207003</v>
      </c>
      <c r="M274" s="36" t="n">
        <v>4.97544251941188</v>
      </c>
      <c r="N274" s="36" t="n">
        <v>1.27629670766665</v>
      </c>
      <c r="O274" s="36" t="n">
        <f aca="false">SQRT(M274^2+N274^2)</f>
        <v>5.13653205479849</v>
      </c>
      <c r="P274" s="40" t="n">
        <f aca="false">IF(J274="","",MAX(0,J274-1.96*O274/100))</f>
        <v>0.675695279742827</v>
      </c>
      <c r="Q274" s="40" t="n">
        <f aca="false">IF(J274="","",MIN(1,J274+1.96*O274/100))</f>
        <v>0.877047336290928</v>
      </c>
      <c r="R274" s="32" t="str">
        <f aca="false">IF(L274="","",IF(ABS(L274)&lt;=O274,"Yes","No"))</f>
        <v>No</v>
      </c>
      <c r="S274" s="32" t="str">
        <f aca="false">IF(L274="","",IF(ABS(L274)&lt;=1.96*O274,"Yes","No"))</f>
        <v>Yes</v>
      </c>
      <c r="T274" s="59" t="n">
        <f aca="false">IF(D274="","",ROUND(SQRT(((D274+G274)*O274/100)^2+(J274*(D274+G274)*0.12018)^2),0))</f>
        <v>25</v>
      </c>
      <c r="U274" s="32"/>
    </row>
    <row r="275" customFormat="false" ht="15" hidden="false" customHeight="false" outlineLevel="0" collapsed="false">
      <c r="A275" s="32" t="s">
        <v>418</v>
      </c>
      <c r="B275" s="32" t="s">
        <v>478</v>
      </c>
      <c r="C275" s="32" t="s">
        <v>484</v>
      </c>
      <c r="D275" s="59" t="n">
        <v>467</v>
      </c>
      <c r="E275" s="59" t="n">
        <v>507</v>
      </c>
      <c r="F275" s="68" t="n">
        <f aca="false">IF(E275="","",D275-E275)</f>
        <v>-40</v>
      </c>
      <c r="G275" s="59" t="n">
        <v>193</v>
      </c>
      <c r="H275" s="59" t="n">
        <v>172</v>
      </c>
      <c r="I275" s="68" t="n">
        <f aca="false">IF(H275="","",G275-H275)</f>
        <v>21</v>
      </c>
      <c r="J275" s="40" t="n">
        <f aca="false">IF(OR(D275="",D275+G275=0),"",D275/(D275+G275))</f>
        <v>0.707575757575758</v>
      </c>
      <c r="K275" s="40" t="n">
        <f aca="false">IF(E275="","",E275/(E275+H275))</f>
        <v>0.746686303387334</v>
      </c>
      <c r="L275" s="69" t="n">
        <f aca="false">IF(OR(K275="",J275=""),"",(J275-K275)*100)</f>
        <v>-3.91105458115768</v>
      </c>
      <c r="M275" s="36" t="n">
        <v>3.80525347525913</v>
      </c>
      <c r="N275" s="36" t="n">
        <v>1.27629670766665</v>
      </c>
      <c r="O275" s="36" t="n">
        <f aca="false">SQRT(M275^2+N275^2)</f>
        <v>4.01358783346926</v>
      </c>
      <c r="P275" s="40" t="n">
        <f aca="false">IF(J275="","",MAX(0,J275-1.96*O275/100))</f>
        <v>0.62890943603976</v>
      </c>
      <c r="Q275" s="40" t="n">
        <f aca="false">IF(J275="","",MIN(1,J275+1.96*O275/100))</f>
        <v>0.786242079111755</v>
      </c>
      <c r="R275" s="32" t="str">
        <f aca="false">IF(L275="","",IF(ABS(L275)&lt;=O275,"Yes","No"))</f>
        <v>Yes</v>
      </c>
      <c r="S275" s="32" t="str">
        <f aca="false">IF(L275="","",IF(ABS(L275)&lt;=1.96*O275,"Yes","No"))</f>
        <v>Yes</v>
      </c>
      <c r="T275" s="59" t="n">
        <f aca="false">IF(D275="","",ROUND(SQRT(((D275+G275)*O275/100)^2+(J275*(D275+G275)*0.07897)^2),0))</f>
        <v>45</v>
      </c>
      <c r="U275" s="32"/>
    </row>
    <row r="276" customFormat="false" ht="15" hidden="false" customHeight="false" outlineLevel="0" collapsed="false">
      <c r="A276" s="32" t="s">
        <v>418</v>
      </c>
      <c r="B276" s="32" t="s">
        <v>478</v>
      </c>
      <c r="C276" s="32" t="s">
        <v>485</v>
      </c>
      <c r="D276" s="59" t="n">
        <v>347</v>
      </c>
      <c r="E276" s="59" t="n">
        <v>364</v>
      </c>
      <c r="F276" s="68" t="n">
        <f aca="false">IF(E276="","",D276-E276)</f>
        <v>-17</v>
      </c>
      <c r="G276" s="59" t="n">
        <v>142</v>
      </c>
      <c r="H276" s="59" t="n">
        <v>155</v>
      </c>
      <c r="I276" s="68" t="n">
        <f aca="false">IF(H276="","",G276-H276)</f>
        <v>-13</v>
      </c>
      <c r="J276" s="40" t="n">
        <f aca="false">IF(OR(D276="",D276+G276=0),"",D276/(D276+G276))</f>
        <v>0.70961145194274</v>
      </c>
      <c r="K276" s="40" t="n">
        <f aca="false">IF(E276="","",E276/(E276+H276))</f>
        <v>0.701348747591522</v>
      </c>
      <c r="L276" s="69" t="n">
        <f aca="false">IF(OR(K276="",J276=""),"",(J276-K276)*100)</f>
        <v>0.826270435121823</v>
      </c>
      <c r="M276" s="36" t="n">
        <v>4.97544251941188</v>
      </c>
      <c r="N276" s="36" t="n">
        <v>1.27629670766665</v>
      </c>
      <c r="O276" s="36" t="n">
        <f aca="false">SQRT(M276^2+N276^2)</f>
        <v>5.13653205479849</v>
      </c>
      <c r="P276" s="40" t="n">
        <f aca="false">IF(J276="","",MAX(0,J276-1.96*O276/100))</f>
        <v>0.60893542366869</v>
      </c>
      <c r="Q276" s="40" t="n">
        <f aca="false">IF(J276="","",MIN(1,J276+1.96*O276/100))</f>
        <v>0.810287480216791</v>
      </c>
      <c r="R276" s="32" t="str">
        <f aca="false">IF(L276="","",IF(ABS(L276)&lt;=O276,"Yes","No"))</f>
        <v>Yes</v>
      </c>
      <c r="S276" s="32" t="str">
        <f aca="false">IF(L276="","",IF(ABS(L276)&lt;=1.96*O276,"Yes","No"))</f>
        <v>Yes</v>
      </c>
      <c r="T276" s="59" t="n">
        <f aca="false">IF(D276="","",ROUND(SQRT(((D276+G276)*O276/100)^2+(J276*(D276+G276)*0.12018)^2),0))</f>
        <v>49</v>
      </c>
      <c r="U276" s="32"/>
    </row>
    <row r="277" customFormat="false" ht="15" hidden="false" customHeight="false" outlineLevel="0" collapsed="false">
      <c r="A277" s="32" t="s">
        <v>418</v>
      </c>
      <c r="B277" s="32" t="s">
        <v>478</v>
      </c>
      <c r="C277" s="32" t="s">
        <v>486</v>
      </c>
      <c r="D277" s="59" t="n">
        <v>169</v>
      </c>
      <c r="E277" s="59" t="n">
        <v>154</v>
      </c>
      <c r="F277" s="68" t="n">
        <f aca="false">IF(E277="","",D277-E277)</f>
        <v>15</v>
      </c>
      <c r="G277" s="59" t="n">
        <v>61</v>
      </c>
      <c r="H277" s="59" t="n">
        <v>58</v>
      </c>
      <c r="I277" s="68" t="n">
        <f aca="false">IF(H277="","",G277-H277)</f>
        <v>3</v>
      </c>
      <c r="J277" s="40" t="n">
        <f aca="false">IF(OR(D277="",D277+G277=0),"",D277/(D277+G277))</f>
        <v>0.734782608695652</v>
      </c>
      <c r="K277" s="40" t="n">
        <f aca="false">IF(E277="","",E277/(E277+H277))</f>
        <v>0.726415094339623</v>
      </c>
      <c r="L277" s="69" t="n">
        <f aca="false">IF(OR(K277="",J277=""),"",(J277-K277)*100)</f>
        <v>0.836751435602956</v>
      </c>
      <c r="M277" s="36" t="n">
        <v>4.97544251941188</v>
      </c>
      <c r="N277" s="36" t="n">
        <v>1.27629670766665</v>
      </c>
      <c r="O277" s="36" t="n">
        <f aca="false">SQRT(M277^2+N277^2)</f>
        <v>5.13653205479849</v>
      </c>
      <c r="P277" s="40" t="n">
        <f aca="false">IF(J277="","",MAX(0,J277-1.96*O277/100))</f>
        <v>0.634106580421602</v>
      </c>
      <c r="Q277" s="40" t="n">
        <f aca="false">IF(J277="","",MIN(1,J277+1.96*O277/100))</f>
        <v>0.835458636969703</v>
      </c>
      <c r="R277" s="32" t="str">
        <f aca="false">IF(L277="","",IF(ABS(L277)&lt;=O277,"Yes","No"))</f>
        <v>Yes</v>
      </c>
      <c r="S277" s="32" t="str">
        <f aca="false">IF(L277="","",IF(ABS(L277)&lt;=1.96*O277,"Yes","No"))</f>
        <v>Yes</v>
      </c>
      <c r="T277" s="59" t="n">
        <f aca="false">IF(D277="","",ROUND(SQRT(((D277+G277)*O277/100)^2+(J277*(D277+G277)*0.12018)^2),0))</f>
        <v>23</v>
      </c>
      <c r="U277" s="32"/>
    </row>
    <row r="278" customFormat="false" ht="15" hidden="false" customHeight="false" outlineLevel="0" collapsed="false">
      <c r="A278" s="32" t="s">
        <v>418</v>
      </c>
      <c r="B278" s="32" t="s">
        <v>478</v>
      </c>
      <c r="C278" s="32" t="s">
        <v>487</v>
      </c>
      <c r="D278" s="59" t="n">
        <v>240</v>
      </c>
      <c r="E278" s="59" t="n">
        <v>245</v>
      </c>
      <c r="F278" s="68" t="n">
        <f aca="false">IF(E278="","",D278-E278)</f>
        <v>-5</v>
      </c>
      <c r="G278" s="59" t="n">
        <v>72</v>
      </c>
      <c r="H278" s="59" t="n">
        <v>79</v>
      </c>
      <c r="I278" s="68" t="n">
        <f aca="false">IF(H278="","",G278-H278)</f>
        <v>-7</v>
      </c>
      <c r="J278" s="40" t="n">
        <f aca="false">IF(OR(D278="",D278+G278=0),"",D278/(D278+G278))</f>
        <v>0.769230769230769</v>
      </c>
      <c r="K278" s="40" t="n">
        <f aca="false">IF(E278="","",E278/(E278+H278))</f>
        <v>0.756172839506173</v>
      </c>
      <c r="L278" s="69" t="n">
        <f aca="false">IF(OR(K278="",J278=""),"",(J278-K278)*100)</f>
        <v>1.30579297245964</v>
      </c>
      <c r="M278" s="36" t="n">
        <v>4.97544251941188</v>
      </c>
      <c r="N278" s="36" t="n">
        <v>1.27629670766665</v>
      </c>
      <c r="O278" s="36" t="n">
        <f aca="false">SQRT(M278^2+N278^2)</f>
        <v>5.13653205479849</v>
      </c>
      <c r="P278" s="40" t="n">
        <f aca="false">IF(J278="","",MAX(0,J278-1.96*O278/100))</f>
        <v>0.668554740956719</v>
      </c>
      <c r="Q278" s="40" t="n">
        <f aca="false">IF(J278="","",MIN(1,J278+1.96*O278/100))</f>
        <v>0.86990679750482</v>
      </c>
      <c r="R278" s="32" t="str">
        <f aca="false">IF(L278="","",IF(ABS(L278)&lt;=O278,"Yes","No"))</f>
        <v>Yes</v>
      </c>
      <c r="S278" s="32" t="str">
        <f aca="false">IF(L278="","",IF(ABS(L278)&lt;=1.96*O278,"Yes","No"))</f>
        <v>Yes</v>
      </c>
      <c r="T278" s="59" t="n">
        <f aca="false">IF(D278="","",ROUND(SQRT(((D278+G278)*O278/100)^2+(J278*(D278+G278)*0.12018)^2),0))</f>
        <v>33</v>
      </c>
      <c r="U278" s="32"/>
    </row>
    <row r="279" customFormat="false" ht="15" hidden="false" customHeight="false" outlineLevel="0" collapsed="false">
      <c r="A279" s="32" t="s">
        <v>418</v>
      </c>
      <c r="B279" s="32" t="s">
        <v>478</v>
      </c>
      <c r="C279" s="32" t="s">
        <v>488</v>
      </c>
      <c r="D279" s="59" t="n">
        <v>268</v>
      </c>
      <c r="E279" s="59" t="n">
        <v>262</v>
      </c>
      <c r="F279" s="68" t="n">
        <f aca="false">IF(E279="","",D279-E279)</f>
        <v>6</v>
      </c>
      <c r="G279" s="59" t="n">
        <v>79</v>
      </c>
      <c r="H279" s="59" t="n">
        <v>82</v>
      </c>
      <c r="I279" s="68" t="n">
        <f aca="false">IF(H279="","",G279-H279)</f>
        <v>-3</v>
      </c>
      <c r="J279" s="40" t="n">
        <f aca="false">IF(OR(D279="",D279+G279=0),"",D279/(D279+G279))</f>
        <v>0.772334293948127</v>
      </c>
      <c r="K279" s="40" t="n">
        <f aca="false">IF(E279="","",E279/(E279+H279))</f>
        <v>0.761627906976744</v>
      </c>
      <c r="L279" s="69" t="n">
        <f aca="false">IF(OR(K279="",J279=""),"",(J279-K279)*100)</f>
        <v>1.07063869713826</v>
      </c>
      <c r="M279" s="36" t="n">
        <v>4.97544251941188</v>
      </c>
      <c r="N279" s="36" t="n">
        <v>1.27629670766665</v>
      </c>
      <c r="O279" s="36" t="n">
        <f aca="false">SQRT(M279^2+N279^2)</f>
        <v>5.13653205479849</v>
      </c>
      <c r="P279" s="40" t="n">
        <f aca="false">IF(J279="","",MAX(0,J279-1.96*O279/100))</f>
        <v>0.671658265674076</v>
      </c>
      <c r="Q279" s="40" t="n">
        <f aca="false">IF(J279="","",MIN(1,J279+1.96*O279/100))</f>
        <v>0.873010322222177</v>
      </c>
      <c r="R279" s="32" t="str">
        <f aca="false">IF(L279="","",IF(ABS(L279)&lt;=O279,"Yes","No"))</f>
        <v>Yes</v>
      </c>
      <c r="S279" s="32" t="str">
        <f aca="false">IF(L279="","",IF(ABS(L279)&lt;=1.96*O279,"Yes","No"))</f>
        <v>Yes</v>
      </c>
      <c r="T279" s="59" t="n">
        <f aca="false">IF(D279="","",ROUND(SQRT(((D279+G279)*O279/100)^2+(J279*(D279+G279)*0.12018)^2),0))</f>
        <v>37</v>
      </c>
      <c r="U279" s="32"/>
    </row>
    <row r="280" customFormat="false" ht="15" hidden="false" customHeight="false" outlineLevel="0" collapsed="false">
      <c r="A280" s="32" t="s">
        <v>418</v>
      </c>
      <c r="B280" s="32" t="s">
        <v>478</v>
      </c>
      <c r="C280" s="32" t="s">
        <v>489</v>
      </c>
      <c r="D280" s="59" t="n">
        <v>512</v>
      </c>
      <c r="E280" s="59"/>
      <c r="F280" s="68" t="str">
        <f aca="false">IF(E280="","",D280-E280)</f>
        <v/>
      </c>
      <c r="G280" s="59" t="n">
        <v>206</v>
      </c>
      <c r="H280" s="59"/>
      <c r="I280" s="68" t="str">
        <f aca="false">IF(H280="","",G280-H280)</f>
        <v/>
      </c>
      <c r="J280" s="40" t="n">
        <f aca="false">IF(OR(D280="",D280+G280=0),"",D280/(D280+G280))</f>
        <v>0.713091922005571</v>
      </c>
      <c r="K280" s="40" t="str">
        <f aca="false">IF(E280="","",E280/(E280+H280))</f>
        <v/>
      </c>
      <c r="L280" s="69" t="str">
        <f aca="false">IF(OR(K280="",J280=""),"",(J280-K280)*100)</f>
        <v/>
      </c>
      <c r="M280" s="36" t="n">
        <v>3.80525347525913</v>
      </c>
      <c r="N280" s="36" t="n">
        <v>1.27629670766665</v>
      </c>
      <c r="O280" s="36" t="n">
        <f aca="false">SQRT(M280^2+N280^2)</f>
        <v>4.01358783346926</v>
      </c>
      <c r="P280" s="40" t="n">
        <f aca="false">IF(J280="","",MAX(0,J280-1.96*O280/100))</f>
        <v>0.634425600469574</v>
      </c>
      <c r="Q280" s="40" t="n">
        <f aca="false">IF(J280="","",MIN(1,J280+1.96*O280/100))</f>
        <v>0.791758243541568</v>
      </c>
      <c r="R280" s="32" t="str">
        <f aca="false">IF(L280="","",IF(ABS(L280)&lt;=O280,"Yes","No"))</f>
        <v/>
      </c>
      <c r="S280" s="32" t="str">
        <f aca="false">IF(L280="","",IF(ABS(L280)&lt;=1.96*O280,"Yes","No"))</f>
        <v/>
      </c>
      <c r="T280" s="59" t="n">
        <f aca="false">IF(D280="","",ROUND(SQRT(((D280+G280)*O280/100)^2+(J280*(D280+G280)*0.07897)^2),0))</f>
        <v>50</v>
      </c>
      <c r="U280" s="32" t="s">
        <v>774</v>
      </c>
    </row>
    <row r="281" customFormat="false" ht="15" hidden="false" customHeight="false" outlineLevel="0" collapsed="false">
      <c r="A281" s="32" t="s">
        <v>418</v>
      </c>
      <c r="B281" s="32" t="s">
        <v>478</v>
      </c>
      <c r="C281" s="32" t="s">
        <v>490</v>
      </c>
      <c r="D281" s="59" t="n">
        <v>692</v>
      </c>
      <c r="E281" s="59" t="n">
        <v>643</v>
      </c>
      <c r="F281" s="68" t="n">
        <f aca="false">IF(E281="","",D281-E281)</f>
        <v>49</v>
      </c>
      <c r="G281" s="59" t="n">
        <v>241</v>
      </c>
      <c r="H281" s="59" t="n">
        <v>261</v>
      </c>
      <c r="I281" s="68" t="n">
        <f aca="false">IF(H281="","",G281-H281)</f>
        <v>-20</v>
      </c>
      <c r="J281" s="40" t="n">
        <f aca="false">IF(OR(D281="",D281+G281=0),"",D281/(D281+G281))</f>
        <v>0.741693461950697</v>
      </c>
      <c r="K281" s="40" t="n">
        <f aca="false">IF(E281="","",E281/(E281+H281))</f>
        <v>0.711283185840708</v>
      </c>
      <c r="L281" s="69" t="n">
        <f aca="false">IF(OR(K281="",J281=""),"",(J281-K281)*100)</f>
        <v>3.04102761099887</v>
      </c>
      <c r="M281" s="36" t="n">
        <v>3.65578877277347</v>
      </c>
      <c r="N281" s="36" t="n">
        <v>1.27629670766665</v>
      </c>
      <c r="O281" s="36" t="n">
        <f aca="false">SQRT(M281^2+N281^2)</f>
        <v>3.87217314142037</v>
      </c>
      <c r="P281" s="40" t="n">
        <f aca="false">IF(J281="","",MAX(0,J281-1.96*O281/100))</f>
        <v>0.665798868378857</v>
      </c>
      <c r="Q281" s="40" t="n">
        <f aca="false">IF(J281="","",MIN(1,J281+1.96*O281/100))</f>
        <v>0.817588055522536</v>
      </c>
      <c r="R281" s="32" t="str">
        <f aca="false">IF(L281="","",IF(ABS(L281)&lt;=O281,"Yes","No"))</f>
        <v>Yes</v>
      </c>
      <c r="S281" s="32" t="str">
        <f aca="false">IF(L281="","",IF(ABS(L281)&lt;=1.96*O281,"Yes","No"))</f>
        <v>Yes</v>
      </c>
      <c r="T281" s="59" t="n">
        <f aca="false">IF(D281="","",ROUND(SQRT(((D281+G281)*O281/100)^2+(J281*(D281+G281)*0.07933)^2),0))</f>
        <v>66</v>
      </c>
      <c r="U281" s="32"/>
    </row>
    <row r="282" customFormat="false" ht="15" hidden="false" customHeight="false" outlineLevel="0" collapsed="false">
      <c r="A282" s="32" t="s">
        <v>418</v>
      </c>
      <c r="B282" s="32" t="s">
        <v>491</v>
      </c>
      <c r="C282" s="32" t="s">
        <v>492</v>
      </c>
      <c r="D282" s="59" t="n">
        <v>1052</v>
      </c>
      <c r="E282" s="59" t="n">
        <v>1089</v>
      </c>
      <c r="F282" s="68" t="n">
        <f aca="false">IF(E282="","",D282-E282)</f>
        <v>-37</v>
      </c>
      <c r="G282" s="59" t="n">
        <v>969</v>
      </c>
      <c r="H282" s="59" t="n">
        <v>1068</v>
      </c>
      <c r="I282" s="68" t="n">
        <f aca="false">IF(H282="","",G282-H282)</f>
        <v>-99</v>
      </c>
      <c r="J282" s="40" t="n">
        <f aca="false">IF(OR(D282="",D282+G282=0),"",D282/(D282+G282))</f>
        <v>0.520534388916378</v>
      </c>
      <c r="K282" s="40" t="n">
        <f aca="false">IF(E282="","",E282/(E282+H282))</f>
        <v>0.504867872044506</v>
      </c>
      <c r="L282" s="69" t="n">
        <f aca="false">IF(OR(K282="",J282=""),"",(J282-K282)*100)</f>
        <v>1.56665168718718</v>
      </c>
      <c r="M282" s="36" t="n">
        <v>3.65578877277347</v>
      </c>
      <c r="N282" s="36" t="n">
        <v>1.27629670766665</v>
      </c>
      <c r="O282" s="36" t="n">
        <f aca="false">SQRT(M282^2+N282^2)</f>
        <v>3.87217314142037</v>
      </c>
      <c r="P282" s="40" t="n">
        <f aca="false">IF(J282="","",MAX(0,J282-1.96*O282/100))</f>
        <v>0.444639795344539</v>
      </c>
      <c r="Q282" s="40" t="n">
        <f aca="false">IF(J282="","",MIN(1,J282+1.96*O282/100))</f>
        <v>0.596428982488217</v>
      </c>
      <c r="R282" s="32" t="str">
        <f aca="false">IF(L282="","",IF(ABS(L282)&lt;=O282,"Yes","No"))</f>
        <v>Yes</v>
      </c>
      <c r="S282" s="32" t="str">
        <f aca="false">IF(L282="","",IF(ABS(L282)&lt;=1.96*O282,"Yes","No"))</f>
        <v>Yes</v>
      </c>
      <c r="T282" s="59" t="n">
        <f aca="false">IF(D282="","",ROUND(SQRT(((D282+G282)*O282/100)^2+(J282*(D282+G282)*0.07933)^2),0))</f>
        <v>114</v>
      </c>
      <c r="U282" s="32"/>
    </row>
    <row r="283" customFormat="false" ht="15" hidden="false" customHeight="false" outlineLevel="0" collapsed="false">
      <c r="A283" s="32" t="s">
        <v>418</v>
      </c>
      <c r="B283" s="32" t="s">
        <v>491</v>
      </c>
      <c r="C283" s="32" t="s">
        <v>493</v>
      </c>
      <c r="D283" s="59" t="n">
        <v>528</v>
      </c>
      <c r="E283" s="59"/>
      <c r="F283" s="68" t="str">
        <f aca="false">IF(E283="","",D283-E283)</f>
        <v/>
      </c>
      <c r="G283" s="59" t="n">
        <v>476</v>
      </c>
      <c r="H283" s="59"/>
      <c r="I283" s="68" t="str">
        <f aca="false">IF(H283="","",G283-H283)</f>
        <v/>
      </c>
      <c r="J283" s="40" t="n">
        <f aca="false">IF(OR(D283="",D283+G283=0),"",D283/(D283+G283))</f>
        <v>0.52589641434263</v>
      </c>
      <c r="K283" s="40" t="str">
        <f aca="false">IF(E283="","",E283/(E283+H283))</f>
        <v/>
      </c>
      <c r="L283" s="69" t="str">
        <f aca="false">IF(OR(K283="",J283=""),"",(J283-K283)*100)</f>
        <v/>
      </c>
      <c r="M283" s="36" t="n">
        <v>3.65578877277347</v>
      </c>
      <c r="N283" s="36" t="n">
        <v>1.27629670766665</v>
      </c>
      <c r="O283" s="36" t="n">
        <f aca="false">SQRT(M283^2+N283^2)</f>
        <v>3.87217314142037</v>
      </c>
      <c r="P283" s="40" t="n">
        <f aca="false">IF(J283="","",MAX(0,J283-1.96*O283/100))</f>
        <v>0.45000182077079</v>
      </c>
      <c r="Q283" s="40" t="n">
        <f aca="false">IF(J283="","",MIN(1,J283+1.96*O283/100))</f>
        <v>0.601791007914469</v>
      </c>
      <c r="R283" s="32" t="str">
        <f aca="false">IF(L283="","",IF(ABS(L283)&lt;=O283,"Yes","No"))</f>
        <v/>
      </c>
      <c r="S283" s="32" t="str">
        <f aca="false">IF(L283="","",IF(ABS(L283)&lt;=1.96*O283,"Yes","No"))</f>
        <v/>
      </c>
      <c r="T283" s="59" t="n">
        <f aca="false">IF(D283="","",ROUND(SQRT(((D283+G283)*O283/100)^2+(J283*(D283+G283)*0.07933)^2),0))</f>
        <v>57</v>
      </c>
      <c r="U283" s="32" t="s">
        <v>774</v>
      </c>
    </row>
    <row r="284" customFormat="false" ht="15" hidden="false" customHeight="false" outlineLevel="0" collapsed="false">
      <c r="A284" s="32" t="s">
        <v>418</v>
      </c>
      <c r="B284" s="32" t="s">
        <v>491</v>
      </c>
      <c r="C284" s="32" t="s">
        <v>494</v>
      </c>
      <c r="D284" s="59" t="n">
        <v>570</v>
      </c>
      <c r="E284" s="59"/>
      <c r="F284" s="68" t="str">
        <f aca="false">IF(E284="","",D284-E284)</f>
        <v/>
      </c>
      <c r="G284" s="59" t="n">
        <v>454</v>
      </c>
      <c r="H284" s="59"/>
      <c r="I284" s="68" t="str">
        <f aca="false">IF(H284="","",G284-H284)</f>
        <v/>
      </c>
      <c r="J284" s="40" t="n">
        <f aca="false">IF(OR(D284="",D284+G284=0),"",D284/(D284+G284))</f>
        <v>0.556640625</v>
      </c>
      <c r="K284" s="40" t="str">
        <f aca="false">IF(E284="","",E284/(E284+H284))</f>
        <v/>
      </c>
      <c r="L284" s="69" t="str">
        <f aca="false">IF(OR(K284="",J284=""),"",(J284-K284)*100)</f>
        <v/>
      </c>
      <c r="M284" s="36" t="n">
        <v>3.65578877277347</v>
      </c>
      <c r="N284" s="36" t="n">
        <v>1.27629670766665</v>
      </c>
      <c r="O284" s="36" t="n">
        <f aca="false">SQRT(M284^2+N284^2)</f>
        <v>3.87217314142037</v>
      </c>
      <c r="P284" s="40" t="n">
        <f aca="false">IF(J284="","",MAX(0,J284-1.96*O284/100))</f>
        <v>0.480746031428161</v>
      </c>
      <c r="Q284" s="40" t="n">
        <f aca="false">IF(J284="","",MIN(1,J284+1.96*O284/100))</f>
        <v>0.632535218571839</v>
      </c>
      <c r="R284" s="32" t="str">
        <f aca="false">IF(L284="","",IF(ABS(L284)&lt;=O284,"Yes","No"))</f>
        <v/>
      </c>
      <c r="S284" s="32" t="str">
        <f aca="false">IF(L284="","",IF(ABS(L284)&lt;=1.96*O284,"Yes","No"))</f>
        <v/>
      </c>
      <c r="T284" s="59" t="n">
        <f aca="false">IF(D284="","",ROUND(SQRT(((D284+G284)*O284/100)^2+(J284*(D284+G284)*0.07933)^2),0))</f>
        <v>60</v>
      </c>
      <c r="U284" s="32" t="s">
        <v>774</v>
      </c>
    </row>
    <row r="285" customFormat="false" ht="15" hidden="false" customHeight="false" outlineLevel="0" collapsed="false">
      <c r="A285" s="32" t="s">
        <v>418</v>
      </c>
      <c r="B285" s="32" t="s">
        <v>491</v>
      </c>
      <c r="C285" s="32" t="s">
        <v>495</v>
      </c>
      <c r="D285" s="59" t="n">
        <v>539</v>
      </c>
      <c r="E285" s="59"/>
      <c r="F285" s="68" t="str">
        <f aca="false">IF(E285="","",D285-E285)</f>
        <v/>
      </c>
      <c r="G285" s="59" t="n">
        <v>457</v>
      </c>
      <c r="H285" s="59"/>
      <c r="I285" s="68" t="str">
        <f aca="false">IF(H285="","",G285-H285)</f>
        <v/>
      </c>
      <c r="J285" s="40" t="n">
        <f aca="false">IF(OR(D285="",D285+G285=0),"",D285/(D285+G285))</f>
        <v>0.541164658634538</v>
      </c>
      <c r="K285" s="40" t="str">
        <f aca="false">IF(E285="","",E285/(E285+H285))</f>
        <v/>
      </c>
      <c r="L285" s="69" t="str">
        <f aca="false">IF(OR(K285="",J285=""),"",(J285-K285)*100)</f>
        <v/>
      </c>
      <c r="M285" s="36" t="n">
        <v>3.65578877277347</v>
      </c>
      <c r="N285" s="36" t="n">
        <v>1.27629670766665</v>
      </c>
      <c r="O285" s="36" t="n">
        <f aca="false">SQRT(M285^2+N285^2)</f>
        <v>3.87217314142037</v>
      </c>
      <c r="P285" s="40" t="n">
        <f aca="false">IF(J285="","",MAX(0,J285-1.96*O285/100))</f>
        <v>0.465270065062699</v>
      </c>
      <c r="Q285" s="40" t="n">
        <f aca="false">IF(J285="","",MIN(1,J285+1.96*O285/100))</f>
        <v>0.617059252206377</v>
      </c>
      <c r="R285" s="32" t="str">
        <f aca="false">IF(L285="","",IF(ABS(L285)&lt;=O285,"Yes","No"))</f>
        <v/>
      </c>
      <c r="S285" s="32" t="str">
        <f aca="false">IF(L285="","",IF(ABS(L285)&lt;=1.96*O285,"Yes","No"))</f>
        <v/>
      </c>
      <c r="T285" s="59" t="n">
        <f aca="false">IF(D285="","",ROUND(SQRT(((D285+G285)*O285/100)^2+(J285*(D285+G285)*0.07933)^2),0))</f>
        <v>58</v>
      </c>
      <c r="U285" s="32" t="s">
        <v>774</v>
      </c>
    </row>
    <row r="286" customFormat="false" ht="15" hidden="false" customHeight="false" outlineLevel="0" collapsed="false">
      <c r="A286" s="32" t="s">
        <v>418</v>
      </c>
      <c r="B286" s="32" t="s">
        <v>491</v>
      </c>
      <c r="C286" s="32" t="s">
        <v>496</v>
      </c>
      <c r="D286" s="59" t="n">
        <v>738</v>
      </c>
      <c r="E286" s="59" t="n">
        <v>796</v>
      </c>
      <c r="F286" s="68" t="n">
        <f aca="false">IF(E286="","",D286-E286)</f>
        <v>-58</v>
      </c>
      <c r="G286" s="59" t="n">
        <v>578</v>
      </c>
      <c r="H286" s="59" t="n">
        <v>678</v>
      </c>
      <c r="I286" s="68" t="n">
        <f aca="false">IF(H286="","",G286-H286)</f>
        <v>-100</v>
      </c>
      <c r="J286" s="40" t="n">
        <f aca="false">IF(OR(D286="",D286+G286=0),"",D286/(D286+G286))</f>
        <v>0.560790273556231</v>
      </c>
      <c r="K286" s="40" t="n">
        <f aca="false">IF(E286="","",E286/(E286+H286))</f>
        <v>0.540027137042062</v>
      </c>
      <c r="L286" s="69" t="n">
        <f aca="false">IF(OR(K286="",J286=""),"",(J286-K286)*100)</f>
        <v>2.07631365141686</v>
      </c>
      <c r="M286" s="36" t="n">
        <v>3.65578877277347</v>
      </c>
      <c r="N286" s="36" t="n">
        <v>1.27629670766665</v>
      </c>
      <c r="O286" s="36" t="n">
        <f aca="false">SQRT(M286^2+N286^2)</f>
        <v>3.87217314142037</v>
      </c>
      <c r="P286" s="40" t="n">
        <f aca="false">IF(J286="","",MAX(0,J286-1.96*O286/100))</f>
        <v>0.484895679984392</v>
      </c>
      <c r="Q286" s="40" t="n">
        <f aca="false">IF(J286="","",MIN(1,J286+1.96*O286/100))</f>
        <v>0.63668486712807</v>
      </c>
      <c r="R286" s="32" t="str">
        <f aca="false">IF(L286="","",IF(ABS(L286)&lt;=O286,"Yes","No"))</f>
        <v>Yes</v>
      </c>
      <c r="S286" s="32" t="str">
        <f aca="false">IF(L286="","",IF(ABS(L286)&lt;=1.96*O286,"Yes","No"))</f>
        <v>Yes</v>
      </c>
      <c r="T286" s="59" t="n">
        <f aca="false">IF(D286="","",ROUND(SQRT(((D286+G286)*O286/100)^2+(J286*(D286+G286)*0.07933)^2),0))</f>
        <v>78</v>
      </c>
      <c r="U286" s="32"/>
    </row>
    <row r="287" customFormat="false" ht="15" hidden="false" customHeight="false" outlineLevel="0" collapsed="false">
      <c r="A287" s="32" t="s">
        <v>418</v>
      </c>
      <c r="B287" s="32" t="s">
        <v>491</v>
      </c>
      <c r="C287" s="32" t="s">
        <v>497</v>
      </c>
      <c r="D287" s="59" t="n">
        <v>580</v>
      </c>
      <c r="E287" s="59"/>
      <c r="F287" s="68" t="str">
        <f aca="false">IF(E287="","",D287-E287)</f>
        <v/>
      </c>
      <c r="G287" s="59" t="n">
        <v>515</v>
      </c>
      <c r="H287" s="59"/>
      <c r="I287" s="68" t="str">
        <f aca="false">IF(H287="","",G287-H287)</f>
        <v/>
      </c>
      <c r="J287" s="40" t="n">
        <f aca="false">IF(OR(D287="",D287+G287=0),"",D287/(D287+G287))</f>
        <v>0.529680365296804</v>
      </c>
      <c r="K287" s="40" t="str">
        <f aca="false">IF(E287="","",E287/(E287+H287))</f>
        <v/>
      </c>
      <c r="L287" s="69" t="str">
        <f aca="false">IF(OR(K287="",J287=""),"",(J287-K287)*100)</f>
        <v/>
      </c>
      <c r="M287" s="36" t="n">
        <v>3.65578877277347</v>
      </c>
      <c r="N287" s="36" t="n">
        <v>1.27629670766665</v>
      </c>
      <c r="O287" s="36" t="n">
        <f aca="false">SQRT(M287^2+N287^2)</f>
        <v>3.87217314142037</v>
      </c>
      <c r="P287" s="40" t="n">
        <f aca="false">IF(J287="","",MAX(0,J287-1.96*O287/100))</f>
        <v>0.453785771724964</v>
      </c>
      <c r="Q287" s="40" t="n">
        <f aca="false">IF(J287="","",MIN(1,J287+1.96*O287/100))</f>
        <v>0.605574958868643</v>
      </c>
      <c r="R287" s="32" t="str">
        <f aca="false">IF(L287="","",IF(ABS(L287)&lt;=O287,"Yes","No"))</f>
        <v/>
      </c>
      <c r="S287" s="32" t="str">
        <f aca="false">IF(L287="","",IF(ABS(L287)&lt;=1.96*O287,"Yes","No"))</f>
        <v/>
      </c>
      <c r="T287" s="59" t="n">
        <f aca="false">IF(D287="","",ROUND(SQRT(((D287+G287)*O287/100)^2+(J287*(D287+G287)*0.07933)^2),0))</f>
        <v>63</v>
      </c>
      <c r="U287" s="32" t="s">
        <v>774</v>
      </c>
    </row>
    <row r="288" customFormat="false" ht="15" hidden="false" customHeight="false" outlineLevel="0" collapsed="false">
      <c r="A288" s="32" t="s">
        <v>418</v>
      </c>
      <c r="B288" s="32" t="s">
        <v>491</v>
      </c>
      <c r="C288" s="32" t="s">
        <v>498</v>
      </c>
      <c r="D288" s="59" t="n">
        <v>509</v>
      </c>
      <c r="E288" s="59"/>
      <c r="F288" s="68" t="str">
        <f aca="false">IF(E288="","",D288-E288)</f>
        <v/>
      </c>
      <c r="G288" s="59" t="n">
        <v>468</v>
      </c>
      <c r="H288" s="59"/>
      <c r="I288" s="68" t="str">
        <f aca="false">IF(H288="","",G288-H288)</f>
        <v/>
      </c>
      <c r="J288" s="40" t="n">
        <f aca="false">IF(OR(D288="",D288+G288=0),"",D288/(D288+G288))</f>
        <v>0.520982599795292</v>
      </c>
      <c r="K288" s="40" t="str">
        <f aca="false">IF(E288="","",E288/(E288+H288))</f>
        <v/>
      </c>
      <c r="L288" s="69" t="str">
        <f aca="false">IF(OR(K288="",J288=""),"",(J288-K288)*100)</f>
        <v/>
      </c>
      <c r="M288" s="36" t="n">
        <v>3.65578877277347</v>
      </c>
      <c r="N288" s="36" t="n">
        <v>1.27629670766665</v>
      </c>
      <c r="O288" s="36" t="n">
        <f aca="false">SQRT(M288^2+N288^2)</f>
        <v>3.87217314142037</v>
      </c>
      <c r="P288" s="40" t="n">
        <f aca="false">IF(J288="","",MAX(0,J288-1.96*O288/100))</f>
        <v>0.445088006223452</v>
      </c>
      <c r="Q288" s="40" t="n">
        <f aca="false">IF(J288="","",MIN(1,J288+1.96*O288/100))</f>
        <v>0.596877193367131</v>
      </c>
      <c r="R288" s="32" t="str">
        <f aca="false">IF(L288="","",IF(ABS(L288)&lt;=O288,"Yes","No"))</f>
        <v/>
      </c>
      <c r="S288" s="32" t="str">
        <f aca="false">IF(L288="","",IF(ABS(L288)&lt;=1.96*O288,"Yes","No"))</f>
        <v/>
      </c>
      <c r="T288" s="59" t="n">
        <f aca="false">IF(D288="","",ROUND(SQRT(((D288+G288)*O288/100)^2+(J288*(D288+G288)*0.07933)^2),0))</f>
        <v>55</v>
      </c>
      <c r="U288" s="32" t="s">
        <v>774</v>
      </c>
    </row>
    <row r="289" customFormat="false" ht="15" hidden="false" customHeight="false" outlineLevel="0" collapsed="false">
      <c r="A289" s="32" t="s">
        <v>418</v>
      </c>
      <c r="B289" s="32" t="s">
        <v>499</v>
      </c>
      <c r="C289" s="32" t="s">
        <v>499</v>
      </c>
      <c r="D289" s="59" t="n">
        <v>549</v>
      </c>
      <c r="E289" s="59" t="n">
        <v>480</v>
      </c>
      <c r="F289" s="68" t="n">
        <f aca="false">IF(E289="","",D289-E289)</f>
        <v>69</v>
      </c>
      <c r="G289" s="59" t="n">
        <v>282</v>
      </c>
      <c r="H289" s="59" t="n">
        <v>330</v>
      </c>
      <c r="I289" s="68" t="n">
        <f aca="false">IF(H289="","",G289-H289)</f>
        <v>-48</v>
      </c>
      <c r="J289" s="40" t="n">
        <f aca="false">IF(OR(D289="",D289+G289=0),"",D289/(D289+G289))</f>
        <v>0.660649819494585</v>
      </c>
      <c r="K289" s="40" t="n">
        <f aca="false">IF(E289="","",E289/(E289+H289))</f>
        <v>0.592592592592593</v>
      </c>
      <c r="L289" s="69" t="n">
        <f aca="false">IF(OR(K289="",J289=""),"",(J289-K289)*100)</f>
        <v>6.80572269019922</v>
      </c>
      <c r="M289" s="36" t="n">
        <v>3.80525347525913</v>
      </c>
      <c r="N289" s="36" t="n">
        <v>1.27629670766665</v>
      </c>
      <c r="O289" s="36" t="n">
        <f aca="false">SQRT(M289^2+N289^2)</f>
        <v>4.01358783346926</v>
      </c>
      <c r="P289" s="40" t="n">
        <f aca="false">IF(J289="","",MAX(0,J289-1.96*O289/100))</f>
        <v>0.581983497958587</v>
      </c>
      <c r="Q289" s="40" t="n">
        <f aca="false">IF(J289="","",MIN(1,J289+1.96*O289/100))</f>
        <v>0.739316141030582</v>
      </c>
      <c r="R289" s="32" t="str">
        <f aca="false">IF(L289="","",IF(ABS(L289)&lt;=O289,"Yes","No"))</f>
        <v>No</v>
      </c>
      <c r="S289" s="32" t="str">
        <f aca="false">IF(L289="","",IF(ABS(L289)&lt;=1.96*O289,"Yes","No"))</f>
        <v>Yes</v>
      </c>
      <c r="T289" s="59" t="n">
        <f aca="false">IF(D289="","",ROUND(SQRT(((D289+G289)*O289/100)^2+(J289*(D289+G289)*0.07897)^2),0))</f>
        <v>55</v>
      </c>
      <c r="U289" s="32"/>
    </row>
    <row r="290" customFormat="false" ht="15" hidden="false" customHeight="false" outlineLevel="0" collapsed="false">
      <c r="A290" s="32" t="s">
        <v>418</v>
      </c>
      <c r="B290" s="32" t="s">
        <v>500</v>
      </c>
      <c r="C290" s="32" t="s">
        <v>500</v>
      </c>
      <c r="D290" s="59" t="n">
        <v>68</v>
      </c>
      <c r="E290" s="59" t="n">
        <v>72</v>
      </c>
      <c r="F290" s="68" t="n">
        <f aca="false">IF(E290="","",D290-E290)</f>
        <v>-4</v>
      </c>
      <c r="G290" s="59" t="n">
        <v>60</v>
      </c>
      <c r="H290" s="59" t="n">
        <v>69</v>
      </c>
      <c r="I290" s="68" t="n">
        <f aca="false">IF(H290="","",G290-H290)</f>
        <v>-9</v>
      </c>
      <c r="J290" s="40" t="n">
        <f aca="false">IF(OR(D290="",D290+G290=0),"",D290/(D290+G290))</f>
        <v>0.53125</v>
      </c>
      <c r="K290" s="40" t="n">
        <f aca="false">IF(E290="","",E290/(E290+H290))</f>
        <v>0.51063829787234</v>
      </c>
      <c r="L290" s="69" t="n">
        <f aca="false">IF(OR(K290="",J290=""),"",(J290-K290)*100)</f>
        <v>2.06117021276596</v>
      </c>
      <c r="M290" s="36" t="n">
        <v>4.97544251941188</v>
      </c>
      <c r="N290" s="36" t="n">
        <v>1.27629670766665</v>
      </c>
      <c r="O290" s="36" t="n">
        <f aca="false">SQRT(M290^2+N290^2)</f>
        <v>5.13653205479849</v>
      </c>
      <c r="P290" s="40" t="n">
        <f aca="false">IF(J290="","",MAX(0,J290-1.96*O290/100))</f>
        <v>0.43057397172595</v>
      </c>
      <c r="Q290" s="40" t="n">
        <f aca="false">IF(J290="","",MIN(1,J290+1.96*O290/100))</f>
        <v>0.63192602827405</v>
      </c>
      <c r="R290" s="32" t="str">
        <f aca="false">IF(L290="","",IF(ABS(L290)&lt;=O290,"Yes","No"))</f>
        <v>Yes</v>
      </c>
      <c r="S290" s="32" t="str">
        <f aca="false">IF(L290="","",IF(ABS(L290)&lt;=1.96*O290,"Yes","No"))</f>
        <v>Yes</v>
      </c>
      <c r="T290" s="59" t="n">
        <f aca="false">IF(D290="","",ROUND(SQRT(((D290+G290)*O290/100)^2+(J290*(D290+G290)*0.12018)^2),0))</f>
        <v>10</v>
      </c>
      <c r="U290" s="32"/>
    </row>
    <row r="291" customFormat="false" ht="15" hidden="false" customHeight="false" outlineLevel="0" collapsed="false">
      <c r="A291" s="32" t="s">
        <v>418</v>
      </c>
      <c r="B291" s="32" t="s">
        <v>325</v>
      </c>
      <c r="C291" s="32" t="s">
        <v>501</v>
      </c>
      <c r="D291" s="59" t="n">
        <v>732</v>
      </c>
      <c r="E291" s="59" t="n">
        <v>770</v>
      </c>
      <c r="F291" s="68" t="n">
        <f aca="false">IF(E291="","",D291-E291)</f>
        <v>-38</v>
      </c>
      <c r="G291" s="59" t="n">
        <v>556</v>
      </c>
      <c r="H291" s="59" t="n">
        <v>546</v>
      </c>
      <c r="I291" s="68" t="n">
        <f aca="false">IF(H291="","",G291-H291)</f>
        <v>10</v>
      </c>
      <c r="J291" s="40" t="n">
        <f aca="false">IF(OR(D291="",D291+G291=0),"",D291/(D291+G291))</f>
        <v>0.56832298136646</v>
      </c>
      <c r="K291" s="40" t="n">
        <f aca="false">IF(E291="","",E291/(E291+H291))</f>
        <v>0.585106382978723</v>
      </c>
      <c r="L291" s="69" t="n">
        <f aca="false">IF(OR(K291="",J291=""),"",(J291-K291)*100)</f>
        <v>-1.67834016122638</v>
      </c>
      <c r="M291" s="36" t="n">
        <v>3.65578877277347</v>
      </c>
      <c r="N291" s="36" t="n">
        <v>1.27629670766665</v>
      </c>
      <c r="O291" s="36" t="n">
        <f aca="false">SQRT(M291^2+N291^2)</f>
        <v>3.87217314142037</v>
      </c>
      <c r="P291" s="40" t="n">
        <f aca="false">IF(J291="","",MAX(0,J291-1.96*O291/100))</f>
        <v>0.49242838779462</v>
      </c>
      <c r="Q291" s="40" t="n">
        <f aca="false">IF(J291="","",MIN(1,J291+1.96*O291/100))</f>
        <v>0.644217574938299</v>
      </c>
      <c r="R291" s="32" t="str">
        <f aca="false">IF(L291="","",IF(ABS(L291)&lt;=O291,"Yes","No"))</f>
        <v>Yes</v>
      </c>
      <c r="S291" s="32" t="str">
        <f aca="false">IF(L291="","",IF(ABS(L291)&lt;=1.96*O291,"Yes","No"))</f>
        <v>Yes</v>
      </c>
      <c r="T291" s="59" t="n">
        <f aca="false">IF(D291="","",ROUND(SQRT(((D291+G291)*O291/100)^2+(J291*(D291+G291)*0.07933)^2),0))</f>
        <v>77</v>
      </c>
      <c r="U291" s="32"/>
    </row>
    <row r="292" customFormat="false" ht="15" hidden="false" customHeight="false" outlineLevel="0" collapsed="false">
      <c r="A292" s="32" t="s">
        <v>418</v>
      </c>
      <c r="B292" s="32" t="s">
        <v>325</v>
      </c>
      <c r="C292" s="32" t="s">
        <v>502</v>
      </c>
      <c r="D292" s="59" t="n">
        <v>718</v>
      </c>
      <c r="E292" s="59" t="n">
        <v>731</v>
      </c>
      <c r="F292" s="68" t="n">
        <f aca="false">IF(E292="","",D292-E292)</f>
        <v>-13</v>
      </c>
      <c r="G292" s="59" t="n">
        <v>554</v>
      </c>
      <c r="H292" s="59" t="n">
        <v>608</v>
      </c>
      <c r="I292" s="68" t="n">
        <f aca="false">IF(H292="","",G292-H292)</f>
        <v>-54</v>
      </c>
      <c r="J292" s="40" t="n">
        <f aca="false">IF(OR(D292="",D292+G292=0),"",D292/(D292+G292))</f>
        <v>0.564465408805032</v>
      </c>
      <c r="K292" s="40" t="n">
        <f aca="false">IF(E292="","",E292/(E292+H292))</f>
        <v>0.545929798356983</v>
      </c>
      <c r="L292" s="69" t="n">
        <f aca="false">IF(OR(K292="",J292=""),"",(J292-K292)*100)</f>
        <v>1.85356104480486</v>
      </c>
      <c r="M292" s="36" t="n">
        <v>3.65578877277347</v>
      </c>
      <c r="N292" s="36" t="n">
        <v>1.27629670766665</v>
      </c>
      <c r="O292" s="36" t="n">
        <f aca="false">SQRT(M292^2+N292^2)</f>
        <v>3.87217314142037</v>
      </c>
      <c r="P292" s="40" t="n">
        <f aca="false">IF(J292="","",MAX(0,J292-1.96*O292/100))</f>
        <v>0.488570815233192</v>
      </c>
      <c r="Q292" s="40" t="n">
        <f aca="false">IF(J292="","",MIN(1,J292+1.96*O292/100))</f>
        <v>0.640360002376871</v>
      </c>
      <c r="R292" s="32" t="str">
        <f aca="false">IF(L292="","",IF(ABS(L292)&lt;=O292,"Yes","No"))</f>
        <v>Yes</v>
      </c>
      <c r="S292" s="32" t="str">
        <f aca="false">IF(L292="","",IF(ABS(L292)&lt;=1.96*O292,"Yes","No"))</f>
        <v>Yes</v>
      </c>
      <c r="T292" s="59" t="n">
        <f aca="false">IF(D292="","",ROUND(SQRT(((D292+G292)*O292/100)^2+(J292*(D292+G292)*0.07933)^2),0))</f>
        <v>75</v>
      </c>
      <c r="U292" s="32"/>
    </row>
    <row r="293" customFormat="false" ht="15" hidden="false" customHeight="false" outlineLevel="0" collapsed="false">
      <c r="A293" s="32" t="s">
        <v>418</v>
      </c>
      <c r="B293" s="32" t="s">
        <v>325</v>
      </c>
      <c r="C293" s="32" t="s">
        <v>503</v>
      </c>
      <c r="D293" s="59" t="n">
        <v>345</v>
      </c>
      <c r="E293" s="59" t="n">
        <v>388</v>
      </c>
      <c r="F293" s="68" t="n">
        <f aca="false">IF(E293="","",D293-E293)</f>
        <v>-43</v>
      </c>
      <c r="G293" s="59" t="n">
        <v>314</v>
      </c>
      <c r="H293" s="59" t="n">
        <v>338</v>
      </c>
      <c r="I293" s="68" t="n">
        <f aca="false">IF(H293="","",G293-H293)</f>
        <v>-24</v>
      </c>
      <c r="J293" s="40" t="n">
        <f aca="false">IF(OR(D293="",D293+G293=0),"",D293/(D293+G293))</f>
        <v>0.523520485584219</v>
      </c>
      <c r="K293" s="40" t="n">
        <f aca="false">IF(E293="","",E293/(E293+H293))</f>
        <v>0.534435261707989</v>
      </c>
      <c r="L293" s="69" t="n">
        <f aca="false">IF(OR(K293="",J293=""),"",(J293-K293)*100)</f>
        <v>-1.09147761237705</v>
      </c>
      <c r="M293" s="36" t="n">
        <v>3.80525347525913</v>
      </c>
      <c r="N293" s="36" t="n">
        <v>1.27629670766665</v>
      </c>
      <c r="O293" s="36" t="n">
        <f aca="false">SQRT(M293^2+N293^2)</f>
        <v>4.01358783346926</v>
      </c>
      <c r="P293" s="40" t="n">
        <f aca="false">IF(J293="","",MAX(0,J293-1.96*O293/100))</f>
        <v>0.444854164048221</v>
      </c>
      <c r="Q293" s="40" t="n">
        <f aca="false">IF(J293="","",MIN(1,J293+1.96*O293/100))</f>
        <v>0.602186807120216</v>
      </c>
      <c r="R293" s="32" t="str">
        <f aca="false">IF(L293="","",IF(ABS(L293)&lt;=O293,"Yes","No"))</f>
        <v>Yes</v>
      </c>
      <c r="S293" s="32" t="str">
        <f aca="false">IF(L293="","",IF(ABS(L293)&lt;=1.96*O293,"Yes","No"))</f>
        <v>Yes</v>
      </c>
      <c r="T293" s="59" t="n">
        <f aca="false">IF(D293="","",ROUND(SQRT(((D293+G293)*O293/100)^2+(J293*(D293+G293)*0.07897)^2),0))</f>
        <v>38</v>
      </c>
      <c r="U293" s="32"/>
    </row>
    <row r="294" customFormat="false" ht="15" hidden="false" customHeight="false" outlineLevel="0" collapsed="false">
      <c r="A294" s="32" t="s">
        <v>418</v>
      </c>
      <c r="B294" s="32" t="s">
        <v>325</v>
      </c>
      <c r="C294" s="32" t="s">
        <v>504</v>
      </c>
      <c r="D294" s="59" t="n">
        <v>530</v>
      </c>
      <c r="E294" s="59" t="n">
        <v>603</v>
      </c>
      <c r="F294" s="68" t="n">
        <f aca="false">IF(E294="","",D294-E294)</f>
        <v>-73</v>
      </c>
      <c r="G294" s="59" t="n">
        <v>488</v>
      </c>
      <c r="H294" s="59" t="n">
        <v>543</v>
      </c>
      <c r="I294" s="68" t="n">
        <f aca="false">IF(H294="","",G294-H294)</f>
        <v>-55</v>
      </c>
      <c r="J294" s="40" t="n">
        <f aca="false">IF(OR(D294="",D294+G294=0),"",D294/(D294+G294))</f>
        <v>0.520628683693517</v>
      </c>
      <c r="K294" s="40" t="n">
        <f aca="false">IF(E294="","",E294/(E294+H294))</f>
        <v>0.526178010471204</v>
      </c>
      <c r="L294" s="69" t="n">
        <f aca="false">IF(OR(K294="",J294=""),"",(J294-K294)*100)</f>
        <v>-0.554932677768749</v>
      </c>
      <c r="M294" s="36" t="n">
        <v>3.65578877277347</v>
      </c>
      <c r="N294" s="36" t="n">
        <v>1.27629670766665</v>
      </c>
      <c r="O294" s="36" t="n">
        <f aca="false">SQRT(M294^2+N294^2)</f>
        <v>3.87217314142037</v>
      </c>
      <c r="P294" s="40" t="n">
        <f aca="false">IF(J294="","",MAX(0,J294-1.96*O294/100))</f>
        <v>0.444734090121677</v>
      </c>
      <c r="Q294" s="40" t="n">
        <f aca="false">IF(J294="","",MIN(1,J294+1.96*O294/100))</f>
        <v>0.596523277265356</v>
      </c>
      <c r="R294" s="32" t="str">
        <f aca="false">IF(L294="","",IF(ABS(L294)&lt;=O294,"Yes","No"))</f>
        <v>Yes</v>
      </c>
      <c r="S294" s="32" t="str">
        <f aca="false">IF(L294="","",IF(ABS(L294)&lt;=1.96*O294,"Yes","No"))</f>
        <v>Yes</v>
      </c>
      <c r="T294" s="59" t="n">
        <f aca="false">IF(D294="","",ROUND(SQRT(((D294+G294)*O294/100)^2+(J294*(D294+G294)*0.07933)^2),0))</f>
        <v>58</v>
      </c>
      <c r="U294" s="32"/>
    </row>
    <row r="295" customFormat="false" ht="15" hidden="false" customHeight="false" outlineLevel="0" collapsed="false">
      <c r="A295" s="32" t="s">
        <v>418</v>
      </c>
      <c r="B295" s="32" t="s">
        <v>325</v>
      </c>
      <c r="C295" s="32" t="s">
        <v>505</v>
      </c>
      <c r="D295" s="59" t="n">
        <v>584</v>
      </c>
      <c r="E295" s="59" t="n">
        <v>656</v>
      </c>
      <c r="F295" s="68" t="n">
        <f aca="false">IF(E295="","",D295-E295)</f>
        <v>-72</v>
      </c>
      <c r="G295" s="59" t="n">
        <v>451</v>
      </c>
      <c r="H295" s="59" t="n">
        <v>499</v>
      </c>
      <c r="I295" s="68" t="n">
        <f aca="false">IF(H295="","",G295-H295)</f>
        <v>-48</v>
      </c>
      <c r="J295" s="40" t="n">
        <f aca="false">IF(OR(D295="",D295+G295=0),"",D295/(D295+G295))</f>
        <v>0.564251207729469</v>
      </c>
      <c r="K295" s="40" t="n">
        <f aca="false">IF(E295="","",E295/(E295+H295))</f>
        <v>0.567965367965368</v>
      </c>
      <c r="L295" s="69" t="n">
        <f aca="false">IF(OR(K295="",J295=""),"",(J295-K295)*100)</f>
        <v>-0.371416023589943</v>
      </c>
      <c r="M295" s="36" t="n">
        <v>3.65578877277347</v>
      </c>
      <c r="N295" s="36" t="n">
        <v>1.27629670766665</v>
      </c>
      <c r="O295" s="36" t="n">
        <f aca="false">SQRT(M295^2+N295^2)</f>
        <v>3.87217314142037</v>
      </c>
      <c r="P295" s="40" t="n">
        <f aca="false">IF(J295="","",MAX(0,J295-1.96*O295/100))</f>
        <v>0.488356614157629</v>
      </c>
      <c r="Q295" s="40" t="n">
        <f aca="false">IF(J295="","",MIN(1,J295+1.96*O295/100))</f>
        <v>0.640145801301308</v>
      </c>
      <c r="R295" s="32" t="str">
        <f aca="false">IF(L295="","",IF(ABS(L295)&lt;=O295,"Yes","No"))</f>
        <v>Yes</v>
      </c>
      <c r="S295" s="32" t="str">
        <f aca="false">IF(L295="","",IF(ABS(L295)&lt;=1.96*O295,"Yes","No"))</f>
        <v>Yes</v>
      </c>
      <c r="T295" s="59" t="n">
        <f aca="false">IF(D295="","",ROUND(SQRT(((D295+G295)*O295/100)^2+(J295*(D295+G295)*0.07933)^2),0))</f>
        <v>61</v>
      </c>
      <c r="U295" s="32"/>
    </row>
    <row r="296" customFormat="false" ht="15" hidden="false" customHeight="false" outlineLevel="0" collapsed="false">
      <c r="A296" s="32" t="s">
        <v>418</v>
      </c>
      <c r="B296" s="32" t="s">
        <v>325</v>
      </c>
      <c r="C296" s="32" t="s">
        <v>506</v>
      </c>
      <c r="D296" s="59" t="n">
        <v>389</v>
      </c>
      <c r="E296" s="59" t="n">
        <v>422</v>
      </c>
      <c r="F296" s="68" t="n">
        <f aca="false">IF(E296="","",D296-E296)</f>
        <v>-33</v>
      </c>
      <c r="G296" s="59" t="n">
        <v>348</v>
      </c>
      <c r="H296" s="59" t="n">
        <v>349</v>
      </c>
      <c r="I296" s="68" t="n">
        <f aca="false">IF(H296="","",G296-H296)</f>
        <v>-1</v>
      </c>
      <c r="J296" s="40" t="n">
        <f aca="false">IF(OR(D296="",D296+G296=0),"",D296/(D296+G296))</f>
        <v>0.527815468113976</v>
      </c>
      <c r="K296" s="40" t="n">
        <f aca="false">IF(E296="","",E296/(E296+H296))</f>
        <v>0.547341115434501</v>
      </c>
      <c r="L296" s="69" t="n">
        <f aca="false">IF(OR(K296="",J296=""),"",(J296-K296)*100)</f>
        <v>-1.95256473205251</v>
      </c>
      <c r="M296" s="36" t="n">
        <v>3.80525347525913</v>
      </c>
      <c r="N296" s="36" t="n">
        <v>1.27629670766665</v>
      </c>
      <c r="O296" s="36" t="n">
        <f aca="false">SQRT(M296^2+N296^2)</f>
        <v>4.01358783346926</v>
      </c>
      <c r="P296" s="40" t="n">
        <f aca="false">IF(J296="","",MAX(0,J296-1.96*O296/100))</f>
        <v>0.449149146577978</v>
      </c>
      <c r="Q296" s="40" t="n">
        <f aca="false">IF(J296="","",MIN(1,J296+1.96*O296/100))</f>
        <v>0.606481789649973</v>
      </c>
      <c r="R296" s="32" t="str">
        <f aca="false">IF(L296="","",IF(ABS(L296)&lt;=O296,"Yes","No"))</f>
        <v>Yes</v>
      </c>
      <c r="S296" s="32" t="str">
        <f aca="false">IF(L296="","",IF(ABS(L296)&lt;=1.96*O296,"Yes","No"))</f>
        <v>Yes</v>
      </c>
      <c r="T296" s="59" t="n">
        <f aca="false">IF(D296="","",ROUND(SQRT(((D296+G296)*O296/100)^2+(J296*(D296+G296)*0.07897)^2),0))</f>
        <v>43</v>
      </c>
      <c r="U296" s="32"/>
    </row>
    <row r="297" customFormat="false" ht="15" hidden="false" customHeight="false" outlineLevel="0" collapsed="false">
      <c r="A297" s="32" t="s">
        <v>418</v>
      </c>
      <c r="B297" s="32" t="s">
        <v>507</v>
      </c>
      <c r="C297" s="32" t="s">
        <v>508</v>
      </c>
      <c r="D297" s="59" t="n">
        <v>437</v>
      </c>
      <c r="E297" s="59" t="n">
        <v>430</v>
      </c>
      <c r="F297" s="68" t="n">
        <f aca="false">IF(E297="","",D297-E297)</f>
        <v>7</v>
      </c>
      <c r="G297" s="59" t="n">
        <v>389</v>
      </c>
      <c r="H297" s="59" t="n">
        <v>446</v>
      </c>
      <c r="I297" s="68" t="n">
        <f aca="false">IF(H297="","",G297-H297)</f>
        <v>-57</v>
      </c>
      <c r="J297" s="40" t="n">
        <f aca="false">IF(OR(D297="",D297+G297=0),"",D297/(D297+G297))</f>
        <v>0.529055690072639</v>
      </c>
      <c r="K297" s="40" t="n">
        <f aca="false">IF(E297="","",E297/(E297+H297))</f>
        <v>0.490867579908676</v>
      </c>
      <c r="L297" s="69" t="n">
        <f aca="false">IF(OR(K297="",J297=""),"",(J297-K297)*100)</f>
        <v>3.81881101639634</v>
      </c>
      <c r="M297" s="36" t="n">
        <v>3.80525347525913</v>
      </c>
      <c r="N297" s="36" t="n">
        <v>1.27629670766665</v>
      </c>
      <c r="O297" s="36" t="n">
        <f aca="false">SQRT(M297^2+N297^2)</f>
        <v>4.01358783346926</v>
      </c>
      <c r="P297" s="40" t="n">
        <f aca="false">IF(J297="","",MAX(0,J297-1.96*O297/100))</f>
        <v>0.450389368536642</v>
      </c>
      <c r="Q297" s="40" t="n">
        <f aca="false">IF(J297="","",MIN(1,J297+1.96*O297/100))</f>
        <v>0.607722011608637</v>
      </c>
      <c r="R297" s="32" t="str">
        <f aca="false">IF(L297="","",IF(ABS(L297)&lt;=O297,"Yes","No"))</f>
        <v>Yes</v>
      </c>
      <c r="S297" s="32" t="str">
        <f aca="false">IF(L297="","",IF(ABS(L297)&lt;=1.96*O297,"Yes","No"))</f>
        <v>Yes</v>
      </c>
      <c r="T297" s="59" t="n">
        <f aca="false">IF(D297="","",ROUND(SQRT(((D297+G297)*O297/100)^2+(J297*(D297+G297)*0.07897)^2),0))</f>
        <v>48</v>
      </c>
      <c r="U297" s="32"/>
    </row>
    <row r="298" customFormat="false" ht="15" hidden="false" customHeight="false" outlineLevel="0" collapsed="false">
      <c r="A298" s="32" t="s">
        <v>418</v>
      </c>
      <c r="B298" s="32" t="s">
        <v>507</v>
      </c>
      <c r="C298" s="32" t="s">
        <v>509</v>
      </c>
      <c r="D298" s="59" t="n">
        <v>342</v>
      </c>
      <c r="E298" s="59" t="n">
        <v>363</v>
      </c>
      <c r="F298" s="68" t="n">
        <f aca="false">IF(E298="","",D298-E298)</f>
        <v>-21</v>
      </c>
      <c r="G298" s="59" t="n">
        <v>282</v>
      </c>
      <c r="H298" s="59" t="n">
        <v>318</v>
      </c>
      <c r="I298" s="68" t="n">
        <f aca="false">IF(H298="","",G298-H298)</f>
        <v>-36</v>
      </c>
      <c r="J298" s="40" t="n">
        <f aca="false">IF(OR(D298="",D298+G298=0),"",D298/(D298+G298))</f>
        <v>0.548076923076923</v>
      </c>
      <c r="K298" s="40" t="n">
        <f aca="false">IF(E298="","",E298/(E298+H298))</f>
        <v>0.533039647577093</v>
      </c>
      <c r="L298" s="69" t="n">
        <f aca="false">IF(OR(K298="",J298=""),"",(J298-K298)*100)</f>
        <v>1.50372754998306</v>
      </c>
      <c r="M298" s="36" t="n">
        <v>3.80525347525913</v>
      </c>
      <c r="N298" s="36" t="n">
        <v>1.27629670766665</v>
      </c>
      <c r="O298" s="36" t="n">
        <f aca="false">SQRT(M298^2+N298^2)</f>
        <v>4.01358783346926</v>
      </c>
      <c r="P298" s="40" t="n">
        <f aca="false">IF(J298="","",MAX(0,J298-1.96*O298/100))</f>
        <v>0.469410601540926</v>
      </c>
      <c r="Q298" s="40" t="n">
        <f aca="false">IF(J298="","",MIN(1,J298+1.96*O298/100))</f>
        <v>0.626743244612921</v>
      </c>
      <c r="R298" s="32" t="str">
        <f aca="false">IF(L298="","",IF(ABS(L298)&lt;=O298,"Yes","No"))</f>
        <v>Yes</v>
      </c>
      <c r="S298" s="32" t="str">
        <f aca="false">IF(L298="","",IF(ABS(L298)&lt;=1.96*O298,"Yes","No"))</f>
        <v>Yes</v>
      </c>
      <c r="T298" s="59" t="n">
        <f aca="false">IF(D298="","",ROUND(SQRT(((D298+G298)*O298/100)^2+(J298*(D298+G298)*0.07897)^2),0))</f>
        <v>37</v>
      </c>
      <c r="U298" s="32"/>
    </row>
    <row r="299" customFormat="false" ht="15" hidden="false" customHeight="false" outlineLevel="0" collapsed="false">
      <c r="A299" s="32" t="s">
        <v>418</v>
      </c>
      <c r="B299" s="32" t="s">
        <v>507</v>
      </c>
      <c r="C299" s="32" t="s">
        <v>510</v>
      </c>
      <c r="D299" s="59" t="n">
        <v>538</v>
      </c>
      <c r="E299" s="59" t="n">
        <v>579</v>
      </c>
      <c r="F299" s="68" t="n">
        <f aca="false">IF(E299="","",D299-E299)</f>
        <v>-41</v>
      </c>
      <c r="G299" s="59" t="n">
        <v>435</v>
      </c>
      <c r="H299" s="59" t="n">
        <v>437</v>
      </c>
      <c r="I299" s="68" t="n">
        <f aca="false">IF(H299="","",G299-H299)</f>
        <v>-2</v>
      </c>
      <c r="J299" s="40" t="n">
        <f aca="false">IF(OR(D299="",D299+G299=0),"",D299/(D299+G299))</f>
        <v>0.552929085303186</v>
      </c>
      <c r="K299" s="40" t="n">
        <f aca="false">IF(E299="","",E299/(E299+H299))</f>
        <v>0.56988188976378</v>
      </c>
      <c r="L299" s="69" t="n">
        <f aca="false">IF(OR(K299="",J299=""),"",(J299-K299)*100)</f>
        <v>-1.69528044605934</v>
      </c>
      <c r="M299" s="36" t="n">
        <v>3.65578877277347</v>
      </c>
      <c r="N299" s="36" t="n">
        <v>1.27629670766665</v>
      </c>
      <c r="O299" s="36" t="n">
        <f aca="false">SQRT(M299^2+N299^2)</f>
        <v>3.87217314142037</v>
      </c>
      <c r="P299" s="40" t="n">
        <f aca="false">IF(J299="","",MAX(0,J299-1.96*O299/100))</f>
        <v>0.477034491731347</v>
      </c>
      <c r="Q299" s="40" t="n">
        <f aca="false">IF(J299="","",MIN(1,J299+1.96*O299/100))</f>
        <v>0.628823678875025</v>
      </c>
      <c r="R299" s="32" t="str">
        <f aca="false">IF(L299="","",IF(ABS(L299)&lt;=O299,"Yes","No"))</f>
        <v>Yes</v>
      </c>
      <c r="S299" s="32" t="str">
        <f aca="false">IF(L299="","",IF(ABS(L299)&lt;=1.96*O299,"Yes","No"))</f>
        <v>Yes</v>
      </c>
      <c r="T299" s="59" t="n">
        <f aca="false">IF(D299="","",ROUND(SQRT(((D299+G299)*O299/100)^2+(J299*(D299+G299)*0.07933)^2),0))</f>
        <v>57</v>
      </c>
      <c r="U299" s="32"/>
    </row>
    <row r="300" customFormat="false" ht="15" hidden="false" customHeight="false" outlineLevel="0" collapsed="false">
      <c r="A300" s="32" t="s">
        <v>418</v>
      </c>
      <c r="B300" s="32" t="s">
        <v>511</v>
      </c>
      <c r="C300" s="32" t="s">
        <v>512</v>
      </c>
      <c r="D300" s="59" t="n">
        <v>418</v>
      </c>
      <c r="E300" s="59" t="n">
        <v>454</v>
      </c>
      <c r="F300" s="68" t="n">
        <f aca="false">IF(E300="","",D300-E300)</f>
        <v>-36</v>
      </c>
      <c r="G300" s="59" t="n">
        <v>743</v>
      </c>
      <c r="H300" s="59" t="n">
        <v>825</v>
      </c>
      <c r="I300" s="68" t="n">
        <f aca="false">IF(H300="","",G300-H300)</f>
        <v>-82</v>
      </c>
      <c r="J300" s="40" t="n">
        <f aca="false">IF(OR(D300="",D300+G300=0),"",D300/(D300+G300))</f>
        <v>0.360034453057709</v>
      </c>
      <c r="K300" s="40" t="n">
        <f aca="false">IF(E300="","",E300/(E300+H300))</f>
        <v>0.354964816262705</v>
      </c>
      <c r="L300" s="69" t="n">
        <f aca="false">IF(OR(K300="",J300=""),"",(J300-K300)*100)</f>
        <v>0.506963679500361</v>
      </c>
      <c r="M300" s="36" t="n">
        <v>3.65578877277347</v>
      </c>
      <c r="N300" s="36" t="n">
        <v>1.27629670766665</v>
      </c>
      <c r="O300" s="36" t="n">
        <f aca="false">SQRT(M300^2+N300^2)</f>
        <v>3.87217314142037</v>
      </c>
      <c r="P300" s="40" t="n">
        <f aca="false">IF(J300="","",MAX(0,J300-1.96*O300/100))</f>
        <v>0.28413985948587</v>
      </c>
      <c r="Q300" s="40" t="n">
        <f aca="false">IF(J300="","",MIN(1,J300+1.96*O300/100))</f>
        <v>0.435929046629548</v>
      </c>
      <c r="R300" s="32" t="str">
        <f aca="false">IF(L300="","",IF(ABS(L300)&lt;=O300,"Yes","No"))</f>
        <v>Yes</v>
      </c>
      <c r="S300" s="32" t="str">
        <f aca="false">IF(L300="","",IF(ABS(L300)&lt;=1.96*O300,"Yes","No"))</f>
        <v>Yes</v>
      </c>
      <c r="T300" s="59" t="n">
        <f aca="false">IF(D300="","",ROUND(SQRT(((D300+G300)*O300/100)^2+(J300*(D300+G300)*0.07933)^2),0))</f>
        <v>56</v>
      </c>
      <c r="U300" s="32"/>
    </row>
    <row r="301" customFormat="false" ht="15" hidden="false" customHeight="false" outlineLevel="0" collapsed="false">
      <c r="A301" s="32" t="s">
        <v>418</v>
      </c>
      <c r="B301" s="32" t="s">
        <v>511</v>
      </c>
      <c r="C301" s="32" t="s">
        <v>513</v>
      </c>
      <c r="D301" s="59" t="n">
        <v>445</v>
      </c>
      <c r="E301" s="59" t="n">
        <v>529</v>
      </c>
      <c r="F301" s="68" t="n">
        <f aca="false">IF(E301="","",D301-E301)</f>
        <v>-84</v>
      </c>
      <c r="G301" s="59" t="n">
        <v>811</v>
      </c>
      <c r="H301" s="59" t="n">
        <v>916</v>
      </c>
      <c r="I301" s="68" t="n">
        <f aca="false">IF(H301="","",G301-H301)</f>
        <v>-105</v>
      </c>
      <c r="J301" s="40" t="n">
        <f aca="false">IF(OR(D301="",D301+G301=0),"",D301/(D301+G301))</f>
        <v>0.354299363057325</v>
      </c>
      <c r="K301" s="40" t="n">
        <f aca="false">IF(E301="","",E301/(E301+H301))</f>
        <v>0.366089965397924</v>
      </c>
      <c r="L301" s="69" t="n">
        <f aca="false">IF(OR(K301="",J301=""),"",(J301-K301)*100)</f>
        <v>-1.1790602340599</v>
      </c>
      <c r="M301" s="36" t="n">
        <v>3.65578877277347</v>
      </c>
      <c r="N301" s="36" t="n">
        <v>1.27629670766665</v>
      </c>
      <c r="O301" s="36" t="n">
        <f aca="false">SQRT(M301^2+N301^2)</f>
        <v>3.87217314142037</v>
      </c>
      <c r="P301" s="40" t="n">
        <f aca="false">IF(J301="","",MAX(0,J301-1.96*O301/100))</f>
        <v>0.278404769485486</v>
      </c>
      <c r="Q301" s="40" t="n">
        <f aca="false">IF(J301="","",MIN(1,J301+1.96*O301/100))</f>
        <v>0.430193956629164</v>
      </c>
      <c r="R301" s="32" t="str">
        <f aca="false">IF(L301="","",IF(ABS(L301)&lt;=O301,"Yes","No"))</f>
        <v>Yes</v>
      </c>
      <c r="S301" s="32" t="str">
        <f aca="false">IF(L301="","",IF(ABS(L301)&lt;=1.96*O301,"Yes","No"))</f>
        <v>Yes</v>
      </c>
      <c r="T301" s="59" t="n">
        <f aca="false">IF(D301="","",ROUND(SQRT(((D301+G301)*O301/100)^2+(J301*(D301+G301)*0.07933)^2),0))</f>
        <v>60</v>
      </c>
      <c r="U301" s="32"/>
    </row>
    <row r="302" customFormat="false" ht="15" hidden="false" customHeight="false" outlineLevel="0" collapsed="false">
      <c r="A302" s="32" t="s">
        <v>418</v>
      </c>
      <c r="B302" s="32" t="s">
        <v>511</v>
      </c>
      <c r="C302" s="32" t="s">
        <v>514</v>
      </c>
      <c r="D302" s="59" t="n">
        <v>166</v>
      </c>
      <c r="E302" s="59" t="n">
        <v>142</v>
      </c>
      <c r="F302" s="68" t="n">
        <f aca="false">IF(E302="","",D302-E302)</f>
        <v>24</v>
      </c>
      <c r="G302" s="59" t="n">
        <v>312</v>
      </c>
      <c r="H302" s="59" t="n">
        <v>349</v>
      </c>
      <c r="I302" s="68" t="n">
        <f aca="false">IF(H302="","",G302-H302)</f>
        <v>-37</v>
      </c>
      <c r="J302" s="40" t="n">
        <f aca="false">IF(OR(D302="",D302+G302=0),"",D302/(D302+G302))</f>
        <v>0.347280334728034</v>
      </c>
      <c r="K302" s="40" t="n">
        <f aca="false">IF(E302="","",E302/(E302+H302))</f>
        <v>0.289205702647658</v>
      </c>
      <c r="L302" s="69" t="n">
        <f aca="false">IF(OR(K302="",J302=""),"",(J302-K302)*100)</f>
        <v>5.80746320803757</v>
      </c>
      <c r="M302" s="36" t="n">
        <v>4.97544251941188</v>
      </c>
      <c r="N302" s="36" t="n">
        <v>1.27629670766665</v>
      </c>
      <c r="O302" s="36" t="n">
        <f aca="false">SQRT(M302^2+N302^2)</f>
        <v>5.13653205479849</v>
      </c>
      <c r="P302" s="40" t="n">
        <f aca="false">IF(J302="","",MAX(0,J302-1.96*O302/100))</f>
        <v>0.246604306453983</v>
      </c>
      <c r="Q302" s="40" t="n">
        <f aca="false">IF(J302="","",MIN(1,J302+1.96*O302/100))</f>
        <v>0.447956363002084</v>
      </c>
      <c r="R302" s="32" t="str">
        <f aca="false">IF(L302="","",IF(ABS(L302)&lt;=O302,"Yes","No"))</f>
        <v>No</v>
      </c>
      <c r="S302" s="32" t="str">
        <f aca="false">IF(L302="","",IF(ABS(L302)&lt;=1.96*O302,"Yes","No"))</f>
        <v>Yes</v>
      </c>
      <c r="T302" s="59" t="n">
        <f aca="false">IF(D302="","",ROUND(SQRT(((D302+G302)*O302/100)^2+(J302*(D302+G302)*0.12018)^2),0))</f>
        <v>32</v>
      </c>
      <c r="U302" s="32"/>
    </row>
    <row r="303" customFormat="false" ht="15" hidden="false" customHeight="false" outlineLevel="0" collapsed="false">
      <c r="A303" s="32" t="s">
        <v>418</v>
      </c>
      <c r="B303" s="32" t="s">
        <v>511</v>
      </c>
      <c r="C303" s="32" t="s">
        <v>515</v>
      </c>
      <c r="D303" s="59" t="n">
        <v>358</v>
      </c>
      <c r="E303" s="59" t="n">
        <v>400</v>
      </c>
      <c r="F303" s="68" t="n">
        <f aca="false">IF(E303="","",D303-E303)</f>
        <v>-42</v>
      </c>
      <c r="G303" s="59" t="n">
        <v>630</v>
      </c>
      <c r="H303" s="59" t="n">
        <v>731</v>
      </c>
      <c r="I303" s="68" t="n">
        <f aca="false">IF(H303="","",G303-H303)</f>
        <v>-101</v>
      </c>
      <c r="J303" s="40" t="n">
        <f aca="false">IF(OR(D303="",D303+G303=0),"",D303/(D303+G303))</f>
        <v>0.362348178137652</v>
      </c>
      <c r="K303" s="40" t="n">
        <f aca="false">IF(E303="","",E303/(E303+H303))</f>
        <v>0.353669319186561</v>
      </c>
      <c r="L303" s="69" t="n">
        <f aca="false">IF(OR(K303="",J303=""),"",(J303-K303)*100)</f>
        <v>0.867885895109122</v>
      </c>
      <c r="M303" s="36" t="n">
        <v>3.65578877277347</v>
      </c>
      <c r="N303" s="36" t="n">
        <v>1.27629670766665</v>
      </c>
      <c r="O303" s="36" t="n">
        <f aca="false">SQRT(M303^2+N303^2)</f>
        <v>3.87217314142037</v>
      </c>
      <c r="P303" s="40" t="n">
        <f aca="false">IF(J303="","",MAX(0,J303-1.96*O303/100))</f>
        <v>0.286453584565813</v>
      </c>
      <c r="Q303" s="40" t="n">
        <f aca="false">IF(J303="","",MIN(1,J303+1.96*O303/100))</f>
        <v>0.438242771709491</v>
      </c>
      <c r="R303" s="32" t="str">
        <f aca="false">IF(L303="","",IF(ABS(L303)&lt;=O303,"Yes","No"))</f>
        <v>Yes</v>
      </c>
      <c r="S303" s="32" t="str">
        <f aca="false">IF(L303="","",IF(ABS(L303)&lt;=1.96*O303,"Yes","No"))</f>
        <v>Yes</v>
      </c>
      <c r="T303" s="59" t="n">
        <f aca="false">IF(D303="","",ROUND(SQRT(((D303+G303)*O303/100)^2+(J303*(D303+G303)*0.07933)^2),0))</f>
        <v>48</v>
      </c>
      <c r="U303" s="32"/>
    </row>
    <row r="304" customFormat="false" ht="15" hidden="false" customHeight="false" outlineLevel="0" collapsed="false">
      <c r="A304" s="32" t="s">
        <v>418</v>
      </c>
      <c r="B304" s="32" t="s">
        <v>511</v>
      </c>
      <c r="C304" s="32" t="s">
        <v>516</v>
      </c>
      <c r="D304" s="59" t="n">
        <v>252</v>
      </c>
      <c r="E304" s="59" t="n">
        <v>278</v>
      </c>
      <c r="F304" s="68" t="n">
        <f aca="false">IF(E304="","",D304-E304)</f>
        <v>-26</v>
      </c>
      <c r="G304" s="59" t="n">
        <v>452</v>
      </c>
      <c r="H304" s="59" t="n">
        <v>482</v>
      </c>
      <c r="I304" s="68" t="n">
        <f aca="false">IF(H304="","",G304-H304)</f>
        <v>-30</v>
      </c>
      <c r="J304" s="40" t="n">
        <f aca="false">IF(OR(D304="",D304+G304=0),"",D304/(D304+G304))</f>
        <v>0.357954545454545</v>
      </c>
      <c r="K304" s="40" t="n">
        <f aca="false">IF(E304="","",E304/(E304+H304))</f>
        <v>0.365789473684211</v>
      </c>
      <c r="L304" s="69" t="n">
        <f aca="false">IF(OR(K304="",J304=""),"",(J304-K304)*100)</f>
        <v>-0.783492822966508</v>
      </c>
      <c r="M304" s="36" t="n">
        <v>3.80525347525913</v>
      </c>
      <c r="N304" s="36" t="n">
        <v>1.27629670766665</v>
      </c>
      <c r="O304" s="36" t="n">
        <f aca="false">SQRT(M304^2+N304^2)</f>
        <v>4.01358783346926</v>
      </c>
      <c r="P304" s="40" t="n">
        <f aca="false">IF(J304="","",MAX(0,J304-1.96*O304/100))</f>
        <v>0.279288223918548</v>
      </c>
      <c r="Q304" s="40" t="n">
        <f aca="false">IF(J304="","",MIN(1,J304+1.96*O304/100))</f>
        <v>0.436620866990543</v>
      </c>
      <c r="R304" s="32" t="str">
        <f aca="false">IF(L304="","",IF(ABS(L304)&lt;=O304,"Yes","No"))</f>
        <v>Yes</v>
      </c>
      <c r="S304" s="32" t="str">
        <f aca="false">IF(L304="","",IF(ABS(L304)&lt;=1.96*O304,"Yes","No"))</f>
        <v>Yes</v>
      </c>
      <c r="T304" s="59" t="n">
        <f aca="false">IF(D304="","",ROUND(SQRT(((D304+G304)*O304/100)^2+(J304*(D304+G304)*0.07897)^2),0))</f>
        <v>35</v>
      </c>
      <c r="U304" s="32"/>
    </row>
    <row r="305" customFormat="false" ht="15" hidden="false" customHeight="false" outlineLevel="0" collapsed="false">
      <c r="A305" s="32" t="s">
        <v>418</v>
      </c>
      <c r="B305" s="32" t="s">
        <v>517</v>
      </c>
      <c r="C305" s="32" t="s">
        <v>518</v>
      </c>
      <c r="D305" s="59" t="n">
        <v>47</v>
      </c>
      <c r="E305" s="59" t="n">
        <v>203</v>
      </c>
      <c r="F305" s="68" t="n">
        <f aca="false">IF(E305="","",D305-E305)</f>
        <v>-156</v>
      </c>
      <c r="G305" s="59" t="n">
        <v>77</v>
      </c>
      <c r="H305" s="59" t="n">
        <v>331</v>
      </c>
      <c r="I305" s="68" t="n">
        <f aca="false">IF(H305="","",G305-H305)</f>
        <v>-254</v>
      </c>
      <c r="J305" s="40" t="n">
        <f aca="false">IF(OR(D305="",D305+G305=0),"",D305/(D305+G305))</f>
        <v>0.379032258064516</v>
      </c>
      <c r="K305" s="40" t="n">
        <f aca="false">IF(E305="","",E305/(E305+H305))</f>
        <v>0.380149812734082</v>
      </c>
      <c r="L305" s="69" t="n">
        <f aca="false">IF(OR(K305="",J305=""),"",(J305-K305)*100)</f>
        <v>-0.111755466956626</v>
      </c>
      <c r="M305" s="36" t="n">
        <v>4.97544251941188</v>
      </c>
      <c r="N305" s="36" t="n">
        <v>1.27629670766665</v>
      </c>
      <c r="O305" s="36" t="n">
        <f aca="false">SQRT(M305^2+N305^2)</f>
        <v>5.13653205479849</v>
      </c>
      <c r="P305" s="40" t="n">
        <f aca="false">IF(J305="","",MAX(0,J305-1.96*O305/100))</f>
        <v>0.278356229790466</v>
      </c>
      <c r="Q305" s="40" t="n">
        <f aca="false">IF(J305="","",MIN(1,J305+1.96*O305/100))</f>
        <v>0.479708286338567</v>
      </c>
      <c r="R305" s="32" t="str">
        <f aca="false">IF(L305="","",IF(ABS(L305)&lt;=O305,"Yes","No"))</f>
        <v>Yes</v>
      </c>
      <c r="S305" s="32" t="str">
        <f aca="false">IF(L305="","",IF(ABS(L305)&lt;=1.96*O305,"Yes","No"))</f>
        <v>Yes</v>
      </c>
      <c r="T305" s="59" t="n">
        <f aca="false">IF(D305="","",ROUND(SQRT(((D305+G305)*O305/100)^2+(J305*(D305+G305)*0.12018)^2),0))</f>
        <v>9</v>
      </c>
      <c r="U305" s="32"/>
    </row>
    <row r="306" customFormat="false" ht="15" hidden="false" customHeight="false" outlineLevel="0" collapsed="false">
      <c r="A306" s="32" t="s">
        <v>418</v>
      </c>
      <c r="B306" s="32" t="s">
        <v>517</v>
      </c>
      <c r="C306" s="32" t="s">
        <v>519</v>
      </c>
      <c r="D306" s="59" t="n">
        <v>266</v>
      </c>
      <c r="E306" s="59" t="n">
        <v>308</v>
      </c>
      <c r="F306" s="68" t="n">
        <f aca="false">IF(E306="","",D306-E306)</f>
        <v>-42</v>
      </c>
      <c r="G306" s="59" t="n">
        <v>469</v>
      </c>
      <c r="H306" s="59" t="n">
        <v>558</v>
      </c>
      <c r="I306" s="68" t="n">
        <f aca="false">IF(H306="","",G306-H306)</f>
        <v>-89</v>
      </c>
      <c r="J306" s="40" t="n">
        <f aca="false">IF(OR(D306="",D306+G306=0),"",D306/(D306+G306))</f>
        <v>0.361904761904762</v>
      </c>
      <c r="K306" s="40" t="n">
        <f aca="false">IF(E306="","",E306/(E306+H306))</f>
        <v>0.355658198614319</v>
      </c>
      <c r="L306" s="69" t="n">
        <f aca="false">IF(OR(K306="",J306=""),"",(J306-K306)*100)</f>
        <v>0.624656329044321</v>
      </c>
      <c r="M306" s="36" t="n">
        <v>3.80525347525913</v>
      </c>
      <c r="N306" s="36" t="n">
        <v>1.27629670766665</v>
      </c>
      <c r="O306" s="36" t="n">
        <f aca="false">SQRT(M306^2+N306^2)</f>
        <v>4.01358783346926</v>
      </c>
      <c r="P306" s="40" t="n">
        <f aca="false">IF(J306="","",MAX(0,J306-1.96*O306/100))</f>
        <v>0.283238440368764</v>
      </c>
      <c r="Q306" s="40" t="n">
        <f aca="false">IF(J306="","",MIN(1,J306+1.96*O306/100))</f>
        <v>0.440571083440759</v>
      </c>
      <c r="R306" s="32" t="str">
        <f aca="false">IF(L306="","",IF(ABS(L306)&lt;=O306,"Yes","No"))</f>
        <v>Yes</v>
      </c>
      <c r="S306" s="32" t="str">
        <f aca="false">IF(L306="","",IF(ABS(L306)&lt;=1.96*O306,"Yes","No"))</f>
        <v>Yes</v>
      </c>
      <c r="T306" s="59" t="n">
        <f aca="false">IF(D306="","",ROUND(SQRT(((D306+G306)*O306/100)^2+(J306*(D306+G306)*0.07897)^2),0))</f>
        <v>36</v>
      </c>
      <c r="U306" s="32"/>
    </row>
    <row r="307" customFormat="false" ht="15" hidden="false" customHeight="false" outlineLevel="0" collapsed="false">
      <c r="A307" s="32" t="s">
        <v>418</v>
      </c>
      <c r="B307" s="32" t="s">
        <v>520</v>
      </c>
      <c r="C307" s="32" t="s">
        <v>521</v>
      </c>
      <c r="D307" s="59" t="n">
        <v>205</v>
      </c>
      <c r="E307" s="59"/>
      <c r="F307" s="68" t="str">
        <f aca="false">IF(E307="","",D307-E307)</f>
        <v/>
      </c>
      <c r="G307" s="59" t="n">
        <v>266</v>
      </c>
      <c r="H307" s="59"/>
      <c r="I307" s="68" t="str">
        <f aca="false">IF(H307="","",G307-H307)</f>
        <v/>
      </c>
      <c r="J307" s="40" t="n">
        <f aca="false">IF(OR(D307="",D307+G307=0),"",D307/(D307+G307))</f>
        <v>0.435244161358811</v>
      </c>
      <c r="K307" s="40" t="str">
        <f aca="false">IF(E307="","",E307/(E307+H307))</f>
        <v/>
      </c>
      <c r="L307" s="69" t="str">
        <f aca="false">IF(OR(K307="",J307=""),"",(J307-K307)*100)</f>
        <v/>
      </c>
      <c r="M307" s="36" t="n">
        <v>4.97544251941188</v>
      </c>
      <c r="N307" s="36" t="n">
        <v>1.27629670766665</v>
      </c>
      <c r="O307" s="36" t="n">
        <f aca="false">SQRT(M307^2+N307^2)</f>
        <v>5.13653205479849</v>
      </c>
      <c r="P307" s="40" t="n">
        <f aca="false">IF(J307="","",MAX(0,J307-1.96*O307/100))</f>
        <v>0.334568133084761</v>
      </c>
      <c r="Q307" s="40" t="n">
        <f aca="false">IF(J307="","",MIN(1,J307+1.96*O307/100))</f>
        <v>0.535920189632862</v>
      </c>
      <c r="R307" s="32" t="str">
        <f aca="false">IF(L307="","",IF(ABS(L307)&lt;=O307,"Yes","No"))</f>
        <v/>
      </c>
      <c r="S307" s="32" t="str">
        <f aca="false">IF(L307="","",IF(ABS(L307)&lt;=1.96*O307,"Yes","No"))</f>
        <v/>
      </c>
      <c r="T307" s="59" t="n">
        <f aca="false">IF(D307="","",ROUND(SQRT(((D307+G307)*O307/100)^2+(J307*(D307+G307)*0.12018)^2),0))</f>
        <v>35</v>
      </c>
      <c r="U307" s="32" t="s">
        <v>774</v>
      </c>
    </row>
    <row r="308" customFormat="false" ht="15" hidden="false" customHeight="false" outlineLevel="0" collapsed="false">
      <c r="A308" s="32" t="s">
        <v>418</v>
      </c>
      <c r="B308" s="32" t="s">
        <v>520</v>
      </c>
      <c r="C308" s="32" t="s">
        <v>522</v>
      </c>
      <c r="D308" s="59" t="n">
        <v>458</v>
      </c>
      <c r="E308" s="59"/>
      <c r="F308" s="68" t="str">
        <f aca="false">IF(E308="","",D308-E308)</f>
        <v/>
      </c>
      <c r="G308" s="59" t="n">
        <v>550</v>
      </c>
      <c r="H308" s="59"/>
      <c r="I308" s="68" t="str">
        <f aca="false">IF(H308="","",G308-H308)</f>
        <v/>
      </c>
      <c r="J308" s="40" t="n">
        <f aca="false">IF(OR(D308="",D308+G308=0),"",D308/(D308+G308))</f>
        <v>0.454365079365079</v>
      </c>
      <c r="K308" s="40" t="str">
        <f aca="false">IF(E308="","",E308/(E308+H308))</f>
        <v/>
      </c>
      <c r="L308" s="69" t="str">
        <f aca="false">IF(OR(K308="",J308=""),"",(J308-K308)*100)</f>
        <v/>
      </c>
      <c r="M308" s="36" t="n">
        <v>3.65578877277347</v>
      </c>
      <c r="N308" s="36" t="n">
        <v>1.27629670766665</v>
      </c>
      <c r="O308" s="36" t="n">
        <f aca="false">SQRT(M308^2+N308^2)</f>
        <v>3.87217314142037</v>
      </c>
      <c r="P308" s="40" t="n">
        <f aca="false">IF(J308="","",MAX(0,J308-1.96*O308/100))</f>
        <v>0.37847048579324</v>
      </c>
      <c r="Q308" s="40" t="n">
        <f aca="false">IF(J308="","",MIN(1,J308+1.96*O308/100))</f>
        <v>0.530259672936919</v>
      </c>
      <c r="R308" s="32" t="str">
        <f aca="false">IF(L308="","",IF(ABS(L308)&lt;=O308,"Yes","No"))</f>
        <v/>
      </c>
      <c r="S308" s="32" t="str">
        <f aca="false">IF(L308="","",IF(ABS(L308)&lt;=1.96*O308,"Yes","No"))</f>
        <v/>
      </c>
      <c r="T308" s="59" t="n">
        <f aca="false">IF(D308="","",ROUND(SQRT(((D308+G308)*O308/100)^2+(J308*(D308+G308)*0.07933)^2),0))</f>
        <v>53</v>
      </c>
      <c r="U308" s="32" t="s">
        <v>774</v>
      </c>
    </row>
    <row r="309" customFormat="false" ht="15" hidden="false" customHeight="false" outlineLevel="0" collapsed="false">
      <c r="A309" s="32" t="s">
        <v>418</v>
      </c>
      <c r="B309" s="32" t="s">
        <v>520</v>
      </c>
      <c r="C309" s="32" t="s">
        <v>523</v>
      </c>
      <c r="D309" s="59" t="n">
        <v>450</v>
      </c>
      <c r="E309" s="59" t="n">
        <v>496</v>
      </c>
      <c r="F309" s="68" t="n">
        <f aca="false">IF(E309="","",D309-E309)</f>
        <v>-46</v>
      </c>
      <c r="G309" s="59" t="n">
        <v>600</v>
      </c>
      <c r="H309" s="59" t="n">
        <v>652</v>
      </c>
      <c r="I309" s="68" t="n">
        <f aca="false">IF(H309="","",G309-H309)</f>
        <v>-52</v>
      </c>
      <c r="J309" s="40" t="n">
        <f aca="false">IF(OR(D309="",D309+G309=0),"",D309/(D309+G309))</f>
        <v>0.428571428571429</v>
      </c>
      <c r="K309" s="40" t="n">
        <f aca="false">IF(E309="","",E309/(E309+H309))</f>
        <v>0.43205574912892</v>
      </c>
      <c r="L309" s="69" t="n">
        <f aca="false">IF(OR(K309="",J309=""),"",(J309-K309)*100)</f>
        <v>-0.348432055749132</v>
      </c>
      <c r="M309" s="36" t="n">
        <v>3.65578877277347</v>
      </c>
      <c r="N309" s="36" t="n">
        <v>1.27629670766665</v>
      </c>
      <c r="O309" s="36" t="n">
        <f aca="false">SQRT(M309^2+N309^2)</f>
        <v>3.87217314142037</v>
      </c>
      <c r="P309" s="40" t="n">
        <f aca="false">IF(J309="","",MAX(0,J309-1.96*O309/100))</f>
        <v>0.352676834999589</v>
      </c>
      <c r="Q309" s="40" t="n">
        <f aca="false">IF(J309="","",MIN(1,J309+1.96*O309/100))</f>
        <v>0.504466022143268</v>
      </c>
      <c r="R309" s="32" t="str">
        <f aca="false">IF(L309="","",IF(ABS(L309)&lt;=O309,"Yes","No"))</f>
        <v>Yes</v>
      </c>
      <c r="S309" s="32" t="str">
        <f aca="false">IF(L309="","",IF(ABS(L309)&lt;=1.96*O309,"Yes","No"))</f>
        <v>Yes</v>
      </c>
      <c r="T309" s="59" t="n">
        <f aca="false">IF(D309="","",ROUND(SQRT(((D309+G309)*O309/100)^2+(J309*(D309+G309)*0.07933)^2),0))</f>
        <v>54</v>
      </c>
      <c r="U309" s="32"/>
    </row>
    <row r="310" customFormat="false" ht="15" hidden="false" customHeight="false" outlineLevel="0" collapsed="false">
      <c r="A310" s="32" t="s">
        <v>418</v>
      </c>
      <c r="B310" s="32" t="s">
        <v>520</v>
      </c>
      <c r="C310" s="32" t="s">
        <v>524</v>
      </c>
      <c r="D310" s="59" t="n">
        <v>435</v>
      </c>
      <c r="E310" s="59"/>
      <c r="F310" s="68" t="str">
        <f aca="false">IF(E310="","",D310-E310)</f>
        <v/>
      </c>
      <c r="G310" s="59" t="n">
        <v>571</v>
      </c>
      <c r="H310" s="59"/>
      <c r="I310" s="68" t="str">
        <f aca="false">IF(H310="","",G310-H310)</f>
        <v/>
      </c>
      <c r="J310" s="40" t="n">
        <f aca="false">IF(OR(D310="",D310+G310=0),"",D310/(D310+G310))</f>
        <v>0.432405566600398</v>
      </c>
      <c r="K310" s="40" t="str">
        <f aca="false">IF(E310="","",E310/(E310+H310))</f>
        <v/>
      </c>
      <c r="L310" s="69" t="str">
        <f aca="false">IF(OR(K310="",J310=""),"",(J310-K310)*100)</f>
        <v/>
      </c>
      <c r="M310" s="36" t="n">
        <v>3.65578877277347</v>
      </c>
      <c r="N310" s="36" t="n">
        <v>1.27629670766665</v>
      </c>
      <c r="O310" s="36" t="n">
        <f aca="false">SQRT(M310^2+N310^2)</f>
        <v>3.87217314142037</v>
      </c>
      <c r="P310" s="40" t="n">
        <f aca="false">IF(J310="","",MAX(0,J310-1.96*O310/100))</f>
        <v>0.356510973028558</v>
      </c>
      <c r="Q310" s="40" t="n">
        <f aca="false">IF(J310="","",MIN(1,J310+1.96*O310/100))</f>
        <v>0.508300160172237</v>
      </c>
      <c r="R310" s="32" t="str">
        <f aca="false">IF(L310="","",IF(ABS(L310)&lt;=O310,"Yes","No"))</f>
        <v/>
      </c>
      <c r="S310" s="32" t="str">
        <f aca="false">IF(L310="","",IF(ABS(L310)&lt;=1.96*O310,"Yes","No"))</f>
        <v/>
      </c>
      <c r="T310" s="59" t="n">
        <f aca="false">IF(D310="","",ROUND(SQRT(((D310+G310)*O310/100)^2+(J310*(D310+G310)*0.07933)^2),0))</f>
        <v>52</v>
      </c>
      <c r="U310" s="32" t="s">
        <v>774</v>
      </c>
    </row>
    <row r="311" customFormat="false" ht="15" hidden="false" customHeight="false" outlineLevel="0" collapsed="false">
      <c r="A311" s="32" t="s">
        <v>418</v>
      </c>
      <c r="B311" s="32" t="s">
        <v>525</v>
      </c>
      <c r="C311" s="32" t="s">
        <v>526</v>
      </c>
      <c r="D311" s="59" t="n">
        <v>475</v>
      </c>
      <c r="E311" s="59" t="n">
        <v>508</v>
      </c>
      <c r="F311" s="68" t="n">
        <f aca="false">IF(E311="","",D311-E311)</f>
        <v>-33</v>
      </c>
      <c r="G311" s="59" t="n">
        <v>429</v>
      </c>
      <c r="H311" s="59" t="n">
        <v>437</v>
      </c>
      <c r="I311" s="68" t="n">
        <f aca="false">IF(H311="","",G311-H311)</f>
        <v>-8</v>
      </c>
      <c r="J311" s="40" t="n">
        <f aca="false">IF(OR(D311="",D311+G311=0),"",D311/(D311+G311))</f>
        <v>0.525442477876106</v>
      </c>
      <c r="K311" s="40" t="n">
        <f aca="false">IF(E311="","",E311/(E311+H311))</f>
        <v>0.537566137566138</v>
      </c>
      <c r="L311" s="69" t="n">
        <f aca="false">IF(OR(K311="",J311=""),"",(J311-K311)*100)</f>
        <v>-1.21236596900314</v>
      </c>
      <c r="M311" s="36" t="n">
        <v>3.65578877277347</v>
      </c>
      <c r="N311" s="36" t="n">
        <v>1.27629670766665</v>
      </c>
      <c r="O311" s="36" t="n">
        <f aca="false">SQRT(M311^2+N311^2)</f>
        <v>3.87217314142037</v>
      </c>
      <c r="P311" s="40" t="n">
        <f aca="false">IF(J311="","",MAX(0,J311-1.96*O311/100))</f>
        <v>0.449547884304267</v>
      </c>
      <c r="Q311" s="40" t="n">
        <f aca="false">IF(J311="","",MIN(1,J311+1.96*O311/100))</f>
        <v>0.601337071447946</v>
      </c>
      <c r="R311" s="32" t="str">
        <f aca="false">IF(L311="","",IF(ABS(L311)&lt;=O311,"Yes","No"))</f>
        <v>Yes</v>
      </c>
      <c r="S311" s="32" t="str">
        <f aca="false">IF(L311="","",IF(ABS(L311)&lt;=1.96*O311,"Yes","No"))</f>
        <v>Yes</v>
      </c>
      <c r="T311" s="59" t="n">
        <f aca="false">IF(D311="","",ROUND(SQRT(((D311+G311)*O311/100)^2+(J311*(D311+G311)*0.07933)^2),0))</f>
        <v>51</v>
      </c>
      <c r="U311" s="32"/>
    </row>
    <row r="312" customFormat="false" ht="15" hidden="false" customHeight="false" outlineLevel="0" collapsed="false">
      <c r="A312" s="32" t="s">
        <v>418</v>
      </c>
      <c r="B312" s="32" t="s">
        <v>525</v>
      </c>
      <c r="C312" s="32" t="s">
        <v>527</v>
      </c>
      <c r="D312" s="59" t="n">
        <v>520</v>
      </c>
      <c r="E312" s="59" t="n">
        <v>524</v>
      </c>
      <c r="F312" s="68" t="n">
        <f aca="false">IF(E312="","",D312-E312)</f>
        <v>-4</v>
      </c>
      <c r="G312" s="59" t="n">
        <v>569</v>
      </c>
      <c r="H312" s="59" t="n">
        <v>659</v>
      </c>
      <c r="I312" s="68" t="n">
        <f aca="false">IF(H312="","",G312-H312)</f>
        <v>-90</v>
      </c>
      <c r="J312" s="40" t="n">
        <f aca="false">IF(OR(D312="",D312+G312=0),"",D312/(D312+G312))</f>
        <v>0.477502295684114</v>
      </c>
      <c r="K312" s="40" t="n">
        <f aca="false">IF(E312="","",E312/(E312+H312))</f>
        <v>0.442941673710905</v>
      </c>
      <c r="L312" s="69" t="n">
        <f aca="false">IF(OR(K312="",J312=""),"",(J312-K312)*100)</f>
        <v>3.45606219732094</v>
      </c>
      <c r="M312" s="36" t="n">
        <v>3.65578877277347</v>
      </c>
      <c r="N312" s="36" t="n">
        <v>1.27629670766665</v>
      </c>
      <c r="O312" s="36" t="n">
        <f aca="false">SQRT(M312^2+N312^2)</f>
        <v>3.87217314142037</v>
      </c>
      <c r="P312" s="40" t="n">
        <f aca="false">IF(J312="","",MAX(0,J312-1.96*O312/100))</f>
        <v>0.401607702112275</v>
      </c>
      <c r="Q312" s="40" t="n">
        <f aca="false">IF(J312="","",MIN(1,J312+1.96*O312/100))</f>
        <v>0.553396889255953</v>
      </c>
      <c r="R312" s="32" t="str">
        <f aca="false">IF(L312="","",IF(ABS(L312)&lt;=O312,"Yes","No"))</f>
        <v>Yes</v>
      </c>
      <c r="S312" s="32" t="str">
        <f aca="false">IF(L312="","",IF(ABS(L312)&lt;=1.96*O312,"Yes","No"))</f>
        <v>Yes</v>
      </c>
      <c r="T312" s="59" t="n">
        <f aca="false">IF(D312="","",ROUND(SQRT(((D312+G312)*O312/100)^2+(J312*(D312+G312)*0.07933)^2),0))</f>
        <v>59</v>
      </c>
      <c r="U312" s="32"/>
    </row>
    <row r="313" customFormat="false" ht="15" hidden="false" customHeight="false" outlineLevel="0" collapsed="false">
      <c r="A313" s="32" t="s">
        <v>418</v>
      </c>
      <c r="B313" s="32" t="s">
        <v>525</v>
      </c>
      <c r="C313" s="32" t="s">
        <v>528</v>
      </c>
      <c r="D313" s="59" t="n">
        <v>254</v>
      </c>
      <c r="E313" s="59"/>
      <c r="F313" s="68" t="str">
        <f aca="false">IF(E313="","",D313-E313)</f>
        <v/>
      </c>
      <c r="G313" s="59" t="n">
        <v>252</v>
      </c>
      <c r="H313" s="59"/>
      <c r="I313" s="68" t="str">
        <f aca="false">IF(H313="","",G313-H313)</f>
        <v/>
      </c>
      <c r="J313" s="40" t="n">
        <f aca="false">IF(OR(D313="",D313+G313=0),"",D313/(D313+G313))</f>
        <v>0.50197628458498</v>
      </c>
      <c r="K313" s="40" t="str">
        <f aca="false">IF(E313="","",E313/(E313+H313))</f>
        <v/>
      </c>
      <c r="L313" s="69" t="str">
        <f aca="false">IF(OR(K313="",J313=""),"",(J313-K313)*100)</f>
        <v/>
      </c>
      <c r="M313" s="36" t="n">
        <v>4.97544251941188</v>
      </c>
      <c r="N313" s="36" t="n">
        <v>1.27629670766665</v>
      </c>
      <c r="O313" s="36" t="n">
        <f aca="false">SQRT(M313^2+N313^2)</f>
        <v>5.13653205479849</v>
      </c>
      <c r="P313" s="40" t="n">
        <f aca="false">IF(J313="","",MAX(0,J313-1.96*O313/100))</f>
        <v>0.40130025631093</v>
      </c>
      <c r="Q313" s="40" t="n">
        <f aca="false">IF(J313="","",MIN(1,J313+1.96*O313/100))</f>
        <v>0.602652312859031</v>
      </c>
      <c r="R313" s="32" t="str">
        <f aca="false">IF(L313="","",IF(ABS(L313)&lt;=O313,"Yes","No"))</f>
        <v/>
      </c>
      <c r="S313" s="32" t="str">
        <f aca="false">IF(L313="","",IF(ABS(L313)&lt;=1.96*O313,"Yes","No"))</f>
        <v/>
      </c>
      <c r="T313" s="59" t="n">
        <f aca="false">IF(D313="","",ROUND(SQRT(((D313+G313)*O313/100)^2+(J313*(D313+G313)*0.12018)^2),0))</f>
        <v>40</v>
      </c>
      <c r="U313" s="32" t="s">
        <v>774</v>
      </c>
    </row>
    <row r="314" customFormat="false" ht="15" hidden="false" customHeight="false" outlineLevel="0" collapsed="false">
      <c r="A314" s="32" t="s">
        <v>418</v>
      </c>
      <c r="B314" s="32" t="s">
        <v>525</v>
      </c>
      <c r="C314" s="32" t="s">
        <v>529</v>
      </c>
      <c r="D314" s="59" t="n">
        <v>381</v>
      </c>
      <c r="E314" s="59" t="n">
        <v>394</v>
      </c>
      <c r="F314" s="68" t="n">
        <f aca="false">IF(E314="","",D314-E314)</f>
        <v>-13</v>
      </c>
      <c r="G314" s="59" t="n">
        <v>342</v>
      </c>
      <c r="H314" s="59" t="n">
        <v>360</v>
      </c>
      <c r="I314" s="68" t="n">
        <f aca="false">IF(H314="","",G314-H314)</f>
        <v>-18</v>
      </c>
      <c r="J314" s="40" t="n">
        <f aca="false">IF(OR(D314="",D314+G314=0),"",D314/(D314+G314))</f>
        <v>0.526970954356847</v>
      </c>
      <c r="K314" s="40" t="n">
        <f aca="false">IF(E314="","",E314/(E314+H314))</f>
        <v>0.522546419098143</v>
      </c>
      <c r="L314" s="69" t="n">
        <f aca="false">IF(OR(K314="",J314=""),"",(J314-K314)*100)</f>
        <v>0.442453525870323</v>
      </c>
      <c r="M314" s="36" t="n">
        <v>3.80525347525913</v>
      </c>
      <c r="N314" s="36" t="n">
        <v>1.27629670766665</v>
      </c>
      <c r="O314" s="36" t="n">
        <f aca="false">SQRT(M314^2+N314^2)</f>
        <v>4.01358783346926</v>
      </c>
      <c r="P314" s="40" t="n">
        <f aca="false">IF(J314="","",MAX(0,J314-1.96*O314/100))</f>
        <v>0.448304632820849</v>
      </c>
      <c r="Q314" s="40" t="n">
        <f aca="false">IF(J314="","",MIN(1,J314+1.96*O314/100))</f>
        <v>0.605637275892844</v>
      </c>
      <c r="R314" s="32" t="str">
        <f aca="false">IF(L314="","",IF(ABS(L314)&lt;=O314,"Yes","No"))</f>
        <v>Yes</v>
      </c>
      <c r="S314" s="32" t="str">
        <f aca="false">IF(L314="","",IF(ABS(L314)&lt;=1.96*O314,"Yes","No"))</f>
        <v>Yes</v>
      </c>
      <c r="T314" s="59" t="n">
        <f aca="false">IF(D314="","",ROUND(SQRT(((D314+G314)*O314/100)^2+(J314*(D314+G314)*0.07897)^2),0))</f>
        <v>42</v>
      </c>
      <c r="U314" s="32"/>
    </row>
    <row r="315" customFormat="false" ht="15" hidden="false" customHeight="false" outlineLevel="0" collapsed="false">
      <c r="A315" s="32" t="s">
        <v>418</v>
      </c>
      <c r="B315" s="32" t="s">
        <v>525</v>
      </c>
      <c r="C315" s="32" t="s">
        <v>530</v>
      </c>
      <c r="D315" s="59" t="n">
        <v>324</v>
      </c>
      <c r="E315" s="59" t="n">
        <v>350</v>
      </c>
      <c r="F315" s="68" t="n">
        <f aca="false">IF(E315="","",D315-E315)</f>
        <v>-26</v>
      </c>
      <c r="G315" s="59" t="n">
        <v>404</v>
      </c>
      <c r="H315" s="59" t="n">
        <v>475</v>
      </c>
      <c r="I315" s="68" t="n">
        <f aca="false">IF(H315="","",G315-H315)</f>
        <v>-71</v>
      </c>
      <c r="J315" s="40" t="n">
        <f aca="false">IF(OR(D315="",D315+G315=0),"",D315/(D315+G315))</f>
        <v>0.445054945054945</v>
      </c>
      <c r="K315" s="40" t="n">
        <f aca="false">IF(E315="","",E315/(E315+H315))</f>
        <v>0.424242424242424</v>
      </c>
      <c r="L315" s="69" t="n">
        <f aca="false">IF(OR(K315="",J315=""),"",(J315-K315)*100)</f>
        <v>2.08125208125208</v>
      </c>
      <c r="M315" s="36" t="n">
        <v>3.80525347525913</v>
      </c>
      <c r="N315" s="36" t="n">
        <v>1.27629670766665</v>
      </c>
      <c r="O315" s="36" t="n">
        <f aca="false">SQRT(M315^2+N315^2)</f>
        <v>4.01358783346926</v>
      </c>
      <c r="P315" s="40" t="n">
        <f aca="false">IF(J315="","",MAX(0,J315-1.96*O315/100))</f>
        <v>0.366388623518948</v>
      </c>
      <c r="Q315" s="40" t="n">
        <f aca="false">IF(J315="","",MIN(1,J315+1.96*O315/100))</f>
        <v>0.523721266590942</v>
      </c>
      <c r="R315" s="32" t="str">
        <f aca="false">IF(L315="","",IF(ABS(L315)&lt;=O315,"Yes","No"))</f>
        <v>Yes</v>
      </c>
      <c r="S315" s="32" t="str">
        <f aca="false">IF(L315="","",IF(ABS(L315)&lt;=1.96*O315,"Yes","No"))</f>
        <v>Yes</v>
      </c>
      <c r="T315" s="59" t="n">
        <f aca="false">IF(D315="","",ROUND(SQRT(((D315+G315)*O315/100)^2+(J315*(D315+G315)*0.07897)^2),0))</f>
        <v>39</v>
      </c>
      <c r="U315" s="32"/>
    </row>
    <row r="316" customFormat="false" ht="15" hidden="false" customHeight="false" outlineLevel="0" collapsed="false">
      <c r="A316" s="32" t="s">
        <v>418</v>
      </c>
      <c r="B316" s="32" t="s">
        <v>525</v>
      </c>
      <c r="C316" s="32" t="s">
        <v>531</v>
      </c>
      <c r="D316" s="59" t="n">
        <v>324</v>
      </c>
      <c r="E316" s="59"/>
      <c r="F316" s="68" t="str">
        <f aca="false">IF(E316="","",D316-E316)</f>
        <v/>
      </c>
      <c r="G316" s="59" t="n">
        <v>303</v>
      </c>
      <c r="H316" s="59"/>
      <c r="I316" s="68" t="str">
        <f aca="false">IF(H316="","",G316-H316)</f>
        <v/>
      </c>
      <c r="J316" s="40" t="n">
        <f aca="false">IF(OR(D316="",D316+G316=0),"",D316/(D316+G316))</f>
        <v>0.516746411483254</v>
      </c>
      <c r="K316" s="40" t="str">
        <f aca="false">IF(E316="","",E316/(E316+H316))</f>
        <v/>
      </c>
      <c r="L316" s="69" t="str">
        <f aca="false">IF(OR(K316="",J316=""),"",(J316-K316)*100)</f>
        <v/>
      </c>
      <c r="M316" s="36" t="n">
        <v>3.80525347525913</v>
      </c>
      <c r="N316" s="36" t="n">
        <v>1.27629670766665</v>
      </c>
      <c r="O316" s="36" t="n">
        <f aca="false">SQRT(M316^2+N316^2)</f>
        <v>4.01358783346926</v>
      </c>
      <c r="P316" s="40" t="n">
        <f aca="false">IF(J316="","",MAX(0,J316-1.96*O316/100))</f>
        <v>0.438080089947256</v>
      </c>
      <c r="Q316" s="40" t="n">
        <f aca="false">IF(J316="","",MIN(1,J316+1.96*O316/100))</f>
        <v>0.595412733019251</v>
      </c>
      <c r="R316" s="32" t="str">
        <f aca="false">IF(L316="","",IF(ABS(L316)&lt;=O316,"Yes","No"))</f>
        <v/>
      </c>
      <c r="S316" s="32" t="str">
        <f aca="false">IF(L316="","",IF(ABS(L316)&lt;=1.96*O316,"Yes","No"))</f>
        <v/>
      </c>
      <c r="T316" s="59" t="n">
        <f aca="false">IF(D316="","",ROUND(SQRT(((D316+G316)*O316/100)^2+(J316*(D316+G316)*0.07897)^2),0))</f>
        <v>36</v>
      </c>
      <c r="U316" s="32" t="s">
        <v>774</v>
      </c>
    </row>
    <row r="317" customFormat="false" ht="15" hidden="false" customHeight="false" outlineLevel="0" collapsed="false">
      <c r="A317" s="32" t="s">
        <v>418</v>
      </c>
      <c r="B317" s="32" t="s">
        <v>532</v>
      </c>
      <c r="C317" s="32" t="s">
        <v>533</v>
      </c>
      <c r="D317" s="59" t="n">
        <v>309</v>
      </c>
      <c r="E317" s="59" t="n">
        <v>327</v>
      </c>
      <c r="F317" s="68" t="n">
        <f aca="false">IF(E317="","",D317-E317)</f>
        <v>-18</v>
      </c>
      <c r="G317" s="59" t="n">
        <v>543</v>
      </c>
      <c r="H317" s="59" t="n">
        <v>610</v>
      </c>
      <c r="I317" s="68" t="n">
        <f aca="false">IF(H317="","",G317-H317)</f>
        <v>-67</v>
      </c>
      <c r="J317" s="40" t="n">
        <f aca="false">IF(OR(D317="",D317+G317=0),"",D317/(D317+G317))</f>
        <v>0.362676056338028</v>
      </c>
      <c r="K317" s="40" t="n">
        <f aca="false">IF(E317="","",E317/(E317+H317))</f>
        <v>0.348986125933831</v>
      </c>
      <c r="L317" s="69" t="n">
        <f aca="false">IF(OR(K317="",J317=""),"",(J317-K317)*100)</f>
        <v>1.36899304041968</v>
      </c>
      <c r="M317" s="36" t="n">
        <v>3.65578877277347</v>
      </c>
      <c r="N317" s="36" t="n">
        <v>1.27629670766665</v>
      </c>
      <c r="O317" s="36" t="n">
        <f aca="false">SQRT(M317^2+N317^2)</f>
        <v>3.87217314142037</v>
      </c>
      <c r="P317" s="40" t="n">
        <f aca="false">IF(J317="","",MAX(0,J317-1.96*O317/100))</f>
        <v>0.286781462766189</v>
      </c>
      <c r="Q317" s="40" t="n">
        <f aca="false">IF(J317="","",MIN(1,J317+1.96*O317/100))</f>
        <v>0.438570649909868</v>
      </c>
      <c r="R317" s="32" t="str">
        <f aca="false">IF(L317="","",IF(ABS(L317)&lt;=O317,"Yes","No"))</f>
        <v>Yes</v>
      </c>
      <c r="S317" s="32" t="str">
        <f aca="false">IF(L317="","",IF(ABS(L317)&lt;=1.96*O317,"Yes","No"))</f>
        <v>Yes</v>
      </c>
      <c r="T317" s="59" t="n">
        <f aca="false">IF(D317="","",ROUND(SQRT(((D317+G317)*O317/100)^2+(J317*(D317+G317)*0.07933)^2),0))</f>
        <v>41</v>
      </c>
      <c r="U317" s="32"/>
    </row>
    <row r="318" customFormat="false" ht="15" hidden="false" customHeight="false" outlineLevel="0" collapsed="false">
      <c r="A318" s="32" t="s">
        <v>418</v>
      </c>
      <c r="B318" s="32" t="s">
        <v>532</v>
      </c>
      <c r="C318" s="32" t="s">
        <v>534</v>
      </c>
      <c r="D318" s="59" t="n">
        <v>585</v>
      </c>
      <c r="E318" s="59" t="n">
        <v>654</v>
      </c>
      <c r="F318" s="68" t="n">
        <f aca="false">IF(E318="","",D318-E318)</f>
        <v>-69</v>
      </c>
      <c r="G318" s="59" t="n">
        <v>1049</v>
      </c>
      <c r="H318" s="59" t="n">
        <v>1185</v>
      </c>
      <c r="I318" s="68" t="n">
        <f aca="false">IF(H318="","",G318-H318)</f>
        <v>-136</v>
      </c>
      <c r="J318" s="40" t="n">
        <f aca="false">IF(OR(D318="",D318+G318=0),"",D318/(D318+G318))</f>
        <v>0.358017135862913</v>
      </c>
      <c r="K318" s="40" t="n">
        <f aca="false">IF(E318="","",E318/(E318+H318))</f>
        <v>0.355628058727569</v>
      </c>
      <c r="L318" s="69" t="n">
        <f aca="false">IF(OR(K318="",J318=""),"",(J318-K318)*100)</f>
        <v>0.238907713534381</v>
      </c>
      <c r="M318" s="36" t="n">
        <v>3.65578877277347</v>
      </c>
      <c r="N318" s="36" t="n">
        <v>1.27629670766665</v>
      </c>
      <c r="O318" s="36" t="n">
        <f aca="false">SQRT(M318^2+N318^2)</f>
        <v>3.87217314142037</v>
      </c>
      <c r="P318" s="40" t="n">
        <f aca="false">IF(J318="","",MAX(0,J318-1.96*O318/100))</f>
        <v>0.282122542291074</v>
      </c>
      <c r="Q318" s="40" t="n">
        <f aca="false">IF(J318="","",MIN(1,J318+1.96*O318/100))</f>
        <v>0.433911729434752</v>
      </c>
      <c r="R318" s="32" t="str">
        <f aca="false">IF(L318="","",IF(ABS(L318)&lt;=O318,"Yes","No"))</f>
        <v>Yes</v>
      </c>
      <c r="S318" s="32" t="str">
        <f aca="false">IF(L318="","",IF(ABS(L318)&lt;=1.96*O318,"Yes","No"))</f>
        <v>Yes</v>
      </c>
      <c r="T318" s="59" t="n">
        <f aca="false">IF(D318="","",ROUND(SQRT(((D318+G318)*O318/100)^2+(J318*(D318+G318)*0.07933)^2),0))</f>
        <v>78</v>
      </c>
      <c r="U318" s="32"/>
    </row>
    <row r="319" customFormat="false" ht="15" hidden="false" customHeight="false" outlineLevel="0" collapsed="false">
      <c r="A319" s="32" t="s">
        <v>418</v>
      </c>
      <c r="B319" s="32" t="s">
        <v>532</v>
      </c>
      <c r="C319" s="32" t="s">
        <v>535</v>
      </c>
      <c r="D319" s="59" t="n">
        <v>424</v>
      </c>
      <c r="E319" s="59" t="n">
        <v>452</v>
      </c>
      <c r="F319" s="68" t="n">
        <f aca="false">IF(E319="","",D319-E319)</f>
        <v>-28</v>
      </c>
      <c r="G319" s="59" t="n">
        <v>792</v>
      </c>
      <c r="H319" s="59" t="n">
        <v>895</v>
      </c>
      <c r="I319" s="68" t="n">
        <f aca="false">IF(H319="","",G319-H319)</f>
        <v>-103</v>
      </c>
      <c r="J319" s="40" t="n">
        <f aca="false">IF(OR(D319="",D319+G319=0),"",D319/(D319+G319))</f>
        <v>0.348684210526316</v>
      </c>
      <c r="K319" s="40" t="n">
        <f aca="false">IF(E319="","",E319/(E319+H319))</f>
        <v>0.335560504825538</v>
      </c>
      <c r="L319" s="69" t="n">
        <f aca="false">IF(OR(K319="",J319=""),"",(J319-K319)*100)</f>
        <v>1.31237057007775</v>
      </c>
      <c r="M319" s="36" t="n">
        <v>3.65578877277347</v>
      </c>
      <c r="N319" s="36" t="n">
        <v>1.27629670766665</v>
      </c>
      <c r="O319" s="36" t="n">
        <f aca="false">SQRT(M319^2+N319^2)</f>
        <v>3.87217314142037</v>
      </c>
      <c r="P319" s="40" t="n">
        <f aca="false">IF(J319="","",MAX(0,J319-1.96*O319/100))</f>
        <v>0.272789616954476</v>
      </c>
      <c r="Q319" s="40" t="n">
        <f aca="false">IF(J319="","",MIN(1,J319+1.96*O319/100))</f>
        <v>0.424578804098155</v>
      </c>
      <c r="R319" s="32" t="str">
        <f aca="false">IF(L319="","",IF(ABS(L319)&lt;=O319,"Yes","No"))</f>
        <v>Yes</v>
      </c>
      <c r="S319" s="32" t="str">
        <f aca="false">IF(L319="","",IF(ABS(L319)&lt;=1.96*O319,"Yes","No"))</f>
        <v>Yes</v>
      </c>
      <c r="T319" s="59" t="n">
        <f aca="false">IF(D319="","",ROUND(SQRT(((D319+G319)*O319/100)^2+(J319*(D319+G319)*0.07933)^2),0))</f>
        <v>58</v>
      </c>
      <c r="U319" s="32"/>
    </row>
    <row r="320" customFormat="false" ht="15" hidden="false" customHeight="false" outlineLevel="0" collapsed="false">
      <c r="A320" s="32" t="s">
        <v>418</v>
      </c>
      <c r="B320" s="32" t="s">
        <v>532</v>
      </c>
      <c r="C320" s="32" t="s">
        <v>536</v>
      </c>
      <c r="D320" s="59" t="n">
        <v>206</v>
      </c>
      <c r="E320" s="59" t="n">
        <v>228</v>
      </c>
      <c r="F320" s="68" t="n">
        <f aca="false">IF(E320="","",D320-E320)</f>
        <v>-22</v>
      </c>
      <c r="G320" s="59" t="n">
        <v>366</v>
      </c>
      <c r="H320" s="59" t="n">
        <v>401</v>
      </c>
      <c r="I320" s="68" t="n">
        <f aca="false">IF(H320="","",G320-H320)</f>
        <v>-35</v>
      </c>
      <c r="J320" s="40" t="n">
        <f aca="false">IF(OR(D320="",D320+G320=0),"",D320/(D320+G320))</f>
        <v>0.36013986013986</v>
      </c>
      <c r="K320" s="40" t="n">
        <f aca="false">IF(E320="","",E320/(E320+H320))</f>
        <v>0.36248012718601</v>
      </c>
      <c r="L320" s="69" t="n">
        <f aca="false">IF(OR(K320="",J320=""),"",(J320-K320)*100)</f>
        <v>-0.234026704614937</v>
      </c>
      <c r="M320" s="36" t="n">
        <v>3.80525347525913</v>
      </c>
      <c r="N320" s="36" t="n">
        <v>1.27629670766665</v>
      </c>
      <c r="O320" s="36" t="n">
        <f aca="false">SQRT(M320^2+N320^2)</f>
        <v>4.01358783346926</v>
      </c>
      <c r="P320" s="40" t="n">
        <f aca="false">IF(J320="","",MAX(0,J320-1.96*O320/100))</f>
        <v>0.281473538603863</v>
      </c>
      <c r="Q320" s="40" t="n">
        <f aca="false">IF(J320="","",MIN(1,J320+1.96*O320/100))</f>
        <v>0.438806181675858</v>
      </c>
      <c r="R320" s="32" t="str">
        <f aca="false">IF(L320="","",IF(ABS(L320)&lt;=O320,"Yes","No"))</f>
        <v>Yes</v>
      </c>
      <c r="S320" s="32" t="str">
        <f aca="false">IF(L320="","",IF(ABS(L320)&lt;=1.96*O320,"Yes","No"))</f>
        <v>Yes</v>
      </c>
      <c r="T320" s="59" t="n">
        <f aca="false">IF(D320="","",ROUND(SQRT(((D320+G320)*O320/100)^2+(J320*(D320+G320)*0.07897)^2),0))</f>
        <v>28</v>
      </c>
      <c r="U320" s="32"/>
    </row>
    <row r="321" customFormat="false" ht="15" hidden="false" customHeight="false" outlineLevel="0" collapsed="false">
      <c r="A321" s="32" t="s">
        <v>418</v>
      </c>
      <c r="B321" s="32" t="s">
        <v>537</v>
      </c>
      <c r="C321" s="32" t="s">
        <v>538</v>
      </c>
      <c r="D321" s="59" t="n">
        <v>450</v>
      </c>
      <c r="E321" s="59" t="n">
        <v>477</v>
      </c>
      <c r="F321" s="68" t="n">
        <f aca="false">IF(E321="","",D321-E321)</f>
        <v>-27</v>
      </c>
      <c r="G321" s="59" t="n">
        <v>417</v>
      </c>
      <c r="H321" s="59" t="n">
        <v>476</v>
      </c>
      <c r="I321" s="68" t="n">
        <f aca="false">IF(H321="","",G321-H321)</f>
        <v>-59</v>
      </c>
      <c r="J321" s="40" t="n">
        <f aca="false">IF(OR(D321="",D321+G321=0),"",D321/(D321+G321))</f>
        <v>0.519031141868512</v>
      </c>
      <c r="K321" s="40" t="n">
        <f aca="false">IF(E321="","",E321/(E321+H321))</f>
        <v>0.500524658971668</v>
      </c>
      <c r="L321" s="69" t="n">
        <f aca="false">IF(OR(K321="",J321=""),"",(J321-K321)*100)</f>
        <v>1.85064828968436</v>
      </c>
      <c r="M321" s="36" t="n">
        <v>3.65578877277347</v>
      </c>
      <c r="N321" s="36" t="n">
        <v>1.27629670766665</v>
      </c>
      <c r="O321" s="36" t="n">
        <f aca="false">SQRT(M321^2+N321^2)</f>
        <v>3.87217314142037</v>
      </c>
      <c r="P321" s="40" t="n">
        <f aca="false">IF(J321="","",MAX(0,J321-1.96*O321/100))</f>
        <v>0.443136548296673</v>
      </c>
      <c r="Q321" s="40" t="n">
        <f aca="false">IF(J321="","",MIN(1,J321+1.96*O321/100))</f>
        <v>0.594925735440351</v>
      </c>
      <c r="R321" s="32" t="str">
        <f aca="false">IF(L321="","",IF(ABS(L321)&lt;=O321,"Yes","No"))</f>
        <v>Yes</v>
      </c>
      <c r="S321" s="32" t="str">
        <f aca="false">IF(L321="","",IF(ABS(L321)&lt;=1.96*O321,"Yes","No"))</f>
        <v>Yes</v>
      </c>
      <c r="T321" s="59" t="n">
        <f aca="false">IF(D321="","",ROUND(SQRT(((D321+G321)*O321/100)^2+(J321*(D321+G321)*0.07933)^2),0))</f>
        <v>49</v>
      </c>
      <c r="U321" s="32"/>
    </row>
    <row r="322" customFormat="false" ht="15" hidden="false" customHeight="false" outlineLevel="0" collapsed="false">
      <c r="A322" s="32" t="s">
        <v>418</v>
      </c>
      <c r="B322" s="32" t="s">
        <v>537</v>
      </c>
      <c r="C322" s="32" t="s">
        <v>539</v>
      </c>
      <c r="D322" s="59" t="n">
        <v>351</v>
      </c>
      <c r="E322" s="59" t="n">
        <v>428</v>
      </c>
      <c r="F322" s="68" t="n">
        <f aca="false">IF(E322="","",D322-E322)</f>
        <v>-77</v>
      </c>
      <c r="G322" s="59" t="n">
        <v>352</v>
      </c>
      <c r="H322" s="59" t="n">
        <v>350</v>
      </c>
      <c r="I322" s="68" t="n">
        <f aca="false">IF(H322="","",G322-H322)</f>
        <v>2</v>
      </c>
      <c r="J322" s="40" t="n">
        <f aca="false">IF(OR(D322="",D322+G322=0),"",D322/(D322+G322))</f>
        <v>0.499288762446657</v>
      </c>
      <c r="K322" s="40" t="n">
        <f aca="false">IF(E322="","",E322/(E322+H322))</f>
        <v>0.55012853470437</v>
      </c>
      <c r="L322" s="69" t="n">
        <f aca="false">IF(OR(K322="",J322=""),"",(J322-K322)*100)</f>
        <v>-5.0839772257713</v>
      </c>
      <c r="M322" s="36" t="n">
        <v>3.80525347525913</v>
      </c>
      <c r="N322" s="36" t="n">
        <v>1.27629670766665</v>
      </c>
      <c r="O322" s="36" t="n">
        <f aca="false">SQRT(M322^2+N322^2)</f>
        <v>4.01358783346926</v>
      </c>
      <c r="P322" s="40" t="n">
        <f aca="false">IF(J322="","",MAX(0,J322-1.96*O322/100))</f>
        <v>0.42062244091066</v>
      </c>
      <c r="Q322" s="40" t="n">
        <f aca="false">IF(J322="","",MIN(1,J322+1.96*O322/100))</f>
        <v>0.577955083982655</v>
      </c>
      <c r="R322" s="32" t="str">
        <f aca="false">IF(L322="","",IF(ABS(L322)&lt;=O322,"Yes","No"))</f>
        <v>No</v>
      </c>
      <c r="S322" s="32" t="str">
        <f aca="false">IF(L322="","",IF(ABS(L322)&lt;=1.96*O322,"Yes","No"))</f>
        <v>Yes</v>
      </c>
      <c r="T322" s="59" t="n">
        <f aca="false">IF(D322="","",ROUND(SQRT(((D322+G322)*O322/100)^2+(J322*(D322+G322)*0.07897)^2),0))</f>
        <v>40</v>
      </c>
      <c r="U322" s="32"/>
    </row>
    <row r="323" customFormat="false" ht="15" hidden="false" customHeight="false" outlineLevel="0" collapsed="false">
      <c r="A323" s="32" t="s">
        <v>418</v>
      </c>
      <c r="B323" s="32" t="s">
        <v>537</v>
      </c>
      <c r="C323" s="32" t="s">
        <v>540</v>
      </c>
      <c r="D323" s="59" t="n">
        <v>321</v>
      </c>
      <c r="E323" s="59" t="n">
        <v>367</v>
      </c>
      <c r="F323" s="68" t="n">
        <f aca="false">IF(E323="","",D323-E323)</f>
        <v>-46</v>
      </c>
      <c r="G323" s="59" t="n">
        <v>332</v>
      </c>
      <c r="H323" s="59" t="n">
        <v>362</v>
      </c>
      <c r="I323" s="68" t="n">
        <f aca="false">IF(H323="","",G323-H323)</f>
        <v>-30</v>
      </c>
      <c r="J323" s="40" t="n">
        <f aca="false">IF(OR(D323="",D323+G323=0),"",D323/(D323+G323))</f>
        <v>0.491577335375191</v>
      </c>
      <c r="K323" s="40" t="n">
        <f aca="false">IF(E323="","",E323/(E323+H323))</f>
        <v>0.503429355281207</v>
      </c>
      <c r="L323" s="69" t="n">
        <f aca="false">IF(OR(K323="",J323=""),"",(J323-K323)*100)</f>
        <v>-1.18520199060157</v>
      </c>
      <c r="M323" s="36" t="n">
        <v>3.80525347525913</v>
      </c>
      <c r="N323" s="36" t="n">
        <v>1.27629670766665</v>
      </c>
      <c r="O323" s="36" t="n">
        <f aca="false">SQRT(M323^2+N323^2)</f>
        <v>4.01358783346926</v>
      </c>
      <c r="P323" s="40" t="n">
        <f aca="false">IF(J323="","",MAX(0,J323-1.96*O323/100))</f>
        <v>0.412911013839194</v>
      </c>
      <c r="Q323" s="40" t="n">
        <f aca="false">IF(J323="","",MIN(1,J323+1.96*O323/100))</f>
        <v>0.570243656911189</v>
      </c>
      <c r="R323" s="32" t="str">
        <f aca="false">IF(L323="","",IF(ABS(L323)&lt;=O323,"Yes","No"))</f>
        <v>Yes</v>
      </c>
      <c r="S323" s="32" t="str">
        <f aca="false">IF(L323="","",IF(ABS(L323)&lt;=1.96*O323,"Yes","No"))</f>
        <v>Yes</v>
      </c>
      <c r="T323" s="59" t="n">
        <f aca="false">IF(D323="","",ROUND(SQRT(((D323+G323)*O323/100)^2+(J323*(D323+G323)*0.07897)^2),0))</f>
        <v>36</v>
      </c>
      <c r="U323" s="32"/>
    </row>
    <row r="324" customFormat="false" ht="15" hidden="false" customHeight="false" outlineLevel="0" collapsed="false">
      <c r="A324" s="32" t="s">
        <v>418</v>
      </c>
      <c r="B324" s="32" t="s">
        <v>541</v>
      </c>
      <c r="C324" s="32" t="s">
        <v>542</v>
      </c>
      <c r="D324" s="59" t="n">
        <v>156</v>
      </c>
      <c r="E324" s="59" t="n">
        <v>168</v>
      </c>
      <c r="F324" s="68" t="n">
        <f aca="false">IF(E324="","",D324-E324)</f>
        <v>-12</v>
      </c>
      <c r="G324" s="59" t="n">
        <v>173</v>
      </c>
      <c r="H324" s="59" t="n">
        <v>194</v>
      </c>
      <c r="I324" s="68" t="n">
        <f aca="false">IF(H324="","",G324-H324)</f>
        <v>-21</v>
      </c>
      <c r="J324" s="40" t="n">
        <f aca="false">IF(OR(D324="",D324+G324=0),"",D324/(D324+G324))</f>
        <v>0.474164133738602</v>
      </c>
      <c r="K324" s="40" t="n">
        <f aca="false">IF(E324="","",E324/(E324+H324))</f>
        <v>0.464088397790055</v>
      </c>
      <c r="L324" s="69" t="n">
        <f aca="false">IF(OR(K324="",J324=""),"",(J324-K324)*100)</f>
        <v>1.00757359485466</v>
      </c>
      <c r="M324" s="36" t="n">
        <v>4.97544251941188</v>
      </c>
      <c r="N324" s="36" t="n">
        <v>1.27629670766665</v>
      </c>
      <c r="O324" s="36" t="n">
        <f aca="false">SQRT(M324^2+N324^2)</f>
        <v>5.13653205479849</v>
      </c>
      <c r="P324" s="40" t="n">
        <f aca="false">IF(J324="","",MAX(0,J324-1.96*O324/100))</f>
        <v>0.373488105464551</v>
      </c>
      <c r="Q324" s="40" t="n">
        <f aca="false">IF(J324="","",MIN(1,J324+1.96*O324/100))</f>
        <v>0.574840162012652</v>
      </c>
      <c r="R324" s="32" t="str">
        <f aca="false">IF(L324="","",IF(ABS(L324)&lt;=O324,"Yes","No"))</f>
        <v>Yes</v>
      </c>
      <c r="S324" s="32" t="str">
        <f aca="false">IF(L324="","",IF(ABS(L324)&lt;=1.96*O324,"Yes","No"))</f>
        <v>Yes</v>
      </c>
      <c r="T324" s="59" t="n">
        <f aca="false">IF(D324="","",ROUND(SQRT(((D324+G324)*O324/100)^2+(J324*(D324+G324)*0.12018)^2),0))</f>
        <v>25</v>
      </c>
      <c r="U324" s="32"/>
    </row>
    <row r="325" customFormat="false" ht="15" hidden="false" customHeight="false" outlineLevel="0" collapsed="false">
      <c r="A325" s="32" t="s">
        <v>418</v>
      </c>
      <c r="B325" s="32" t="s">
        <v>541</v>
      </c>
      <c r="C325" s="32" t="s">
        <v>543</v>
      </c>
      <c r="D325" s="59" t="n">
        <v>442</v>
      </c>
      <c r="E325" s="59" t="n">
        <v>476</v>
      </c>
      <c r="F325" s="68" t="n">
        <f aca="false">IF(E325="","",D325-E325)</f>
        <v>-34</v>
      </c>
      <c r="G325" s="59" t="n">
        <v>404</v>
      </c>
      <c r="H325" s="59" t="n">
        <v>440</v>
      </c>
      <c r="I325" s="68" t="n">
        <f aca="false">IF(H325="","",G325-H325)</f>
        <v>-36</v>
      </c>
      <c r="J325" s="40" t="n">
        <f aca="false">IF(OR(D325="",D325+G325=0),"",D325/(D325+G325))</f>
        <v>0.522458628841608</v>
      </c>
      <c r="K325" s="40" t="n">
        <f aca="false">IF(E325="","",E325/(E325+H325))</f>
        <v>0.519650655021834</v>
      </c>
      <c r="L325" s="69" t="n">
        <f aca="false">IF(OR(K325="",J325=""),"",(J325-K325)*100)</f>
        <v>0.280797381977349</v>
      </c>
      <c r="M325" s="36" t="n">
        <v>3.65578877277347</v>
      </c>
      <c r="N325" s="36" t="n">
        <v>1.27629670766665</v>
      </c>
      <c r="O325" s="36" t="n">
        <f aca="false">SQRT(M325^2+N325^2)</f>
        <v>3.87217314142037</v>
      </c>
      <c r="P325" s="40" t="n">
        <f aca="false">IF(J325="","",MAX(0,J325-1.96*O325/100))</f>
        <v>0.446564035269768</v>
      </c>
      <c r="Q325" s="40" t="n">
        <f aca="false">IF(J325="","",MIN(1,J325+1.96*O325/100))</f>
        <v>0.598353222413447</v>
      </c>
      <c r="R325" s="32" t="str">
        <f aca="false">IF(L325="","",IF(ABS(L325)&lt;=O325,"Yes","No"))</f>
        <v>Yes</v>
      </c>
      <c r="S325" s="32" t="str">
        <f aca="false">IF(L325="","",IF(ABS(L325)&lt;=1.96*O325,"Yes","No"))</f>
        <v>Yes</v>
      </c>
      <c r="T325" s="59" t="n">
        <f aca="false">IF(D325="","",ROUND(SQRT(((D325+G325)*O325/100)^2+(J325*(D325+G325)*0.07933)^2),0))</f>
        <v>48</v>
      </c>
      <c r="U325" s="32"/>
    </row>
    <row r="326" customFormat="false" ht="15" hidden="false" customHeight="false" outlineLevel="0" collapsed="false">
      <c r="A326" s="32" t="s">
        <v>418</v>
      </c>
      <c r="B326" s="32" t="s">
        <v>544</v>
      </c>
      <c r="C326" s="32" t="s">
        <v>545</v>
      </c>
      <c r="D326" s="59" t="n">
        <v>436</v>
      </c>
      <c r="E326" s="59" t="n">
        <v>471</v>
      </c>
      <c r="F326" s="68" t="n">
        <f aca="false">IF(E326="","",D326-E326)</f>
        <v>-35</v>
      </c>
      <c r="G326" s="59" t="n">
        <v>488</v>
      </c>
      <c r="H326" s="59" t="n">
        <v>484</v>
      </c>
      <c r="I326" s="68" t="n">
        <f aca="false">IF(H326="","",G326-H326)</f>
        <v>4</v>
      </c>
      <c r="J326" s="40" t="n">
        <f aca="false">IF(OR(D326="",D326+G326=0),"",D326/(D326+G326))</f>
        <v>0.471861471861472</v>
      </c>
      <c r="K326" s="40" t="n">
        <f aca="false">IF(E326="","",E326/(E326+H326))</f>
        <v>0.493193717277487</v>
      </c>
      <c r="L326" s="69" t="n">
        <f aca="false">IF(OR(K326="",J326=""),"",(J326-K326)*100)</f>
        <v>-2.1332245416015</v>
      </c>
      <c r="M326" s="36" t="n">
        <v>3.65578877277347</v>
      </c>
      <c r="N326" s="36" t="n">
        <v>1.27629670766665</v>
      </c>
      <c r="O326" s="36" t="n">
        <f aca="false">SQRT(M326^2+N326^2)</f>
        <v>3.87217314142037</v>
      </c>
      <c r="P326" s="40" t="n">
        <f aca="false">IF(J326="","",MAX(0,J326-1.96*O326/100))</f>
        <v>0.395966878289633</v>
      </c>
      <c r="Q326" s="40" t="n">
        <f aca="false">IF(J326="","",MIN(1,J326+1.96*O326/100))</f>
        <v>0.547756065433311</v>
      </c>
      <c r="R326" s="32" t="str">
        <f aca="false">IF(L326="","",IF(ABS(L326)&lt;=O326,"Yes","No"))</f>
        <v>Yes</v>
      </c>
      <c r="S326" s="32" t="str">
        <f aca="false">IF(L326="","",IF(ABS(L326)&lt;=1.96*O326,"Yes","No"))</f>
        <v>Yes</v>
      </c>
      <c r="T326" s="59" t="n">
        <f aca="false">IF(D326="","",ROUND(SQRT(((D326+G326)*O326/100)^2+(J326*(D326+G326)*0.07933)^2),0))</f>
        <v>50</v>
      </c>
      <c r="U326" s="32"/>
    </row>
    <row r="327" customFormat="false" ht="15" hidden="false" customHeight="false" outlineLevel="0" collapsed="false">
      <c r="A327" s="32" t="s">
        <v>418</v>
      </c>
      <c r="B327" s="32" t="s">
        <v>544</v>
      </c>
      <c r="C327" s="32" t="s">
        <v>546</v>
      </c>
      <c r="D327" s="59" t="n">
        <v>367</v>
      </c>
      <c r="E327" s="59" t="n">
        <v>423</v>
      </c>
      <c r="F327" s="68" t="n">
        <f aca="false">IF(E327="","",D327-E327)</f>
        <v>-56</v>
      </c>
      <c r="G327" s="59" t="n">
        <v>418</v>
      </c>
      <c r="H327" s="59" t="n">
        <v>411</v>
      </c>
      <c r="I327" s="68" t="n">
        <f aca="false">IF(H327="","",G327-H327)</f>
        <v>7</v>
      </c>
      <c r="J327" s="40" t="n">
        <f aca="false">IF(OR(D327="",D327+G327=0),"",D327/(D327+G327))</f>
        <v>0.467515923566879</v>
      </c>
      <c r="K327" s="40" t="n">
        <f aca="false">IF(E327="","",E327/(E327+H327))</f>
        <v>0.507194244604317</v>
      </c>
      <c r="L327" s="69" t="n">
        <f aca="false">IF(OR(K327="",J327=""),"",(J327-K327)*100)</f>
        <v>-3.96783210374375</v>
      </c>
      <c r="M327" s="36" t="n">
        <v>3.80525347525913</v>
      </c>
      <c r="N327" s="36" t="n">
        <v>1.27629670766665</v>
      </c>
      <c r="O327" s="36" t="n">
        <f aca="false">SQRT(M327^2+N327^2)</f>
        <v>4.01358783346926</v>
      </c>
      <c r="P327" s="40" t="n">
        <f aca="false">IF(J327="","",MAX(0,J327-1.96*O327/100))</f>
        <v>0.388849602030882</v>
      </c>
      <c r="Q327" s="40" t="n">
        <f aca="false">IF(J327="","",MIN(1,J327+1.96*O327/100))</f>
        <v>0.546182245102876</v>
      </c>
      <c r="R327" s="32" t="str">
        <f aca="false">IF(L327="","",IF(ABS(L327)&lt;=O327,"Yes","No"))</f>
        <v>Yes</v>
      </c>
      <c r="S327" s="32" t="str">
        <f aca="false">IF(L327="","",IF(ABS(L327)&lt;=1.96*O327,"Yes","No"))</f>
        <v>Yes</v>
      </c>
      <c r="T327" s="59" t="n">
        <f aca="false">IF(D327="","",ROUND(SQRT(((D327+G327)*O327/100)^2+(J327*(D327+G327)*0.07897)^2),0))</f>
        <v>43</v>
      </c>
      <c r="U327" s="32"/>
    </row>
    <row r="328" customFormat="false" ht="15" hidden="false" customHeight="false" outlineLevel="0" collapsed="false">
      <c r="A328" s="32" t="s">
        <v>418</v>
      </c>
      <c r="B328" s="32" t="s">
        <v>544</v>
      </c>
      <c r="C328" s="32" t="s">
        <v>547</v>
      </c>
      <c r="D328" s="59" t="n">
        <v>719</v>
      </c>
      <c r="E328" s="59" t="n">
        <v>874</v>
      </c>
      <c r="F328" s="68" t="n">
        <f aca="false">IF(E328="","",D328-E328)</f>
        <v>-155</v>
      </c>
      <c r="G328" s="59" t="n">
        <v>862</v>
      </c>
      <c r="H328" s="59" t="n">
        <v>886</v>
      </c>
      <c r="I328" s="68" t="n">
        <f aca="false">IF(H328="","",G328-H328)</f>
        <v>-24</v>
      </c>
      <c r="J328" s="40" t="n">
        <f aca="false">IF(OR(D328="",D328+G328=0),"",D328/(D328+G328))</f>
        <v>0.454775458570525</v>
      </c>
      <c r="K328" s="40" t="n">
        <f aca="false">IF(E328="","",E328/(E328+H328))</f>
        <v>0.496590909090909</v>
      </c>
      <c r="L328" s="69" t="n">
        <f aca="false">IF(OR(K328="",J328=""),"",(J328-K328)*100)</f>
        <v>-4.18154505203841</v>
      </c>
      <c r="M328" s="36" t="n">
        <v>3.65578877277347</v>
      </c>
      <c r="N328" s="36" t="n">
        <v>1.27629670766665</v>
      </c>
      <c r="O328" s="36" t="n">
        <f aca="false">SQRT(M328^2+N328^2)</f>
        <v>3.87217314142037</v>
      </c>
      <c r="P328" s="40" t="n">
        <f aca="false">IF(J328="","",MAX(0,J328-1.96*O328/100))</f>
        <v>0.378880864998686</v>
      </c>
      <c r="Q328" s="40" t="n">
        <f aca="false">IF(J328="","",MIN(1,J328+1.96*O328/100))</f>
        <v>0.530670052142364</v>
      </c>
      <c r="R328" s="32" t="str">
        <f aca="false">IF(L328="","",IF(ABS(L328)&lt;=O328,"Yes","No"))</f>
        <v>No</v>
      </c>
      <c r="S328" s="32" t="str">
        <f aca="false">IF(L328="","",IF(ABS(L328)&lt;=1.96*O328,"Yes","No"))</f>
        <v>Yes</v>
      </c>
      <c r="T328" s="59" t="n">
        <f aca="false">IF(D328="","",ROUND(SQRT(((D328+G328)*O328/100)^2+(J328*(D328+G328)*0.07933)^2),0))</f>
        <v>84</v>
      </c>
      <c r="U328" s="32"/>
    </row>
    <row r="329" customFormat="false" ht="15" hidden="false" customHeight="false" outlineLevel="0" collapsed="false">
      <c r="A329" s="32" t="s">
        <v>418</v>
      </c>
      <c r="B329" s="32" t="s">
        <v>544</v>
      </c>
      <c r="C329" s="32" t="s">
        <v>548</v>
      </c>
      <c r="D329" s="59" t="n">
        <v>157</v>
      </c>
      <c r="E329" s="59" t="n">
        <v>189</v>
      </c>
      <c r="F329" s="68" t="n">
        <f aca="false">IF(E329="","",D329-E329)</f>
        <v>-32</v>
      </c>
      <c r="G329" s="59" t="n">
        <v>184</v>
      </c>
      <c r="H329" s="59" t="n">
        <v>189</v>
      </c>
      <c r="I329" s="68" t="n">
        <f aca="false">IF(H329="","",G329-H329)</f>
        <v>-5</v>
      </c>
      <c r="J329" s="40" t="n">
        <f aca="false">IF(OR(D329="",D329+G329=0),"",D329/(D329+G329))</f>
        <v>0.460410557184751</v>
      </c>
      <c r="K329" s="40" t="n">
        <f aca="false">IF(E329="","",E329/(E329+H329))</f>
        <v>0.5</v>
      </c>
      <c r="L329" s="69" t="n">
        <f aca="false">IF(OR(K329="",J329=""),"",(J329-K329)*100)</f>
        <v>-3.95894428152493</v>
      </c>
      <c r="M329" s="36" t="n">
        <v>4.97544251941188</v>
      </c>
      <c r="N329" s="36" t="n">
        <v>1.27629670766665</v>
      </c>
      <c r="O329" s="36" t="n">
        <f aca="false">SQRT(M329^2+N329^2)</f>
        <v>5.13653205479849</v>
      </c>
      <c r="P329" s="40" t="n">
        <f aca="false">IF(J329="","",MAX(0,J329-1.96*O329/100))</f>
        <v>0.3597345289107</v>
      </c>
      <c r="Q329" s="40" t="n">
        <f aca="false">IF(J329="","",MIN(1,J329+1.96*O329/100))</f>
        <v>0.561086585458801</v>
      </c>
      <c r="R329" s="32" t="str">
        <f aca="false">IF(L329="","",IF(ABS(L329)&lt;=O329,"Yes","No"))</f>
        <v>Yes</v>
      </c>
      <c r="S329" s="32" t="str">
        <f aca="false">IF(L329="","",IF(ABS(L329)&lt;=1.96*O329,"Yes","No"))</f>
        <v>Yes</v>
      </c>
      <c r="T329" s="59" t="n">
        <f aca="false">IF(D329="","",ROUND(SQRT(((D329+G329)*O329/100)^2+(J329*(D329+G329)*0.12018)^2),0))</f>
        <v>26</v>
      </c>
      <c r="U329" s="32"/>
    </row>
    <row r="330" customFormat="false" ht="15" hidden="false" customHeight="false" outlineLevel="0" collapsed="false">
      <c r="A330" s="32" t="s">
        <v>418</v>
      </c>
      <c r="B330" s="32" t="s">
        <v>549</v>
      </c>
      <c r="C330" s="32" t="s">
        <v>550</v>
      </c>
      <c r="D330" s="59" t="n">
        <v>502</v>
      </c>
      <c r="E330" s="59" t="n">
        <v>497</v>
      </c>
      <c r="F330" s="68" t="n">
        <f aca="false">IF(E330="","",D330-E330)</f>
        <v>5</v>
      </c>
      <c r="G330" s="59" t="n">
        <v>464</v>
      </c>
      <c r="H330" s="59" t="n">
        <v>505</v>
      </c>
      <c r="I330" s="68" t="n">
        <f aca="false">IF(H330="","",G330-H330)</f>
        <v>-41</v>
      </c>
      <c r="J330" s="40" t="n">
        <f aca="false">IF(OR(D330="",D330+G330=0),"",D330/(D330+G330))</f>
        <v>0.519668737060041</v>
      </c>
      <c r="K330" s="40" t="n">
        <f aca="false">IF(E330="","",E330/(E330+H330))</f>
        <v>0.496007984031936</v>
      </c>
      <c r="L330" s="69" t="n">
        <f aca="false">IF(OR(K330="",J330=""),"",(J330-K330)*100)</f>
        <v>2.36607530281052</v>
      </c>
      <c r="M330" s="36" t="n">
        <v>3.65578877277347</v>
      </c>
      <c r="N330" s="36" t="n">
        <v>1.27629670766665</v>
      </c>
      <c r="O330" s="36" t="n">
        <f aca="false">SQRT(M330^2+N330^2)</f>
        <v>3.87217314142037</v>
      </c>
      <c r="P330" s="40" t="n">
        <f aca="false">IF(J330="","",MAX(0,J330-1.96*O330/100))</f>
        <v>0.443774143488202</v>
      </c>
      <c r="Q330" s="40" t="n">
        <f aca="false">IF(J330="","",MIN(1,J330+1.96*O330/100))</f>
        <v>0.595563330631881</v>
      </c>
      <c r="R330" s="32" t="str">
        <f aca="false">IF(L330="","",IF(ABS(L330)&lt;=O330,"Yes","No"))</f>
        <v>Yes</v>
      </c>
      <c r="S330" s="32" t="str">
        <f aca="false">IF(L330="","",IF(ABS(L330)&lt;=1.96*O330,"Yes","No"))</f>
        <v>Yes</v>
      </c>
      <c r="T330" s="59" t="n">
        <f aca="false">IF(D330="","",ROUND(SQRT(((D330+G330)*O330/100)^2+(J330*(D330+G330)*0.07933)^2),0))</f>
        <v>55</v>
      </c>
      <c r="U330" s="32"/>
    </row>
    <row r="331" customFormat="false" ht="15" hidden="false" customHeight="false" outlineLevel="0" collapsed="false">
      <c r="A331" s="32" t="s">
        <v>418</v>
      </c>
      <c r="B331" s="32" t="s">
        <v>549</v>
      </c>
      <c r="C331" s="32" t="s">
        <v>551</v>
      </c>
      <c r="D331" s="59" t="n">
        <v>365</v>
      </c>
      <c r="E331" s="59"/>
      <c r="F331" s="68" t="str">
        <f aca="false">IF(E331="","",D331-E331)</f>
        <v/>
      </c>
      <c r="G331" s="59" t="n">
        <v>312</v>
      </c>
      <c r="H331" s="59"/>
      <c r="I331" s="68" t="str">
        <f aca="false">IF(H331="","",G331-H331)</f>
        <v/>
      </c>
      <c r="J331" s="40" t="n">
        <f aca="false">IF(OR(D331="",D331+G331=0),"",D331/(D331+G331))</f>
        <v>0.539143279172821</v>
      </c>
      <c r="K331" s="40" t="str">
        <f aca="false">IF(E331="","",E331/(E331+H331))</f>
        <v/>
      </c>
      <c r="L331" s="69" t="str">
        <f aca="false">IF(OR(K331="",J331=""),"",(J331-K331)*100)</f>
        <v/>
      </c>
      <c r="M331" s="36" t="n">
        <v>3.80525347525913</v>
      </c>
      <c r="N331" s="36" t="n">
        <v>1.27629670766665</v>
      </c>
      <c r="O331" s="36" t="n">
        <f aca="false">SQRT(M331^2+N331^2)</f>
        <v>4.01358783346926</v>
      </c>
      <c r="P331" s="40" t="n">
        <f aca="false">IF(J331="","",MAX(0,J331-1.96*O331/100))</f>
        <v>0.460476957636824</v>
      </c>
      <c r="Q331" s="40" t="n">
        <f aca="false">IF(J331="","",MIN(1,J331+1.96*O331/100))</f>
        <v>0.617809600708819</v>
      </c>
      <c r="R331" s="32" t="str">
        <f aca="false">IF(L331="","",IF(ABS(L331)&lt;=O331,"Yes","No"))</f>
        <v/>
      </c>
      <c r="S331" s="32" t="str">
        <f aca="false">IF(L331="","",IF(ABS(L331)&lt;=1.96*O331,"Yes","No"))</f>
        <v/>
      </c>
      <c r="T331" s="59" t="n">
        <f aca="false">IF(D331="","",ROUND(SQRT(((D331+G331)*O331/100)^2+(J331*(D331+G331)*0.07897)^2),0))</f>
        <v>40</v>
      </c>
      <c r="U331" s="32" t="s">
        <v>774</v>
      </c>
    </row>
    <row r="332" customFormat="false" ht="15" hidden="false" customHeight="false" outlineLevel="0" collapsed="false">
      <c r="A332" s="32" t="s">
        <v>418</v>
      </c>
      <c r="B332" s="32" t="s">
        <v>549</v>
      </c>
      <c r="C332" s="32" t="s">
        <v>552</v>
      </c>
      <c r="D332" s="59" t="n">
        <v>546</v>
      </c>
      <c r="E332" s="59"/>
      <c r="F332" s="68" t="str">
        <f aca="false">IF(E332="","",D332-E332)</f>
        <v/>
      </c>
      <c r="G332" s="59" t="n">
        <v>489</v>
      </c>
      <c r="H332" s="59"/>
      <c r="I332" s="68" t="str">
        <f aca="false">IF(H332="","",G332-H332)</f>
        <v/>
      </c>
      <c r="J332" s="40" t="n">
        <f aca="false">IF(OR(D332="",D332+G332=0),"",D332/(D332+G332))</f>
        <v>0.527536231884058</v>
      </c>
      <c r="K332" s="40" t="str">
        <f aca="false">IF(E332="","",E332/(E332+H332))</f>
        <v/>
      </c>
      <c r="L332" s="69" t="str">
        <f aca="false">IF(OR(K332="",J332=""),"",(J332-K332)*100)</f>
        <v/>
      </c>
      <c r="M332" s="36" t="n">
        <v>3.65578877277347</v>
      </c>
      <c r="N332" s="36" t="n">
        <v>1.27629670766665</v>
      </c>
      <c r="O332" s="36" t="n">
        <f aca="false">SQRT(M332^2+N332^2)</f>
        <v>3.87217314142037</v>
      </c>
      <c r="P332" s="40" t="n">
        <f aca="false">IF(J332="","",MAX(0,J332-1.96*O332/100))</f>
        <v>0.451641638312219</v>
      </c>
      <c r="Q332" s="40" t="n">
        <f aca="false">IF(J332="","",MIN(1,J332+1.96*O332/100))</f>
        <v>0.603430825455897</v>
      </c>
      <c r="R332" s="32" t="str">
        <f aca="false">IF(L332="","",IF(ABS(L332)&lt;=O332,"Yes","No"))</f>
        <v/>
      </c>
      <c r="S332" s="32" t="str">
        <f aca="false">IF(L332="","",IF(ABS(L332)&lt;=1.96*O332,"Yes","No"))</f>
        <v/>
      </c>
      <c r="T332" s="59" t="n">
        <f aca="false">IF(D332="","",ROUND(SQRT(((D332+G332)*O332/100)^2+(J332*(D332+G332)*0.07933)^2),0))</f>
        <v>59</v>
      </c>
      <c r="U332" s="32" t="s">
        <v>774</v>
      </c>
    </row>
    <row r="333" customFormat="false" ht="15" hidden="false" customHeight="false" outlineLevel="0" collapsed="false">
      <c r="A333" s="32" t="s">
        <v>418</v>
      </c>
      <c r="B333" s="32" t="s">
        <v>549</v>
      </c>
      <c r="C333" s="32" t="s">
        <v>553</v>
      </c>
      <c r="D333" s="59" t="n">
        <v>593</v>
      </c>
      <c r="E333" s="59" t="n">
        <v>616</v>
      </c>
      <c r="F333" s="68" t="n">
        <f aca="false">IF(E333="","",D333-E333)</f>
        <v>-23</v>
      </c>
      <c r="G333" s="59" t="n">
        <v>487</v>
      </c>
      <c r="H333" s="59" t="n">
        <v>541</v>
      </c>
      <c r="I333" s="68" t="n">
        <f aca="false">IF(H333="","",G333-H333)</f>
        <v>-54</v>
      </c>
      <c r="J333" s="40" t="n">
        <f aca="false">IF(OR(D333="",D333+G333=0),"",D333/(D333+G333))</f>
        <v>0.549074074074074</v>
      </c>
      <c r="K333" s="40" t="n">
        <f aca="false">IF(E333="","",E333/(E333+H333))</f>
        <v>0.532411408815903</v>
      </c>
      <c r="L333" s="69" t="n">
        <f aca="false">IF(OR(K333="",J333=""),"",(J333-K333)*100)</f>
        <v>1.66626652581708</v>
      </c>
      <c r="M333" s="36" t="n">
        <v>3.65578877277347</v>
      </c>
      <c r="N333" s="36" t="n">
        <v>1.27629670766665</v>
      </c>
      <c r="O333" s="36" t="n">
        <f aca="false">SQRT(M333^2+N333^2)</f>
        <v>3.87217314142037</v>
      </c>
      <c r="P333" s="40" t="n">
        <f aca="false">IF(J333="","",MAX(0,J333-1.96*O333/100))</f>
        <v>0.473179480502235</v>
      </c>
      <c r="Q333" s="40" t="n">
        <f aca="false">IF(J333="","",MIN(1,J333+1.96*O333/100))</f>
        <v>0.624968667645913</v>
      </c>
      <c r="R333" s="32" t="str">
        <f aca="false">IF(L333="","",IF(ABS(L333)&lt;=O333,"Yes","No"))</f>
        <v>Yes</v>
      </c>
      <c r="S333" s="32" t="str">
        <f aca="false">IF(L333="","",IF(ABS(L333)&lt;=1.96*O333,"Yes","No"))</f>
        <v>Yes</v>
      </c>
      <c r="T333" s="59" t="n">
        <f aca="false">IF(D333="","",ROUND(SQRT(((D333+G333)*O333/100)^2+(J333*(D333+G333)*0.07933)^2),0))</f>
        <v>63</v>
      </c>
      <c r="U333" s="32"/>
    </row>
    <row r="334" customFormat="false" ht="15" hidden="false" customHeight="false" outlineLevel="0" collapsed="false">
      <c r="A334" s="32" t="s">
        <v>418</v>
      </c>
      <c r="B334" s="32" t="s">
        <v>549</v>
      </c>
      <c r="C334" s="32" t="s">
        <v>554</v>
      </c>
      <c r="D334" s="59" t="n">
        <v>849</v>
      </c>
      <c r="E334" s="59" t="n">
        <v>885</v>
      </c>
      <c r="F334" s="68" t="n">
        <f aca="false">IF(E334="","",D334-E334)</f>
        <v>-36</v>
      </c>
      <c r="G334" s="59" t="n">
        <v>795</v>
      </c>
      <c r="H334" s="59" t="n">
        <v>945</v>
      </c>
      <c r="I334" s="68" t="n">
        <f aca="false">IF(H334="","",G334-H334)</f>
        <v>-150</v>
      </c>
      <c r="J334" s="40" t="n">
        <f aca="false">IF(OR(D334="",D334+G334=0),"",D334/(D334+G334))</f>
        <v>0.516423357664234</v>
      </c>
      <c r="K334" s="40" t="n">
        <f aca="false">IF(E334="","",E334/(E334+H334))</f>
        <v>0.483606557377049</v>
      </c>
      <c r="L334" s="69" t="n">
        <f aca="false">IF(OR(K334="",J334=""),"",(J334-K334)*100)</f>
        <v>3.28168002871844</v>
      </c>
      <c r="M334" s="36" t="n">
        <v>3.65578877277347</v>
      </c>
      <c r="N334" s="36" t="n">
        <v>1.27629670766665</v>
      </c>
      <c r="O334" s="36" t="n">
        <f aca="false">SQRT(M334^2+N334^2)</f>
        <v>3.87217314142037</v>
      </c>
      <c r="P334" s="40" t="n">
        <f aca="false">IF(J334="","",MAX(0,J334-1.96*O334/100))</f>
        <v>0.440528764092394</v>
      </c>
      <c r="Q334" s="40" t="n">
        <f aca="false">IF(J334="","",MIN(1,J334+1.96*O334/100))</f>
        <v>0.592317951236073</v>
      </c>
      <c r="R334" s="32" t="str">
        <f aca="false">IF(L334="","",IF(ABS(L334)&lt;=O334,"Yes","No"))</f>
        <v>Yes</v>
      </c>
      <c r="S334" s="32" t="str">
        <f aca="false">IF(L334="","",IF(ABS(L334)&lt;=1.96*O334,"Yes","No"))</f>
        <v>Yes</v>
      </c>
      <c r="T334" s="59" t="n">
        <f aca="false">IF(D334="","",ROUND(SQRT(((D334+G334)*O334/100)^2+(J334*(D334+G334)*0.07933)^2),0))</f>
        <v>93</v>
      </c>
      <c r="U334" s="32"/>
    </row>
    <row r="335" customFormat="false" ht="15" hidden="false" customHeight="false" outlineLevel="0" collapsed="false">
      <c r="A335" s="32" t="s">
        <v>418</v>
      </c>
      <c r="B335" s="32" t="s">
        <v>549</v>
      </c>
      <c r="C335" s="32" t="s">
        <v>555</v>
      </c>
      <c r="D335" s="59" t="n">
        <v>646</v>
      </c>
      <c r="E335" s="59" t="n">
        <v>640</v>
      </c>
      <c r="F335" s="68" t="n">
        <f aca="false">IF(E335="","",D335-E335)</f>
        <v>6</v>
      </c>
      <c r="G335" s="59" t="n">
        <v>582</v>
      </c>
      <c r="H335" s="59" t="n">
        <v>661</v>
      </c>
      <c r="I335" s="68" t="n">
        <f aca="false">IF(H335="","",G335-H335)</f>
        <v>-79</v>
      </c>
      <c r="J335" s="40" t="n">
        <f aca="false">IF(OR(D335="",D335+G335=0),"",D335/(D335+G335))</f>
        <v>0.526058631921824</v>
      </c>
      <c r="K335" s="40" t="n">
        <f aca="false">IF(E335="","",E335/(E335+H335))</f>
        <v>0.491929285165257</v>
      </c>
      <c r="L335" s="69" t="n">
        <f aca="false">IF(OR(K335="",J335=""),"",(J335-K335)*100)</f>
        <v>3.41293467565666</v>
      </c>
      <c r="M335" s="36" t="n">
        <v>3.65578877277347</v>
      </c>
      <c r="N335" s="36" t="n">
        <v>1.27629670766665</v>
      </c>
      <c r="O335" s="36" t="n">
        <f aca="false">SQRT(M335^2+N335^2)</f>
        <v>3.87217314142037</v>
      </c>
      <c r="P335" s="40" t="n">
        <f aca="false">IF(J335="","",MAX(0,J335-1.96*O335/100))</f>
        <v>0.450164038349985</v>
      </c>
      <c r="Q335" s="40" t="n">
        <f aca="false">IF(J335="","",MIN(1,J335+1.96*O335/100))</f>
        <v>0.601953225493663</v>
      </c>
      <c r="R335" s="32" t="str">
        <f aca="false">IF(L335="","",IF(ABS(L335)&lt;=O335,"Yes","No"))</f>
        <v>Yes</v>
      </c>
      <c r="S335" s="32" t="str">
        <f aca="false">IF(L335="","",IF(ABS(L335)&lt;=1.96*O335,"Yes","No"))</f>
        <v>Yes</v>
      </c>
      <c r="T335" s="59" t="n">
        <f aca="false">IF(D335="","",ROUND(SQRT(((D335+G335)*O335/100)^2+(J335*(D335+G335)*0.07933)^2),0))</f>
        <v>70</v>
      </c>
      <c r="U335" s="32"/>
    </row>
    <row r="336" customFormat="false" ht="15" hidden="false" customHeight="false" outlineLevel="0" collapsed="false">
      <c r="A336" s="32" t="s">
        <v>418</v>
      </c>
      <c r="B336" s="32" t="s">
        <v>549</v>
      </c>
      <c r="C336" s="32" t="s">
        <v>556</v>
      </c>
      <c r="D336" s="59" t="n">
        <v>548</v>
      </c>
      <c r="E336" s="59"/>
      <c r="F336" s="68" t="str">
        <f aca="false">IF(E336="","",D336-E336)</f>
        <v/>
      </c>
      <c r="G336" s="59" t="n">
        <v>457</v>
      </c>
      <c r="H336" s="59"/>
      <c r="I336" s="68" t="str">
        <f aca="false">IF(H336="","",G336-H336)</f>
        <v/>
      </c>
      <c r="J336" s="40" t="n">
        <f aca="false">IF(OR(D336="",D336+G336=0),"",D336/(D336+G336))</f>
        <v>0.545273631840796</v>
      </c>
      <c r="K336" s="40" t="str">
        <f aca="false">IF(E336="","",E336/(E336+H336))</f>
        <v/>
      </c>
      <c r="L336" s="69" t="str">
        <f aca="false">IF(OR(K336="",J336=""),"",(J336-K336)*100)</f>
        <v/>
      </c>
      <c r="M336" s="36" t="n">
        <v>3.65578877277347</v>
      </c>
      <c r="N336" s="36" t="n">
        <v>1.27629670766665</v>
      </c>
      <c r="O336" s="36" t="n">
        <f aca="false">SQRT(M336^2+N336^2)</f>
        <v>3.87217314142037</v>
      </c>
      <c r="P336" s="40" t="n">
        <f aca="false">IF(J336="","",MAX(0,J336-1.96*O336/100))</f>
        <v>0.469379038268957</v>
      </c>
      <c r="Q336" s="40" t="n">
        <f aca="false">IF(J336="","",MIN(1,J336+1.96*O336/100))</f>
        <v>0.621168225412635</v>
      </c>
      <c r="R336" s="32" t="str">
        <f aca="false">IF(L336="","",IF(ABS(L336)&lt;=O336,"Yes","No"))</f>
        <v/>
      </c>
      <c r="S336" s="32" t="str">
        <f aca="false">IF(L336="","",IF(ABS(L336)&lt;=1.96*O336,"Yes","No"))</f>
        <v/>
      </c>
      <c r="T336" s="59" t="n">
        <f aca="false">IF(D336="","",ROUND(SQRT(((D336+G336)*O336/100)^2+(J336*(D336+G336)*0.07933)^2),0))</f>
        <v>58</v>
      </c>
      <c r="U336" s="32" t="s">
        <v>774</v>
      </c>
    </row>
    <row r="337" customFormat="false" ht="15" hidden="false" customHeight="false" outlineLevel="0" collapsed="false">
      <c r="A337" s="32" t="s">
        <v>418</v>
      </c>
      <c r="B337" s="32" t="s">
        <v>549</v>
      </c>
      <c r="C337" s="32" t="s">
        <v>557</v>
      </c>
      <c r="D337" s="59" t="n">
        <v>558</v>
      </c>
      <c r="E337" s="59"/>
      <c r="F337" s="68" t="str">
        <f aca="false">IF(E337="","",D337-E337)</f>
        <v/>
      </c>
      <c r="G337" s="59" t="n">
        <v>472</v>
      </c>
      <c r="H337" s="59"/>
      <c r="I337" s="68" t="str">
        <f aca="false">IF(H337="","",G337-H337)</f>
        <v/>
      </c>
      <c r="J337" s="40" t="n">
        <f aca="false">IF(OR(D337="",D337+G337=0),"",D337/(D337+G337))</f>
        <v>0.541747572815534</v>
      </c>
      <c r="K337" s="40" t="str">
        <f aca="false">IF(E337="","",E337/(E337+H337))</f>
        <v/>
      </c>
      <c r="L337" s="69" t="str">
        <f aca="false">IF(OR(K337="",J337=""),"",(J337-K337)*100)</f>
        <v/>
      </c>
      <c r="M337" s="36" t="n">
        <v>3.65578877277347</v>
      </c>
      <c r="N337" s="36" t="n">
        <v>1.27629670766665</v>
      </c>
      <c r="O337" s="36" t="n">
        <f aca="false">SQRT(M337^2+N337^2)</f>
        <v>3.87217314142037</v>
      </c>
      <c r="P337" s="40" t="n">
        <f aca="false">IF(J337="","",MAX(0,J337-1.96*O337/100))</f>
        <v>0.465852979243695</v>
      </c>
      <c r="Q337" s="40" t="n">
        <f aca="false">IF(J337="","",MIN(1,J337+1.96*O337/100))</f>
        <v>0.617642166387373</v>
      </c>
      <c r="R337" s="32" t="str">
        <f aca="false">IF(L337="","",IF(ABS(L337)&lt;=O337,"Yes","No"))</f>
        <v/>
      </c>
      <c r="S337" s="32" t="str">
        <f aca="false">IF(L337="","",IF(ABS(L337)&lt;=1.96*O337,"Yes","No"))</f>
        <v/>
      </c>
      <c r="T337" s="59" t="n">
        <f aca="false">IF(D337="","",ROUND(SQRT(((D337+G337)*O337/100)^2+(J337*(D337+G337)*0.07933)^2),0))</f>
        <v>60</v>
      </c>
      <c r="U337" s="32" t="s">
        <v>774</v>
      </c>
    </row>
    <row r="338" customFormat="false" ht="15" hidden="false" customHeight="false" outlineLevel="0" collapsed="false">
      <c r="A338" s="32" t="s">
        <v>418</v>
      </c>
      <c r="B338" s="32" t="s">
        <v>549</v>
      </c>
      <c r="C338" s="32" t="s">
        <v>558</v>
      </c>
      <c r="D338" s="59" t="n">
        <v>257</v>
      </c>
      <c r="E338" s="59"/>
      <c r="F338" s="68" t="str">
        <f aca="false">IF(E338="","",D338-E338)</f>
        <v/>
      </c>
      <c r="G338" s="59" t="n">
        <v>230</v>
      </c>
      <c r="H338" s="59"/>
      <c r="I338" s="68" t="str">
        <f aca="false">IF(H338="","",G338-H338)</f>
        <v/>
      </c>
      <c r="J338" s="40" t="n">
        <f aca="false">IF(OR(D338="",D338+G338=0),"",D338/(D338+G338))</f>
        <v>0.527720739219713</v>
      </c>
      <c r="K338" s="40" t="str">
        <f aca="false">IF(E338="","",E338/(E338+H338))</f>
        <v/>
      </c>
      <c r="L338" s="69" t="str">
        <f aca="false">IF(OR(K338="",J338=""),"",(J338-K338)*100)</f>
        <v/>
      </c>
      <c r="M338" s="36" t="n">
        <v>4.97544251941188</v>
      </c>
      <c r="N338" s="36" t="n">
        <v>1.27629670766665</v>
      </c>
      <c r="O338" s="36" t="n">
        <f aca="false">SQRT(M338^2+N338^2)</f>
        <v>5.13653205479849</v>
      </c>
      <c r="P338" s="40" t="n">
        <f aca="false">IF(J338="","",MAX(0,J338-1.96*O338/100))</f>
        <v>0.427044710945662</v>
      </c>
      <c r="Q338" s="40" t="n">
        <f aca="false">IF(J338="","",MIN(1,J338+1.96*O338/100))</f>
        <v>0.628396767493763</v>
      </c>
      <c r="R338" s="32" t="str">
        <f aca="false">IF(L338="","",IF(ABS(L338)&lt;=O338,"Yes","No"))</f>
        <v/>
      </c>
      <c r="S338" s="32" t="str">
        <f aca="false">IF(L338="","",IF(ABS(L338)&lt;=1.96*O338,"Yes","No"))</f>
        <v/>
      </c>
      <c r="T338" s="59" t="n">
        <f aca="false">IF(D338="","",ROUND(SQRT(((D338+G338)*O338/100)^2+(J338*(D338+G338)*0.12018)^2),0))</f>
        <v>40</v>
      </c>
      <c r="U338" s="32" t="s">
        <v>774</v>
      </c>
    </row>
    <row r="339" customFormat="false" ht="15" hidden="false" customHeight="false" outlineLevel="0" collapsed="false">
      <c r="A339" s="32" t="s">
        <v>418</v>
      </c>
      <c r="B339" s="32" t="s">
        <v>559</v>
      </c>
      <c r="C339" s="32" t="s">
        <v>560</v>
      </c>
      <c r="D339" s="59" t="n">
        <v>61</v>
      </c>
      <c r="E339" s="59" t="n">
        <v>79</v>
      </c>
      <c r="F339" s="68" t="n">
        <f aca="false">IF(E339="","",D339-E339)</f>
        <v>-18</v>
      </c>
      <c r="G339" s="59" t="n">
        <v>100</v>
      </c>
      <c r="H339" s="59" t="n">
        <v>114</v>
      </c>
      <c r="I339" s="68" t="n">
        <f aca="false">IF(H339="","",G339-H339)</f>
        <v>-14</v>
      </c>
      <c r="J339" s="40" t="n">
        <f aca="false">IF(OR(D339="",D339+G339=0),"",D339/(D339+G339))</f>
        <v>0.37888198757764</v>
      </c>
      <c r="K339" s="40" t="n">
        <f aca="false">IF(E339="","",E339/(E339+H339))</f>
        <v>0.409326424870466</v>
      </c>
      <c r="L339" s="69" t="n">
        <f aca="false">IF(OR(K339="",J339=""),"",(J339-K339)*100)</f>
        <v>-3.04444372928266</v>
      </c>
      <c r="M339" s="36" t="n">
        <v>4.97544251941188</v>
      </c>
      <c r="N339" s="36" t="n">
        <v>1.27629670766665</v>
      </c>
      <c r="O339" s="36" t="n">
        <f aca="false">SQRT(M339^2+N339^2)</f>
        <v>5.13653205479849</v>
      </c>
      <c r="P339" s="40" t="n">
        <f aca="false">IF(J339="","",MAX(0,J339-1.96*O339/100))</f>
        <v>0.278205959303589</v>
      </c>
      <c r="Q339" s="40" t="n">
        <f aca="false">IF(J339="","",MIN(1,J339+1.96*O339/100))</f>
        <v>0.47955801585169</v>
      </c>
      <c r="R339" s="32" t="str">
        <f aca="false">IF(L339="","",IF(ABS(L339)&lt;=O339,"Yes","No"))</f>
        <v>Yes</v>
      </c>
      <c r="S339" s="32" t="str">
        <f aca="false">IF(L339="","",IF(ABS(L339)&lt;=1.96*O339,"Yes","No"))</f>
        <v>Yes</v>
      </c>
      <c r="T339" s="59" t="n">
        <f aca="false">IF(D339="","",ROUND(SQRT(((D339+G339)*O339/100)^2+(J339*(D339+G339)*0.12018)^2),0))</f>
        <v>11</v>
      </c>
      <c r="U339" s="32"/>
    </row>
    <row r="340" customFormat="false" ht="15" hidden="false" customHeight="false" outlineLevel="0" collapsed="false">
      <c r="A340" s="32" t="s">
        <v>418</v>
      </c>
      <c r="B340" s="32" t="s">
        <v>559</v>
      </c>
      <c r="C340" s="32" t="s">
        <v>561</v>
      </c>
      <c r="D340" s="59" t="n">
        <v>199</v>
      </c>
      <c r="E340" s="59" t="n">
        <v>196</v>
      </c>
      <c r="F340" s="68" t="n">
        <f aca="false">IF(E340="","",D340-E340)</f>
        <v>3</v>
      </c>
      <c r="G340" s="59" t="n">
        <v>327</v>
      </c>
      <c r="H340" s="59" t="n">
        <v>365</v>
      </c>
      <c r="I340" s="68" t="n">
        <f aca="false">IF(H340="","",G340-H340)</f>
        <v>-38</v>
      </c>
      <c r="J340" s="40" t="n">
        <f aca="false">IF(OR(D340="",D340+G340=0),"",D340/(D340+G340))</f>
        <v>0.378326996197719</v>
      </c>
      <c r="K340" s="40" t="n">
        <f aca="false">IF(E340="","",E340/(E340+H340))</f>
        <v>0.349376114081996</v>
      </c>
      <c r="L340" s="69" t="n">
        <f aca="false">IF(OR(K340="",J340=""),"",(J340-K340)*100)</f>
        <v>2.89508821157222</v>
      </c>
      <c r="M340" s="36" t="n">
        <v>3.80525347525913</v>
      </c>
      <c r="N340" s="36" t="n">
        <v>1.27629670766665</v>
      </c>
      <c r="O340" s="36" t="n">
        <f aca="false">SQRT(M340^2+N340^2)</f>
        <v>4.01358783346926</v>
      </c>
      <c r="P340" s="40" t="n">
        <f aca="false">IF(J340="","",MAX(0,J340-1.96*O340/100))</f>
        <v>0.299660674661721</v>
      </c>
      <c r="Q340" s="40" t="n">
        <f aca="false">IF(J340="","",MIN(1,J340+1.96*O340/100))</f>
        <v>0.456993317733716</v>
      </c>
      <c r="R340" s="32" t="str">
        <f aca="false">IF(L340="","",IF(ABS(L340)&lt;=O340,"Yes","No"))</f>
        <v>Yes</v>
      </c>
      <c r="S340" s="32" t="str">
        <f aca="false">IF(L340="","",IF(ABS(L340)&lt;=1.96*O340,"Yes","No"))</f>
        <v>Yes</v>
      </c>
      <c r="T340" s="59" t="n">
        <f aca="false">IF(D340="","",ROUND(SQRT(((D340+G340)*O340/100)^2+(J340*(D340+G340)*0.07897)^2),0))</f>
        <v>26</v>
      </c>
      <c r="U340" s="32"/>
    </row>
    <row r="341" customFormat="false" ht="15" hidden="false" customHeight="false" outlineLevel="0" collapsed="false">
      <c r="A341" s="32" t="s">
        <v>418</v>
      </c>
      <c r="B341" s="32" t="s">
        <v>559</v>
      </c>
      <c r="C341" s="32" t="s">
        <v>562</v>
      </c>
      <c r="D341" s="59" t="n">
        <v>147</v>
      </c>
      <c r="E341" s="59" t="n">
        <v>145</v>
      </c>
      <c r="F341" s="68" t="n">
        <f aca="false">IF(E341="","",D341-E341)</f>
        <v>2</v>
      </c>
      <c r="G341" s="59" t="n">
        <v>178</v>
      </c>
      <c r="H341" s="59" t="n">
        <v>194</v>
      </c>
      <c r="I341" s="68" t="n">
        <f aca="false">IF(H341="","",G341-H341)</f>
        <v>-16</v>
      </c>
      <c r="J341" s="40" t="n">
        <f aca="false">IF(OR(D341="",D341+G341=0),"",D341/(D341+G341))</f>
        <v>0.452307692307692</v>
      </c>
      <c r="K341" s="40" t="n">
        <f aca="false">IF(E341="","",E341/(E341+H341))</f>
        <v>0.427728613569322</v>
      </c>
      <c r="L341" s="69" t="n">
        <f aca="false">IF(OR(K341="",J341=""),"",(J341-K341)*100)</f>
        <v>2.45790787383708</v>
      </c>
      <c r="M341" s="36" t="n">
        <v>4.97544251941188</v>
      </c>
      <c r="N341" s="36" t="n">
        <v>1.27629670766665</v>
      </c>
      <c r="O341" s="36" t="n">
        <f aca="false">SQRT(M341^2+N341^2)</f>
        <v>5.13653205479849</v>
      </c>
      <c r="P341" s="40" t="n">
        <f aca="false">IF(J341="","",MAX(0,J341-1.96*O341/100))</f>
        <v>0.351631664033642</v>
      </c>
      <c r="Q341" s="40" t="n">
        <f aca="false">IF(J341="","",MIN(1,J341+1.96*O341/100))</f>
        <v>0.552983720581743</v>
      </c>
      <c r="R341" s="32" t="str">
        <f aca="false">IF(L341="","",IF(ABS(L341)&lt;=O341,"Yes","No"))</f>
        <v>Yes</v>
      </c>
      <c r="S341" s="32" t="str">
        <f aca="false">IF(L341="","",IF(ABS(L341)&lt;=1.96*O341,"Yes","No"))</f>
        <v>Yes</v>
      </c>
      <c r="T341" s="59" t="n">
        <f aca="false">IF(D341="","",ROUND(SQRT(((D341+G341)*O341/100)^2+(J341*(D341+G341)*0.12018)^2),0))</f>
        <v>24</v>
      </c>
      <c r="U341" s="32"/>
    </row>
    <row r="342" customFormat="false" ht="15" hidden="false" customHeight="false" outlineLevel="0" collapsed="false">
      <c r="A342" s="32" t="s">
        <v>418</v>
      </c>
      <c r="B342" s="32" t="s">
        <v>559</v>
      </c>
      <c r="C342" s="32" t="s">
        <v>563</v>
      </c>
      <c r="D342" s="59" t="n">
        <v>87</v>
      </c>
      <c r="E342" s="59" t="n">
        <v>91</v>
      </c>
      <c r="F342" s="68" t="n">
        <f aca="false">IF(E342="","",D342-E342)</f>
        <v>-4</v>
      </c>
      <c r="G342" s="59" t="n">
        <v>106</v>
      </c>
      <c r="H342" s="59" t="n">
        <v>105</v>
      </c>
      <c r="I342" s="68" t="n">
        <f aca="false">IF(H342="","",G342-H342)</f>
        <v>1</v>
      </c>
      <c r="J342" s="40" t="n">
        <f aca="false">IF(OR(D342="",D342+G342=0),"",D342/(D342+G342))</f>
        <v>0.450777202072539</v>
      </c>
      <c r="K342" s="40" t="n">
        <f aca="false">IF(E342="","",E342/(E342+H342))</f>
        <v>0.464285714285714</v>
      </c>
      <c r="L342" s="69" t="n">
        <f aca="false">IF(OR(K342="",J342=""),"",(J342-K342)*100)</f>
        <v>-1.35085122131755</v>
      </c>
      <c r="M342" s="36" t="n">
        <v>4.97544251941188</v>
      </c>
      <c r="N342" s="36" t="n">
        <v>1.27629670766665</v>
      </c>
      <c r="O342" s="36" t="n">
        <f aca="false">SQRT(M342^2+N342^2)</f>
        <v>5.13653205479849</v>
      </c>
      <c r="P342" s="40" t="n">
        <f aca="false">IF(J342="","",MAX(0,J342-1.96*O342/100))</f>
        <v>0.350101173798489</v>
      </c>
      <c r="Q342" s="40" t="n">
        <f aca="false">IF(J342="","",MIN(1,J342+1.96*O342/100))</f>
        <v>0.551453230346589</v>
      </c>
      <c r="R342" s="32" t="str">
        <f aca="false">IF(L342="","",IF(ABS(L342)&lt;=O342,"Yes","No"))</f>
        <v>Yes</v>
      </c>
      <c r="S342" s="32" t="str">
        <f aca="false">IF(L342="","",IF(ABS(L342)&lt;=1.96*O342,"Yes","No"))</f>
        <v>Yes</v>
      </c>
      <c r="T342" s="59" t="n">
        <f aca="false">IF(D342="","",ROUND(SQRT(((D342+G342)*O342/100)^2+(J342*(D342+G342)*0.12018)^2),0))</f>
        <v>14</v>
      </c>
      <c r="U342" s="32"/>
    </row>
    <row r="343" customFormat="false" ht="15" hidden="false" customHeight="false" outlineLevel="0" collapsed="false">
      <c r="A343" s="32" t="s">
        <v>418</v>
      </c>
      <c r="B343" s="32" t="s">
        <v>564</v>
      </c>
      <c r="C343" s="32" t="s">
        <v>565</v>
      </c>
      <c r="D343" s="59" t="n">
        <v>316</v>
      </c>
      <c r="E343" s="59" t="n">
        <v>319</v>
      </c>
      <c r="F343" s="68" t="n">
        <f aca="false">IF(E343="","",D343-E343)</f>
        <v>-3</v>
      </c>
      <c r="G343" s="59" t="n">
        <v>536</v>
      </c>
      <c r="H343" s="59" t="n">
        <v>601</v>
      </c>
      <c r="I343" s="68" t="n">
        <f aca="false">IF(H343="","",G343-H343)</f>
        <v>-65</v>
      </c>
      <c r="J343" s="40" t="n">
        <f aca="false">IF(OR(D343="",D343+G343=0),"",D343/(D343+G343))</f>
        <v>0.370892018779343</v>
      </c>
      <c r="K343" s="40" t="n">
        <f aca="false">IF(E343="","",E343/(E343+H343))</f>
        <v>0.346739130434783</v>
      </c>
      <c r="L343" s="69" t="n">
        <f aca="false">IF(OR(K343="",J343=""),"",(J343-K343)*100)</f>
        <v>2.41528883445601</v>
      </c>
      <c r="M343" s="36" t="n">
        <v>3.65578877277347</v>
      </c>
      <c r="N343" s="36" t="n">
        <v>1.27629670766665</v>
      </c>
      <c r="O343" s="36" t="n">
        <f aca="false">SQRT(M343^2+N343^2)</f>
        <v>3.87217314142037</v>
      </c>
      <c r="P343" s="40" t="n">
        <f aca="false">IF(J343="","",MAX(0,J343-1.96*O343/100))</f>
        <v>0.294997425207504</v>
      </c>
      <c r="Q343" s="40" t="n">
        <f aca="false">IF(J343="","",MIN(1,J343+1.96*O343/100))</f>
        <v>0.446786612351182</v>
      </c>
      <c r="R343" s="32" t="str">
        <f aca="false">IF(L343="","",IF(ABS(L343)&lt;=O343,"Yes","No"))</f>
        <v>Yes</v>
      </c>
      <c r="S343" s="32" t="str">
        <f aca="false">IF(L343="","",IF(ABS(L343)&lt;=1.96*O343,"Yes","No"))</f>
        <v>Yes</v>
      </c>
      <c r="T343" s="59" t="n">
        <f aca="false">IF(D343="","",ROUND(SQRT(((D343+G343)*O343/100)^2+(J343*(D343+G343)*0.07933)^2),0))</f>
        <v>41</v>
      </c>
      <c r="U343" s="32"/>
    </row>
    <row r="344" customFormat="false" ht="15" hidden="false" customHeight="false" outlineLevel="0" collapsed="false">
      <c r="A344" s="32" t="s">
        <v>418</v>
      </c>
      <c r="B344" s="32" t="s">
        <v>564</v>
      </c>
      <c r="C344" s="32" t="s">
        <v>566</v>
      </c>
      <c r="D344" s="59" t="n">
        <v>272</v>
      </c>
      <c r="E344" s="59" t="n">
        <v>273</v>
      </c>
      <c r="F344" s="68" t="n">
        <f aca="false">IF(E344="","",D344-E344)</f>
        <v>-1</v>
      </c>
      <c r="G344" s="59" t="n">
        <v>432</v>
      </c>
      <c r="H344" s="59" t="n">
        <v>469</v>
      </c>
      <c r="I344" s="68" t="n">
        <f aca="false">IF(H344="","",G344-H344)</f>
        <v>-37</v>
      </c>
      <c r="J344" s="40" t="n">
        <f aca="false">IF(OR(D344="",D344+G344=0),"",D344/(D344+G344))</f>
        <v>0.386363636363636</v>
      </c>
      <c r="K344" s="40" t="n">
        <f aca="false">IF(E344="","",E344/(E344+H344))</f>
        <v>0.367924528301887</v>
      </c>
      <c r="L344" s="69" t="n">
        <f aca="false">IF(OR(K344="",J344=""),"",(J344-K344)*100)</f>
        <v>1.84391080617496</v>
      </c>
      <c r="M344" s="36" t="n">
        <v>3.80525347525913</v>
      </c>
      <c r="N344" s="36" t="n">
        <v>1.27629670766665</v>
      </c>
      <c r="O344" s="36" t="n">
        <f aca="false">SQRT(M344^2+N344^2)</f>
        <v>4.01358783346926</v>
      </c>
      <c r="P344" s="40" t="n">
        <f aca="false">IF(J344="","",MAX(0,J344-1.96*O344/100))</f>
        <v>0.307697314827639</v>
      </c>
      <c r="Q344" s="40" t="n">
        <f aca="false">IF(J344="","",MIN(1,J344+1.96*O344/100))</f>
        <v>0.465029957899634</v>
      </c>
      <c r="R344" s="32" t="str">
        <f aca="false">IF(L344="","",IF(ABS(L344)&lt;=O344,"Yes","No"))</f>
        <v>Yes</v>
      </c>
      <c r="S344" s="32" t="str">
        <f aca="false">IF(L344="","",IF(ABS(L344)&lt;=1.96*O344,"Yes","No"))</f>
        <v>Yes</v>
      </c>
      <c r="T344" s="59" t="n">
        <f aca="false">IF(D344="","",ROUND(SQRT(((D344+G344)*O344/100)^2+(J344*(D344+G344)*0.07897)^2),0))</f>
        <v>35</v>
      </c>
      <c r="U344" s="32"/>
    </row>
    <row r="345" customFormat="false" ht="15" hidden="false" customHeight="false" outlineLevel="0" collapsed="false">
      <c r="A345" s="32" t="s">
        <v>418</v>
      </c>
      <c r="B345" s="32" t="s">
        <v>564</v>
      </c>
      <c r="C345" s="32" t="s">
        <v>567</v>
      </c>
      <c r="D345" s="59" t="n">
        <v>219</v>
      </c>
      <c r="E345" s="59" t="n">
        <v>243</v>
      </c>
      <c r="F345" s="68" t="n">
        <f aca="false">IF(E345="","",D345-E345)</f>
        <v>-24</v>
      </c>
      <c r="G345" s="59" t="n">
        <v>367</v>
      </c>
      <c r="H345" s="59" t="n">
        <v>462</v>
      </c>
      <c r="I345" s="68" t="n">
        <f aca="false">IF(H345="","",G345-H345)</f>
        <v>-95</v>
      </c>
      <c r="J345" s="40" t="n">
        <f aca="false">IF(OR(D345="",D345+G345=0),"",D345/(D345+G345))</f>
        <v>0.373720136518771</v>
      </c>
      <c r="K345" s="40" t="n">
        <f aca="false">IF(E345="","",E345/(E345+H345))</f>
        <v>0.34468085106383</v>
      </c>
      <c r="L345" s="69" t="n">
        <f aca="false">IF(OR(K345="",J345=""),"",(J345-K345)*100)</f>
        <v>2.90392854549416</v>
      </c>
      <c r="M345" s="36" t="n">
        <v>3.80525347525913</v>
      </c>
      <c r="N345" s="36" t="n">
        <v>1.27629670766665</v>
      </c>
      <c r="O345" s="36" t="n">
        <f aca="false">SQRT(M345^2+N345^2)</f>
        <v>4.01358783346926</v>
      </c>
      <c r="P345" s="40" t="n">
        <f aca="false">IF(J345="","",MAX(0,J345-1.96*O345/100))</f>
        <v>0.295053814982774</v>
      </c>
      <c r="Q345" s="40" t="n">
        <f aca="false">IF(J345="","",MIN(1,J345+1.96*O345/100))</f>
        <v>0.452386458054769</v>
      </c>
      <c r="R345" s="32" t="str">
        <f aca="false">IF(L345="","",IF(ABS(L345)&lt;=O345,"Yes","No"))</f>
        <v>Yes</v>
      </c>
      <c r="S345" s="32" t="str">
        <f aca="false">IF(L345="","",IF(ABS(L345)&lt;=1.96*O345,"Yes","No"))</f>
        <v>Yes</v>
      </c>
      <c r="T345" s="59" t="n">
        <f aca="false">IF(D345="","",ROUND(SQRT(((D345+G345)*O345/100)^2+(J345*(D345+G345)*0.07897)^2),0))</f>
        <v>29</v>
      </c>
      <c r="U345" s="32"/>
    </row>
    <row r="346" customFormat="false" ht="15" hidden="false" customHeight="false" outlineLevel="0" collapsed="false">
      <c r="A346" s="32" t="s">
        <v>418</v>
      </c>
      <c r="B346" s="32" t="s">
        <v>564</v>
      </c>
      <c r="C346" s="32" t="s">
        <v>568</v>
      </c>
      <c r="D346" s="59" t="n">
        <v>225</v>
      </c>
      <c r="E346" s="59" t="n">
        <v>241</v>
      </c>
      <c r="F346" s="68" t="n">
        <f aca="false">IF(E346="","",D346-E346)</f>
        <v>-16</v>
      </c>
      <c r="G346" s="59" t="n">
        <v>385</v>
      </c>
      <c r="H346" s="59" t="n">
        <v>466</v>
      </c>
      <c r="I346" s="68" t="n">
        <f aca="false">IF(H346="","",G346-H346)</f>
        <v>-81</v>
      </c>
      <c r="J346" s="40" t="n">
        <f aca="false">IF(OR(D346="",D346+G346=0),"",D346/(D346+G346))</f>
        <v>0.368852459016393</v>
      </c>
      <c r="K346" s="40" t="n">
        <f aca="false">IF(E346="","",E346/(E346+H346))</f>
        <v>0.340876944837341</v>
      </c>
      <c r="L346" s="69" t="n">
        <f aca="false">IF(OR(K346="",J346=""),"",(J346-K346)*100)</f>
        <v>2.79755141790526</v>
      </c>
      <c r="M346" s="36" t="n">
        <v>3.80525347525913</v>
      </c>
      <c r="N346" s="36" t="n">
        <v>1.27629670766665</v>
      </c>
      <c r="O346" s="36" t="n">
        <f aca="false">SQRT(M346^2+N346^2)</f>
        <v>4.01358783346926</v>
      </c>
      <c r="P346" s="40" t="n">
        <f aca="false">IF(J346="","",MAX(0,J346-1.96*O346/100))</f>
        <v>0.290186137480396</v>
      </c>
      <c r="Q346" s="40" t="n">
        <f aca="false">IF(J346="","",MIN(1,J346+1.96*O346/100))</f>
        <v>0.447518780552391</v>
      </c>
      <c r="R346" s="32" t="str">
        <f aca="false">IF(L346="","",IF(ABS(L346)&lt;=O346,"Yes","No"))</f>
        <v>Yes</v>
      </c>
      <c r="S346" s="32" t="str">
        <f aca="false">IF(L346="","",IF(ABS(L346)&lt;=1.96*O346,"Yes","No"))</f>
        <v>Yes</v>
      </c>
      <c r="T346" s="59" t="n">
        <f aca="false">IF(D346="","",ROUND(SQRT(((D346+G346)*O346/100)^2+(J346*(D346+G346)*0.07897)^2),0))</f>
        <v>30</v>
      </c>
      <c r="U346" s="32"/>
    </row>
    <row r="347" customFormat="false" ht="15" hidden="false" customHeight="false" outlineLevel="0" collapsed="false">
      <c r="A347" s="32" t="s">
        <v>418</v>
      </c>
      <c r="B347" s="32" t="s">
        <v>569</v>
      </c>
      <c r="C347" s="32" t="s">
        <v>570</v>
      </c>
      <c r="D347" s="59" t="n">
        <v>63</v>
      </c>
      <c r="E347" s="59" t="n">
        <v>65</v>
      </c>
      <c r="F347" s="68" t="n">
        <f aca="false">IF(E347="","",D347-E347)</f>
        <v>-2</v>
      </c>
      <c r="G347" s="59" t="n">
        <v>115</v>
      </c>
      <c r="H347" s="59" t="n">
        <v>129</v>
      </c>
      <c r="I347" s="68" t="n">
        <f aca="false">IF(H347="","",G347-H347)</f>
        <v>-14</v>
      </c>
      <c r="J347" s="40" t="n">
        <f aca="false">IF(OR(D347="",D347+G347=0),"",D347/(D347+G347))</f>
        <v>0.353932584269663</v>
      </c>
      <c r="K347" s="40" t="n">
        <f aca="false">IF(E347="","",E347/(E347+H347))</f>
        <v>0.335051546391753</v>
      </c>
      <c r="L347" s="69" t="n">
        <f aca="false">IF(OR(K347="",J347=""),"",(J347-K347)*100)</f>
        <v>1.88810378779103</v>
      </c>
      <c r="M347" s="36" t="n">
        <v>4.97544251941188</v>
      </c>
      <c r="N347" s="36" t="n">
        <v>1.27629670766665</v>
      </c>
      <c r="O347" s="36" t="n">
        <f aca="false">SQRT(M347^2+N347^2)</f>
        <v>5.13653205479849</v>
      </c>
      <c r="P347" s="40" t="n">
        <f aca="false">IF(J347="","",MAX(0,J347-1.96*O347/100))</f>
        <v>0.253256555995613</v>
      </c>
      <c r="Q347" s="40" t="n">
        <f aca="false">IF(J347="","",MIN(1,J347+1.96*O347/100))</f>
        <v>0.454608612543713</v>
      </c>
      <c r="R347" s="32" t="str">
        <f aca="false">IF(L347="","",IF(ABS(L347)&lt;=O347,"Yes","No"))</f>
        <v>Yes</v>
      </c>
      <c r="S347" s="32" t="str">
        <f aca="false">IF(L347="","",IF(ABS(L347)&lt;=1.96*O347,"Yes","No"))</f>
        <v>Yes</v>
      </c>
      <c r="T347" s="59" t="n">
        <f aca="false">IF(D347="","",ROUND(SQRT(((D347+G347)*O347/100)^2+(J347*(D347+G347)*0.12018)^2),0))</f>
        <v>12</v>
      </c>
      <c r="U347" s="32"/>
    </row>
    <row r="348" customFormat="false" ht="15" hidden="false" customHeight="false" outlineLevel="0" collapsed="false">
      <c r="A348" s="32" t="s">
        <v>418</v>
      </c>
      <c r="B348" s="32" t="s">
        <v>571</v>
      </c>
      <c r="C348" s="32" t="s">
        <v>572</v>
      </c>
      <c r="D348" s="59" t="n">
        <v>267</v>
      </c>
      <c r="E348" s="59" t="n">
        <v>258</v>
      </c>
      <c r="F348" s="68" t="n">
        <f aca="false">IF(E348="","",D348-E348)</f>
        <v>9</v>
      </c>
      <c r="G348" s="59" t="n">
        <v>388</v>
      </c>
      <c r="H348" s="59" t="n">
        <v>418</v>
      </c>
      <c r="I348" s="68" t="n">
        <f aca="false">IF(H348="","",G348-H348)</f>
        <v>-30</v>
      </c>
      <c r="J348" s="40" t="n">
        <f aca="false">IF(OR(D348="",D348+G348=0),"",D348/(D348+G348))</f>
        <v>0.40763358778626</v>
      </c>
      <c r="K348" s="40" t="n">
        <f aca="false">IF(E348="","",E348/(E348+H348))</f>
        <v>0.381656804733728</v>
      </c>
      <c r="L348" s="69" t="n">
        <f aca="false">IF(OR(K348="",J348=""),"",(J348-K348)*100)</f>
        <v>2.59767830525317</v>
      </c>
      <c r="M348" s="36" t="n">
        <v>3.80525347525913</v>
      </c>
      <c r="N348" s="36" t="n">
        <v>1.27629670766665</v>
      </c>
      <c r="O348" s="36" t="n">
        <f aca="false">SQRT(M348^2+N348^2)</f>
        <v>4.01358783346926</v>
      </c>
      <c r="P348" s="40" t="n">
        <f aca="false">IF(J348="","",MAX(0,J348-1.96*O348/100))</f>
        <v>0.328967266250262</v>
      </c>
      <c r="Q348" s="40" t="n">
        <f aca="false">IF(J348="","",MIN(1,J348+1.96*O348/100))</f>
        <v>0.486299909322257</v>
      </c>
      <c r="R348" s="32" t="str">
        <f aca="false">IF(L348="","",IF(ABS(L348)&lt;=O348,"Yes","No"))</f>
        <v>Yes</v>
      </c>
      <c r="S348" s="32" t="str">
        <f aca="false">IF(L348="","",IF(ABS(L348)&lt;=1.96*O348,"Yes","No"))</f>
        <v>Yes</v>
      </c>
      <c r="T348" s="59" t="n">
        <f aca="false">IF(D348="","",ROUND(SQRT(((D348+G348)*O348/100)^2+(J348*(D348+G348)*0.07897)^2),0))</f>
        <v>34</v>
      </c>
      <c r="U348" s="32"/>
    </row>
    <row r="349" customFormat="false" ht="15" hidden="false" customHeight="false" outlineLevel="0" collapsed="false">
      <c r="A349" s="32" t="s">
        <v>418</v>
      </c>
      <c r="B349" s="32" t="s">
        <v>573</v>
      </c>
      <c r="C349" s="32" t="s">
        <v>574</v>
      </c>
      <c r="D349" s="59" t="n">
        <v>147</v>
      </c>
      <c r="E349" s="59" t="n">
        <v>160</v>
      </c>
      <c r="F349" s="68" t="n">
        <f aca="false">IF(E349="","",D349-E349)</f>
        <v>-13</v>
      </c>
      <c r="G349" s="59" t="n">
        <v>187</v>
      </c>
      <c r="H349" s="59" t="n">
        <v>227</v>
      </c>
      <c r="I349" s="68" t="n">
        <f aca="false">IF(H349="","",G349-H349)</f>
        <v>-40</v>
      </c>
      <c r="J349" s="40" t="n">
        <f aca="false">IF(OR(D349="",D349+G349=0),"",D349/(D349+G349))</f>
        <v>0.440119760479042</v>
      </c>
      <c r="K349" s="40" t="n">
        <f aca="false">IF(E349="","",E349/(E349+H349))</f>
        <v>0.41343669250646</v>
      </c>
      <c r="L349" s="69" t="n">
        <f aca="false">IF(OR(K349="",J349=""),"",(J349-K349)*100)</f>
        <v>2.6683067972582</v>
      </c>
      <c r="M349" s="36" t="n">
        <v>4.97544251941188</v>
      </c>
      <c r="N349" s="36" t="n">
        <v>1.27629670766665</v>
      </c>
      <c r="O349" s="36" t="n">
        <f aca="false">SQRT(M349^2+N349^2)</f>
        <v>5.13653205479849</v>
      </c>
      <c r="P349" s="40" t="n">
        <f aca="false">IF(J349="","",MAX(0,J349-1.96*O349/100))</f>
        <v>0.339443732204992</v>
      </c>
      <c r="Q349" s="40" t="n">
        <f aca="false">IF(J349="","",MIN(1,J349+1.96*O349/100))</f>
        <v>0.540795788753092</v>
      </c>
      <c r="R349" s="32" t="str">
        <f aca="false">IF(L349="","",IF(ABS(L349)&lt;=O349,"Yes","No"))</f>
        <v>Yes</v>
      </c>
      <c r="S349" s="32" t="str">
        <f aca="false">IF(L349="","",IF(ABS(L349)&lt;=1.96*O349,"Yes","No"))</f>
        <v>Yes</v>
      </c>
      <c r="T349" s="59" t="n">
        <f aca="false">IF(D349="","",ROUND(SQRT(((D349+G349)*O349/100)^2+(J349*(D349+G349)*0.12018)^2),0))</f>
        <v>25</v>
      </c>
      <c r="U349" s="32"/>
    </row>
    <row r="350" customFormat="false" ht="15" hidden="false" customHeight="false" outlineLevel="0" collapsed="false">
      <c r="A350" s="32" t="s">
        <v>418</v>
      </c>
      <c r="B350" s="32" t="s">
        <v>575</v>
      </c>
      <c r="C350" s="32" t="s">
        <v>576</v>
      </c>
      <c r="D350" s="59" t="n">
        <v>225</v>
      </c>
      <c r="E350" s="59" t="n">
        <v>243</v>
      </c>
      <c r="F350" s="68" t="n">
        <f aca="false">IF(E350="","",D350-E350)</f>
        <v>-18</v>
      </c>
      <c r="G350" s="59" t="n">
        <v>298</v>
      </c>
      <c r="H350" s="59" t="n">
        <v>318</v>
      </c>
      <c r="I350" s="68" t="n">
        <f aca="false">IF(H350="","",G350-H350)</f>
        <v>-20</v>
      </c>
      <c r="J350" s="40" t="n">
        <f aca="false">IF(OR(D350="",D350+G350=0),"",D350/(D350+G350))</f>
        <v>0.430210325047801</v>
      </c>
      <c r="K350" s="40" t="n">
        <f aca="false">IF(E350="","",E350/(E350+H350))</f>
        <v>0.433155080213904</v>
      </c>
      <c r="L350" s="69" t="n">
        <f aca="false">IF(OR(K350="",J350=""),"",(J350-K350)*100)</f>
        <v>-0.29447551661026</v>
      </c>
      <c r="M350" s="36" t="n">
        <v>4.97544251941188</v>
      </c>
      <c r="N350" s="36" t="n">
        <v>1.27629670766665</v>
      </c>
      <c r="O350" s="36" t="n">
        <f aca="false">SQRT(M350^2+N350^2)</f>
        <v>5.13653205479849</v>
      </c>
      <c r="P350" s="40" t="n">
        <f aca="false">IF(J350="","",MAX(0,J350-1.96*O350/100))</f>
        <v>0.329534296773751</v>
      </c>
      <c r="Q350" s="40" t="n">
        <f aca="false">IF(J350="","",MIN(1,J350+1.96*O350/100))</f>
        <v>0.530886353321852</v>
      </c>
      <c r="R350" s="32" t="str">
        <f aca="false">IF(L350="","",IF(ABS(L350)&lt;=O350,"Yes","No"))</f>
        <v>Yes</v>
      </c>
      <c r="S350" s="32" t="str">
        <f aca="false">IF(L350="","",IF(ABS(L350)&lt;=1.96*O350,"Yes","No"))</f>
        <v>Yes</v>
      </c>
      <c r="T350" s="59" t="n">
        <f aca="false">IF(D350="","",ROUND(SQRT(((D350+G350)*O350/100)^2+(J350*(D350+G350)*0.12018)^2),0))</f>
        <v>38</v>
      </c>
      <c r="U350" s="32"/>
    </row>
    <row r="351" customFormat="false" ht="15" hidden="false" customHeight="false" outlineLevel="0" collapsed="false">
      <c r="A351" s="32" t="s">
        <v>418</v>
      </c>
      <c r="B351" s="32" t="s">
        <v>577</v>
      </c>
      <c r="C351" s="32" t="s">
        <v>578</v>
      </c>
      <c r="D351" s="59" t="n">
        <v>238</v>
      </c>
      <c r="E351" s="59" t="n">
        <v>242</v>
      </c>
      <c r="F351" s="68" t="n">
        <f aca="false">IF(E351="","",D351-E351)</f>
        <v>-4</v>
      </c>
      <c r="G351" s="59" t="n">
        <v>524</v>
      </c>
      <c r="H351" s="59" t="n">
        <v>587</v>
      </c>
      <c r="I351" s="68" t="n">
        <f aca="false">IF(H351="","",G351-H351)</f>
        <v>-63</v>
      </c>
      <c r="J351" s="40" t="n">
        <f aca="false">IF(OR(D351="",D351+G351=0),"",D351/(D351+G351))</f>
        <v>0.312335958005249</v>
      </c>
      <c r="K351" s="40" t="n">
        <f aca="false">IF(E351="","",E351/(E351+H351))</f>
        <v>0.291917973462002</v>
      </c>
      <c r="L351" s="69" t="n">
        <f aca="false">IF(OR(K351="",J351=""),"",(J351-K351)*100)</f>
        <v>2.04179845432469</v>
      </c>
      <c r="M351" s="36" t="n">
        <v>3.80525347525913</v>
      </c>
      <c r="N351" s="36" t="n">
        <v>1.27629670766665</v>
      </c>
      <c r="O351" s="36" t="n">
        <f aca="false">SQRT(M351^2+N351^2)</f>
        <v>4.01358783346926</v>
      </c>
      <c r="P351" s="40" t="n">
        <f aca="false">IF(J351="","",MAX(0,J351-1.96*O351/100))</f>
        <v>0.233669636469252</v>
      </c>
      <c r="Q351" s="40" t="n">
        <f aca="false">IF(J351="","",MIN(1,J351+1.96*O351/100))</f>
        <v>0.391002279541247</v>
      </c>
      <c r="R351" s="32" t="str">
        <f aca="false">IF(L351="","",IF(ABS(L351)&lt;=O351,"Yes","No"))</f>
        <v>Yes</v>
      </c>
      <c r="S351" s="32" t="str">
        <f aca="false">IF(L351="","",IF(ABS(L351)&lt;=1.96*O351,"Yes","No"))</f>
        <v>Yes</v>
      </c>
      <c r="T351" s="59" t="n">
        <f aca="false">IF(D351="","",ROUND(SQRT(((D351+G351)*O351/100)^2+(J351*(D351+G351)*0.07897)^2),0))</f>
        <v>36</v>
      </c>
      <c r="U351" s="32"/>
    </row>
    <row r="352" customFormat="false" ht="15" hidden="false" customHeight="false" outlineLevel="0" collapsed="false">
      <c r="A352" s="32" t="s">
        <v>418</v>
      </c>
      <c r="B352" s="32" t="s">
        <v>577</v>
      </c>
      <c r="C352" s="32" t="s">
        <v>579</v>
      </c>
      <c r="D352" s="59" t="n">
        <v>188</v>
      </c>
      <c r="E352" s="59" t="n">
        <v>194</v>
      </c>
      <c r="F352" s="68" t="n">
        <f aca="false">IF(E352="","",D352-E352)</f>
        <v>-6</v>
      </c>
      <c r="G352" s="59" t="n">
        <v>342</v>
      </c>
      <c r="H352" s="59" t="n">
        <v>394</v>
      </c>
      <c r="I352" s="68" t="n">
        <f aca="false">IF(H352="","",G352-H352)</f>
        <v>-52</v>
      </c>
      <c r="J352" s="40" t="n">
        <f aca="false">IF(OR(D352="",D352+G352=0),"",D352/(D352+G352))</f>
        <v>0.354716981132075</v>
      </c>
      <c r="K352" s="40" t="n">
        <f aca="false">IF(E352="","",E352/(E352+H352))</f>
        <v>0.329931972789116</v>
      </c>
      <c r="L352" s="69" t="n">
        <f aca="false">IF(OR(K352="",J352=""),"",(J352-K352)*100)</f>
        <v>2.47850083429598</v>
      </c>
      <c r="M352" s="36" t="n">
        <v>3.80525347525913</v>
      </c>
      <c r="N352" s="36" t="n">
        <v>1.27629670766665</v>
      </c>
      <c r="O352" s="36" t="n">
        <f aca="false">SQRT(M352^2+N352^2)</f>
        <v>4.01358783346926</v>
      </c>
      <c r="P352" s="40" t="n">
        <f aca="false">IF(J352="","",MAX(0,J352-1.96*O352/100))</f>
        <v>0.276050659596078</v>
      </c>
      <c r="Q352" s="40" t="n">
        <f aca="false">IF(J352="","",MIN(1,J352+1.96*O352/100))</f>
        <v>0.433383302668073</v>
      </c>
      <c r="R352" s="32" t="str">
        <f aca="false">IF(L352="","",IF(ABS(L352)&lt;=O352,"Yes","No"))</f>
        <v>Yes</v>
      </c>
      <c r="S352" s="32" t="str">
        <f aca="false">IF(L352="","",IF(ABS(L352)&lt;=1.96*O352,"Yes","No"))</f>
        <v>Yes</v>
      </c>
      <c r="T352" s="59" t="n">
        <f aca="false">IF(D352="","",ROUND(SQRT(((D352+G352)*O352/100)^2+(J352*(D352+G352)*0.07897)^2),0))</f>
        <v>26</v>
      </c>
      <c r="U352" s="32"/>
    </row>
    <row r="353" customFormat="false" ht="15" hidden="false" customHeight="false" outlineLevel="0" collapsed="false">
      <c r="A353" s="32" t="s">
        <v>418</v>
      </c>
      <c r="B353" s="32" t="s">
        <v>577</v>
      </c>
      <c r="C353" s="32" t="s">
        <v>580</v>
      </c>
      <c r="D353" s="59" t="n">
        <v>145</v>
      </c>
      <c r="E353" s="59" t="n">
        <v>151</v>
      </c>
      <c r="F353" s="68" t="n">
        <f aca="false">IF(E353="","",D353-E353)</f>
        <v>-6</v>
      </c>
      <c r="G353" s="59" t="n">
        <v>288</v>
      </c>
      <c r="H353" s="59" t="n">
        <v>358</v>
      </c>
      <c r="I353" s="68" t="n">
        <f aca="false">IF(H353="","",G353-H353)</f>
        <v>-70</v>
      </c>
      <c r="J353" s="40" t="n">
        <f aca="false">IF(OR(D353="",D353+G353=0),"",D353/(D353+G353))</f>
        <v>0.334872979214781</v>
      </c>
      <c r="K353" s="40" t="n">
        <f aca="false">IF(E353="","",E353/(E353+H353))</f>
        <v>0.296660117878193</v>
      </c>
      <c r="L353" s="69" t="n">
        <f aca="false">IF(OR(K353="",J353=""),"",(J353-K353)*100)</f>
        <v>3.82128613365881</v>
      </c>
      <c r="M353" s="36" t="n">
        <v>4.97544251941188</v>
      </c>
      <c r="N353" s="36" t="n">
        <v>1.27629670766665</v>
      </c>
      <c r="O353" s="36" t="n">
        <f aca="false">SQRT(M353^2+N353^2)</f>
        <v>5.13653205479849</v>
      </c>
      <c r="P353" s="40" t="n">
        <f aca="false">IF(J353="","",MAX(0,J353-1.96*O353/100))</f>
        <v>0.23419695094073</v>
      </c>
      <c r="Q353" s="40" t="n">
        <f aca="false">IF(J353="","",MIN(1,J353+1.96*O353/100))</f>
        <v>0.435549007488831</v>
      </c>
      <c r="R353" s="32" t="str">
        <f aca="false">IF(L353="","",IF(ABS(L353)&lt;=O353,"Yes","No"))</f>
        <v>Yes</v>
      </c>
      <c r="S353" s="32" t="str">
        <f aca="false">IF(L353="","",IF(ABS(L353)&lt;=1.96*O353,"Yes","No"))</f>
        <v>Yes</v>
      </c>
      <c r="T353" s="59" t="n">
        <f aca="false">IF(D353="","",ROUND(SQRT(((D353+G353)*O353/100)^2+(J353*(D353+G353)*0.12018)^2),0))</f>
        <v>28</v>
      </c>
      <c r="U353" s="32"/>
    </row>
    <row r="354" customFormat="false" ht="15" hidden="false" customHeight="false" outlineLevel="0" collapsed="false">
      <c r="A354" s="32" t="s">
        <v>418</v>
      </c>
      <c r="B354" s="32" t="s">
        <v>577</v>
      </c>
      <c r="C354" s="32" t="s">
        <v>581</v>
      </c>
      <c r="D354" s="59" t="n">
        <v>159</v>
      </c>
      <c r="E354" s="59" t="n">
        <v>161</v>
      </c>
      <c r="F354" s="68" t="n">
        <f aca="false">IF(E354="","",D354-E354)</f>
        <v>-2</v>
      </c>
      <c r="G354" s="59" t="n">
        <v>295</v>
      </c>
      <c r="H354" s="59" t="n">
        <v>314</v>
      </c>
      <c r="I354" s="68" t="n">
        <f aca="false">IF(H354="","",G354-H354)</f>
        <v>-19</v>
      </c>
      <c r="J354" s="40" t="n">
        <f aca="false">IF(OR(D354="",D354+G354=0),"",D354/(D354+G354))</f>
        <v>0.350220264317181</v>
      </c>
      <c r="K354" s="40" t="n">
        <f aca="false">IF(E354="","",E354/(E354+H354))</f>
        <v>0.338947368421053</v>
      </c>
      <c r="L354" s="69" t="n">
        <f aca="false">IF(OR(K354="",J354=""),"",(J354-K354)*100)</f>
        <v>1.1272895896128</v>
      </c>
      <c r="M354" s="36" t="n">
        <v>4.97544251941188</v>
      </c>
      <c r="N354" s="36" t="n">
        <v>1.27629670766665</v>
      </c>
      <c r="O354" s="36" t="n">
        <f aca="false">SQRT(M354^2+N354^2)</f>
        <v>5.13653205479849</v>
      </c>
      <c r="P354" s="40" t="n">
        <f aca="false">IF(J354="","",MAX(0,J354-1.96*O354/100))</f>
        <v>0.24954423604313</v>
      </c>
      <c r="Q354" s="40" t="n">
        <f aca="false">IF(J354="","",MIN(1,J354+1.96*O354/100))</f>
        <v>0.450896292591231</v>
      </c>
      <c r="R354" s="32" t="str">
        <f aca="false">IF(L354="","",IF(ABS(L354)&lt;=O354,"Yes","No"))</f>
        <v>Yes</v>
      </c>
      <c r="S354" s="32" t="str">
        <f aca="false">IF(L354="","",IF(ABS(L354)&lt;=1.96*O354,"Yes","No"))</f>
        <v>Yes</v>
      </c>
      <c r="T354" s="59" t="n">
        <f aca="false">IF(D354="","",ROUND(SQRT(((D354+G354)*O354/100)^2+(J354*(D354+G354)*0.12018)^2),0))</f>
        <v>30</v>
      </c>
      <c r="U354" s="32"/>
    </row>
    <row r="355" customFormat="false" ht="15" hidden="false" customHeight="false" outlineLevel="0" collapsed="false">
      <c r="A355" s="32" t="s">
        <v>418</v>
      </c>
      <c r="B355" s="32" t="s">
        <v>577</v>
      </c>
      <c r="C355" s="32" t="s">
        <v>582</v>
      </c>
      <c r="D355" s="59" t="n">
        <v>258</v>
      </c>
      <c r="E355" s="59" t="n">
        <v>282</v>
      </c>
      <c r="F355" s="68" t="n">
        <f aca="false">IF(E355="","",D355-E355)</f>
        <v>-24</v>
      </c>
      <c r="G355" s="59" t="n">
        <v>410</v>
      </c>
      <c r="H355" s="59" t="n">
        <v>442</v>
      </c>
      <c r="I355" s="68" t="n">
        <f aca="false">IF(H355="","",G355-H355)</f>
        <v>-32</v>
      </c>
      <c r="J355" s="40" t="n">
        <f aca="false">IF(OR(D355="",D355+G355=0),"",D355/(D355+G355))</f>
        <v>0.38622754491018</v>
      </c>
      <c r="K355" s="40" t="n">
        <f aca="false">IF(E355="","",E355/(E355+H355))</f>
        <v>0.389502762430939</v>
      </c>
      <c r="L355" s="69" t="n">
        <f aca="false">IF(OR(K355="",J355=""),"",(J355-K355)*100)</f>
        <v>-0.32752175207596</v>
      </c>
      <c r="M355" s="36" t="n">
        <v>3.80525347525913</v>
      </c>
      <c r="N355" s="36" t="n">
        <v>1.27629670766665</v>
      </c>
      <c r="O355" s="36" t="n">
        <f aca="false">SQRT(M355^2+N355^2)</f>
        <v>4.01358783346926</v>
      </c>
      <c r="P355" s="40" t="n">
        <f aca="false">IF(J355="","",MAX(0,J355-1.96*O355/100))</f>
        <v>0.307561223374182</v>
      </c>
      <c r="Q355" s="40" t="n">
        <f aca="false">IF(J355="","",MIN(1,J355+1.96*O355/100))</f>
        <v>0.464893866446177</v>
      </c>
      <c r="R355" s="32" t="str">
        <f aca="false">IF(L355="","",IF(ABS(L355)&lt;=O355,"Yes","No"))</f>
        <v>Yes</v>
      </c>
      <c r="S355" s="32" t="str">
        <f aca="false">IF(L355="","",IF(ABS(L355)&lt;=1.96*O355,"Yes","No"))</f>
        <v>Yes</v>
      </c>
      <c r="T355" s="59" t="n">
        <f aca="false">IF(D355="","",ROUND(SQRT(((D355+G355)*O355/100)^2+(J355*(D355+G355)*0.07897)^2),0))</f>
        <v>34</v>
      </c>
      <c r="U355" s="32"/>
    </row>
    <row r="356" customFormat="false" ht="15" hidden="false" customHeight="false" outlineLevel="0" collapsed="false">
      <c r="A356" s="32" t="s">
        <v>418</v>
      </c>
      <c r="B356" s="32" t="s">
        <v>583</v>
      </c>
      <c r="C356" s="32" t="s">
        <v>584</v>
      </c>
      <c r="D356" s="59" t="n">
        <v>788</v>
      </c>
      <c r="E356" s="59" t="n">
        <v>922</v>
      </c>
      <c r="F356" s="68" t="n">
        <f aca="false">IF(E356="","",D356-E356)</f>
        <v>-134</v>
      </c>
      <c r="G356" s="59" t="n">
        <v>771</v>
      </c>
      <c r="H356" s="59" t="n">
        <v>894</v>
      </c>
      <c r="I356" s="68" t="n">
        <f aca="false">IF(H356="","",G356-H356)</f>
        <v>-123</v>
      </c>
      <c r="J356" s="40" t="n">
        <f aca="false">IF(OR(D356="",D356+G356=0),"",D356/(D356+G356))</f>
        <v>0.505452212957024</v>
      </c>
      <c r="K356" s="40" t="n">
        <f aca="false">IF(E356="","",E356/(E356+H356))</f>
        <v>0.507709251101322</v>
      </c>
      <c r="L356" s="69" t="n">
        <f aca="false">IF(OR(K356="",J356=""),"",(J356-K356)*100)</f>
        <v>-0.22570381442979</v>
      </c>
      <c r="M356" s="36" t="n">
        <v>3.65578877277347</v>
      </c>
      <c r="N356" s="36" t="n">
        <v>1.27629670766665</v>
      </c>
      <c r="O356" s="36" t="n">
        <f aca="false">SQRT(M356^2+N356^2)</f>
        <v>3.87217314142037</v>
      </c>
      <c r="P356" s="40" t="n">
        <f aca="false">IF(J356="","",MAX(0,J356-1.96*O356/100))</f>
        <v>0.429557619385184</v>
      </c>
      <c r="Q356" s="40" t="n">
        <f aca="false">IF(J356="","",MIN(1,J356+1.96*O356/100))</f>
        <v>0.581346806528863</v>
      </c>
      <c r="R356" s="32" t="str">
        <f aca="false">IF(L356="","",IF(ABS(L356)&lt;=O356,"Yes","No"))</f>
        <v>Yes</v>
      </c>
      <c r="S356" s="32" t="str">
        <f aca="false">IF(L356="","",IF(ABS(L356)&lt;=1.96*O356,"Yes","No"))</f>
        <v>Yes</v>
      </c>
      <c r="T356" s="59" t="n">
        <f aca="false">IF(D356="","",ROUND(SQRT(((D356+G356)*O356/100)^2+(J356*(D356+G356)*0.07933)^2),0))</f>
        <v>87</v>
      </c>
      <c r="U356" s="32"/>
    </row>
    <row r="357" customFormat="false" ht="15" hidden="false" customHeight="false" outlineLevel="0" collapsed="false">
      <c r="A357" s="32" t="s">
        <v>418</v>
      </c>
      <c r="B357" s="32" t="s">
        <v>583</v>
      </c>
      <c r="C357" s="32" t="s">
        <v>585</v>
      </c>
      <c r="D357" s="59" t="n">
        <v>274</v>
      </c>
      <c r="E357" s="59"/>
      <c r="F357" s="68" t="str">
        <f aca="false">IF(E357="","",D357-E357)</f>
        <v/>
      </c>
      <c r="G357" s="59" t="n">
        <v>258</v>
      </c>
      <c r="H357" s="59"/>
      <c r="I357" s="68" t="str">
        <f aca="false">IF(H357="","",G357-H357)</f>
        <v/>
      </c>
      <c r="J357" s="40" t="n">
        <f aca="false">IF(OR(D357="",D357+G357=0),"",D357/(D357+G357))</f>
        <v>0.515037593984962</v>
      </c>
      <c r="K357" s="40" t="str">
        <f aca="false">IF(E357="","",E357/(E357+H357))</f>
        <v/>
      </c>
      <c r="L357" s="69" t="str">
        <f aca="false">IF(OR(K357="",J357=""),"",(J357-K357)*100)</f>
        <v/>
      </c>
      <c r="M357" s="36" t="n">
        <v>3.80525347525913</v>
      </c>
      <c r="N357" s="36" t="n">
        <v>1.27629670766665</v>
      </c>
      <c r="O357" s="36" t="n">
        <f aca="false">SQRT(M357^2+N357^2)</f>
        <v>4.01358783346926</v>
      </c>
      <c r="P357" s="40" t="n">
        <f aca="false">IF(J357="","",MAX(0,J357-1.96*O357/100))</f>
        <v>0.436371272448965</v>
      </c>
      <c r="Q357" s="40" t="n">
        <f aca="false">IF(J357="","",MIN(1,J357+1.96*O357/100))</f>
        <v>0.59370391552096</v>
      </c>
      <c r="R357" s="32" t="str">
        <f aca="false">IF(L357="","",IF(ABS(L357)&lt;=O357,"Yes","No"))</f>
        <v/>
      </c>
      <c r="S357" s="32" t="str">
        <f aca="false">IF(L357="","",IF(ABS(L357)&lt;=1.96*O357,"Yes","No"))</f>
        <v/>
      </c>
      <c r="T357" s="59" t="n">
        <f aca="false">IF(D357="","",ROUND(SQRT(((D357+G357)*O357/100)^2+(J357*(D357+G357)*0.07897)^2),0))</f>
        <v>30</v>
      </c>
      <c r="U357" s="32" t="s">
        <v>774</v>
      </c>
    </row>
    <row r="358" customFormat="false" ht="15" hidden="false" customHeight="false" outlineLevel="0" collapsed="false">
      <c r="A358" s="32" t="s">
        <v>418</v>
      </c>
      <c r="B358" s="32" t="s">
        <v>583</v>
      </c>
      <c r="C358" s="32" t="s">
        <v>586</v>
      </c>
      <c r="D358" s="59" t="n">
        <v>625</v>
      </c>
      <c r="E358" s="59" t="n">
        <v>653</v>
      </c>
      <c r="F358" s="68" t="n">
        <f aca="false">IF(E358="","",D358-E358)</f>
        <v>-28</v>
      </c>
      <c r="G358" s="59" t="n">
        <v>605</v>
      </c>
      <c r="H358" s="59" t="n">
        <v>694</v>
      </c>
      <c r="I358" s="68" t="n">
        <f aca="false">IF(H358="","",G358-H358)</f>
        <v>-89</v>
      </c>
      <c r="J358" s="40" t="n">
        <f aca="false">IF(OR(D358="",D358+G358=0),"",D358/(D358+G358))</f>
        <v>0.508130081300813</v>
      </c>
      <c r="K358" s="40" t="n">
        <f aca="false">IF(E358="","",E358/(E358+H358))</f>
        <v>0.484780994803267</v>
      </c>
      <c r="L358" s="69" t="n">
        <f aca="false">IF(OR(K358="",J358=""),"",(J358-K358)*100)</f>
        <v>2.33490864975465</v>
      </c>
      <c r="M358" s="36" t="n">
        <v>3.65578877277347</v>
      </c>
      <c r="N358" s="36" t="n">
        <v>1.27629670766665</v>
      </c>
      <c r="O358" s="36" t="n">
        <f aca="false">SQRT(M358^2+N358^2)</f>
        <v>3.87217314142037</v>
      </c>
      <c r="P358" s="40" t="n">
        <f aca="false">IF(J358="","",MAX(0,J358-1.96*O358/100))</f>
        <v>0.432235487728974</v>
      </c>
      <c r="Q358" s="40" t="n">
        <f aca="false">IF(J358="","",MIN(1,J358+1.96*O358/100))</f>
        <v>0.584024674872652</v>
      </c>
      <c r="R358" s="32" t="str">
        <f aca="false">IF(L358="","",IF(ABS(L358)&lt;=O358,"Yes","No"))</f>
        <v>Yes</v>
      </c>
      <c r="S358" s="32" t="str">
        <f aca="false">IF(L358="","",IF(ABS(L358)&lt;=1.96*O358,"Yes","No"))</f>
        <v>Yes</v>
      </c>
      <c r="T358" s="59" t="n">
        <f aca="false">IF(D358="","",ROUND(SQRT(((D358+G358)*O358/100)^2+(J358*(D358+G358)*0.07933)^2),0))</f>
        <v>69</v>
      </c>
      <c r="U358" s="32"/>
    </row>
    <row r="359" customFormat="false" ht="15" hidden="false" customHeight="false" outlineLevel="0" collapsed="false">
      <c r="A359" s="32" t="s">
        <v>418</v>
      </c>
      <c r="B359" s="32" t="s">
        <v>583</v>
      </c>
      <c r="C359" s="32" t="s">
        <v>587</v>
      </c>
      <c r="D359" s="59" t="n">
        <v>195</v>
      </c>
      <c r="E359" s="59"/>
      <c r="F359" s="68" t="str">
        <f aca="false">IF(E359="","",D359-E359)</f>
        <v/>
      </c>
      <c r="G359" s="59" t="n">
        <v>189</v>
      </c>
      <c r="H359" s="59"/>
      <c r="I359" s="68" t="str">
        <f aca="false">IF(H359="","",G359-H359)</f>
        <v/>
      </c>
      <c r="J359" s="40" t="n">
        <f aca="false">IF(OR(D359="",D359+G359=0),"",D359/(D359+G359))</f>
        <v>0.5078125</v>
      </c>
      <c r="K359" s="40" t="str">
        <f aca="false">IF(E359="","",E359/(E359+H359))</f>
        <v/>
      </c>
      <c r="L359" s="69" t="str">
        <f aca="false">IF(OR(K359="",J359=""),"",(J359-K359)*100)</f>
        <v/>
      </c>
      <c r="M359" s="36" t="n">
        <v>4.97544251941188</v>
      </c>
      <c r="N359" s="36" t="n">
        <v>1.27629670766665</v>
      </c>
      <c r="O359" s="36" t="n">
        <f aca="false">SQRT(M359^2+N359^2)</f>
        <v>5.13653205479849</v>
      </c>
      <c r="P359" s="40" t="n">
        <f aca="false">IF(J359="","",MAX(0,J359-1.96*O359/100))</f>
        <v>0.40713647172595</v>
      </c>
      <c r="Q359" s="40" t="n">
        <f aca="false">IF(J359="","",MIN(1,J359+1.96*O359/100))</f>
        <v>0.60848852827405</v>
      </c>
      <c r="R359" s="32" t="str">
        <f aca="false">IF(L359="","",IF(ABS(L359)&lt;=O359,"Yes","No"))</f>
        <v/>
      </c>
      <c r="S359" s="32" t="str">
        <f aca="false">IF(L359="","",IF(ABS(L359)&lt;=1.96*O359,"Yes","No"))</f>
        <v/>
      </c>
      <c r="T359" s="59" t="n">
        <f aca="false">IF(D359="","",ROUND(SQRT(((D359+G359)*O359/100)^2+(J359*(D359+G359)*0.12018)^2),0))</f>
        <v>31</v>
      </c>
      <c r="U359" s="32" t="s">
        <v>774</v>
      </c>
    </row>
    <row r="360" customFormat="false" ht="15" hidden="false" customHeight="false" outlineLevel="0" collapsed="false">
      <c r="A360" s="32" t="s">
        <v>418</v>
      </c>
      <c r="B360" s="32" t="s">
        <v>588</v>
      </c>
      <c r="C360" s="32" t="s">
        <v>589</v>
      </c>
      <c r="D360" s="59" t="n">
        <v>280</v>
      </c>
      <c r="E360" s="59" t="n">
        <v>305</v>
      </c>
      <c r="F360" s="68" t="n">
        <f aca="false">IF(E360="","",D360-E360)</f>
        <v>-25</v>
      </c>
      <c r="G360" s="59" t="n">
        <v>386</v>
      </c>
      <c r="H360" s="59" t="n">
        <v>419</v>
      </c>
      <c r="I360" s="68" t="n">
        <f aca="false">IF(H360="","",G360-H360)</f>
        <v>-33</v>
      </c>
      <c r="J360" s="40" t="n">
        <f aca="false">IF(OR(D360="",D360+G360=0),"",D360/(D360+G360))</f>
        <v>0.42042042042042</v>
      </c>
      <c r="K360" s="40" t="n">
        <f aca="false">IF(E360="","",E360/(E360+H360))</f>
        <v>0.421270718232044</v>
      </c>
      <c r="L360" s="69" t="n">
        <f aca="false">IF(OR(K360="",J360=""),"",(J360-K360)*100)</f>
        <v>-0.0850297811623768</v>
      </c>
      <c r="M360" s="36" t="n">
        <v>3.80525347525913</v>
      </c>
      <c r="N360" s="36" t="n">
        <v>1.27629670766665</v>
      </c>
      <c r="O360" s="36" t="n">
        <f aca="false">SQRT(M360^2+N360^2)</f>
        <v>4.01358783346926</v>
      </c>
      <c r="P360" s="40" t="n">
        <f aca="false">IF(J360="","",MAX(0,J360-1.96*O360/100))</f>
        <v>0.341754098884423</v>
      </c>
      <c r="Q360" s="40" t="n">
        <f aca="false">IF(J360="","",MIN(1,J360+1.96*O360/100))</f>
        <v>0.499086741956418</v>
      </c>
      <c r="R360" s="32" t="str">
        <f aca="false">IF(L360="","",IF(ABS(L360)&lt;=O360,"Yes","No"))</f>
        <v>Yes</v>
      </c>
      <c r="S360" s="32" t="str">
        <f aca="false">IF(L360="","",IF(ABS(L360)&lt;=1.96*O360,"Yes","No"))</f>
        <v>Yes</v>
      </c>
      <c r="T360" s="59" t="n">
        <f aca="false">IF(D360="","",ROUND(SQRT(((D360+G360)*O360/100)^2+(J360*(D360+G360)*0.07897)^2),0))</f>
        <v>35</v>
      </c>
      <c r="U360" s="32"/>
    </row>
    <row r="361" customFormat="false" ht="15" hidden="false" customHeight="false" outlineLevel="0" collapsed="false">
      <c r="A361" s="32" t="s">
        <v>418</v>
      </c>
      <c r="B361" s="32" t="s">
        <v>393</v>
      </c>
      <c r="C361" s="32" t="s">
        <v>590</v>
      </c>
      <c r="D361" s="59" t="n">
        <v>569</v>
      </c>
      <c r="E361" s="59" t="n">
        <v>628</v>
      </c>
      <c r="F361" s="68" t="n">
        <f aca="false">IF(E361="","",D361-E361)</f>
        <v>-59</v>
      </c>
      <c r="G361" s="59" t="n">
        <v>973</v>
      </c>
      <c r="H361" s="59" t="n">
        <v>1170</v>
      </c>
      <c r="I361" s="68" t="n">
        <f aca="false">IF(H361="","",G361-H361)</f>
        <v>-197</v>
      </c>
      <c r="J361" s="40" t="n">
        <f aca="false">IF(OR(D361="",D361+G361=0),"",D361/(D361+G361))</f>
        <v>0.369001297016861</v>
      </c>
      <c r="K361" s="40" t="n">
        <f aca="false">IF(E361="","",E361/(E361+H361))</f>
        <v>0.349276974416018</v>
      </c>
      <c r="L361" s="69" t="n">
        <f aca="false">IF(OR(K361="",J361=""),"",(J361-K361)*100)</f>
        <v>1.97243226008434</v>
      </c>
      <c r="M361" s="36" t="n">
        <v>3.65578877277347</v>
      </c>
      <c r="N361" s="36" t="n">
        <v>1.27629670766665</v>
      </c>
      <c r="O361" s="36" t="n">
        <f aca="false">SQRT(M361^2+N361^2)</f>
        <v>3.87217314142037</v>
      </c>
      <c r="P361" s="40" t="n">
        <f aca="false">IF(J361="","",MAX(0,J361-1.96*O361/100))</f>
        <v>0.293106703445022</v>
      </c>
      <c r="Q361" s="40" t="n">
        <f aca="false">IF(J361="","",MIN(1,J361+1.96*O361/100))</f>
        <v>0.444895890588701</v>
      </c>
      <c r="R361" s="32" t="str">
        <f aca="false">IF(L361="","",IF(ABS(L361)&lt;=O361,"Yes","No"))</f>
        <v>Yes</v>
      </c>
      <c r="S361" s="32" t="str">
        <f aca="false">IF(L361="","",IF(ABS(L361)&lt;=1.96*O361,"Yes","No"))</f>
        <v>Yes</v>
      </c>
      <c r="T361" s="59" t="n">
        <f aca="false">IF(D361="","",ROUND(SQRT(((D361+G361)*O361/100)^2+(J361*(D361+G361)*0.07933)^2),0))</f>
        <v>75</v>
      </c>
      <c r="U361" s="32"/>
    </row>
    <row r="362" customFormat="false" ht="15" hidden="false" customHeight="false" outlineLevel="0" collapsed="false">
      <c r="A362" s="32" t="s">
        <v>418</v>
      </c>
      <c r="B362" s="32" t="s">
        <v>393</v>
      </c>
      <c r="C362" s="32" t="s">
        <v>591</v>
      </c>
      <c r="D362" s="59" t="n">
        <v>214</v>
      </c>
      <c r="E362" s="59"/>
      <c r="F362" s="68" t="str">
        <f aca="false">IF(E362="","",D362-E362)</f>
        <v/>
      </c>
      <c r="G362" s="59" t="n">
        <v>374</v>
      </c>
      <c r="H362" s="59"/>
      <c r="I362" s="68" t="str">
        <f aca="false">IF(H362="","",G362-H362)</f>
        <v/>
      </c>
      <c r="J362" s="40" t="n">
        <f aca="false">IF(OR(D362="",D362+G362=0),"",D362/(D362+G362))</f>
        <v>0.363945578231293</v>
      </c>
      <c r="K362" s="40" t="str">
        <f aca="false">IF(E362="","",E362/(E362+H362))</f>
        <v/>
      </c>
      <c r="L362" s="69" t="str">
        <f aca="false">IF(OR(K362="",J362=""),"",(J362-K362)*100)</f>
        <v/>
      </c>
      <c r="M362" s="36" t="n">
        <v>3.80525347525913</v>
      </c>
      <c r="N362" s="36" t="n">
        <v>1.27629670766665</v>
      </c>
      <c r="O362" s="36" t="n">
        <f aca="false">SQRT(M362^2+N362^2)</f>
        <v>4.01358783346926</v>
      </c>
      <c r="P362" s="40" t="n">
        <f aca="false">IF(J362="","",MAX(0,J362-1.96*O362/100))</f>
        <v>0.285279256695295</v>
      </c>
      <c r="Q362" s="40" t="n">
        <f aca="false">IF(J362="","",MIN(1,J362+1.96*O362/100))</f>
        <v>0.44261189976729</v>
      </c>
      <c r="R362" s="32" t="str">
        <f aca="false">IF(L362="","",IF(ABS(L362)&lt;=O362,"Yes","No"))</f>
        <v/>
      </c>
      <c r="S362" s="32" t="str">
        <f aca="false">IF(L362="","",IF(ABS(L362)&lt;=1.96*O362,"Yes","No"))</f>
        <v/>
      </c>
      <c r="T362" s="59" t="n">
        <f aca="false">IF(D362="","",ROUND(SQRT(((D362+G362)*O362/100)^2+(J362*(D362+G362)*0.07897)^2),0))</f>
        <v>29</v>
      </c>
      <c r="U362" s="32" t="s">
        <v>774</v>
      </c>
    </row>
    <row r="363" customFormat="false" ht="15" hidden="false" customHeight="false" outlineLevel="0" collapsed="false">
      <c r="A363" s="32" t="s">
        <v>418</v>
      </c>
      <c r="B363" s="32" t="s">
        <v>593</v>
      </c>
      <c r="C363" s="32" t="s">
        <v>593</v>
      </c>
      <c r="D363" s="59" t="n">
        <v>172</v>
      </c>
      <c r="E363" s="59" t="n">
        <v>199</v>
      </c>
      <c r="F363" s="68" t="n">
        <f aca="false">IF(E363="","",D363-E363)</f>
        <v>-27</v>
      </c>
      <c r="G363" s="59" t="n">
        <v>196</v>
      </c>
      <c r="H363" s="59" t="n">
        <v>215</v>
      </c>
      <c r="I363" s="68" t="n">
        <f aca="false">IF(H363="","",G363-H363)</f>
        <v>-19</v>
      </c>
      <c r="J363" s="40" t="n">
        <f aca="false">IF(OR(D363="",D363+G363=0),"",D363/(D363+G363))</f>
        <v>0.467391304347826</v>
      </c>
      <c r="K363" s="40" t="n">
        <f aca="false">IF(E363="","",E363/(E363+H363))</f>
        <v>0.480676328502416</v>
      </c>
      <c r="L363" s="69" t="n">
        <f aca="false">IF(OR(K363="",J363=""),"",(J363-K363)*100)</f>
        <v>-1.32850241545894</v>
      </c>
      <c r="M363" s="36" t="n">
        <v>4.97544251941188</v>
      </c>
      <c r="N363" s="36" t="n">
        <v>1.27629670766665</v>
      </c>
      <c r="O363" s="36" t="n">
        <f aca="false">SQRT(M363^2+N363^2)</f>
        <v>5.13653205479849</v>
      </c>
      <c r="P363" s="40" t="n">
        <f aca="false">IF(J363="","",MAX(0,J363-1.96*O363/100))</f>
        <v>0.366715276073776</v>
      </c>
      <c r="Q363" s="40" t="n">
        <f aca="false">IF(J363="","",MIN(1,J363+1.96*O363/100))</f>
        <v>0.568067332621877</v>
      </c>
      <c r="R363" s="32" t="str">
        <f aca="false">IF(L363="","",IF(ABS(L363)&lt;=O363,"Yes","No"))</f>
        <v>Yes</v>
      </c>
      <c r="S363" s="32" t="str">
        <f aca="false">IF(L363="","",IF(ABS(L363)&lt;=1.96*O363,"Yes","No"))</f>
        <v>Yes</v>
      </c>
      <c r="T363" s="59" t="n">
        <f aca="false">IF(D363="","",ROUND(SQRT(((D363+G363)*O363/100)^2+(J363*(D363+G363)*0.12018)^2),0))</f>
        <v>28</v>
      </c>
      <c r="U363" s="32"/>
    </row>
    <row r="364" customFormat="false" ht="15" hidden="false" customHeight="false" outlineLevel="0" collapsed="false">
      <c r="A364" s="32" t="s">
        <v>418</v>
      </c>
      <c r="B364" s="32" t="s">
        <v>594</v>
      </c>
      <c r="C364" s="32" t="s">
        <v>595</v>
      </c>
      <c r="D364" s="59" t="n">
        <v>373</v>
      </c>
      <c r="E364" s="59" t="n">
        <v>427</v>
      </c>
      <c r="F364" s="68" t="n">
        <f aca="false">IF(E364="","",D364-E364)</f>
        <v>-54</v>
      </c>
      <c r="G364" s="59" t="n">
        <v>505</v>
      </c>
      <c r="H364" s="59" t="n">
        <v>553</v>
      </c>
      <c r="I364" s="68" t="n">
        <f aca="false">IF(H364="","",G364-H364)</f>
        <v>-48</v>
      </c>
      <c r="J364" s="40" t="n">
        <f aca="false">IF(OR(D364="",D364+G364=0),"",D364/(D364+G364))</f>
        <v>0.424829157175399</v>
      </c>
      <c r="K364" s="40" t="n">
        <f aca="false">IF(E364="","",E364/(E364+H364))</f>
        <v>0.435714285714286</v>
      </c>
      <c r="L364" s="69" t="n">
        <f aca="false">IF(OR(K364="",J364=""),"",(J364-K364)*100)</f>
        <v>-1.08851285388871</v>
      </c>
      <c r="M364" s="36" t="n">
        <v>3.65578877277347</v>
      </c>
      <c r="N364" s="36" t="n">
        <v>1.27629670766665</v>
      </c>
      <c r="O364" s="36" t="n">
        <f aca="false">SQRT(M364^2+N364^2)</f>
        <v>3.87217314142037</v>
      </c>
      <c r="P364" s="40" t="n">
        <f aca="false">IF(J364="","",MAX(0,J364-1.96*O364/100))</f>
        <v>0.348934563603559</v>
      </c>
      <c r="Q364" s="40" t="n">
        <f aca="false">IF(J364="","",MIN(1,J364+1.96*O364/100))</f>
        <v>0.500723750747238</v>
      </c>
      <c r="R364" s="32" t="str">
        <f aca="false">IF(L364="","",IF(ABS(L364)&lt;=O364,"Yes","No"))</f>
        <v>Yes</v>
      </c>
      <c r="S364" s="32" t="str">
        <f aca="false">IF(L364="","",IF(ABS(L364)&lt;=1.96*O364,"Yes","No"))</f>
        <v>Yes</v>
      </c>
      <c r="T364" s="59" t="n">
        <f aca="false">IF(D364="","",ROUND(SQRT(((D364+G364)*O364/100)^2+(J364*(D364+G364)*0.07933)^2),0))</f>
        <v>45</v>
      </c>
      <c r="U364" s="32"/>
    </row>
    <row r="365" customFormat="false" ht="15" hidden="false" customHeight="false" outlineLevel="0" collapsed="false">
      <c r="A365" s="32" t="s">
        <v>418</v>
      </c>
      <c r="B365" s="32" t="s">
        <v>594</v>
      </c>
      <c r="C365" s="32" t="s">
        <v>596</v>
      </c>
      <c r="D365" s="59" t="n">
        <v>295</v>
      </c>
      <c r="E365" s="59" t="n">
        <v>338</v>
      </c>
      <c r="F365" s="68" t="n">
        <f aca="false">IF(E365="","",D365-E365)</f>
        <v>-43</v>
      </c>
      <c r="G365" s="59" t="n">
        <v>436</v>
      </c>
      <c r="H365" s="59" t="n">
        <v>507</v>
      </c>
      <c r="I365" s="68" t="n">
        <f aca="false">IF(H365="","",G365-H365)</f>
        <v>-71</v>
      </c>
      <c r="J365" s="40" t="n">
        <f aca="false">IF(OR(D365="",D365+G365=0),"",D365/(D365+G365))</f>
        <v>0.403556771545828</v>
      </c>
      <c r="K365" s="40" t="n">
        <f aca="false">IF(E365="","",E365/(E365+H365))</f>
        <v>0.4</v>
      </c>
      <c r="L365" s="69" t="n">
        <f aca="false">IF(OR(K365="",J365=""),"",(J365-K365)*100)</f>
        <v>0.355677154582762</v>
      </c>
      <c r="M365" s="36" t="n">
        <v>3.80525347525913</v>
      </c>
      <c r="N365" s="36" t="n">
        <v>1.27629670766665</v>
      </c>
      <c r="O365" s="36" t="n">
        <f aca="false">SQRT(M365^2+N365^2)</f>
        <v>4.01358783346926</v>
      </c>
      <c r="P365" s="40" t="n">
        <f aca="false">IF(J365="","",MAX(0,J365-1.96*O365/100))</f>
        <v>0.32489045000983</v>
      </c>
      <c r="Q365" s="40" t="n">
        <f aca="false">IF(J365="","",MIN(1,J365+1.96*O365/100))</f>
        <v>0.482223093081825</v>
      </c>
      <c r="R365" s="32" t="str">
        <f aca="false">IF(L365="","",IF(ABS(L365)&lt;=O365,"Yes","No"))</f>
        <v>Yes</v>
      </c>
      <c r="S365" s="32" t="str">
        <f aca="false">IF(L365="","",IF(ABS(L365)&lt;=1.96*O365,"Yes","No"))</f>
        <v>Yes</v>
      </c>
      <c r="T365" s="59" t="n">
        <f aca="false">IF(D365="","",ROUND(SQRT(((D365+G365)*O365/100)^2+(J365*(D365+G365)*0.07897)^2),0))</f>
        <v>37</v>
      </c>
      <c r="U365" s="32"/>
    </row>
    <row r="366" customFormat="false" ht="15" hidden="false" customHeight="false" outlineLevel="0" collapsed="false">
      <c r="A366" s="32" t="s">
        <v>418</v>
      </c>
      <c r="B366" s="32" t="s">
        <v>594</v>
      </c>
      <c r="C366" s="32" t="s">
        <v>597</v>
      </c>
      <c r="D366" s="59" t="n">
        <v>434</v>
      </c>
      <c r="E366" s="59" t="n">
        <v>444</v>
      </c>
      <c r="F366" s="68" t="n">
        <f aca="false">IF(E366="","",D366-E366)</f>
        <v>-10</v>
      </c>
      <c r="G366" s="59" t="n">
        <v>456</v>
      </c>
      <c r="H366" s="59" t="n">
        <v>467</v>
      </c>
      <c r="I366" s="68" t="n">
        <f aca="false">IF(H366="","",G366-H366)</f>
        <v>-11</v>
      </c>
      <c r="J366" s="40" t="n">
        <f aca="false">IF(OR(D366="",D366+G366=0),"",D366/(D366+G366))</f>
        <v>0.487640449438202</v>
      </c>
      <c r="K366" s="40" t="n">
        <f aca="false">IF(E366="","",E366/(E366+H366))</f>
        <v>0.487376509330406</v>
      </c>
      <c r="L366" s="69" t="n">
        <f aca="false">IF(OR(K366="",J366=""),"",(J366-K366)*100)</f>
        <v>0.0263940107796068</v>
      </c>
      <c r="M366" s="36" t="n">
        <v>3.65578877277347</v>
      </c>
      <c r="N366" s="36" t="n">
        <v>1.27629670766665</v>
      </c>
      <c r="O366" s="36" t="n">
        <f aca="false">SQRT(M366^2+N366^2)</f>
        <v>3.87217314142037</v>
      </c>
      <c r="P366" s="40" t="n">
        <f aca="false">IF(J366="","",MAX(0,J366-1.96*O366/100))</f>
        <v>0.411745855866363</v>
      </c>
      <c r="Q366" s="40" t="n">
        <f aca="false">IF(J366="","",MIN(1,J366+1.96*O366/100))</f>
        <v>0.563535043010042</v>
      </c>
      <c r="R366" s="32" t="str">
        <f aca="false">IF(L366="","",IF(ABS(L366)&lt;=O366,"Yes","No"))</f>
        <v>Yes</v>
      </c>
      <c r="S366" s="32" t="str">
        <f aca="false">IF(L366="","",IF(ABS(L366)&lt;=1.96*O366,"Yes","No"))</f>
        <v>Yes</v>
      </c>
      <c r="T366" s="59" t="n">
        <f aca="false">IF(D366="","",ROUND(SQRT(((D366+G366)*O366/100)^2+(J366*(D366+G366)*0.07933)^2),0))</f>
        <v>49</v>
      </c>
      <c r="U366" s="32"/>
    </row>
    <row r="367" customFormat="false" ht="15" hidden="false" customHeight="false" outlineLevel="0" collapsed="false">
      <c r="A367" s="32" t="s">
        <v>418</v>
      </c>
      <c r="B367" s="32" t="s">
        <v>594</v>
      </c>
      <c r="C367" s="32" t="s">
        <v>598</v>
      </c>
      <c r="D367" s="59" t="n">
        <v>250</v>
      </c>
      <c r="E367" s="59" t="n">
        <v>247</v>
      </c>
      <c r="F367" s="68" t="n">
        <f aca="false">IF(E367="","",D367-E367)</f>
        <v>3</v>
      </c>
      <c r="G367" s="59" t="n">
        <v>297</v>
      </c>
      <c r="H367" s="59" t="n">
        <v>333</v>
      </c>
      <c r="I367" s="68" t="n">
        <f aca="false">IF(H367="","",G367-H367)</f>
        <v>-36</v>
      </c>
      <c r="J367" s="40" t="n">
        <f aca="false">IF(OR(D367="",D367+G367=0),"",D367/(D367+G367))</f>
        <v>0.457038391224863</v>
      </c>
      <c r="K367" s="40" t="n">
        <f aca="false">IF(E367="","",E367/(E367+H367))</f>
        <v>0.425862068965517</v>
      </c>
      <c r="L367" s="69" t="n">
        <f aca="false">IF(OR(K367="",J367=""),"",(J367-K367)*100)</f>
        <v>3.11763222593456</v>
      </c>
      <c r="M367" s="36" t="n">
        <v>3.80525347525913</v>
      </c>
      <c r="N367" s="36" t="n">
        <v>1.27629670766665</v>
      </c>
      <c r="O367" s="36" t="n">
        <f aca="false">SQRT(M367^2+N367^2)</f>
        <v>4.01358783346926</v>
      </c>
      <c r="P367" s="40" t="n">
        <f aca="false">IF(J367="","",MAX(0,J367-1.96*O367/100))</f>
        <v>0.378372069688866</v>
      </c>
      <c r="Q367" s="40" t="n">
        <f aca="false">IF(J367="","",MIN(1,J367+1.96*O367/100))</f>
        <v>0.53570471276086</v>
      </c>
      <c r="R367" s="32" t="str">
        <f aca="false">IF(L367="","",IF(ABS(L367)&lt;=O367,"Yes","No"))</f>
        <v>Yes</v>
      </c>
      <c r="S367" s="32" t="str">
        <f aca="false">IF(L367="","",IF(ABS(L367)&lt;=1.96*O367,"Yes","No"))</f>
        <v>Yes</v>
      </c>
      <c r="T367" s="59" t="n">
        <f aca="false">IF(D367="","",ROUND(SQRT(((D367+G367)*O367/100)^2+(J367*(D367+G367)*0.07897)^2),0))</f>
        <v>30</v>
      </c>
      <c r="U367" s="32"/>
    </row>
    <row r="368" customFormat="false" ht="15" hidden="false" customHeight="false" outlineLevel="0" collapsed="false">
      <c r="A368" s="32" t="s">
        <v>418</v>
      </c>
      <c r="B368" s="32" t="s">
        <v>599</v>
      </c>
      <c r="C368" s="32" t="s">
        <v>600</v>
      </c>
      <c r="D368" s="59" t="n">
        <v>414</v>
      </c>
      <c r="E368" s="59" t="n">
        <v>457</v>
      </c>
      <c r="F368" s="68" t="n">
        <f aca="false">IF(E368="","",D368-E368)</f>
        <v>-43</v>
      </c>
      <c r="G368" s="59" t="n">
        <v>259</v>
      </c>
      <c r="H368" s="59" t="n">
        <v>286</v>
      </c>
      <c r="I368" s="68" t="n">
        <f aca="false">IF(H368="","",G368-H368)</f>
        <v>-27</v>
      </c>
      <c r="J368" s="40" t="n">
        <f aca="false">IF(OR(D368="",D368+G368=0),"",D368/(D368+G368))</f>
        <v>0.615156017830609</v>
      </c>
      <c r="K368" s="40" t="n">
        <f aca="false">IF(E368="","",E368/(E368+H368))</f>
        <v>0.61507402422611</v>
      </c>
      <c r="L368" s="69" t="n">
        <f aca="false">IF(OR(K368="",J368=""),"",(J368-K368)*100)</f>
        <v>0.00819936044988978</v>
      </c>
      <c r="M368" s="36" t="n">
        <v>3.80525347525913</v>
      </c>
      <c r="N368" s="36" t="n">
        <v>1.27629670766665</v>
      </c>
      <c r="O368" s="36" t="n">
        <f aca="false">SQRT(M368^2+N368^2)</f>
        <v>4.01358783346926</v>
      </c>
      <c r="P368" s="40" t="n">
        <f aca="false">IF(J368="","",MAX(0,J368-1.96*O368/100))</f>
        <v>0.536489696294612</v>
      </c>
      <c r="Q368" s="40" t="n">
        <f aca="false">IF(J368="","",MIN(1,J368+1.96*O368/100))</f>
        <v>0.693822339366607</v>
      </c>
      <c r="R368" s="32" t="str">
        <f aca="false">IF(L368="","",IF(ABS(L368)&lt;=O368,"Yes","No"))</f>
        <v>Yes</v>
      </c>
      <c r="S368" s="32" t="str">
        <f aca="false">IF(L368="","",IF(ABS(L368)&lt;=1.96*O368,"Yes","No"))</f>
        <v>Yes</v>
      </c>
      <c r="T368" s="59" t="n">
        <f aca="false">IF(D368="","",ROUND(SQRT(((D368+G368)*O368/100)^2+(J368*(D368+G368)*0.07897)^2),0))</f>
        <v>42</v>
      </c>
      <c r="U368" s="32"/>
    </row>
    <row r="369" customFormat="false" ht="15" hidden="false" customHeight="false" outlineLevel="0" collapsed="false">
      <c r="A369" s="32" t="s">
        <v>418</v>
      </c>
      <c r="B369" s="32" t="s">
        <v>599</v>
      </c>
      <c r="C369" s="32" t="s">
        <v>601</v>
      </c>
      <c r="D369" s="59" t="n">
        <v>329</v>
      </c>
      <c r="E369" s="59" t="n">
        <v>353</v>
      </c>
      <c r="F369" s="68" t="n">
        <f aca="false">IF(E369="","",D369-E369)</f>
        <v>-24</v>
      </c>
      <c r="G369" s="59" t="n">
        <v>229</v>
      </c>
      <c r="H369" s="59" t="n">
        <v>251</v>
      </c>
      <c r="I369" s="68" t="n">
        <f aca="false">IF(H369="","",G369-H369)</f>
        <v>-22</v>
      </c>
      <c r="J369" s="40" t="n">
        <f aca="false">IF(OR(D369="",D369+G369=0),"",D369/(D369+G369))</f>
        <v>0.589605734767025</v>
      </c>
      <c r="K369" s="40" t="n">
        <f aca="false">IF(E369="","",E369/(E369+H369))</f>
        <v>0.584437086092715</v>
      </c>
      <c r="L369" s="69" t="n">
        <f aca="false">IF(OR(K369="",J369=""),"",(J369-K369)*100)</f>
        <v>0.516864867430977</v>
      </c>
      <c r="M369" s="36" t="n">
        <v>3.80525347525913</v>
      </c>
      <c r="N369" s="36" t="n">
        <v>1.27629670766665</v>
      </c>
      <c r="O369" s="36" t="n">
        <f aca="false">SQRT(M369^2+N369^2)</f>
        <v>4.01358783346926</v>
      </c>
      <c r="P369" s="40" t="n">
        <f aca="false">IF(J369="","",MAX(0,J369-1.96*O369/100))</f>
        <v>0.510939413231028</v>
      </c>
      <c r="Q369" s="40" t="n">
        <f aca="false">IF(J369="","",MIN(1,J369+1.96*O369/100))</f>
        <v>0.668272056303022</v>
      </c>
      <c r="R369" s="32" t="str">
        <f aca="false">IF(L369="","",IF(ABS(L369)&lt;=O369,"Yes","No"))</f>
        <v>Yes</v>
      </c>
      <c r="S369" s="32" t="str">
        <f aca="false">IF(L369="","",IF(ABS(L369)&lt;=1.96*O369,"Yes","No"))</f>
        <v>Yes</v>
      </c>
      <c r="T369" s="59" t="n">
        <f aca="false">IF(D369="","",ROUND(SQRT(((D369+G369)*O369/100)^2+(J369*(D369+G369)*0.07897)^2),0))</f>
        <v>34</v>
      </c>
      <c r="U369" s="32"/>
    </row>
    <row r="370" customFormat="false" ht="15" hidden="false" customHeight="false" outlineLevel="0" collapsed="false">
      <c r="A370" s="32" t="s">
        <v>418</v>
      </c>
      <c r="B370" s="32" t="s">
        <v>599</v>
      </c>
      <c r="C370" s="32" t="s">
        <v>602</v>
      </c>
      <c r="D370" s="59" t="n">
        <v>502</v>
      </c>
      <c r="E370" s="59" t="n">
        <v>530</v>
      </c>
      <c r="F370" s="68" t="n">
        <f aca="false">IF(E370="","",D370-E370)</f>
        <v>-28</v>
      </c>
      <c r="G370" s="59" t="n">
        <v>394</v>
      </c>
      <c r="H370" s="59" t="n">
        <v>416</v>
      </c>
      <c r="I370" s="68" t="n">
        <f aca="false">IF(H370="","",G370-H370)</f>
        <v>-22</v>
      </c>
      <c r="J370" s="40" t="n">
        <f aca="false">IF(OR(D370="",D370+G370=0),"",D370/(D370+G370))</f>
        <v>0.560267857142857</v>
      </c>
      <c r="K370" s="40" t="n">
        <f aca="false">IF(E370="","",E370/(E370+H370))</f>
        <v>0.560253699788584</v>
      </c>
      <c r="L370" s="69" t="n">
        <f aca="false">IF(OR(K370="",J370=""),"",(J370-K370)*100)</f>
        <v>0.00141573542735696</v>
      </c>
      <c r="M370" s="36" t="n">
        <v>3.65578877277347</v>
      </c>
      <c r="N370" s="36" t="n">
        <v>1.27629670766665</v>
      </c>
      <c r="O370" s="36" t="n">
        <f aca="false">SQRT(M370^2+N370^2)</f>
        <v>3.87217314142037</v>
      </c>
      <c r="P370" s="40" t="n">
        <f aca="false">IF(J370="","",MAX(0,J370-1.96*O370/100))</f>
        <v>0.484373263571018</v>
      </c>
      <c r="Q370" s="40" t="n">
        <f aca="false">IF(J370="","",MIN(1,J370+1.96*O370/100))</f>
        <v>0.636162450714696</v>
      </c>
      <c r="R370" s="32" t="str">
        <f aca="false">IF(L370="","",IF(ABS(L370)&lt;=O370,"Yes","No"))</f>
        <v>Yes</v>
      </c>
      <c r="S370" s="32" t="str">
        <f aca="false">IF(L370="","",IF(ABS(L370)&lt;=1.96*O370,"Yes","No"))</f>
        <v>Yes</v>
      </c>
      <c r="T370" s="59" t="n">
        <f aca="false">IF(D370="","",ROUND(SQRT(((D370+G370)*O370/100)^2+(J370*(D370+G370)*0.07933)^2),0))</f>
        <v>53</v>
      </c>
      <c r="U370" s="32"/>
    </row>
    <row r="371" customFormat="false" ht="15" hidden="false" customHeight="false" outlineLevel="0" collapsed="false">
      <c r="A371" s="32" t="s">
        <v>418</v>
      </c>
      <c r="B371" s="32" t="s">
        <v>603</v>
      </c>
      <c r="C371" s="32" t="s">
        <v>603</v>
      </c>
      <c r="D371" s="59" t="n">
        <v>410</v>
      </c>
      <c r="E371" s="59" t="n">
        <v>494</v>
      </c>
      <c r="F371" s="68" t="n">
        <f aca="false">IF(E371="","",D371-E371)</f>
        <v>-84</v>
      </c>
      <c r="G371" s="59" t="n">
        <v>557</v>
      </c>
      <c r="H371" s="59" t="n">
        <v>601</v>
      </c>
      <c r="I371" s="68" t="n">
        <f aca="false">IF(H371="","",G371-H371)</f>
        <v>-44</v>
      </c>
      <c r="J371" s="40" t="n">
        <f aca="false">IF(OR(D371="",D371+G371=0),"",D371/(D371+G371))</f>
        <v>0.423991726990693</v>
      </c>
      <c r="K371" s="40" t="n">
        <f aca="false">IF(E371="","",E371/(E371+H371))</f>
        <v>0.451141552511416</v>
      </c>
      <c r="L371" s="69" t="n">
        <f aca="false">IF(OR(K371="",J371=""),"",(J371-K371)*100)</f>
        <v>-2.71498255207227</v>
      </c>
      <c r="M371" s="36" t="n">
        <v>3.65578877277347</v>
      </c>
      <c r="N371" s="36" t="n">
        <v>1.27629670766665</v>
      </c>
      <c r="O371" s="36" t="n">
        <f aca="false">SQRT(M371^2+N371^2)</f>
        <v>3.87217314142037</v>
      </c>
      <c r="P371" s="40" t="n">
        <f aca="false">IF(J371="","",MAX(0,J371-1.96*O371/100))</f>
        <v>0.348097133418854</v>
      </c>
      <c r="Q371" s="40" t="n">
        <f aca="false">IF(J371="","",MIN(1,J371+1.96*O371/100))</f>
        <v>0.499886320562532</v>
      </c>
      <c r="R371" s="32" t="str">
        <f aca="false">IF(L371="","",IF(ABS(L371)&lt;=O371,"Yes","No"))</f>
        <v>Yes</v>
      </c>
      <c r="S371" s="32" t="str">
        <f aca="false">IF(L371="","",IF(ABS(L371)&lt;=1.96*O371,"Yes","No"))</f>
        <v>Yes</v>
      </c>
      <c r="T371" s="59" t="n">
        <f aca="false">IF(D371="","",ROUND(SQRT(((D371+G371)*O371/100)^2+(J371*(D371+G371)*0.07933)^2),0))</f>
        <v>50</v>
      </c>
      <c r="U371" s="32"/>
    </row>
    <row r="373" customFormat="false" ht="15" hidden="false" customHeight="false" outlineLevel="0" collapsed="false">
      <c r="A373" s="20" t="s">
        <v>736</v>
      </c>
      <c r="B373" s="70"/>
      <c r="C373" s="70"/>
      <c r="D373" s="71" t="n">
        <f aca="false">SUMIF(E2:E371,"&lt;&gt;",D2:D371)</f>
        <v>134115</v>
      </c>
      <c r="E373" s="71" t="n">
        <f aca="false">SUM(E2:E371)</f>
        <v>140226</v>
      </c>
      <c r="F373" s="72" t="n">
        <f aca="false">D373-E373</f>
        <v>-6111</v>
      </c>
      <c r="G373" s="71" t="n">
        <f aca="false">SUMIF(H2:H371,"&lt;&gt;",G2:G371)</f>
        <v>124876</v>
      </c>
      <c r="H373" s="71" t="n">
        <f aca="false">SUM(H2:H371)</f>
        <v>136030</v>
      </c>
      <c r="I373" s="72" t="n">
        <f aca="false">G373-H373</f>
        <v>-11154</v>
      </c>
      <c r="J373" s="73" t="n">
        <f aca="false">D373/(D373+G373)</f>
        <v>0.517836527138009</v>
      </c>
      <c r="K373" s="73" t="n">
        <f aca="false">E373/(E373+H373)</f>
        <v>0.50759440518939</v>
      </c>
      <c r="L373" s="74" t="n">
        <f aca="false">(J373-K373)*100</f>
        <v>1.02421219486191</v>
      </c>
      <c r="M373" s="75" t="n">
        <v>0</v>
      </c>
      <c r="N373" s="75" t="n">
        <v>1.27629670766665</v>
      </c>
      <c r="O373" s="75" t="n">
        <f aca="false">SQRT(M373^2+N373^2)</f>
        <v>1.27629670766665</v>
      </c>
      <c r="P373" s="73" t="n">
        <f aca="false">J373-1.96*O373/100</f>
        <v>0.492821111667742</v>
      </c>
      <c r="Q373" s="73" t="n">
        <f aca="false">J373+1.96*O373/100</f>
        <v>0.542851942608275</v>
      </c>
      <c r="R373" s="70" t="str">
        <f aca="false">IF(ABS(L373)&lt;=O373,"Yes","No")</f>
        <v>Yes</v>
      </c>
      <c r="S373" s="70" t="str">
        <f aca="false">IF(ABS(L373)&lt;=1.96*O373,"Yes","No")</f>
        <v>Yes</v>
      </c>
      <c r="T373" s="71" t="n">
        <f aca="false">ROUND(SQRT(((D373+G373)*O373/100)^2+(J373*(D373+G373)*0.03467)^2),0)</f>
        <v>5705</v>
      </c>
    </row>
    <row r="374" customFormat="false" ht="15" hidden="false" customHeight="false" outlineLevel="0" collapsed="false">
      <c r="A374" s="20" t="s">
        <v>737</v>
      </c>
      <c r="B374" s="70"/>
      <c r="C374" s="70"/>
      <c r="D374" s="71" t="n">
        <f aca="false">SUM(D2:D371)</f>
        <v>144366</v>
      </c>
      <c r="E374" s="71"/>
      <c r="F374" s="72"/>
      <c r="G374" s="71" t="n">
        <f aca="false">SUM(G2:G371)</f>
        <v>133975</v>
      </c>
      <c r="H374" s="71"/>
      <c r="I374" s="72"/>
      <c r="J374" s="73" t="n">
        <f aca="false">D374/(D374+G374)</f>
        <v>0.518665952913872</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37.4489795918367</v>
      </c>
    </row>
    <row r="377" customFormat="false" ht="15" hidden="false" customHeight="false" outlineLevel="0" collapsed="false">
      <c r="A377" s="2" t="s">
        <v>739</v>
      </c>
      <c r="F377" s="76" t="n">
        <f aca="false">(SUMIF(I2:I371,"&gt;0")-SUMIF(I2:I371,"&lt;0"))/COUNT(I2:I371)</f>
        <v>38.2798833819242</v>
      </c>
    </row>
    <row r="378" customFormat="false" ht="15" hidden="false" customHeight="false" outlineLevel="0" collapsed="false">
      <c r="A378" s="2" t="s">
        <v>740</v>
      </c>
      <c r="F378" s="77" t="n">
        <f aca="false">(SUMIF(L2:L371,"&gt;0")-SUMIF(L2:L371,"&lt;0"))/COUNT(L2:L371)</f>
        <v>2.07228552013224</v>
      </c>
    </row>
    <row r="379" customFormat="false" ht="15" hidden="false" customHeight="false" outlineLevel="0" collapsed="false">
      <c r="A379" s="5" t="s">
        <v>741</v>
      </c>
      <c r="F379" s="78" t="n">
        <f aca="false">SQRT(SUMSQ(L2:L371)/COUNT(L2:L371))</f>
        <v>2.71278031056372</v>
      </c>
    </row>
    <row r="380" customFormat="false" ht="15" hidden="false" customHeight="false" outlineLevel="0" collapsed="false">
      <c r="A380" s="5" t="s">
        <v>742</v>
      </c>
      <c r="F380" s="79" t="n">
        <f aca="false">L373</f>
        <v>1.02421219486191</v>
      </c>
    </row>
    <row r="381" customFormat="false" ht="15" hidden="false" customHeight="false" outlineLevel="0" collapsed="false">
      <c r="A381" s="5" t="s">
        <v>743</v>
      </c>
      <c r="F381" s="78" t="n">
        <f aca="false">SQRT((SUMSQ(L2:L371)-2*L373*SUM(L2:L371)+COUNT(L2:L371)*L373^2)/COUNT(L2:L371))</f>
        <v>2.73046544738894</v>
      </c>
    </row>
    <row r="382" customFormat="false" ht="15" hidden="false" customHeight="false" outlineLevel="0" collapsed="false">
      <c r="A382" s="2" t="s">
        <v>744</v>
      </c>
      <c r="F382" s="80" t="n">
        <f aca="false">D373/E373-1</f>
        <v>-0.0435796499935818</v>
      </c>
    </row>
    <row r="383" customFormat="false" ht="15" hidden="false" customHeight="false" outlineLevel="0" collapsed="false">
      <c r="A383" s="5" t="s">
        <v>745</v>
      </c>
      <c r="F383" s="81" t="n">
        <f aca="false">G373/H373-1</f>
        <v>-0.0819966183930015</v>
      </c>
    </row>
    <row r="384" customFormat="false" ht="15" hidden="false" customHeight="false" outlineLevel="0" collapsed="false">
      <c r="A384" s="2" t="s">
        <v>746</v>
      </c>
      <c r="F384" s="80" t="n">
        <f aca="false">(D373+G373)/(E373+H373)-1</f>
        <v>-0.0624963801691185</v>
      </c>
    </row>
    <row r="385" customFormat="false" ht="15" hidden="false" customHeight="false" outlineLevel="0" collapsed="false">
      <c r="A385" s="2" t="s">
        <v>747</v>
      </c>
      <c r="F385" s="77" t="n">
        <f aca="false">AVERAGE(O2:O371)</f>
        <v>4.33988008239218</v>
      </c>
    </row>
    <row r="386" customFormat="false" ht="15" hidden="false" customHeight="false" outlineLevel="0" collapsed="false">
      <c r="A386" s="5" t="s">
        <v>748</v>
      </c>
      <c r="F386" s="82" t="n">
        <f aca="false">COUNTIF(R2:R371,"Yes")/(COUNTIF(R2:R371,"Yes")+COUNTIF(R2:R371,"No"))</f>
        <v>0.903790087463557</v>
      </c>
    </row>
    <row r="387" customFormat="false" ht="15" hidden="false" customHeight="false" outlineLevel="0" collapsed="false">
      <c r="A387" s="5" t="s">
        <v>749</v>
      </c>
      <c r="F387" s="82" t="n">
        <f aca="false">COUNTIF(S2:S371,"Yes")/(COUNTIF(S2:S371,"Yes")+COUNTIF(S2:S371,"No"))</f>
        <v>0.997084548104956</v>
      </c>
    </row>
    <row r="388" customFormat="false" ht="15" hidden="false" customHeight="false" outlineLevel="0" collapsed="false">
      <c r="A388" s="2" t="s">
        <v>750</v>
      </c>
      <c r="F388" s="83" t="n">
        <f aca="false">COUNTIFS(L2:L371,"&gt;=-3",L2:L371,"&lt;=3")/COUNT(L2:L371)</f>
        <v>0.752186588921283</v>
      </c>
    </row>
    <row r="389" customFormat="false" ht="15" hidden="false" customHeight="false" outlineLevel="0" collapsed="false">
      <c r="A389" s="2" t="s">
        <v>775</v>
      </c>
      <c r="F389" s="84" t="n">
        <f aca="false">COUNT(E2:E371)</f>
        <v>343</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-8763.61740559481</v>
      </c>
    </row>
    <row r="393" customFormat="false" ht="15" hidden="false" customHeight="false" outlineLevel="0" collapsed="false">
      <c r="A393" s="2" t="s">
        <v>755</v>
      </c>
      <c r="F393" s="85" t="n">
        <f aca="false">F373-((D373+G373)-(E373+H373))*K373</f>
        <v>2652.61740559481</v>
      </c>
    </row>
    <row r="394" customFormat="false" ht="15" hidden="false" customHeight="false" outlineLevel="0" collapsed="false">
      <c r="A394" s="2" t="s">
        <v>756</v>
      </c>
      <c r="F394" s="85" t="n">
        <f aca="false">((D373+G373)-(E373+H373))*(1-K373)</f>
        <v>-8501.38259440519</v>
      </c>
    </row>
    <row r="395" customFormat="false" ht="15" hidden="false" customHeight="false" outlineLevel="0" collapsed="false">
      <c r="A395" s="2" t="s">
        <v>757</v>
      </c>
      <c r="F395" s="85" t="n">
        <f aca="false">I373-((D373+G373)-(E373+H373))*(1-K373)</f>
        <v>-2652.61740559481</v>
      </c>
    </row>
    <row r="396" customFormat="false" ht="15" hidden="false" customHeight="false" outlineLevel="0" collapsed="false">
      <c r="A396" s="2" t="s">
        <v>758</v>
      </c>
      <c r="F396" s="80" t="n">
        <f aca="false">(F373-((D373+G373)-(E373+H373))*K373)/E373</f>
        <v>0.0189167301755367</v>
      </c>
    </row>
    <row r="397" customFormat="false" ht="15" hidden="false" customHeight="false" outlineLevel="0" collapsed="false">
      <c r="A397" s="2" t="s">
        <v>759</v>
      </c>
      <c r="F397" s="80" t="n">
        <f aca="false">(I373-((D373+G373)-(E373+H373))*(1-K373))/H373</f>
        <v>-0.019500238223883</v>
      </c>
    </row>
    <row r="399" customFormat="false" ht="15" hidden="false" customHeight="false" outlineLevel="0" collapsed="false">
      <c r="U399" s="5" t="s">
        <v>136</v>
      </c>
    </row>
    <row r="400" customFormat="false" ht="28.35" hidden="false" customHeight="false" outlineLevel="0" collapsed="false">
      <c r="U400" s="67" t="s">
        <v>776</v>
      </c>
    </row>
    <row r="401" customFormat="false" ht="15" hidden="false" customHeight="false" outlineLevel="0" collapsed="false">
      <c r="U401" s="67" t="s">
        <v>761</v>
      </c>
    </row>
    <row r="402" customFormat="false" ht="55.2" hidden="false" customHeight="false" outlineLevel="0" collapsed="false">
      <c r="U402" s="67" t="s">
        <v>783</v>
      </c>
    </row>
    <row r="403" customFormat="false" ht="15" hidden="false" customHeight="false" outlineLevel="0" collapsed="false">
      <c r="U403" s="67" t="s">
        <v>778</v>
      </c>
    </row>
    <row r="404" customFormat="false" ht="41.75" hidden="false" customHeight="false" outlineLevel="0" collapsed="false">
      <c r="U404" s="67" t="s">
        <v>779</v>
      </c>
    </row>
    <row r="405" customFormat="false" ht="28.35" hidden="false" customHeight="false" outlineLevel="0" collapsed="false">
      <c r="U405" s="67" t="s">
        <v>780</v>
      </c>
    </row>
    <row r="406" customFormat="false" ht="28.35" hidden="false" customHeight="false" outlineLevel="0" collapsed="false">
      <c r="U406" s="67" t="s">
        <v>766</v>
      </c>
    </row>
    <row r="407" customFormat="false" ht="41.75" hidden="false" customHeight="false" outlineLevel="0" collapsed="false">
      <c r="U407" s="67" t="s">
        <v>781</v>
      </c>
    </row>
    <row r="408" customFormat="false" ht="28.35" hidden="false" customHeight="false" outlineLevel="0" collapsed="false">
      <c r="U408" s="67" t="s">
        <v>782</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771</v>
      </c>
      <c r="H1" s="8" t="s">
        <v>722</v>
      </c>
      <c r="I1" s="8" t="s">
        <v>723</v>
      </c>
      <c r="J1" s="8" t="s">
        <v>724</v>
      </c>
      <c r="K1" s="8" t="s">
        <v>725</v>
      </c>
      <c r="L1" s="8" t="s">
        <v>726</v>
      </c>
      <c r="M1" s="8" t="s">
        <v>772</v>
      </c>
      <c r="N1" s="8" t="s">
        <v>773</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127</v>
      </c>
      <c r="E2" s="59" t="n">
        <v>137</v>
      </c>
      <c r="F2" s="68" t="n">
        <f aca="false">IF(E2="","",D2-E2)</f>
        <v>-10</v>
      </c>
      <c r="G2" s="59" t="n">
        <v>218</v>
      </c>
      <c r="H2" s="59" t="n">
        <v>249</v>
      </c>
      <c r="I2" s="68" t="n">
        <f aca="false">IF(H2="","",G2-H2)</f>
        <v>-31</v>
      </c>
      <c r="J2" s="40" t="n">
        <f aca="false">IF(OR(D2="",D2+G2=0),"",D2/(D2+G2))</f>
        <v>0.368115942028986</v>
      </c>
      <c r="K2" s="40" t="n">
        <f aca="false">IF(E2="","",E2/(E2+H2))</f>
        <v>0.354922279792746</v>
      </c>
      <c r="L2" s="69" t="n">
        <f aca="false">IF(OR(K2="",J2=""),"",(J2-K2)*100)</f>
        <v>1.31936622362394</v>
      </c>
      <c r="M2" s="36" t="n">
        <v>6.1244360674486</v>
      </c>
      <c r="N2" s="36" t="n">
        <v>1.27738870891262</v>
      </c>
      <c r="O2" s="36" t="n">
        <f aca="false">SQRT(M2^2+N2^2)</f>
        <v>6.25623201759036</v>
      </c>
      <c r="P2" s="40" t="n">
        <f aca="false">IF(J2="","",MAX(0,J2-1.96*O2/100))</f>
        <v>0.245493794484214</v>
      </c>
      <c r="Q2" s="40" t="n">
        <f aca="false">IF(J2="","",MIN(1,J2+1.96*O2/100))</f>
        <v>0.490738089573757</v>
      </c>
      <c r="R2" s="32" t="str">
        <f aca="false">IF(L2="","",IF(ABS(L2)&lt;=O2,"Yes","No"))</f>
        <v>Yes</v>
      </c>
      <c r="S2" s="32" t="str">
        <f aca="false">IF(L2="","",IF(ABS(L2)&lt;=1.96*O2,"Yes","No"))</f>
        <v>Yes</v>
      </c>
      <c r="T2" s="59" t="n">
        <f aca="false">IF(D2="","",ROUND(SQRT(((D2+G2)*O2/100)^2+(J2*(D2+G2)*0.12018)^2),0))</f>
        <v>26</v>
      </c>
      <c r="U2" s="32"/>
    </row>
    <row r="3" customFormat="false" ht="15" hidden="false" customHeight="false" outlineLevel="0" collapsed="false">
      <c r="A3" s="32" t="s">
        <v>159</v>
      </c>
      <c r="B3" s="32" t="s">
        <v>164</v>
      </c>
      <c r="C3" s="32" t="s">
        <v>164</v>
      </c>
      <c r="D3" s="59" t="n">
        <v>75</v>
      </c>
      <c r="E3" s="59" t="n">
        <v>84</v>
      </c>
      <c r="F3" s="68" t="n">
        <f aca="false">IF(E3="","",D3-E3)</f>
        <v>-9</v>
      </c>
      <c r="G3" s="59" t="n">
        <v>203</v>
      </c>
      <c r="H3" s="59" t="n">
        <v>230</v>
      </c>
      <c r="I3" s="68" t="n">
        <f aca="false">IF(H3="","",G3-H3)</f>
        <v>-27</v>
      </c>
      <c r="J3" s="40" t="n">
        <f aca="false">IF(OR(D3="",D3+G3=0),"",D3/(D3+G3))</f>
        <v>0.269784172661871</v>
      </c>
      <c r="K3" s="40" t="n">
        <f aca="false">IF(E3="","",E3/(E3+H3))</f>
        <v>0.267515923566879</v>
      </c>
      <c r="L3" s="69" t="n">
        <f aca="false">IF(OR(K3="",J3=""),"",(J3-K3)*100)</f>
        <v>0.226824909499151</v>
      </c>
      <c r="M3" s="36" t="n">
        <v>6.1244360674486</v>
      </c>
      <c r="N3" s="36" t="n">
        <v>1.27738870891262</v>
      </c>
      <c r="O3" s="36" t="n">
        <f aca="false">SQRT(M3^2+N3^2)</f>
        <v>6.25623201759036</v>
      </c>
      <c r="P3" s="40" t="n">
        <f aca="false">IF(J3="","",MAX(0,J3-1.96*O3/100))</f>
        <v>0.147162025117099</v>
      </c>
      <c r="Q3" s="40" t="n">
        <f aca="false">IF(J3="","",MIN(1,J3+1.96*O3/100))</f>
        <v>0.392406320206642</v>
      </c>
      <c r="R3" s="32" t="str">
        <f aca="false">IF(L3="","",IF(ABS(L3)&lt;=O3,"Yes","No"))</f>
        <v>Yes</v>
      </c>
      <c r="S3" s="32" t="str">
        <f aca="false">IF(L3="","",IF(ABS(L3)&lt;=1.96*O3,"Yes","No"))</f>
        <v>Yes</v>
      </c>
      <c r="T3" s="59" t="n">
        <f aca="false">IF(D3="","",ROUND(SQRT(((D3+G3)*O3/100)^2+(J3*(D3+G3)*0.12018)^2),0))</f>
        <v>20</v>
      </c>
      <c r="U3" s="32"/>
    </row>
    <row r="4" customFormat="false" ht="15" hidden="false" customHeight="false" outlineLevel="0" collapsed="false">
      <c r="A4" s="32" t="s">
        <v>159</v>
      </c>
      <c r="B4" s="32" t="s">
        <v>165</v>
      </c>
      <c r="C4" s="32" t="s">
        <v>165</v>
      </c>
      <c r="D4" s="59" t="n">
        <v>76</v>
      </c>
      <c r="E4" s="59" t="n">
        <v>125</v>
      </c>
      <c r="F4" s="68" t="n">
        <f aca="false">IF(E4="","",D4-E4)</f>
        <v>-49</v>
      </c>
      <c r="G4" s="59" t="n">
        <v>212</v>
      </c>
      <c r="H4" s="59" t="n">
        <v>223</v>
      </c>
      <c r="I4" s="68" t="n">
        <f aca="false">IF(H4="","",G4-H4)</f>
        <v>-11</v>
      </c>
      <c r="J4" s="40" t="n">
        <f aca="false">IF(OR(D4="",D4+G4=0),"",D4/(D4+G4))</f>
        <v>0.263888888888889</v>
      </c>
      <c r="K4" s="40" t="n">
        <f aca="false">IF(E4="","",E4/(E4+H4))</f>
        <v>0.359195402298851</v>
      </c>
      <c r="L4" s="69" t="n">
        <f aca="false">IF(OR(K4="",J4=""),"",(J4-K4)*100)</f>
        <v>-9.53065134099617</v>
      </c>
      <c r="M4" s="36" t="n">
        <v>6.1244360674486</v>
      </c>
      <c r="N4" s="36" t="n">
        <v>1.27738870891262</v>
      </c>
      <c r="O4" s="36" t="n">
        <f aca="false">SQRT(M4^2+N4^2)</f>
        <v>6.25623201759036</v>
      </c>
      <c r="P4" s="40" t="n">
        <f aca="false">IF(J4="","",MAX(0,J4-1.96*O4/100))</f>
        <v>0.141266741344118</v>
      </c>
      <c r="Q4" s="40" t="n">
        <f aca="false">IF(J4="","",MIN(1,J4+1.96*O4/100))</f>
        <v>0.38651103643366</v>
      </c>
      <c r="R4" s="32" t="str">
        <f aca="false">IF(L4="","",IF(ABS(L4)&lt;=O4,"Yes","No"))</f>
        <v>No</v>
      </c>
      <c r="S4" s="32" t="str">
        <f aca="false">IF(L4="","",IF(ABS(L4)&lt;=1.96*O4,"Yes","No"))</f>
        <v>Yes</v>
      </c>
      <c r="T4" s="59" t="n">
        <f aca="false">IF(D4="","",ROUND(SQRT(((D4+G4)*O4/100)^2+(J4*(D4+G4)*0.12018)^2),0))</f>
        <v>20</v>
      </c>
      <c r="U4" s="32"/>
    </row>
    <row r="5" customFormat="false" ht="15" hidden="false" customHeight="false" outlineLevel="0" collapsed="false">
      <c r="A5" s="32" t="s">
        <v>159</v>
      </c>
      <c r="B5" s="32" t="s">
        <v>166</v>
      </c>
      <c r="C5" s="32" t="s">
        <v>167</v>
      </c>
      <c r="D5" s="59" t="n">
        <v>156</v>
      </c>
      <c r="E5" s="59" t="n">
        <v>195</v>
      </c>
      <c r="F5" s="68" t="n">
        <f aca="false">IF(E5="","",D5-E5)</f>
        <v>-39</v>
      </c>
      <c r="G5" s="59" t="n">
        <v>465</v>
      </c>
      <c r="H5" s="59" t="n">
        <v>503</v>
      </c>
      <c r="I5" s="68" t="n">
        <f aca="false">IF(H5="","",G5-H5)</f>
        <v>-38</v>
      </c>
      <c r="J5" s="40" t="n">
        <f aca="false">IF(OR(D5="",D5+G5=0),"",D5/(D5+G5))</f>
        <v>0.251207729468599</v>
      </c>
      <c r="K5" s="40" t="n">
        <f aca="false">IF(E5="","",E5/(E5+H5))</f>
        <v>0.279369627507163</v>
      </c>
      <c r="L5" s="69" t="n">
        <f aca="false">IF(OR(K5="",J5=""),"",(J5-K5)*100)</f>
        <v>-2.81618980385643</v>
      </c>
      <c r="M5" s="36" t="n">
        <v>3.89965734386083</v>
      </c>
      <c r="N5" s="36" t="n">
        <v>1.27738870891262</v>
      </c>
      <c r="O5" s="36" t="n">
        <f aca="false">SQRT(M5^2+N5^2)</f>
        <v>4.10354107000102</v>
      </c>
      <c r="P5" s="40" t="n">
        <f aca="false">IF(J5="","",MAX(0,J5-1.96*O5/100))</f>
        <v>0.170778324496579</v>
      </c>
      <c r="Q5" s="40" t="n">
        <f aca="false">IF(J5="","",MIN(1,J5+1.96*O5/100))</f>
        <v>0.331637134440619</v>
      </c>
      <c r="R5" s="32" t="str">
        <f aca="false">IF(L5="","",IF(ABS(L5)&lt;=O5,"Yes","No"))</f>
        <v>Yes</v>
      </c>
      <c r="S5" s="32" t="str">
        <f aca="false">IF(L5="","",IF(ABS(L5)&lt;=1.96*O5,"Yes","No"))</f>
        <v>Yes</v>
      </c>
      <c r="T5" s="59" t="n">
        <f aca="false">IF(D5="","",ROUND(SQRT(((D5+G5)*O5/100)^2+(J5*(D5+G5)*0.07897)^2),0))</f>
        <v>28</v>
      </c>
      <c r="U5" s="32"/>
    </row>
    <row r="6" customFormat="false" ht="15" hidden="false" customHeight="false" outlineLevel="0" collapsed="false">
      <c r="A6" s="32" t="s">
        <v>159</v>
      </c>
      <c r="B6" s="32" t="s">
        <v>166</v>
      </c>
      <c r="C6" s="32" t="s">
        <v>169</v>
      </c>
      <c r="D6" s="59" t="n">
        <v>133</v>
      </c>
      <c r="E6" s="59" t="n">
        <v>177</v>
      </c>
      <c r="F6" s="68" t="n">
        <f aca="false">IF(E6="","",D6-E6)</f>
        <v>-44</v>
      </c>
      <c r="G6" s="59" t="n">
        <v>378</v>
      </c>
      <c r="H6" s="59" t="n">
        <v>422</v>
      </c>
      <c r="I6" s="68" t="n">
        <f aca="false">IF(H6="","",G6-H6)</f>
        <v>-44</v>
      </c>
      <c r="J6" s="40" t="n">
        <f aca="false">IF(OR(D6="",D6+G6=0),"",D6/(D6+G6))</f>
        <v>0.26027397260274</v>
      </c>
      <c r="K6" s="40" t="n">
        <f aca="false">IF(E6="","",E6/(E6+H6))</f>
        <v>0.295492487479132</v>
      </c>
      <c r="L6" s="69" t="n">
        <f aca="false">IF(OR(K6="",J6=""),"",(J6-K6)*100)</f>
        <v>-3.52185148763922</v>
      </c>
      <c r="M6" s="36" t="n">
        <v>6.1244360674486</v>
      </c>
      <c r="N6" s="36" t="n">
        <v>1.27738870891262</v>
      </c>
      <c r="O6" s="36" t="n">
        <f aca="false">SQRT(M6^2+N6^2)</f>
        <v>6.25623201759036</v>
      </c>
      <c r="P6" s="40" t="n">
        <f aca="false">IF(J6="","",MAX(0,J6-1.96*O6/100))</f>
        <v>0.137651825057969</v>
      </c>
      <c r="Q6" s="40" t="n">
        <f aca="false">IF(J6="","",MIN(1,J6+1.96*O6/100))</f>
        <v>0.382896120147511</v>
      </c>
      <c r="R6" s="32" t="str">
        <f aca="false">IF(L6="","",IF(ABS(L6)&lt;=O6,"Yes","No"))</f>
        <v>Yes</v>
      </c>
      <c r="S6" s="32" t="str">
        <f aca="false">IF(L6="","",IF(ABS(L6)&lt;=1.96*O6,"Yes","No"))</f>
        <v>Yes</v>
      </c>
      <c r="T6" s="59" t="n">
        <f aca="false">IF(D6="","",ROUND(SQRT(((D6+G6)*O6/100)^2+(J6*(D6+G6)*0.12018)^2),0))</f>
        <v>36</v>
      </c>
      <c r="U6" s="32"/>
    </row>
    <row r="7" customFormat="false" ht="15" hidden="false" customHeight="false" outlineLevel="0" collapsed="false">
      <c r="A7" s="32" t="s">
        <v>159</v>
      </c>
      <c r="B7" s="32" t="s">
        <v>170</v>
      </c>
      <c r="C7" s="32" t="s">
        <v>170</v>
      </c>
      <c r="D7" s="59" t="n">
        <v>30</v>
      </c>
      <c r="E7" s="59" t="n">
        <v>33</v>
      </c>
      <c r="F7" s="68" t="n">
        <f aca="false">IF(E7="","",D7-E7)</f>
        <v>-3</v>
      </c>
      <c r="G7" s="59" t="n">
        <v>46</v>
      </c>
      <c r="H7" s="59" t="n">
        <v>61</v>
      </c>
      <c r="I7" s="68" t="n">
        <f aca="false">IF(H7="","",G7-H7)</f>
        <v>-15</v>
      </c>
      <c r="J7" s="40" t="n">
        <f aca="false">IF(OR(D7="",D7+G7=0),"",D7/(D7+G7))</f>
        <v>0.394736842105263</v>
      </c>
      <c r="K7" s="40" t="n">
        <f aca="false">IF(E7="","",E7/(E7+H7))</f>
        <v>0.351063829787234</v>
      </c>
      <c r="L7" s="69" t="n">
        <f aca="false">IF(OR(K7="",J7=""),"",(J7-K7)*100)</f>
        <v>4.36730123180291</v>
      </c>
      <c r="M7" s="36" t="n">
        <v>6.1244360674486</v>
      </c>
      <c r="N7" s="36" t="n">
        <v>1.27738870891262</v>
      </c>
      <c r="O7" s="36" t="n">
        <f aca="false">SQRT(M7^2+N7^2)</f>
        <v>6.25623201759036</v>
      </c>
      <c r="P7" s="40" t="n">
        <f aca="false">IF(J7="","",MAX(0,J7-1.96*O7/100))</f>
        <v>0.272114694560492</v>
      </c>
      <c r="Q7" s="40" t="n">
        <f aca="false">IF(J7="","",MIN(1,J7+1.96*O7/100))</f>
        <v>0.517358989650034</v>
      </c>
      <c r="R7" s="32" t="str">
        <f aca="false">IF(L7="","",IF(ABS(L7)&lt;=O7,"Yes","No"))</f>
        <v>Yes</v>
      </c>
      <c r="S7" s="32" t="str">
        <f aca="false">IF(L7="","",IF(ABS(L7)&lt;=1.96*O7,"Yes","No"))</f>
        <v>Yes</v>
      </c>
      <c r="T7" s="59" t="n">
        <f aca="false">IF(D7="","",ROUND(SQRT(((D7+G7)*O7/100)^2+(J7*(D7+G7)*0.12018)^2),0))</f>
        <v>6</v>
      </c>
      <c r="U7" s="32"/>
    </row>
    <row r="8" customFormat="false" ht="15" hidden="false" customHeight="false" outlineLevel="0" collapsed="false">
      <c r="A8" s="32" t="s">
        <v>159</v>
      </c>
      <c r="B8" s="32" t="s">
        <v>171</v>
      </c>
      <c r="C8" s="32" t="s">
        <v>172</v>
      </c>
      <c r="D8" s="59" t="n">
        <v>201</v>
      </c>
      <c r="E8" s="59" t="n">
        <v>250</v>
      </c>
      <c r="F8" s="68" t="n">
        <f aca="false">IF(E8="","",D8-E8)</f>
        <v>-49</v>
      </c>
      <c r="G8" s="59" t="n">
        <v>547</v>
      </c>
      <c r="H8" s="59" t="n">
        <v>589</v>
      </c>
      <c r="I8" s="68" t="n">
        <f aca="false">IF(H8="","",G8-H8)</f>
        <v>-42</v>
      </c>
      <c r="J8" s="40" t="n">
        <f aca="false">IF(OR(D8="",D8+G8=0),"",D8/(D8+G8))</f>
        <v>0.268716577540107</v>
      </c>
      <c r="K8" s="40" t="n">
        <f aca="false">IF(E8="","",E8/(E8+H8))</f>
        <v>0.297973778307509</v>
      </c>
      <c r="L8" s="69" t="n">
        <f aca="false">IF(OR(K8="",J8=""),"",(J8-K8)*100)</f>
        <v>-2.9257200767402</v>
      </c>
      <c r="M8" s="36" t="n">
        <v>3.89965734386083</v>
      </c>
      <c r="N8" s="36" t="n">
        <v>1.27738870891262</v>
      </c>
      <c r="O8" s="36" t="n">
        <f aca="false">SQRT(M8^2+N8^2)</f>
        <v>4.10354107000102</v>
      </c>
      <c r="P8" s="40" t="n">
        <f aca="false">IF(J8="","",MAX(0,J8-1.96*O8/100))</f>
        <v>0.188287172568087</v>
      </c>
      <c r="Q8" s="40" t="n">
        <f aca="false">IF(J8="","",MIN(1,J8+1.96*O8/100))</f>
        <v>0.349145982512127</v>
      </c>
      <c r="R8" s="32" t="str">
        <f aca="false">IF(L8="","",IF(ABS(L8)&lt;=O8,"Yes","No"))</f>
        <v>Yes</v>
      </c>
      <c r="S8" s="32" t="str">
        <f aca="false">IF(L8="","",IF(ABS(L8)&lt;=1.96*O8,"Yes","No"))</f>
        <v>Yes</v>
      </c>
      <c r="T8" s="59" t="n">
        <f aca="false">IF(D8="","",ROUND(SQRT(((D8+G8)*O8/100)^2+(J8*(D8+G8)*0.07897)^2),0))</f>
        <v>35</v>
      </c>
      <c r="U8" s="32"/>
    </row>
    <row r="9" customFormat="false" ht="15" hidden="false" customHeight="false" outlineLevel="0" collapsed="false">
      <c r="A9" s="32" t="s">
        <v>159</v>
      </c>
      <c r="B9" s="32" t="s">
        <v>171</v>
      </c>
      <c r="C9" s="32" t="s">
        <v>173</v>
      </c>
      <c r="D9" s="59" t="n">
        <v>105</v>
      </c>
      <c r="E9" s="59" t="n">
        <v>133</v>
      </c>
      <c r="F9" s="68" t="n">
        <f aca="false">IF(E9="","",D9-E9)</f>
        <v>-28</v>
      </c>
      <c r="G9" s="59" t="n">
        <v>293</v>
      </c>
      <c r="H9" s="59" t="n">
        <v>321</v>
      </c>
      <c r="I9" s="68" t="n">
        <f aca="false">IF(H9="","",G9-H9)</f>
        <v>-28</v>
      </c>
      <c r="J9" s="40" t="n">
        <f aca="false">IF(OR(D9="",D9+G9=0),"",D9/(D9+G9))</f>
        <v>0.263819095477387</v>
      </c>
      <c r="K9" s="40" t="n">
        <f aca="false">IF(E9="","",E9/(E9+H9))</f>
        <v>0.29295154185022</v>
      </c>
      <c r="L9" s="69" t="n">
        <f aca="false">IF(OR(K9="",J9=""),"",(J9-K9)*100)</f>
        <v>-2.91324463728334</v>
      </c>
      <c r="M9" s="36" t="n">
        <v>6.1244360674486</v>
      </c>
      <c r="N9" s="36" t="n">
        <v>1.27738870891262</v>
      </c>
      <c r="O9" s="36" t="n">
        <f aca="false">SQRT(M9^2+N9^2)</f>
        <v>6.25623201759036</v>
      </c>
      <c r="P9" s="40" t="n">
        <f aca="false">IF(J9="","",MAX(0,J9-1.96*O9/100))</f>
        <v>0.141196947932616</v>
      </c>
      <c r="Q9" s="40" t="n">
        <f aca="false">IF(J9="","",MIN(1,J9+1.96*O9/100))</f>
        <v>0.386441243022158</v>
      </c>
      <c r="R9" s="32" t="str">
        <f aca="false">IF(L9="","",IF(ABS(L9)&lt;=O9,"Yes","No"))</f>
        <v>Yes</v>
      </c>
      <c r="S9" s="32" t="str">
        <f aca="false">IF(L9="","",IF(ABS(L9)&lt;=1.96*O9,"Yes","No"))</f>
        <v>Yes</v>
      </c>
      <c r="T9" s="59" t="n">
        <f aca="false">IF(D9="","",ROUND(SQRT(((D9+G9)*O9/100)^2+(J9*(D9+G9)*0.12018)^2),0))</f>
        <v>28</v>
      </c>
      <c r="U9" s="32"/>
    </row>
    <row r="10" customFormat="false" ht="15" hidden="false" customHeight="false" outlineLevel="0" collapsed="false">
      <c r="A10" s="32" t="s">
        <v>159</v>
      </c>
      <c r="B10" s="32" t="s">
        <v>171</v>
      </c>
      <c r="C10" s="32" t="s">
        <v>174</v>
      </c>
      <c r="D10" s="59" t="n">
        <v>146</v>
      </c>
      <c r="E10" s="59" t="n">
        <v>177</v>
      </c>
      <c r="F10" s="68" t="n">
        <f aca="false">IF(E10="","",D10-E10)</f>
        <v>-31</v>
      </c>
      <c r="G10" s="59" t="n">
        <v>437</v>
      </c>
      <c r="H10" s="59" t="n">
        <v>488</v>
      </c>
      <c r="I10" s="68" t="n">
        <f aca="false">IF(H10="","",G10-H10)</f>
        <v>-51</v>
      </c>
      <c r="J10" s="40" t="n">
        <f aca="false">IF(OR(D10="",D10+G10=0),"",D10/(D10+G10))</f>
        <v>0.250428816466552</v>
      </c>
      <c r="K10" s="40" t="n">
        <f aca="false">IF(E10="","",E10/(E10+H10))</f>
        <v>0.266165413533835</v>
      </c>
      <c r="L10" s="69" t="n">
        <f aca="false">IF(OR(K10="",J10=""),"",(J10-K10)*100)</f>
        <v>-1.57365970672823</v>
      </c>
      <c r="M10" s="36" t="n">
        <v>3.89965734386083</v>
      </c>
      <c r="N10" s="36" t="n">
        <v>1.27738870891262</v>
      </c>
      <c r="O10" s="36" t="n">
        <f aca="false">SQRT(M10^2+N10^2)</f>
        <v>4.10354107000102</v>
      </c>
      <c r="P10" s="40" t="n">
        <f aca="false">IF(J10="","",MAX(0,J10-1.96*O10/100))</f>
        <v>0.169999411494532</v>
      </c>
      <c r="Q10" s="40" t="n">
        <f aca="false">IF(J10="","",MIN(1,J10+1.96*O10/100))</f>
        <v>0.330858221438572</v>
      </c>
      <c r="R10" s="32" t="str">
        <f aca="false">IF(L10="","",IF(ABS(L10)&lt;=O10,"Yes","No"))</f>
        <v>Yes</v>
      </c>
      <c r="S10" s="32" t="str">
        <f aca="false">IF(L10="","",IF(ABS(L10)&lt;=1.96*O10,"Yes","No"))</f>
        <v>Yes</v>
      </c>
      <c r="T10" s="59" t="n">
        <f aca="false">IF(D10="","",ROUND(SQRT(((D10+G10)*O10/100)^2+(J10*(D10+G10)*0.07897)^2),0))</f>
        <v>27</v>
      </c>
      <c r="U10" s="32"/>
    </row>
    <row r="11" customFormat="false" ht="15" hidden="false" customHeight="false" outlineLevel="0" collapsed="false">
      <c r="A11" s="32" t="s">
        <v>159</v>
      </c>
      <c r="B11" s="32" t="s">
        <v>175</v>
      </c>
      <c r="C11" s="32" t="s">
        <v>176</v>
      </c>
      <c r="D11" s="59" t="n">
        <v>169</v>
      </c>
      <c r="E11" s="59" t="n">
        <v>200</v>
      </c>
      <c r="F11" s="68" t="n">
        <f aca="false">IF(E11="","",D11-E11)</f>
        <v>-31</v>
      </c>
      <c r="G11" s="59" t="n">
        <v>224</v>
      </c>
      <c r="H11" s="59" t="n">
        <v>240</v>
      </c>
      <c r="I11" s="68" t="n">
        <f aca="false">IF(H11="","",G11-H11)</f>
        <v>-16</v>
      </c>
      <c r="J11" s="40" t="n">
        <f aca="false">IF(OR(D11="",D11+G11=0),"",D11/(D11+G11))</f>
        <v>0.430025445292621</v>
      </c>
      <c r="K11" s="40" t="n">
        <f aca="false">IF(E11="","",E11/(E11+H11))</f>
        <v>0.454545454545455</v>
      </c>
      <c r="L11" s="69" t="n">
        <f aca="false">IF(OR(K11="",J11=""),"",(J11-K11)*100)</f>
        <v>-2.45200092528337</v>
      </c>
      <c r="M11" s="36" t="n">
        <v>6.1244360674486</v>
      </c>
      <c r="N11" s="36" t="n">
        <v>1.27738870891262</v>
      </c>
      <c r="O11" s="36" t="n">
        <f aca="false">SQRT(M11^2+N11^2)</f>
        <v>6.25623201759036</v>
      </c>
      <c r="P11" s="40" t="n">
        <f aca="false">IF(J11="","",MAX(0,J11-1.96*O11/100))</f>
        <v>0.30740329774785</v>
      </c>
      <c r="Q11" s="40" t="n">
        <f aca="false">IF(J11="","",MIN(1,J11+1.96*O11/100))</f>
        <v>0.552647592837392</v>
      </c>
      <c r="R11" s="32" t="str">
        <f aca="false">IF(L11="","",IF(ABS(L11)&lt;=O11,"Yes","No"))</f>
        <v>Yes</v>
      </c>
      <c r="S11" s="32" t="str">
        <f aca="false">IF(L11="","",IF(ABS(L11)&lt;=1.96*O11,"Yes","No"))</f>
        <v>Yes</v>
      </c>
      <c r="T11" s="59" t="n">
        <f aca="false">IF(D11="","",ROUND(SQRT(((D11+G11)*O11/100)^2+(J11*(D11+G11)*0.12018)^2),0))</f>
        <v>32</v>
      </c>
      <c r="U11" s="32"/>
    </row>
    <row r="12" customFormat="false" ht="15" hidden="false" customHeight="false" outlineLevel="0" collapsed="false">
      <c r="A12" s="32" t="s">
        <v>159</v>
      </c>
      <c r="B12" s="32" t="s">
        <v>175</v>
      </c>
      <c r="C12" s="32" t="s">
        <v>177</v>
      </c>
      <c r="D12" s="59" t="n">
        <v>106</v>
      </c>
      <c r="E12" s="59" t="n">
        <v>136</v>
      </c>
      <c r="F12" s="68" t="n">
        <f aca="false">IF(E12="","",D12-E12)</f>
        <v>-30</v>
      </c>
      <c r="G12" s="59" t="n">
        <v>152</v>
      </c>
      <c r="H12" s="59" t="n">
        <v>161</v>
      </c>
      <c r="I12" s="68" t="n">
        <f aca="false">IF(H12="","",G12-H12)</f>
        <v>-9</v>
      </c>
      <c r="J12" s="40" t="n">
        <f aca="false">IF(OR(D12="",D12+G12=0),"",D12/(D12+G12))</f>
        <v>0.410852713178295</v>
      </c>
      <c r="K12" s="40" t="n">
        <f aca="false">IF(E12="","",E12/(E12+H12))</f>
        <v>0.457912457912458</v>
      </c>
      <c r="L12" s="69" t="n">
        <f aca="false">IF(OR(K12="",J12=""),"",(J12-K12)*100)</f>
        <v>-4.70597447341634</v>
      </c>
      <c r="M12" s="36" t="n">
        <v>6.1244360674486</v>
      </c>
      <c r="N12" s="36" t="n">
        <v>1.27738870891262</v>
      </c>
      <c r="O12" s="36" t="n">
        <f aca="false">SQRT(M12^2+N12^2)</f>
        <v>6.25623201759036</v>
      </c>
      <c r="P12" s="40" t="n">
        <f aca="false">IF(J12="","",MAX(0,J12-1.96*O12/100))</f>
        <v>0.288230565633524</v>
      </c>
      <c r="Q12" s="40" t="n">
        <f aca="false">IF(J12="","",MIN(1,J12+1.96*O12/100))</f>
        <v>0.533474860723066</v>
      </c>
      <c r="R12" s="32" t="str">
        <f aca="false">IF(L12="","",IF(ABS(L12)&lt;=O12,"Yes","No"))</f>
        <v>Yes</v>
      </c>
      <c r="S12" s="32" t="str">
        <f aca="false">IF(L12="","",IF(ABS(L12)&lt;=1.96*O12,"Yes","No"))</f>
        <v>Yes</v>
      </c>
      <c r="T12" s="59" t="n">
        <f aca="false">IF(D12="","",ROUND(SQRT(((D12+G12)*O12/100)^2+(J12*(D12+G12)*0.12018)^2),0))</f>
        <v>21</v>
      </c>
      <c r="U12" s="32"/>
    </row>
    <row r="13" customFormat="false" ht="15" hidden="false" customHeight="false" outlineLevel="0" collapsed="false">
      <c r="A13" s="32" t="s">
        <v>159</v>
      </c>
      <c r="B13" s="32" t="s">
        <v>175</v>
      </c>
      <c r="C13" s="32" t="s">
        <v>178</v>
      </c>
      <c r="D13" s="59" t="n">
        <v>231</v>
      </c>
      <c r="E13" s="59" t="n">
        <v>244</v>
      </c>
      <c r="F13" s="68" t="n">
        <f aca="false">IF(E13="","",D13-E13)</f>
        <v>-13</v>
      </c>
      <c r="G13" s="59" t="n">
        <v>346</v>
      </c>
      <c r="H13" s="59" t="n">
        <v>381</v>
      </c>
      <c r="I13" s="68" t="n">
        <f aca="false">IF(H13="","",G13-H13)</f>
        <v>-35</v>
      </c>
      <c r="J13" s="40" t="n">
        <f aca="false">IF(OR(D13="",D13+G13=0),"",D13/(D13+G13))</f>
        <v>0.400346620450607</v>
      </c>
      <c r="K13" s="40" t="n">
        <f aca="false">IF(E13="","",E13/(E13+H13))</f>
        <v>0.3904</v>
      </c>
      <c r="L13" s="69" t="n">
        <f aca="false">IF(OR(K13="",J13=""),"",(J13-K13)*100)</f>
        <v>0.994662045060657</v>
      </c>
      <c r="M13" s="36" t="n">
        <v>3.89965734386083</v>
      </c>
      <c r="N13" s="36" t="n">
        <v>1.27738870891262</v>
      </c>
      <c r="O13" s="36" t="n">
        <f aca="false">SQRT(M13^2+N13^2)</f>
        <v>4.10354107000102</v>
      </c>
      <c r="P13" s="40" t="n">
        <f aca="false">IF(J13="","",MAX(0,J13-1.96*O13/100))</f>
        <v>0.319917215478587</v>
      </c>
      <c r="Q13" s="40" t="n">
        <f aca="false">IF(J13="","",MIN(1,J13+1.96*O13/100))</f>
        <v>0.480776025422627</v>
      </c>
      <c r="R13" s="32" t="str">
        <f aca="false">IF(L13="","",IF(ABS(L13)&lt;=O13,"Yes","No"))</f>
        <v>Yes</v>
      </c>
      <c r="S13" s="32" t="str">
        <f aca="false">IF(L13="","",IF(ABS(L13)&lt;=1.96*O13,"Yes","No"))</f>
        <v>Yes</v>
      </c>
      <c r="T13" s="59" t="n">
        <f aca="false">IF(D13="","",ROUND(SQRT(((D13+G13)*O13/100)^2+(J13*(D13+G13)*0.07897)^2),0))</f>
        <v>30</v>
      </c>
      <c r="U13" s="32"/>
    </row>
    <row r="14" customFormat="false" ht="15" hidden="false" customHeight="false" outlineLevel="0" collapsed="false">
      <c r="A14" s="32" t="s">
        <v>159</v>
      </c>
      <c r="B14" s="32" t="s">
        <v>175</v>
      </c>
      <c r="C14" s="32" t="s">
        <v>179</v>
      </c>
      <c r="D14" s="59" t="n">
        <v>98</v>
      </c>
      <c r="E14" s="59" t="n">
        <v>141</v>
      </c>
      <c r="F14" s="68" t="n">
        <f aca="false">IF(E14="","",D14-E14)</f>
        <v>-43</v>
      </c>
      <c r="G14" s="59" t="n">
        <v>104</v>
      </c>
      <c r="H14" s="59" t="n">
        <v>108</v>
      </c>
      <c r="I14" s="68" t="n">
        <f aca="false">IF(H14="","",G14-H14)</f>
        <v>-4</v>
      </c>
      <c r="J14" s="40" t="n">
        <f aca="false">IF(OR(D14="",D14+G14=0),"",D14/(D14+G14))</f>
        <v>0.485148514851485</v>
      </c>
      <c r="K14" s="40" t="n">
        <f aca="false">IF(E14="","",E14/(E14+H14))</f>
        <v>0.566265060240964</v>
      </c>
      <c r="L14" s="69" t="n">
        <f aca="false">IF(OR(K14="",J14=""),"",(J14-K14)*100)</f>
        <v>-8.11165453894788</v>
      </c>
      <c r="M14" s="36" t="n">
        <v>6.1244360674486</v>
      </c>
      <c r="N14" s="36" t="n">
        <v>1.27738870891262</v>
      </c>
      <c r="O14" s="36" t="n">
        <f aca="false">SQRT(M14^2+N14^2)</f>
        <v>6.25623201759036</v>
      </c>
      <c r="P14" s="40" t="n">
        <f aca="false">IF(J14="","",MAX(0,J14-1.96*O14/100))</f>
        <v>0.362526367306714</v>
      </c>
      <c r="Q14" s="40" t="n">
        <f aca="false">IF(J14="","",MIN(1,J14+1.96*O14/100))</f>
        <v>0.607770662396256</v>
      </c>
      <c r="R14" s="32" t="str">
        <f aca="false">IF(L14="","",IF(ABS(L14)&lt;=O14,"Yes","No"))</f>
        <v>No</v>
      </c>
      <c r="S14" s="32" t="str">
        <f aca="false">IF(L14="","",IF(ABS(L14)&lt;=1.96*O14,"Yes","No"))</f>
        <v>Yes</v>
      </c>
      <c r="T14" s="59" t="n">
        <f aca="false">IF(D14="","",ROUND(SQRT(((D14+G14)*O14/100)^2+(J14*(D14+G14)*0.12018)^2),0))</f>
        <v>17</v>
      </c>
      <c r="U14" s="32"/>
    </row>
    <row r="15" customFormat="false" ht="15" hidden="false" customHeight="false" outlineLevel="0" collapsed="false">
      <c r="A15" s="32" t="s">
        <v>159</v>
      </c>
      <c r="B15" s="32" t="s">
        <v>175</v>
      </c>
      <c r="C15" s="32" t="s">
        <v>180</v>
      </c>
      <c r="D15" s="59" t="n">
        <v>178</v>
      </c>
      <c r="E15" s="59" t="n">
        <v>258</v>
      </c>
      <c r="F15" s="68" t="n">
        <f aca="false">IF(E15="","",D15-E15)</f>
        <v>-80</v>
      </c>
      <c r="G15" s="59" t="n">
        <v>246</v>
      </c>
      <c r="H15" s="59" t="n">
        <v>267</v>
      </c>
      <c r="I15" s="68" t="n">
        <f aca="false">IF(H15="","",G15-H15)</f>
        <v>-21</v>
      </c>
      <c r="J15" s="40" t="n">
        <f aca="false">IF(OR(D15="",D15+G15=0),"",D15/(D15+G15))</f>
        <v>0.419811320754717</v>
      </c>
      <c r="K15" s="40" t="n">
        <f aca="false">IF(E15="","",E15/(E15+H15))</f>
        <v>0.491428571428571</v>
      </c>
      <c r="L15" s="69" t="n">
        <f aca="false">IF(OR(K15="",J15=""),"",(J15-K15)*100)</f>
        <v>-7.16172506738544</v>
      </c>
      <c r="M15" s="36" t="n">
        <v>6.1244360674486</v>
      </c>
      <c r="N15" s="36" t="n">
        <v>1.27738870891262</v>
      </c>
      <c r="O15" s="36" t="n">
        <f aca="false">SQRT(M15^2+N15^2)</f>
        <v>6.25623201759036</v>
      </c>
      <c r="P15" s="40" t="n">
        <f aca="false">IF(J15="","",MAX(0,J15-1.96*O15/100))</f>
        <v>0.297189173209946</v>
      </c>
      <c r="Q15" s="40" t="n">
        <f aca="false">IF(J15="","",MIN(1,J15+1.96*O15/100))</f>
        <v>0.542433468299488</v>
      </c>
      <c r="R15" s="32" t="str">
        <f aca="false">IF(L15="","",IF(ABS(L15)&lt;=O15,"Yes","No"))</f>
        <v>No</v>
      </c>
      <c r="S15" s="32" t="str">
        <f aca="false">IF(L15="","",IF(ABS(L15)&lt;=1.96*O15,"Yes","No"))</f>
        <v>Yes</v>
      </c>
      <c r="T15" s="59" t="n">
        <f aca="false">IF(D15="","",ROUND(SQRT(((D15+G15)*O15/100)^2+(J15*(D15+G15)*0.12018)^2),0))</f>
        <v>34</v>
      </c>
      <c r="U15" s="32"/>
    </row>
    <row r="16" customFormat="false" ht="15" hidden="false" customHeight="false" outlineLevel="0" collapsed="false">
      <c r="A16" s="32" t="s">
        <v>159</v>
      </c>
      <c r="B16" s="32" t="s">
        <v>181</v>
      </c>
      <c r="C16" s="32" t="s">
        <v>182</v>
      </c>
      <c r="D16" s="59" t="n">
        <v>79</v>
      </c>
      <c r="E16" s="59" t="n">
        <v>89</v>
      </c>
      <c r="F16" s="68" t="n">
        <f aca="false">IF(E16="","",D16-E16)</f>
        <v>-10</v>
      </c>
      <c r="G16" s="59" t="n">
        <v>162</v>
      </c>
      <c r="H16" s="59" t="n">
        <v>161</v>
      </c>
      <c r="I16" s="68" t="n">
        <f aca="false">IF(H16="","",G16-H16)</f>
        <v>1</v>
      </c>
      <c r="J16" s="40" t="n">
        <f aca="false">IF(OR(D16="",D16+G16=0),"",D16/(D16+G16))</f>
        <v>0.327800829875519</v>
      </c>
      <c r="K16" s="40" t="n">
        <f aca="false">IF(E16="","",E16/(E16+H16))</f>
        <v>0.356</v>
      </c>
      <c r="L16" s="69" t="n">
        <f aca="false">IF(OR(K16="",J16=""),"",(J16-K16)*100)</f>
        <v>-2.81991701244813</v>
      </c>
      <c r="M16" s="36" t="n">
        <v>6.1244360674486</v>
      </c>
      <c r="N16" s="36" t="n">
        <v>1.27738870891262</v>
      </c>
      <c r="O16" s="36" t="n">
        <f aca="false">SQRT(M16^2+N16^2)</f>
        <v>6.25623201759036</v>
      </c>
      <c r="P16" s="40" t="n">
        <f aca="false">IF(J16="","",MAX(0,J16-1.96*O16/100))</f>
        <v>0.205178682330748</v>
      </c>
      <c r="Q16" s="40" t="n">
        <f aca="false">IF(J16="","",MIN(1,J16+1.96*O16/100))</f>
        <v>0.45042297742029</v>
      </c>
      <c r="R16" s="32" t="str">
        <f aca="false">IF(L16="","",IF(ABS(L16)&lt;=O16,"Yes","No"))</f>
        <v>Yes</v>
      </c>
      <c r="S16" s="32" t="str">
        <f aca="false">IF(L16="","",IF(ABS(L16)&lt;=1.96*O16,"Yes","No"))</f>
        <v>Yes</v>
      </c>
      <c r="T16" s="59" t="n">
        <f aca="false">IF(D16="","",ROUND(SQRT(((D16+G16)*O16/100)^2+(J16*(D16+G16)*0.12018)^2),0))</f>
        <v>18</v>
      </c>
      <c r="U16" s="32"/>
    </row>
    <row r="17" customFormat="false" ht="15" hidden="false" customHeight="false" outlineLevel="0" collapsed="false">
      <c r="A17" s="32" t="s">
        <v>159</v>
      </c>
      <c r="B17" s="32" t="s">
        <v>181</v>
      </c>
      <c r="C17" s="32" t="s">
        <v>183</v>
      </c>
      <c r="D17" s="59" t="n">
        <v>173</v>
      </c>
      <c r="E17" s="59" t="n">
        <v>188</v>
      </c>
      <c r="F17" s="68" t="n">
        <f aca="false">IF(E17="","",D17-E17)</f>
        <v>-15</v>
      </c>
      <c r="G17" s="59" t="n">
        <v>397</v>
      </c>
      <c r="H17" s="59" t="n">
        <v>399</v>
      </c>
      <c r="I17" s="68" t="n">
        <f aca="false">IF(H17="","",G17-H17)</f>
        <v>-2</v>
      </c>
      <c r="J17" s="40" t="n">
        <f aca="false">IF(OR(D17="",D17+G17=0),"",D17/(D17+G17))</f>
        <v>0.303508771929825</v>
      </c>
      <c r="K17" s="40" t="n">
        <f aca="false">IF(E17="","",E17/(E17+H17))</f>
        <v>0.320272572402044</v>
      </c>
      <c r="L17" s="69" t="n">
        <f aca="false">IF(OR(K17="",J17=""),"",(J17-K17)*100)</f>
        <v>-1.67638004722198</v>
      </c>
      <c r="M17" s="36" t="n">
        <v>3.89965734386083</v>
      </c>
      <c r="N17" s="36" t="n">
        <v>1.27738870891262</v>
      </c>
      <c r="O17" s="36" t="n">
        <f aca="false">SQRT(M17^2+N17^2)</f>
        <v>4.10354107000102</v>
      </c>
      <c r="P17" s="40" t="n">
        <f aca="false">IF(J17="","",MAX(0,J17-1.96*O17/100))</f>
        <v>0.223079366957805</v>
      </c>
      <c r="Q17" s="40" t="n">
        <f aca="false">IF(J17="","",MIN(1,J17+1.96*O17/100))</f>
        <v>0.383938176901845</v>
      </c>
      <c r="R17" s="32" t="str">
        <f aca="false">IF(L17="","",IF(ABS(L17)&lt;=O17,"Yes","No"))</f>
        <v>Yes</v>
      </c>
      <c r="S17" s="32" t="str">
        <f aca="false">IF(L17="","",IF(ABS(L17)&lt;=1.96*O17,"Yes","No"))</f>
        <v>Yes</v>
      </c>
      <c r="T17" s="59" t="n">
        <f aca="false">IF(D17="","",ROUND(SQRT(((D17+G17)*O17/100)^2+(J17*(D17+G17)*0.07897)^2),0))</f>
        <v>27</v>
      </c>
      <c r="U17" s="32"/>
    </row>
    <row r="18" customFormat="false" ht="15" hidden="false" customHeight="false" outlineLevel="0" collapsed="false">
      <c r="A18" s="32" t="s">
        <v>159</v>
      </c>
      <c r="B18" s="32" t="s">
        <v>184</v>
      </c>
      <c r="C18" s="32" t="s">
        <v>185</v>
      </c>
      <c r="D18" s="59" t="n">
        <v>183</v>
      </c>
      <c r="E18" s="59" t="n">
        <v>190</v>
      </c>
      <c r="F18" s="68" t="n">
        <f aca="false">IF(E18="","",D18-E18)</f>
        <v>-7</v>
      </c>
      <c r="G18" s="59" t="n">
        <v>236</v>
      </c>
      <c r="H18" s="59" t="n">
        <v>293</v>
      </c>
      <c r="I18" s="68" t="n">
        <f aca="false">IF(H18="","",G18-H18)</f>
        <v>-57</v>
      </c>
      <c r="J18" s="40" t="n">
        <f aca="false">IF(OR(D18="",D18+G18=0),"",D18/(D18+G18))</f>
        <v>0.436754176610979</v>
      </c>
      <c r="K18" s="40" t="n">
        <f aca="false">IF(E18="","",E18/(E18+H18))</f>
        <v>0.393374741200828</v>
      </c>
      <c r="L18" s="69" t="n">
        <f aca="false">IF(OR(K18="",J18=""),"",(J18-K18)*100)</f>
        <v>4.33794354101504</v>
      </c>
      <c r="M18" s="36" t="n">
        <v>6.1244360674486</v>
      </c>
      <c r="N18" s="36" t="n">
        <v>1.27738870891262</v>
      </c>
      <c r="O18" s="36" t="n">
        <f aca="false">SQRT(M18^2+N18^2)</f>
        <v>6.25623201759036</v>
      </c>
      <c r="P18" s="40" t="n">
        <f aca="false">IF(J18="","",MAX(0,J18-1.96*O18/100))</f>
        <v>0.314132029066208</v>
      </c>
      <c r="Q18" s="40" t="n">
        <f aca="false">IF(J18="","",MIN(1,J18+1.96*O18/100))</f>
        <v>0.55937632415575</v>
      </c>
      <c r="R18" s="32" t="str">
        <f aca="false">IF(L18="","",IF(ABS(L18)&lt;=O18,"Yes","No"))</f>
        <v>Yes</v>
      </c>
      <c r="S18" s="32" t="str">
        <f aca="false">IF(L18="","",IF(ABS(L18)&lt;=1.96*O18,"Yes","No"))</f>
        <v>Yes</v>
      </c>
      <c r="T18" s="59" t="n">
        <f aca="false">IF(D18="","",ROUND(SQRT(((D18+G18)*O18/100)^2+(J18*(D18+G18)*0.12018)^2),0))</f>
        <v>34</v>
      </c>
      <c r="U18" s="32"/>
    </row>
    <row r="19" customFormat="false" ht="15" hidden="false" customHeight="false" outlineLevel="0" collapsed="false">
      <c r="A19" s="32" t="s">
        <v>159</v>
      </c>
      <c r="B19" s="32" t="s">
        <v>184</v>
      </c>
      <c r="C19" s="32" t="s">
        <v>186</v>
      </c>
      <c r="D19" s="59" t="n">
        <v>118</v>
      </c>
      <c r="E19" s="59" t="n">
        <v>122</v>
      </c>
      <c r="F19" s="68" t="n">
        <f aca="false">IF(E19="","",D19-E19)</f>
        <v>-4</v>
      </c>
      <c r="G19" s="59" t="n">
        <v>170</v>
      </c>
      <c r="H19" s="59" t="n">
        <v>165</v>
      </c>
      <c r="I19" s="68" t="n">
        <f aca="false">IF(H19="","",G19-H19)</f>
        <v>5</v>
      </c>
      <c r="J19" s="40" t="n">
        <f aca="false">IF(OR(D19="",D19+G19=0),"",D19/(D19+G19))</f>
        <v>0.409722222222222</v>
      </c>
      <c r="K19" s="40" t="n">
        <f aca="false">IF(E19="","",E19/(E19+H19))</f>
        <v>0.425087108013937</v>
      </c>
      <c r="L19" s="69" t="n">
        <f aca="false">IF(OR(K19="",J19=""),"",(J19-K19)*100)</f>
        <v>-1.53648857917151</v>
      </c>
      <c r="M19" s="36" t="n">
        <v>6.1244360674486</v>
      </c>
      <c r="N19" s="36" t="n">
        <v>1.27738870891262</v>
      </c>
      <c r="O19" s="36" t="n">
        <f aca="false">SQRT(M19^2+N19^2)</f>
        <v>6.25623201759036</v>
      </c>
      <c r="P19" s="40" t="n">
        <f aca="false">IF(J19="","",MAX(0,J19-1.96*O19/100))</f>
        <v>0.287100074677451</v>
      </c>
      <c r="Q19" s="40" t="n">
        <f aca="false">IF(J19="","",MIN(1,J19+1.96*O19/100))</f>
        <v>0.532344369766993</v>
      </c>
      <c r="R19" s="32" t="str">
        <f aca="false">IF(L19="","",IF(ABS(L19)&lt;=O19,"Yes","No"))</f>
        <v>Yes</v>
      </c>
      <c r="S19" s="32" t="str">
        <f aca="false">IF(L19="","",IF(ABS(L19)&lt;=1.96*O19,"Yes","No"))</f>
        <v>Yes</v>
      </c>
      <c r="T19" s="59" t="n">
        <f aca="false">IF(D19="","",ROUND(SQRT(((D19+G19)*O19/100)^2+(J19*(D19+G19)*0.12018)^2),0))</f>
        <v>23</v>
      </c>
      <c r="U19" s="32"/>
    </row>
    <row r="20" customFormat="false" ht="15" hidden="false" customHeight="false" outlineLevel="0" collapsed="false">
      <c r="A20" s="32" t="s">
        <v>159</v>
      </c>
      <c r="B20" s="32" t="s">
        <v>184</v>
      </c>
      <c r="C20" s="32" t="s">
        <v>187</v>
      </c>
      <c r="D20" s="59" t="n">
        <v>87</v>
      </c>
      <c r="E20" s="59" t="n">
        <v>108</v>
      </c>
      <c r="F20" s="68" t="n">
        <f aca="false">IF(E20="","",D20-E20)</f>
        <v>-21</v>
      </c>
      <c r="G20" s="59" t="n">
        <v>120</v>
      </c>
      <c r="H20" s="59" t="n">
        <v>122</v>
      </c>
      <c r="I20" s="68" t="n">
        <f aca="false">IF(H20="","",G20-H20)</f>
        <v>-2</v>
      </c>
      <c r="J20" s="40" t="n">
        <f aca="false">IF(OR(D20="",D20+G20=0),"",D20/(D20+G20))</f>
        <v>0.420289855072464</v>
      </c>
      <c r="K20" s="40" t="n">
        <f aca="false">IF(E20="","",E20/(E20+H20))</f>
        <v>0.469565217391304</v>
      </c>
      <c r="L20" s="69" t="n">
        <f aca="false">IF(OR(K20="",J20=""),"",(J20-K20)*100)</f>
        <v>-4.92753623188406</v>
      </c>
      <c r="M20" s="36" t="n">
        <v>6.1244360674486</v>
      </c>
      <c r="N20" s="36" t="n">
        <v>1.27738870891262</v>
      </c>
      <c r="O20" s="36" t="n">
        <f aca="false">SQRT(M20^2+N20^2)</f>
        <v>6.25623201759036</v>
      </c>
      <c r="P20" s="40" t="n">
        <f aca="false">IF(J20="","",MAX(0,J20-1.96*O20/100))</f>
        <v>0.297667707527693</v>
      </c>
      <c r="Q20" s="40" t="n">
        <f aca="false">IF(J20="","",MIN(1,J20+1.96*O20/100))</f>
        <v>0.542912002617235</v>
      </c>
      <c r="R20" s="32" t="str">
        <f aca="false">IF(L20="","",IF(ABS(L20)&lt;=O20,"Yes","No"))</f>
        <v>Yes</v>
      </c>
      <c r="S20" s="32" t="str">
        <f aca="false">IF(L20="","",IF(ABS(L20)&lt;=1.96*O20,"Yes","No"))</f>
        <v>Yes</v>
      </c>
      <c r="T20" s="59" t="n">
        <f aca="false">IF(D20="","",ROUND(SQRT(((D20+G20)*O20/100)^2+(J20*(D20+G20)*0.12018)^2),0))</f>
        <v>17</v>
      </c>
      <c r="U20" s="32"/>
    </row>
    <row r="21" customFormat="false" ht="15" hidden="false" customHeight="false" outlineLevel="0" collapsed="false">
      <c r="A21" s="32" t="s">
        <v>159</v>
      </c>
      <c r="B21" s="32" t="s">
        <v>188</v>
      </c>
      <c r="C21" s="32" t="s">
        <v>188</v>
      </c>
      <c r="D21" s="59" t="n">
        <v>25</v>
      </c>
      <c r="E21" s="59" t="n">
        <v>36</v>
      </c>
      <c r="F21" s="68" t="n">
        <f aca="false">IF(E21="","",D21-E21)</f>
        <v>-11</v>
      </c>
      <c r="G21" s="59" t="n">
        <v>66</v>
      </c>
      <c r="H21" s="59" t="n">
        <v>79</v>
      </c>
      <c r="I21" s="68" t="n">
        <f aca="false">IF(H21="","",G21-H21)</f>
        <v>-13</v>
      </c>
      <c r="J21" s="40" t="n">
        <f aca="false">IF(OR(D21="",D21+G21=0),"",D21/(D21+G21))</f>
        <v>0.274725274725275</v>
      </c>
      <c r="K21" s="40" t="n">
        <f aca="false">IF(E21="","",E21/(E21+H21))</f>
        <v>0.31304347826087</v>
      </c>
      <c r="L21" s="69" t="n">
        <f aca="false">IF(OR(K21="",J21=""),"",(J21-K21)*100)</f>
        <v>-3.83182035355948</v>
      </c>
      <c r="M21" s="36" t="n">
        <v>6.1244360674486</v>
      </c>
      <c r="N21" s="36" t="n">
        <v>1.27738870891262</v>
      </c>
      <c r="O21" s="36" t="n">
        <f aca="false">SQRT(M21^2+N21^2)</f>
        <v>6.25623201759036</v>
      </c>
      <c r="P21" s="40" t="n">
        <f aca="false">IF(J21="","",MAX(0,J21-1.96*O21/100))</f>
        <v>0.152103127180504</v>
      </c>
      <c r="Q21" s="40" t="n">
        <f aca="false">IF(J21="","",MIN(1,J21+1.96*O21/100))</f>
        <v>0.397347422270046</v>
      </c>
      <c r="R21" s="32" t="str">
        <f aca="false">IF(L21="","",IF(ABS(L21)&lt;=O21,"Yes","No"))</f>
        <v>Yes</v>
      </c>
      <c r="S21" s="32" t="str">
        <f aca="false">IF(L21="","",IF(ABS(L21)&lt;=1.96*O21,"Yes","No"))</f>
        <v>Yes</v>
      </c>
      <c r="T21" s="59" t="n">
        <f aca="false">IF(D21="","",ROUND(SQRT(((D21+G21)*O21/100)^2+(J21*(D21+G21)*0.12018)^2),0))</f>
        <v>6</v>
      </c>
      <c r="U21" s="32"/>
    </row>
    <row r="22" customFormat="false" ht="15" hidden="false" customHeight="false" outlineLevel="0" collapsed="false">
      <c r="A22" s="32" t="s">
        <v>159</v>
      </c>
      <c r="B22" s="32" t="s">
        <v>189</v>
      </c>
      <c r="C22" s="32" t="s">
        <v>189</v>
      </c>
      <c r="D22" s="59" t="n">
        <v>43</v>
      </c>
      <c r="E22" s="59" t="n">
        <v>52</v>
      </c>
      <c r="F22" s="68" t="n">
        <f aca="false">IF(E22="","",D22-E22)</f>
        <v>-9</v>
      </c>
      <c r="G22" s="59" t="n">
        <v>156</v>
      </c>
      <c r="H22" s="59" t="n">
        <v>189</v>
      </c>
      <c r="I22" s="68" t="n">
        <f aca="false">IF(H22="","",G22-H22)</f>
        <v>-33</v>
      </c>
      <c r="J22" s="40" t="n">
        <f aca="false">IF(OR(D22="",D22+G22=0),"",D22/(D22+G22))</f>
        <v>0.21608040201005</v>
      </c>
      <c r="K22" s="40" t="n">
        <f aca="false">IF(E22="","",E22/(E22+H22))</f>
        <v>0.215767634854772</v>
      </c>
      <c r="L22" s="69" t="n">
        <f aca="false">IF(OR(K22="",J22=""),"",(J22-K22)*100)</f>
        <v>0.0312767155278448</v>
      </c>
      <c r="M22" s="36" t="n">
        <v>6.1244360674486</v>
      </c>
      <c r="N22" s="36" t="n">
        <v>1.27738870891262</v>
      </c>
      <c r="O22" s="36" t="n">
        <f aca="false">SQRT(M22^2+N22^2)</f>
        <v>6.25623201759036</v>
      </c>
      <c r="P22" s="40" t="n">
        <f aca="false">IF(J22="","",MAX(0,J22-1.96*O22/100))</f>
        <v>0.0934582544652792</v>
      </c>
      <c r="Q22" s="40" t="n">
        <f aca="false">IF(J22="","",MIN(1,J22+1.96*O22/100))</f>
        <v>0.338702549554821</v>
      </c>
      <c r="R22" s="32" t="str">
        <f aca="false">IF(L22="","",IF(ABS(L22)&lt;=O22,"Yes","No"))</f>
        <v>Yes</v>
      </c>
      <c r="S22" s="32" t="str">
        <f aca="false">IF(L22="","",IF(ABS(L22)&lt;=1.96*O22,"Yes","No"))</f>
        <v>Yes</v>
      </c>
      <c r="T22" s="59" t="n">
        <f aca="false">IF(D22="","",ROUND(SQRT(((D22+G22)*O22/100)^2+(J22*(D22+G22)*0.12018)^2),0))</f>
        <v>13</v>
      </c>
      <c r="U22" s="32"/>
    </row>
    <row r="23" customFormat="false" ht="15" hidden="false" customHeight="false" outlineLevel="0" collapsed="false">
      <c r="A23" s="32" t="s">
        <v>159</v>
      </c>
      <c r="B23" s="32" t="s">
        <v>190</v>
      </c>
      <c r="C23" s="32" t="s">
        <v>191</v>
      </c>
      <c r="D23" s="59" t="n">
        <v>198</v>
      </c>
      <c r="E23" s="59" t="n">
        <v>233</v>
      </c>
      <c r="F23" s="68" t="n">
        <f aca="false">IF(E23="","",D23-E23)</f>
        <v>-35</v>
      </c>
      <c r="G23" s="59" t="n">
        <v>310</v>
      </c>
      <c r="H23" s="59" t="n">
        <v>333</v>
      </c>
      <c r="I23" s="68" t="n">
        <f aca="false">IF(H23="","",G23-H23)</f>
        <v>-23</v>
      </c>
      <c r="J23" s="40" t="n">
        <f aca="false">IF(OR(D23="",D23+G23=0),"",D23/(D23+G23))</f>
        <v>0.389763779527559</v>
      </c>
      <c r="K23" s="40" t="n">
        <f aca="false">IF(E23="","",E23/(E23+H23))</f>
        <v>0.411660777385159</v>
      </c>
      <c r="L23" s="69" t="n">
        <f aca="false">IF(OR(K23="",J23=""),"",(J23-K23)*100)</f>
        <v>-2.18969978576</v>
      </c>
      <c r="M23" s="36" t="n">
        <v>6.1244360674486</v>
      </c>
      <c r="N23" s="36" t="n">
        <v>1.27738870891262</v>
      </c>
      <c r="O23" s="36" t="n">
        <f aca="false">SQRT(M23^2+N23^2)</f>
        <v>6.25623201759036</v>
      </c>
      <c r="P23" s="40" t="n">
        <f aca="false">IF(J23="","",MAX(0,J23-1.96*O23/100))</f>
        <v>0.267141631982788</v>
      </c>
      <c r="Q23" s="40" t="n">
        <f aca="false">IF(J23="","",MIN(1,J23+1.96*O23/100))</f>
        <v>0.51238592707233</v>
      </c>
      <c r="R23" s="32" t="str">
        <f aca="false">IF(L23="","",IF(ABS(L23)&lt;=O23,"Yes","No"))</f>
        <v>Yes</v>
      </c>
      <c r="S23" s="32" t="str">
        <f aca="false">IF(L23="","",IF(ABS(L23)&lt;=1.96*O23,"Yes","No"))</f>
        <v>Yes</v>
      </c>
      <c r="T23" s="59" t="n">
        <f aca="false">IF(D23="","",ROUND(SQRT(((D23+G23)*O23/100)^2+(J23*(D23+G23)*0.12018)^2),0))</f>
        <v>40</v>
      </c>
      <c r="U23" s="32"/>
    </row>
    <row r="24" customFormat="false" ht="15" hidden="false" customHeight="false" outlineLevel="0" collapsed="false">
      <c r="A24" s="32" t="s">
        <v>159</v>
      </c>
      <c r="B24" s="32" t="s">
        <v>190</v>
      </c>
      <c r="C24" s="32" t="s">
        <v>192</v>
      </c>
      <c r="D24" s="59" t="n">
        <v>179</v>
      </c>
      <c r="E24" s="59" t="n">
        <v>242</v>
      </c>
      <c r="F24" s="68" t="n">
        <f aca="false">IF(E24="","",D24-E24)</f>
        <v>-63</v>
      </c>
      <c r="G24" s="59" t="n">
        <v>278</v>
      </c>
      <c r="H24" s="59" t="n">
        <v>285</v>
      </c>
      <c r="I24" s="68" t="n">
        <f aca="false">IF(H24="","",G24-H24)</f>
        <v>-7</v>
      </c>
      <c r="J24" s="40" t="n">
        <f aca="false">IF(OR(D24="",D24+G24=0),"",D24/(D24+G24))</f>
        <v>0.391684901531729</v>
      </c>
      <c r="K24" s="40" t="n">
        <f aca="false">IF(E24="","",E24/(E24+H24))</f>
        <v>0.459203036053131</v>
      </c>
      <c r="L24" s="69" t="n">
        <f aca="false">IF(OR(K24="",J24=""),"",(J24-K24)*100)</f>
        <v>-6.75181345214023</v>
      </c>
      <c r="M24" s="36" t="n">
        <v>6.1244360674486</v>
      </c>
      <c r="N24" s="36" t="n">
        <v>1.27738870891262</v>
      </c>
      <c r="O24" s="36" t="n">
        <f aca="false">SQRT(M24^2+N24^2)</f>
        <v>6.25623201759036</v>
      </c>
      <c r="P24" s="40" t="n">
        <f aca="false">IF(J24="","",MAX(0,J24-1.96*O24/100))</f>
        <v>0.269062753986958</v>
      </c>
      <c r="Q24" s="40" t="n">
        <f aca="false">IF(J24="","",MIN(1,J24+1.96*O24/100))</f>
        <v>0.5143070490765</v>
      </c>
      <c r="R24" s="32" t="str">
        <f aca="false">IF(L24="","",IF(ABS(L24)&lt;=O24,"Yes","No"))</f>
        <v>No</v>
      </c>
      <c r="S24" s="32" t="str">
        <f aca="false">IF(L24="","",IF(ABS(L24)&lt;=1.96*O24,"Yes","No"))</f>
        <v>Yes</v>
      </c>
      <c r="T24" s="59" t="n">
        <f aca="false">IF(D24="","",ROUND(SQRT(((D24+G24)*O24/100)^2+(J24*(D24+G24)*0.12018)^2),0))</f>
        <v>36</v>
      </c>
      <c r="U24" s="32"/>
    </row>
    <row r="25" customFormat="false" ht="15" hidden="false" customHeight="false" outlineLevel="0" collapsed="false">
      <c r="A25" s="32" t="s">
        <v>159</v>
      </c>
      <c r="B25" s="32" t="s">
        <v>190</v>
      </c>
      <c r="C25" s="32" t="s">
        <v>193</v>
      </c>
      <c r="D25" s="59" t="n">
        <v>198</v>
      </c>
      <c r="E25" s="59" t="n">
        <v>244</v>
      </c>
      <c r="F25" s="68" t="n">
        <f aca="false">IF(E25="","",D25-E25)</f>
        <v>-46</v>
      </c>
      <c r="G25" s="59" t="n">
        <v>314</v>
      </c>
      <c r="H25" s="59" t="n">
        <v>330</v>
      </c>
      <c r="I25" s="68" t="n">
        <f aca="false">IF(H25="","",G25-H25)</f>
        <v>-16</v>
      </c>
      <c r="J25" s="40" t="n">
        <f aca="false">IF(OR(D25="",D25+G25=0),"",D25/(D25+G25))</f>
        <v>0.38671875</v>
      </c>
      <c r="K25" s="40" t="n">
        <f aca="false">IF(E25="","",E25/(E25+H25))</f>
        <v>0.425087108013937</v>
      </c>
      <c r="L25" s="69" t="n">
        <f aca="false">IF(OR(K25="",J25=""),"",(J25-K25)*100)</f>
        <v>-3.83683580139373</v>
      </c>
      <c r="M25" s="36" t="n">
        <v>6.1244360674486</v>
      </c>
      <c r="N25" s="36" t="n">
        <v>1.27738870891262</v>
      </c>
      <c r="O25" s="36" t="n">
        <f aca="false">SQRT(M25^2+N25^2)</f>
        <v>6.25623201759036</v>
      </c>
      <c r="P25" s="40" t="n">
        <f aca="false">IF(J25="","",MAX(0,J25-1.96*O25/100))</f>
        <v>0.264096602455229</v>
      </c>
      <c r="Q25" s="40" t="n">
        <f aca="false">IF(J25="","",MIN(1,J25+1.96*O25/100))</f>
        <v>0.509340897544771</v>
      </c>
      <c r="R25" s="32" t="str">
        <f aca="false">IF(L25="","",IF(ABS(L25)&lt;=O25,"Yes","No"))</f>
        <v>Yes</v>
      </c>
      <c r="S25" s="32" t="str">
        <f aca="false">IF(L25="","",IF(ABS(L25)&lt;=1.96*O25,"Yes","No"))</f>
        <v>Yes</v>
      </c>
      <c r="T25" s="59" t="n">
        <f aca="false">IF(D25="","",ROUND(SQRT(((D25+G25)*O25/100)^2+(J25*(D25+G25)*0.12018)^2),0))</f>
        <v>40</v>
      </c>
      <c r="U25" s="32"/>
    </row>
    <row r="26" customFormat="false" ht="15" hidden="false" customHeight="false" outlineLevel="0" collapsed="false">
      <c r="A26" s="32" t="s">
        <v>159</v>
      </c>
      <c r="B26" s="32" t="s">
        <v>194</v>
      </c>
      <c r="C26" s="32" t="s">
        <v>195</v>
      </c>
      <c r="D26" s="59" t="n">
        <v>204</v>
      </c>
      <c r="E26" s="59" t="n">
        <v>246</v>
      </c>
      <c r="F26" s="68" t="n">
        <f aca="false">IF(E26="","",D26-E26)</f>
        <v>-42</v>
      </c>
      <c r="G26" s="59" t="n">
        <v>491</v>
      </c>
      <c r="H26" s="59" t="n">
        <v>553</v>
      </c>
      <c r="I26" s="68" t="n">
        <f aca="false">IF(H26="","",G26-H26)</f>
        <v>-62</v>
      </c>
      <c r="J26" s="40" t="n">
        <f aca="false">IF(OR(D26="",D26+G26=0),"",D26/(D26+G26))</f>
        <v>0.293525179856115</v>
      </c>
      <c r="K26" s="40" t="n">
        <f aca="false">IF(E26="","",E26/(E26+H26))</f>
        <v>0.307884856070088</v>
      </c>
      <c r="L26" s="69" t="n">
        <f aca="false">IF(OR(K26="",J26=""),"",(J26-K26)*100)</f>
        <v>-1.43596762139725</v>
      </c>
      <c r="M26" s="36" t="n">
        <v>3.89965734386083</v>
      </c>
      <c r="N26" s="36" t="n">
        <v>1.27738870891262</v>
      </c>
      <c r="O26" s="36" t="n">
        <f aca="false">SQRT(M26^2+N26^2)</f>
        <v>4.10354107000102</v>
      </c>
      <c r="P26" s="40" t="n">
        <f aca="false">IF(J26="","",MAX(0,J26-1.96*O26/100))</f>
        <v>0.213095774884095</v>
      </c>
      <c r="Q26" s="40" t="n">
        <f aca="false">IF(J26="","",MIN(1,J26+1.96*O26/100))</f>
        <v>0.373954584828135</v>
      </c>
      <c r="R26" s="32" t="str">
        <f aca="false">IF(L26="","",IF(ABS(L26)&lt;=O26,"Yes","No"))</f>
        <v>Yes</v>
      </c>
      <c r="S26" s="32" t="str">
        <f aca="false">IF(L26="","",IF(ABS(L26)&lt;=1.96*O26,"Yes","No"))</f>
        <v>Yes</v>
      </c>
      <c r="T26" s="59" t="n">
        <f aca="false">IF(D26="","",ROUND(SQRT(((D26+G26)*O26/100)^2+(J26*(D26+G26)*0.07897)^2),0))</f>
        <v>33</v>
      </c>
      <c r="U26" s="32"/>
    </row>
    <row r="27" customFormat="false" ht="15" hidden="false" customHeight="false" outlineLevel="0" collapsed="false">
      <c r="A27" s="32" t="s">
        <v>159</v>
      </c>
      <c r="B27" s="32" t="s">
        <v>194</v>
      </c>
      <c r="C27" s="32" t="s">
        <v>196</v>
      </c>
      <c r="D27" s="59" t="n">
        <v>140</v>
      </c>
      <c r="E27" s="59" t="n">
        <v>184</v>
      </c>
      <c r="F27" s="68" t="n">
        <f aca="false">IF(E27="","",D27-E27)</f>
        <v>-44</v>
      </c>
      <c r="G27" s="59" t="n">
        <v>322</v>
      </c>
      <c r="H27" s="59" t="n">
        <v>363</v>
      </c>
      <c r="I27" s="68" t="n">
        <f aca="false">IF(H27="","",G27-H27)</f>
        <v>-41</v>
      </c>
      <c r="J27" s="40" t="n">
        <f aca="false">IF(OR(D27="",D27+G27=0),"",D27/(D27+G27))</f>
        <v>0.303030303030303</v>
      </c>
      <c r="K27" s="40" t="n">
        <f aca="false">IF(E27="","",E27/(E27+H27))</f>
        <v>0.336380255941499</v>
      </c>
      <c r="L27" s="69" t="n">
        <f aca="false">IF(OR(K27="",J27=""),"",(J27-K27)*100)</f>
        <v>-3.3349952911196</v>
      </c>
      <c r="M27" s="36" t="n">
        <v>6.1244360674486</v>
      </c>
      <c r="N27" s="36" t="n">
        <v>1.27738870891262</v>
      </c>
      <c r="O27" s="36" t="n">
        <f aca="false">SQRT(M27^2+N27^2)</f>
        <v>6.25623201759036</v>
      </c>
      <c r="P27" s="40" t="n">
        <f aca="false">IF(J27="","",MAX(0,J27-1.96*O27/100))</f>
        <v>0.180408155485532</v>
      </c>
      <c r="Q27" s="40" t="n">
        <f aca="false">IF(J27="","",MIN(1,J27+1.96*O27/100))</f>
        <v>0.425652450575074</v>
      </c>
      <c r="R27" s="32" t="str">
        <f aca="false">IF(L27="","",IF(ABS(L27)&lt;=O27,"Yes","No"))</f>
        <v>Yes</v>
      </c>
      <c r="S27" s="32" t="str">
        <f aca="false">IF(L27="","",IF(ABS(L27)&lt;=1.96*O27,"Yes","No"))</f>
        <v>Yes</v>
      </c>
      <c r="T27" s="59" t="n">
        <f aca="false">IF(D27="","",ROUND(SQRT(((D27+G27)*O27/100)^2+(J27*(D27+G27)*0.12018)^2),0))</f>
        <v>33</v>
      </c>
      <c r="U27" s="32"/>
    </row>
    <row r="28" customFormat="false" ht="15" hidden="false" customHeight="false" outlineLevel="0" collapsed="false">
      <c r="A28" s="32" t="s">
        <v>159</v>
      </c>
      <c r="B28" s="32" t="s">
        <v>197</v>
      </c>
      <c r="C28" s="32" t="s">
        <v>198</v>
      </c>
      <c r="D28" s="59" t="n">
        <v>83</v>
      </c>
      <c r="E28" s="59" t="n">
        <v>101</v>
      </c>
      <c r="F28" s="68" t="n">
        <f aca="false">IF(E28="","",D28-E28)</f>
        <v>-18</v>
      </c>
      <c r="G28" s="59" t="n">
        <v>261</v>
      </c>
      <c r="H28" s="59" t="n">
        <v>288</v>
      </c>
      <c r="I28" s="68" t="n">
        <f aca="false">IF(H28="","",G28-H28)</f>
        <v>-27</v>
      </c>
      <c r="J28" s="40" t="n">
        <f aca="false">IF(OR(D28="",D28+G28=0),"",D28/(D28+G28))</f>
        <v>0.241279069767442</v>
      </c>
      <c r="K28" s="40" t="n">
        <f aca="false">IF(E28="","",E28/(E28+H28))</f>
        <v>0.259640102827764</v>
      </c>
      <c r="L28" s="69" t="n">
        <f aca="false">IF(OR(K28="",J28=""),"",(J28-K28)*100)</f>
        <v>-1.83610330603216</v>
      </c>
      <c r="M28" s="36" t="n">
        <v>6.1244360674486</v>
      </c>
      <c r="N28" s="36" t="n">
        <v>1.27738870891262</v>
      </c>
      <c r="O28" s="36" t="n">
        <f aca="false">SQRT(M28^2+N28^2)</f>
        <v>6.25623201759036</v>
      </c>
      <c r="P28" s="40" t="n">
        <f aca="false">IF(J28="","",MAX(0,J28-1.96*O28/100))</f>
        <v>0.118656922222671</v>
      </c>
      <c r="Q28" s="40" t="n">
        <f aca="false">IF(J28="","",MIN(1,J28+1.96*O28/100))</f>
        <v>0.363901217312213</v>
      </c>
      <c r="R28" s="32" t="str">
        <f aca="false">IF(L28="","",IF(ABS(L28)&lt;=O28,"Yes","No"))</f>
        <v>Yes</v>
      </c>
      <c r="S28" s="32" t="str">
        <f aca="false">IF(L28="","",IF(ABS(L28)&lt;=1.96*O28,"Yes","No"))</f>
        <v>Yes</v>
      </c>
      <c r="T28" s="59" t="n">
        <f aca="false">IF(D28="","",ROUND(SQRT(((D28+G28)*O28/100)^2+(J28*(D28+G28)*0.12018)^2),0))</f>
        <v>24</v>
      </c>
      <c r="U28" s="32"/>
    </row>
    <row r="29" customFormat="false" ht="15" hidden="false" customHeight="false" outlineLevel="0" collapsed="false">
      <c r="A29" s="32" t="s">
        <v>159</v>
      </c>
      <c r="B29" s="32" t="s">
        <v>197</v>
      </c>
      <c r="C29" s="32" t="s">
        <v>199</v>
      </c>
      <c r="D29" s="59" t="n">
        <v>75</v>
      </c>
      <c r="E29" s="59" t="n">
        <v>95</v>
      </c>
      <c r="F29" s="68" t="n">
        <f aca="false">IF(E29="","",D29-E29)</f>
        <v>-20</v>
      </c>
      <c r="G29" s="59" t="n">
        <v>189</v>
      </c>
      <c r="H29" s="59" t="n">
        <v>211</v>
      </c>
      <c r="I29" s="68" t="n">
        <f aca="false">IF(H29="","",G29-H29)</f>
        <v>-22</v>
      </c>
      <c r="J29" s="40" t="n">
        <f aca="false">IF(OR(D29="",D29+G29=0),"",D29/(D29+G29))</f>
        <v>0.284090909090909</v>
      </c>
      <c r="K29" s="40" t="n">
        <f aca="false">IF(E29="","",E29/(E29+H29))</f>
        <v>0.310457516339869</v>
      </c>
      <c r="L29" s="69" t="n">
        <f aca="false">IF(OR(K29="",J29=""),"",(J29-K29)*100)</f>
        <v>-2.63666072489602</v>
      </c>
      <c r="M29" s="36" t="n">
        <v>6.1244360674486</v>
      </c>
      <c r="N29" s="36" t="n">
        <v>1.27738870891262</v>
      </c>
      <c r="O29" s="36" t="n">
        <f aca="false">SQRT(M29^2+N29^2)</f>
        <v>6.25623201759036</v>
      </c>
      <c r="P29" s="40" t="n">
        <f aca="false">IF(J29="","",MAX(0,J29-1.96*O29/100))</f>
        <v>0.161468761546138</v>
      </c>
      <c r="Q29" s="40" t="n">
        <f aca="false">IF(J29="","",MIN(1,J29+1.96*O29/100))</f>
        <v>0.40671305663568</v>
      </c>
      <c r="R29" s="32" t="str">
        <f aca="false">IF(L29="","",IF(ABS(L29)&lt;=O29,"Yes","No"))</f>
        <v>Yes</v>
      </c>
      <c r="S29" s="32" t="str">
        <f aca="false">IF(L29="","",IF(ABS(L29)&lt;=1.96*O29,"Yes","No"))</f>
        <v>Yes</v>
      </c>
      <c r="T29" s="59" t="n">
        <f aca="false">IF(D29="","",ROUND(SQRT(((D29+G29)*O29/100)^2+(J29*(D29+G29)*0.12018)^2),0))</f>
        <v>19</v>
      </c>
      <c r="U29" s="32"/>
    </row>
    <row r="30" customFormat="false" ht="15" hidden="false" customHeight="false" outlineLevel="0" collapsed="false">
      <c r="A30" s="32" t="s">
        <v>159</v>
      </c>
      <c r="B30" s="32" t="s">
        <v>197</v>
      </c>
      <c r="C30" s="32" t="s">
        <v>200</v>
      </c>
      <c r="D30" s="59" t="n">
        <v>254</v>
      </c>
      <c r="E30" s="59" t="n">
        <v>350</v>
      </c>
      <c r="F30" s="68" t="n">
        <f aca="false">IF(E30="","",D30-E30)</f>
        <v>-96</v>
      </c>
      <c r="G30" s="59" t="n">
        <v>695</v>
      </c>
      <c r="H30" s="59" t="n">
        <v>728</v>
      </c>
      <c r="I30" s="68" t="n">
        <f aca="false">IF(H30="","",G30-H30)</f>
        <v>-33</v>
      </c>
      <c r="J30" s="40" t="n">
        <f aca="false">IF(OR(D30="",D30+G30=0),"",D30/(D30+G30))</f>
        <v>0.267650158061117</v>
      </c>
      <c r="K30" s="40" t="n">
        <f aca="false">IF(E30="","",E30/(E30+H30))</f>
        <v>0.324675324675325</v>
      </c>
      <c r="L30" s="69" t="n">
        <f aca="false">IF(OR(K30="",J30=""),"",(J30-K30)*100)</f>
        <v>-5.70251666142077</v>
      </c>
      <c r="M30" s="36" t="n">
        <v>3.13000038523245</v>
      </c>
      <c r="N30" s="36" t="n">
        <v>1.27738870891262</v>
      </c>
      <c r="O30" s="36" t="n">
        <f aca="false">SQRT(M30^2+N30^2)</f>
        <v>3.38062484242377</v>
      </c>
      <c r="P30" s="40" t="n">
        <f aca="false">IF(J30="","",MAX(0,J30-1.96*O30/100))</f>
        <v>0.201389911149611</v>
      </c>
      <c r="Q30" s="40" t="n">
        <f aca="false">IF(J30="","",MIN(1,J30+1.96*O30/100))</f>
        <v>0.333910404972623</v>
      </c>
      <c r="R30" s="32" t="str">
        <f aca="false">IF(L30="","",IF(ABS(L30)&lt;=O30,"Yes","No"))</f>
        <v>No</v>
      </c>
      <c r="S30" s="32" t="str">
        <f aca="false">IF(L30="","",IF(ABS(L30)&lt;=1.96*O30,"Yes","No"))</f>
        <v>Yes</v>
      </c>
      <c r="T30" s="59" t="n">
        <f aca="false">IF(D30="","",ROUND(SQRT(((D30+G30)*O30/100)^2+(J30*(D30+G30)*0.07933)^2),0))</f>
        <v>38</v>
      </c>
      <c r="U30" s="32"/>
    </row>
    <row r="31" customFormat="false" ht="15" hidden="false" customHeight="false" outlineLevel="0" collapsed="false">
      <c r="A31" s="32" t="s">
        <v>159</v>
      </c>
      <c r="B31" s="32" t="s">
        <v>202</v>
      </c>
      <c r="C31" s="32" t="s">
        <v>203</v>
      </c>
      <c r="D31" s="59" t="n">
        <v>199</v>
      </c>
      <c r="E31" s="59" t="n">
        <v>245</v>
      </c>
      <c r="F31" s="68" t="n">
        <f aca="false">IF(E31="","",D31-E31)</f>
        <v>-46</v>
      </c>
      <c r="G31" s="59" t="n">
        <v>293</v>
      </c>
      <c r="H31" s="59" t="n">
        <v>317</v>
      </c>
      <c r="I31" s="68" t="n">
        <f aca="false">IF(H31="","",G31-H31)</f>
        <v>-24</v>
      </c>
      <c r="J31" s="40" t="n">
        <f aca="false">IF(OR(D31="",D31+G31=0),"",D31/(D31+G31))</f>
        <v>0.404471544715447</v>
      </c>
      <c r="K31" s="40" t="n">
        <f aca="false">IF(E31="","",E31/(E31+H31))</f>
        <v>0.435943060498221</v>
      </c>
      <c r="L31" s="69" t="n">
        <f aca="false">IF(OR(K31="",J31=""),"",(J31-K31)*100)</f>
        <v>-3.14715157827735</v>
      </c>
      <c r="M31" s="36" t="n">
        <v>6.1244360674486</v>
      </c>
      <c r="N31" s="36" t="n">
        <v>1.27738870891262</v>
      </c>
      <c r="O31" s="36" t="n">
        <f aca="false">SQRT(M31^2+N31^2)</f>
        <v>6.25623201759036</v>
      </c>
      <c r="P31" s="40" t="n">
        <f aca="false">IF(J31="","",MAX(0,J31-1.96*O31/100))</f>
        <v>0.281849397170676</v>
      </c>
      <c r="Q31" s="40" t="n">
        <f aca="false">IF(J31="","",MIN(1,J31+1.96*O31/100))</f>
        <v>0.527093692260218</v>
      </c>
      <c r="R31" s="32" t="str">
        <f aca="false">IF(L31="","",IF(ABS(L31)&lt;=O31,"Yes","No"))</f>
        <v>Yes</v>
      </c>
      <c r="S31" s="32" t="str">
        <f aca="false">IF(L31="","",IF(ABS(L31)&lt;=1.96*O31,"Yes","No"))</f>
        <v>Yes</v>
      </c>
      <c r="T31" s="59" t="n">
        <f aca="false">IF(D31="","",ROUND(SQRT(((D31+G31)*O31/100)^2+(J31*(D31+G31)*0.12018)^2),0))</f>
        <v>39</v>
      </c>
      <c r="U31" s="32"/>
    </row>
    <row r="32" customFormat="false" ht="15" hidden="false" customHeight="false" outlineLevel="0" collapsed="false">
      <c r="A32" s="32" t="s">
        <v>159</v>
      </c>
      <c r="B32" s="32" t="s">
        <v>202</v>
      </c>
      <c r="C32" s="32" t="s">
        <v>204</v>
      </c>
      <c r="D32" s="59" t="n">
        <v>212</v>
      </c>
      <c r="E32" s="59" t="n">
        <v>243</v>
      </c>
      <c r="F32" s="68" t="n">
        <f aca="false">IF(E32="","",D32-E32)</f>
        <v>-31</v>
      </c>
      <c r="G32" s="59" t="n">
        <v>320</v>
      </c>
      <c r="H32" s="59" t="n">
        <v>389</v>
      </c>
      <c r="I32" s="68" t="n">
        <f aca="false">IF(H32="","",G32-H32)</f>
        <v>-69</v>
      </c>
      <c r="J32" s="40" t="n">
        <f aca="false">IF(OR(D32="",D32+G32=0),"",D32/(D32+G32))</f>
        <v>0.398496240601504</v>
      </c>
      <c r="K32" s="40" t="n">
        <f aca="false">IF(E32="","",E32/(E32+H32))</f>
        <v>0.384493670886076</v>
      </c>
      <c r="L32" s="69" t="n">
        <f aca="false">IF(OR(K32="",J32=""),"",(J32-K32)*100)</f>
        <v>1.40025697154278</v>
      </c>
      <c r="M32" s="36" t="n">
        <v>3.89965734386083</v>
      </c>
      <c r="N32" s="36" t="n">
        <v>1.27738870891262</v>
      </c>
      <c r="O32" s="36" t="n">
        <f aca="false">SQRT(M32^2+N32^2)</f>
        <v>4.10354107000102</v>
      </c>
      <c r="P32" s="40" t="n">
        <f aca="false">IF(J32="","",MAX(0,J32-1.96*O32/100))</f>
        <v>0.318066835629484</v>
      </c>
      <c r="Q32" s="40" t="n">
        <f aca="false">IF(J32="","",MIN(1,J32+1.96*O32/100))</f>
        <v>0.478925645573524</v>
      </c>
      <c r="R32" s="32" t="str">
        <f aca="false">IF(L32="","",IF(ABS(L32)&lt;=O32,"Yes","No"))</f>
        <v>Yes</v>
      </c>
      <c r="S32" s="32" t="str">
        <f aca="false">IF(L32="","",IF(ABS(L32)&lt;=1.96*O32,"Yes","No"))</f>
        <v>Yes</v>
      </c>
      <c r="T32" s="59" t="n">
        <f aca="false">IF(D32="","",ROUND(SQRT(((D32+G32)*O32/100)^2+(J32*(D32+G32)*0.07897)^2),0))</f>
        <v>28</v>
      </c>
      <c r="U32" s="32"/>
    </row>
    <row r="33" customFormat="false" ht="15" hidden="false" customHeight="false" outlineLevel="0" collapsed="false">
      <c r="A33" s="32" t="s">
        <v>159</v>
      </c>
      <c r="B33" s="32" t="s">
        <v>205</v>
      </c>
      <c r="C33" s="32" t="s">
        <v>205</v>
      </c>
      <c r="D33" s="59" t="n">
        <v>102</v>
      </c>
      <c r="E33" s="59" t="n">
        <v>96</v>
      </c>
      <c r="F33" s="68" t="n">
        <f aca="false">IF(E33="","",D33-E33)</f>
        <v>6</v>
      </c>
      <c r="G33" s="59" t="n">
        <v>390</v>
      </c>
      <c r="H33" s="59" t="n">
        <v>444</v>
      </c>
      <c r="I33" s="68" t="n">
        <f aca="false">IF(H33="","",G33-H33)</f>
        <v>-54</v>
      </c>
      <c r="J33" s="40" t="n">
        <f aca="false">IF(OR(D33="",D33+G33=0),"",D33/(D33+G33))</f>
        <v>0.207317073170732</v>
      </c>
      <c r="K33" s="40" t="n">
        <f aca="false">IF(E33="","",E33/(E33+H33))</f>
        <v>0.177777777777778</v>
      </c>
      <c r="L33" s="69" t="n">
        <f aca="false">IF(OR(K33="",J33=""),"",(J33-K33)*100)</f>
        <v>2.95392953929539</v>
      </c>
      <c r="M33" s="36" t="n">
        <v>6.1244360674486</v>
      </c>
      <c r="N33" s="36" t="n">
        <v>1.27738870891262</v>
      </c>
      <c r="O33" s="36" t="n">
        <f aca="false">SQRT(M33^2+N33^2)</f>
        <v>6.25623201759036</v>
      </c>
      <c r="P33" s="40" t="n">
        <f aca="false">IF(J33="","",MAX(0,J33-1.96*O33/100))</f>
        <v>0.0846949256259607</v>
      </c>
      <c r="Q33" s="40" t="n">
        <f aca="false">IF(J33="","",MIN(1,J33+1.96*O33/100))</f>
        <v>0.329939220715503</v>
      </c>
      <c r="R33" s="32" t="str">
        <f aca="false">IF(L33="","",IF(ABS(L33)&lt;=O33,"Yes","No"))</f>
        <v>Yes</v>
      </c>
      <c r="S33" s="32" t="str">
        <f aca="false">IF(L33="","",IF(ABS(L33)&lt;=1.96*O33,"Yes","No"))</f>
        <v>Yes</v>
      </c>
      <c r="T33" s="59" t="n">
        <f aca="false">IF(D33="","",ROUND(SQRT(((D33+G33)*O33/100)^2+(J33*(D33+G33)*0.12018)^2),0))</f>
        <v>33</v>
      </c>
      <c r="U33" s="32"/>
    </row>
    <row r="34" customFormat="false" ht="15" hidden="false" customHeight="false" outlineLevel="0" collapsed="false">
      <c r="A34" s="32" t="s">
        <v>159</v>
      </c>
      <c r="B34" s="32" t="s">
        <v>206</v>
      </c>
      <c r="C34" s="32" t="s">
        <v>207</v>
      </c>
      <c r="D34" s="59" t="n">
        <v>205</v>
      </c>
      <c r="E34" s="59" t="n">
        <v>241</v>
      </c>
      <c r="F34" s="68" t="n">
        <f aca="false">IF(E34="","",D34-E34)</f>
        <v>-36</v>
      </c>
      <c r="G34" s="59" t="n">
        <v>414</v>
      </c>
      <c r="H34" s="59" t="n">
        <v>438</v>
      </c>
      <c r="I34" s="68" t="n">
        <f aca="false">IF(H34="","",G34-H34)</f>
        <v>-24</v>
      </c>
      <c r="J34" s="40" t="n">
        <f aca="false">IF(OR(D34="",D34+G34=0),"",D34/(D34+G34))</f>
        <v>0.331179321486268</v>
      </c>
      <c r="K34" s="40" t="n">
        <f aca="false">IF(E34="","",E34/(E34+H34))</f>
        <v>0.354933726067747</v>
      </c>
      <c r="L34" s="69" t="n">
        <f aca="false">IF(OR(K34="",J34=""),"",(J34-K34)*100)</f>
        <v>-2.37544045814785</v>
      </c>
      <c r="M34" s="36" t="n">
        <v>3.89965734386083</v>
      </c>
      <c r="N34" s="36" t="n">
        <v>1.27738870891262</v>
      </c>
      <c r="O34" s="36" t="n">
        <f aca="false">SQRT(M34^2+N34^2)</f>
        <v>4.10354107000102</v>
      </c>
      <c r="P34" s="40" t="n">
        <f aca="false">IF(J34="","",MAX(0,J34-1.96*O34/100))</f>
        <v>0.250749916514248</v>
      </c>
      <c r="Q34" s="40" t="n">
        <f aca="false">IF(J34="","",MIN(1,J34+1.96*O34/100))</f>
        <v>0.411608726458288</v>
      </c>
      <c r="R34" s="32" t="str">
        <f aca="false">IF(L34="","",IF(ABS(L34)&lt;=O34,"Yes","No"))</f>
        <v>Yes</v>
      </c>
      <c r="S34" s="32" t="str">
        <f aca="false">IF(L34="","",IF(ABS(L34)&lt;=1.96*O34,"Yes","No"))</f>
        <v>Yes</v>
      </c>
      <c r="T34" s="59" t="n">
        <f aca="false">IF(D34="","",ROUND(SQRT(((D34+G34)*O34/100)^2+(J34*(D34+G34)*0.07897)^2),0))</f>
        <v>30</v>
      </c>
      <c r="U34" s="32"/>
    </row>
    <row r="35" customFormat="false" ht="15" hidden="false" customHeight="false" outlineLevel="0" collapsed="false">
      <c r="A35" s="32" t="s">
        <v>159</v>
      </c>
      <c r="B35" s="32" t="s">
        <v>206</v>
      </c>
      <c r="C35" s="32" t="s">
        <v>208</v>
      </c>
      <c r="D35" s="59" t="n">
        <v>341</v>
      </c>
      <c r="E35" s="59" t="n">
        <v>392</v>
      </c>
      <c r="F35" s="68" t="n">
        <f aca="false">IF(E35="","",D35-E35)</f>
        <v>-51</v>
      </c>
      <c r="G35" s="59" t="n">
        <v>521</v>
      </c>
      <c r="H35" s="59" t="n">
        <v>544</v>
      </c>
      <c r="I35" s="68" t="n">
        <f aca="false">IF(H35="","",G35-H35)</f>
        <v>-23</v>
      </c>
      <c r="J35" s="40" t="n">
        <f aca="false">IF(OR(D35="",D35+G35=0),"",D35/(D35+G35))</f>
        <v>0.395591647331787</v>
      </c>
      <c r="K35" s="40" t="n">
        <f aca="false">IF(E35="","",E35/(E35+H35))</f>
        <v>0.418803418803419</v>
      </c>
      <c r="L35" s="69" t="n">
        <f aca="false">IF(OR(K35="",J35=""),"",(J35-K35)*100)</f>
        <v>-2.32117714716323</v>
      </c>
      <c r="M35" s="36" t="n">
        <v>3.13000038523245</v>
      </c>
      <c r="N35" s="36" t="n">
        <v>1.27738870891262</v>
      </c>
      <c r="O35" s="36" t="n">
        <f aca="false">SQRT(M35^2+N35^2)</f>
        <v>3.38062484242377</v>
      </c>
      <c r="P35" s="40" t="n">
        <f aca="false">IF(J35="","",MAX(0,J35-1.96*O35/100))</f>
        <v>0.329331400420281</v>
      </c>
      <c r="Q35" s="40" t="n">
        <f aca="false">IF(J35="","",MIN(1,J35+1.96*O35/100))</f>
        <v>0.461851894243292</v>
      </c>
      <c r="R35" s="32" t="str">
        <f aca="false">IF(L35="","",IF(ABS(L35)&lt;=O35,"Yes","No"))</f>
        <v>Yes</v>
      </c>
      <c r="S35" s="32" t="str">
        <f aca="false">IF(L35="","",IF(ABS(L35)&lt;=1.96*O35,"Yes","No"))</f>
        <v>Yes</v>
      </c>
      <c r="T35" s="59" t="n">
        <f aca="false">IF(D35="","",ROUND(SQRT(((D35+G35)*O35/100)^2+(J35*(D35+G35)*0.07933)^2),0))</f>
        <v>40</v>
      </c>
      <c r="U35" s="32"/>
    </row>
    <row r="36" customFormat="false" ht="15" hidden="false" customHeight="false" outlineLevel="0" collapsed="false">
      <c r="A36" s="32" t="s">
        <v>159</v>
      </c>
      <c r="B36" s="32" t="s">
        <v>206</v>
      </c>
      <c r="C36" s="32" t="s">
        <v>209</v>
      </c>
      <c r="D36" s="59" t="n">
        <v>89</v>
      </c>
      <c r="E36" s="59" t="n">
        <v>104</v>
      </c>
      <c r="F36" s="68" t="n">
        <f aca="false">IF(E36="","",D36-E36)</f>
        <v>-15</v>
      </c>
      <c r="G36" s="59" t="n">
        <v>164</v>
      </c>
      <c r="H36" s="59" t="n">
        <v>190</v>
      </c>
      <c r="I36" s="68" t="n">
        <f aca="false">IF(H36="","",G36-H36)</f>
        <v>-26</v>
      </c>
      <c r="J36" s="40" t="n">
        <f aca="false">IF(OR(D36="",D36+G36=0),"",D36/(D36+G36))</f>
        <v>0.351778656126482</v>
      </c>
      <c r="K36" s="40" t="n">
        <f aca="false">IF(E36="","",E36/(E36+H36))</f>
        <v>0.353741496598639</v>
      </c>
      <c r="L36" s="69" t="n">
        <f aca="false">IF(OR(K36="",J36=""),"",(J36-K36)*100)</f>
        <v>-0.196284047215722</v>
      </c>
      <c r="M36" s="36" t="n">
        <v>6.1244360674486</v>
      </c>
      <c r="N36" s="36" t="n">
        <v>1.27738870891262</v>
      </c>
      <c r="O36" s="36" t="n">
        <f aca="false">SQRT(M36^2+N36^2)</f>
        <v>6.25623201759036</v>
      </c>
      <c r="P36" s="40" t="n">
        <f aca="false">IF(J36="","",MAX(0,J36-1.96*O36/100))</f>
        <v>0.229156508581711</v>
      </c>
      <c r="Q36" s="40" t="n">
        <f aca="false">IF(J36="","",MIN(1,J36+1.96*O36/100))</f>
        <v>0.474400803671253</v>
      </c>
      <c r="R36" s="32" t="str">
        <f aca="false">IF(L36="","",IF(ABS(L36)&lt;=O36,"Yes","No"))</f>
        <v>Yes</v>
      </c>
      <c r="S36" s="32" t="str">
        <f aca="false">IF(L36="","",IF(ABS(L36)&lt;=1.96*O36,"Yes","No"))</f>
        <v>Yes</v>
      </c>
      <c r="T36" s="59" t="n">
        <f aca="false">IF(D36="","",ROUND(SQRT(((D36+G36)*O36/100)^2+(J36*(D36+G36)*0.12018)^2),0))</f>
        <v>19</v>
      </c>
      <c r="U36" s="32"/>
    </row>
    <row r="37" customFormat="false" ht="15" hidden="false" customHeight="false" outlineLevel="0" collapsed="false">
      <c r="A37" s="32" t="s">
        <v>159</v>
      </c>
      <c r="B37" s="32" t="s">
        <v>210</v>
      </c>
      <c r="C37" s="32" t="s">
        <v>210</v>
      </c>
      <c r="D37" s="59" t="n">
        <v>49</v>
      </c>
      <c r="E37" s="59" t="n">
        <v>51</v>
      </c>
      <c r="F37" s="68" t="n">
        <f aca="false">IF(E37="","",D37-E37)</f>
        <v>-2</v>
      </c>
      <c r="G37" s="59" t="n">
        <v>126</v>
      </c>
      <c r="H37" s="59" t="n">
        <v>136</v>
      </c>
      <c r="I37" s="68" t="n">
        <f aca="false">IF(H37="","",G37-H37)</f>
        <v>-10</v>
      </c>
      <c r="J37" s="40" t="n">
        <f aca="false">IF(OR(D37="",D37+G37=0),"",D37/(D37+G37))</f>
        <v>0.28</v>
      </c>
      <c r="K37" s="40" t="n">
        <f aca="false">IF(E37="","",E37/(E37+H37))</f>
        <v>0.272727272727273</v>
      </c>
      <c r="L37" s="69" t="n">
        <f aca="false">IF(OR(K37="",J37=""),"",(J37-K37)*100)</f>
        <v>0.727272727272732</v>
      </c>
      <c r="M37" s="36" t="n">
        <v>6.1244360674486</v>
      </c>
      <c r="N37" s="36" t="n">
        <v>1.27738870891262</v>
      </c>
      <c r="O37" s="36" t="n">
        <f aca="false">SQRT(M37^2+N37^2)</f>
        <v>6.25623201759036</v>
      </c>
      <c r="P37" s="40" t="n">
        <f aca="false">IF(J37="","",MAX(0,J37-1.96*O37/100))</f>
        <v>0.157377852455229</v>
      </c>
      <c r="Q37" s="40" t="n">
        <f aca="false">IF(J37="","",MIN(1,J37+1.96*O37/100))</f>
        <v>0.402622147544771</v>
      </c>
      <c r="R37" s="32" t="str">
        <f aca="false">IF(L37="","",IF(ABS(L37)&lt;=O37,"Yes","No"))</f>
        <v>Yes</v>
      </c>
      <c r="S37" s="32" t="str">
        <f aca="false">IF(L37="","",IF(ABS(L37)&lt;=1.96*O37,"Yes","No"))</f>
        <v>Yes</v>
      </c>
      <c r="T37" s="59" t="n">
        <f aca="false">IF(D37="","",ROUND(SQRT(((D37+G37)*O37/100)^2+(J37*(D37+G37)*0.12018)^2),0))</f>
        <v>12</v>
      </c>
      <c r="U37" s="32"/>
    </row>
    <row r="38" customFormat="false" ht="15" hidden="false" customHeight="false" outlineLevel="0" collapsed="false">
      <c r="A38" s="32" t="s">
        <v>159</v>
      </c>
      <c r="B38" s="32" t="s">
        <v>211</v>
      </c>
      <c r="C38" s="32" t="s">
        <v>212</v>
      </c>
      <c r="D38" s="59" t="n">
        <v>284</v>
      </c>
      <c r="E38" s="59" t="n">
        <v>321</v>
      </c>
      <c r="F38" s="68" t="n">
        <f aca="false">IF(E38="","",D38-E38)</f>
        <v>-37</v>
      </c>
      <c r="G38" s="59" t="n">
        <v>404</v>
      </c>
      <c r="H38" s="59" t="n">
        <v>505</v>
      </c>
      <c r="I38" s="68" t="n">
        <f aca="false">IF(H38="","",G38-H38)</f>
        <v>-101</v>
      </c>
      <c r="J38" s="40" t="n">
        <f aca="false">IF(OR(D38="",D38+G38=0),"",D38/(D38+G38))</f>
        <v>0.412790697674419</v>
      </c>
      <c r="K38" s="40" t="n">
        <f aca="false">IF(E38="","",E38/(E38+H38))</f>
        <v>0.38861985472155</v>
      </c>
      <c r="L38" s="69" t="n">
        <f aca="false">IF(OR(K38="",J38=""),"",(J38-K38)*100)</f>
        <v>2.4170842952869</v>
      </c>
      <c r="M38" s="36" t="n">
        <v>3.89965734386083</v>
      </c>
      <c r="N38" s="36" t="n">
        <v>1.27738870891262</v>
      </c>
      <c r="O38" s="36" t="n">
        <f aca="false">SQRT(M38^2+N38^2)</f>
        <v>4.10354107000102</v>
      </c>
      <c r="P38" s="40" t="n">
        <f aca="false">IF(J38="","",MAX(0,J38-1.96*O38/100))</f>
        <v>0.332361292702399</v>
      </c>
      <c r="Q38" s="40" t="n">
        <f aca="false">IF(J38="","",MIN(1,J38+1.96*O38/100))</f>
        <v>0.493220102646439</v>
      </c>
      <c r="R38" s="32" t="str">
        <f aca="false">IF(L38="","",IF(ABS(L38)&lt;=O38,"Yes","No"))</f>
        <v>Yes</v>
      </c>
      <c r="S38" s="32" t="str">
        <f aca="false">IF(L38="","",IF(ABS(L38)&lt;=1.96*O38,"Yes","No"))</f>
        <v>Yes</v>
      </c>
      <c r="T38" s="59" t="n">
        <f aca="false">IF(D38="","",ROUND(SQRT(((D38+G38)*O38/100)^2+(J38*(D38+G38)*0.07897)^2),0))</f>
        <v>36</v>
      </c>
      <c r="U38" s="32"/>
    </row>
    <row r="39" customFormat="false" ht="15" hidden="false" customHeight="false" outlineLevel="0" collapsed="false">
      <c r="A39" s="32" t="s">
        <v>159</v>
      </c>
      <c r="B39" s="32" t="s">
        <v>211</v>
      </c>
      <c r="C39" s="32" t="s">
        <v>213</v>
      </c>
      <c r="D39" s="59" t="n">
        <v>214</v>
      </c>
      <c r="E39" s="59" t="n">
        <v>237</v>
      </c>
      <c r="F39" s="68" t="n">
        <f aca="false">IF(E39="","",D39-E39)</f>
        <v>-23</v>
      </c>
      <c r="G39" s="59" t="n">
        <v>324</v>
      </c>
      <c r="H39" s="59" t="n">
        <v>381</v>
      </c>
      <c r="I39" s="68" t="n">
        <f aca="false">IF(H39="","",G39-H39)</f>
        <v>-57</v>
      </c>
      <c r="J39" s="40" t="n">
        <f aca="false">IF(OR(D39="",D39+G39=0),"",D39/(D39+G39))</f>
        <v>0.397769516728625</v>
      </c>
      <c r="K39" s="40" t="n">
        <f aca="false">IF(E39="","",E39/(E39+H39))</f>
        <v>0.383495145631068</v>
      </c>
      <c r="L39" s="69" t="n">
        <f aca="false">IF(OR(K39="",J39=""),"",(J39-K39)*100)</f>
        <v>1.42743710975566</v>
      </c>
      <c r="M39" s="36" t="n">
        <v>3.89965734386083</v>
      </c>
      <c r="N39" s="36" t="n">
        <v>1.27738870891262</v>
      </c>
      <c r="O39" s="36" t="n">
        <f aca="false">SQRT(M39^2+N39^2)</f>
        <v>4.10354107000102</v>
      </c>
      <c r="P39" s="40" t="n">
        <f aca="false">IF(J39="","",MAX(0,J39-1.96*O39/100))</f>
        <v>0.317340111756605</v>
      </c>
      <c r="Q39" s="40" t="n">
        <f aca="false">IF(J39="","",MIN(1,J39+1.96*O39/100))</f>
        <v>0.478198921700645</v>
      </c>
      <c r="R39" s="32" t="str">
        <f aca="false">IF(L39="","",IF(ABS(L39)&lt;=O39,"Yes","No"))</f>
        <v>Yes</v>
      </c>
      <c r="S39" s="32" t="str">
        <f aca="false">IF(L39="","",IF(ABS(L39)&lt;=1.96*O39,"Yes","No"))</f>
        <v>Yes</v>
      </c>
      <c r="T39" s="59" t="n">
        <f aca="false">IF(D39="","",ROUND(SQRT(((D39+G39)*O39/100)^2+(J39*(D39+G39)*0.07897)^2),0))</f>
        <v>28</v>
      </c>
      <c r="U39" s="32"/>
    </row>
    <row r="40" customFormat="false" ht="15" hidden="false" customHeight="false" outlineLevel="0" collapsed="false">
      <c r="A40" s="32" t="s">
        <v>159</v>
      </c>
      <c r="B40" s="32" t="s">
        <v>211</v>
      </c>
      <c r="C40" s="32" t="s">
        <v>214</v>
      </c>
      <c r="D40" s="59" t="n">
        <v>331</v>
      </c>
      <c r="E40" s="59" t="n">
        <v>378</v>
      </c>
      <c r="F40" s="68" t="n">
        <f aca="false">IF(E40="","",D40-E40)</f>
        <v>-47</v>
      </c>
      <c r="G40" s="59" t="n">
        <v>507</v>
      </c>
      <c r="H40" s="59" t="n">
        <v>574</v>
      </c>
      <c r="I40" s="68" t="n">
        <f aca="false">IF(H40="","",G40-H40)</f>
        <v>-67</v>
      </c>
      <c r="J40" s="40" t="n">
        <f aca="false">IF(OR(D40="",D40+G40=0),"",D40/(D40+G40))</f>
        <v>0.394988066825776</v>
      </c>
      <c r="K40" s="40" t="n">
        <f aca="false">IF(E40="","",E40/(E40+H40))</f>
        <v>0.397058823529412</v>
      </c>
      <c r="L40" s="69" t="n">
        <f aca="false">IF(OR(K40="",J40=""),"",(J40-K40)*100)</f>
        <v>-0.20707567036361</v>
      </c>
      <c r="M40" s="36" t="n">
        <v>3.89965734386083</v>
      </c>
      <c r="N40" s="36" t="n">
        <v>1.27738870891262</v>
      </c>
      <c r="O40" s="36" t="n">
        <f aca="false">SQRT(M40^2+N40^2)</f>
        <v>4.10354107000102</v>
      </c>
      <c r="P40" s="40" t="n">
        <f aca="false">IF(J40="","",MAX(0,J40-1.96*O40/100))</f>
        <v>0.314558661853756</v>
      </c>
      <c r="Q40" s="40" t="n">
        <f aca="false">IF(J40="","",MIN(1,J40+1.96*O40/100))</f>
        <v>0.475417471797796</v>
      </c>
      <c r="R40" s="32" t="str">
        <f aca="false">IF(L40="","",IF(ABS(L40)&lt;=O40,"Yes","No"))</f>
        <v>Yes</v>
      </c>
      <c r="S40" s="32" t="str">
        <f aca="false">IF(L40="","",IF(ABS(L40)&lt;=1.96*O40,"Yes","No"))</f>
        <v>Yes</v>
      </c>
      <c r="T40" s="59" t="n">
        <f aca="false">IF(D40="","",ROUND(SQRT(((D40+G40)*O40/100)^2+(J40*(D40+G40)*0.07897)^2),0))</f>
        <v>43</v>
      </c>
      <c r="U40" s="32"/>
    </row>
    <row r="41" customFormat="false" ht="15" hidden="false" customHeight="false" outlineLevel="0" collapsed="false">
      <c r="A41" s="32" t="s">
        <v>159</v>
      </c>
      <c r="B41" s="32" t="s">
        <v>211</v>
      </c>
      <c r="C41" s="32" t="s">
        <v>215</v>
      </c>
      <c r="D41" s="59" t="n">
        <v>273</v>
      </c>
      <c r="E41" s="59" t="n">
        <v>322</v>
      </c>
      <c r="F41" s="68" t="n">
        <f aca="false">IF(E41="","",D41-E41)</f>
        <v>-49</v>
      </c>
      <c r="G41" s="59" t="n">
        <v>555</v>
      </c>
      <c r="H41" s="59" t="n">
        <v>710</v>
      </c>
      <c r="I41" s="68" t="n">
        <f aca="false">IF(H41="","",G41-H41)</f>
        <v>-155</v>
      </c>
      <c r="J41" s="40" t="n">
        <f aca="false">IF(OR(D41="",D41+G41=0),"",D41/(D41+G41))</f>
        <v>0.329710144927536</v>
      </c>
      <c r="K41" s="40" t="n">
        <f aca="false">IF(E41="","",E41/(E41+H41))</f>
        <v>0.312015503875969</v>
      </c>
      <c r="L41" s="69" t="n">
        <f aca="false">IF(OR(K41="",J41=""),"",(J41-K41)*100)</f>
        <v>1.76946410515673</v>
      </c>
      <c r="M41" s="36" t="n">
        <v>3.89965734386083</v>
      </c>
      <c r="N41" s="36" t="n">
        <v>1.27738870891262</v>
      </c>
      <c r="O41" s="36" t="n">
        <f aca="false">SQRT(M41^2+N41^2)</f>
        <v>4.10354107000102</v>
      </c>
      <c r="P41" s="40" t="n">
        <f aca="false">IF(J41="","",MAX(0,J41-1.96*O41/100))</f>
        <v>0.249280739955516</v>
      </c>
      <c r="Q41" s="40" t="n">
        <f aca="false">IF(J41="","",MIN(1,J41+1.96*O41/100))</f>
        <v>0.410139549899556</v>
      </c>
      <c r="R41" s="32" t="str">
        <f aca="false">IF(L41="","",IF(ABS(L41)&lt;=O41,"Yes","No"))</f>
        <v>Yes</v>
      </c>
      <c r="S41" s="32" t="str">
        <f aca="false">IF(L41="","",IF(ABS(L41)&lt;=1.96*O41,"Yes","No"))</f>
        <v>Yes</v>
      </c>
      <c r="T41" s="59" t="n">
        <f aca="false">IF(D41="","",ROUND(SQRT(((D41+G41)*O41/100)^2+(J41*(D41+G41)*0.07897)^2),0))</f>
        <v>40</v>
      </c>
      <c r="U41" s="32"/>
    </row>
    <row r="42" customFormat="false" ht="15" hidden="false" customHeight="false" outlineLevel="0" collapsed="false">
      <c r="A42" s="32" t="s">
        <v>159</v>
      </c>
      <c r="B42" s="32" t="s">
        <v>211</v>
      </c>
      <c r="C42" s="32" t="s">
        <v>216</v>
      </c>
      <c r="D42" s="59" t="n">
        <v>259</v>
      </c>
      <c r="E42" s="59" t="n">
        <v>316</v>
      </c>
      <c r="F42" s="68" t="n">
        <f aca="false">IF(E42="","",D42-E42)</f>
        <v>-57</v>
      </c>
      <c r="G42" s="59" t="n">
        <v>491</v>
      </c>
      <c r="H42" s="59" t="n">
        <v>580</v>
      </c>
      <c r="I42" s="68" t="n">
        <f aca="false">IF(H42="","",G42-H42)</f>
        <v>-89</v>
      </c>
      <c r="J42" s="40" t="n">
        <f aca="false">IF(OR(D42="",D42+G42=0),"",D42/(D42+G42))</f>
        <v>0.345333333333333</v>
      </c>
      <c r="K42" s="40" t="n">
        <f aca="false">IF(E42="","",E42/(E42+H42))</f>
        <v>0.352678571428571</v>
      </c>
      <c r="L42" s="69" t="n">
        <f aca="false">IF(OR(K42="",J42=""),"",(J42-K42)*100)</f>
        <v>-0.734523809523813</v>
      </c>
      <c r="M42" s="36" t="n">
        <v>3.89965734386083</v>
      </c>
      <c r="N42" s="36" t="n">
        <v>1.27738870891262</v>
      </c>
      <c r="O42" s="36" t="n">
        <f aca="false">SQRT(M42^2+N42^2)</f>
        <v>4.10354107000102</v>
      </c>
      <c r="P42" s="40" t="n">
        <f aca="false">IF(J42="","",MAX(0,J42-1.96*O42/100))</f>
        <v>0.264903928361313</v>
      </c>
      <c r="Q42" s="40" t="n">
        <f aca="false">IF(J42="","",MIN(1,J42+1.96*O42/100))</f>
        <v>0.425762738305353</v>
      </c>
      <c r="R42" s="32" t="str">
        <f aca="false">IF(L42="","",IF(ABS(L42)&lt;=O42,"Yes","No"))</f>
        <v>Yes</v>
      </c>
      <c r="S42" s="32" t="str">
        <f aca="false">IF(L42="","",IF(ABS(L42)&lt;=1.96*O42,"Yes","No"))</f>
        <v>Yes</v>
      </c>
      <c r="T42" s="59" t="n">
        <f aca="false">IF(D42="","",ROUND(SQRT(((D42+G42)*O42/100)^2+(J42*(D42+G42)*0.07897)^2),0))</f>
        <v>37</v>
      </c>
      <c r="U42" s="32"/>
    </row>
    <row r="43" customFormat="false" ht="15" hidden="false" customHeight="false" outlineLevel="0" collapsed="false">
      <c r="A43" s="32" t="s">
        <v>159</v>
      </c>
      <c r="B43" s="32" t="s">
        <v>217</v>
      </c>
      <c r="C43" s="32" t="s">
        <v>218</v>
      </c>
      <c r="D43" s="59" t="n">
        <v>131</v>
      </c>
      <c r="E43" s="59" t="n">
        <v>138</v>
      </c>
      <c r="F43" s="68" t="n">
        <f aca="false">IF(E43="","",D43-E43)</f>
        <v>-7</v>
      </c>
      <c r="G43" s="59" t="n">
        <v>146</v>
      </c>
      <c r="H43" s="59" t="n">
        <v>150</v>
      </c>
      <c r="I43" s="68" t="n">
        <f aca="false">IF(H43="","",G43-H43)</f>
        <v>-4</v>
      </c>
      <c r="J43" s="40" t="n">
        <f aca="false">IF(OR(D43="",D43+G43=0),"",D43/(D43+G43))</f>
        <v>0.472924187725632</v>
      </c>
      <c r="K43" s="40" t="n">
        <f aca="false">IF(E43="","",E43/(E43+H43))</f>
        <v>0.479166666666667</v>
      </c>
      <c r="L43" s="69" t="n">
        <f aca="false">IF(OR(K43="",J43=""),"",(J43-K43)*100)</f>
        <v>-0.624247894103491</v>
      </c>
      <c r="M43" s="36" t="n">
        <v>6.1244360674486</v>
      </c>
      <c r="N43" s="36" t="n">
        <v>1.27738870891262</v>
      </c>
      <c r="O43" s="36" t="n">
        <f aca="false">SQRT(M43^2+N43^2)</f>
        <v>6.25623201759036</v>
      </c>
      <c r="P43" s="40" t="n">
        <f aca="false">IF(J43="","",MAX(0,J43-1.96*O43/100))</f>
        <v>0.350302040180861</v>
      </c>
      <c r="Q43" s="40" t="n">
        <f aca="false">IF(J43="","",MIN(1,J43+1.96*O43/100))</f>
        <v>0.595546335270403</v>
      </c>
      <c r="R43" s="32" t="str">
        <f aca="false">IF(L43="","",IF(ABS(L43)&lt;=O43,"Yes","No"))</f>
        <v>Yes</v>
      </c>
      <c r="S43" s="32" t="str">
        <f aca="false">IF(L43="","",IF(ABS(L43)&lt;=1.96*O43,"Yes","No"))</f>
        <v>Yes</v>
      </c>
      <c r="T43" s="59" t="n">
        <f aca="false">IF(D43="","",ROUND(SQRT(((D43+G43)*O43/100)^2+(J43*(D43+G43)*0.12018)^2),0))</f>
        <v>23</v>
      </c>
      <c r="U43" s="32"/>
    </row>
    <row r="44" customFormat="false" ht="15" hidden="false" customHeight="false" outlineLevel="0" collapsed="false">
      <c r="A44" s="32" t="s">
        <v>159</v>
      </c>
      <c r="B44" s="32" t="s">
        <v>217</v>
      </c>
      <c r="C44" s="32" t="s">
        <v>219</v>
      </c>
      <c r="D44" s="59" t="n">
        <v>139</v>
      </c>
      <c r="E44" s="59" t="n">
        <v>162</v>
      </c>
      <c r="F44" s="68" t="n">
        <f aca="false">IF(E44="","",D44-E44)</f>
        <v>-23</v>
      </c>
      <c r="G44" s="59" t="n">
        <v>154</v>
      </c>
      <c r="H44" s="59" t="n">
        <v>150</v>
      </c>
      <c r="I44" s="68" t="n">
        <f aca="false">IF(H44="","",G44-H44)</f>
        <v>4</v>
      </c>
      <c r="J44" s="40" t="n">
        <f aca="false">IF(OR(D44="",D44+G44=0),"",D44/(D44+G44))</f>
        <v>0.474402730375427</v>
      </c>
      <c r="K44" s="40" t="n">
        <f aca="false">IF(E44="","",E44/(E44+H44))</f>
        <v>0.519230769230769</v>
      </c>
      <c r="L44" s="69" t="n">
        <f aca="false">IF(OR(K44="",J44=""),"",(J44-K44)*100)</f>
        <v>-4.48280388553426</v>
      </c>
      <c r="M44" s="36" t="n">
        <v>6.1244360674486</v>
      </c>
      <c r="N44" s="36" t="n">
        <v>1.27738870891262</v>
      </c>
      <c r="O44" s="36" t="n">
        <f aca="false">SQRT(M44^2+N44^2)</f>
        <v>6.25623201759036</v>
      </c>
      <c r="P44" s="40" t="n">
        <f aca="false">IF(J44="","",MAX(0,J44-1.96*O44/100))</f>
        <v>0.351780582830656</v>
      </c>
      <c r="Q44" s="40" t="n">
        <f aca="false">IF(J44="","",MIN(1,J44+1.96*O44/100))</f>
        <v>0.597024877920198</v>
      </c>
      <c r="R44" s="32" t="str">
        <f aca="false">IF(L44="","",IF(ABS(L44)&lt;=O44,"Yes","No"))</f>
        <v>Yes</v>
      </c>
      <c r="S44" s="32" t="str">
        <f aca="false">IF(L44="","",IF(ABS(L44)&lt;=1.96*O44,"Yes","No"))</f>
        <v>Yes</v>
      </c>
      <c r="T44" s="59" t="n">
        <f aca="false">IF(D44="","",ROUND(SQRT(((D44+G44)*O44/100)^2+(J44*(D44+G44)*0.12018)^2),0))</f>
        <v>25</v>
      </c>
      <c r="U44" s="32"/>
    </row>
    <row r="45" customFormat="false" ht="15" hidden="false" customHeight="false" outlineLevel="0" collapsed="false">
      <c r="A45" s="32" t="s">
        <v>159</v>
      </c>
      <c r="B45" s="32" t="s">
        <v>217</v>
      </c>
      <c r="C45" s="32" t="s">
        <v>220</v>
      </c>
      <c r="D45" s="59" t="n">
        <v>84</v>
      </c>
      <c r="E45" s="59" t="n">
        <v>98</v>
      </c>
      <c r="F45" s="68" t="n">
        <f aca="false">IF(E45="","",D45-E45)</f>
        <v>-14</v>
      </c>
      <c r="G45" s="59" t="n">
        <v>160</v>
      </c>
      <c r="H45" s="59" t="n">
        <v>153</v>
      </c>
      <c r="I45" s="68" t="n">
        <f aca="false">IF(H45="","",G45-H45)</f>
        <v>7</v>
      </c>
      <c r="J45" s="40" t="n">
        <f aca="false">IF(OR(D45="",D45+G45=0),"",D45/(D45+G45))</f>
        <v>0.344262295081967</v>
      </c>
      <c r="K45" s="40" t="n">
        <f aca="false">IF(E45="","",E45/(E45+H45))</f>
        <v>0.390438247011952</v>
      </c>
      <c r="L45" s="69" t="n">
        <f aca="false">IF(OR(K45="",J45=""),"",(J45-K45)*100)</f>
        <v>-4.6175951929985</v>
      </c>
      <c r="M45" s="36" t="n">
        <v>6.1244360674486</v>
      </c>
      <c r="N45" s="36" t="n">
        <v>1.27738870891262</v>
      </c>
      <c r="O45" s="36" t="n">
        <f aca="false">SQRT(M45^2+N45^2)</f>
        <v>6.25623201759036</v>
      </c>
      <c r="P45" s="40" t="n">
        <f aca="false">IF(J45="","",MAX(0,J45-1.96*O45/100))</f>
        <v>0.221640147537196</v>
      </c>
      <c r="Q45" s="40" t="n">
        <f aca="false">IF(J45="","",MIN(1,J45+1.96*O45/100))</f>
        <v>0.466884442626738</v>
      </c>
      <c r="R45" s="32" t="str">
        <f aca="false">IF(L45="","",IF(ABS(L45)&lt;=O45,"Yes","No"))</f>
        <v>Yes</v>
      </c>
      <c r="S45" s="32" t="str">
        <f aca="false">IF(L45="","",IF(ABS(L45)&lt;=1.96*O45,"Yes","No"))</f>
        <v>Yes</v>
      </c>
      <c r="T45" s="59" t="n">
        <f aca="false">IF(D45="","",ROUND(SQRT(((D45+G45)*O45/100)^2+(J45*(D45+G45)*0.12018)^2),0))</f>
        <v>18</v>
      </c>
      <c r="U45" s="32"/>
    </row>
    <row r="46" customFormat="false" ht="15" hidden="false" customHeight="false" outlineLevel="0" collapsed="false">
      <c r="A46" s="32" t="s">
        <v>159</v>
      </c>
      <c r="B46" s="32" t="s">
        <v>217</v>
      </c>
      <c r="C46" s="32" t="s">
        <v>221</v>
      </c>
      <c r="D46" s="59" t="n">
        <v>133</v>
      </c>
      <c r="E46" s="59" t="n">
        <v>159</v>
      </c>
      <c r="F46" s="68" t="n">
        <f aca="false">IF(E46="","",D46-E46)</f>
        <v>-26</v>
      </c>
      <c r="G46" s="59" t="n">
        <v>198</v>
      </c>
      <c r="H46" s="59" t="n">
        <v>225</v>
      </c>
      <c r="I46" s="68" t="n">
        <f aca="false">IF(H46="","",G46-H46)</f>
        <v>-27</v>
      </c>
      <c r="J46" s="40" t="n">
        <f aca="false">IF(OR(D46="",D46+G46=0),"",D46/(D46+G46))</f>
        <v>0.401812688821752</v>
      </c>
      <c r="K46" s="40" t="n">
        <f aca="false">IF(E46="","",E46/(E46+H46))</f>
        <v>0.4140625</v>
      </c>
      <c r="L46" s="69" t="n">
        <f aca="false">IF(OR(K46="",J46=""),"",(J46-K46)*100)</f>
        <v>-1.22498111782478</v>
      </c>
      <c r="M46" s="36" t="n">
        <v>6.1244360674486</v>
      </c>
      <c r="N46" s="36" t="n">
        <v>1.27738870891262</v>
      </c>
      <c r="O46" s="36" t="n">
        <f aca="false">SQRT(M46^2+N46^2)</f>
        <v>6.25623201759036</v>
      </c>
      <c r="P46" s="40" t="n">
        <f aca="false">IF(J46="","",MAX(0,J46-1.96*O46/100))</f>
        <v>0.279190541276981</v>
      </c>
      <c r="Q46" s="40" t="n">
        <f aca="false">IF(J46="","",MIN(1,J46+1.96*O46/100))</f>
        <v>0.524434836366523</v>
      </c>
      <c r="R46" s="32" t="str">
        <f aca="false">IF(L46="","",IF(ABS(L46)&lt;=O46,"Yes","No"))</f>
        <v>Yes</v>
      </c>
      <c r="S46" s="32" t="str">
        <f aca="false">IF(L46="","",IF(ABS(L46)&lt;=1.96*O46,"Yes","No"))</f>
        <v>Yes</v>
      </c>
      <c r="T46" s="59" t="n">
        <f aca="false">IF(D46="","",ROUND(SQRT(((D46+G46)*O46/100)^2+(J46*(D46+G46)*0.12018)^2),0))</f>
        <v>26</v>
      </c>
      <c r="U46" s="32"/>
    </row>
    <row r="47" customFormat="false" ht="15" hidden="false" customHeight="false" outlineLevel="0" collapsed="false">
      <c r="A47" s="32" t="s">
        <v>159</v>
      </c>
      <c r="B47" s="32" t="s">
        <v>222</v>
      </c>
      <c r="C47" s="32" t="s">
        <v>223</v>
      </c>
      <c r="D47" s="59" t="n">
        <v>176</v>
      </c>
      <c r="E47" s="59" t="n">
        <v>209</v>
      </c>
      <c r="F47" s="68" t="n">
        <f aca="false">IF(E47="","",D47-E47)</f>
        <v>-33</v>
      </c>
      <c r="G47" s="59" t="n">
        <v>440</v>
      </c>
      <c r="H47" s="59" t="n">
        <v>498</v>
      </c>
      <c r="I47" s="68" t="n">
        <f aca="false">IF(H47="","",G47-H47)</f>
        <v>-58</v>
      </c>
      <c r="J47" s="40" t="n">
        <f aca="false">IF(OR(D47="",D47+G47=0),"",D47/(D47+G47))</f>
        <v>0.285714285714286</v>
      </c>
      <c r="K47" s="40" t="n">
        <f aca="false">IF(E47="","",E47/(E47+H47))</f>
        <v>0.295615275813296</v>
      </c>
      <c r="L47" s="69" t="n">
        <f aca="false">IF(OR(K47="",J47=""),"",(J47-K47)*100)</f>
        <v>-0.990099009900991</v>
      </c>
      <c r="M47" s="36" t="n">
        <v>3.89965734386083</v>
      </c>
      <c r="N47" s="36" t="n">
        <v>1.27738870891262</v>
      </c>
      <c r="O47" s="36" t="n">
        <f aca="false">SQRT(M47^2+N47^2)</f>
        <v>4.10354107000102</v>
      </c>
      <c r="P47" s="40" t="n">
        <f aca="false">IF(J47="","",MAX(0,J47-1.96*O47/100))</f>
        <v>0.205284880742266</v>
      </c>
      <c r="Q47" s="40" t="n">
        <f aca="false">IF(J47="","",MIN(1,J47+1.96*O47/100))</f>
        <v>0.366143690686306</v>
      </c>
      <c r="R47" s="32" t="str">
        <f aca="false">IF(L47="","",IF(ABS(L47)&lt;=O47,"Yes","No"))</f>
        <v>Yes</v>
      </c>
      <c r="S47" s="32" t="str">
        <f aca="false">IF(L47="","",IF(ABS(L47)&lt;=1.96*O47,"Yes","No"))</f>
        <v>Yes</v>
      </c>
      <c r="T47" s="59" t="n">
        <f aca="false">IF(D47="","",ROUND(SQRT(((D47+G47)*O47/100)^2+(J47*(D47+G47)*0.07897)^2),0))</f>
        <v>29</v>
      </c>
      <c r="U47" s="32"/>
    </row>
    <row r="48" customFormat="false" ht="15" hidden="false" customHeight="false" outlineLevel="0" collapsed="false">
      <c r="A48" s="32" t="s">
        <v>159</v>
      </c>
      <c r="B48" s="32" t="s">
        <v>222</v>
      </c>
      <c r="C48" s="32" t="s">
        <v>224</v>
      </c>
      <c r="D48" s="59" t="n">
        <v>167</v>
      </c>
      <c r="E48" s="59" t="n">
        <v>210</v>
      </c>
      <c r="F48" s="68" t="n">
        <f aca="false">IF(E48="","",D48-E48)</f>
        <v>-43</v>
      </c>
      <c r="G48" s="59" t="n">
        <v>470</v>
      </c>
      <c r="H48" s="59" t="n">
        <v>536</v>
      </c>
      <c r="I48" s="68" t="n">
        <f aca="false">IF(H48="","",G48-H48)</f>
        <v>-66</v>
      </c>
      <c r="J48" s="40" t="n">
        <f aca="false">IF(OR(D48="",D48+G48=0),"",D48/(D48+G48))</f>
        <v>0.262166405023548</v>
      </c>
      <c r="K48" s="40" t="n">
        <f aca="false">IF(E48="","",E48/(E48+H48))</f>
        <v>0.281501340482574</v>
      </c>
      <c r="L48" s="69" t="n">
        <f aca="false">IF(OR(K48="",J48=""),"",(J48-K48)*100)</f>
        <v>-1.93349354590259</v>
      </c>
      <c r="M48" s="36" t="n">
        <v>3.89965734386083</v>
      </c>
      <c r="N48" s="36" t="n">
        <v>1.27738870891262</v>
      </c>
      <c r="O48" s="36" t="n">
        <f aca="false">SQRT(M48^2+N48^2)</f>
        <v>4.10354107000102</v>
      </c>
      <c r="P48" s="40" t="n">
        <f aca="false">IF(J48="","",MAX(0,J48-1.96*O48/100))</f>
        <v>0.181737000051528</v>
      </c>
      <c r="Q48" s="40" t="n">
        <f aca="false">IF(J48="","",MIN(1,J48+1.96*O48/100))</f>
        <v>0.342595809995568</v>
      </c>
      <c r="R48" s="32" t="str">
        <f aca="false">IF(L48="","",IF(ABS(L48)&lt;=O48,"Yes","No"))</f>
        <v>Yes</v>
      </c>
      <c r="S48" s="32" t="str">
        <f aca="false">IF(L48="","",IF(ABS(L48)&lt;=1.96*O48,"Yes","No"))</f>
        <v>Yes</v>
      </c>
      <c r="T48" s="59" t="n">
        <f aca="false">IF(D48="","",ROUND(SQRT(((D48+G48)*O48/100)^2+(J48*(D48+G48)*0.07897)^2),0))</f>
        <v>29</v>
      </c>
      <c r="U48" s="32"/>
    </row>
    <row r="49" customFormat="false" ht="15" hidden="false" customHeight="false" outlineLevel="0" collapsed="false">
      <c r="A49" s="32" t="s">
        <v>159</v>
      </c>
      <c r="B49" s="32" t="s">
        <v>222</v>
      </c>
      <c r="C49" s="32" t="s">
        <v>225</v>
      </c>
      <c r="D49" s="59" t="n">
        <v>160</v>
      </c>
      <c r="E49" s="59" t="n">
        <v>206</v>
      </c>
      <c r="F49" s="68" t="n">
        <f aca="false">IF(E49="","",D49-E49)</f>
        <v>-46</v>
      </c>
      <c r="G49" s="59" t="n">
        <v>434</v>
      </c>
      <c r="H49" s="59" t="n">
        <v>472</v>
      </c>
      <c r="I49" s="68" t="n">
        <f aca="false">IF(H49="","",G49-H49)</f>
        <v>-38</v>
      </c>
      <c r="J49" s="40" t="n">
        <f aca="false">IF(OR(D49="",D49+G49=0),"",D49/(D49+G49))</f>
        <v>0.269360269360269</v>
      </c>
      <c r="K49" s="40" t="n">
        <f aca="false">IF(E49="","",E49/(E49+H49))</f>
        <v>0.303834808259587</v>
      </c>
      <c r="L49" s="69" t="n">
        <f aca="false">IF(OR(K49="",J49=""),"",(J49-K49)*100)</f>
        <v>-3.44745388993177</v>
      </c>
      <c r="M49" s="36" t="n">
        <v>3.89965734386083</v>
      </c>
      <c r="N49" s="36" t="n">
        <v>1.27738870891262</v>
      </c>
      <c r="O49" s="36" t="n">
        <f aca="false">SQRT(M49^2+N49^2)</f>
        <v>4.10354107000102</v>
      </c>
      <c r="P49" s="40" t="n">
        <f aca="false">IF(J49="","",MAX(0,J49-1.96*O49/100))</f>
        <v>0.188930864388249</v>
      </c>
      <c r="Q49" s="40" t="n">
        <f aca="false">IF(J49="","",MIN(1,J49+1.96*O49/100))</f>
        <v>0.349789674332289</v>
      </c>
      <c r="R49" s="32" t="str">
        <f aca="false">IF(L49="","",IF(ABS(L49)&lt;=O49,"Yes","No"))</f>
        <v>Yes</v>
      </c>
      <c r="S49" s="32" t="str">
        <f aca="false">IF(L49="","",IF(ABS(L49)&lt;=1.96*O49,"Yes","No"))</f>
        <v>Yes</v>
      </c>
      <c r="T49" s="59" t="n">
        <f aca="false">IF(D49="","",ROUND(SQRT(((D49+G49)*O49/100)^2+(J49*(D49+G49)*0.07897)^2),0))</f>
        <v>27</v>
      </c>
      <c r="U49" s="32"/>
    </row>
    <row r="50" customFormat="false" ht="15" hidden="false" customHeight="false" outlineLevel="0" collapsed="false">
      <c r="A50" s="32" t="s">
        <v>159</v>
      </c>
      <c r="B50" s="32" t="s">
        <v>226</v>
      </c>
      <c r="C50" s="32" t="s">
        <v>227</v>
      </c>
      <c r="D50" s="59" t="n">
        <v>151</v>
      </c>
      <c r="E50" s="59" t="n">
        <v>167</v>
      </c>
      <c r="F50" s="68" t="n">
        <f aca="false">IF(E50="","",D50-E50)</f>
        <v>-16</v>
      </c>
      <c r="G50" s="59" t="n">
        <v>411</v>
      </c>
      <c r="H50" s="59" t="n">
        <v>435</v>
      </c>
      <c r="I50" s="68" t="n">
        <f aca="false">IF(H50="","",G50-H50)</f>
        <v>-24</v>
      </c>
      <c r="J50" s="40" t="n">
        <f aca="false">IF(OR(D50="",D50+G50=0),"",D50/(D50+G50))</f>
        <v>0.268683274021352</v>
      </c>
      <c r="K50" s="40" t="n">
        <f aca="false">IF(E50="","",E50/(E50+H50))</f>
        <v>0.277408637873754</v>
      </c>
      <c r="L50" s="69" t="n">
        <f aca="false">IF(OR(K50="",J50=""),"",(J50-K50)*100)</f>
        <v>-0.87253638524018</v>
      </c>
      <c r="M50" s="36" t="n">
        <v>3.89965734386083</v>
      </c>
      <c r="N50" s="36" t="n">
        <v>1.27738870891262</v>
      </c>
      <c r="O50" s="36" t="n">
        <f aca="false">SQRT(M50^2+N50^2)</f>
        <v>4.10354107000102</v>
      </c>
      <c r="P50" s="40" t="n">
        <f aca="false">IF(J50="","",MAX(0,J50-1.96*O50/100))</f>
        <v>0.188253869049332</v>
      </c>
      <c r="Q50" s="40" t="n">
        <f aca="false">IF(J50="","",MIN(1,J50+1.96*O50/100))</f>
        <v>0.349112678993372</v>
      </c>
      <c r="R50" s="32" t="str">
        <f aca="false">IF(L50="","",IF(ABS(L50)&lt;=O50,"Yes","No"))</f>
        <v>Yes</v>
      </c>
      <c r="S50" s="32" t="str">
        <f aca="false">IF(L50="","",IF(ABS(L50)&lt;=1.96*O50,"Yes","No"))</f>
        <v>Yes</v>
      </c>
      <c r="T50" s="59" t="n">
        <f aca="false">IF(D50="","",ROUND(SQRT(((D50+G50)*O50/100)^2+(J50*(D50+G50)*0.07897)^2),0))</f>
        <v>26</v>
      </c>
      <c r="U50" s="32"/>
    </row>
    <row r="51" customFormat="false" ht="15" hidden="false" customHeight="false" outlineLevel="0" collapsed="false">
      <c r="A51" s="32" t="s">
        <v>159</v>
      </c>
      <c r="B51" s="32" t="s">
        <v>226</v>
      </c>
      <c r="C51" s="32" t="s">
        <v>228</v>
      </c>
      <c r="D51" s="59" t="n">
        <v>82</v>
      </c>
      <c r="E51" s="59" t="n">
        <v>78</v>
      </c>
      <c r="F51" s="68" t="n">
        <f aca="false">IF(E51="","",D51-E51)</f>
        <v>4</v>
      </c>
      <c r="G51" s="59" t="n">
        <v>206</v>
      </c>
      <c r="H51" s="59" t="n">
        <v>221</v>
      </c>
      <c r="I51" s="68" t="n">
        <f aca="false">IF(H51="","",G51-H51)</f>
        <v>-15</v>
      </c>
      <c r="J51" s="40" t="n">
        <f aca="false">IF(OR(D51="",D51+G51=0),"",D51/(D51+G51))</f>
        <v>0.284722222222222</v>
      </c>
      <c r="K51" s="40" t="n">
        <f aca="false">IF(E51="","",E51/(E51+H51))</f>
        <v>0.260869565217391</v>
      </c>
      <c r="L51" s="69" t="n">
        <f aca="false">IF(OR(K51="",J51=""),"",(J51-K51)*100)</f>
        <v>2.38526570048309</v>
      </c>
      <c r="M51" s="36" t="n">
        <v>6.1244360674486</v>
      </c>
      <c r="N51" s="36" t="n">
        <v>1.27738870891262</v>
      </c>
      <c r="O51" s="36" t="n">
        <f aca="false">SQRT(M51^2+N51^2)</f>
        <v>6.25623201759036</v>
      </c>
      <c r="P51" s="40" t="n">
        <f aca="false">IF(J51="","",MAX(0,J51-1.96*O51/100))</f>
        <v>0.162100074677451</v>
      </c>
      <c r="Q51" s="40" t="n">
        <f aca="false">IF(J51="","",MIN(1,J51+1.96*O51/100))</f>
        <v>0.407344369766993</v>
      </c>
      <c r="R51" s="32" t="str">
        <f aca="false">IF(L51="","",IF(ABS(L51)&lt;=O51,"Yes","No"))</f>
        <v>Yes</v>
      </c>
      <c r="S51" s="32" t="str">
        <f aca="false">IF(L51="","",IF(ABS(L51)&lt;=1.96*O51,"Yes","No"))</f>
        <v>Yes</v>
      </c>
      <c r="T51" s="59" t="n">
        <f aca="false">IF(D51="","",ROUND(SQRT(((D51+G51)*O51/100)^2+(J51*(D51+G51)*0.12018)^2),0))</f>
        <v>21</v>
      </c>
      <c r="U51" s="32"/>
    </row>
    <row r="52" customFormat="false" ht="15" hidden="false" customHeight="false" outlineLevel="0" collapsed="false">
      <c r="A52" s="32" t="s">
        <v>159</v>
      </c>
      <c r="B52" s="32" t="s">
        <v>229</v>
      </c>
      <c r="C52" s="32" t="s">
        <v>229</v>
      </c>
      <c r="D52" s="59" t="n">
        <v>36</v>
      </c>
      <c r="E52" s="59" t="n">
        <v>46</v>
      </c>
      <c r="F52" s="68" t="n">
        <f aca="false">IF(E52="","",D52-E52)</f>
        <v>-10</v>
      </c>
      <c r="G52" s="59" t="n">
        <v>56</v>
      </c>
      <c r="H52" s="59" t="n">
        <v>54</v>
      </c>
      <c r="I52" s="68" t="n">
        <f aca="false">IF(H52="","",G52-H52)</f>
        <v>2</v>
      </c>
      <c r="J52" s="40" t="n">
        <f aca="false">IF(OR(D52="",D52+G52=0),"",D52/(D52+G52))</f>
        <v>0.391304347826087</v>
      </c>
      <c r="K52" s="40" t="n">
        <f aca="false">IF(E52="","",E52/(E52+H52))</f>
        <v>0.46</v>
      </c>
      <c r="L52" s="69" t="n">
        <f aca="false">IF(OR(K52="",J52=""),"",(J52-K52)*100)</f>
        <v>-6.86956521739131</v>
      </c>
      <c r="M52" s="36" t="n">
        <v>6.1244360674486</v>
      </c>
      <c r="N52" s="36" t="n">
        <v>1.27738870891262</v>
      </c>
      <c r="O52" s="36" t="n">
        <f aca="false">SQRT(M52^2+N52^2)</f>
        <v>6.25623201759036</v>
      </c>
      <c r="P52" s="40" t="n">
        <f aca="false">IF(J52="","",MAX(0,J52-1.96*O52/100))</f>
        <v>0.268682200281316</v>
      </c>
      <c r="Q52" s="40" t="n">
        <f aca="false">IF(J52="","",MIN(1,J52+1.96*O52/100))</f>
        <v>0.513926495370858</v>
      </c>
      <c r="R52" s="32" t="str">
        <f aca="false">IF(L52="","",IF(ABS(L52)&lt;=O52,"Yes","No"))</f>
        <v>No</v>
      </c>
      <c r="S52" s="32" t="str">
        <f aca="false">IF(L52="","",IF(ABS(L52)&lt;=1.96*O52,"Yes","No"))</f>
        <v>Yes</v>
      </c>
      <c r="T52" s="59" t="n">
        <f aca="false">IF(D52="","",ROUND(SQRT(((D52+G52)*O52/100)^2+(J52*(D52+G52)*0.12018)^2),0))</f>
        <v>7</v>
      </c>
      <c r="U52" s="32"/>
    </row>
    <row r="53" customFormat="false" ht="15" hidden="false" customHeight="false" outlineLevel="0" collapsed="false">
      <c r="A53" s="32" t="s">
        <v>230</v>
      </c>
      <c r="B53" s="32" t="s">
        <v>231</v>
      </c>
      <c r="C53" s="32" t="s">
        <v>231</v>
      </c>
      <c r="D53" s="59" t="n">
        <v>467</v>
      </c>
      <c r="E53" s="59" t="n">
        <v>494</v>
      </c>
      <c r="F53" s="68" t="n">
        <f aca="false">IF(E53="","",D53-E53)</f>
        <v>-27</v>
      </c>
      <c r="G53" s="59" t="n">
        <v>459</v>
      </c>
      <c r="H53" s="59" t="n">
        <v>519</v>
      </c>
      <c r="I53" s="68" t="n">
        <f aca="false">IF(H53="","",G53-H53)</f>
        <v>-60</v>
      </c>
      <c r="J53" s="40" t="n">
        <f aca="false">IF(OR(D53="",D53+G53=0),"",D53/(D53+G53))</f>
        <v>0.504319654427646</v>
      </c>
      <c r="K53" s="40" t="n">
        <f aca="false">IF(E53="","",E53/(E53+H53))</f>
        <v>0.487660414610069</v>
      </c>
      <c r="L53" s="69" t="n">
        <f aca="false">IF(OR(K53="",J53=""),"",(J53-K53)*100)</f>
        <v>1.66592398175767</v>
      </c>
      <c r="M53" s="36" t="n">
        <v>3.13000038523245</v>
      </c>
      <c r="N53" s="36" t="n">
        <v>1.27738870891262</v>
      </c>
      <c r="O53" s="36" t="n">
        <f aca="false">SQRT(M53^2+N53^2)</f>
        <v>3.38062484242377</v>
      </c>
      <c r="P53" s="40" t="n">
        <f aca="false">IF(J53="","",MAX(0,J53-1.96*O53/100))</f>
        <v>0.43805940751614</v>
      </c>
      <c r="Q53" s="40" t="n">
        <f aca="false">IF(J53="","",MIN(1,J53+1.96*O53/100))</f>
        <v>0.570579901339152</v>
      </c>
      <c r="R53" s="32" t="str">
        <f aca="false">IF(L53="","",IF(ABS(L53)&lt;=O53,"Yes","No"))</f>
        <v>Yes</v>
      </c>
      <c r="S53" s="32" t="str">
        <f aca="false">IF(L53="","",IF(ABS(L53)&lt;=1.96*O53,"Yes","No"))</f>
        <v>Yes</v>
      </c>
      <c r="T53" s="59" t="n">
        <f aca="false">IF(D53="","",ROUND(SQRT(((D53+G53)*O53/100)^2+(J53*(D53+G53)*0.07933)^2),0))</f>
        <v>49</v>
      </c>
      <c r="U53" s="32"/>
    </row>
    <row r="54" customFormat="false" ht="15" hidden="false" customHeight="false" outlineLevel="0" collapsed="false">
      <c r="A54" s="32" t="s">
        <v>230</v>
      </c>
      <c r="B54" s="32" t="s">
        <v>232</v>
      </c>
      <c r="C54" s="32" t="s">
        <v>233</v>
      </c>
      <c r="D54" s="59" t="n">
        <v>320</v>
      </c>
      <c r="E54" s="59" t="n">
        <v>264</v>
      </c>
      <c r="F54" s="68" t="n">
        <f aca="false">IF(E54="","",D54-E54)</f>
        <v>56</v>
      </c>
      <c r="G54" s="59" t="n">
        <v>82</v>
      </c>
      <c r="H54" s="59" t="n">
        <v>71</v>
      </c>
      <c r="I54" s="68" t="n">
        <f aca="false">IF(H54="","",G54-H54)</f>
        <v>11</v>
      </c>
      <c r="J54" s="40" t="n">
        <f aca="false">IF(OR(D54="",D54+G54=0),"",D54/(D54+G54))</f>
        <v>0.796019900497513</v>
      </c>
      <c r="K54" s="40" t="n">
        <f aca="false">IF(E54="","",E54/(E54+H54))</f>
        <v>0.788059701492537</v>
      </c>
      <c r="L54" s="69" t="n">
        <f aca="false">IF(OR(K54="",J54=""),"",(J54-K54)*100)</f>
        <v>0.796019900497513</v>
      </c>
      <c r="M54" s="36" t="n">
        <v>6.1244360674486</v>
      </c>
      <c r="N54" s="36" t="n">
        <v>1.27738870891262</v>
      </c>
      <c r="O54" s="36" t="n">
        <f aca="false">SQRT(M54^2+N54^2)</f>
        <v>6.25623201759036</v>
      </c>
      <c r="P54" s="40" t="n">
        <f aca="false">IF(J54="","",MAX(0,J54-1.96*O54/100))</f>
        <v>0.673397752952741</v>
      </c>
      <c r="Q54" s="40" t="n">
        <f aca="false">IF(J54="","",MIN(1,J54+1.96*O54/100))</f>
        <v>0.918642048042284</v>
      </c>
      <c r="R54" s="32" t="str">
        <f aca="false">IF(L54="","",IF(ABS(L54)&lt;=O54,"Yes","No"))</f>
        <v>Yes</v>
      </c>
      <c r="S54" s="32" t="str">
        <f aca="false">IF(L54="","",IF(ABS(L54)&lt;=1.96*O54,"Yes","No"))</f>
        <v>Yes</v>
      </c>
      <c r="T54" s="59" t="n">
        <f aca="false">IF(D54="","",ROUND(SQRT(((D54+G54)*O54/100)^2+(J54*(D54+G54)*0.12018)^2),0))</f>
        <v>46</v>
      </c>
      <c r="U54" s="32"/>
    </row>
    <row r="55" customFormat="false" ht="15" hidden="false" customHeight="false" outlineLevel="0" collapsed="false">
      <c r="A55" s="32" t="s">
        <v>230</v>
      </c>
      <c r="B55" s="32" t="s">
        <v>232</v>
      </c>
      <c r="C55" s="32" t="s">
        <v>234</v>
      </c>
      <c r="D55" s="59" t="n">
        <v>225</v>
      </c>
      <c r="E55" s="59" t="n">
        <v>152</v>
      </c>
      <c r="F55" s="68" t="n">
        <f aca="false">IF(E55="","",D55-E55)</f>
        <v>73</v>
      </c>
      <c r="G55" s="59" t="n">
        <v>72</v>
      </c>
      <c r="H55" s="59" t="n">
        <v>57</v>
      </c>
      <c r="I55" s="68" t="n">
        <f aca="false">IF(H55="","",G55-H55)</f>
        <v>15</v>
      </c>
      <c r="J55" s="40" t="n">
        <f aca="false">IF(OR(D55="",D55+G55=0),"",D55/(D55+G55))</f>
        <v>0.757575757575758</v>
      </c>
      <c r="K55" s="40" t="n">
        <f aca="false">IF(E55="","",E55/(E55+H55))</f>
        <v>0.727272727272727</v>
      </c>
      <c r="L55" s="69" t="n">
        <f aca="false">IF(OR(K55="",J55=""),"",(J55-K55)*100)</f>
        <v>3.03030303030303</v>
      </c>
      <c r="M55" s="36" t="n">
        <v>6.1244360674486</v>
      </c>
      <c r="N55" s="36" t="n">
        <v>1.27738870891262</v>
      </c>
      <c r="O55" s="36" t="n">
        <f aca="false">SQRT(M55^2+N55^2)</f>
        <v>6.25623201759036</v>
      </c>
      <c r="P55" s="40" t="n">
        <f aca="false">IF(J55="","",MAX(0,J55-1.96*O55/100))</f>
        <v>0.634953610030987</v>
      </c>
      <c r="Q55" s="40" t="n">
        <f aca="false">IF(J55="","",MIN(1,J55+1.96*O55/100))</f>
        <v>0.880197905120529</v>
      </c>
      <c r="R55" s="32" t="str">
        <f aca="false">IF(L55="","",IF(ABS(L55)&lt;=O55,"Yes","No"))</f>
        <v>Yes</v>
      </c>
      <c r="S55" s="32" t="str">
        <f aca="false">IF(L55="","",IF(ABS(L55)&lt;=1.96*O55,"Yes","No"))</f>
        <v>Yes</v>
      </c>
      <c r="T55" s="59" t="n">
        <f aca="false">IF(D55="","",ROUND(SQRT(((D55+G55)*O55/100)^2+(J55*(D55+G55)*0.12018)^2),0))</f>
        <v>33</v>
      </c>
      <c r="U55" s="32"/>
    </row>
    <row r="56" customFormat="false" ht="15" hidden="false" customHeight="false" outlineLevel="0" collapsed="false">
      <c r="A56" s="32" t="s">
        <v>230</v>
      </c>
      <c r="B56" s="32" t="s">
        <v>232</v>
      </c>
      <c r="C56" s="32" t="s">
        <v>235</v>
      </c>
      <c r="D56" s="59" t="n">
        <v>245</v>
      </c>
      <c r="E56" s="59" t="n">
        <v>191</v>
      </c>
      <c r="F56" s="68" t="n">
        <f aca="false">IF(E56="","",D56-E56)</f>
        <v>54</v>
      </c>
      <c r="G56" s="59" t="n">
        <v>69</v>
      </c>
      <c r="H56" s="59" t="n">
        <v>48</v>
      </c>
      <c r="I56" s="68" t="n">
        <f aca="false">IF(H56="","",G56-H56)</f>
        <v>21</v>
      </c>
      <c r="J56" s="40" t="n">
        <f aca="false">IF(OR(D56="",D56+G56=0),"",D56/(D56+G56))</f>
        <v>0.780254777070064</v>
      </c>
      <c r="K56" s="40" t="n">
        <f aca="false">IF(E56="","",E56/(E56+H56))</f>
        <v>0.799163179916318</v>
      </c>
      <c r="L56" s="69" t="n">
        <f aca="false">IF(OR(K56="",J56=""),"",(J56-K56)*100)</f>
        <v>-1.89084028462543</v>
      </c>
      <c r="M56" s="36" t="n">
        <v>6.1244360674486</v>
      </c>
      <c r="N56" s="36" t="n">
        <v>1.27738870891262</v>
      </c>
      <c r="O56" s="36" t="n">
        <f aca="false">SQRT(M56^2+N56^2)</f>
        <v>6.25623201759036</v>
      </c>
      <c r="P56" s="40" t="n">
        <f aca="false">IF(J56="","",MAX(0,J56-1.96*O56/100))</f>
        <v>0.657632629525293</v>
      </c>
      <c r="Q56" s="40" t="n">
        <f aca="false">IF(J56="","",MIN(1,J56+1.96*O56/100))</f>
        <v>0.902876924614835</v>
      </c>
      <c r="R56" s="32" t="str">
        <f aca="false">IF(L56="","",IF(ABS(L56)&lt;=O56,"Yes","No"))</f>
        <v>Yes</v>
      </c>
      <c r="S56" s="32" t="str">
        <f aca="false">IF(L56="","",IF(ABS(L56)&lt;=1.96*O56,"Yes","No"))</f>
        <v>Yes</v>
      </c>
      <c r="T56" s="59" t="n">
        <f aca="false">IF(D56="","",ROUND(SQRT(((D56+G56)*O56/100)^2+(J56*(D56+G56)*0.12018)^2),0))</f>
        <v>35</v>
      </c>
      <c r="U56" s="32"/>
    </row>
    <row r="57" customFormat="false" ht="15" hidden="false" customHeight="false" outlineLevel="0" collapsed="false">
      <c r="A57" s="32" t="s">
        <v>230</v>
      </c>
      <c r="B57" s="32" t="s">
        <v>232</v>
      </c>
      <c r="C57" s="32" t="s">
        <v>236</v>
      </c>
      <c r="D57" s="59" t="n">
        <v>221</v>
      </c>
      <c r="E57" s="59" t="n">
        <v>182</v>
      </c>
      <c r="F57" s="68" t="n">
        <f aca="false">IF(E57="","",D57-E57)</f>
        <v>39</v>
      </c>
      <c r="G57" s="59" t="n">
        <v>76</v>
      </c>
      <c r="H57" s="59" t="n">
        <v>56</v>
      </c>
      <c r="I57" s="68" t="n">
        <f aca="false">IF(H57="","",G57-H57)</f>
        <v>20</v>
      </c>
      <c r="J57" s="40" t="n">
        <f aca="false">IF(OR(D57="",D57+G57=0),"",D57/(D57+G57))</f>
        <v>0.744107744107744</v>
      </c>
      <c r="K57" s="40" t="n">
        <f aca="false">IF(E57="","",E57/(E57+H57))</f>
        <v>0.764705882352941</v>
      </c>
      <c r="L57" s="69" t="n">
        <f aca="false">IF(OR(K57="",J57=""),"",(J57-K57)*100)</f>
        <v>-2.0598138245197</v>
      </c>
      <c r="M57" s="36" t="n">
        <v>6.1244360674486</v>
      </c>
      <c r="N57" s="36" t="n">
        <v>1.27738870891262</v>
      </c>
      <c r="O57" s="36" t="n">
        <f aca="false">SQRT(M57^2+N57^2)</f>
        <v>6.25623201759036</v>
      </c>
      <c r="P57" s="40" t="n">
        <f aca="false">IF(J57="","",MAX(0,J57-1.96*O57/100))</f>
        <v>0.621485596562973</v>
      </c>
      <c r="Q57" s="40" t="n">
        <f aca="false">IF(J57="","",MIN(1,J57+1.96*O57/100))</f>
        <v>0.866729891652515</v>
      </c>
      <c r="R57" s="32" t="str">
        <f aca="false">IF(L57="","",IF(ABS(L57)&lt;=O57,"Yes","No"))</f>
        <v>Yes</v>
      </c>
      <c r="S57" s="32" t="str">
        <f aca="false">IF(L57="","",IF(ABS(L57)&lt;=1.96*O57,"Yes","No"))</f>
        <v>Yes</v>
      </c>
      <c r="T57" s="59" t="n">
        <f aca="false">IF(D57="","",ROUND(SQRT(((D57+G57)*O57/100)^2+(J57*(D57+G57)*0.12018)^2),0))</f>
        <v>32</v>
      </c>
      <c r="U57" s="32"/>
    </row>
    <row r="58" customFormat="false" ht="15" hidden="false" customHeight="false" outlineLevel="0" collapsed="false">
      <c r="A58" s="32" t="s">
        <v>230</v>
      </c>
      <c r="B58" s="32" t="s">
        <v>232</v>
      </c>
      <c r="C58" s="32" t="s">
        <v>237</v>
      </c>
      <c r="D58" s="59" t="n">
        <v>248</v>
      </c>
      <c r="E58" s="59" t="n">
        <v>182</v>
      </c>
      <c r="F58" s="68" t="n">
        <f aca="false">IF(E58="","",D58-E58)</f>
        <v>66</v>
      </c>
      <c r="G58" s="59" t="n">
        <v>73</v>
      </c>
      <c r="H58" s="59" t="n">
        <v>50</v>
      </c>
      <c r="I58" s="68" t="n">
        <f aca="false">IF(H58="","",G58-H58)</f>
        <v>23</v>
      </c>
      <c r="J58" s="40" t="n">
        <f aca="false">IF(OR(D58="",D58+G58=0),"",D58/(D58+G58))</f>
        <v>0.772585669781931</v>
      </c>
      <c r="K58" s="40" t="n">
        <f aca="false">IF(E58="","",E58/(E58+H58))</f>
        <v>0.78448275862069</v>
      </c>
      <c r="L58" s="69" t="n">
        <f aca="false">IF(OR(K58="",J58=""),"",(J58-K58)*100)</f>
        <v>-1.18970888387582</v>
      </c>
      <c r="M58" s="36" t="n">
        <v>6.1244360674486</v>
      </c>
      <c r="N58" s="36" t="n">
        <v>1.27738870891262</v>
      </c>
      <c r="O58" s="36" t="n">
        <f aca="false">SQRT(M58^2+N58^2)</f>
        <v>6.25623201759036</v>
      </c>
      <c r="P58" s="40" t="n">
        <f aca="false">IF(J58="","",MAX(0,J58-1.96*O58/100))</f>
        <v>0.64996352223716</v>
      </c>
      <c r="Q58" s="40" t="n">
        <f aca="false">IF(J58="","",MIN(1,J58+1.96*O58/100))</f>
        <v>0.895207817326703</v>
      </c>
      <c r="R58" s="32" t="str">
        <f aca="false">IF(L58="","",IF(ABS(L58)&lt;=O58,"Yes","No"))</f>
        <v>Yes</v>
      </c>
      <c r="S58" s="32" t="str">
        <f aca="false">IF(L58="","",IF(ABS(L58)&lt;=1.96*O58,"Yes","No"))</f>
        <v>Yes</v>
      </c>
      <c r="T58" s="59" t="n">
        <f aca="false">IF(D58="","",ROUND(SQRT(((D58+G58)*O58/100)^2+(J58*(D58+G58)*0.12018)^2),0))</f>
        <v>36</v>
      </c>
      <c r="U58" s="32"/>
    </row>
    <row r="59" customFormat="false" ht="15" hidden="false" customHeight="false" outlineLevel="0" collapsed="false">
      <c r="A59" s="32" t="s">
        <v>230</v>
      </c>
      <c r="B59" s="32" t="s">
        <v>232</v>
      </c>
      <c r="C59" s="32" t="s">
        <v>238</v>
      </c>
      <c r="D59" s="59" t="n">
        <v>318</v>
      </c>
      <c r="E59" s="59" t="n">
        <v>258</v>
      </c>
      <c r="F59" s="68" t="n">
        <f aca="false">IF(E59="","",D59-E59)</f>
        <v>60</v>
      </c>
      <c r="G59" s="59" t="n">
        <v>112</v>
      </c>
      <c r="H59" s="59" t="n">
        <v>100</v>
      </c>
      <c r="I59" s="68" t="n">
        <f aca="false">IF(H59="","",G59-H59)</f>
        <v>12</v>
      </c>
      <c r="J59" s="40" t="n">
        <f aca="false">IF(OR(D59="",D59+G59=0),"",D59/(D59+G59))</f>
        <v>0.73953488372093</v>
      </c>
      <c r="K59" s="40" t="n">
        <f aca="false">IF(E59="","",E59/(E59+H59))</f>
        <v>0.720670391061453</v>
      </c>
      <c r="L59" s="69" t="n">
        <f aca="false">IF(OR(K59="",J59=""),"",(J59-K59)*100)</f>
        <v>1.88644926594778</v>
      </c>
      <c r="M59" s="36" t="n">
        <v>6.1244360674486</v>
      </c>
      <c r="N59" s="36" t="n">
        <v>1.27738870891262</v>
      </c>
      <c r="O59" s="36" t="n">
        <f aca="false">SQRT(M59^2+N59^2)</f>
        <v>6.25623201759036</v>
      </c>
      <c r="P59" s="40" t="n">
        <f aca="false">IF(J59="","",MAX(0,J59-1.96*O59/100))</f>
        <v>0.616912736176159</v>
      </c>
      <c r="Q59" s="40" t="n">
        <f aca="false">IF(J59="","",MIN(1,J59+1.96*O59/100))</f>
        <v>0.862157031265701</v>
      </c>
      <c r="R59" s="32" t="str">
        <f aca="false">IF(L59="","",IF(ABS(L59)&lt;=O59,"Yes","No"))</f>
        <v>Yes</v>
      </c>
      <c r="S59" s="32" t="str">
        <f aca="false">IF(L59="","",IF(ABS(L59)&lt;=1.96*O59,"Yes","No"))</f>
        <v>Yes</v>
      </c>
      <c r="T59" s="59" t="n">
        <f aca="false">IF(D59="","",ROUND(SQRT(((D59+G59)*O59/100)^2+(J59*(D59+G59)*0.12018)^2),0))</f>
        <v>47</v>
      </c>
      <c r="U59" s="32"/>
    </row>
    <row r="60" customFormat="false" ht="15" hidden="false" customHeight="false" outlineLevel="0" collapsed="false">
      <c r="A60" s="32" t="s">
        <v>230</v>
      </c>
      <c r="B60" s="32" t="s">
        <v>232</v>
      </c>
      <c r="C60" s="32" t="s">
        <v>239</v>
      </c>
      <c r="D60" s="59" t="n">
        <v>770</v>
      </c>
      <c r="E60" s="59" t="n">
        <v>611</v>
      </c>
      <c r="F60" s="68" t="n">
        <f aca="false">IF(E60="","",D60-E60)</f>
        <v>159</v>
      </c>
      <c r="G60" s="59" t="n">
        <v>232</v>
      </c>
      <c r="H60" s="59" t="n">
        <v>154</v>
      </c>
      <c r="I60" s="68" t="n">
        <f aca="false">IF(H60="","",G60-H60)</f>
        <v>78</v>
      </c>
      <c r="J60" s="40" t="n">
        <f aca="false">IF(OR(D60="",D60+G60=0),"",D60/(D60+G60))</f>
        <v>0.768463073852295</v>
      </c>
      <c r="K60" s="40" t="n">
        <f aca="false">IF(E60="","",E60/(E60+H60))</f>
        <v>0.798692810457516</v>
      </c>
      <c r="L60" s="69" t="n">
        <f aca="false">IF(OR(K60="",J60=""),"",(J60-K60)*100)</f>
        <v>-3.0229736605221</v>
      </c>
      <c r="M60" s="36" t="n">
        <v>3.13000038523245</v>
      </c>
      <c r="N60" s="36" t="n">
        <v>1.27738870891262</v>
      </c>
      <c r="O60" s="36" t="n">
        <f aca="false">SQRT(M60^2+N60^2)</f>
        <v>3.38062484242377</v>
      </c>
      <c r="P60" s="40" t="n">
        <f aca="false">IF(J60="","",MAX(0,J60-1.96*O60/100))</f>
        <v>0.70220282694079</v>
      </c>
      <c r="Q60" s="40" t="n">
        <f aca="false">IF(J60="","",MIN(1,J60+1.96*O60/100))</f>
        <v>0.834723320763801</v>
      </c>
      <c r="R60" s="32" t="str">
        <f aca="false">IF(L60="","",IF(ABS(L60)&lt;=O60,"Yes","No"))</f>
        <v>Yes</v>
      </c>
      <c r="S60" s="32" t="str">
        <f aca="false">IF(L60="","",IF(ABS(L60)&lt;=1.96*O60,"Yes","No"))</f>
        <v>Yes</v>
      </c>
      <c r="T60" s="59" t="n">
        <f aca="false">IF(D60="","",ROUND(SQRT(((D60+G60)*O60/100)^2+(J60*(D60+G60)*0.07933)^2),0))</f>
        <v>70</v>
      </c>
      <c r="U60" s="32"/>
    </row>
    <row r="61" customFormat="false" ht="15" hidden="false" customHeight="false" outlineLevel="0" collapsed="false">
      <c r="A61" s="32" t="s">
        <v>230</v>
      </c>
      <c r="B61" s="32" t="s">
        <v>232</v>
      </c>
      <c r="C61" s="32" t="s">
        <v>240</v>
      </c>
      <c r="D61" s="59" t="n">
        <v>284</v>
      </c>
      <c r="E61" s="59" t="n">
        <v>280</v>
      </c>
      <c r="F61" s="68" t="n">
        <f aca="false">IF(E61="","",D61-E61)</f>
        <v>4</v>
      </c>
      <c r="G61" s="59" t="n">
        <v>142</v>
      </c>
      <c r="H61" s="59" t="n">
        <v>119</v>
      </c>
      <c r="I61" s="68" t="n">
        <f aca="false">IF(H61="","",G61-H61)</f>
        <v>23</v>
      </c>
      <c r="J61" s="40" t="n">
        <f aca="false">IF(OR(D61="",D61+G61=0),"",D61/(D61+G61))</f>
        <v>0.666666666666667</v>
      </c>
      <c r="K61" s="40" t="n">
        <f aca="false">IF(E61="","",E61/(E61+H61))</f>
        <v>0.701754385964912</v>
      </c>
      <c r="L61" s="69" t="n">
        <f aca="false">IF(OR(K61="",J61=""),"",(J61-K61)*100)</f>
        <v>-3.50877192982456</v>
      </c>
      <c r="M61" s="36" t="n">
        <v>6.1244360674486</v>
      </c>
      <c r="N61" s="36" t="n">
        <v>1.27738870891262</v>
      </c>
      <c r="O61" s="36" t="n">
        <f aca="false">SQRT(M61^2+N61^2)</f>
        <v>6.25623201759036</v>
      </c>
      <c r="P61" s="40" t="n">
        <f aca="false">IF(J61="","",MAX(0,J61-1.96*O61/100))</f>
        <v>0.544044519121896</v>
      </c>
      <c r="Q61" s="40" t="n">
        <f aca="false">IF(J61="","",MIN(1,J61+1.96*O61/100))</f>
        <v>0.789288814211438</v>
      </c>
      <c r="R61" s="32" t="str">
        <f aca="false">IF(L61="","",IF(ABS(L61)&lt;=O61,"Yes","No"))</f>
        <v>Yes</v>
      </c>
      <c r="S61" s="32" t="str">
        <f aca="false">IF(L61="","",IF(ABS(L61)&lt;=1.96*O61,"Yes","No"))</f>
        <v>Yes</v>
      </c>
      <c r="T61" s="59" t="n">
        <f aca="false">IF(D61="","",ROUND(SQRT(((D61+G61)*O61/100)^2+(J61*(D61+G61)*0.12018)^2),0))</f>
        <v>43</v>
      </c>
      <c r="U61" s="32"/>
    </row>
    <row r="62" customFormat="false" ht="15" hidden="false" customHeight="false" outlineLevel="0" collapsed="false">
      <c r="A62" s="32" t="s">
        <v>230</v>
      </c>
      <c r="B62" s="32" t="s">
        <v>232</v>
      </c>
      <c r="C62" s="32" t="s">
        <v>241</v>
      </c>
      <c r="D62" s="59" t="n">
        <v>495</v>
      </c>
      <c r="E62" s="59" t="n">
        <v>425</v>
      </c>
      <c r="F62" s="68" t="n">
        <f aca="false">IF(E62="","",D62-E62)</f>
        <v>70</v>
      </c>
      <c r="G62" s="59" t="n">
        <v>253</v>
      </c>
      <c r="H62" s="59" t="n">
        <v>264</v>
      </c>
      <c r="I62" s="68" t="n">
        <f aca="false">IF(H62="","",G62-H62)</f>
        <v>-11</v>
      </c>
      <c r="J62" s="40" t="n">
        <f aca="false">IF(OR(D62="",D62+G62=0),"",D62/(D62+G62))</f>
        <v>0.661764705882353</v>
      </c>
      <c r="K62" s="40" t="n">
        <f aca="false">IF(E62="","",E62/(E62+H62))</f>
        <v>0.616835994194485</v>
      </c>
      <c r="L62" s="69" t="n">
        <f aca="false">IF(OR(K62="",J62=""),"",(J62-K62)*100)</f>
        <v>4.49287116878682</v>
      </c>
      <c r="M62" s="36" t="n">
        <v>3.89965734386083</v>
      </c>
      <c r="N62" s="36" t="n">
        <v>1.27738870891262</v>
      </c>
      <c r="O62" s="36" t="n">
        <f aca="false">SQRT(M62^2+N62^2)</f>
        <v>4.10354107000102</v>
      </c>
      <c r="P62" s="40" t="n">
        <f aca="false">IF(J62="","",MAX(0,J62-1.96*O62/100))</f>
        <v>0.581335300910333</v>
      </c>
      <c r="Q62" s="40" t="n">
        <f aca="false">IF(J62="","",MIN(1,J62+1.96*O62/100))</f>
        <v>0.742194110854373</v>
      </c>
      <c r="R62" s="32" t="str">
        <f aca="false">IF(L62="","",IF(ABS(L62)&lt;=O62,"Yes","No"))</f>
        <v>No</v>
      </c>
      <c r="S62" s="32" t="str">
        <f aca="false">IF(L62="","",IF(ABS(L62)&lt;=1.96*O62,"Yes","No"))</f>
        <v>Yes</v>
      </c>
      <c r="T62" s="59" t="n">
        <f aca="false">IF(D62="","",ROUND(SQRT(((D62+G62)*O62/100)^2+(J62*(D62+G62)*0.07897)^2),0))</f>
        <v>50</v>
      </c>
      <c r="U62" s="32"/>
    </row>
    <row r="63" customFormat="false" ht="15" hidden="false" customHeight="false" outlineLevel="0" collapsed="false">
      <c r="A63" s="32" t="s">
        <v>230</v>
      </c>
      <c r="B63" s="32" t="s">
        <v>232</v>
      </c>
      <c r="C63" s="32" t="s">
        <v>242</v>
      </c>
      <c r="D63" s="59" t="n">
        <v>373</v>
      </c>
      <c r="E63" s="59" t="n">
        <v>339</v>
      </c>
      <c r="F63" s="68" t="n">
        <f aca="false">IF(E63="","",D63-E63)</f>
        <v>34</v>
      </c>
      <c r="G63" s="59" t="n">
        <v>193</v>
      </c>
      <c r="H63" s="59" t="n">
        <v>205</v>
      </c>
      <c r="I63" s="68" t="n">
        <f aca="false">IF(H63="","",G63-H63)</f>
        <v>-12</v>
      </c>
      <c r="J63" s="40" t="n">
        <f aca="false">IF(OR(D63="",D63+G63=0),"",D63/(D63+G63))</f>
        <v>0.659010600706714</v>
      </c>
      <c r="K63" s="40" t="n">
        <f aca="false">IF(E63="","",E63/(E63+H63))</f>
        <v>0.623161764705882</v>
      </c>
      <c r="L63" s="69" t="n">
        <f aca="false">IF(OR(K63="",J63=""),"",(J63-K63)*100)</f>
        <v>3.58488360008314</v>
      </c>
      <c r="M63" s="36" t="n">
        <v>3.89965734386083</v>
      </c>
      <c r="N63" s="36" t="n">
        <v>1.27738870891262</v>
      </c>
      <c r="O63" s="36" t="n">
        <f aca="false">SQRT(M63^2+N63^2)</f>
        <v>4.10354107000102</v>
      </c>
      <c r="P63" s="40" t="n">
        <f aca="false">IF(J63="","",MAX(0,J63-1.96*O63/100))</f>
        <v>0.578581195734694</v>
      </c>
      <c r="Q63" s="40" t="n">
        <f aca="false">IF(J63="","",MIN(1,J63+1.96*O63/100))</f>
        <v>0.739440005678734</v>
      </c>
      <c r="R63" s="32" t="str">
        <f aca="false">IF(L63="","",IF(ABS(L63)&lt;=O63,"Yes","No"))</f>
        <v>Yes</v>
      </c>
      <c r="S63" s="32" t="str">
        <f aca="false">IF(L63="","",IF(ABS(L63)&lt;=1.96*O63,"Yes","No"))</f>
        <v>Yes</v>
      </c>
      <c r="T63" s="59" t="n">
        <f aca="false">IF(D63="","",ROUND(SQRT(((D63+G63)*O63/100)^2+(J63*(D63+G63)*0.07897)^2),0))</f>
        <v>38</v>
      </c>
      <c r="U63" s="32"/>
    </row>
    <row r="64" customFormat="false" ht="15" hidden="false" customHeight="false" outlineLevel="0" collapsed="false">
      <c r="A64" s="32" t="s">
        <v>230</v>
      </c>
      <c r="B64" s="32" t="s">
        <v>232</v>
      </c>
      <c r="C64" s="32" t="s">
        <v>243</v>
      </c>
      <c r="D64" s="59" t="n">
        <v>334</v>
      </c>
      <c r="E64" s="59" t="n">
        <v>287</v>
      </c>
      <c r="F64" s="68" t="n">
        <f aca="false">IF(E64="","",D64-E64)</f>
        <v>47</v>
      </c>
      <c r="G64" s="59" t="n">
        <v>126</v>
      </c>
      <c r="H64" s="59" t="n">
        <v>97</v>
      </c>
      <c r="I64" s="68" t="n">
        <f aca="false">IF(H64="","",G64-H64)</f>
        <v>29</v>
      </c>
      <c r="J64" s="40" t="n">
        <f aca="false">IF(OR(D64="",D64+G64=0),"",D64/(D64+G64))</f>
        <v>0.726086956521739</v>
      </c>
      <c r="K64" s="40" t="n">
        <f aca="false">IF(E64="","",E64/(E64+H64))</f>
        <v>0.747395833333333</v>
      </c>
      <c r="L64" s="69" t="n">
        <f aca="false">IF(OR(K64="",J64=""),"",(J64-K64)*100)</f>
        <v>-2.13088768115942</v>
      </c>
      <c r="M64" s="36" t="n">
        <v>6.1244360674486</v>
      </c>
      <c r="N64" s="36" t="n">
        <v>1.27738870891262</v>
      </c>
      <c r="O64" s="36" t="n">
        <f aca="false">SQRT(M64^2+N64^2)</f>
        <v>6.25623201759036</v>
      </c>
      <c r="P64" s="40" t="n">
        <f aca="false">IF(J64="","",MAX(0,J64-1.96*O64/100))</f>
        <v>0.603464808976968</v>
      </c>
      <c r="Q64" s="40" t="n">
        <f aca="false">IF(J64="","",MIN(1,J64+1.96*O64/100))</f>
        <v>0.84870910406651</v>
      </c>
      <c r="R64" s="32" t="str">
        <f aca="false">IF(L64="","",IF(ABS(L64)&lt;=O64,"Yes","No"))</f>
        <v>Yes</v>
      </c>
      <c r="S64" s="32" t="str">
        <f aca="false">IF(L64="","",IF(ABS(L64)&lt;=1.96*O64,"Yes","No"))</f>
        <v>Yes</v>
      </c>
      <c r="T64" s="59" t="n">
        <f aca="false">IF(D64="","",ROUND(SQRT(((D64+G64)*O64/100)^2+(J64*(D64+G64)*0.12018)^2),0))</f>
        <v>49</v>
      </c>
      <c r="U64" s="32"/>
    </row>
    <row r="65" customFormat="false" ht="15" hidden="false" customHeight="false" outlineLevel="0" collapsed="false">
      <c r="A65" s="32" t="s">
        <v>230</v>
      </c>
      <c r="B65" s="32" t="s">
        <v>232</v>
      </c>
      <c r="C65" s="32" t="s">
        <v>244</v>
      </c>
      <c r="D65" s="59" t="n">
        <v>405</v>
      </c>
      <c r="E65" s="59" t="n">
        <v>327</v>
      </c>
      <c r="F65" s="68" t="n">
        <f aca="false">IF(E65="","",D65-E65)</f>
        <v>78</v>
      </c>
      <c r="G65" s="59" t="n">
        <v>163</v>
      </c>
      <c r="H65" s="59" t="n">
        <v>159</v>
      </c>
      <c r="I65" s="68" t="n">
        <f aca="false">IF(H65="","",G65-H65)</f>
        <v>4</v>
      </c>
      <c r="J65" s="40" t="n">
        <f aca="false">IF(OR(D65="",D65+G65=0),"",D65/(D65+G65))</f>
        <v>0.713028169014085</v>
      </c>
      <c r="K65" s="40" t="n">
        <f aca="false">IF(E65="","",E65/(E65+H65))</f>
        <v>0.67283950617284</v>
      </c>
      <c r="L65" s="69" t="n">
        <f aca="false">IF(OR(K65="",J65=""),"",(J65-K65)*100)</f>
        <v>4.0188662841245</v>
      </c>
      <c r="M65" s="36" t="n">
        <v>3.89965734386083</v>
      </c>
      <c r="N65" s="36" t="n">
        <v>1.27738870891262</v>
      </c>
      <c r="O65" s="36" t="n">
        <f aca="false">SQRT(M65^2+N65^2)</f>
        <v>4.10354107000102</v>
      </c>
      <c r="P65" s="40" t="n">
        <f aca="false">IF(J65="","",MAX(0,J65-1.96*O65/100))</f>
        <v>0.632598764042065</v>
      </c>
      <c r="Q65" s="40" t="n">
        <f aca="false">IF(J65="","",MIN(1,J65+1.96*O65/100))</f>
        <v>0.793457573986105</v>
      </c>
      <c r="R65" s="32" t="str">
        <f aca="false">IF(L65="","",IF(ABS(L65)&lt;=O65,"Yes","No"))</f>
        <v>Yes</v>
      </c>
      <c r="S65" s="32" t="str">
        <f aca="false">IF(L65="","",IF(ABS(L65)&lt;=1.96*O65,"Yes","No"))</f>
        <v>Yes</v>
      </c>
      <c r="T65" s="59" t="n">
        <f aca="false">IF(D65="","",ROUND(SQRT(((D65+G65)*O65/100)^2+(J65*(D65+G65)*0.07897)^2),0))</f>
        <v>40</v>
      </c>
      <c r="U65" s="32"/>
    </row>
    <row r="66" customFormat="false" ht="15" hidden="false" customHeight="false" outlineLevel="0" collapsed="false">
      <c r="A66" s="32" t="s">
        <v>230</v>
      </c>
      <c r="B66" s="32" t="s">
        <v>232</v>
      </c>
      <c r="C66" s="32" t="s">
        <v>245</v>
      </c>
      <c r="D66" s="59" t="n">
        <v>353</v>
      </c>
      <c r="E66" s="59" t="n">
        <v>309</v>
      </c>
      <c r="F66" s="68" t="n">
        <f aca="false">IF(E66="","",D66-E66)</f>
        <v>44</v>
      </c>
      <c r="G66" s="59" t="n">
        <v>175</v>
      </c>
      <c r="H66" s="59" t="n">
        <v>187</v>
      </c>
      <c r="I66" s="68" t="n">
        <f aca="false">IF(H66="","",G66-H66)</f>
        <v>-12</v>
      </c>
      <c r="J66" s="40" t="n">
        <f aca="false">IF(OR(D66="",D66+G66=0),"",D66/(D66+G66))</f>
        <v>0.668560606060606</v>
      </c>
      <c r="K66" s="40" t="n">
        <f aca="false">IF(E66="","",E66/(E66+H66))</f>
        <v>0.622983870967742</v>
      </c>
      <c r="L66" s="69" t="n">
        <f aca="false">IF(OR(K66="",J66=""),"",(J66-K66)*100)</f>
        <v>4.55767350928642</v>
      </c>
      <c r="M66" s="36" t="n">
        <v>3.89965734386083</v>
      </c>
      <c r="N66" s="36" t="n">
        <v>1.27738870891262</v>
      </c>
      <c r="O66" s="36" t="n">
        <f aca="false">SQRT(M66^2+N66^2)</f>
        <v>4.10354107000102</v>
      </c>
      <c r="P66" s="40" t="n">
        <f aca="false">IF(J66="","",MAX(0,J66-1.96*O66/100))</f>
        <v>0.588131201088586</v>
      </c>
      <c r="Q66" s="40" t="n">
        <f aca="false">IF(J66="","",MIN(1,J66+1.96*O66/100))</f>
        <v>0.748990011032626</v>
      </c>
      <c r="R66" s="32" t="str">
        <f aca="false">IF(L66="","",IF(ABS(L66)&lt;=O66,"Yes","No"))</f>
        <v>No</v>
      </c>
      <c r="S66" s="32" t="str">
        <f aca="false">IF(L66="","",IF(ABS(L66)&lt;=1.96*O66,"Yes","No"))</f>
        <v>Yes</v>
      </c>
      <c r="T66" s="59" t="n">
        <f aca="false">IF(D66="","",ROUND(SQRT(((D66+G66)*O66/100)^2+(J66*(D66+G66)*0.07897)^2),0))</f>
        <v>35</v>
      </c>
      <c r="U66" s="32"/>
    </row>
    <row r="67" customFormat="false" ht="15" hidden="false" customHeight="false" outlineLevel="0" collapsed="false">
      <c r="A67" s="32" t="s">
        <v>230</v>
      </c>
      <c r="B67" s="32" t="s">
        <v>232</v>
      </c>
      <c r="C67" s="32" t="s">
        <v>246</v>
      </c>
      <c r="D67" s="59" t="n">
        <v>320</v>
      </c>
      <c r="E67" s="59" t="n">
        <v>334</v>
      </c>
      <c r="F67" s="68" t="n">
        <f aca="false">IF(E67="","",D67-E67)</f>
        <v>-14</v>
      </c>
      <c r="G67" s="59" t="n">
        <v>203</v>
      </c>
      <c r="H67" s="59" t="n">
        <v>232</v>
      </c>
      <c r="I67" s="68" t="n">
        <f aca="false">IF(H67="","",G67-H67)</f>
        <v>-29</v>
      </c>
      <c r="J67" s="40" t="n">
        <f aca="false">IF(OR(D67="",D67+G67=0),"",D67/(D67+G67))</f>
        <v>0.611854684512428</v>
      </c>
      <c r="K67" s="40" t="n">
        <f aca="false">IF(E67="","",E67/(E67+H67))</f>
        <v>0.590106007067138</v>
      </c>
      <c r="L67" s="69" t="n">
        <f aca="false">IF(OR(K67="",J67=""),"",(J67-K67)*100)</f>
        <v>2.17486774452905</v>
      </c>
      <c r="M67" s="36" t="n">
        <v>6.1244360674486</v>
      </c>
      <c r="N67" s="36" t="n">
        <v>1.27738870891262</v>
      </c>
      <c r="O67" s="36" t="n">
        <f aca="false">SQRT(M67^2+N67^2)</f>
        <v>6.25623201759036</v>
      </c>
      <c r="P67" s="40" t="n">
        <f aca="false">IF(J67="","",MAX(0,J67-1.96*O67/100))</f>
        <v>0.489232536967657</v>
      </c>
      <c r="Q67" s="40" t="n">
        <f aca="false">IF(J67="","",MIN(1,J67+1.96*O67/100))</f>
        <v>0.734476832057199</v>
      </c>
      <c r="R67" s="32" t="str">
        <f aca="false">IF(L67="","",IF(ABS(L67)&lt;=O67,"Yes","No"))</f>
        <v>Yes</v>
      </c>
      <c r="S67" s="32" t="str">
        <f aca="false">IF(L67="","",IF(ABS(L67)&lt;=1.96*O67,"Yes","No"))</f>
        <v>Yes</v>
      </c>
      <c r="T67" s="59" t="n">
        <f aca="false">IF(D67="","",ROUND(SQRT(((D67+G67)*O67/100)^2+(J67*(D67+G67)*0.12018)^2),0))</f>
        <v>50</v>
      </c>
      <c r="U67" s="32"/>
    </row>
    <row r="68" customFormat="false" ht="15" hidden="false" customHeight="false" outlineLevel="0" collapsed="false">
      <c r="A68" s="32" t="s">
        <v>230</v>
      </c>
      <c r="B68" s="32" t="s">
        <v>232</v>
      </c>
      <c r="C68" s="32" t="s">
        <v>247</v>
      </c>
      <c r="D68" s="59" t="n">
        <v>318</v>
      </c>
      <c r="E68" s="59" t="n">
        <v>256</v>
      </c>
      <c r="F68" s="68" t="n">
        <f aca="false">IF(E68="","",D68-E68)</f>
        <v>62</v>
      </c>
      <c r="G68" s="59" t="n">
        <v>150</v>
      </c>
      <c r="H68" s="59" t="n">
        <v>154</v>
      </c>
      <c r="I68" s="68" t="n">
        <f aca="false">IF(H68="","",G68-H68)</f>
        <v>-4</v>
      </c>
      <c r="J68" s="40" t="n">
        <f aca="false">IF(OR(D68="",D68+G68=0),"",D68/(D68+G68))</f>
        <v>0.67948717948718</v>
      </c>
      <c r="K68" s="40" t="n">
        <f aca="false">IF(E68="","",E68/(E68+H68))</f>
        <v>0.624390243902439</v>
      </c>
      <c r="L68" s="69" t="n">
        <f aca="false">IF(OR(K68="",J68=""),"",(J68-K68)*100)</f>
        <v>5.50969355847405</v>
      </c>
      <c r="M68" s="36" t="n">
        <v>6.1244360674486</v>
      </c>
      <c r="N68" s="36" t="n">
        <v>1.27738870891262</v>
      </c>
      <c r="O68" s="36" t="n">
        <f aca="false">SQRT(M68^2+N68^2)</f>
        <v>6.25623201759036</v>
      </c>
      <c r="P68" s="40" t="n">
        <f aca="false">IF(J68="","",MAX(0,J68-1.96*O68/100))</f>
        <v>0.556865031942408</v>
      </c>
      <c r="Q68" s="40" t="n">
        <f aca="false">IF(J68="","",MIN(1,J68+1.96*O68/100))</f>
        <v>0.802109327031951</v>
      </c>
      <c r="R68" s="32" t="str">
        <f aca="false">IF(L68="","",IF(ABS(L68)&lt;=O68,"Yes","No"))</f>
        <v>Yes</v>
      </c>
      <c r="S68" s="32" t="str">
        <f aca="false">IF(L68="","",IF(ABS(L68)&lt;=1.96*O68,"Yes","No"))</f>
        <v>Yes</v>
      </c>
      <c r="T68" s="59" t="n">
        <f aca="false">IF(D68="","",ROUND(SQRT(((D68+G68)*O68/100)^2+(J68*(D68+G68)*0.12018)^2),0))</f>
        <v>48</v>
      </c>
      <c r="U68" s="32"/>
    </row>
    <row r="69" customFormat="false" ht="15" hidden="false" customHeight="false" outlineLevel="0" collapsed="false">
      <c r="A69" s="32" t="s">
        <v>230</v>
      </c>
      <c r="B69" s="32" t="s">
        <v>232</v>
      </c>
      <c r="C69" s="32" t="s">
        <v>248</v>
      </c>
      <c r="D69" s="59" t="n">
        <v>325</v>
      </c>
      <c r="E69" s="59" t="n">
        <v>274</v>
      </c>
      <c r="F69" s="68" t="n">
        <f aca="false">IF(E69="","",D69-E69)</f>
        <v>51</v>
      </c>
      <c r="G69" s="59" t="n">
        <v>99</v>
      </c>
      <c r="H69" s="59" t="n">
        <v>74</v>
      </c>
      <c r="I69" s="68" t="n">
        <f aca="false">IF(H69="","",G69-H69)</f>
        <v>25</v>
      </c>
      <c r="J69" s="40" t="n">
        <f aca="false">IF(OR(D69="",D69+G69=0),"",D69/(D69+G69))</f>
        <v>0.766509433962264</v>
      </c>
      <c r="K69" s="40" t="n">
        <f aca="false">IF(E69="","",E69/(E69+H69))</f>
        <v>0.78735632183908</v>
      </c>
      <c r="L69" s="69" t="n">
        <f aca="false">IF(OR(K69="",J69=""),"",(J69-K69)*100)</f>
        <v>-2.08468878768163</v>
      </c>
      <c r="M69" s="36" t="n">
        <v>6.1244360674486</v>
      </c>
      <c r="N69" s="36" t="n">
        <v>1.27738870891262</v>
      </c>
      <c r="O69" s="36" t="n">
        <f aca="false">SQRT(M69^2+N69^2)</f>
        <v>6.25623201759036</v>
      </c>
      <c r="P69" s="40" t="n">
        <f aca="false">IF(J69="","",MAX(0,J69-1.96*O69/100))</f>
        <v>0.643887286417493</v>
      </c>
      <c r="Q69" s="40" t="n">
        <f aca="false">IF(J69="","",MIN(1,J69+1.96*O69/100))</f>
        <v>0.889131581507035</v>
      </c>
      <c r="R69" s="32" t="str">
        <f aca="false">IF(L69="","",IF(ABS(L69)&lt;=O69,"Yes","No"))</f>
        <v>Yes</v>
      </c>
      <c r="S69" s="32" t="str">
        <f aca="false">IF(L69="","",IF(ABS(L69)&lt;=1.96*O69,"Yes","No"))</f>
        <v>Yes</v>
      </c>
      <c r="T69" s="59" t="n">
        <f aca="false">IF(D69="","",ROUND(SQRT(((D69+G69)*O69/100)^2+(J69*(D69+G69)*0.12018)^2),0))</f>
        <v>47</v>
      </c>
      <c r="U69" s="32"/>
    </row>
    <row r="70" customFormat="false" ht="15" hidden="false" customHeight="false" outlineLevel="0" collapsed="false">
      <c r="A70" s="32" t="s">
        <v>230</v>
      </c>
      <c r="B70" s="32" t="s">
        <v>232</v>
      </c>
      <c r="C70" s="32" t="s">
        <v>249</v>
      </c>
      <c r="D70" s="59" t="n">
        <v>262</v>
      </c>
      <c r="E70" s="59" t="n">
        <v>211</v>
      </c>
      <c r="F70" s="68" t="n">
        <f aca="false">IF(E70="","",D70-E70)</f>
        <v>51</v>
      </c>
      <c r="G70" s="59" t="n">
        <v>108</v>
      </c>
      <c r="H70" s="59" t="n">
        <v>83</v>
      </c>
      <c r="I70" s="68" t="n">
        <f aca="false">IF(H70="","",G70-H70)</f>
        <v>25</v>
      </c>
      <c r="J70" s="40" t="n">
        <f aca="false">IF(OR(D70="",D70+G70=0),"",D70/(D70+G70))</f>
        <v>0.708108108108108</v>
      </c>
      <c r="K70" s="40" t="n">
        <f aca="false">IF(E70="","",E70/(E70+H70))</f>
        <v>0.717687074829932</v>
      </c>
      <c r="L70" s="69" t="n">
        <f aca="false">IF(OR(K70="",J70=""),"",(J70-K70)*100)</f>
        <v>-0.95789667218239</v>
      </c>
      <c r="M70" s="36" t="n">
        <v>6.1244360674486</v>
      </c>
      <c r="N70" s="36" t="n">
        <v>1.27738870891262</v>
      </c>
      <c r="O70" s="36" t="n">
        <f aca="false">SQRT(M70^2+N70^2)</f>
        <v>6.25623201759036</v>
      </c>
      <c r="P70" s="40" t="n">
        <f aca="false">IF(J70="","",MAX(0,J70-1.96*O70/100))</f>
        <v>0.585485960563337</v>
      </c>
      <c r="Q70" s="40" t="n">
        <f aca="false">IF(J70="","",MIN(1,J70+1.96*O70/100))</f>
        <v>0.830730255652879</v>
      </c>
      <c r="R70" s="32" t="str">
        <f aca="false">IF(L70="","",IF(ABS(L70)&lt;=O70,"Yes","No"))</f>
        <v>Yes</v>
      </c>
      <c r="S70" s="32" t="str">
        <f aca="false">IF(L70="","",IF(ABS(L70)&lt;=1.96*O70,"Yes","No"))</f>
        <v>Yes</v>
      </c>
      <c r="T70" s="59" t="n">
        <f aca="false">IF(D70="","",ROUND(SQRT(((D70+G70)*O70/100)^2+(J70*(D70+G70)*0.12018)^2),0))</f>
        <v>39</v>
      </c>
      <c r="U70" s="32"/>
    </row>
    <row r="71" customFormat="false" ht="15" hidden="false" customHeight="false" outlineLevel="0" collapsed="false">
      <c r="A71" s="32" t="s">
        <v>230</v>
      </c>
      <c r="B71" s="32" t="s">
        <v>232</v>
      </c>
      <c r="C71" s="32" t="s">
        <v>250</v>
      </c>
      <c r="D71" s="59" t="n">
        <v>320</v>
      </c>
      <c r="E71" s="59" t="n">
        <v>256</v>
      </c>
      <c r="F71" s="68" t="n">
        <f aca="false">IF(E71="","",D71-E71)</f>
        <v>64</v>
      </c>
      <c r="G71" s="59" t="n">
        <v>130</v>
      </c>
      <c r="H71" s="59" t="n">
        <v>123</v>
      </c>
      <c r="I71" s="68" t="n">
        <f aca="false">IF(H71="","",G71-H71)</f>
        <v>7</v>
      </c>
      <c r="J71" s="40" t="n">
        <f aca="false">IF(OR(D71="",D71+G71=0),"",D71/(D71+G71))</f>
        <v>0.711111111111111</v>
      </c>
      <c r="K71" s="40" t="n">
        <f aca="false">IF(E71="","",E71/(E71+H71))</f>
        <v>0.675461741424802</v>
      </c>
      <c r="L71" s="69" t="n">
        <f aca="false">IF(OR(K71="",J71=""),"",(J71-K71)*100)</f>
        <v>3.56493696863091</v>
      </c>
      <c r="M71" s="36" t="n">
        <v>6.1244360674486</v>
      </c>
      <c r="N71" s="36" t="n">
        <v>1.27738870891262</v>
      </c>
      <c r="O71" s="36" t="n">
        <f aca="false">SQRT(M71^2+N71^2)</f>
        <v>6.25623201759036</v>
      </c>
      <c r="P71" s="40" t="n">
        <f aca="false">IF(J71="","",MAX(0,J71-1.96*O71/100))</f>
        <v>0.58848896356634</v>
      </c>
      <c r="Q71" s="40" t="n">
        <f aca="false">IF(J71="","",MIN(1,J71+1.96*O71/100))</f>
        <v>0.833733258655882</v>
      </c>
      <c r="R71" s="32" t="str">
        <f aca="false">IF(L71="","",IF(ABS(L71)&lt;=O71,"Yes","No"))</f>
        <v>Yes</v>
      </c>
      <c r="S71" s="32" t="str">
        <f aca="false">IF(L71="","",IF(ABS(L71)&lt;=1.96*O71,"Yes","No"))</f>
        <v>Yes</v>
      </c>
      <c r="T71" s="59" t="n">
        <f aca="false">IF(D71="","",ROUND(SQRT(((D71+G71)*O71/100)^2+(J71*(D71+G71)*0.12018)^2),0))</f>
        <v>48</v>
      </c>
      <c r="U71" s="32"/>
    </row>
    <row r="72" customFormat="false" ht="15" hidden="false" customHeight="false" outlineLevel="0" collapsed="false">
      <c r="A72" s="32" t="s">
        <v>230</v>
      </c>
      <c r="B72" s="32" t="s">
        <v>232</v>
      </c>
      <c r="C72" s="32" t="s">
        <v>251</v>
      </c>
      <c r="D72" s="59" t="n">
        <v>243</v>
      </c>
      <c r="E72" s="59" t="n">
        <v>209</v>
      </c>
      <c r="F72" s="68" t="n">
        <f aca="false">IF(E72="","",D72-E72)</f>
        <v>34</v>
      </c>
      <c r="G72" s="59" t="n">
        <v>92</v>
      </c>
      <c r="H72" s="59" t="n">
        <v>82</v>
      </c>
      <c r="I72" s="68" t="n">
        <f aca="false">IF(H72="","",G72-H72)</f>
        <v>10</v>
      </c>
      <c r="J72" s="40" t="n">
        <f aca="false">IF(OR(D72="",D72+G72=0),"",D72/(D72+G72))</f>
        <v>0.725373134328358</v>
      </c>
      <c r="K72" s="40" t="n">
        <f aca="false">IF(E72="","",E72/(E72+H72))</f>
        <v>0.718213058419244</v>
      </c>
      <c r="L72" s="69" t="n">
        <f aca="false">IF(OR(K72="",J72=""),"",(J72-K72)*100)</f>
        <v>0.716007590911427</v>
      </c>
      <c r="M72" s="36" t="n">
        <v>6.1244360674486</v>
      </c>
      <c r="N72" s="36" t="n">
        <v>1.27738870891262</v>
      </c>
      <c r="O72" s="36" t="n">
        <f aca="false">SQRT(M72^2+N72^2)</f>
        <v>6.25623201759036</v>
      </c>
      <c r="P72" s="40" t="n">
        <f aca="false">IF(J72="","",MAX(0,J72-1.96*O72/100))</f>
        <v>0.602750986783587</v>
      </c>
      <c r="Q72" s="40" t="n">
        <f aca="false">IF(J72="","",MIN(1,J72+1.96*O72/100))</f>
        <v>0.847995281873129</v>
      </c>
      <c r="R72" s="32" t="str">
        <f aca="false">IF(L72="","",IF(ABS(L72)&lt;=O72,"Yes","No"))</f>
        <v>Yes</v>
      </c>
      <c r="S72" s="32" t="str">
        <f aca="false">IF(L72="","",IF(ABS(L72)&lt;=1.96*O72,"Yes","No"))</f>
        <v>Yes</v>
      </c>
      <c r="T72" s="59" t="n">
        <f aca="false">IF(D72="","",ROUND(SQRT(((D72+G72)*O72/100)^2+(J72*(D72+G72)*0.12018)^2),0))</f>
        <v>36</v>
      </c>
      <c r="U72" s="32"/>
    </row>
    <row r="73" customFormat="false" ht="15" hidden="false" customHeight="false" outlineLevel="0" collapsed="false">
      <c r="A73" s="32" t="s">
        <v>230</v>
      </c>
      <c r="B73" s="32" t="s">
        <v>232</v>
      </c>
      <c r="C73" s="32" t="s">
        <v>252</v>
      </c>
      <c r="D73" s="59" t="n">
        <v>449</v>
      </c>
      <c r="E73" s="59" t="n">
        <v>368</v>
      </c>
      <c r="F73" s="68" t="n">
        <f aca="false">IF(E73="","",D73-E73)</f>
        <v>81</v>
      </c>
      <c r="G73" s="59" t="n">
        <v>185</v>
      </c>
      <c r="H73" s="59" t="n">
        <v>206</v>
      </c>
      <c r="I73" s="68" t="n">
        <f aca="false">IF(H73="","",G73-H73)</f>
        <v>-21</v>
      </c>
      <c r="J73" s="40" t="n">
        <f aca="false">IF(OR(D73="",D73+G73=0),"",D73/(D73+G73))</f>
        <v>0.70820189274448</v>
      </c>
      <c r="K73" s="40" t="n">
        <f aca="false">IF(E73="","",E73/(E73+H73))</f>
        <v>0.641114982578397</v>
      </c>
      <c r="L73" s="69" t="n">
        <f aca="false">IF(OR(K73="",J73=""),"",(J73-K73)*100)</f>
        <v>6.70869101660824</v>
      </c>
      <c r="M73" s="36" t="n">
        <v>3.89965734386083</v>
      </c>
      <c r="N73" s="36" t="n">
        <v>1.27738870891262</v>
      </c>
      <c r="O73" s="36" t="n">
        <f aca="false">SQRT(M73^2+N73^2)</f>
        <v>4.10354107000102</v>
      </c>
      <c r="P73" s="40" t="n">
        <f aca="false">IF(J73="","",MAX(0,J73-1.96*O73/100))</f>
        <v>0.62777248777246</v>
      </c>
      <c r="Q73" s="40" t="n">
        <f aca="false">IF(J73="","",MIN(1,J73+1.96*O73/100))</f>
        <v>0.7886312977165</v>
      </c>
      <c r="R73" s="32" t="str">
        <f aca="false">IF(L73="","",IF(ABS(L73)&lt;=O73,"Yes","No"))</f>
        <v>No</v>
      </c>
      <c r="S73" s="32" t="str">
        <f aca="false">IF(L73="","",IF(ABS(L73)&lt;=1.96*O73,"Yes","No"))</f>
        <v>Yes</v>
      </c>
      <c r="T73" s="59" t="n">
        <f aca="false">IF(D73="","",ROUND(SQRT(((D73+G73)*O73/100)^2+(J73*(D73+G73)*0.07897)^2),0))</f>
        <v>44</v>
      </c>
      <c r="U73" s="32"/>
    </row>
    <row r="74" customFormat="false" ht="15" hidden="false" customHeight="false" outlineLevel="0" collapsed="false">
      <c r="A74" s="32" t="s">
        <v>230</v>
      </c>
      <c r="B74" s="32" t="s">
        <v>232</v>
      </c>
      <c r="C74" s="32" t="s">
        <v>253</v>
      </c>
      <c r="D74" s="59" t="n">
        <v>468</v>
      </c>
      <c r="E74" s="59" t="n">
        <v>385</v>
      </c>
      <c r="F74" s="68" t="n">
        <f aca="false">IF(E74="","",D74-E74)</f>
        <v>83</v>
      </c>
      <c r="G74" s="59" t="n">
        <v>167</v>
      </c>
      <c r="H74" s="59" t="n">
        <v>168</v>
      </c>
      <c r="I74" s="68" t="n">
        <f aca="false">IF(H74="","",G74-H74)</f>
        <v>-1</v>
      </c>
      <c r="J74" s="40" t="n">
        <f aca="false">IF(OR(D74="",D74+G74=0),"",D74/(D74+G74))</f>
        <v>0.737007874015748</v>
      </c>
      <c r="K74" s="40" t="n">
        <f aca="false">IF(E74="","",E74/(E74+H74))</f>
        <v>0.69620253164557</v>
      </c>
      <c r="L74" s="69" t="n">
        <f aca="false">IF(OR(K74="",J74=""),"",(J74-K74)*100)</f>
        <v>4.08053423701784</v>
      </c>
      <c r="M74" s="36" t="n">
        <v>3.89965734386083</v>
      </c>
      <c r="N74" s="36" t="n">
        <v>1.27738870891262</v>
      </c>
      <c r="O74" s="36" t="n">
        <f aca="false">SQRT(M74^2+N74^2)</f>
        <v>4.10354107000102</v>
      </c>
      <c r="P74" s="40" t="n">
        <f aca="false">IF(J74="","",MAX(0,J74-1.96*O74/100))</f>
        <v>0.656578469043728</v>
      </c>
      <c r="Q74" s="40" t="n">
        <f aca="false">IF(J74="","",MIN(1,J74+1.96*O74/100))</f>
        <v>0.817437278987768</v>
      </c>
      <c r="R74" s="32" t="str">
        <f aca="false">IF(L74="","",IF(ABS(L74)&lt;=O74,"Yes","No"))</f>
        <v>Yes</v>
      </c>
      <c r="S74" s="32" t="str">
        <f aca="false">IF(L74="","",IF(ABS(L74)&lt;=1.96*O74,"Yes","No"))</f>
        <v>Yes</v>
      </c>
      <c r="T74" s="59" t="n">
        <f aca="false">IF(D74="","",ROUND(SQRT(((D74+G74)*O74/100)^2+(J74*(D74+G74)*0.07897)^2),0))</f>
        <v>45</v>
      </c>
      <c r="U74" s="32"/>
    </row>
    <row r="75" customFormat="false" ht="15" hidden="false" customHeight="false" outlineLevel="0" collapsed="false">
      <c r="A75" s="32" t="s">
        <v>230</v>
      </c>
      <c r="B75" s="32" t="s">
        <v>232</v>
      </c>
      <c r="C75" s="32" t="s">
        <v>254</v>
      </c>
      <c r="D75" s="59" t="n">
        <v>356</v>
      </c>
      <c r="E75" s="59" t="n">
        <v>308</v>
      </c>
      <c r="F75" s="68" t="n">
        <f aca="false">IF(E75="","",D75-E75)</f>
        <v>48</v>
      </c>
      <c r="G75" s="59" t="n">
        <v>177</v>
      </c>
      <c r="H75" s="59" t="n">
        <v>215</v>
      </c>
      <c r="I75" s="68" t="n">
        <f aca="false">IF(H75="","",G75-H75)</f>
        <v>-38</v>
      </c>
      <c r="J75" s="40" t="n">
        <f aca="false">IF(OR(D75="",D75+G75=0),"",D75/(D75+G75))</f>
        <v>0.667917448405253</v>
      </c>
      <c r="K75" s="40" t="n">
        <f aca="false">IF(E75="","",E75/(E75+H75))</f>
        <v>0.588910133843212</v>
      </c>
      <c r="L75" s="69" t="n">
        <f aca="false">IF(OR(K75="",J75=""),"",(J75-K75)*100)</f>
        <v>7.9007314562041</v>
      </c>
      <c r="M75" s="36" t="n">
        <v>3.89965734386083</v>
      </c>
      <c r="N75" s="36" t="n">
        <v>1.27738870891262</v>
      </c>
      <c r="O75" s="36" t="n">
        <f aca="false">SQRT(M75^2+N75^2)</f>
        <v>4.10354107000102</v>
      </c>
      <c r="P75" s="40" t="n">
        <f aca="false">IF(J75="","",MAX(0,J75-1.96*O75/100))</f>
        <v>0.587488043433233</v>
      </c>
      <c r="Q75" s="40" t="n">
        <f aca="false">IF(J75="","",MIN(1,J75+1.96*O75/100))</f>
        <v>0.748346853377273</v>
      </c>
      <c r="R75" s="32" t="str">
        <f aca="false">IF(L75="","",IF(ABS(L75)&lt;=O75,"Yes","No"))</f>
        <v>No</v>
      </c>
      <c r="S75" s="32" t="str">
        <f aca="false">IF(L75="","",IF(ABS(L75)&lt;=1.96*O75,"Yes","No"))</f>
        <v>Yes</v>
      </c>
      <c r="T75" s="59" t="n">
        <f aca="false">IF(D75="","",ROUND(SQRT(((D75+G75)*O75/100)^2+(J75*(D75+G75)*0.07897)^2),0))</f>
        <v>36</v>
      </c>
      <c r="U75" s="32"/>
    </row>
    <row r="76" customFormat="false" ht="15" hidden="false" customHeight="false" outlineLevel="0" collapsed="false">
      <c r="A76" s="32" t="s">
        <v>230</v>
      </c>
      <c r="B76" s="32" t="s">
        <v>232</v>
      </c>
      <c r="C76" s="32" t="s">
        <v>255</v>
      </c>
      <c r="D76" s="59" t="n">
        <v>412</v>
      </c>
      <c r="E76" s="59" t="n">
        <v>391</v>
      </c>
      <c r="F76" s="68" t="n">
        <f aca="false">IF(E76="","",D76-E76)</f>
        <v>21</v>
      </c>
      <c r="G76" s="59" t="n">
        <v>205</v>
      </c>
      <c r="H76" s="59" t="n">
        <v>209</v>
      </c>
      <c r="I76" s="68" t="n">
        <f aca="false">IF(H76="","",G76-H76)</f>
        <v>-4</v>
      </c>
      <c r="J76" s="40" t="n">
        <f aca="false">IF(OR(D76="",D76+G76=0),"",D76/(D76+G76))</f>
        <v>0.6677471636953</v>
      </c>
      <c r="K76" s="40" t="n">
        <f aca="false">IF(E76="","",E76/(E76+H76))</f>
        <v>0.651666666666667</v>
      </c>
      <c r="L76" s="69" t="n">
        <f aca="false">IF(OR(K76="",J76=""),"",(J76-K76)*100)</f>
        <v>1.60804970286332</v>
      </c>
      <c r="M76" s="36" t="n">
        <v>3.89965734386083</v>
      </c>
      <c r="N76" s="36" t="n">
        <v>1.27738870891262</v>
      </c>
      <c r="O76" s="36" t="n">
        <f aca="false">SQRT(M76^2+N76^2)</f>
        <v>4.10354107000102</v>
      </c>
      <c r="P76" s="40" t="n">
        <f aca="false">IF(J76="","",MAX(0,J76-1.96*O76/100))</f>
        <v>0.58731775872328</v>
      </c>
      <c r="Q76" s="40" t="n">
        <f aca="false">IF(J76="","",MIN(1,J76+1.96*O76/100))</f>
        <v>0.74817656866732</v>
      </c>
      <c r="R76" s="32" t="str">
        <f aca="false">IF(L76="","",IF(ABS(L76)&lt;=O76,"Yes","No"))</f>
        <v>Yes</v>
      </c>
      <c r="S76" s="32" t="str">
        <f aca="false">IF(L76="","",IF(ABS(L76)&lt;=1.96*O76,"Yes","No"))</f>
        <v>Yes</v>
      </c>
      <c r="T76" s="59" t="n">
        <f aca="false">IF(D76="","",ROUND(SQRT(((D76+G76)*O76/100)^2+(J76*(D76+G76)*0.07897)^2),0))</f>
        <v>41</v>
      </c>
      <c r="U76" s="32"/>
    </row>
    <row r="77" customFormat="false" ht="15" hidden="false" customHeight="false" outlineLevel="0" collapsed="false">
      <c r="A77" s="32" t="s">
        <v>230</v>
      </c>
      <c r="B77" s="32" t="s">
        <v>232</v>
      </c>
      <c r="C77" s="32" t="s">
        <v>256</v>
      </c>
      <c r="D77" s="59" t="n">
        <v>507</v>
      </c>
      <c r="E77" s="59" t="n">
        <v>427</v>
      </c>
      <c r="F77" s="68" t="n">
        <f aca="false">IF(E77="","",D77-E77)</f>
        <v>80</v>
      </c>
      <c r="G77" s="59" t="n">
        <v>241</v>
      </c>
      <c r="H77" s="59" t="n">
        <v>242</v>
      </c>
      <c r="I77" s="68" t="n">
        <f aca="false">IF(H77="","",G77-H77)</f>
        <v>-1</v>
      </c>
      <c r="J77" s="40" t="n">
        <f aca="false">IF(OR(D77="",D77+G77=0),"",D77/(D77+G77))</f>
        <v>0.677807486631016</v>
      </c>
      <c r="K77" s="40" t="n">
        <f aca="false">IF(E77="","",E77/(E77+H77))</f>
        <v>0.638266068759342</v>
      </c>
      <c r="L77" s="69" t="n">
        <f aca="false">IF(OR(K77="",J77=""),"",(J77-K77)*100)</f>
        <v>3.95414178716738</v>
      </c>
      <c r="M77" s="36" t="n">
        <v>3.89965734386083</v>
      </c>
      <c r="N77" s="36" t="n">
        <v>1.27738870891262</v>
      </c>
      <c r="O77" s="36" t="n">
        <f aca="false">SQRT(M77^2+N77^2)</f>
        <v>4.10354107000102</v>
      </c>
      <c r="P77" s="40" t="n">
        <f aca="false">IF(J77="","",MAX(0,J77-1.96*O77/100))</f>
        <v>0.597378081658996</v>
      </c>
      <c r="Q77" s="40" t="n">
        <f aca="false">IF(J77="","",MIN(1,J77+1.96*O77/100))</f>
        <v>0.758236891603036</v>
      </c>
      <c r="R77" s="32" t="str">
        <f aca="false">IF(L77="","",IF(ABS(L77)&lt;=O77,"Yes","No"))</f>
        <v>Yes</v>
      </c>
      <c r="S77" s="32" t="str">
        <f aca="false">IF(L77="","",IF(ABS(L77)&lt;=1.96*O77,"Yes","No"))</f>
        <v>Yes</v>
      </c>
      <c r="T77" s="59" t="n">
        <f aca="false">IF(D77="","",ROUND(SQRT(((D77+G77)*O77/100)^2+(J77*(D77+G77)*0.07897)^2),0))</f>
        <v>50</v>
      </c>
      <c r="U77" s="32"/>
    </row>
    <row r="78" customFormat="false" ht="15" hidden="false" customHeight="false" outlineLevel="0" collapsed="false">
      <c r="A78" s="32" t="s">
        <v>230</v>
      </c>
      <c r="B78" s="32" t="s">
        <v>232</v>
      </c>
      <c r="C78" s="32" t="s">
        <v>257</v>
      </c>
      <c r="D78" s="59" t="n">
        <v>354</v>
      </c>
      <c r="E78" s="59" t="n">
        <v>288</v>
      </c>
      <c r="F78" s="68" t="n">
        <f aca="false">IF(E78="","",D78-E78)</f>
        <v>66</v>
      </c>
      <c r="G78" s="59" t="n">
        <v>152</v>
      </c>
      <c r="H78" s="59" t="n">
        <v>176</v>
      </c>
      <c r="I78" s="68" t="n">
        <f aca="false">IF(H78="","",G78-H78)</f>
        <v>-24</v>
      </c>
      <c r="J78" s="40" t="n">
        <f aca="false">IF(OR(D78="",D78+G78=0),"",D78/(D78+G78))</f>
        <v>0.699604743083004</v>
      </c>
      <c r="K78" s="40" t="n">
        <f aca="false">IF(E78="","",E78/(E78+H78))</f>
        <v>0.620689655172414</v>
      </c>
      <c r="L78" s="69" t="n">
        <f aca="false">IF(OR(K78="",J78=""),"",(J78-K78)*100)</f>
        <v>7.89150879105901</v>
      </c>
      <c r="M78" s="36" t="n">
        <v>6.1244360674486</v>
      </c>
      <c r="N78" s="36" t="n">
        <v>1.27738870891262</v>
      </c>
      <c r="O78" s="36" t="n">
        <f aca="false">SQRT(M78^2+N78^2)</f>
        <v>6.25623201759036</v>
      </c>
      <c r="P78" s="40" t="n">
        <f aca="false">IF(J78="","",MAX(0,J78-1.96*O78/100))</f>
        <v>0.576982595538233</v>
      </c>
      <c r="Q78" s="40" t="n">
        <f aca="false">IF(J78="","",MIN(1,J78+1.96*O78/100))</f>
        <v>0.822226890627775</v>
      </c>
      <c r="R78" s="32" t="str">
        <f aca="false">IF(L78="","",IF(ABS(L78)&lt;=O78,"Yes","No"))</f>
        <v>No</v>
      </c>
      <c r="S78" s="32" t="str">
        <f aca="false">IF(L78="","",IF(ABS(L78)&lt;=1.96*O78,"Yes","No"))</f>
        <v>Yes</v>
      </c>
      <c r="T78" s="59" t="n">
        <f aca="false">IF(D78="","",ROUND(SQRT(((D78+G78)*O78/100)^2+(J78*(D78+G78)*0.12018)^2),0))</f>
        <v>53</v>
      </c>
      <c r="U78" s="32"/>
    </row>
    <row r="79" customFormat="false" ht="15" hidden="false" customHeight="false" outlineLevel="0" collapsed="false">
      <c r="A79" s="32" t="s">
        <v>230</v>
      </c>
      <c r="B79" s="32" t="s">
        <v>232</v>
      </c>
      <c r="C79" s="32" t="s">
        <v>258</v>
      </c>
      <c r="D79" s="59" t="n">
        <v>385</v>
      </c>
      <c r="E79" s="59" t="n">
        <v>283</v>
      </c>
      <c r="F79" s="68" t="n">
        <f aca="false">IF(E79="","",D79-E79)</f>
        <v>102</v>
      </c>
      <c r="G79" s="59" t="n">
        <v>160</v>
      </c>
      <c r="H79" s="59" t="n">
        <v>158</v>
      </c>
      <c r="I79" s="68" t="n">
        <f aca="false">IF(H79="","",G79-H79)</f>
        <v>2</v>
      </c>
      <c r="J79" s="40" t="n">
        <f aca="false">IF(OR(D79="",D79+G79=0),"",D79/(D79+G79))</f>
        <v>0.706422018348624</v>
      </c>
      <c r="K79" s="40" t="n">
        <f aca="false">IF(E79="","",E79/(E79+H79))</f>
        <v>0.64172335600907</v>
      </c>
      <c r="L79" s="69" t="n">
        <f aca="false">IF(OR(K79="",J79=""),"",(J79-K79)*100)</f>
        <v>6.46986623395536</v>
      </c>
      <c r="M79" s="36" t="n">
        <v>3.89965734386083</v>
      </c>
      <c r="N79" s="36" t="n">
        <v>1.27738870891262</v>
      </c>
      <c r="O79" s="36" t="n">
        <f aca="false">SQRT(M79^2+N79^2)</f>
        <v>4.10354107000102</v>
      </c>
      <c r="P79" s="40" t="n">
        <f aca="false">IF(J79="","",MAX(0,J79-1.96*O79/100))</f>
        <v>0.625992613376604</v>
      </c>
      <c r="Q79" s="40" t="n">
        <f aca="false">IF(J79="","",MIN(1,J79+1.96*O79/100))</f>
        <v>0.786851423320644</v>
      </c>
      <c r="R79" s="32" t="str">
        <f aca="false">IF(L79="","",IF(ABS(L79)&lt;=O79,"Yes","No"))</f>
        <v>No</v>
      </c>
      <c r="S79" s="32" t="str">
        <f aca="false">IF(L79="","",IF(ABS(L79)&lt;=1.96*O79,"Yes","No"))</f>
        <v>Yes</v>
      </c>
      <c r="T79" s="59" t="n">
        <f aca="false">IF(D79="","",ROUND(SQRT(((D79+G79)*O79/100)^2+(J79*(D79+G79)*0.07897)^2),0))</f>
        <v>38</v>
      </c>
      <c r="U79" s="32"/>
    </row>
    <row r="80" customFormat="false" ht="15" hidden="false" customHeight="false" outlineLevel="0" collapsed="false">
      <c r="A80" s="32" t="s">
        <v>230</v>
      </c>
      <c r="B80" s="32" t="s">
        <v>232</v>
      </c>
      <c r="C80" s="32" t="s">
        <v>259</v>
      </c>
      <c r="D80" s="59" t="n">
        <v>547</v>
      </c>
      <c r="E80" s="59" t="n">
        <v>474</v>
      </c>
      <c r="F80" s="68" t="n">
        <f aca="false">IF(E80="","",D80-E80)</f>
        <v>73</v>
      </c>
      <c r="G80" s="59" t="n">
        <v>268</v>
      </c>
      <c r="H80" s="59" t="n">
        <v>300</v>
      </c>
      <c r="I80" s="68" t="n">
        <f aca="false">IF(H80="","",G80-H80)</f>
        <v>-32</v>
      </c>
      <c r="J80" s="40" t="n">
        <f aca="false">IF(OR(D80="",D80+G80=0),"",D80/(D80+G80))</f>
        <v>0.671165644171779</v>
      </c>
      <c r="K80" s="40" t="n">
        <f aca="false">IF(E80="","",E80/(E80+H80))</f>
        <v>0.612403100775194</v>
      </c>
      <c r="L80" s="69" t="n">
        <f aca="false">IF(OR(K80="",J80=""),"",(J80-K80)*100)</f>
        <v>5.87625433965854</v>
      </c>
      <c r="M80" s="36" t="n">
        <v>3.89965734386083</v>
      </c>
      <c r="N80" s="36" t="n">
        <v>1.27738870891262</v>
      </c>
      <c r="O80" s="36" t="n">
        <f aca="false">SQRT(M80^2+N80^2)</f>
        <v>4.10354107000102</v>
      </c>
      <c r="P80" s="40" t="n">
        <f aca="false">IF(J80="","",MAX(0,J80-1.96*O80/100))</f>
        <v>0.590736239199759</v>
      </c>
      <c r="Q80" s="40" t="n">
        <f aca="false">IF(J80="","",MIN(1,J80+1.96*O80/100))</f>
        <v>0.751595049143799</v>
      </c>
      <c r="R80" s="32" t="str">
        <f aca="false">IF(L80="","",IF(ABS(L80)&lt;=O80,"Yes","No"))</f>
        <v>No</v>
      </c>
      <c r="S80" s="32" t="str">
        <f aca="false">IF(L80="","",IF(ABS(L80)&lt;=1.96*O80,"Yes","No"))</f>
        <v>Yes</v>
      </c>
      <c r="T80" s="59" t="n">
        <f aca="false">IF(D80="","",ROUND(SQRT(((D80+G80)*O80/100)^2+(J80*(D80+G80)*0.07897)^2),0))</f>
        <v>55</v>
      </c>
      <c r="U80" s="32"/>
    </row>
    <row r="81" customFormat="false" ht="15" hidden="false" customHeight="false" outlineLevel="0" collapsed="false">
      <c r="A81" s="32" t="s">
        <v>230</v>
      </c>
      <c r="B81" s="32" t="s">
        <v>232</v>
      </c>
      <c r="C81" s="32" t="s">
        <v>260</v>
      </c>
      <c r="D81" s="59" t="n">
        <v>352</v>
      </c>
      <c r="E81" s="59" t="n">
        <v>346</v>
      </c>
      <c r="F81" s="68" t="n">
        <f aca="false">IF(E81="","",D81-E81)</f>
        <v>6</v>
      </c>
      <c r="G81" s="59" t="n">
        <v>159</v>
      </c>
      <c r="H81" s="59" t="n">
        <v>146</v>
      </c>
      <c r="I81" s="68" t="n">
        <f aca="false">IF(H81="","",G81-H81)</f>
        <v>13</v>
      </c>
      <c r="J81" s="40" t="n">
        <f aca="false">IF(OR(D81="",D81+G81=0),"",D81/(D81+G81))</f>
        <v>0.688845401174168</v>
      </c>
      <c r="K81" s="40" t="n">
        <f aca="false">IF(E81="","",E81/(E81+H81))</f>
        <v>0.703252032520325</v>
      </c>
      <c r="L81" s="69" t="n">
        <f aca="false">IF(OR(K81="",J81=""),"",(J81-K81)*100)</f>
        <v>-1.44066313461569</v>
      </c>
      <c r="M81" s="36" t="n">
        <v>6.1244360674486</v>
      </c>
      <c r="N81" s="36" t="n">
        <v>1.27738870891262</v>
      </c>
      <c r="O81" s="36" t="n">
        <f aca="false">SQRT(M81^2+N81^2)</f>
        <v>6.25623201759036</v>
      </c>
      <c r="P81" s="40" t="n">
        <f aca="false">IF(J81="","",MAX(0,J81-1.96*O81/100))</f>
        <v>0.566223253629397</v>
      </c>
      <c r="Q81" s="40" t="n">
        <f aca="false">IF(J81="","",MIN(1,J81+1.96*O81/100))</f>
        <v>0.811467548718939</v>
      </c>
      <c r="R81" s="32" t="str">
        <f aca="false">IF(L81="","",IF(ABS(L81)&lt;=O81,"Yes","No"))</f>
        <v>Yes</v>
      </c>
      <c r="S81" s="32" t="str">
        <f aca="false">IF(L81="","",IF(ABS(L81)&lt;=1.96*O81,"Yes","No"))</f>
        <v>Yes</v>
      </c>
      <c r="T81" s="59" t="n">
        <f aca="false">IF(D81="","",ROUND(SQRT(((D81+G81)*O81/100)^2+(J81*(D81+G81)*0.12018)^2),0))</f>
        <v>53</v>
      </c>
      <c r="U81" s="32"/>
    </row>
    <row r="82" customFormat="false" ht="15" hidden="false" customHeight="false" outlineLevel="0" collapsed="false">
      <c r="A82" s="32" t="s">
        <v>230</v>
      </c>
      <c r="B82" s="32" t="s">
        <v>232</v>
      </c>
      <c r="C82" s="32" t="s">
        <v>261</v>
      </c>
      <c r="D82" s="59" t="n">
        <v>391</v>
      </c>
      <c r="E82" s="59" t="n">
        <v>410</v>
      </c>
      <c r="F82" s="68" t="n">
        <f aca="false">IF(E82="","",D82-E82)</f>
        <v>-19</v>
      </c>
      <c r="G82" s="59" t="n">
        <v>213</v>
      </c>
      <c r="H82" s="59" t="n">
        <v>212</v>
      </c>
      <c r="I82" s="68" t="n">
        <f aca="false">IF(H82="","",G82-H82)</f>
        <v>1</v>
      </c>
      <c r="J82" s="40" t="n">
        <f aca="false">IF(OR(D82="",D82+G82=0),"",D82/(D82+G82))</f>
        <v>0.647350993377484</v>
      </c>
      <c r="K82" s="40" t="n">
        <f aca="false">IF(E82="","",E82/(E82+H82))</f>
        <v>0.659163987138264</v>
      </c>
      <c r="L82" s="69" t="n">
        <f aca="false">IF(OR(K82="",J82=""),"",(J82-K82)*100)</f>
        <v>-1.18129937607802</v>
      </c>
      <c r="M82" s="36" t="n">
        <v>3.89965734386083</v>
      </c>
      <c r="N82" s="36" t="n">
        <v>1.27738870891262</v>
      </c>
      <c r="O82" s="36" t="n">
        <f aca="false">SQRT(M82^2+N82^2)</f>
        <v>4.10354107000102</v>
      </c>
      <c r="P82" s="40" t="n">
        <f aca="false">IF(J82="","",MAX(0,J82-1.96*O82/100))</f>
        <v>0.566921588405464</v>
      </c>
      <c r="Q82" s="40" t="n">
        <f aca="false">IF(J82="","",MIN(1,J82+1.96*O82/100))</f>
        <v>0.727780398349504</v>
      </c>
      <c r="R82" s="32" t="str">
        <f aca="false">IF(L82="","",IF(ABS(L82)&lt;=O82,"Yes","No"))</f>
        <v>Yes</v>
      </c>
      <c r="S82" s="32" t="str">
        <f aca="false">IF(L82="","",IF(ABS(L82)&lt;=1.96*O82,"Yes","No"))</f>
        <v>Yes</v>
      </c>
      <c r="T82" s="59" t="n">
        <f aca="false">IF(D82="","",ROUND(SQRT(((D82+G82)*O82/100)^2+(J82*(D82+G82)*0.07897)^2),0))</f>
        <v>40</v>
      </c>
      <c r="U82" s="32"/>
    </row>
    <row r="83" customFormat="false" ht="15" hidden="false" customHeight="false" outlineLevel="0" collapsed="false">
      <c r="A83" s="32" t="s">
        <v>230</v>
      </c>
      <c r="B83" s="32" t="s">
        <v>232</v>
      </c>
      <c r="C83" s="32" t="s">
        <v>262</v>
      </c>
      <c r="D83" s="59" t="n">
        <v>431</v>
      </c>
      <c r="E83" s="59" t="n">
        <v>446</v>
      </c>
      <c r="F83" s="68" t="n">
        <f aca="false">IF(E83="","",D83-E83)</f>
        <v>-15</v>
      </c>
      <c r="G83" s="59" t="n">
        <v>246</v>
      </c>
      <c r="H83" s="59" t="n">
        <v>239</v>
      </c>
      <c r="I83" s="68" t="n">
        <f aca="false">IF(H83="","",G83-H83)</f>
        <v>7</v>
      </c>
      <c r="J83" s="40" t="n">
        <f aca="false">IF(OR(D83="",D83+G83=0),"",D83/(D83+G83))</f>
        <v>0.636632200886263</v>
      </c>
      <c r="K83" s="40" t="n">
        <f aca="false">IF(E83="","",E83/(E83+H83))</f>
        <v>0.651094890510949</v>
      </c>
      <c r="L83" s="69" t="n">
        <f aca="false">IF(OR(K83="",J83=""),"",(J83-K83)*100)</f>
        <v>-1.4462689624686</v>
      </c>
      <c r="M83" s="36" t="n">
        <v>3.89965734386083</v>
      </c>
      <c r="N83" s="36" t="n">
        <v>1.27738870891262</v>
      </c>
      <c r="O83" s="36" t="n">
        <f aca="false">SQRT(M83^2+N83^2)</f>
        <v>4.10354107000102</v>
      </c>
      <c r="P83" s="40" t="n">
        <f aca="false">IF(J83="","",MAX(0,J83-1.96*O83/100))</f>
        <v>0.556202795914243</v>
      </c>
      <c r="Q83" s="40" t="n">
        <f aca="false">IF(J83="","",MIN(1,J83+1.96*O83/100))</f>
        <v>0.717061605858283</v>
      </c>
      <c r="R83" s="32" t="str">
        <f aca="false">IF(L83="","",IF(ABS(L83)&lt;=O83,"Yes","No"))</f>
        <v>Yes</v>
      </c>
      <c r="S83" s="32" t="str">
        <f aca="false">IF(L83="","",IF(ABS(L83)&lt;=1.96*O83,"Yes","No"))</f>
        <v>Yes</v>
      </c>
      <c r="T83" s="59" t="n">
        <f aca="false">IF(D83="","",ROUND(SQRT(((D83+G83)*O83/100)^2+(J83*(D83+G83)*0.07897)^2),0))</f>
        <v>44</v>
      </c>
      <c r="U83" s="32"/>
    </row>
    <row r="84" customFormat="false" ht="15" hidden="false" customHeight="false" outlineLevel="0" collapsed="false">
      <c r="A84" s="32" t="s">
        <v>230</v>
      </c>
      <c r="B84" s="32" t="s">
        <v>232</v>
      </c>
      <c r="C84" s="32" t="s">
        <v>263</v>
      </c>
      <c r="D84" s="59" t="n">
        <v>340</v>
      </c>
      <c r="E84" s="59"/>
      <c r="F84" s="68" t="str">
        <f aca="false">IF(E84="","",D84-E84)</f>
        <v/>
      </c>
      <c r="G84" s="59" t="n">
        <v>194</v>
      </c>
      <c r="H84" s="59"/>
      <c r="I84" s="68" t="str">
        <f aca="false">IF(H84="","",G84-H84)</f>
        <v/>
      </c>
      <c r="J84" s="40" t="n">
        <f aca="false">IF(OR(D84="",D84+G84=0),"",D84/(D84+G84))</f>
        <v>0.636704119850187</v>
      </c>
      <c r="K84" s="40" t="str">
        <f aca="false">IF(E84="","",E84/(E84+H84))</f>
        <v/>
      </c>
      <c r="L84" s="69" t="str">
        <f aca="false">IF(OR(K84="",J84=""),"",(J84-K84)*100)</f>
        <v/>
      </c>
      <c r="M84" s="36" t="n">
        <v>3.89965734386083</v>
      </c>
      <c r="N84" s="36" t="n">
        <v>1.27738870891262</v>
      </c>
      <c r="O84" s="36" t="n">
        <f aca="false">SQRT(M84^2+N84^2)</f>
        <v>4.10354107000102</v>
      </c>
      <c r="P84" s="40" t="n">
        <f aca="false">IF(J84="","",MAX(0,J84-1.96*O84/100))</f>
        <v>0.556274714878167</v>
      </c>
      <c r="Q84" s="40" t="n">
        <f aca="false">IF(J84="","",MIN(1,J84+1.96*O84/100))</f>
        <v>0.717133524822207</v>
      </c>
      <c r="R84" s="32" t="str">
        <f aca="false">IF(L84="","",IF(ABS(L84)&lt;=O84,"Yes","No"))</f>
        <v/>
      </c>
      <c r="S84" s="32" t="str">
        <f aca="false">IF(L84="","",IF(ABS(L84)&lt;=1.96*O84,"Yes","No"))</f>
        <v/>
      </c>
      <c r="T84" s="59" t="n">
        <f aca="false">IF(D84="","",ROUND(SQRT(((D84+G84)*O84/100)^2+(J84*(D84+G84)*0.07897)^2),0))</f>
        <v>35</v>
      </c>
      <c r="U84" s="32" t="s">
        <v>774</v>
      </c>
    </row>
    <row r="85" customFormat="false" ht="15" hidden="false" customHeight="false" outlineLevel="0" collapsed="false">
      <c r="A85" s="32" t="s">
        <v>230</v>
      </c>
      <c r="B85" s="32" t="s">
        <v>232</v>
      </c>
      <c r="C85" s="32" t="s">
        <v>265</v>
      </c>
      <c r="D85" s="59" t="n">
        <v>733</v>
      </c>
      <c r="E85" s="59"/>
      <c r="F85" s="68" t="str">
        <f aca="false">IF(E85="","",D85-E85)</f>
        <v/>
      </c>
      <c r="G85" s="59" t="n">
        <v>422</v>
      </c>
      <c r="H85" s="59"/>
      <c r="I85" s="68" t="str">
        <f aca="false">IF(H85="","",G85-H85)</f>
        <v/>
      </c>
      <c r="J85" s="40" t="n">
        <f aca="false">IF(OR(D85="",D85+G85=0),"",D85/(D85+G85))</f>
        <v>0.634632034632035</v>
      </c>
      <c r="K85" s="40" t="str">
        <f aca="false">IF(E85="","",E85/(E85+H85))</f>
        <v/>
      </c>
      <c r="L85" s="69" t="str">
        <f aca="false">IF(OR(K85="",J85=""),"",(J85-K85)*100)</f>
        <v/>
      </c>
      <c r="M85" s="36" t="n">
        <v>3.13000038523245</v>
      </c>
      <c r="N85" s="36" t="n">
        <v>1.27738870891262</v>
      </c>
      <c r="O85" s="36" t="n">
        <f aca="false">SQRT(M85^2+N85^2)</f>
        <v>3.38062484242377</v>
      </c>
      <c r="P85" s="40" t="n">
        <f aca="false">IF(J85="","",MAX(0,J85-1.96*O85/100))</f>
        <v>0.568371787720529</v>
      </c>
      <c r="Q85" s="40" t="n">
        <f aca="false">IF(J85="","",MIN(1,J85+1.96*O85/100))</f>
        <v>0.70089228154354</v>
      </c>
      <c r="R85" s="32" t="str">
        <f aca="false">IF(L85="","",IF(ABS(L85)&lt;=O85,"Yes","No"))</f>
        <v/>
      </c>
      <c r="S85" s="32" t="str">
        <f aca="false">IF(L85="","",IF(ABS(L85)&lt;=1.96*O85,"Yes","No"))</f>
        <v/>
      </c>
      <c r="T85" s="59" t="n">
        <f aca="false">IF(D85="","",ROUND(SQRT(((D85+G85)*O85/100)^2+(J85*(D85+G85)*0.07933)^2),0))</f>
        <v>70</v>
      </c>
      <c r="U85" s="32" t="s">
        <v>774</v>
      </c>
    </row>
    <row r="86" customFormat="false" ht="15" hidden="false" customHeight="false" outlineLevel="0" collapsed="false">
      <c r="A86" s="32" t="s">
        <v>230</v>
      </c>
      <c r="B86" s="32" t="s">
        <v>232</v>
      </c>
      <c r="C86" s="32" t="s">
        <v>267</v>
      </c>
      <c r="D86" s="59" t="n">
        <v>396</v>
      </c>
      <c r="E86" s="59" t="n">
        <v>410</v>
      </c>
      <c r="F86" s="68" t="n">
        <f aca="false">IF(E86="","",D86-E86)</f>
        <v>-14</v>
      </c>
      <c r="G86" s="59" t="n">
        <v>170</v>
      </c>
      <c r="H86" s="59" t="n">
        <v>165</v>
      </c>
      <c r="I86" s="68" t="n">
        <f aca="false">IF(H86="","",G86-H86)</f>
        <v>5</v>
      </c>
      <c r="J86" s="40" t="n">
        <f aca="false">IF(OR(D86="",D86+G86=0),"",D86/(D86+G86))</f>
        <v>0.699646643109541</v>
      </c>
      <c r="K86" s="40" t="n">
        <f aca="false">IF(E86="","",E86/(E86+H86))</f>
        <v>0.71304347826087</v>
      </c>
      <c r="L86" s="69" t="n">
        <f aca="false">IF(OR(K86="",J86=""),"",(J86-K86)*100)</f>
        <v>-1.33968351513289</v>
      </c>
      <c r="M86" s="36" t="n">
        <v>3.89965734386083</v>
      </c>
      <c r="N86" s="36" t="n">
        <v>1.27738870891262</v>
      </c>
      <c r="O86" s="36" t="n">
        <f aca="false">SQRT(M86^2+N86^2)</f>
        <v>4.10354107000102</v>
      </c>
      <c r="P86" s="40" t="n">
        <f aca="false">IF(J86="","",MAX(0,J86-1.96*O86/100))</f>
        <v>0.619217238137521</v>
      </c>
      <c r="Q86" s="40" t="n">
        <f aca="false">IF(J86="","",MIN(1,J86+1.96*O86/100))</f>
        <v>0.780076048081561</v>
      </c>
      <c r="R86" s="32" t="str">
        <f aca="false">IF(L86="","",IF(ABS(L86)&lt;=O86,"Yes","No"))</f>
        <v>Yes</v>
      </c>
      <c r="S86" s="32" t="str">
        <f aca="false">IF(L86="","",IF(ABS(L86)&lt;=1.96*O86,"Yes","No"))</f>
        <v>Yes</v>
      </c>
      <c r="T86" s="59" t="n">
        <f aca="false">IF(D86="","",ROUND(SQRT(((D86+G86)*O86/100)^2+(J86*(D86+G86)*0.07897)^2),0))</f>
        <v>39</v>
      </c>
      <c r="U86" s="32"/>
    </row>
    <row r="87" customFormat="false" ht="15" hidden="false" customHeight="false" outlineLevel="0" collapsed="false">
      <c r="A87" s="32" t="s">
        <v>230</v>
      </c>
      <c r="B87" s="32" t="s">
        <v>232</v>
      </c>
      <c r="C87" s="32" t="s">
        <v>268</v>
      </c>
      <c r="D87" s="59" t="n">
        <v>476</v>
      </c>
      <c r="E87" s="59" t="n">
        <v>483</v>
      </c>
      <c r="F87" s="68" t="n">
        <f aca="false">IF(E87="","",D87-E87)</f>
        <v>-7</v>
      </c>
      <c r="G87" s="59" t="n">
        <v>259</v>
      </c>
      <c r="H87" s="59" t="n">
        <v>278</v>
      </c>
      <c r="I87" s="68" t="n">
        <f aca="false">IF(H87="","",G87-H87)</f>
        <v>-19</v>
      </c>
      <c r="J87" s="40" t="n">
        <f aca="false">IF(OR(D87="",D87+G87=0),"",D87/(D87+G87))</f>
        <v>0.647619047619048</v>
      </c>
      <c r="K87" s="40" t="n">
        <f aca="false">IF(E87="","",E87/(E87+H87))</f>
        <v>0.634691195795007</v>
      </c>
      <c r="L87" s="69" t="n">
        <f aca="false">IF(OR(K87="",J87=""),"",(J87-K87)*100)</f>
        <v>1.29278518240411</v>
      </c>
      <c r="M87" s="36" t="n">
        <v>3.89965734386083</v>
      </c>
      <c r="N87" s="36" t="n">
        <v>1.27738870891262</v>
      </c>
      <c r="O87" s="36" t="n">
        <f aca="false">SQRT(M87^2+N87^2)</f>
        <v>4.10354107000102</v>
      </c>
      <c r="P87" s="40" t="n">
        <f aca="false">IF(J87="","",MAX(0,J87-1.96*O87/100))</f>
        <v>0.567189642647028</v>
      </c>
      <c r="Q87" s="40" t="n">
        <f aca="false">IF(J87="","",MIN(1,J87+1.96*O87/100))</f>
        <v>0.728048452591068</v>
      </c>
      <c r="R87" s="32" t="str">
        <f aca="false">IF(L87="","",IF(ABS(L87)&lt;=O87,"Yes","No"))</f>
        <v>Yes</v>
      </c>
      <c r="S87" s="32" t="str">
        <f aca="false">IF(L87="","",IF(ABS(L87)&lt;=1.96*O87,"Yes","No"))</f>
        <v>Yes</v>
      </c>
      <c r="T87" s="59" t="n">
        <f aca="false">IF(D87="","",ROUND(SQRT(((D87+G87)*O87/100)^2+(J87*(D87+G87)*0.07897)^2),0))</f>
        <v>48</v>
      </c>
      <c r="U87" s="32"/>
    </row>
    <row r="88" customFormat="false" ht="15" hidden="false" customHeight="false" outlineLevel="0" collapsed="false">
      <c r="A88" s="32" t="s">
        <v>230</v>
      </c>
      <c r="B88" s="32" t="s">
        <v>232</v>
      </c>
      <c r="C88" s="32" t="s">
        <v>269</v>
      </c>
      <c r="D88" s="59" t="n">
        <v>13</v>
      </c>
      <c r="E88" s="59"/>
      <c r="F88" s="68" t="str">
        <f aca="false">IF(E88="","",D88-E88)</f>
        <v/>
      </c>
      <c r="G88" s="59" t="n">
        <v>7</v>
      </c>
      <c r="H88" s="59"/>
      <c r="I88" s="68" t="str">
        <f aca="false">IF(H88="","",G88-H88)</f>
        <v/>
      </c>
      <c r="J88" s="40" t="n">
        <f aca="false">IF(OR(D88="",D88+G88=0),"",D88/(D88+G88))</f>
        <v>0.65</v>
      </c>
      <c r="K88" s="40" t="str">
        <f aca="false">IF(E88="","",E88/(E88+H88))</f>
        <v/>
      </c>
      <c r="L88" s="69" t="str">
        <f aca="false">IF(OR(K88="",J88=""),"",(J88-K88)*100)</f>
        <v/>
      </c>
      <c r="M88" s="36" t="n">
        <v>6.1244360674486</v>
      </c>
      <c r="N88" s="36" t="n">
        <v>1.27738870891262</v>
      </c>
      <c r="O88" s="36" t="n">
        <f aca="false">SQRT(M88^2+N88^2)</f>
        <v>6.25623201759036</v>
      </c>
      <c r="P88" s="40" t="n">
        <f aca="false">IF(J88="","",MAX(0,J88-1.96*O88/100))</f>
        <v>0.527377852455229</v>
      </c>
      <c r="Q88" s="40" t="n">
        <f aca="false">IF(J88="","",MIN(1,J88+1.96*O88/100))</f>
        <v>0.772622147544771</v>
      </c>
      <c r="R88" s="32" t="str">
        <f aca="false">IF(L88="","",IF(ABS(L88)&lt;=O88,"Yes","No"))</f>
        <v/>
      </c>
      <c r="S88" s="32" t="str">
        <f aca="false">IF(L88="","",IF(ABS(L88)&lt;=1.96*O88,"Yes","No"))</f>
        <v/>
      </c>
      <c r="T88" s="59" t="n">
        <f aca="false">IF(D88="","",ROUND(SQRT(((D88+G88)*O88/100)^2+(J88*(D88+G88)*0.12018)^2),0))</f>
        <v>2</v>
      </c>
      <c r="U88" s="32" t="s">
        <v>774</v>
      </c>
    </row>
    <row r="89" customFormat="false" ht="15" hidden="false" customHeight="false" outlineLevel="0" collapsed="false">
      <c r="A89" s="32" t="s">
        <v>230</v>
      </c>
      <c r="B89" s="32" t="s">
        <v>232</v>
      </c>
      <c r="C89" s="32" t="s">
        <v>270</v>
      </c>
      <c r="D89" s="59" t="n">
        <v>263</v>
      </c>
      <c r="E89" s="59" t="n">
        <v>212</v>
      </c>
      <c r="F89" s="68" t="n">
        <f aca="false">IF(E89="","",D89-E89)</f>
        <v>51</v>
      </c>
      <c r="G89" s="59" t="n">
        <v>132</v>
      </c>
      <c r="H89" s="59" t="n">
        <v>155</v>
      </c>
      <c r="I89" s="68" t="n">
        <f aca="false">IF(H89="","",G89-H89)</f>
        <v>-23</v>
      </c>
      <c r="J89" s="40" t="n">
        <f aca="false">IF(OR(D89="",D89+G89=0),"",D89/(D89+G89))</f>
        <v>0.665822784810127</v>
      </c>
      <c r="K89" s="40" t="n">
        <f aca="false">IF(E89="","",E89/(E89+H89))</f>
        <v>0.577656675749319</v>
      </c>
      <c r="L89" s="69" t="n">
        <f aca="false">IF(OR(K89="",J89=""),"",(J89-K89)*100)</f>
        <v>8.81661090608078</v>
      </c>
      <c r="M89" s="36" t="n">
        <v>6.1244360674486</v>
      </c>
      <c r="N89" s="36" t="n">
        <v>1.27738870891262</v>
      </c>
      <c r="O89" s="36" t="n">
        <f aca="false">SQRT(M89^2+N89^2)</f>
        <v>6.25623201759036</v>
      </c>
      <c r="P89" s="40" t="n">
        <f aca="false">IF(J89="","",MAX(0,J89-1.96*O89/100))</f>
        <v>0.543200637265356</v>
      </c>
      <c r="Q89" s="40" t="n">
        <f aca="false">IF(J89="","",MIN(1,J89+1.96*O89/100))</f>
        <v>0.788444932354898</v>
      </c>
      <c r="R89" s="32" t="str">
        <f aca="false">IF(L89="","",IF(ABS(L89)&lt;=O89,"Yes","No"))</f>
        <v>No</v>
      </c>
      <c r="S89" s="32" t="str">
        <f aca="false">IF(L89="","",IF(ABS(L89)&lt;=1.96*O89,"Yes","No"))</f>
        <v>Yes</v>
      </c>
      <c r="T89" s="59" t="n">
        <f aca="false">IF(D89="","",ROUND(SQRT(((D89+G89)*O89/100)^2+(J89*(D89+G89)*0.12018)^2),0))</f>
        <v>40</v>
      </c>
      <c r="U89" s="32"/>
    </row>
    <row r="90" customFormat="false" ht="15" hidden="false" customHeight="false" outlineLevel="0" collapsed="false">
      <c r="A90" s="32" t="s">
        <v>230</v>
      </c>
      <c r="B90" s="32" t="s">
        <v>232</v>
      </c>
      <c r="C90" s="32" t="s">
        <v>271</v>
      </c>
      <c r="D90" s="59" t="n">
        <v>465</v>
      </c>
      <c r="E90" s="59" t="n">
        <v>384</v>
      </c>
      <c r="F90" s="68" t="n">
        <f aca="false">IF(E90="","",D90-E90)</f>
        <v>81</v>
      </c>
      <c r="G90" s="59" t="n">
        <v>173</v>
      </c>
      <c r="H90" s="59" t="n">
        <v>166</v>
      </c>
      <c r="I90" s="68" t="n">
        <f aca="false">IF(H90="","",G90-H90)</f>
        <v>7</v>
      </c>
      <c r="J90" s="40" t="n">
        <f aca="false">IF(OR(D90="",D90+G90=0),"",D90/(D90+G90))</f>
        <v>0.72884012539185</v>
      </c>
      <c r="K90" s="40" t="n">
        <f aca="false">IF(E90="","",E90/(E90+H90))</f>
        <v>0.698181818181818</v>
      </c>
      <c r="L90" s="69" t="n">
        <f aca="false">IF(OR(K90="",J90=""),"",(J90-K90)*100)</f>
        <v>3.06583072100313</v>
      </c>
      <c r="M90" s="36" t="n">
        <v>3.89965734386083</v>
      </c>
      <c r="N90" s="36" t="n">
        <v>1.27738870891262</v>
      </c>
      <c r="O90" s="36" t="n">
        <f aca="false">SQRT(M90^2+N90^2)</f>
        <v>4.10354107000102</v>
      </c>
      <c r="P90" s="40" t="n">
        <f aca="false">IF(J90="","",MAX(0,J90-1.96*O90/100))</f>
        <v>0.64841072041983</v>
      </c>
      <c r="Q90" s="40" t="n">
        <f aca="false">IF(J90="","",MIN(1,J90+1.96*O90/100))</f>
        <v>0.80926953036387</v>
      </c>
      <c r="R90" s="32" t="str">
        <f aca="false">IF(L90="","",IF(ABS(L90)&lt;=O90,"Yes","No"))</f>
        <v>Yes</v>
      </c>
      <c r="S90" s="32" t="str">
        <f aca="false">IF(L90="","",IF(ABS(L90)&lt;=1.96*O90,"Yes","No"))</f>
        <v>Yes</v>
      </c>
      <c r="T90" s="59" t="n">
        <f aca="false">IF(D90="","",ROUND(SQRT(((D90+G90)*O90/100)^2+(J90*(D90+G90)*0.07897)^2),0))</f>
        <v>45</v>
      </c>
      <c r="U90" s="32"/>
    </row>
    <row r="91" customFormat="false" ht="15" hidden="false" customHeight="false" outlineLevel="0" collapsed="false">
      <c r="A91" s="32" t="s">
        <v>230</v>
      </c>
      <c r="B91" s="32" t="s">
        <v>232</v>
      </c>
      <c r="C91" s="32" t="s">
        <v>272</v>
      </c>
      <c r="D91" s="59" t="n">
        <v>270</v>
      </c>
      <c r="E91" s="59" t="n">
        <v>254</v>
      </c>
      <c r="F91" s="68" t="n">
        <f aca="false">IF(E91="","",D91-E91)</f>
        <v>16</v>
      </c>
      <c r="G91" s="59" t="n">
        <v>156</v>
      </c>
      <c r="H91" s="59" t="n">
        <v>167</v>
      </c>
      <c r="I91" s="68" t="n">
        <f aca="false">IF(H91="","",G91-H91)</f>
        <v>-11</v>
      </c>
      <c r="J91" s="40" t="n">
        <f aca="false">IF(OR(D91="",D91+G91=0),"",D91/(D91+G91))</f>
        <v>0.633802816901409</v>
      </c>
      <c r="K91" s="40" t="n">
        <f aca="false">IF(E91="","",E91/(E91+H91))</f>
        <v>0.60332541567696</v>
      </c>
      <c r="L91" s="69" t="n">
        <f aca="false">IF(OR(K91="",J91=""),"",(J91-K91)*100)</f>
        <v>3.04774012244489</v>
      </c>
      <c r="M91" s="36" t="n">
        <v>6.1244360674486</v>
      </c>
      <c r="N91" s="36" t="n">
        <v>1.27738870891262</v>
      </c>
      <c r="O91" s="36" t="n">
        <f aca="false">SQRT(M91^2+N91^2)</f>
        <v>6.25623201759036</v>
      </c>
      <c r="P91" s="40" t="n">
        <f aca="false">IF(J91="","",MAX(0,J91-1.96*O91/100))</f>
        <v>0.511180669356637</v>
      </c>
      <c r="Q91" s="40" t="n">
        <f aca="false">IF(J91="","",MIN(1,J91+1.96*O91/100))</f>
        <v>0.75642496444618</v>
      </c>
      <c r="R91" s="32" t="str">
        <f aca="false">IF(L91="","",IF(ABS(L91)&lt;=O91,"Yes","No"))</f>
        <v>Yes</v>
      </c>
      <c r="S91" s="32" t="str">
        <f aca="false">IF(L91="","",IF(ABS(L91)&lt;=1.96*O91,"Yes","No"))</f>
        <v>Yes</v>
      </c>
      <c r="T91" s="59" t="n">
        <f aca="false">IF(D91="","",ROUND(SQRT(((D91+G91)*O91/100)^2+(J91*(D91+G91)*0.12018)^2),0))</f>
        <v>42</v>
      </c>
      <c r="U91" s="32"/>
    </row>
    <row r="92" customFormat="false" ht="15" hidden="false" customHeight="false" outlineLevel="0" collapsed="false">
      <c r="A92" s="32" t="s">
        <v>230</v>
      </c>
      <c r="B92" s="32" t="s">
        <v>232</v>
      </c>
      <c r="C92" s="32" t="s">
        <v>273</v>
      </c>
      <c r="D92" s="59" t="n">
        <v>292</v>
      </c>
      <c r="E92" s="59" t="n">
        <v>265</v>
      </c>
      <c r="F92" s="68" t="n">
        <f aca="false">IF(E92="","",D92-E92)</f>
        <v>27</v>
      </c>
      <c r="G92" s="59" t="n">
        <v>115</v>
      </c>
      <c r="H92" s="59" t="n">
        <v>121</v>
      </c>
      <c r="I92" s="68" t="n">
        <f aca="false">IF(H92="","",G92-H92)</f>
        <v>-6</v>
      </c>
      <c r="J92" s="40" t="n">
        <f aca="false">IF(OR(D92="",D92+G92=0),"",D92/(D92+G92))</f>
        <v>0.717444717444718</v>
      </c>
      <c r="K92" s="40" t="n">
        <f aca="false">IF(E92="","",E92/(E92+H92))</f>
        <v>0.686528497409326</v>
      </c>
      <c r="L92" s="69" t="n">
        <f aca="false">IF(OR(K92="",J92=""),"",(J92-K92)*100)</f>
        <v>3.09162200353911</v>
      </c>
      <c r="M92" s="36" t="n">
        <v>6.1244360674486</v>
      </c>
      <c r="N92" s="36" t="n">
        <v>1.27738870891262</v>
      </c>
      <c r="O92" s="36" t="n">
        <f aca="false">SQRT(M92^2+N92^2)</f>
        <v>6.25623201759036</v>
      </c>
      <c r="P92" s="40" t="n">
        <f aca="false">IF(J92="","",MAX(0,J92-1.96*O92/100))</f>
        <v>0.594822569899946</v>
      </c>
      <c r="Q92" s="40" t="n">
        <f aca="false">IF(J92="","",MIN(1,J92+1.96*O92/100))</f>
        <v>0.840066864989489</v>
      </c>
      <c r="R92" s="32" t="str">
        <f aca="false">IF(L92="","",IF(ABS(L92)&lt;=O92,"Yes","No"))</f>
        <v>Yes</v>
      </c>
      <c r="S92" s="32" t="str">
        <f aca="false">IF(L92="","",IF(ABS(L92)&lt;=1.96*O92,"Yes","No"))</f>
        <v>Yes</v>
      </c>
      <c r="T92" s="59" t="n">
        <f aca="false">IF(D92="","",ROUND(SQRT(((D92+G92)*O92/100)^2+(J92*(D92+G92)*0.12018)^2),0))</f>
        <v>43</v>
      </c>
      <c r="U92" s="32"/>
    </row>
    <row r="93" customFormat="false" ht="15" hidden="false" customHeight="false" outlineLevel="0" collapsed="false">
      <c r="A93" s="32" t="s">
        <v>230</v>
      </c>
      <c r="B93" s="32" t="s">
        <v>232</v>
      </c>
      <c r="C93" s="32" t="s">
        <v>274</v>
      </c>
      <c r="D93" s="59" t="n">
        <v>213</v>
      </c>
      <c r="E93" s="59" t="n">
        <v>351</v>
      </c>
      <c r="F93" s="68" t="n">
        <f aca="false">IF(E93="","",D93-E93)</f>
        <v>-138</v>
      </c>
      <c r="G93" s="59" t="n">
        <v>122</v>
      </c>
      <c r="H93" s="59" t="n">
        <v>253</v>
      </c>
      <c r="I93" s="68" t="n">
        <f aca="false">IF(H93="","",G93-H93)</f>
        <v>-131</v>
      </c>
      <c r="J93" s="40" t="n">
        <f aca="false">IF(OR(D93="",D93+G93=0),"",D93/(D93+G93))</f>
        <v>0.635820895522388</v>
      </c>
      <c r="K93" s="40" t="n">
        <f aca="false">IF(E93="","",E93/(E93+H93))</f>
        <v>0.58112582781457</v>
      </c>
      <c r="L93" s="69" t="n">
        <f aca="false">IF(OR(K93="",J93=""),"",(J93-K93)*100)</f>
        <v>5.46950677078185</v>
      </c>
      <c r="M93" s="36" t="n">
        <v>6.1244360674486</v>
      </c>
      <c r="N93" s="36" t="n">
        <v>1.27738870891262</v>
      </c>
      <c r="O93" s="36" t="n">
        <f aca="false">SQRT(M93^2+N93^2)</f>
        <v>6.25623201759036</v>
      </c>
      <c r="P93" s="40" t="n">
        <f aca="false">IF(J93="","",MAX(0,J93-1.96*O93/100))</f>
        <v>0.513198747977617</v>
      </c>
      <c r="Q93" s="40" t="n">
        <f aca="false">IF(J93="","",MIN(1,J93+1.96*O93/100))</f>
        <v>0.758443043067159</v>
      </c>
      <c r="R93" s="32" t="str">
        <f aca="false">IF(L93="","",IF(ABS(L93)&lt;=O93,"Yes","No"))</f>
        <v>Yes</v>
      </c>
      <c r="S93" s="32" t="str">
        <f aca="false">IF(L93="","",IF(ABS(L93)&lt;=1.96*O93,"Yes","No"))</f>
        <v>Yes</v>
      </c>
      <c r="T93" s="59" t="n">
        <f aca="false">IF(D93="","",ROUND(SQRT(((D93+G93)*O93/100)^2+(J93*(D93+G93)*0.12018)^2),0))</f>
        <v>33</v>
      </c>
      <c r="U93" s="32"/>
    </row>
    <row r="94" customFormat="false" ht="15" hidden="false" customHeight="false" outlineLevel="0" collapsed="false">
      <c r="A94" s="32" t="s">
        <v>230</v>
      </c>
      <c r="B94" s="32" t="s">
        <v>232</v>
      </c>
      <c r="C94" s="32" t="s">
        <v>275</v>
      </c>
      <c r="D94" s="59" t="n">
        <v>2</v>
      </c>
      <c r="E94" s="59"/>
      <c r="F94" s="68" t="str">
        <f aca="false">IF(E94="","",D94-E94)</f>
        <v/>
      </c>
      <c r="G94" s="59" t="n">
        <v>1</v>
      </c>
      <c r="H94" s="59"/>
      <c r="I94" s="68" t="str">
        <f aca="false">IF(H94="","",G94-H94)</f>
        <v/>
      </c>
      <c r="J94" s="40" t="n">
        <f aca="false">IF(OR(D94="",D94+G94=0),"",D94/(D94+G94))</f>
        <v>0.666666666666667</v>
      </c>
      <c r="K94" s="40" t="str">
        <f aca="false">IF(E94="","",E94/(E94+H94))</f>
        <v/>
      </c>
      <c r="L94" s="69" t="str">
        <f aca="false">IF(OR(K94="",J94=""),"",(J94-K94)*100)</f>
        <v/>
      </c>
      <c r="M94" s="36" t="n">
        <v>6.1244360674486</v>
      </c>
      <c r="N94" s="36" t="n">
        <v>1.27738870891262</v>
      </c>
      <c r="O94" s="36" t="n">
        <f aca="false">SQRT(M94^2+N94^2)</f>
        <v>6.25623201759036</v>
      </c>
      <c r="P94" s="40" t="n">
        <f aca="false">IF(J94="","",MAX(0,J94-1.96*O94/100))</f>
        <v>0.544044519121896</v>
      </c>
      <c r="Q94" s="40" t="n">
        <f aca="false">IF(J94="","",MIN(1,J94+1.96*O94/100))</f>
        <v>0.789288814211438</v>
      </c>
      <c r="R94" s="32" t="str">
        <f aca="false">IF(L94="","",IF(ABS(L94)&lt;=O94,"Yes","No"))</f>
        <v/>
      </c>
      <c r="S94" s="32" t="str">
        <f aca="false">IF(L94="","",IF(ABS(L94)&lt;=1.96*O94,"Yes","No"))</f>
        <v/>
      </c>
      <c r="T94" s="59" t="n">
        <f aca="false">IF(D94="","",ROUND(SQRT(((D94+G94)*O94/100)^2+(J94*(D94+G94)*0.12018)^2),0))</f>
        <v>0</v>
      </c>
      <c r="U94" s="32" t="s">
        <v>774</v>
      </c>
    </row>
    <row r="95" customFormat="false" ht="15" hidden="false" customHeight="false" outlineLevel="0" collapsed="false">
      <c r="A95" s="32" t="s">
        <v>230</v>
      </c>
      <c r="B95" s="32" t="s">
        <v>232</v>
      </c>
      <c r="C95" s="32" t="s">
        <v>276</v>
      </c>
      <c r="D95" s="59" t="n">
        <v>610</v>
      </c>
      <c r="E95" s="59" t="n">
        <v>493</v>
      </c>
      <c r="F95" s="68" t="n">
        <f aca="false">IF(E95="","",D95-E95)</f>
        <v>117</v>
      </c>
      <c r="G95" s="59" t="n">
        <v>259</v>
      </c>
      <c r="H95" s="59" t="n">
        <v>277</v>
      </c>
      <c r="I95" s="68" t="n">
        <f aca="false">IF(H95="","",G95-H95)</f>
        <v>-18</v>
      </c>
      <c r="J95" s="40" t="n">
        <f aca="false">IF(OR(D95="",D95+G95=0),"",D95/(D95+G95))</f>
        <v>0.701956271576525</v>
      </c>
      <c r="K95" s="40" t="n">
        <f aca="false">IF(E95="","",E95/(E95+H95))</f>
        <v>0.64025974025974</v>
      </c>
      <c r="L95" s="69" t="n">
        <f aca="false">IF(OR(K95="",J95=""),"",(J95-K95)*100)</f>
        <v>6.16965313167844</v>
      </c>
      <c r="M95" s="36" t="n">
        <v>3.13000038523245</v>
      </c>
      <c r="N95" s="36" t="n">
        <v>1.27738870891262</v>
      </c>
      <c r="O95" s="36" t="n">
        <f aca="false">SQRT(M95^2+N95^2)</f>
        <v>3.38062484242377</v>
      </c>
      <c r="P95" s="40" t="n">
        <f aca="false">IF(J95="","",MAX(0,J95-1.96*O95/100))</f>
        <v>0.635696024665019</v>
      </c>
      <c r="Q95" s="40" t="n">
        <f aca="false">IF(J95="","",MIN(1,J95+1.96*O95/100))</f>
        <v>0.768216518488031</v>
      </c>
      <c r="R95" s="32" t="str">
        <f aca="false">IF(L95="","",IF(ABS(L95)&lt;=O95,"Yes","No"))</f>
        <v>No</v>
      </c>
      <c r="S95" s="32" t="str">
        <f aca="false">IF(L95="","",IF(ABS(L95)&lt;=1.96*O95,"Yes","No"))</f>
        <v>Yes</v>
      </c>
      <c r="T95" s="59" t="n">
        <f aca="false">IF(D95="","",ROUND(SQRT(((D95+G95)*O95/100)^2+(J95*(D95+G95)*0.07933)^2),0))</f>
        <v>57</v>
      </c>
      <c r="U95" s="32"/>
    </row>
    <row r="96" customFormat="false" ht="15" hidden="false" customHeight="false" outlineLevel="0" collapsed="false">
      <c r="A96" s="32" t="s">
        <v>230</v>
      </c>
      <c r="B96" s="32" t="s">
        <v>232</v>
      </c>
      <c r="C96" s="32" t="s">
        <v>277</v>
      </c>
      <c r="D96" s="59" t="n">
        <v>298</v>
      </c>
      <c r="E96" s="59" t="n">
        <v>240</v>
      </c>
      <c r="F96" s="68" t="n">
        <f aca="false">IF(E96="","",D96-E96)</f>
        <v>58</v>
      </c>
      <c r="G96" s="59" t="n">
        <v>76</v>
      </c>
      <c r="H96" s="59" t="n">
        <v>63</v>
      </c>
      <c r="I96" s="68" t="n">
        <f aca="false">IF(H96="","",G96-H96)</f>
        <v>13</v>
      </c>
      <c r="J96" s="40" t="n">
        <f aca="false">IF(OR(D96="",D96+G96=0),"",D96/(D96+G96))</f>
        <v>0.796791443850267</v>
      </c>
      <c r="K96" s="40" t="n">
        <f aca="false">IF(E96="","",E96/(E96+H96))</f>
        <v>0.792079207920792</v>
      </c>
      <c r="L96" s="69" t="n">
        <f aca="false">IF(OR(K96="",J96=""),"",(J96-K96)*100)</f>
        <v>0.471223592947523</v>
      </c>
      <c r="M96" s="36" t="n">
        <v>6.1244360674486</v>
      </c>
      <c r="N96" s="36" t="n">
        <v>1.27738870891262</v>
      </c>
      <c r="O96" s="36" t="n">
        <f aca="false">SQRT(M96^2+N96^2)</f>
        <v>6.25623201759036</v>
      </c>
      <c r="P96" s="40" t="n">
        <f aca="false">IF(J96="","",MAX(0,J96-1.96*O96/100))</f>
        <v>0.674169296305496</v>
      </c>
      <c r="Q96" s="40" t="n">
        <f aca="false">IF(J96="","",MIN(1,J96+1.96*O96/100))</f>
        <v>0.919413591395038</v>
      </c>
      <c r="R96" s="32" t="str">
        <f aca="false">IF(L96="","",IF(ABS(L96)&lt;=O96,"Yes","No"))</f>
        <v>Yes</v>
      </c>
      <c r="S96" s="32" t="str">
        <f aca="false">IF(L96="","",IF(ABS(L96)&lt;=1.96*O96,"Yes","No"))</f>
        <v>Yes</v>
      </c>
      <c r="T96" s="59" t="n">
        <f aca="false">IF(D96="","",ROUND(SQRT(((D96+G96)*O96/100)^2+(J96*(D96+G96)*0.12018)^2),0))</f>
        <v>43</v>
      </c>
      <c r="U96" s="32"/>
    </row>
    <row r="97" customFormat="false" ht="15" hidden="false" customHeight="false" outlineLevel="0" collapsed="false">
      <c r="A97" s="32" t="s">
        <v>230</v>
      </c>
      <c r="B97" s="32" t="s">
        <v>232</v>
      </c>
      <c r="C97" s="32" t="s">
        <v>278</v>
      </c>
      <c r="D97" s="59" t="n">
        <v>240</v>
      </c>
      <c r="E97" s="59" t="n">
        <v>236</v>
      </c>
      <c r="F97" s="68" t="n">
        <f aca="false">IF(E97="","",D97-E97)</f>
        <v>4</v>
      </c>
      <c r="G97" s="59" t="n">
        <v>71</v>
      </c>
      <c r="H97" s="59" t="n">
        <v>68</v>
      </c>
      <c r="I97" s="68" t="n">
        <f aca="false">IF(H97="","",G97-H97)</f>
        <v>3</v>
      </c>
      <c r="J97" s="40" t="n">
        <f aca="false">IF(OR(D97="",D97+G97=0),"",D97/(D97+G97))</f>
        <v>0.771704180064309</v>
      </c>
      <c r="K97" s="40" t="n">
        <f aca="false">IF(E97="","",E97/(E97+H97))</f>
        <v>0.776315789473684</v>
      </c>
      <c r="L97" s="69" t="n">
        <f aca="false">IF(OR(K97="",J97=""),"",(J97-K97)*100)</f>
        <v>-0.461160940937555</v>
      </c>
      <c r="M97" s="36" t="n">
        <v>6.1244360674486</v>
      </c>
      <c r="N97" s="36" t="n">
        <v>1.27738870891262</v>
      </c>
      <c r="O97" s="36" t="n">
        <f aca="false">SQRT(M97^2+N97^2)</f>
        <v>6.25623201759036</v>
      </c>
      <c r="P97" s="40" t="n">
        <f aca="false">IF(J97="","",MAX(0,J97-1.96*O97/100))</f>
        <v>0.649082032519538</v>
      </c>
      <c r="Q97" s="40" t="n">
        <f aca="false">IF(J97="","",MIN(1,J97+1.96*O97/100))</f>
        <v>0.89432632760908</v>
      </c>
      <c r="R97" s="32" t="str">
        <f aca="false">IF(L97="","",IF(ABS(L97)&lt;=O97,"Yes","No"))</f>
        <v>Yes</v>
      </c>
      <c r="S97" s="32" t="str">
        <f aca="false">IF(L97="","",IF(ABS(L97)&lt;=1.96*O97,"Yes","No"))</f>
        <v>Yes</v>
      </c>
      <c r="T97" s="59" t="n">
        <f aca="false">IF(D97="","",ROUND(SQRT(((D97+G97)*O97/100)^2+(J97*(D97+G97)*0.12018)^2),0))</f>
        <v>35</v>
      </c>
      <c r="U97" s="32"/>
    </row>
    <row r="98" customFormat="false" ht="15" hidden="false" customHeight="false" outlineLevel="0" collapsed="false">
      <c r="A98" s="32" t="s">
        <v>230</v>
      </c>
      <c r="B98" s="32" t="s">
        <v>232</v>
      </c>
      <c r="C98" s="32" t="s">
        <v>279</v>
      </c>
      <c r="D98" s="59" t="n">
        <v>330</v>
      </c>
      <c r="E98" s="59" t="n">
        <v>365</v>
      </c>
      <c r="F98" s="68" t="n">
        <f aca="false">IF(E98="","",D98-E98)</f>
        <v>-35</v>
      </c>
      <c r="G98" s="59" t="n">
        <v>94</v>
      </c>
      <c r="H98" s="59" t="n">
        <v>72</v>
      </c>
      <c r="I98" s="68" t="n">
        <f aca="false">IF(H98="","",G98-H98)</f>
        <v>22</v>
      </c>
      <c r="J98" s="40" t="n">
        <f aca="false">IF(OR(D98="",D98+G98=0),"",D98/(D98+G98))</f>
        <v>0.778301886792453</v>
      </c>
      <c r="K98" s="40" t="n">
        <f aca="false">IF(E98="","",E98/(E98+H98))</f>
        <v>0.835240274599542</v>
      </c>
      <c r="L98" s="69" t="n">
        <f aca="false">IF(OR(K98="",J98=""),"",(J98-K98)*100)</f>
        <v>-5.69383878070895</v>
      </c>
      <c r="M98" s="36" t="n">
        <v>6.1244360674486</v>
      </c>
      <c r="N98" s="36" t="n">
        <v>1.27738870891262</v>
      </c>
      <c r="O98" s="36" t="n">
        <f aca="false">SQRT(M98^2+N98^2)</f>
        <v>6.25623201759036</v>
      </c>
      <c r="P98" s="40" t="n">
        <f aca="false">IF(J98="","",MAX(0,J98-1.96*O98/100))</f>
        <v>0.655679739247682</v>
      </c>
      <c r="Q98" s="40" t="n">
        <f aca="false">IF(J98="","",MIN(1,J98+1.96*O98/100))</f>
        <v>0.900924034337224</v>
      </c>
      <c r="R98" s="32" t="str">
        <f aca="false">IF(L98="","",IF(ABS(L98)&lt;=O98,"Yes","No"))</f>
        <v>Yes</v>
      </c>
      <c r="S98" s="32" t="str">
        <f aca="false">IF(L98="","",IF(ABS(L98)&lt;=1.96*O98,"Yes","No"))</f>
        <v>Yes</v>
      </c>
      <c r="T98" s="59" t="n">
        <f aca="false">IF(D98="","",ROUND(SQRT(((D98+G98)*O98/100)^2+(J98*(D98+G98)*0.12018)^2),0))</f>
        <v>48</v>
      </c>
      <c r="U98" s="32"/>
    </row>
    <row r="99" customFormat="false" ht="15" hidden="false" customHeight="false" outlineLevel="0" collapsed="false">
      <c r="A99" s="32" t="s">
        <v>230</v>
      </c>
      <c r="B99" s="32" t="s">
        <v>232</v>
      </c>
      <c r="C99" s="32" t="s">
        <v>280</v>
      </c>
      <c r="D99" s="59" t="n">
        <v>189</v>
      </c>
      <c r="E99" s="59" t="n">
        <v>173</v>
      </c>
      <c r="F99" s="68" t="n">
        <f aca="false">IF(E99="","",D99-E99)</f>
        <v>16</v>
      </c>
      <c r="G99" s="59" t="n">
        <v>56</v>
      </c>
      <c r="H99" s="59" t="n">
        <v>59</v>
      </c>
      <c r="I99" s="68" t="n">
        <f aca="false">IF(H99="","",G99-H99)</f>
        <v>-3</v>
      </c>
      <c r="J99" s="40" t="n">
        <f aca="false">IF(OR(D99="",D99+G99=0),"",D99/(D99+G99))</f>
        <v>0.771428571428572</v>
      </c>
      <c r="K99" s="40" t="n">
        <f aca="false">IF(E99="","",E99/(E99+H99))</f>
        <v>0.745689655172414</v>
      </c>
      <c r="L99" s="69" t="n">
        <f aca="false">IF(OR(K99="",J99=""),"",(J99-K99)*100)</f>
        <v>2.57389162561577</v>
      </c>
      <c r="M99" s="36" t="n">
        <v>6.1244360674486</v>
      </c>
      <c r="N99" s="36" t="n">
        <v>1.27738870891262</v>
      </c>
      <c r="O99" s="36" t="n">
        <f aca="false">SQRT(M99^2+N99^2)</f>
        <v>6.25623201759036</v>
      </c>
      <c r="P99" s="40" t="n">
        <f aca="false">IF(J99="","",MAX(0,J99-1.96*O99/100))</f>
        <v>0.6488064238838</v>
      </c>
      <c r="Q99" s="40" t="n">
        <f aca="false">IF(J99="","",MIN(1,J99+1.96*O99/100))</f>
        <v>0.894050718973343</v>
      </c>
      <c r="R99" s="32" t="str">
        <f aca="false">IF(L99="","",IF(ABS(L99)&lt;=O99,"Yes","No"))</f>
        <v>Yes</v>
      </c>
      <c r="S99" s="32" t="str">
        <f aca="false">IF(L99="","",IF(ABS(L99)&lt;=1.96*O99,"Yes","No"))</f>
        <v>Yes</v>
      </c>
      <c r="T99" s="59" t="n">
        <f aca="false">IF(D99="","",ROUND(SQRT(((D99+G99)*O99/100)^2+(J99*(D99+G99)*0.12018)^2),0))</f>
        <v>27</v>
      </c>
      <c r="U99" s="32"/>
    </row>
    <row r="100" customFormat="false" ht="15" hidden="false" customHeight="false" outlineLevel="0" collapsed="false">
      <c r="A100" s="32" t="s">
        <v>230</v>
      </c>
      <c r="B100" s="32" t="s">
        <v>232</v>
      </c>
      <c r="C100" s="32" t="s">
        <v>281</v>
      </c>
      <c r="D100" s="59" t="n">
        <v>273</v>
      </c>
      <c r="E100" s="59" t="n">
        <v>224</v>
      </c>
      <c r="F100" s="68" t="n">
        <f aca="false">IF(E100="","",D100-E100)</f>
        <v>49</v>
      </c>
      <c r="G100" s="59" t="n">
        <v>69</v>
      </c>
      <c r="H100" s="59" t="n">
        <v>57</v>
      </c>
      <c r="I100" s="68" t="n">
        <f aca="false">IF(H100="","",G100-H100)</f>
        <v>12</v>
      </c>
      <c r="J100" s="40" t="n">
        <f aca="false">IF(OR(D100="",D100+G100=0),"",D100/(D100+G100))</f>
        <v>0.798245614035088</v>
      </c>
      <c r="K100" s="40" t="n">
        <f aca="false">IF(E100="","",E100/(E100+H100))</f>
        <v>0.797153024911032</v>
      </c>
      <c r="L100" s="69" t="n">
        <f aca="false">IF(OR(K100="",J100=""),"",(J100-K100)*100)</f>
        <v>0.109258912405574</v>
      </c>
      <c r="M100" s="36" t="n">
        <v>6.1244360674486</v>
      </c>
      <c r="N100" s="36" t="n">
        <v>1.27738870891262</v>
      </c>
      <c r="O100" s="36" t="n">
        <f aca="false">SQRT(M100^2+N100^2)</f>
        <v>6.25623201759036</v>
      </c>
      <c r="P100" s="40" t="n">
        <f aca="false">IF(J100="","",MAX(0,J100-1.96*O100/100))</f>
        <v>0.675623466490317</v>
      </c>
      <c r="Q100" s="40" t="n">
        <f aca="false">IF(J100="","",MIN(1,J100+1.96*O100/100))</f>
        <v>0.920867761579859</v>
      </c>
      <c r="R100" s="32" t="str">
        <f aca="false">IF(L100="","",IF(ABS(L100)&lt;=O100,"Yes","No"))</f>
        <v>Yes</v>
      </c>
      <c r="S100" s="32" t="str">
        <f aca="false">IF(L100="","",IF(ABS(L100)&lt;=1.96*O100,"Yes","No"))</f>
        <v>Yes</v>
      </c>
      <c r="T100" s="59" t="n">
        <f aca="false">IF(D100="","",ROUND(SQRT(((D100+G100)*O100/100)^2+(J100*(D100+G100)*0.12018)^2),0))</f>
        <v>39</v>
      </c>
      <c r="U100" s="32"/>
    </row>
    <row r="101" customFormat="false" ht="15" hidden="false" customHeight="false" outlineLevel="0" collapsed="false">
      <c r="A101" s="32" t="s">
        <v>230</v>
      </c>
      <c r="B101" s="32" t="s">
        <v>232</v>
      </c>
      <c r="C101" s="32" t="s">
        <v>282</v>
      </c>
      <c r="D101" s="59" t="n">
        <v>145</v>
      </c>
      <c r="E101" s="59" t="n">
        <v>93</v>
      </c>
      <c r="F101" s="68" t="n">
        <f aca="false">IF(E101="","",D101-E101)</f>
        <v>52</v>
      </c>
      <c r="G101" s="59" t="n">
        <v>40</v>
      </c>
      <c r="H101" s="59" t="n">
        <v>30</v>
      </c>
      <c r="I101" s="68" t="n">
        <f aca="false">IF(H101="","",G101-H101)</f>
        <v>10</v>
      </c>
      <c r="J101" s="40" t="n">
        <f aca="false">IF(OR(D101="",D101+G101=0),"",D101/(D101+G101))</f>
        <v>0.783783783783784</v>
      </c>
      <c r="K101" s="40" t="n">
        <f aca="false">IF(E101="","",E101/(E101+H101))</f>
        <v>0.75609756097561</v>
      </c>
      <c r="L101" s="69" t="n">
        <f aca="false">IF(OR(K101="",J101=""),"",(J101-K101)*100)</f>
        <v>2.7686222808174</v>
      </c>
      <c r="M101" s="36" t="n">
        <v>6.1244360674486</v>
      </c>
      <c r="N101" s="36" t="n">
        <v>1.27738870891262</v>
      </c>
      <c r="O101" s="36" t="n">
        <f aca="false">SQRT(M101^2+N101^2)</f>
        <v>6.25623201759036</v>
      </c>
      <c r="P101" s="40" t="n">
        <f aca="false">IF(J101="","",MAX(0,J101-1.96*O101/100))</f>
        <v>0.661161636239013</v>
      </c>
      <c r="Q101" s="40" t="n">
        <f aca="false">IF(J101="","",MIN(1,J101+1.96*O101/100))</f>
        <v>0.906405931328555</v>
      </c>
      <c r="R101" s="32" t="str">
        <f aca="false">IF(L101="","",IF(ABS(L101)&lt;=O101,"Yes","No"))</f>
        <v>Yes</v>
      </c>
      <c r="S101" s="32" t="str">
        <f aca="false">IF(L101="","",IF(ABS(L101)&lt;=1.96*O101,"Yes","No"))</f>
        <v>Yes</v>
      </c>
      <c r="T101" s="59" t="n">
        <f aca="false">IF(D101="","",ROUND(SQRT(((D101+G101)*O101/100)^2+(J101*(D101+G101)*0.12018)^2),0))</f>
        <v>21</v>
      </c>
      <c r="U101" s="32"/>
    </row>
    <row r="102" customFormat="false" ht="15" hidden="false" customHeight="false" outlineLevel="0" collapsed="false">
      <c r="A102" s="32" t="s">
        <v>230</v>
      </c>
      <c r="B102" s="32" t="s">
        <v>232</v>
      </c>
      <c r="C102" s="32" t="s">
        <v>283</v>
      </c>
      <c r="D102" s="59" t="n">
        <v>250</v>
      </c>
      <c r="E102" s="59" t="n">
        <v>206</v>
      </c>
      <c r="F102" s="68" t="n">
        <f aca="false">IF(E102="","",D102-E102)</f>
        <v>44</v>
      </c>
      <c r="G102" s="59" t="n">
        <v>87</v>
      </c>
      <c r="H102" s="59" t="n">
        <v>84</v>
      </c>
      <c r="I102" s="68" t="n">
        <f aca="false">IF(H102="","",G102-H102)</f>
        <v>3</v>
      </c>
      <c r="J102" s="40" t="n">
        <f aca="false">IF(OR(D102="",D102+G102=0),"",D102/(D102+G102))</f>
        <v>0.741839762611276</v>
      </c>
      <c r="K102" s="40" t="n">
        <f aca="false">IF(E102="","",E102/(E102+H102))</f>
        <v>0.710344827586207</v>
      </c>
      <c r="L102" s="69" t="n">
        <f aca="false">IF(OR(K102="",J102=""),"",(J102-K102)*100)</f>
        <v>3.14949350250691</v>
      </c>
      <c r="M102" s="36" t="n">
        <v>6.1244360674486</v>
      </c>
      <c r="N102" s="36" t="n">
        <v>1.27738870891262</v>
      </c>
      <c r="O102" s="36" t="n">
        <f aca="false">SQRT(M102^2+N102^2)</f>
        <v>6.25623201759036</v>
      </c>
      <c r="P102" s="40" t="n">
        <f aca="false">IF(J102="","",MAX(0,J102-1.96*O102/100))</f>
        <v>0.619217615066505</v>
      </c>
      <c r="Q102" s="40" t="n">
        <f aca="false">IF(J102="","",MIN(1,J102+1.96*O102/100))</f>
        <v>0.864461910156047</v>
      </c>
      <c r="R102" s="32" t="str">
        <f aca="false">IF(L102="","",IF(ABS(L102)&lt;=O102,"Yes","No"))</f>
        <v>Yes</v>
      </c>
      <c r="S102" s="32" t="str">
        <f aca="false">IF(L102="","",IF(ABS(L102)&lt;=1.96*O102,"Yes","No"))</f>
        <v>Yes</v>
      </c>
      <c r="T102" s="59" t="n">
        <f aca="false">IF(D102="","",ROUND(SQRT(((D102+G102)*O102/100)^2+(J102*(D102+G102)*0.12018)^2),0))</f>
        <v>37</v>
      </c>
      <c r="U102" s="32"/>
    </row>
    <row r="103" customFormat="false" ht="15" hidden="false" customHeight="false" outlineLevel="0" collapsed="false">
      <c r="A103" s="32" t="s">
        <v>230</v>
      </c>
      <c r="B103" s="32" t="s">
        <v>232</v>
      </c>
      <c r="C103" s="32" t="s">
        <v>284</v>
      </c>
      <c r="D103" s="59" t="n">
        <v>344</v>
      </c>
      <c r="E103" s="59" t="n">
        <v>305</v>
      </c>
      <c r="F103" s="68" t="n">
        <f aca="false">IF(E103="","",D103-E103)</f>
        <v>39</v>
      </c>
      <c r="G103" s="59" t="n">
        <v>94</v>
      </c>
      <c r="H103" s="59" t="n">
        <v>94</v>
      </c>
      <c r="I103" s="68" t="n">
        <f aca="false">IF(H103="","",G103-H103)</f>
        <v>0</v>
      </c>
      <c r="J103" s="40" t="n">
        <f aca="false">IF(OR(D103="",D103+G103=0),"",D103/(D103+G103))</f>
        <v>0.785388127853881</v>
      </c>
      <c r="K103" s="40" t="n">
        <f aca="false">IF(E103="","",E103/(E103+H103))</f>
        <v>0.764411027568922</v>
      </c>
      <c r="L103" s="69" t="n">
        <f aca="false">IF(OR(K103="",J103=""),"",(J103-K103)*100)</f>
        <v>2.09771002849589</v>
      </c>
      <c r="M103" s="36" t="n">
        <v>6.1244360674486</v>
      </c>
      <c r="N103" s="36" t="n">
        <v>1.27738870891262</v>
      </c>
      <c r="O103" s="36" t="n">
        <f aca="false">SQRT(M103^2+N103^2)</f>
        <v>6.25623201759036</v>
      </c>
      <c r="P103" s="40" t="n">
        <f aca="false">IF(J103="","",MAX(0,J103-1.96*O103/100))</f>
        <v>0.66276598030911</v>
      </c>
      <c r="Q103" s="40" t="n">
        <f aca="false">IF(J103="","",MIN(1,J103+1.96*O103/100))</f>
        <v>0.908010275398652</v>
      </c>
      <c r="R103" s="32" t="str">
        <f aca="false">IF(L103="","",IF(ABS(L103)&lt;=O103,"Yes","No"))</f>
        <v>Yes</v>
      </c>
      <c r="S103" s="32" t="str">
        <f aca="false">IF(L103="","",IF(ABS(L103)&lt;=1.96*O103,"Yes","No"))</f>
        <v>Yes</v>
      </c>
      <c r="T103" s="59" t="n">
        <f aca="false">IF(D103="","",ROUND(SQRT(((D103+G103)*O103/100)^2+(J103*(D103+G103)*0.12018)^2),0))</f>
        <v>50</v>
      </c>
      <c r="U103" s="32"/>
    </row>
    <row r="104" customFormat="false" ht="15" hidden="false" customHeight="false" outlineLevel="0" collapsed="false">
      <c r="A104" s="32" t="s">
        <v>230</v>
      </c>
      <c r="B104" s="32" t="s">
        <v>232</v>
      </c>
      <c r="C104" s="32" t="s">
        <v>285</v>
      </c>
      <c r="D104" s="59" t="n">
        <v>135</v>
      </c>
      <c r="E104" s="59" t="n">
        <v>116</v>
      </c>
      <c r="F104" s="68" t="n">
        <f aca="false">IF(E104="","",D104-E104)</f>
        <v>19</v>
      </c>
      <c r="G104" s="59" t="n">
        <v>42</v>
      </c>
      <c r="H104" s="59" t="n">
        <v>25</v>
      </c>
      <c r="I104" s="68" t="n">
        <f aca="false">IF(H104="","",G104-H104)</f>
        <v>17</v>
      </c>
      <c r="J104" s="40" t="n">
        <f aca="false">IF(OR(D104="",D104+G104=0),"",D104/(D104+G104))</f>
        <v>0.76271186440678</v>
      </c>
      <c r="K104" s="40" t="n">
        <f aca="false">IF(E104="","",E104/(E104+H104))</f>
        <v>0.822695035460993</v>
      </c>
      <c r="L104" s="69" t="n">
        <f aca="false">IF(OR(K104="",J104=""),"",(J104-K104)*100)</f>
        <v>-5.99831710542133</v>
      </c>
      <c r="M104" s="36" t="n">
        <v>6.1244360674486</v>
      </c>
      <c r="N104" s="36" t="n">
        <v>1.27738870891262</v>
      </c>
      <c r="O104" s="36" t="n">
        <f aca="false">SQRT(M104^2+N104^2)</f>
        <v>6.25623201759036</v>
      </c>
      <c r="P104" s="40" t="n">
        <f aca="false">IF(J104="","",MAX(0,J104-1.96*O104/100))</f>
        <v>0.640089716862009</v>
      </c>
      <c r="Q104" s="40" t="n">
        <f aca="false">IF(J104="","",MIN(1,J104+1.96*O104/100))</f>
        <v>0.885334011951551</v>
      </c>
      <c r="R104" s="32" t="str">
        <f aca="false">IF(L104="","",IF(ABS(L104)&lt;=O104,"Yes","No"))</f>
        <v>Yes</v>
      </c>
      <c r="S104" s="32" t="str">
        <f aca="false">IF(L104="","",IF(ABS(L104)&lt;=1.96*O104,"Yes","No"))</f>
        <v>Yes</v>
      </c>
      <c r="T104" s="59" t="n">
        <f aca="false">IF(D104="","",ROUND(SQRT(((D104+G104)*O104/100)^2+(J104*(D104+G104)*0.12018)^2),0))</f>
        <v>20</v>
      </c>
      <c r="U104" s="32"/>
    </row>
    <row r="105" customFormat="false" ht="15" hidden="false" customHeight="false" outlineLevel="0" collapsed="false">
      <c r="A105" s="32" t="s">
        <v>230</v>
      </c>
      <c r="B105" s="32" t="s">
        <v>232</v>
      </c>
      <c r="C105" s="32" t="s">
        <v>286</v>
      </c>
      <c r="D105" s="59" t="n">
        <v>168</v>
      </c>
      <c r="E105" s="59" t="n">
        <v>147</v>
      </c>
      <c r="F105" s="68" t="n">
        <f aca="false">IF(E105="","",D105-E105)</f>
        <v>21</v>
      </c>
      <c r="G105" s="59" t="n">
        <v>46</v>
      </c>
      <c r="H105" s="59" t="n">
        <v>26</v>
      </c>
      <c r="I105" s="68" t="n">
        <f aca="false">IF(H105="","",G105-H105)</f>
        <v>20</v>
      </c>
      <c r="J105" s="40" t="n">
        <f aca="false">IF(OR(D105="",D105+G105=0),"",D105/(D105+G105))</f>
        <v>0.785046728971963</v>
      </c>
      <c r="K105" s="40" t="n">
        <f aca="false">IF(E105="","",E105/(E105+H105))</f>
        <v>0.84971098265896</v>
      </c>
      <c r="L105" s="69" t="n">
        <f aca="false">IF(OR(K105="",J105=""),"",(J105-K105)*100)</f>
        <v>-6.46642536869969</v>
      </c>
      <c r="M105" s="36" t="n">
        <v>6.1244360674486</v>
      </c>
      <c r="N105" s="36" t="n">
        <v>1.27738870891262</v>
      </c>
      <c r="O105" s="36" t="n">
        <f aca="false">SQRT(M105^2+N105^2)</f>
        <v>6.25623201759036</v>
      </c>
      <c r="P105" s="40" t="n">
        <f aca="false">IF(J105="","",MAX(0,J105-1.96*O105/100))</f>
        <v>0.662424581427192</v>
      </c>
      <c r="Q105" s="40" t="n">
        <f aca="false">IF(J105="","",MIN(1,J105+1.96*O105/100))</f>
        <v>0.907668876516734</v>
      </c>
      <c r="R105" s="32" t="str">
        <f aca="false">IF(L105="","",IF(ABS(L105)&lt;=O105,"Yes","No"))</f>
        <v>No</v>
      </c>
      <c r="S105" s="32" t="str">
        <f aca="false">IF(L105="","",IF(ABS(L105)&lt;=1.96*O105,"Yes","No"))</f>
        <v>Yes</v>
      </c>
      <c r="T105" s="59" t="n">
        <f aca="false">IF(D105="","",ROUND(SQRT(((D105+G105)*O105/100)^2+(J105*(D105+G105)*0.12018)^2),0))</f>
        <v>24</v>
      </c>
      <c r="U105" s="32"/>
    </row>
    <row r="106" customFormat="false" ht="15" hidden="false" customHeight="false" outlineLevel="0" collapsed="false">
      <c r="A106" s="32" t="s">
        <v>230</v>
      </c>
      <c r="B106" s="32" t="s">
        <v>232</v>
      </c>
      <c r="C106" s="32" t="s">
        <v>287</v>
      </c>
      <c r="D106" s="59" t="n">
        <v>240</v>
      </c>
      <c r="E106" s="59" t="n">
        <v>220</v>
      </c>
      <c r="F106" s="68" t="n">
        <f aca="false">IF(E106="","",D106-E106)</f>
        <v>20</v>
      </c>
      <c r="G106" s="59" t="n">
        <v>66</v>
      </c>
      <c r="H106" s="59" t="n">
        <v>55</v>
      </c>
      <c r="I106" s="68" t="n">
        <f aca="false">IF(H106="","",G106-H106)</f>
        <v>11</v>
      </c>
      <c r="J106" s="40" t="n">
        <f aca="false">IF(OR(D106="",D106+G106=0),"",D106/(D106+G106))</f>
        <v>0.784313725490196</v>
      </c>
      <c r="K106" s="40" t="n">
        <f aca="false">IF(E106="","",E106/(E106+H106))</f>
        <v>0.8</v>
      </c>
      <c r="L106" s="69" t="n">
        <f aca="false">IF(OR(K106="",J106=""),"",(J106-K106)*100)</f>
        <v>-1.5686274509804</v>
      </c>
      <c r="M106" s="36" t="n">
        <v>6.1244360674486</v>
      </c>
      <c r="N106" s="36" t="n">
        <v>1.27738870891262</v>
      </c>
      <c r="O106" s="36" t="n">
        <f aca="false">SQRT(M106^2+N106^2)</f>
        <v>6.25623201759036</v>
      </c>
      <c r="P106" s="40" t="n">
        <f aca="false">IF(J106="","",MAX(0,J106-1.96*O106/100))</f>
        <v>0.661691577945425</v>
      </c>
      <c r="Q106" s="40" t="n">
        <f aca="false">IF(J106="","",MIN(1,J106+1.96*O106/100))</f>
        <v>0.906935873034967</v>
      </c>
      <c r="R106" s="32" t="str">
        <f aca="false">IF(L106="","",IF(ABS(L106)&lt;=O106,"Yes","No"))</f>
        <v>Yes</v>
      </c>
      <c r="S106" s="32" t="str">
        <f aca="false">IF(L106="","",IF(ABS(L106)&lt;=1.96*O106,"Yes","No"))</f>
        <v>Yes</v>
      </c>
      <c r="T106" s="59" t="n">
        <f aca="false">IF(D106="","",ROUND(SQRT(((D106+G106)*O106/100)^2+(J106*(D106+G106)*0.12018)^2),0))</f>
        <v>35</v>
      </c>
      <c r="U106" s="32"/>
    </row>
    <row r="107" customFormat="false" ht="15" hidden="false" customHeight="false" outlineLevel="0" collapsed="false">
      <c r="A107" s="32" t="s">
        <v>230</v>
      </c>
      <c r="B107" s="32" t="s">
        <v>232</v>
      </c>
      <c r="C107" s="32" t="s">
        <v>288</v>
      </c>
      <c r="D107" s="59" t="n">
        <v>399</v>
      </c>
      <c r="E107" s="59" t="n">
        <v>338</v>
      </c>
      <c r="F107" s="68" t="n">
        <f aca="false">IF(E107="","",D107-E107)</f>
        <v>61</v>
      </c>
      <c r="G107" s="59" t="n">
        <v>148</v>
      </c>
      <c r="H107" s="59" t="n">
        <v>159</v>
      </c>
      <c r="I107" s="68" t="n">
        <f aca="false">IF(H107="","",G107-H107)</f>
        <v>-11</v>
      </c>
      <c r="J107" s="40" t="n">
        <f aca="false">IF(OR(D107="",D107+G107=0),"",D107/(D107+G107))</f>
        <v>0.729433272394881</v>
      </c>
      <c r="K107" s="40" t="n">
        <f aca="false">IF(E107="","",E107/(E107+H107))</f>
        <v>0.680080482897384</v>
      </c>
      <c r="L107" s="69" t="n">
        <f aca="false">IF(OR(K107="",J107=""),"",(J107-K107)*100)</f>
        <v>4.93527894974969</v>
      </c>
      <c r="M107" s="36" t="n">
        <v>3.89965734386083</v>
      </c>
      <c r="N107" s="36" t="n">
        <v>1.27738870891262</v>
      </c>
      <c r="O107" s="36" t="n">
        <f aca="false">SQRT(M107^2+N107^2)</f>
        <v>4.10354107000102</v>
      </c>
      <c r="P107" s="40" t="n">
        <f aca="false">IF(J107="","",MAX(0,J107-1.96*O107/100))</f>
        <v>0.649003867422861</v>
      </c>
      <c r="Q107" s="40" t="n">
        <f aca="false">IF(J107="","",MIN(1,J107+1.96*O107/100))</f>
        <v>0.809862677366901</v>
      </c>
      <c r="R107" s="32" t="str">
        <f aca="false">IF(L107="","",IF(ABS(L107)&lt;=O107,"Yes","No"))</f>
        <v>No</v>
      </c>
      <c r="S107" s="32" t="str">
        <f aca="false">IF(L107="","",IF(ABS(L107)&lt;=1.96*O107,"Yes","No"))</f>
        <v>Yes</v>
      </c>
      <c r="T107" s="59" t="n">
        <f aca="false">IF(D107="","",ROUND(SQRT(((D107+G107)*O107/100)^2+(J107*(D107+G107)*0.07897)^2),0))</f>
        <v>39</v>
      </c>
      <c r="U107" s="32"/>
    </row>
    <row r="108" customFormat="false" ht="15" hidden="false" customHeight="false" outlineLevel="0" collapsed="false">
      <c r="A108" s="32" t="s">
        <v>230</v>
      </c>
      <c r="B108" s="32" t="s">
        <v>232</v>
      </c>
      <c r="C108" s="32" t="s">
        <v>289</v>
      </c>
      <c r="D108" s="59" t="n">
        <v>195</v>
      </c>
      <c r="E108" s="59" t="n">
        <v>158</v>
      </c>
      <c r="F108" s="68" t="n">
        <f aca="false">IF(E108="","",D108-E108)</f>
        <v>37</v>
      </c>
      <c r="G108" s="59" t="n">
        <v>66</v>
      </c>
      <c r="H108" s="59" t="n">
        <v>60</v>
      </c>
      <c r="I108" s="68" t="n">
        <f aca="false">IF(H108="","",G108-H108)</f>
        <v>6</v>
      </c>
      <c r="J108" s="40" t="n">
        <f aca="false">IF(OR(D108="",D108+G108=0),"",D108/(D108+G108))</f>
        <v>0.747126436781609</v>
      </c>
      <c r="K108" s="40" t="n">
        <f aca="false">IF(E108="","",E108/(E108+H108))</f>
        <v>0.724770642201835</v>
      </c>
      <c r="L108" s="69" t="n">
        <f aca="false">IF(OR(K108="",J108=""),"",(J108-K108)*100)</f>
        <v>2.23557945797743</v>
      </c>
      <c r="M108" s="36" t="n">
        <v>6.1244360674486</v>
      </c>
      <c r="N108" s="36" t="n">
        <v>1.27738870891262</v>
      </c>
      <c r="O108" s="36" t="n">
        <f aca="false">SQRT(M108^2+N108^2)</f>
        <v>6.25623201759036</v>
      </c>
      <c r="P108" s="40" t="n">
        <f aca="false">IF(J108="","",MAX(0,J108-1.96*O108/100))</f>
        <v>0.624504289236838</v>
      </c>
      <c r="Q108" s="40" t="n">
        <f aca="false">IF(J108="","",MIN(1,J108+1.96*O108/100))</f>
        <v>0.86974858432638</v>
      </c>
      <c r="R108" s="32" t="str">
        <f aca="false">IF(L108="","",IF(ABS(L108)&lt;=O108,"Yes","No"))</f>
        <v>Yes</v>
      </c>
      <c r="S108" s="32" t="str">
        <f aca="false">IF(L108="","",IF(ABS(L108)&lt;=1.96*O108,"Yes","No"))</f>
        <v>Yes</v>
      </c>
      <c r="T108" s="59" t="n">
        <f aca="false">IF(D108="","",ROUND(SQRT(((D108+G108)*O108/100)^2+(J108*(D108+G108)*0.12018)^2),0))</f>
        <v>29</v>
      </c>
      <c r="U108" s="32"/>
    </row>
    <row r="109" customFormat="false" ht="15" hidden="false" customHeight="false" outlineLevel="0" collapsed="false">
      <c r="A109" s="32" t="s">
        <v>230</v>
      </c>
      <c r="B109" s="32" t="s">
        <v>232</v>
      </c>
      <c r="C109" s="32" t="s">
        <v>290</v>
      </c>
      <c r="D109" s="59" t="n">
        <v>240</v>
      </c>
      <c r="E109" s="59" t="n">
        <v>180</v>
      </c>
      <c r="F109" s="68" t="n">
        <f aca="false">IF(E109="","",D109-E109)</f>
        <v>60</v>
      </c>
      <c r="G109" s="59" t="n">
        <v>71</v>
      </c>
      <c r="H109" s="59" t="n">
        <v>58</v>
      </c>
      <c r="I109" s="68" t="n">
        <f aca="false">IF(H109="","",G109-H109)</f>
        <v>13</v>
      </c>
      <c r="J109" s="40" t="n">
        <f aca="false">IF(OR(D109="",D109+G109=0),"",D109/(D109+G109))</f>
        <v>0.771704180064309</v>
      </c>
      <c r="K109" s="40" t="n">
        <f aca="false">IF(E109="","",E109/(E109+H109))</f>
        <v>0.756302521008403</v>
      </c>
      <c r="L109" s="69" t="n">
        <f aca="false">IF(OR(K109="",J109=""),"",(J109-K109)*100)</f>
        <v>1.54016590559053</v>
      </c>
      <c r="M109" s="36" t="n">
        <v>6.1244360674486</v>
      </c>
      <c r="N109" s="36" t="n">
        <v>1.27738870891262</v>
      </c>
      <c r="O109" s="36" t="n">
        <f aca="false">SQRT(M109^2+N109^2)</f>
        <v>6.25623201759036</v>
      </c>
      <c r="P109" s="40" t="n">
        <f aca="false">IF(J109="","",MAX(0,J109-1.96*O109/100))</f>
        <v>0.649082032519538</v>
      </c>
      <c r="Q109" s="40" t="n">
        <f aca="false">IF(J109="","",MIN(1,J109+1.96*O109/100))</f>
        <v>0.89432632760908</v>
      </c>
      <c r="R109" s="32" t="str">
        <f aca="false">IF(L109="","",IF(ABS(L109)&lt;=O109,"Yes","No"))</f>
        <v>Yes</v>
      </c>
      <c r="S109" s="32" t="str">
        <f aca="false">IF(L109="","",IF(ABS(L109)&lt;=1.96*O109,"Yes","No"))</f>
        <v>Yes</v>
      </c>
      <c r="T109" s="59" t="n">
        <f aca="false">IF(D109="","",ROUND(SQRT(((D109+G109)*O109/100)^2+(J109*(D109+G109)*0.12018)^2),0))</f>
        <v>35</v>
      </c>
      <c r="U109" s="32"/>
    </row>
    <row r="110" customFormat="false" ht="15" hidden="false" customHeight="false" outlineLevel="0" collapsed="false">
      <c r="A110" s="32" t="s">
        <v>230</v>
      </c>
      <c r="B110" s="32" t="s">
        <v>232</v>
      </c>
      <c r="C110" s="32" t="s">
        <v>291</v>
      </c>
      <c r="D110" s="59" t="n">
        <v>319</v>
      </c>
      <c r="E110" s="59" t="n">
        <v>275</v>
      </c>
      <c r="F110" s="68" t="n">
        <f aca="false">IF(E110="","",D110-E110)</f>
        <v>44</v>
      </c>
      <c r="G110" s="59" t="n">
        <v>157</v>
      </c>
      <c r="H110" s="59" t="n">
        <v>147</v>
      </c>
      <c r="I110" s="68" t="n">
        <f aca="false">IF(H110="","",G110-H110)</f>
        <v>10</v>
      </c>
      <c r="J110" s="40" t="n">
        <f aca="false">IF(OR(D110="",D110+G110=0),"",D110/(D110+G110))</f>
        <v>0.670168067226891</v>
      </c>
      <c r="K110" s="40" t="n">
        <f aca="false">IF(E110="","",E110/(E110+H110))</f>
        <v>0.651658767772512</v>
      </c>
      <c r="L110" s="69" t="n">
        <f aca="false">IF(OR(K110="",J110=""),"",(J110-K110)*100)</f>
        <v>1.85092994543788</v>
      </c>
      <c r="M110" s="36" t="n">
        <v>6.1244360674486</v>
      </c>
      <c r="N110" s="36" t="n">
        <v>1.27738870891262</v>
      </c>
      <c r="O110" s="36" t="n">
        <f aca="false">SQRT(M110^2+N110^2)</f>
        <v>6.25623201759036</v>
      </c>
      <c r="P110" s="40" t="n">
        <f aca="false">IF(J110="","",MAX(0,J110-1.96*O110/100))</f>
        <v>0.54754591968212</v>
      </c>
      <c r="Q110" s="40" t="n">
        <f aca="false">IF(J110="","",MIN(1,J110+1.96*O110/100))</f>
        <v>0.792790214771662</v>
      </c>
      <c r="R110" s="32" t="str">
        <f aca="false">IF(L110="","",IF(ABS(L110)&lt;=O110,"Yes","No"))</f>
        <v>Yes</v>
      </c>
      <c r="S110" s="32" t="str">
        <f aca="false">IF(L110="","",IF(ABS(L110)&lt;=1.96*O110,"Yes","No"))</f>
        <v>Yes</v>
      </c>
      <c r="T110" s="59" t="n">
        <f aca="false">IF(D110="","",ROUND(SQRT(((D110+G110)*O110/100)^2+(J110*(D110+G110)*0.12018)^2),0))</f>
        <v>49</v>
      </c>
      <c r="U110" s="32"/>
    </row>
    <row r="111" customFormat="false" ht="15" hidden="false" customHeight="false" outlineLevel="0" collapsed="false">
      <c r="A111" s="32" t="s">
        <v>230</v>
      </c>
      <c r="B111" s="32" t="s">
        <v>232</v>
      </c>
      <c r="C111" s="32" t="s">
        <v>292</v>
      </c>
      <c r="D111" s="59" t="n">
        <v>274</v>
      </c>
      <c r="E111" s="59" t="n">
        <v>240</v>
      </c>
      <c r="F111" s="68" t="n">
        <f aca="false">IF(E111="","",D111-E111)</f>
        <v>34</v>
      </c>
      <c r="G111" s="59" t="n">
        <v>82</v>
      </c>
      <c r="H111" s="59" t="n">
        <v>61</v>
      </c>
      <c r="I111" s="68" t="n">
        <f aca="false">IF(H111="","",G111-H111)</f>
        <v>21</v>
      </c>
      <c r="J111" s="40" t="n">
        <f aca="false">IF(OR(D111="",D111+G111=0),"",D111/(D111+G111))</f>
        <v>0.769662921348315</v>
      </c>
      <c r="K111" s="40" t="n">
        <f aca="false">IF(E111="","",E111/(E111+H111))</f>
        <v>0.79734219269103</v>
      </c>
      <c r="L111" s="69" t="n">
        <f aca="false">IF(OR(K111="",J111=""),"",(J111-K111)*100)</f>
        <v>-2.76792713427153</v>
      </c>
      <c r="M111" s="36" t="n">
        <v>6.1244360674486</v>
      </c>
      <c r="N111" s="36" t="n">
        <v>1.27738870891262</v>
      </c>
      <c r="O111" s="36" t="n">
        <f aca="false">SQRT(M111^2+N111^2)</f>
        <v>6.25623201759036</v>
      </c>
      <c r="P111" s="40" t="n">
        <f aca="false">IF(J111="","",MAX(0,J111-1.96*O111/100))</f>
        <v>0.647040773803544</v>
      </c>
      <c r="Q111" s="40" t="n">
        <f aca="false">IF(J111="","",MIN(1,J111+1.96*O111/100))</f>
        <v>0.892285068893086</v>
      </c>
      <c r="R111" s="32" t="str">
        <f aca="false">IF(L111="","",IF(ABS(L111)&lt;=O111,"Yes","No"))</f>
        <v>Yes</v>
      </c>
      <c r="S111" s="32" t="str">
        <f aca="false">IF(L111="","",IF(ABS(L111)&lt;=1.96*O111,"Yes","No"))</f>
        <v>Yes</v>
      </c>
      <c r="T111" s="59" t="n">
        <f aca="false">IF(D111="","",ROUND(SQRT(((D111+G111)*O111/100)^2+(J111*(D111+G111)*0.12018)^2),0))</f>
        <v>40</v>
      </c>
      <c r="U111" s="32"/>
    </row>
    <row r="112" customFormat="false" ht="15" hidden="false" customHeight="false" outlineLevel="0" collapsed="false">
      <c r="A112" s="32" t="s">
        <v>230</v>
      </c>
      <c r="B112" s="32" t="s">
        <v>293</v>
      </c>
      <c r="C112" s="32" t="s">
        <v>294</v>
      </c>
      <c r="D112" s="59" t="n">
        <v>442</v>
      </c>
      <c r="E112" s="59" t="n">
        <v>472</v>
      </c>
      <c r="F112" s="68" t="n">
        <f aca="false">IF(E112="","",D112-E112)</f>
        <v>-30</v>
      </c>
      <c r="G112" s="59" t="n">
        <v>159</v>
      </c>
      <c r="H112" s="59" t="n">
        <v>160</v>
      </c>
      <c r="I112" s="68" t="n">
        <f aca="false">IF(H112="","",G112-H112)</f>
        <v>-1</v>
      </c>
      <c r="J112" s="40" t="n">
        <f aca="false">IF(OR(D112="",D112+G112=0),"",D112/(D112+G112))</f>
        <v>0.735440931780366</v>
      </c>
      <c r="K112" s="40" t="n">
        <f aca="false">IF(E112="","",E112/(E112+H112))</f>
        <v>0.746835443037975</v>
      </c>
      <c r="L112" s="69" t="n">
        <f aca="false">IF(OR(K112="",J112=""),"",(J112-K112)*100)</f>
        <v>-1.13945112576086</v>
      </c>
      <c r="M112" s="36" t="n">
        <v>3.89965734386083</v>
      </c>
      <c r="N112" s="36" t="n">
        <v>1.27738870891262</v>
      </c>
      <c r="O112" s="36" t="n">
        <f aca="false">SQRT(M112^2+N112^2)</f>
        <v>4.10354107000102</v>
      </c>
      <c r="P112" s="40" t="n">
        <f aca="false">IF(J112="","",MAX(0,J112-1.96*O112/100))</f>
        <v>0.655011526808346</v>
      </c>
      <c r="Q112" s="40" t="n">
        <f aca="false">IF(J112="","",MIN(1,J112+1.96*O112/100))</f>
        <v>0.815870336752386</v>
      </c>
      <c r="R112" s="32" t="str">
        <f aca="false">IF(L112="","",IF(ABS(L112)&lt;=O112,"Yes","No"))</f>
        <v>Yes</v>
      </c>
      <c r="S112" s="32" t="str">
        <f aca="false">IF(L112="","",IF(ABS(L112)&lt;=1.96*O112,"Yes","No"))</f>
        <v>Yes</v>
      </c>
      <c r="T112" s="59" t="n">
        <f aca="false">IF(D112="","",ROUND(SQRT(((D112+G112)*O112/100)^2+(J112*(D112+G112)*0.07897)^2),0))</f>
        <v>43</v>
      </c>
      <c r="U112" s="32"/>
    </row>
    <row r="113" customFormat="false" ht="15" hidden="false" customHeight="false" outlineLevel="0" collapsed="false">
      <c r="A113" s="32" t="s">
        <v>230</v>
      </c>
      <c r="B113" s="32" t="s">
        <v>293</v>
      </c>
      <c r="C113" s="32" t="s">
        <v>295</v>
      </c>
      <c r="D113" s="59" t="n">
        <v>310</v>
      </c>
      <c r="E113" s="59" t="n">
        <v>324</v>
      </c>
      <c r="F113" s="68" t="n">
        <f aca="false">IF(E113="","",D113-E113)</f>
        <v>-14</v>
      </c>
      <c r="G113" s="59" t="n">
        <v>145</v>
      </c>
      <c r="H113" s="59" t="n">
        <v>138</v>
      </c>
      <c r="I113" s="68" t="n">
        <f aca="false">IF(H113="","",G113-H113)</f>
        <v>7</v>
      </c>
      <c r="J113" s="40" t="n">
        <f aca="false">IF(OR(D113="",D113+G113=0),"",D113/(D113+G113))</f>
        <v>0.681318681318681</v>
      </c>
      <c r="K113" s="40" t="n">
        <f aca="false">IF(E113="","",E113/(E113+H113))</f>
        <v>0.701298701298701</v>
      </c>
      <c r="L113" s="69" t="n">
        <f aca="false">IF(OR(K113="",J113=""),"",(J113-K113)*100)</f>
        <v>-1.998001998002</v>
      </c>
      <c r="M113" s="36" t="n">
        <v>6.1244360674486</v>
      </c>
      <c r="N113" s="36" t="n">
        <v>1.27738870891262</v>
      </c>
      <c r="O113" s="36" t="n">
        <f aca="false">SQRT(M113^2+N113^2)</f>
        <v>6.25623201759036</v>
      </c>
      <c r="P113" s="40" t="n">
        <f aca="false">IF(J113="","",MAX(0,J113-1.96*O113/100))</f>
        <v>0.55869653377391</v>
      </c>
      <c r="Q113" s="40" t="n">
        <f aca="false">IF(J113="","",MIN(1,J113+1.96*O113/100))</f>
        <v>0.803940828863452</v>
      </c>
      <c r="R113" s="32" t="str">
        <f aca="false">IF(L113="","",IF(ABS(L113)&lt;=O113,"Yes","No"))</f>
        <v>Yes</v>
      </c>
      <c r="S113" s="32" t="str">
        <f aca="false">IF(L113="","",IF(ABS(L113)&lt;=1.96*O113,"Yes","No"))</f>
        <v>Yes</v>
      </c>
      <c r="T113" s="59" t="n">
        <f aca="false">IF(D113="","",ROUND(SQRT(((D113+G113)*O113/100)^2+(J113*(D113+G113)*0.12018)^2),0))</f>
        <v>47</v>
      </c>
      <c r="U113" s="32"/>
    </row>
    <row r="114" customFormat="false" ht="15" hidden="false" customHeight="false" outlineLevel="0" collapsed="false">
      <c r="A114" s="32" t="s">
        <v>230</v>
      </c>
      <c r="B114" s="32" t="s">
        <v>293</v>
      </c>
      <c r="C114" s="32" t="s">
        <v>296</v>
      </c>
      <c r="D114" s="59" t="n">
        <v>344</v>
      </c>
      <c r="E114" s="59" t="n">
        <v>366</v>
      </c>
      <c r="F114" s="68" t="n">
        <f aca="false">IF(E114="","",D114-E114)</f>
        <v>-22</v>
      </c>
      <c r="G114" s="59" t="n">
        <v>131</v>
      </c>
      <c r="H114" s="59" t="n">
        <v>124</v>
      </c>
      <c r="I114" s="68" t="n">
        <f aca="false">IF(H114="","",G114-H114)</f>
        <v>7</v>
      </c>
      <c r="J114" s="40" t="n">
        <f aca="false">IF(OR(D114="",D114+G114=0),"",D114/(D114+G114))</f>
        <v>0.72421052631579</v>
      </c>
      <c r="K114" s="40" t="n">
        <f aca="false">IF(E114="","",E114/(E114+H114))</f>
        <v>0.746938775510204</v>
      </c>
      <c r="L114" s="69" t="n">
        <f aca="false">IF(OR(K114="",J114=""),"",(J114-K114)*100)</f>
        <v>-2.27282491944145</v>
      </c>
      <c r="M114" s="36" t="n">
        <v>6.1244360674486</v>
      </c>
      <c r="N114" s="36" t="n">
        <v>1.27738870891262</v>
      </c>
      <c r="O114" s="36" t="n">
        <f aca="false">SQRT(M114^2+N114^2)</f>
        <v>6.25623201759036</v>
      </c>
      <c r="P114" s="40" t="n">
        <f aca="false">IF(J114="","",MAX(0,J114-1.96*O114/100))</f>
        <v>0.601588378771019</v>
      </c>
      <c r="Q114" s="40" t="n">
        <f aca="false">IF(J114="","",MIN(1,J114+1.96*O114/100))</f>
        <v>0.846832673860561</v>
      </c>
      <c r="R114" s="32" t="str">
        <f aca="false">IF(L114="","",IF(ABS(L114)&lt;=O114,"Yes","No"))</f>
        <v>Yes</v>
      </c>
      <c r="S114" s="32" t="str">
        <f aca="false">IF(L114="","",IF(ABS(L114)&lt;=1.96*O114,"Yes","No"))</f>
        <v>Yes</v>
      </c>
      <c r="T114" s="59" t="n">
        <f aca="false">IF(D114="","",ROUND(SQRT(((D114+G114)*O114/100)^2+(J114*(D114+G114)*0.12018)^2),0))</f>
        <v>51</v>
      </c>
      <c r="U114" s="32"/>
    </row>
    <row r="115" customFormat="false" ht="15" hidden="false" customHeight="false" outlineLevel="0" collapsed="false">
      <c r="A115" s="32" t="s">
        <v>230</v>
      </c>
      <c r="B115" s="32" t="s">
        <v>293</v>
      </c>
      <c r="C115" s="32" t="s">
        <v>297</v>
      </c>
      <c r="D115" s="59" t="n">
        <v>374</v>
      </c>
      <c r="E115" s="59" t="n">
        <v>415</v>
      </c>
      <c r="F115" s="68" t="n">
        <f aca="false">IF(E115="","",D115-E115)</f>
        <v>-41</v>
      </c>
      <c r="G115" s="59" t="n">
        <v>156</v>
      </c>
      <c r="H115" s="59" t="n">
        <v>166</v>
      </c>
      <c r="I115" s="68" t="n">
        <f aca="false">IF(H115="","",G115-H115)</f>
        <v>-10</v>
      </c>
      <c r="J115" s="40" t="n">
        <f aca="false">IF(OR(D115="",D115+G115=0),"",D115/(D115+G115))</f>
        <v>0.705660377358491</v>
      </c>
      <c r="K115" s="40" t="n">
        <f aca="false">IF(E115="","",E115/(E115+H115))</f>
        <v>0.714285714285714</v>
      </c>
      <c r="L115" s="69" t="n">
        <f aca="false">IF(OR(K115="",J115=""),"",(J115-K115)*100)</f>
        <v>-0.862533692722378</v>
      </c>
      <c r="M115" s="36" t="n">
        <v>3.89965734386083</v>
      </c>
      <c r="N115" s="36" t="n">
        <v>1.27738870891262</v>
      </c>
      <c r="O115" s="36" t="n">
        <f aca="false">SQRT(M115^2+N115^2)</f>
        <v>4.10354107000102</v>
      </c>
      <c r="P115" s="40" t="n">
        <f aca="false">IF(J115="","",MAX(0,J115-1.96*O115/100))</f>
        <v>0.625230972386471</v>
      </c>
      <c r="Q115" s="40" t="n">
        <f aca="false">IF(J115="","",MIN(1,J115+1.96*O115/100))</f>
        <v>0.786089782330511</v>
      </c>
      <c r="R115" s="32" t="str">
        <f aca="false">IF(L115="","",IF(ABS(L115)&lt;=O115,"Yes","No"))</f>
        <v>Yes</v>
      </c>
      <c r="S115" s="32" t="str">
        <f aca="false">IF(L115="","",IF(ABS(L115)&lt;=1.96*O115,"Yes","No"))</f>
        <v>Yes</v>
      </c>
      <c r="T115" s="59" t="n">
        <f aca="false">IF(D115="","",ROUND(SQRT(((D115+G115)*O115/100)^2+(J115*(D115+G115)*0.07897)^2),0))</f>
        <v>37</v>
      </c>
      <c r="U115" s="32"/>
    </row>
    <row r="116" customFormat="false" ht="15" hidden="false" customHeight="false" outlineLevel="0" collapsed="false">
      <c r="A116" s="32" t="s">
        <v>230</v>
      </c>
      <c r="B116" s="32" t="s">
        <v>293</v>
      </c>
      <c r="C116" s="32" t="s">
        <v>298</v>
      </c>
      <c r="D116" s="59" t="n">
        <v>572</v>
      </c>
      <c r="E116" s="59" t="n">
        <v>571</v>
      </c>
      <c r="F116" s="68" t="n">
        <f aca="false">IF(E116="","",D116-E116)</f>
        <v>1</v>
      </c>
      <c r="G116" s="59" t="n">
        <v>264</v>
      </c>
      <c r="H116" s="59" t="n">
        <v>293</v>
      </c>
      <c r="I116" s="68" t="n">
        <f aca="false">IF(H116="","",G116-H116)</f>
        <v>-29</v>
      </c>
      <c r="J116" s="40" t="n">
        <f aca="false">IF(OR(D116="",D116+G116=0),"",D116/(D116+G116))</f>
        <v>0.68421052631579</v>
      </c>
      <c r="K116" s="40" t="n">
        <f aca="false">IF(E116="","",E116/(E116+H116))</f>
        <v>0.66087962962963</v>
      </c>
      <c r="L116" s="69" t="n">
        <f aca="false">IF(OR(K116="",J116=""),"",(J116-K116)*100)</f>
        <v>2.33308966861598</v>
      </c>
      <c r="M116" s="36" t="n">
        <v>3.89965734386083</v>
      </c>
      <c r="N116" s="36" t="n">
        <v>1.27738870891262</v>
      </c>
      <c r="O116" s="36" t="n">
        <f aca="false">SQRT(M116^2+N116^2)</f>
        <v>4.10354107000102</v>
      </c>
      <c r="P116" s="40" t="n">
        <f aca="false">IF(J116="","",MAX(0,J116-1.96*O116/100))</f>
        <v>0.60378112134377</v>
      </c>
      <c r="Q116" s="40" t="n">
        <f aca="false">IF(J116="","",MIN(1,J116+1.96*O116/100))</f>
        <v>0.76463993128781</v>
      </c>
      <c r="R116" s="32" t="str">
        <f aca="false">IF(L116="","",IF(ABS(L116)&lt;=O116,"Yes","No"))</f>
        <v>Yes</v>
      </c>
      <c r="S116" s="32" t="str">
        <f aca="false">IF(L116="","",IF(ABS(L116)&lt;=1.96*O116,"Yes","No"))</f>
        <v>Yes</v>
      </c>
      <c r="T116" s="59" t="n">
        <f aca="false">IF(D116="","",ROUND(SQRT(((D116+G116)*O116/100)^2+(J116*(D116+G116)*0.07897)^2),0))</f>
        <v>57</v>
      </c>
      <c r="U116" s="32"/>
    </row>
    <row r="117" customFormat="false" ht="15" hidden="false" customHeight="false" outlineLevel="0" collapsed="false">
      <c r="A117" s="32" t="s">
        <v>230</v>
      </c>
      <c r="B117" s="32" t="s">
        <v>293</v>
      </c>
      <c r="C117" s="32" t="s">
        <v>299</v>
      </c>
      <c r="D117" s="59" t="n">
        <v>388</v>
      </c>
      <c r="E117" s="59" t="n">
        <v>400</v>
      </c>
      <c r="F117" s="68" t="n">
        <f aca="false">IF(E117="","",D117-E117)</f>
        <v>-12</v>
      </c>
      <c r="G117" s="59" t="n">
        <v>202</v>
      </c>
      <c r="H117" s="59" t="n">
        <v>220</v>
      </c>
      <c r="I117" s="68" t="n">
        <f aca="false">IF(H117="","",G117-H117)</f>
        <v>-18</v>
      </c>
      <c r="J117" s="40" t="n">
        <f aca="false">IF(OR(D117="",D117+G117=0),"",D117/(D117+G117))</f>
        <v>0.657627118644068</v>
      </c>
      <c r="K117" s="40" t="n">
        <f aca="false">IF(E117="","",E117/(E117+H117))</f>
        <v>0.645161290322581</v>
      </c>
      <c r="L117" s="69" t="n">
        <f aca="false">IF(OR(K117="",J117=""),"",(J117-K117)*100)</f>
        <v>1.24658283214871</v>
      </c>
      <c r="M117" s="36" t="n">
        <v>3.89965734386083</v>
      </c>
      <c r="N117" s="36" t="n">
        <v>1.27738870891262</v>
      </c>
      <c r="O117" s="36" t="n">
        <f aca="false">SQRT(M117^2+N117^2)</f>
        <v>4.10354107000102</v>
      </c>
      <c r="P117" s="40" t="n">
        <f aca="false">IF(J117="","",MAX(0,J117-1.96*O117/100))</f>
        <v>0.577197713672048</v>
      </c>
      <c r="Q117" s="40" t="n">
        <f aca="false">IF(J117="","",MIN(1,J117+1.96*O117/100))</f>
        <v>0.738056523616088</v>
      </c>
      <c r="R117" s="32" t="str">
        <f aca="false">IF(L117="","",IF(ABS(L117)&lt;=O117,"Yes","No"))</f>
        <v>Yes</v>
      </c>
      <c r="S117" s="32" t="str">
        <f aca="false">IF(L117="","",IF(ABS(L117)&lt;=1.96*O117,"Yes","No"))</f>
        <v>Yes</v>
      </c>
      <c r="T117" s="59" t="n">
        <f aca="false">IF(D117="","",ROUND(SQRT(((D117+G117)*O117/100)^2+(J117*(D117+G117)*0.07897)^2),0))</f>
        <v>39</v>
      </c>
      <c r="U117" s="32"/>
    </row>
    <row r="118" customFormat="false" ht="15" hidden="false" customHeight="false" outlineLevel="0" collapsed="false">
      <c r="A118" s="32" t="s">
        <v>230</v>
      </c>
      <c r="B118" s="32" t="s">
        <v>293</v>
      </c>
      <c r="C118" s="32" t="s">
        <v>300</v>
      </c>
      <c r="D118" s="59" t="n">
        <v>445</v>
      </c>
      <c r="E118" s="59" t="n">
        <v>465</v>
      </c>
      <c r="F118" s="68" t="n">
        <f aca="false">IF(E118="","",D118-E118)</f>
        <v>-20</v>
      </c>
      <c r="G118" s="59" t="n">
        <v>280</v>
      </c>
      <c r="H118" s="59" t="n">
        <v>283</v>
      </c>
      <c r="I118" s="68" t="n">
        <f aca="false">IF(H118="","",G118-H118)</f>
        <v>-3</v>
      </c>
      <c r="J118" s="40" t="n">
        <f aca="false">IF(OR(D118="",D118+G118=0),"",D118/(D118+G118))</f>
        <v>0.613793103448276</v>
      </c>
      <c r="K118" s="40" t="n">
        <f aca="false">IF(E118="","",E118/(E118+H118))</f>
        <v>0.621657754010695</v>
      </c>
      <c r="L118" s="69" t="n">
        <f aca="false">IF(OR(K118="",J118=""),"",(J118-K118)*100)</f>
        <v>-0.786465056241936</v>
      </c>
      <c r="M118" s="36" t="n">
        <v>3.89965734386083</v>
      </c>
      <c r="N118" s="36" t="n">
        <v>1.27738870891262</v>
      </c>
      <c r="O118" s="36" t="n">
        <f aca="false">SQRT(M118^2+N118^2)</f>
        <v>4.10354107000102</v>
      </c>
      <c r="P118" s="40" t="n">
        <f aca="false">IF(J118="","",MAX(0,J118-1.96*O118/100))</f>
        <v>0.533363698476256</v>
      </c>
      <c r="Q118" s="40" t="n">
        <f aca="false">IF(J118="","",MIN(1,J118+1.96*O118/100))</f>
        <v>0.694222508420296</v>
      </c>
      <c r="R118" s="32" t="str">
        <f aca="false">IF(L118="","",IF(ABS(L118)&lt;=O118,"Yes","No"))</f>
        <v>Yes</v>
      </c>
      <c r="S118" s="32" t="str">
        <f aca="false">IF(L118="","",IF(ABS(L118)&lt;=1.96*O118,"Yes","No"))</f>
        <v>Yes</v>
      </c>
      <c r="T118" s="59" t="n">
        <f aca="false">IF(D118="","",ROUND(SQRT(((D118+G118)*O118/100)^2+(J118*(D118+G118)*0.07897)^2),0))</f>
        <v>46</v>
      </c>
      <c r="U118" s="32"/>
    </row>
    <row r="119" customFormat="false" ht="15" hidden="false" customHeight="false" outlineLevel="0" collapsed="false">
      <c r="A119" s="32" t="s">
        <v>230</v>
      </c>
      <c r="B119" s="32" t="s">
        <v>293</v>
      </c>
      <c r="C119" s="32" t="s">
        <v>301</v>
      </c>
      <c r="D119" s="59" t="n">
        <v>522</v>
      </c>
      <c r="E119" s="59" t="n">
        <v>583</v>
      </c>
      <c r="F119" s="68" t="n">
        <f aca="false">IF(E119="","",D119-E119)</f>
        <v>-61</v>
      </c>
      <c r="G119" s="59" t="n">
        <v>321</v>
      </c>
      <c r="H119" s="59" t="n">
        <v>335</v>
      </c>
      <c r="I119" s="68" t="n">
        <f aca="false">IF(H119="","",G119-H119)</f>
        <v>-14</v>
      </c>
      <c r="J119" s="40" t="n">
        <f aca="false">IF(OR(D119="",D119+G119=0),"",D119/(D119+G119))</f>
        <v>0.619217081850534</v>
      </c>
      <c r="K119" s="40" t="n">
        <f aca="false">IF(E119="","",E119/(E119+H119))</f>
        <v>0.635076252723312</v>
      </c>
      <c r="L119" s="69" t="n">
        <f aca="false">IF(OR(K119="",J119=""),"",(J119-K119)*100)</f>
        <v>-1.58591708727778</v>
      </c>
      <c r="M119" s="36" t="n">
        <v>3.13000038523245</v>
      </c>
      <c r="N119" s="36" t="n">
        <v>1.27738870891262</v>
      </c>
      <c r="O119" s="36" t="n">
        <f aca="false">SQRT(M119^2+N119^2)</f>
        <v>3.38062484242377</v>
      </c>
      <c r="P119" s="40" t="n">
        <f aca="false">IF(J119="","",MAX(0,J119-1.96*O119/100))</f>
        <v>0.552956834939028</v>
      </c>
      <c r="Q119" s="40" t="n">
        <f aca="false">IF(J119="","",MIN(1,J119+1.96*O119/100))</f>
        <v>0.68547732876204</v>
      </c>
      <c r="R119" s="32" t="str">
        <f aca="false">IF(L119="","",IF(ABS(L119)&lt;=O119,"Yes","No"))</f>
        <v>Yes</v>
      </c>
      <c r="S119" s="32" t="str">
        <f aca="false">IF(L119="","",IF(ABS(L119)&lt;=1.96*O119,"Yes","No"))</f>
        <v>Yes</v>
      </c>
      <c r="T119" s="59" t="n">
        <f aca="false">IF(D119="","",ROUND(SQRT(((D119+G119)*O119/100)^2+(J119*(D119+G119)*0.07933)^2),0))</f>
        <v>50</v>
      </c>
      <c r="U119" s="32"/>
    </row>
    <row r="120" customFormat="false" ht="15" hidden="false" customHeight="false" outlineLevel="0" collapsed="false">
      <c r="A120" s="32" t="s">
        <v>230</v>
      </c>
      <c r="B120" s="32" t="s">
        <v>293</v>
      </c>
      <c r="C120" s="32" t="s">
        <v>302</v>
      </c>
      <c r="D120" s="59" t="n">
        <v>420</v>
      </c>
      <c r="E120" s="59" t="n">
        <v>415</v>
      </c>
      <c r="F120" s="68" t="n">
        <f aca="false">IF(E120="","",D120-E120)</f>
        <v>5</v>
      </c>
      <c r="G120" s="59" t="n">
        <v>226</v>
      </c>
      <c r="H120" s="59" t="n">
        <v>238</v>
      </c>
      <c r="I120" s="68" t="n">
        <f aca="false">IF(H120="","",G120-H120)</f>
        <v>-12</v>
      </c>
      <c r="J120" s="40" t="n">
        <f aca="false">IF(OR(D120="",D120+G120=0),"",D120/(D120+G120))</f>
        <v>0.65015479876161</v>
      </c>
      <c r="K120" s="40" t="n">
        <f aca="false">IF(E120="","",E120/(E120+H120))</f>
        <v>0.635528330781011</v>
      </c>
      <c r="L120" s="69" t="n">
        <f aca="false">IF(OR(K120="",J120=""),"",(J120-K120)*100)</f>
        <v>1.46264679805992</v>
      </c>
      <c r="M120" s="36" t="n">
        <v>3.89965734386083</v>
      </c>
      <c r="N120" s="36" t="n">
        <v>1.27738870891262</v>
      </c>
      <c r="O120" s="36" t="n">
        <f aca="false">SQRT(M120^2+N120^2)</f>
        <v>4.10354107000102</v>
      </c>
      <c r="P120" s="40" t="n">
        <f aca="false">IF(J120="","",MAX(0,J120-1.96*O120/100))</f>
        <v>0.56972539378959</v>
      </c>
      <c r="Q120" s="40" t="n">
        <f aca="false">IF(J120="","",MIN(1,J120+1.96*O120/100))</f>
        <v>0.73058420373363</v>
      </c>
      <c r="R120" s="32" t="str">
        <f aca="false">IF(L120="","",IF(ABS(L120)&lt;=O120,"Yes","No"))</f>
        <v>Yes</v>
      </c>
      <c r="S120" s="32" t="str">
        <f aca="false">IF(L120="","",IF(ABS(L120)&lt;=1.96*O120,"Yes","No"))</f>
        <v>Yes</v>
      </c>
      <c r="T120" s="59" t="n">
        <f aca="false">IF(D120="","",ROUND(SQRT(((D120+G120)*O120/100)^2+(J120*(D120+G120)*0.07897)^2),0))</f>
        <v>42</v>
      </c>
      <c r="U120" s="32"/>
    </row>
    <row r="121" customFormat="false" ht="15" hidden="false" customHeight="false" outlineLevel="0" collapsed="false">
      <c r="A121" s="32" t="s">
        <v>230</v>
      </c>
      <c r="B121" s="32" t="s">
        <v>293</v>
      </c>
      <c r="C121" s="32" t="s">
        <v>303</v>
      </c>
      <c r="D121" s="59" t="n">
        <v>316</v>
      </c>
      <c r="E121" s="59" t="n">
        <v>332</v>
      </c>
      <c r="F121" s="68" t="n">
        <f aca="false">IF(E121="","",D121-E121)</f>
        <v>-16</v>
      </c>
      <c r="G121" s="59" t="n">
        <v>207</v>
      </c>
      <c r="H121" s="59" t="n">
        <v>255</v>
      </c>
      <c r="I121" s="68" t="n">
        <f aca="false">IF(H121="","",G121-H121)</f>
        <v>-48</v>
      </c>
      <c r="J121" s="40" t="n">
        <f aca="false">IF(OR(D121="",D121+G121=0),"",D121/(D121+G121))</f>
        <v>0.604206500956023</v>
      </c>
      <c r="K121" s="40" t="n">
        <f aca="false">IF(E121="","",E121/(E121+H121))</f>
        <v>0.565587734241908</v>
      </c>
      <c r="L121" s="69" t="n">
        <f aca="false">IF(OR(K121="",J121=""),"",(J121-K121)*100)</f>
        <v>3.86187667141149</v>
      </c>
      <c r="M121" s="36" t="n">
        <v>6.1244360674486</v>
      </c>
      <c r="N121" s="36" t="n">
        <v>1.27738870891262</v>
      </c>
      <c r="O121" s="36" t="n">
        <f aca="false">SQRT(M121^2+N121^2)</f>
        <v>6.25623201759036</v>
      </c>
      <c r="P121" s="40" t="n">
        <f aca="false">IF(J121="","",MAX(0,J121-1.96*O121/100))</f>
        <v>0.481584353411252</v>
      </c>
      <c r="Q121" s="40" t="n">
        <f aca="false">IF(J121="","",MIN(1,J121+1.96*O121/100))</f>
        <v>0.726828648500794</v>
      </c>
      <c r="R121" s="32" t="str">
        <f aca="false">IF(L121="","",IF(ABS(L121)&lt;=O121,"Yes","No"))</f>
        <v>Yes</v>
      </c>
      <c r="S121" s="32" t="str">
        <f aca="false">IF(L121="","",IF(ABS(L121)&lt;=1.96*O121,"Yes","No"))</f>
        <v>Yes</v>
      </c>
      <c r="T121" s="59" t="n">
        <f aca="false">IF(D121="","",ROUND(SQRT(((D121+G121)*O121/100)^2+(J121*(D121+G121)*0.12018)^2),0))</f>
        <v>50</v>
      </c>
      <c r="U121" s="32"/>
    </row>
    <row r="122" customFormat="false" ht="15" hidden="false" customHeight="false" outlineLevel="0" collapsed="false">
      <c r="A122" s="32" t="s">
        <v>230</v>
      </c>
      <c r="B122" s="32" t="s">
        <v>293</v>
      </c>
      <c r="C122" s="32" t="s">
        <v>304</v>
      </c>
      <c r="D122" s="59" t="n">
        <v>419</v>
      </c>
      <c r="E122" s="59" t="n">
        <v>418</v>
      </c>
      <c r="F122" s="68" t="n">
        <f aca="false">IF(E122="","",D122-E122)</f>
        <v>1</v>
      </c>
      <c r="G122" s="59" t="n">
        <v>211</v>
      </c>
      <c r="H122" s="59" t="n">
        <v>222</v>
      </c>
      <c r="I122" s="68" t="n">
        <f aca="false">IF(H122="","",G122-H122)</f>
        <v>-11</v>
      </c>
      <c r="J122" s="40" t="n">
        <f aca="false">IF(OR(D122="",D122+G122=0),"",D122/(D122+G122))</f>
        <v>0.665079365079365</v>
      </c>
      <c r="K122" s="40" t="n">
        <f aca="false">IF(E122="","",E122/(E122+H122))</f>
        <v>0.653125</v>
      </c>
      <c r="L122" s="69" t="n">
        <f aca="false">IF(OR(K122="",J122=""),"",(J122-K122)*100)</f>
        <v>1.19543650793651</v>
      </c>
      <c r="M122" s="36" t="n">
        <v>3.89965734386083</v>
      </c>
      <c r="N122" s="36" t="n">
        <v>1.27738870891262</v>
      </c>
      <c r="O122" s="36" t="n">
        <f aca="false">SQRT(M122^2+N122^2)</f>
        <v>4.10354107000102</v>
      </c>
      <c r="P122" s="40" t="n">
        <f aca="false">IF(J122="","",MAX(0,J122-1.96*O122/100))</f>
        <v>0.584649960107345</v>
      </c>
      <c r="Q122" s="40" t="n">
        <f aca="false">IF(J122="","",MIN(1,J122+1.96*O122/100))</f>
        <v>0.745508770051385</v>
      </c>
      <c r="R122" s="32" t="str">
        <f aca="false">IF(L122="","",IF(ABS(L122)&lt;=O122,"Yes","No"))</f>
        <v>Yes</v>
      </c>
      <c r="S122" s="32" t="str">
        <f aca="false">IF(L122="","",IF(ABS(L122)&lt;=1.96*O122,"Yes","No"))</f>
        <v>Yes</v>
      </c>
      <c r="T122" s="59" t="n">
        <f aca="false">IF(D122="","",ROUND(SQRT(((D122+G122)*O122/100)^2+(J122*(D122+G122)*0.07897)^2),0))</f>
        <v>42</v>
      </c>
      <c r="U122" s="32"/>
    </row>
    <row r="123" customFormat="false" ht="15" hidden="false" customHeight="false" outlineLevel="0" collapsed="false">
      <c r="A123" s="32" t="s">
        <v>230</v>
      </c>
      <c r="B123" s="32" t="s">
        <v>293</v>
      </c>
      <c r="C123" s="32" t="s">
        <v>305</v>
      </c>
      <c r="D123" s="59" t="n">
        <v>406</v>
      </c>
      <c r="E123" s="59" t="n">
        <v>425</v>
      </c>
      <c r="F123" s="68" t="n">
        <f aca="false">IF(E123="","",D123-E123)</f>
        <v>-19</v>
      </c>
      <c r="G123" s="59" t="n">
        <v>250</v>
      </c>
      <c r="H123" s="59" t="n">
        <v>271</v>
      </c>
      <c r="I123" s="68" t="n">
        <f aca="false">IF(H123="","",G123-H123)</f>
        <v>-21</v>
      </c>
      <c r="J123" s="40" t="n">
        <f aca="false">IF(OR(D123="",D123+G123=0),"",D123/(D123+G123))</f>
        <v>0.61890243902439</v>
      </c>
      <c r="K123" s="40" t="n">
        <f aca="false">IF(E123="","",E123/(E123+H123))</f>
        <v>0.610632183908046</v>
      </c>
      <c r="L123" s="69" t="n">
        <f aca="false">IF(OR(K123="",J123=""),"",(J123-K123)*100)</f>
        <v>0.827025511634427</v>
      </c>
      <c r="M123" s="36" t="n">
        <v>3.89965734386083</v>
      </c>
      <c r="N123" s="36" t="n">
        <v>1.27738870891262</v>
      </c>
      <c r="O123" s="36" t="n">
        <f aca="false">SQRT(M123^2+N123^2)</f>
        <v>4.10354107000102</v>
      </c>
      <c r="P123" s="40" t="n">
        <f aca="false">IF(J123="","",MAX(0,J123-1.96*O123/100))</f>
        <v>0.53847303405237</v>
      </c>
      <c r="Q123" s="40" t="n">
        <f aca="false">IF(J123="","",MIN(1,J123+1.96*O123/100))</f>
        <v>0.69933184399641</v>
      </c>
      <c r="R123" s="32" t="str">
        <f aca="false">IF(L123="","",IF(ABS(L123)&lt;=O123,"Yes","No"))</f>
        <v>Yes</v>
      </c>
      <c r="S123" s="32" t="str">
        <f aca="false">IF(L123="","",IF(ABS(L123)&lt;=1.96*O123,"Yes","No"))</f>
        <v>Yes</v>
      </c>
      <c r="T123" s="59" t="n">
        <f aca="false">IF(D123="","",ROUND(SQRT(((D123+G123)*O123/100)^2+(J123*(D123+G123)*0.07897)^2),0))</f>
        <v>42</v>
      </c>
      <c r="U123" s="32"/>
    </row>
    <row r="124" customFormat="false" ht="15" hidden="false" customHeight="false" outlineLevel="0" collapsed="false">
      <c r="A124" s="32" t="s">
        <v>230</v>
      </c>
      <c r="B124" s="32" t="s">
        <v>306</v>
      </c>
      <c r="C124" s="32" t="s">
        <v>307</v>
      </c>
      <c r="D124" s="59" t="n">
        <v>377</v>
      </c>
      <c r="E124" s="59" t="n">
        <v>392</v>
      </c>
      <c r="F124" s="68" t="n">
        <f aca="false">IF(E124="","",D124-E124)</f>
        <v>-15</v>
      </c>
      <c r="G124" s="59" t="n">
        <v>253</v>
      </c>
      <c r="H124" s="59" t="n">
        <v>281</v>
      </c>
      <c r="I124" s="68" t="n">
        <f aca="false">IF(H124="","",G124-H124)</f>
        <v>-28</v>
      </c>
      <c r="J124" s="40" t="n">
        <f aca="false">IF(OR(D124="",D124+G124=0),"",D124/(D124+G124))</f>
        <v>0.598412698412698</v>
      </c>
      <c r="K124" s="40" t="n">
        <f aca="false">IF(E124="","",E124/(E124+H124))</f>
        <v>0.582466567607727</v>
      </c>
      <c r="L124" s="69" t="n">
        <f aca="false">IF(OR(K124="",J124=""),"",(J124-K124)*100)</f>
        <v>1.59461308049718</v>
      </c>
      <c r="M124" s="36" t="n">
        <v>3.89965734386083</v>
      </c>
      <c r="N124" s="36" t="n">
        <v>1.27738870891262</v>
      </c>
      <c r="O124" s="36" t="n">
        <f aca="false">SQRT(M124^2+N124^2)</f>
        <v>4.10354107000102</v>
      </c>
      <c r="P124" s="40" t="n">
        <f aca="false">IF(J124="","",MAX(0,J124-1.96*O124/100))</f>
        <v>0.517983293440678</v>
      </c>
      <c r="Q124" s="40" t="n">
        <f aca="false">IF(J124="","",MIN(1,J124+1.96*O124/100))</f>
        <v>0.678842103384718</v>
      </c>
      <c r="R124" s="32" t="str">
        <f aca="false">IF(L124="","",IF(ABS(L124)&lt;=O124,"Yes","No"))</f>
        <v>Yes</v>
      </c>
      <c r="S124" s="32" t="str">
        <f aca="false">IF(L124="","",IF(ABS(L124)&lt;=1.96*O124,"Yes","No"))</f>
        <v>Yes</v>
      </c>
      <c r="T124" s="59" t="n">
        <f aca="false">IF(D124="","",ROUND(SQRT(((D124+G124)*O124/100)^2+(J124*(D124+G124)*0.07897)^2),0))</f>
        <v>39</v>
      </c>
      <c r="U124" s="32"/>
    </row>
    <row r="125" customFormat="false" ht="15" hidden="false" customHeight="false" outlineLevel="0" collapsed="false">
      <c r="A125" s="32" t="s">
        <v>230</v>
      </c>
      <c r="B125" s="32" t="s">
        <v>306</v>
      </c>
      <c r="C125" s="32" t="s">
        <v>308</v>
      </c>
      <c r="D125" s="59" t="n">
        <v>349</v>
      </c>
      <c r="E125" s="59" t="n">
        <v>334</v>
      </c>
      <c r="F125" s="68" t="n">
        <f aca="false">IF(E125="","",D125-E125)</f>
        <v>15</v>
      </c>
      <c r="G125" s="59" t="n">
        <v>330</v>
      </c>
      <c r="H125" s="59" t="n">
        <v>333</v>
      </c>
      <c r="I125" s="68" t="n">
        <f aca="false">IF(H125="","",G125-H125)</f>
        <v>-3</v>
      </c>
      <c r="J125" s="40" t="n">
        <f aca="false">IF(OR(D125="",D125+G125=0),"",D125/(D125+G125))</f>
        <v>0.5139911634757</v>
      </c>
      <c r="K125" s="40" t="n">
        <f aca="false">IF(E125="","",E125/(E125+H125))</f>
        <v>0.500749625187406</v>
      </c>
      <c r="L125" s="69" t="n">
        <f aca="false">IF(OR(K125="",J125=""),"",(J125-K125)*100)</f>
        <v>1.32415382882932</v>
      </c>
      <c r="M125" s="36" t="n">
        <v>3.89965734386083</v>
      </c>
      <c r="N125" s="36" t="n">
        <v>1.27738870891262</v>
      </c>
      <c r="O125" s="36" t="n">
        <f aca="false">SQRT(M125^2+N125^2)</f>
        <v>4.10354107000102</v>
      </c>
      <c r="P125" s="40" t="n">
        <f aca="false">IF(J125="","",MAX(0,J125-1.96*O125/100))</f>
        <v>0.43356175850368</v>
      </c>
      <c r="Q125" s="40" t="n">
        <f aca="false">IF(J125="","",MIN(1,J125+1.96*O125/100))</f>
        <v>0.59442056844772</v>
      </c>
      <c r="R125" s="32" t="str">
        <f aca="false">IF(L125="","",IF(ABS(L125)&lt;=O125,"Yes","No"))</f>
        <v>Yes</v>
      </c>
      <c r="S125" s="32" t="str">
        <f aca="false">IF(L125="","",IF(ABS(L125)&lt;=1.96*O125,"Yes","No"))</f>
        <v>Yes</v>
      </c>
      <c r="T125" s="59" t="n">
        <f aca="false">IF(D125="","",ROUND(SQRT(((D125+G125)*O125/100)^2+(J125*(D125+G125)*0.07897)^2),0))</f>
        <v>39</v>
      </c>
      <c r="U125" s="32"/>
    </row>
    <row r="126" customFormat="false" ht="15" hidden="false" customHeight="false" outlineLevel="0" collapsed="false">
      <c r="A126" s="32" t="s">
        <v>230</v>
      </c>
      <c r="B126" s="32" t="s">
        <v>306</v>
      </c>
      <c r="C126" s="32" t="s">
        <v>309</v>
      </c>
      <c r="D126" s="59" t="n">
        <v>394</v>
      </c>
      <c r="E126" s="59" t="n">
        <v>409</v>
      </c>
      <c r="F126" s="68" t="n">
        <f aca="false">IF(E126="","",D126-E126)</f>
        <v>-15</v>
      </c>
      <c r="G126" s="59" t="n">
        <v>340</v>
      </c>
      <c r="H126" s="59" t="n">
        <v>361</v>
      </c>
      <c r="I126" s="68" t="n">
        <f aca="false">IF(H126="","",G126-H126)</f>
        <v>-21</v>
      </c>
      <c r="J126" s="40" t="n">
        <f aca="false">IF(OR(D126="",D126+G126=0),"",D126/(D126+G126))</f>
        <v>0.536784741144414</v>
      </c>
      <c r="K126" s="40" t="n">
        <f aca="false">IF(E126="","",E126/(E126+H126))</f>
        <v>0.531168831168831</v>
      </c>
      <c r="L126" s="69" t="n">
        <f aca="false">IF(OR(K126="",J126=""),"",(J126-K126)*100)</f>
        <v>0.561590997558303</v>
      </c>
      <c r="M126" s="36" t="n">
        <v>3.89965734386083</v>
      </c>
      <c r="N126" s="36" t="n">
        <v>1.27738870891262</v>
      </c>
      <c r="O126" s="36" t="n">
        <f aca="false">SQRT(M126^2+N126^2)</f>
        <v>4.10354107000102</v>
      </c>
      <c r="P126" s="40" t="n">
        <f aca="false">IF(J126="","",MAX(0,J126-1.96*O126/100))</f>
        <v>0.456355336172394</v>
      </c>
      <c r="Q126" s="40" t="n">
        <f aca="false">IF(J126="","",MIN(1,J126+1.96*O126/100))</f>
        <v>0.617214146116434</v>
      </c>
      <c r="R126" s="32" t="str">
        <f aca="false">IF(L126="","",IF(ABS(L126)&lt;=O126,"Yes","No"))</f>
        <v>Yes</v>
      </c>
      <c r="S126" s="32" t="str">
        <f aca="false">IF(L126="","",IF(ABS(L126)&lt;=1.96*O126,"Yes","No"))</f>
        <v>Yes</v>
      </c>
      <c r="T126" s="59" t="n">
        <f aca="false">IF(D126="","",ROUND(SQRT(((D126+G126)*O126/100)^2+(J126*(D126+G126)*0.07897)^2),0))</f>
        <v>43</v>
      </c>
      <c r="U126" s="32"/>
    </row>
    <row r="127" customFormat="false" ht="15" hidden="false" customHeight="false" outlineLevel="0" collapsed="false">
      <c r="A127" s="32" t="s">
        <v>230</v>
      </c>
      <c r="B127" s="32" t="s">
        <v>310</v>
      </c>
      <c r="C127" s="32" t="s">
        <v>310</v>
      </c>
      <c r="D127" s="59" t="n">
        <v>543</v>
      </c>
      <c r="E127" s="59" t="n">
        <v>621</v>
      </c>
      <c r="F127" s="68" t="n">
        <f aca="false">IF(E127="","",D127-E127)</f>
        <v>-78</v>
      </c>
      <c r="G127" s="59" t="n">
        <v>544</v>
      </c>
      <c r="H127" s="59" t="n">
        <v>598</v>
      </c>
      <c r="I127" s="68" t="n">
        <f aca="false">IF(H127="","",G127-H127)</f>
        <v>-54</v>
      </c>
      <c r="J127" s="40" t="n">
        <f aca="false">IF(OR(D127="",D127+G127=0),"",D127/(D127+G127))</f>
        <v>0.499540018399264</v>
      </c>
      <c r="K127" s="40" t="n">
        <f aca="false">IF(E127="","",E127/(E127+H127))</f>
        <v>0.509433962264151</v>
      </c>
      <c r="L127" s="69" t="n">
        <f aca="false">IF(OR(K127="",J127=""),"",(J127-K127)*100)</f>
        <v>-0.98939438648869</v>
      </c>
      <c r="M127" s="36" t="n">
        <v>3.13000038523245</v>
      </c>
      <c r="N127" s="36" t="n">
        <v>1.27738870891262</v>
      </c>
      <c r="O127" s="36" t="n">
        <f aca="false">SQRT(M127^2+N127^2)</f>
        <v>3.38062484242377</v>
      </c>
      <c r="P127" s="40" t="n">
        <f aca="false">IF(J127="","",MAX(0,J127-1.96*O127/100))</f>
        <v>0.433279771487758</v>
      </c>
      <c r="Q127" s="40" t="n">
        <f aca="false">IF(J127="","",MIN(1,J127+1.96*O127/100))</f>
        <v>0.56580026531077</v>
      </c>
      <c r="R127" s="32" t="str">
        <f aca="false">IF(L127="","",IF(ABS(L127)&lt;=O127,"Yes","No"))</f>
        <v>Yes</v>
      </c>
      <c r="S127" s="32" t="str">
        <f aca="false">IF(L127="","",IF(ABS(L127)&lt;=1.96*O127,"Yes","No"))</f>
        <v>Yes</v>
      </c>
      <c r="T127" s="59" t="n">
        <f aca="false">IF(D127="","",ROUND(SQRT(((D127+G127)*O127/100)^2+(J127*(D127+G127)*0.07933)^2),0))</f>
        <v>57</v>
      </c>
      <c r="U127" s="32"/>
    </row>
    <row r="128" customFormat="false" ht="15" hidden="false" customHeight="false" outlineLevel="0" collapsed="false">
      <c r="A128" s="32" t="s">
        <v>230</v>
      </c>
      <c r="B128" s="32" t="s">
        <v>311</v>
      </c>
      <c r="C128" s="32" t="s">
        <v>312</v>
      </c>
      <c r="D128" s="59" t="n">
        <v>288</v>
      </c>
      <c r="E128" s="59" t="n">
        <v>289</v>
      </c>
      <c r="F128" s="68" t="n">
        <f aca="false">IF(E128="","",D128-E128)</f>
        <v>-1</v>
      </c>
      <c r="G128" s="59" t="n">
        <v>248</v>
      </c>
      <c r="H128" s="59" t="n">
        <v>261</v>
      </c>
      <c r="I128" s="68" t="n">
        <f aca="false">IF(H128="","",G128-H128)</f>
        <v>-13</v>
      </c>
      <c r="J128" s="40" t="n">
        <f aca="false">IF(OR(D128="",D128+G128=0),"",D128/(D128+G128))</f>
        <v>0.537313432835821</v>
      </c>
      <c r="K128" s="40" t="n">
        <f aca="false">IF(E128="","",E128/(E128+H128))</f>
        <v>0.525454545454546</v>
      </c>
      <c r="L128" s="69" t="n">
        <f aca="false">IF(OR(K128="",J128=""),"",(J128-K128)*100)</f>
        <v>1.18588873812754</v>
      </c>
      <c r="M128" s="36" t="n">
        <v>3.89965734386083</v>
      </c>
      <c r="N128" s="36" t="n">
        <v>1.27738870891262</v>
      </c>
      <c r="O128" s="36" t="n">
        <f aca="false">SQRT(M128^2+N128^2)</f>
        <v>4.10354107000102</v>
      </c>
      <c r="P128" s="40" t="n">
        <f aca="false">IF(J128="","",MAX(0,J128-1.96*O128/100))</f>
        <v>0.456884027863801</v>
      </c>
      <c r="Q128" s="40" t="n">
        <f aca="false">IF(J128="","",MIN(1,J128+1.96*O128/100))</f>
        <v>0.617742837807841</v>
      </c>
      <c r="R128" s="32" t="str">
        <f aca="false">IF(L128="","",IF(ABS(L128)&lt;=O128,"Yes","No"))</f>
        <v>Yes</v>
      </c>
      <c r="S128" s="32" t="str">
        <f aca="false">IF(L128="","",IF(ABS(L128)&lt;=1.96*O128,"Yes","No"))</f>
        <v>Yes</v>
      </c>
      <c r="T128" s="59" t="n">
        <f aca="false">IF(D128="","",ROUND(SQRT(((D128+G128)*O128/100)^2+(J128*(D128+G128)*0.07897)^2),0))</f>
        <v>32</v>
      </c>
      <c r="U128" s="32"/>
    </row>
    <row r="129" customFormat="false" ht="15" hidden="false" customHeight="false" outlineLevel="0" collapsed="false">
      <c r="A129" s="32" t="s">
        <v>230</v>
      </c>
      <c r="B129" s="32" t="s">
        <v>311</v>
      </c>
      <c r="C129" s="32" t="s">
        <v>313</v>
      </c>
      <c r="D129" s="59" t="n">
        <v>396</v>
      </c>
      <c r="E129" s="59" t="n">
        <v>402</v>
      </c>
      <c r="F129" s="68" t="n">
        <f aca="false">IF(E129="","",D129-E129)</f>
        <v>-6</v>
      </c>
      <c r="G129" s="59" t="n">
        <v>326</v>
      </c>
      <c r="H129" s="59" t="n">
        <v>345</v>
      </c>
      <c r="I129" s="68" t="n">
        <f aca="false">IF(H129="","",G129-H129)</f>
        <v>-19</v>
      </c>
      <c r="J129" s="40" t="n">
        <f aca="false">IF(OR(D129="",D129+G129=0),"",D129/(D129+G129))</f>
        <v>0.548476454293629</v>
      </c>
      <c r="K129" s="40" t="n">
        <f aca="false">IF(E129="","",E129/(E129+H129))</f>
        <v>0.538152610441767</v>
      </c>
      <c r="L129" s="69" t="n">
        <f aca="false">IF(OR(K129="",J129=""),"",(J129-K129)*100)</f>
        <v>1.03238438518617</v>
      </c>
      <c r="M129" s="36" t="n">
        <v>3.89965734386083</v>
      </c>
      <c r="N129" s="36" t="n">
        <v>1.27738870891262</v>
      </c>
      <c r="O129" s="36" t="n">
        <f aca="false">SQRT(M129^2+N129^2)</f>
        <v>4.10354107000102</v>
      </c>
      <c r="P129" s="40" t="n">
        <f aca="false">IF(J129="","",MAX(0,J129-1.96*O129/100))</f>
        <v>0.468047049321609</v>
      </c>
      <c r="Q129" s="40" t="n">
        <f aca="false">IF(J129="","",MIN(1,J129+1.96*O129/100))</f>
        <v>0.628905859265649</v>
      </c>
      <c r="R129" s="32" t="str">
        <f aca="false">IF(L129="","",IF(ABS(L129)&lt;=O129,"Yes","No"))</f>
        <v>Yes</v>
      </c>
      <c r="S129" s="32" t="str">
        <f aca="false">IF(L129="","",IF(ABS(L129)&lt;=1.96*O129,"Yes","No"))</f>
        <v>Yes</v>
      </c>
      <c r="T129" s="59" t="n">
        <f aca="false">IF(D129="","",ROUND(SQRT(((D129+G129)*O129/100)^2+(J129*(D129+G129)*0.07897)^2),0))</f>
        <v>43</v>
      </c>
      <c r="U129" s="32"/>
    </row>
    <row r="130" customFormat="false" ht="15" hidden="false" customHeight="false" outlineLevel="0" collapsed="false">
      <c r="A130" s="32" t="s">
        <v>230</v>
      </c>
      <c r="B130" s="32" t="s">
        <v>314</v>
      </c>
      <c r="C130" s="32" t="s">
        <v>315</v>
      </c>
      <c r="D130" s="59" t="n">
        <v>433</v>
      </c>
      <c r="E130" s="59" t="n">
        <v>455</v>
      </c>
      <c r="F130" s="68" t="n">
        <f aca="false">IF(E130="","",D130-E130)</f>
        <v>-22</v>
      </c>
      <c r="G130" s="59" t="n">
        <v>310</v>
      </c>
      <c r="H130" s="59" t="n">
        <v>363</v>
      </c>
      <c r="I130" s="68" t="n">
        <f aca="false">IF(H130="","",G130-H130)</f>
        <v>-53</v>
      </c>
      <c r="J130" s="40" t="n">
        <f aca="false">IF(OR(D130="",D130+G130=0),"",D130/(D130+G130))</f>
        <v>0.582772543741588</v>
      </c>
      <c r="K130" s="40" t="n">
        <f aca="false">IF(E130="","",E130/(E130+H130))</f>
        <v>0.556234718826406</v>
      </c>
      <c r="L130" s="69" t="n">
        <f aca="false">IF(OR(K130="",J130=""),"",(J130-K130)*100)</f>
        <v>2.65378249151823</v>
      </c>
      <c r="M130" s="36" t="n">
        <v>3.89965734386083</v>
      </c>
      <c r="N130" s="36" t="n">
        <v>1.27738870891262</v>
      </c>
      <c r="O130" s="36" t="n">
        <f aca="false">SQRT(M130^2+N130^2)</f>
        <v>4.10354107000102</v>
      </c>
      <c r="P130" s="40" t="n">
        <f aca="false">IF(J130="","",MAX(0,J130-1.96*O130/100))</f>
        <v>0.502343138769568</v>
      </c>
      <c r="Q130" s="40" t="n">
        <f aca="false">IF(J130="","",MIN(1,J130+1.96*O130/100))</f>
        <v>0.663201948713608</v>
      </c>
      <c r="R130" s="32" t="str">
        <f aca="false">IF(L130="","",IF(ABS(L130)&lt;=O130,"Yes","No"))</f>
        <v>Yes</v>
      </c>
      <c r="S130" s="32" t="str">
        <f aca="false">IF(L130="","",IF(ABS(L130)&lt;=1.96*O130,"Yes","No"))</f>
        <v>Yes</v>
      </c>
      <c r="T130" s="59" t="n">
        <f aca="false">IF(D130="","",ROUND(SQRT(((D130+G130)*O130/100)^2+(J130*(D130+G130)*0.07897)^2),0))</f>
        <v>46</v>
      </c>
      <c r="U130" s="32"/>
    </row>
    <row r="131" customFormat="false" ht="15" hidden="false" customHeight="false" outlineLevel="0" collapsed="false">
      <c r="A131" s="32" t="s">
        <v>230</v>
      </c>
      <c r="B131" s="32" t="s">
        <v>314</v>
      </c>
      <c r="C131" s="32" t="s">
        <v>316</v>
      </c>
      <c r="D131" s="59" t="n">
        <v>444</v>
      </c>
      <c r="E131" s="59" t="n">
        <v>447</v>
      </c>
      <c r="F131" s="68" t="n">
        <f aca="false">IF(E131="","",D131-E131)</f>
        <v>-3</v>
      </c>
      <c r="G131" s="59" t="n">
        <v>342</v>
      </c>
      <c r="H131" s="59" t="n">
        <v>358</v>
      </c>
      <c r="I131" s="68" t="n">
        <f aca="false">IF(H131="","",G131-H131)</f>
        <v>-16</v>
      </c>
      <c r="J131" s="40" t="n">
        <f aca="false">IF(OR(D131="",D131+G131=0),"",D131/(D131+G131))</f>
        <v>0.564885496183206</v>
      </c>
      <c r="K131" s="40" t="n">
        <f aca="false">IF(E131="","",E131/(E131+H131))</f>
        <v>0.55527950310559</v>
      </c>
      <c r="L131" s="69" t="n">
        <f aca="false">IF(OR(K131="",J131=""),"",(J131-K131)*100)</f>
        <v>0.960599307761612</v>
      </c>
      <c r="M131" s="36" t="n">
        <v>3.89965734386083</v>
      </c>
      <c r="N131" s="36" t="n">
        <v>1.27738870891262</v>
      </c>
      <c r="O131" s="36" t="n">
        <f aca="false">SQRT(M131^2+N131^2)</f>
        <v>4.10354107000102</v>
      </c>
      <c r="P131" s="40" t="n">
        <f aca="false">IF(J131="","",MAX(0,J131-1.96*O131/100))</f>
        <v>0.484456091211186</v>
      </c>
      <c r="Q131" s="40" t="n">
        <f aca="false">IF(J131="","",MIN(1,J131+1.96*O131/100))</f>
        <v>0.645314901155226</v>
      </c>
      <c r="R131" s="32" t="str">
        <f aca="false">IF(L131="","",IF(ABS(L131)&lt;=O131,"Yes","No"))</f>
        <v>Yes</v>
      </c>
      <c r="S131" s="32" t="str">
        <f aca="false">IF(L131="","",IF(ABS(L131)&lt;=1.96*O131,"Yes","No"))</f>
        <v>Yes</v>
      </c>
      <c r="T131" s="59" t="n">
        <f aca="false">IF(D131="","",ROUND(SQRT(((D131+G131)*O131/100)^2+(J131*(D131+G131)*0.07897)^2),0))</f>
        <v>48</v>
      </c>
      <c r="U131" s="32"/>
    </row>
    <row r="132" customFormat="false" ht="15" hidden="false" customHeight="false" outlineLevel="0" collapsed="false">
      <c r="A132" s="32" t="s">
        <v>230</v>
      </c>
      <c r="B132" s="32" t="s">
        <v>314</v>
      </c>
      <c r="C132" s="32" t="s">
        <v>317</v>
      </c>
      <c r="D132" s="59" t="n">
        <v>480</v>
      </c>
      <c r="E132" s="59" t="n">
        <v>528</v>
      </c>
      <c r="F132" s="68" t="n">
        <f aca="false">IF(E132="","",D132-E132)</f>
        <v>-48</v>
      </c>
      <c r="G132" s="59" t="n">
        <v>456</v>
      </c>
      <c r="H132" s="59" t="n">
        <v>494</v>
      </c>
      <c r="I132" s="68" t="n">
        <f aca="false">IF(H132="","",G132-H132)</f>
        <v>-38</v>
      </c>
      <c r="J132" s="40" t="n">
        <f aca="false">IF(OR(D132="",D132+G132=0),"",D132/(D132+G132))</f>
        <v>0.512820512820513</v>
      </c>
      <c r="K132" s="40" t="n">
        <f aca="false">IF(E132="","",E132/(E132+H132))</f>
        <v>0.516634050880626</v>
      </c>
      <c r="L132" s="69" t="n">
        <f aca="false">IF(OR(K132="",J132=""),"",(J132-K132)*100)</f>
        <v>-0.381353806011342</v>
      </c>
      <c r="M132" s="36" t="n">
        <v>3.13000038523245</v>
      </c>
      <c r="N132" s="36" t="n">
        <v>1.27738870891262</v>
      </c>
      <c r="O132" s="36" t="n">
        <f aca="false">SQRT(M132^2+N132^2)</f>
        <v>3.38062484242377</v>
      </c>
      <c r="P132" s="40" t="n">
        <f aca="false">IF(J132="","",MAX(0,J132-1.96*O132/100))</f>
        <v>0.446560265909007</v>
      </c>
      <c r="Q132" s="40" t="n">
        <f aca="false">IF(J132="","",MIN(1,J132+1.96*O132/100))</f>
        <v>0.579080759732019</v>
      </c>
      <c r="R132" s="32" t="str">
        <f aca="false">IF(L132="","",IF(ABS(L132)&lt;=O132,"Yes","No"))</f>
        <v>Yes</v>
      </c>
      <c r="S132" s="32" t="str">
        <f aca="false">IF(L132="","",IF(ABS(L132)&lt;=1.96*O132,"Yes","No"))</f>
        <v>Yes</v>
      </c>
      <c r="T132" s="59" t="n">
        <f aca="false">IF(D132="","",ROUND(SQRT(((D132+G132)*O132/100)^2+(J132*(D132+G132)*0.07933)^2),0))</f>
        <v>50</v>
      </c>
      <c r="U132" s="32"/>
    </row>
    <row r="133" customFormat="false" ht="15" hidden="false" customHeight="false" outlineLevel="0" collapsed="false">
      <c r="A133" s="32" t="s">
        <v>230</v>
      </c>
      <c r="B133" s="32" t="s">
        <v>314</v>
      </c>
      <c r="C133" s="32" t="s">
        <v>318</v>
      </c>
      <c r="D133" s="59" t="n">
        <v>464</v>
      </c>
      <c r="E133" s="59" t="n">
        <v>516</v>
      </c>
      <c r="F133" s="68" t="n">
        <f aca="false">IF(E133="","",D133-E133)</f>
        <v>-52</v>
      </c>
      <c r="G133" s="59" t="n">
        <v>325</v>
      </c>
      <c r="H133" s="59" t="n">
        <v>363</v>
      </c>
      <c r="I133" s="68" t="n">
        <f aca="false">IF(H133="","",G133-H133)</f>
        <v>-38</v>
      </c>
      <c r="J133" s="40" t="n">
        <f aca="false">IF(OR(D133="",D133+G133=0),"",D133/(D133+G133))</f>
        <v>0.58808618504436</v>
      </c>
      <c r="K133" s="40" t="n">
        <f aca="false">IF(E133="","",E133/(E133+H133))</f>
        <v>0.58703071672355</v>
      </c>
      <c r="L133" s="69" t="n">
        <f aca="false">IF(OR(K133="",J133=""),"",(J133-K133)*100)</f>
        <v>0.105546832081049</v>
      </c>
      <c r="M133" s="36" t="n">
        <v>3.89965734386083</v>
      </c>
      <c r="N133" s="36" t="n">
        <v>1.27738870891262</v>
      </c>
      <c r="O133" s="36" t="n">
        <f aca="false">SQRT(M133^2+N133^2)</f>
        <v>4.10354107000102</v>
      </c>
      <c r="P133" s="40" t="n">
        <f aca="false">IF(J133="","",MAX(0,J133-1.96*O133/100))</f>
        <v>0.50765678007234</v>
      </c>
      <c r="Q133" s="40" t="n">
        <f aca="false">IF(J133="","",MIN(1,J133+1.96*O133/100))</f>
        <v>0.66851559001638</v>
      </c>
      <c r="R133" s="32" t="str">
        <f aca="false">IF(L133="","",IF(ABS(L133)&lt;=O133,"Yes","No"))</f>
        <v>Yes</v>
      </c>
      <c r="S133" s="32" t="str">
        <f aca="false">IF(L133="","",IF(ABS(L133)&lt;=1.96*O133,"Yes","No"))</f>
        <v>Yes</v>
      </c>
      <c r="T133" s="59" t="n">
        <f aca="false">IF(D133="","",ROUND(SQRT(((D133+G133)*O133/100)^2+(J133*(D133+G133)*0.07897)^2),0))</f>
        <v>49</v>
      </c>
      <c r="U133" s="32"/>
    </row>
    <row r="134" customFormat="false" ht="15" hidden="false" customHeight="false" outlineLevel="0" collapsed="false">
      <c r="A134" s="32" t="s">
        <v>230</v>
      </c>
      <c r="B134" s="32" t="s">
        <v>314</v>
      </c>
      <c r="C134" s="32" t="s">
        <v>319</v>
      </c>
      <c r="D134" s="59" t="n">
        <v>266</v>
      </c>
      <c r="E134" s="59" t="n">
        <v>294</v>
      </c>
      <c r="F134" s="68" t="n">
        <f aca="false">IF(E134="","",D134-E134)</f>
        <v>-28</v>
      </c>
      <c r="G134" s="59" t="n">
        <v>242</v>
      </c>
      <c r="H134" s="59" t="n">
        <v>260</v>
      </c>
      <c r="I134" s="68" t="n">
        <f aca="false">IF(H134="","",G134-H134)</f>
        <v>-18</v>
      </c>
      <c r="J134" s="40" t="n">
        <f aca="false">IF(OR(D134="",D134+G134=0),"",D134/(D134+G134))</f>
        <v>0.523622047244094</v>
      </c>
      <c r="K134" s="40" t="n">
        <f aca="false">IF(E134="","",E134/(E134+H134))</f>
        <v>0.530685920577617</v>
      </c>
      <c r="L134" s="69" t="n">
        <f aca="false">IF(OR(K134="",J134=""),"",(J134-K134)*100)</f>
        <v>-0.706387333352287</v>
      </c>
      <c r="M134" s="36" t="n">
        <v>6.1244360674486</v>
      </c>
      <c r="N134" s="36" t="n">
        <v>1.27738870891262</v>
      </c>
      <c r="O134" s="36" t="n">
        <f aca="false">SQRT(M134^2+N134^2)</f>
        <v>6.25623201759036</v>
      </c>
      <c r="P134" s="40" t="n">
        <f aca="false">IF(J134="","",MAX(0,J134-1.96*O134/100))</f>
        <v>0.400999899699323</v>
      </c>
      <c r="Q134" s="40" t="n">
        <f aca="false">IF(J134="","",MIN(1,J134+1.96*O134/100))</f>
        <v>0.646244194788866</v>
      </c>
      <c r="R134" s="32" t="str">
        <f aca="false">IF(L134="","",IF(ABS(L134)&lt;=O134,"Yes","No"))</f>
        <v>Yes</v>
      </c>
      <c r="S134" s="32" t="str">
        <f aca="false">IF(L134="","",IF(ABS(L134)&lt;=1.96*O134,"Yes","No"))</f>
        <v>Yes</v>
      </c>
      <c r="T134" s="59" t="n">
        <f aca="false">IF(D134="","",ROUND(SQRT(((D134+G134)*O134/100)^2+(J134*(D134+G134)*0.12018)^2),0))</f>
        <v>45</v>
      </c>
      <c r="U134" s="32"/>
    </row>
    <row r="135" customFormat="false" ht="15" hidden="false" customHeight="false" outlineLevel="0" collapsed="false">
      <c r="A135" s="32" t="s">
        <v>230</v>
      </c>
      <c r="B135" s="32" t="s">
        <v>314</v>
      </c>
      <c r="C135" s="32" t="s">
        <v>320</v>
      </c>
      <c r="D135" s="59" t="n">
        <v>534</v>
      </c>
      <c r="E135" s="59" t="n">
        <v>594</v>
      </c>
      <c r="F135" s="68" t="n">
        <f aca="false">IF(E135="","",D135-E135)</f>
        <v>-60</v>
      </c>
      <c r="G135" s="59" t="n">
        <v>407</v>
      </c>
      <c r="H135" s="59" t="n">
        <v>412</v>
      </c>
      <c r="I135" s="68" t="n">
        <f aca="false">IF(H135="","",G135-H135)</f>
        <v>-5</v>
      </c>
      <c r="J135" s="40" t="n">
        <f aca="false">IF(OR(D135="",D135+G135=0),"",D135/(D135+G135))</f>
        <v>0.567481402763018</v>
      </c>
      <c r="K135" s="40" t="n">
        <f aca="false">IF(E135="","",E135/(E135+H135))</f>
        <v>0.590457256461233</v>
      </c>
      <c r="L135" s="69" t="n">
        <f aca="false">IF(OR(K135="",J135=""),"",(J135-K135)*100)</f>
        <v>-2.29758536982145</v>
      </c>
      <c r="M135" s="36" t="n">
        <v>3.13000038523245</v>
      </c>
      <c r="N135" s="36" t="n">
        <v>1.27738870891262</v>
      </c>
      <c r="O135" s="36" t="n">
        <f aca="false">SQRT(M135^2+N135^2)</f>
        <v>3.38062484242377</v>
      </c>
      <c r="P135" s="40" t="n">
        <f aca="false">IF(J135="","",MAX(0,J135-1.96*O135/100))</f>
        <v>0.501221155851512</v>
      </c>
      <c r="Q135" s="40" t="n">
        <f aca="false">IF(J135="","",MIN(1,J135+1.96*O135/100))</f>
        <v>0.633741649674524</v>
      </c>
      <c r="R135" s="32" t="str">
        <f aca="false">IF(L135="","",IF(ABS(L135)&lt;=O135,"Yes","No"))</f>
        <v>Yes</v>
      </c>
      <c r="S135" s="32" t="str">
        <f aca="false">IF(L135="","",IF(ABS(L135)&lt;=1.96*O135,"Yes","No"))</f>
        <v>Yes</v>
      </c>
      <c r="T135" s="59" t="n">
        <f aca="false">IF(D135="","",ROUND(SQRT(((D135+G135)*O135/100)^2+(J135*(D135+G135)*0.07933)^2),0))</f>
        <v>53</v>
      </c>
      <c r="U135" s="32"/>
    </row>
    <row r="136" customFormat="false" ht="15" hidden="false" customHeight="false" outlineLevel="0" collapsed="false">
      <c r="A136" s="32" t="s">
        <v>230</v>
      </c>
      <c r="B136" s="32" t="s">
        <v>321</v>
      </c>
      <c r="C136" s="32" t="s">
        <v>322</v>
      </c>
      <c r="D136" s="59" t="n">
        <v>430</v>
      </c>
      <c r="E136" s="59" t="n">
        <v>413</v>
      </c>
      <c r="F136" s="68" t="n">
        <f aca="false">IF(E136="","",D136-E136)</f>
        <v>17</v>
      </c>
      <c r="G136" s="59" t="n">
        <v>166</v>
      </c>
      <c r="H136" s="59" t="n">
        <v>158</v>
      </c>
      <c r="I136" s="68" t="n">
        <f aca="false">IF(H136="","",G136-H136)</f>
        <v>8</v>
      </c>
      <c r="J136" s="40" t="n">
        <f aca="false">IF(OR(D136="",D136+G136=0),"",D136/(D136+G136))</f>
        <v>0.721476510067114</v>
      </c>
      <c r="K136" s="40" t="n">
        <f aca="false">IF(E136="","",E136/(E136+H136))</f>
        <v>0.723292469352014</v>
      </c>
      <c r="L136" s="69" t="n">
        <f aca="false">IF(OR(K136="",J136=""),"",(J136-K136)*100)</f>
        <v>-0.181595928489986</v>
      </c>
      <c r="M136" s="36" t="n">
        <v>3.89965734386083</v>
      </c>
      <c r="N136" s="36" t="n">
        <v>1.27738870891262</v>
      </c>
      <c r="O136" s="36" t="n">
        <f aca="false">SQRT(M136^2+N136^2)</f>
        <v>4.10354107000102</v>
      </c>
      <c r="P136" s="40" t="n">
        <f aca="false">IF(J136="","",MAX(0,J136-1.96*O136/100))</f>
        <v>0.641047105095094</v>
      </c>
      <c r="Q136" s="40" t="n">
        <f aca="false">IF(J136="","",MIN(1,J136+1.96*O136/100))</f>
        <v>0.801905915039134</v>
      </c>
      <c r="R136" s="32" t="str">
        <f aca="false">IF(L136="","",IF(ABS(L136)&lt;=O136,"Yes","No"))</f>
        <v>Yes</v>
      </c>
      <c r="S136" s="32" t="str">
        <f aca="false">IF(L136="","",IF(ABS(L136)&lt;=1.96*O136,"Yes","No"))</f>
        <v>Yes</v>
      </c>
      <c r="T136" s="59" t="n">
        <f aca="false">IF(D136="","",ROUND(SQRT(((D136+G136)*O136/100)^2+(J136*(D136+G136)*0.07897)^2),0))</f>
        <v>42</v>
      </c>
      <c r="U136" s="32"/>
    </row>
    <row r="137" customFormat="false" ht="15" hidden="false" customHeight="false" outlineLevel="0" collapsed="false">
      <c r="A137" s="32" t="s">
        <v>230</v>
      </c>
      <c r="B137" s="32" t="s">
        <v>321</v>
      </c>
      <c r="C137" s="32" t="s">
        <v>323</v>
      </c>
      <c r="D137" s="59" t="n">
        <v>354</v>
      </c>
      <c r="E137" s="59" t="n">
        <v>303</v>
      </c>
      <c r="F137" s="68" t="n">
        <f aca="false">IF(E137="","",D137-E137)</f>
        <v>51</v>
      </c>
      <c r="G137" s="59" t="n">
        <v>166</v>
      </c>
      <c r="H137" s="59" t="n">
        <v>169</v>
      </c>
      <c r="I137" s="68" t="n">
        <f aca="false">IF(H137="","",G137-H137)</f>
        <v>-3</v>
      </c>
      <c r="J137" s="40" t="n">
        <f aca="false">IF(OR(D137="",D137+G137=0),"",D137/(D137+G137))</f>
        <v>0.680769230769231</v>
      </c>
      <c r="K137" s="40" t="n">
        <f aca="false">IF(E137="","",E137/(E137+H137))</f>
        <v>0.641949152542373</v>
      </c>
      <c r="L137" s="69" t="n">
        <f aca="false">IF(OR(K137="",J137=""),"",(J137-K137)*100)</f>
        <v>3.8820078226858</v>
      </c>
      <c r="M137" s="36" t="n">
        <v>6.1244360674486</v>
      </c>
      <c r="N137" s="36" t="n">
        <v>1.27738870891262</v>
      </c>
      <c r="O137" s="36" t="n">
        <f aca="false">SQRT(M137^2+N137^2)</f>
        <v>6.25623201759036</v>
      </c>
      <c r="P137" s="40" t="n">
        <f aca="false">IF(J137="","",MAX(0,J137-1.96*O137/100))</f>
        <v>0.55814708322446</v>
      </c>
      <c r="Q137" s="40" t="n">
        <f aca="false">IF(J137="","",MIN(1,J137+1.96*O137/100))</f>
        <v>0.803391378314002</v>
      </c>
      <c r="R137" s="32" t="str">
        <f aca="false">IF(L137="","",IF(ABS(L137)&lt;=O137,"Yes","No"))</f>
        <v>Yes</v>
      </c>
      <c r="S137" s="32" t="str">
        <f aca="false">IF(L137="","",IF(ABS(L137)&lt;=1.96*O137,"Yes","No"))</f>
        <v>Yes</v>
      </c>
      <c r="T137" s="59" t="n">
        <f aca="false">IF(D137="","",ROUND(SQRT(((D137+G137)*O137/100)^2+(J137*(D137+G137)*0.12018)^2),0))</f>
        <v>54</v>
      </c>
      <c r="U137" s="32"/>
    </row>
    <row r="138" customFormat="false" ht="15" hidden="false" customHeight="false" outlineLevel="0" collapsed="false">
      <c r="A138" s="32" t="s">
        <v>230</v>
      </c>
      <c r="B138" s="32" t="s">
        <v>321</v>
      </c>
      <c r="C138" s="32" t="s">
        <v>324</v>
      </c>
      <c r="D138" s="59" t="n">
        <v>339</v>
      </c>
      <c r="E138" s="59" t="n">
        <v>354</v>
      </c>
      <c r="F138" s="68" t="n">
        <f aca="false">IF(E138="","",D138-E138)</f>
        <v>-15</v>
      </c>
      <c r="G138" s="59" t="n">
        <v>160</v>
      </c>
      <c r="H138" s="59" t="n">
        <v>152</v>
      </c>
      <c r="I138" s="68" t="n">
        <f aca="false">IF(H138="","",G138-H138)</f>
        <v>8</v>
      </c>
      <c r="J138" s="40" t="n">
        <f aca="false">IF(OR(D138="",D138+G138=0),"",D138/(D138+G138))</f>
        <v>0.67935871743487</v>
      </c>
      <c r="K138" s="40" t="n">
        <f aca="false">IF(E138="","",E138/(E138+H138))</f>
        <v>0.699604743083004</v>
      </c>
      <c r="L138" s="69" t="n">
        <f aca="false">IF(OR(K138="",J138=""),"",(J138-K138)*100)</f>
        <v>-2.02460256481342</v>
      </c>
      <c r="M138" s="36" t="n">
        <v>6.1244360674486</v>
      </c>
      <c r="N138" s="36" t="n">
        <v>1.27738870891262</v>
      </c>
      <c r="O138" s="36" t="n">
        <f aca="false">SQRT(M138^2+N138^2)</f>
        <v>6.25623201759036</v>
      </c>
      <c r="P138" s="40" t="n">
        <f aca="false">IF(J138="","",MAX(0,J138-1.96*O138/100))</f>
        <v>0.556736569890099</v>
      </c>
      <c r="Q138" s="40" t="n">
        <f aca="false">IF(J138="","",MIN(1,J138+1.96*O138/100))</f>
        <v>0.801980864979641</v>
      </c>
      <c r="R138" s="32" t="str">
        <f aca="false">IF(L138="","",IF(ABS(L138)&lt;=O138,"Yes","No"))</f>
        <v>Yes</v>
      </c>
      <c r="S138" s="32" t="str">
        <f aca="false">IF(L138="","",IF(ABS(L138)&lt;=1.96*O138,"Yes","No"))</f>
        <v>Yes</v>
      </c>
      <c r="T138" s="59" t="n">
        <f aca="false">IF(D138="","",ROUND(SQRT(((D138+G138)*O138/100)^2+(J138*(D138+G138)*0.12018)^2),0))</f>
        <v>51</v>
      </c>
      <c r="U138" s="32"/>
    </row>
    <row r="139" customFormat="false" ht="15" hidden="false" customHeight="false" outlineLevel="0" collapsed="false">
      <c r="A139" s="32" t="s">
        <v>230</v>
      </c>
      <c r="B139" s="32" t="s">
        <v>325</v>
      </c>
      <c r="C139" s="32" t="s">
        <v>325</v>
      </c>
      <c r="D139" s="59" t="n">
        <v>294</v>
      </c>
      <c r="E139" s="59" t="n">
        <v>262</v>
      </c>
      <c r="F139" s="68" t="n">
        <f aca="false">IF(E139="","",D139-E139)</f>
        <v>32</v>
      </c>
      <c r="G139" s="59" t="n">
        <v>195</v>
      </c>
      <c r="H139" s="59" t="n">
        <v>205</v>
      </c>
      <c r="I139" s="68" t="n">
        <f aca="false">IF(H139="","",G139-H139)</f>
        <v>-10</v>
      </c>
      <c r="J139" s="40" t="n">
        <f aca="false">IF(OR(D139="",D139+G139=0),"",D139/(D139+G139))</f>
        <v>0.601226993865031</v>
      </c>
      <c r="K139" s="40" t="n">
        <f aca="false">IF(E139="","",E139/(E139+H139))</f>
        <v>0.561027837259101</v>
      </c>
      <c r="L139" s="69" t="n">
        <f aca="false">IF(OR(K139="",J139=""),"",(J139-K139)*100)</f>
        <v>4.019915660593</v>
      </c>
      <c r="M139" s="36" t="n">
        <v>6.1244360674486</v>
      </c>
      <c r="N139" s="36" t="n">
        <v>1.27738870891262</v>
      </c>
      <c r="O139" s="36" t="n">
        <f aca="false">SQRT(M139^2+N139^2)</f>
        <v>6.25623201759036</v>
      </c>
      <c r="P139" s="40" t="n">
        <f aca="false">IF(J139="","",MAX(0,J139-1.96*O139/100))</f>
        <v>0.47860484632026</v>
      </c>
      <c r="Q139" s="40" t="n">
        <f aca="false">IF(J139="","",MIN(1,J139+1.96*O139/100))</f>
        <v>0.723849141409802</v>
      </c>
      <c r="R139" s="32" t="str">
        <f aca="false">IF(L139="","",IF(ABS(L139)&lt;=O139,"Yes","No"))</f>
        <v>Yes</v>
      </c>
      <c r="S139" s="32" t="str">
        <f aca="false">IF(L139="","",IF(ABS(L139)&lt;=1.96*O139,"Yes","No"))</f>
        <v>Yes</v>
      </c>
      <c r="T139" s="59" t="n">
        <f aca="false">IF(D139="","",ROUND(SQRT(((D139+G139)*O139/100)^2+(J139*(D139+G139)*0.12018)^2),0))</f>
        <v>47</v>
      </c>
      <c r="U139" s="32"/>
    </row>
    <row r="140" customFormat="false" ht="15" hidden="false" customHeight="false" outlineLevel="0" collapsed="false">
      <c r="A140" s="32" t="s">
        <v>230</v>
      </c>
      <c r="B140" s="32" t="s">
        <v>326</v>
      </c>
      <c r="C140" s="32" t="s">
        <v>326</v>
      </c>
      <c r="D140" s="59" t="n">
        <v>475</v>
      </c>
      <c r="E140" s="59" t="n">
        <v>532</v>
      </c>
      <c r="F140" s="68" t="n">
        <f aca="false">IF(E140="","",D140-E140)</f>
        <v>-57</v>
      </c>
      <c r="G140" s="59" t="n">
        <v>998</v>
      </c>
      <c r="H140" s="59" t="n">
        <v>1068</v>
      </c>
      <c r="I140" s="68" t="n">
        <f aca="false">IF(H140="","",G140-H140)</f>
        <v>-70</v>
      </c>
      <c r="J140" s="40" t="n">
        <f aca="false">IF(OR(D140="",D140+G140=0),"",D140/(D140+G140))</f>
        <v>0.322471147318398</v>
      </c>
      <c r="K140" s="40" t="n">
        <f aca="false">IF(E140="","",E140/(E140+H140))</f>
        <v>0.3325</v>
      </c>
      <c r="L140" s="69" t="n">
        <f aca="false">IF(OR(K140="",J140=""),"",(J140-K140)*100)</f>
        <v>-1.00288526816022</v>
      </c>
      <c r="M140" s="36" t="n">
        <v>3.13000038523245</v>
      </c>
      <c r="N140" s="36" t="n">
        <v>1.27738870891262</v>
      </c>
      <c r="O140" s="36" t="n">
        <f aca="false">SQRT(M140^2+N140^2)</f>
        <v>3.38062484242377</v>
      </c>
      <c r="P140" s="40" t="n">
        <f aca="false">IF(J140="","",MAX(0,J140-1.96*O140/100))</f>
        <v>0.256210900406892</v>
      </c>
      <c r="Q140" s="40" t="n">
        <f aca="false">IF(J140="","",MIN(1,J140+1.96*O140/100))</f>
        <v>0.388731394229904</v>
      </c>
      <c r="R140" s="32" t="str">
        <f aca="false">IF(L140="","",IF(ABS(L140)&lt;=O140,"Yes","No"))</f>
        <v>Yes</v>
      </c>
      <c r="S140" s="32" t="str">
        <f aca="false">IF(L140="","",IF(ABS(L140)&lt;=1.96*O140,"Yes","No"))</f>
        <v>Yes</v>
      </c>
      <c r="T140" s="59" t="n">
        <f aca="false">IF(D140="","",ROUND(SQRT(((D140+G140)*O140/100)^2+(J140*(D140+G140)*0.07933)^2),0))</f>
        <v>62</v>
      </c>
      <c r="U140" s="32"/>
    </row>
    <row r="141" customFormat="false" ht="15" hidden="false" customHeight="false" outlineLevel="0" collapsed="false">
      <c r="A141" s="32" t="s">
        <v>230</v>
      </c>
      <c r="B141" s="32" t="s">
        <v>327</v>
      </c>
      <c r="C141" s="32" t="s">
        <v>328</v>
      </c>
      <c r="D141" s="59" t="n">
        <v>714</v>
      </c>
      <c r="E141" s="59" t="n">
        <v>765</v>
      </c>
      <c r="F141" s="68" t="n">
        <f aca="false">IF(E141="","",D141-E141)</f>
        <v>-51</v>
      </c>
      <c r="G141" s="59" t="n">
        <v>685</v>
      </c>
      <c r="H141" s="59" t="n">
        <v>744</v>
      </c>
      <c r="I141" s="68" t="n">
        <f aca="false">IF(H141="","",G141-H141)</f>
        <v>-59</v>
      </c>
      <c r="J141" s="40" t="n">
        <f aca="false">IF(OR(D141="",D141+G141=0),"",D141/(D141+G141))</f>
        <v>0.51036454610436</v>
      </c>
      <c r="K141" s="40" t="n">
        <f aca="false">IF(E141="","",E141/(E141+H141))</f>
        <v>0.506958250497018</v>
      </c>
      <c r="L141" s="69" t="n">
        <f aca="false">IF(OR(K141="",J141=""),"",(J141-K141)*100)</f>
        <v>0.340629560734229</v>
      </c>
      <c r="M141" s="36" t="n">
        <v>3.13000038523245</v>
      </c>
      <c r="N141" s="36" t="n">
        <v>1.27738870891262</v>
      </c>
      <c r="O141" s="36" t="n">
        <f aca="false">SQRT(M141^2+N141^2)</f>
        <v>3.38062484242377</v>
      </c>
      <c r="P141" s="40" t="n">
        <f aca="false">IF(J141="","",MAX(0,J141-1.96*O141/100))</f>
        <v>0.444104299192854</v>
      </c>
      <c r="Q141" s="40" t="n">
        <f aca="false">IF(J141="","",MIN(1,J141+1.96*O141/100))</f>
        <v>0.576624793015866</v>
      </c>
      <c r="R141" s="32" t="str">
        <f aca="false">IF(L141="","",IF(ABS(L141)&lt;=O141,"Yes","No"))</f>
        <v>Yes</v>
      </c>
      <c r="S141" s="32" t="str">
        <f aca="false">IF(L141="","",IF(ABS(L141)&lt;=1.96*O141,"Yes","No"))</f>
        <v>Yes</v>
      </c>
      <c r="T141" s="59" t="n">
        <f aca="false">IF(D141="","",ROUND(SQRT(((D141+G141)*O141/100)^2+(J141*(D141+G141)*0.07933)^2),0))</f>
        <v>74</v>
      </c>
      <c r="U141" s="32"/>
    </row>
    <row r="142" customFormat="false" ht="15" hidden="false" customHeight="false" outlineLevel="0" collapsed="false">
      <c r="A142" s="32" t="s">
        <v>230</v>
      </c>
      <c r="B142" s="32" t="s">
        <v>327</v>
      </c>
      <c r="C142" s="32" t="s">
        <v>329</v>
      </c>
      <c r="D142" s="59" t="n">
        <v>878</v>
      </c>
      <c r="E142" s="59" t="n">
        <v>879</v>
      </c>
      <c r="F142" s="68" t="n">
        <f aca="false">IF(E142="","",D142-E142)</f>
        <v>-1</v>
      </c>
      <c r="G142" s="59" t="n">
        <v>793</v>
      </c>
      <c r="H142" s="59" t="n">
        <v>809</v>
      </c>
      <c r="I142" s="68" t="n">
        <f aca="false">IF(H142="","",G142-H142)</f>
        <v>-16</v>
      </c>
      <c r="J142" s="40" t="n">
        <f aca="false">IF(OR(D142="",D142+G142=0),"",D142/(D142+G142))</f>
        <v>0.525433871932974</v>
      </c>
      <c r="K142" s="40" t="n">
        <f aca="false">IF(E142="","",E142/(E142+H142))</f>
        <v>0.520734597156398</v>
      </c>
      <c r="L142" s="69" t="n">
        <f aca="false">IF(OR(K142="",J142=""),"",(J142-K142)*100)</f>
        <v>0.469927477657617</v>
      </c>
      <c r="M142" s="36" t="n">
        <v>3.13000038523245</v>
      </c>
      <c r="N142" s="36" t="n">
        <v>1.27738870891262</v>
      </c>
      <c r="O142" s="36" t="n">
        <f aca="false">SQRT(M142^2+N142^2)</f>
        <v>3.38062484242377</v>
      </c>
      <c r="P142" s="40" t="n">
        <f aca="false">IF(J142="","",MAX(0,J142-1.96*O142/100))</f>
        <v>0.459173625021469</v>
      </c>
      <c r="Q142" s="40" t="n">
        <f aca="false">IF(J142="","",MIN(1,J142+1.96*O142/100))</f>
        <v>0.59169411884448</v>
      </c>
      <c r="R142" s="32" t="str">
        <f aca="false">IF(L142="","",IF(ABS(L142)&lt;=O142,"Yes","No"))</f>
        <v>Yes</v>
      </c>
      <c r="S142" s="32" t="str">
        <f aca="false">IF(L142="","",IF(ABS(L142)&lt;=1.96*O142,"Yes","No"))</f>
        <v>Yes</v>
      </c>
      <c r="T142" s="59" t="n">
        <f aca="false">IF(D142="","",ROUND(SQRT(((D142+G142)*O142/100)^2+(J142*(D142+G142)*0.07933)^2),0))</f>
        <v>90</v>
      </c>
      <c r="U142" s="32"/>
    </row>
    <row r="143" customFormat="false" ht="15" hidden="false" customHeight="false" outlineLevel="0" collapsed="false">
      <c r="A143" s="32" t="s">
        <v>230</v>
      </c>
      <c r="B143" s="32" t="s">
        <v>327</v>
      </c>
      <c r="C143" s="32" t="s">
        <v>330</v>
      </c>
      <c r="D143" s="59" t="n">
        <v>1455</v>
      </c>
      <c r="E143" s="59" t="n">
        <v>1520</v>
      </c>
      <c r="F143" s="68" t="n">
        <f aca="false">IF(E143="","",D143-E143)</f>
        <v>-65</v>
      </c>
      <c r="G143" s="59" t="n">
        <v>1326</v>
      </c>
      <c r="H143" s="59" t="n">
        <v>1428</v>
      </c>
      <c r="I143" s="68" t="n">
        <f aca="false">IF(H143="","",G143-H143)</f>
        <v>-102</v>
      </c>
      <c r="J143" s="40" t="n">
        <f aca="false">IF(OR(D143="",D143+G143=0),"",D143/(D143+G143))</f>
        <v>0.52319309600863</v>
      </c>
      <c r="K143" s="40" t="n">
        <f aca="false">IF(E143="","",E143/(E143+H143))</f>
        <v>0.515603799185889</v>
      </c>
      <c r="L143" s="69" t="n">
        <f aca="false">IF(OR(K143="",J143=""),"",(J143-K143)*100)</f>
        <v>0.758929682274123</v>
      </c>
      <c r="M143" s="36" t="n">
        <v>3.13000038523245</v>
      </c>
      <c r="N143" s="36" t="n">
        <v>1.27738870891262</v>
      </c>
      <c r="O143" s="36" t="n">
        <f aca="false">SQRT(M143^2+N143^2)</f>
        <v>3.38062484242377</v>
      </c>
      <c r="P143" s="40" t="n">
        <f aca="false">IF(J143="","",MAX(0,J143-1.96*O143/100))</f>
        <v>0.456932849097124</v>
      </c>
      <c r="Q143" s="40" t="n">
        <f aca="false">IF(J143="","",MIN(1,J143+1.96*O143/100))</f>
        <v>0.589453342920136</v>
      </c>
      <c r="R143" s="32" t="str">
        <f aca="false">IF(L143="","",IF(ABS(L143)&lt;=O143,"Yes","No"))</f>
        <v>Yes</v>
      </c>
      <c r="S143" s="32" t="str">
        <f aca="false">IF(L143="","",IF(ABS(L143)&lt;=1.96*O143,"Yes","No"))</f>
        <v>Yes</v>
      </c>
      <c r="T143" s="59" t="n">
        <f aca="false">IF(D143="","",ROUND(SQRT(((D143+G143)*O143/100)^2+(J143*(D143+G143)*0.07933)^2),0))</f>
        <v>149</v>
      </c>
      <c r="U143" s="32"/>
    </row>
    <row r="144" customFormat="false" ht="15" hidden="false" customHeight="false" outlineLevel="0" collapsed="false">
      <c r="A144" s="32" t="s">
        <v>230</v>
      </c>
      <c r="B144" s="32" t="s">
        <v>327</v>
      </c>
      <c r="C144" s="32" t="s">
        <v>331</v>
      </c>
      <c r="D144" s="59" t="n">
        <v>717</v>
      </c>
      <c r="E144" s="59" t="n">
        <v>758</v>
      </c>
      <c r="F144" s="68" t="n">
        <f aca="false">IF(E144="","",D144-E144)</f>
        <v>-41</v>
      </c>
      <c r="G144" s="59" t="n">
        <v>679</v>
      </c>
      <c r="H144" s="59" t="n">
        <v>734</v>
      </c>
      <c r="I144" s="68" t="n">
        <f aca="false">IF(H144="","",G144-H144)</f>
        <v>-55</v>
      </c>
      <c r="J144" s="40" t="n">
        <f aca="false">IF(OR(D144="",D144+G144=0),"",D144/(D144+G144))</f>
        <v>0.513610315186246</v>
      </c>
      <c r="K144" s="40" t="n">
        <f aca="false">IF(E144="","",E144/(E144+H144))</f>
        <v>0.508042895442359</v>
      </c>
      <c r="L144" s="69" t="n">
        <f aca="false">IF(OR(K144="",J144=""),"",(J144-K144)*100)</f>
        <v>0.556741974388719</v>
      </c>
      <c r="M144" s="36" t="n">
        <v>3.13000038523245</v>
      </c>
      <c r="N144" s="36" t="n">
        <v>1.27738870891262</v>
      </c>
      <c r="O144" s="36" t="n">
        <f aca="false">SQRT(M144^2+N144^2)</f>
        <v>3.38062484242377</v>
      </c>
      <c r="P144" s="40" t="n">
        <f aca="false">IF(J144="","",MAX(0,J144-1.96*O144/100))</f>
        <v>0.447350068274741</v>
      </c>
      <c r="Q144" s="40" t="n">
        <f aca="false">IF(J144="","",MIN(1,J144+1.96*O144/100))</f>
        <v>0.579870562097752</v>
      </c>
      <c r="R144" s="32" t="str">
        <f aca="false">IF(L144="","",IF(ABS(L144)&lt;=O144,"Yes","No"))</f>
        <v>Yes</v>
      </c>
      <c r="S144" s="32" t="str">
        <f aca="false">IF(L144="","",IF(ABS(L144)&lt;=1.96*O144,"Yes","No"))</f>
        <v>Yes</v>
      </c>
      <c r="T144" s="59" t="n">
        <f aca="false">IF(D144="","",ROUND(SQRT(((D144+G144)*O144/100)^2+(J144*(D144+G144)*0.07933)^2),0))</f>
        <v>74</v>
      </c>
      <c r="U144" s="32"/>
    </row>
    <row r="145" customFormat="false" ht="15" hidden="false" customHeight="false" outlineLevel="0" collapsed="false">
      <c r="A145" s="32" t="s">
        <v>230</v>
      </c>
      <c r="B145" s="32" t="s">
        <v>327</v>
      </c>
      <c r="C145" s="32" t="s">
        <v>332</v>
      </c>
      <c r="D145" s="59" t="n">
        <v>671</v>
      </c>
      <c r="E145" s="59" t="n">
        <v>686</v>
      </c>
      <c r="F145" s="68" t="n">
        <f aca="false">IF(E145="","",D145-E145)</f>
        <v>-15</v>
      </c>
      <c r="G145" s="59" t="n">
        <v>629</v>
      </c>
      <c r="H145" s="59" t="n">
        <v>669</v>
      </c>
      <c r="I145" s="68" t="n">
        <f aca="false">IF(H145="","",G145-H145)</f>
        <v>-40</v>
      </c>
      <c r="J145" s="40" t="n">
        <f aca="false">IF(OR(D145="",D145+G145=0),"",D145/(D145+G145))</f>
        <v>0.516153846153846</v>
      </c>
      <c r="K145" s="40" t="n">
        <f aca="false">IF(E145="","",E145/(E145+H145))</f>
        <v>0.506273062730627</v>
      </c>
      <c r="L145" s="69" t="n">
        <f aca="false">IF(OR(K145="",J145=""),"",(J145-K145)*100)</f>
        <v>0.988078342321885</v>
      </c>
      <c r="M145" s="36" t="n">
        <v>3.13000038523245</v>
      </c>
      <c r="N145" s="36" t="n">
        <v>1.27738870891262</v>
      </c>
      <c r="O145" s="36" t="n">
        <f aca="false">SQRT(M145^2+N145^2)</f>
        <v>3.38062484242377</v>
      </c>
      <c r="P145" s="40" t="n">
        <f aca="false">IF(J145="","",MAX(0,J145-1.96*O145/100))</f>
        <v>0.44989359924234</v>
      </c>
      <c r="Q145" s="40" t="n">
        <f aca="false">IF(J145="","",MIN(1,J145+1.96*O145/100))</f>
        <v>0.582414093065352</v>
      </c>
      <c r="R145" s="32" t="str">
        <f aca="false">IF(L145="","",IF(ABS(L145)&lt;=O145,"Yes","No"))</f>
        <v>Yes</v>
      </c>
      <c r="S145" s="32" t="str">
        <f aca="false">IF(L145="","",IF(ABS(L145)&lt;=1.96*O145,"Yes","No"))</f>
        <v>Yes</v>
      </c>
      <c r="T145" s="59" t="n">
        <f aca="false">IF(D145="","",ROUND(SQRT(((D145+G145)*O145/100)^2+(J145*(D145+G145)*0.07933)^2),0))</f>
        <v>69</v>
      </c>
      <c r="U145" s="32"/>
    </row>
    <row r="146" customFormat="false" ht="15" hidden="false" customHeight="false" outlineLevel="0" collapsed="false">
      <c r="A146" s="32" t="s">
        <v>230</v>
      </c>
      <c r="B146" s="32" t="s">
        <v>327</v>
      </c>
      <c r="C146" s="32" t="s">
        <v>333</v>
      </c>
      <c r="D146" s="59" t="n">
        <v>582</v>
      </c>
      <c r="E146" s="59" t="n">
        <v>628</v>
      </c>
      <c r="F146" s="68" t="n">
        <f aca="false">IF(E146="","",D146-E146)</f>
        <v>-46</v>
      </c>
      <c r="G146" s="59" t="n">
        <v>556</v>
      </c>
      <c r="H146" s="59" t="n">
        <v>578</v>
      </c>
      <c r="I146" s="68" t="n">
        <f aca="false">IF(H146="","",G146-H146)</f>
        <v>-22</v>
      </c>
      <c r="J146" s="40" t="n">
        <f aca="false">IF(OR(D146="",D146+G146=0),"",D146/(D146+G146))</f>
        <v>0.511423550087873</v>
      </c>
      <c r="K146" s="40" t="n">
        <f aca="false">IF(E146="","",E146/(E146+H146))</f>
        <v>0.520729684908789</v>
      </c>
      <c r="L146" s="69" t="n">
        <f aca="false">IF(OR(K146="",J146=""),"",(J146-K146)*100)</f>
        <v>-0.930613482091591</v>
      </c>
      <c r="M146" s="36" t="n">
        <v>3.13000038523245</v>
      </c>
      <c r="N146" s="36" t="n">
        <v>1.27738870891262</v>
      </c>
      <c r="O146" s="36" t="n">
        <f aca="false">SQRT(M146^2+N146^2)</f>
        <v>3.38062484242377</v>
      </c>
      <c r="P146" s="40" t="n">
        <f aca="false">IF(J146="","",MAX(0,J146-1.96*O146/100))</f>
        <v>0.445163303176368</v>
      </c>
      <c r="Q146" s="40" t="n">
        <f aca="false">IF(J146="","",MIN(1,J146+1.96*O146/100))</f>
        <v>0.577683796999379</v>
      </c>
      <c r="R146" s="32" t="str">
        <f aca="false">IF(L146="","",IF(ABS(L146)&lt;=O146,"Yes","No"))</f>
        <v>Yes</v>
      </c>
      <c r="S146" s="32" t="str">
        <f aca="false">IF(L146="","",IF(ABS(L146)&lt;=1.96*O146,"Yes","No"))</f>
        <v>Yes</v>
      </c>
      <c r="T146" s="59" t="n">
        <f aca="false">IF(D146="","",ROUND(SQRT(((D146+G146)*O146/100)^2+(J146*(D146+G146)*0.07933)^2),0))</f>
        <v>60</v>
      </c>
      <c r="U146" s="32"/>
    </row>
    <row r="147" customFormat="false" ht="15" hidden="false" customHeight="false" outlineLevel="0" collapsed="false">
      <c r="A147" s="32" t="s">
        <v>230</v>
      </c>
      <c r="B147" s="32" t="s">
        <v>327</v>
      </c>
      <c r="C147" s="32" t="s">
        <v>334</v>
      </c>
      <c r="D147" s="59" t="n">
        <v>1080</v>
      </c>
      <c r="E147" s="59" t="n">
        <v>1176</v>
      </c>
      <c r="F147" s="68" t="n">
        <f aca="false">IF(E147="","",D147-E147)</f>
        <v>-96</v>
      </c>
      <c r="G147" s="59" t="n">
        <v>965</v>
      </c>
      <c r="H147" s="59" t="n">
        <v>1036</v>
      </c>
      <c r="I147" s="68" t="n">
        <f aca="false">IF(H147="","",G147-H147)</f>
        <v>-71</v>
      </c>
      <c r="J147" s="40" t="n">
        <f aca="false">IF(OR(D147="",D147+G147=0),"",D147/(D147+G147))</f>
        <v>0.528117359413203</v>
      </c>
      <c r="K147" s="40" t="n">
        <f aca="false">IF(E147="","",E147/(E147+H147))</f>
        <v>0.531645569620253</v>
      </c>
      <c r="L147" s="69" t="n">
        <f aca="false">IF(OR(K147="",J147=""),"",(J147-K147)*100)</f>
        <v>-0.352821020705019</v>
      </c>
      <c r="M147" s="36" t="n">
        <v>3.13000038523245</v>
      </c>
      <c r="N147" s="36" t="n">
        <v>1.27738870891262</v>
      </c>
      <c r="O147" s="36" t="n">
        <f aca="false">SQRT(M147^2+N147^2)</f>
        <v>3.38062484242377</v>
      </c>
      <c r="P147" s="40" t="n">
        <f aca="false">IF(J147="","",MAX(0,J147-1.96*O147/100))</f>
        <v>0.461857112501697</v>
      </c>
      <c r="Q147" s="40" t="n">
        <f aca="false">IF(J147="","",MIN(1,J147+1.96*O147/100))</f>
        <v>0.594377606324709</v>
      </c>
      <c r="R147" s="32" t="str">
        <f aca="false">IF(L147="","",IF(ABS(L147)&lt;=O147,"Yes","No"))</f>
        <v>Yes</v>
      </c>
      <c r="S147" s="32" t="str">
        <f aca="false">IF(L147="","",IF(ABS(L147)&lt;=1.96*O147,"Yes","No"))</f>
        <v>Yes</v>
      </c>
      <c r="T147" s="59" t="n">
        <f aca="false">IF(D147="","",ROUND(SQRT(((D147+G147)*O147/100)^2+(J147*(D147+G147)*0.07933)^2),0))</f>
        <v>110</v>
      </c>
      <c r="U147" s="32"/>
    </row>
    <row r="148" customFormat="false" ht="15" hidden="false" customHeight="false" outlineLevel="0" collapsed="false">
      <c r="A148" s="32" t="s">
        <v>230</v>
      </c>
      <c r="B148" s="32" t="s">
        <v>327</v>
      </c>
      <c r="C148" s="32" t="s">
        <v>335</v>
      </c>
      <c r="D148" s="59" t="n">
        <v>682</v>
      </c>
      <c r="E148" s="59" t="n">
        <v>741</v>
      </c>
      <c r="F148" s="68" t="n">
        <f aca="false">IF(E148="","",D148-E148)</f>
        <v>-59</v>
      </c>
      <c r="G148" s="59" t="n">
        <v>574</v>
      </c>
      <c r="H148" s="59" t="n">
        <v>575</v>
      </c>
      <c r="I148" s="68" t="n">
        <f aca="false">IF(H148="","",G148-H148)</f>
        <v>-1</v>
      </c>
      <c r="J148" s="40" t="n">
        <f aca="false">IF(OR(D148="",D148+G148=0),"",D148/(D148+G148))</f>
        <v>0.542993630573249</v>
      </c>
      <c r="K148" s="40" t="n">
        <f aca="false">IF(E148="","",E148/(E148+H148))</f>
        <v>0.56306990881459</v>
      </c>
      <c r="L148" s="69" t="n">
        <f aca="false">IF(OR(K148="",J148=""),"",(J148-K148)*100)</f>
        <v>-2.00762782413412</v>
      </c>
      <c r="M148" s="36" t="n">
        <v>3.13000038523245</v>
      </c>
      <c r="N148" s="36" t="n">
        <v>1.27738870891262</v>
      </c>
      <c r="O148" s="36" t="n">
        <f aca="false">SQRT(M148^2+N148^2)</f>
        <v>3.38062484242377</v>
      </c>
      <c r="P148" s="40" t="n">
        <f aca="false">IF(J148="","",MAX(0,J148-1.96*O148/100))</f>
        <v>0.476733383661743</v>
      </c>
      <c r="Q148" s="40" t="n">
        <f aca="false">IF(J148="","",MIN(1,J148+1.96*O148/100))</f>
        <v>0.609253877484754</v>
      </c>
      <c r="R148" s="32" t="str">
        <f aca="false">IF(L148="","",IF(ABS(L148)&lt;=O148,"Yes","No"))</f>
        <v>Yes</v>
      </c>
      <c r="S148" s="32" t="str">
        <f aca="false">IF(L148="","",IF(ABS(L148)&lt;=1.96*O148,"Yes","No"))</f>
        <v>Yes</v>
      </c>
      <c r="T148" s="59" t="n">
        <f aca="false">IF(D148="","",ROUND(SQRT(((D148+G148)*O148/100)^2+(J148*(D148+G148)*0.07933)^2),0))</f>
        <v>69</v>
      </c>
      <c r="U148" s="32"/>
    </row>
    <row r="149" customFormat="false" ht="15" hidden="false" customHeight="false" outlineLevel="0" collapsed="false">
      <c r="A149" s="32" t="s">
        <v>230</v>
      </c>
      <c r="B149" s="32" t="s">
        <v>327</v>
      </c>
      <c r="C149" s="32" t="s">
        <v>336</v>
      </c>
      <c r="D149" s="59" t="n">
        <v>649</v>
      </c>
      <c r="E149" s="59" t="n">
        <v>714</v>
      </c>
      <c r="F149" s="68" t="n">
        <f aca="false">IF(E149="","",D149-E149)</f>
        <v>-65</v>
      </c>
      <c r="G149" s="59" t="n">
        <v>585</v>
      </c>
      <c r="H149" s="59" t="n">
        <v>619</v>
      </c>
      <c r="I149" s="68" t="n">
        <f aca="false">IF(H149="","",G149-H149)</f>
        <v>-34</v>
      </c>
      <c r="J149" s="40" t="n">
        <f aca="false">IF(OR(D149="",D149+G149=0),"",D149/(D149+G149))</f>
        <v>0.525931928687196</v>
      </c>
      <c r="K149" s="40" t="n">
        <f aca="false">IF(E149="","",E149/(E149+H149))</f>
        <v>0.535633908477119</v>
      </c>
      <c r="L149" s="69" t="n">
        <f aca="false">IF(OR(K149="",J149=""),"",(J149-K149)*100)</f>
        <v>-0.970197978992315</v>
      </c>
      <c r="M149" s="36" t="n">
        <v>3.13000038523245</v>
      </c>
      <c r="N149" s="36" t="n">
        <v>1.27738870891262</v>
      </c>
      <c r="O149" s="36" t="n">
        <f aca="false">SQRT(M149^2+N149^2)</f>
        <v>3.38062484242377</v>
      </c>
      <c r="P149" s="40" t="n">
        <f aca="false">IF(J149="","",MAX(0,J149-1.96*O149/100))</f>
        <v>0.45967168177569</v>
      </c>
      <c r="Q149" s="40" t="n">
        <f aca="false">IF(J149="","",MIN(1,J149+1.96*O149/100))</f>
        <v>0.592192175598702</v>
      </c>
      <c r="R149" s="32" t="str">
        <f aca="false">IF(L149="","",IF(ABS(L149)&lt;=O149,"Yes","No"))</f>
        <v>Yes</v>
      </c>
      <c r="S149" s="32" t="str">
        <f aca="false">IF(L149="","",IF(ABS(L149)&lt;=1.96*O149,"Yes","No"))</f>
        <v>Yes</v>
      </c>
      <c r="T149" s="59" t="n">
        <f aca="false">IF(D149="","",ROUND(SQRT(((D149+G149)*O149/100)^2+(J149*(D149+G149)*0.07933)^2),0))</f>
        <v>66</v>
      </c>
      <c r="U149" s="32"/>
    </row>
    <row r="150" customFormat="false" ht="15" hidden="false" customHeight="false" outlineLevel="0" collapsed="false">
      <c r="A150" s="32" t="s">
        <v>230</v>
      </c>
      <c r="B150" s="32" t="s">
        <v>327</v>
      </c>
      <c r="C150" s="32" t="s">
        <v>337</v>
      </c>
      <c r="D150" s="59" t="n">
        <v>437</v>
      </c>
      <c r="E150" s="59" t="n">
        <v>491</v>
      </c>
      <c r="F150" s="68" t="n">
        <f aca="false">IF(E150="","",D150-E150)</f>
        <v>-54</v>
      </c>
      <c r="G150" s="59" t="n">
        <v>396</v>
      </c>
      <c r="H150" s="59" t="n">
        <v>403</v>
      </c>
      <c r="I150" s="68" t="n">
        <f aca="false">IF(H150="","",G150-H150)</f>
        <v>-7</v>
      </c>
      <c r="J150" s="40" t="n">
        <f aca="false">IF(OR(D150="",D150+G150=0),"",D150/(D150+G150))</f>
        <v>0.524609843937575</v>
      </c>
      <c r="K150" s="40" t="n">
        <f aca="false">IF(E150="","",E150/(E150+H150))</f>
        <v>0.549217002237136</v>
      </c>
      <c r="L150" s="69" t="n">
        <f aca="false">IF(OR(K150="",J150=""),"",(J150-K150)*100)</f>
        <v>-2.46071582995614</v>
      </c>
      <c r="M150" s="36" t="n">
        <v>3.89965734386083</v>
      </c>
      <c r="N150" s="36" t="n">
        <v>1.27738870891262</v>
      </c>
      <c r="O150" s="36" t="n">
        <f aca="false">SQRT(M150^2+N150^2)</f>
        <v>4.10354107000102</v>
      </c>
      <c r="P150" s="40" t="n">
        <f aca="false">IF(J150="","",MAX(0,J150-1.96*O150/100))</f>
        <v>0.444180438965555</v>
      </c>
      <c r="Q150" s="40" t="n">
        <f aca="false">IF(J150="","",MIN(1,J150+1.96*O150/100))</f>
        <v>0.605039248909595</v>
      </c>
      <c r="R150" s="32" t="str">
        <f aca="false">IF(L150="","",IF(ABS(L150)&lt;=O150,"Yes","No"))</f>
        <v>Yes</v>
      </c>
      <c r="S150" s="32" t="str">
        <f aca="false">IF(L150="","",IF(ABS(L150)&lt;=1.96*O150,"Yes","No"))</f>
        <v>Yes</v>
      </c>
      <c r="T150" s="59" t="n">
        <f aca="false">IF(D150="","",ROUND(SQRT(((D150+G150)*O150/100)^2+(J150*(D150+G150)*0.07897)^2),0))</f>
        <v>49</v>
      </c>
      <c r="U150" s="32"/>
    </row>
    <row r="151" customFormat="false" ht="15" hidden="false" customHeight="false" outlineLevel="0" collapsed="false">
      <c r="A151" s="32" t="s">
        <v>230</v>
      </c>
      <c r="B151" s="32" t="s">
        <v>338</v>
      </c>
      <c r="C151" s="32" t="s">
        <v>338</v>
      </c>
      <c r="D151" s="59" t="n">
        <v>769</v>
      </c>
      <c r="E151" s="59" t="n">
        <v>850</v>
      </c>
      <c r="F151" s="68" t="n">
        <f aca="false">IF(E151="","",D151-E151)</f>
        <v>-81</v>
      </c>
      <c r="G151" s="59" t="n">
        <v>1243</v>
      </c>
      <c r="H151" s="59" t="n">
        <v>1311</v>
      </c>
      <c r="I151" s="68" t="n">
        <f aca="false">IF(H151="","",G151-H151)</f>
        <v>-68</v>
      </c>
      <c r="J151" s="40" t="n">
        <f aca="false">IF(OR(D151="",D151+G151=0),"",D151/(D151+G151))</f>
        <v>0.38220675944334</v>
      </c>
      <c r="K151" s="40" t="n">
        <f aca="false">IF(E151="","",E151/(E151+H151))</f>
        <v>0.39333641832485</v>
      </c>
      <c r="L151" s="69" t="n">
        <f aca="false">IF(OR(K151="",J151=""),"",(J151-K151)*100)</f>
        <v>-1.11296588815096</v>
      </c>
      <c r="M151" s="36" t="n">
        <v>3.13000038523245</v>
      </c>
      <c r="N151" s="36" t="n">
        <v>1.27738870891262</v>
      </c>
      <c r="O151" s="36" t="n">
        <f aca="false">SQRT(M151^2+N151^2)</f>
        <v>3.38062484242377</v>
      </c>
      <c r="P151" s="40" t="n">
        <f aca="false">IF(J151="","",MAX(0,J151-1.96*O151/100))</f>
        <v>0.315946512531834</v>
      </c>
      <c r="Q151" s="40" t="n">
        <f aca="false">IF(J151="","",MIN(1,J151+1.96*O151/100))</f>
        <v>0.448467006354846</v>
      </c>
      <c r="R151" s="32" t="str">
        <f aca="false">IF(L151="","",IF(ABS(L151)&lt;=O151,"Yes","No"))</f>
        <v>Yes</v>
      </c>
      <c r="S151" s="32" t="str">
        <f aca="false">IF(L151="","",IF(ABS(L151)&lt;=1.96*O151,"Yes","No"))</f>
        <v>Yes</v>
      </c>
      <c r="T151" s="59" t="n">
        <f aca="false">IF(D151="","",ROUND(SQRT(((D151+G151)*O151/100)^2+(J151*(D151+G151)*0.07933)^2),0))</f>
        <v>91</v>
      </c>
      <c r="U151" s="32"/>
    </row>
    <row r="152" customFormat="false" ht="15" hidden="false" customHeight="false" outlineLevel="0" collapsed="false">
      <c r="A152" s="32" t="s">
        <v>230</v>
      </c>
      <c r="B152" s="32" t="s">
        <v>339</v>
      </c>
      <c r="C152" s="32" t="s">
        <v>339</v>
      </c>
      <c r="D152" s="59" t="n">
        <v>440</v>
      </c>
      <c r="E152" s="59" t="n">
        <v>457</v>
      </c>
      <c r="F152" s="68" t="n">
        <f aca="false">IF(E152="","",D152-E152)</f>
        <v>-17</v>
      </c>
      <c r="G152" s="59" t="n">
        <v>738</v>
      </c>
      <c r="H152" s="59" t="n">
        <v>760</v>
      </c>
      <c r="I152" s="68" t="n">
        <f aca="false">IF(H152="","",G152-H152)</f>
        <v>-22</v>
      </c>
      <c r="J152" s="40" t="n">
        <f aca="false">IF(OR(D152="",D152+G152=0),"",D152/(D152+G152))</f>
        <v>0.373514431239389</v>
      </c>
      <c r="K152" s="40" t="n">
        <f aca="false">IF(E152="","",E152/(E152+H152))</f>
        <v>0.375513557929334</v>
      </c>
      <c r="L152" s="69" t="n">
        <f aca="false">IF(OR(K152="",J152=""),"",(J152-K152)*100)</f>
        <v>-0.199912668994562</v>
      </c>
      <c r="M152" s="36" t="n">
        <v>3.13000038523245</v>
      </c>
      <c r="N152" s="36" t="n">
        <v>1.27738870891262</v>
      </c>
      <c r="O152" s="36" t="n">
        <f aca="false">SQRT(M152^2+N152^2)</f>
        <v>3.38062484242377</v>
      </c>
      <c r="P152" s="40" t="n">
        <f aca="false">IF(J152="","",MAX(0,J152-1.96*O152/100))</f>
        <v>0.307254184327883</v>
      </c>
      <c r="Q152" s="40" t="n">
        <f aca="false">IF(J152="","",MIN(1,J152+1.96*O152/100))</f>
        <v>0.439774678150895</v>
      </c>
      <c r="R152" s="32" t="str">
        <f aca="false">IF(L152="","",IF(ABS(L152)&lt;=O152,"Yes","No"))</f>
        <v>Yes</v>
      </c>
      <c r="S152" s="32" t="str">
        <f aca="false">IF(L152="","",IF(ABS(L152)&lt;=1.96*O152,"Yes","No"))</f>
        <v>Yes</v>
      </c>
      <c r="T152" s="59" t="n">
        <f aca="false">IF(D152="","",ROUND(SQRT(((D152+G152)*O152/100)^2+(J152*(D152+G152)*0.07933)^2),0))</f>
        <v>53</v>
      </c>
      <c r="U152" s="32"/>
    </row>
    <row r="153" customFormat="false" ht="15" hidden="false" customHeight="false" outlineLevel="0" collapsed="false">
      <c r="A153" s="32" t="s">
        <v>230</v>
      </c>
      <c r="B153" s="32" t="s">
        <v>340</v>
      </c>
      <c r="C153" s="32" t="s">
        <v>341</v>
      </c>
      <c r="D153" s="59" t="n">
        <v>140</v>
      </c>
      <c r="E153" s="59" t="n">
        <v>159</v>
      </c>
      <c r="F153" s="68" t="n">
        <f aca="false">IF(E153="","",D153-E153)</f>
        <v>-19</v>
      </c>
      <c r="G153" s="59" t="n">
        <v>335</v>
      </c>
      <c r="H153" s="59" t="n">
        <v>381</v>
      </c>
      <c r="I153" s="68" t="n">
        <f aca="false">IF(H153="","",G153-H153)</f>
        <v>-46</v>
      </c>
      <c r="J153" s="40" t="n">
        <f aca="false">IF(OR(D153="",D153+G153=0),"",D153/(D153+G153))</f>
        <v>0.294736842105263</v>
      </c>
      <c r="K153" s="40" t="n">
        <f aca="false">IF(E153="","",E153/(E153+H153))</f>
        <v>0.294444444444444</v>
      </c>
      <c r="L153" s="69" t="n">
        <f aca="false">IF(OR(K153="",J153=""),"",(J153-K153)*100)</f>
        <v>0.0292397660818677</v>
      </c>
      <c r="M153" s="36" t="n">
        <v>6.1244360674486</v>
      </c>
      <c r="N153" s="36" t="n">
        <v>1.27738870891262</v>
      </c>
      <c r="O153" s="36" t="n">
        <f aca="false">SQRT(M153^2+N153^2)</f>
        <v>6.25623201759036</v>
      </c>
      <c r="P153" s="40" t="n">
        <f aca="false">IF(J153="","",MAX(0,J153-1.96*O153/100))</f>
        <v>0.172114694560492</v>
      </c>
      <c r="Q153" s="40" t="n">
        <f aca="false">IF(J153="","",MIN(1,J153+1.96*O153/100))</f>
        <v>0.417358989650034</v>
      </c>
      <c r="R153" s="32" t="str">
        <f aca="false">IF(L153="","",IF(ABS(L153)&lt;=O153,"Yes","No"))</f>
        <v>Yes</v>
      </c>
      <c r="S153" s="32" t="str">
        <f aca="false">IF(L153="","",IF(ABS(L153)&lt;=1.96*O153,"Yes","No"))</f>
        <v>Yes</v>
      </c>
      <c r="T153" s="59" t="n">
        <f aca="false">IF(D153="","",ROUND(SQRT(((D153+G153)*O153/100)^2+(J153*(D153+G153)*0.12018)^2),0))</f>
        <v>34</v>
      </c>
      <c r="U153" s="32"/>
    </row>
    <row r="154" customFormat="false" ht="15" hidden="false" customHeight="false" outlineLevel="0" collapsed="false">
      <c r="A154" s="32" t="s">
        <v>230</v>
      </c>
      <c r="B154" s="32" t="s">
        <v>340</v>
      </c>
      <c r="C154" s="32" t="s">
        <v>342</v>
      </c>
      <c r="D154" s="59" t="n">
        <v>115</v>
      </c>
      <c r="E154" s="59" t="n">
        <v>116</v>
      </c>
      <c r="F154" s="68" t="n">
        <f aca="false">IF(E154="","",D154-E154)</f>
        <v>-1</v>
      </c>
      <c r="G154" s="59" t="n">
        <v>244</v>
      </c>
      <c r="H154" s="59" t="n">
        <v>244</v>
      </c>
      <c r="I154" s="68" t="n">
        <f aca="false">IF(H154="","",G154-H154)</f>
        <v>0</v>
      </c>
      <c r="J154" s="40" t="n">
        <f aca="false">IF(OR(D154="",D154+G154=0),"",D154/(D154+G154))</f>
        <v>0.32033426183844</v>
      </c>
      <c r="K154" s="40" t="n">
        <f aca="false">IF(E154="","",E154/(E154+H154))</f>
        <v>0.322222222222222</v>
      </c>
      <c r="L154" s="69" t="n">
        <f aca="false">IF(OR(K154="",J154=""),"",(J154-K154)*100)</f>
        <v>-0.188796038378214</v>
      </c>
      <c r="M154" s="36" t="n">
        <v>6.1244360674486</v>
      </c>
      <c r="N154" s="36" t="n">
        <v>1.27738870891262</v>
      </c>
      <c r="O154" s="36" t="n">
        <f aca="false">SQRT(M154^2+N154^2)</f>
        <v>6.25623201759036</v>
      </c>
      <c r="P154" s="40" t="n">
        <f aca="false">IF(J154="","",MAX(0,J154-1.96*O154/100))</f>
        <v>0.197712114293669</v>
      </c>
      <c r="Q154" s="40" t="n">
        <f aca="false">IF(J154="","",MIN(1,J154+1.96*O154/100))</f>
        <v>0.442956409383211</v>
      </c>
      <c r="R154" s="32" t="str">
        <f aca="false">IF(L154="","",IF(ABS(L154)&lt;=O154,"Yes","No"))</f>
        <v>Yes</v>
      </c>
      <c r="S154" s="32" t="str">
        <f aca="false">IF(L154="","",IF(ABS(L154)&lt;=1.96*O154,"Yes","No"))</f>
        <v>Yes</v>
      </c>
      <c r="T154" s="59" t="n">
        <f aca="false">IF(D154="","",ROUND(SQRT(((D154+G154)*O154/100)^2+(J154*(D154+G154)*0.12018)^2),0))</f>
        <v>26</v>
      </c>
      <c r="U154" s="32"/>
    </row>
    <row r="155" customFormat="false" ht="15" hidden="false" customHeight="false" outlineLevel="0" collapsed="false">
      <c r="A155" s="32" t="s">
        <v>230</v>
      </c>
      <c r="B155" s="32" t="s">
        <v>340</v>
      </c>
      <c r="C155" s="32" t="s">
        <v>343</v>
      </c>
      <c r="D155" s="59" t="n">
        <v>403</v>
      </c>
      <c r="E155" s="59" t="n">
        <v>444</v>
      </c>
      <c r="F155" s="68" t="n">
        <f aca="false">IF(E155="","",D155-E155)</f>
        <v>-41</v>
      </c>
      <c r="G155" s="59" t="n">
        <v>753</v>
      </c>
      <c r="H155" s="59" t="n">
        <v>809</v>
      </c>
      <c r="I155" s="68" t="n">
        <f aca="false">IF(H155="","",G155-H155)</f>
        <v>-56</v>
      </c>
      <c r="J155" s="40" t="n">
        <f aca="false">IF(OR(D155="",D155+G155=0),"",D155/(D155+G155))</f>
        <v>0.348615916955017</v>
      </c>
      <c r="K155" s="40" t="n">
        <f aca="false">IF(E155="","",E155/(E155+H155))</f>
        <v>0.354349561053472</v>
      </c>
      <c r="L155" s="69" t="n">
        <f aca="false">IF(OR(K155="",J155=""),"",(J155-K155)*100)</f>
        <v>-0.573364409845434</v>
      </c>
      <c r="M155" s="36" t="n">
        <v>3.13000038523245</v>
      </c>
      <c r="N155" s="36" t="n">
        <v>1.27738870891262</v>
      </c>
      <c r="O155" s="36" t="n">
        <f aca="false">SQRT(M155^2+N155^2)</f>
        <v>3.38062484242377</v>
      </c>
      <c r="P155" s="40" t="n">
        <f aca="false">IF(J155="","",MAX(0,J155-1.96*O155/100))</f>
        <v>0.282355670043512</v>
      </c>
      <c r="Q155" s="40" t="n">
        <f aca="false">IF(J155="","",MIN(1,J155+1.96*O155/100))</f>
        <v>0.414876163866523</v>
      </c>
      <c r="R155" s="32" t="str">
        <f aca="false">IF(L155="","",IF(ABS(L155)&lt;=O155,"Yes","No"))</f>
        <v>Yes</v>
      </c>
      <c r="S155" s="32" t="str">
        <f aca="false">IF(L155="","",IF(ABS(L155)&lt;=1.96*O155,"Yes","No"))</f>
        <v>Yes</v>
      </c>
      <c r="T155" s="59" t="n">
        <f aca="false">IF(D155="","",ROUND(SQRT(((D155+G155)*O155/100)^2+(J155*(D155+G155)*0.07933)^2),0))</f>
        <v>50</v>
      </c>
      <c r="U155" s="32"/>
    </row>
    <row r="156" customFormat="false" ht="15" hidden="false" customHeight="false" outlineLevel="0" collapsed="false">
      <c r="A156" s="32" t="s">
        <v>230</v>
      </c>
      <c r="B156" s="32" t="s">
        <v>344</v>
      </c>
      <c r="C156" s="32" t="s">
        <v>344</v>
      </c>
      <c r="D156" s="59" t="n">
        <v>738</v>
      </c>
      <c r="E156" s="59" t="n">
        <v>788</v>
      </c>
      <c r="F156" s="68" t="n">
        <f aca="false">IF(E156="","",D156-E156)</f>
        <v>-50</v>
      </c>
      <c r="G156" s="59" t="n">
        <v>607</v>
      </c>
      <c r="H156" s="59" t="n">
        <v>628</v>
      </c>
      <c r="I156" s="68" t="n">
        <f aca="false">IF(H156="","",G156-H156)</f>
        <v>-21</v>
      </c>
      <c r="J156" s="40" t="n">
        <f aca="false">IF(OR(D156="",D156+G156=0),"",D156/(D156+G156))</f>
        <v>0.548698884758364</v>
      </c>
      <c r="K156" s="40" t="n">
        <f aca="false">IF(E156="","",E156/(E156+H156))</f>
        <v>0.556497175141243</v>
      </c>
      <c r="L156" s="69" t="n">
        <f aca="false">IF(OR(K156="",J156=""),"",(J156-K156)*100)</f>
        <v>-0.779829038287871</v>
      </c>
      <c r="M156" s="36" t="n">
        <v>3.13000038523245</v>
      </c>
      <c r="N156" s="36" t="n">
        <v>1.27738870891262</v>
      </c>
      <c r="O156" s="36" t="n">
        <f aca="false">SQRT(M156^2+N156^2)</f>
        <v>3.38062484242377</v>
      </c>
      <c r="P156" s="40" t="n">
        <f aca="false">IF(J156="","",MAX(0,J156-1.96*O156/100))</f>
        <v>0.482438637846859</v>
      </c>
      <c r="Q156" s="40" t="n">
        <f aca="false">IF(J156="","",MIN(1,J156+1.96*O156/100))</f>
        <v>0.61495913166987</v>
      </c>
      <c r="R156" s="32" t="str">
        <f aca="false">IF(L156="","",IF(ABS(L156)&lt;=O156,"Yes","No"))</f>
        <v>Yes</v>
      </c>
      <c r="S156" s="32" t="str">
        <f aca="false">IF(L156="","",IF(ABS(L156)&lt;=1.96*O156,"Yes","No"))</f>
        <v>Yes</v>
      </c>
      <c r="T156" s="59" t="n">
        <f aca="false">IF(D156="","",ROUND(SQRT(((D156+G156)*O156/100)^2+(J156*(D156+G156)*0.07933)^2),0))</f>
        <v>74</v>
      </c>
      <c r="U156" s="32"/>
    </row>
    <row r="157" customFormat="false" ht="15" hidden="false" customHeight="false" outlineLevel="0" collapsed="false">
      <c r="A157" s="32" t="s">
        <v>230</v>
      </c>
      <c r="B157" s="32" t="s">
        <v>345</v>
      </c>
      <c r="C157" s="32" t="s">
        <v>346</v>
      </c>
      <c r="D157" s="59" t="n">
        <v>722</v>
      </c>
      <c r="E157" s="59" t="n">
        <v>830</v>
      </c>
      <c r="F157" s="68" t="n">
        <f aca="false">IF(E157="","",D157-E157)</f>
        <v>-108</v>
      </c>
      <c r="G157" s="59" t="n">
        <v>1039</v>
      </c>
      <c r="H157" s="59" t="n">
        <v>1043</v>
      </c>
      <c r="I157" s="68" t="n">
        <f aca="false">IF(H157="","",G157-H157)</f>
        <v>-4</v>
      </c>
      <c r="J157" s="40" t="n">
        <f aca="false">IF(OR(D157="",D157+G157=0),"",D157/(D157+G157))</f>
        <v>0.409994321408291</v>
      </c>
      <c r="K157" s="40" t="n">
        <f aca="false">IF(E157="","",E157/(E157+H157))</f>
        <v>0.443139348638548</v>
      </c>
      <c r="L157" s="69" t="n">
        <f aca="false">IF(OR(K157="",J157=""),"",(J157-K157)*100)</f>
        <v>-3.3145027230257</v>
      </c>
      <c r="M157" s="36" t="n">
        <v>3.13000038523245</v>
      </c>
      <c r="N157" s="36" t="n">
        <v>1.27738870891262</v>
      </c>
      <c r="O157" s="36" t="n">
        <f aca="false">SQRT(M157^2+N157^2)</f>
        <v>3.38062484242377</v>
      </c>
      <c r="P157" s="40" t="n">
        <f aca="false">IF(J157="","",MAX(0,J157-1.96*O157/100))</f>
        <v>0.343734074496785</v>
      </c>
      <c r="Q157" s="40" t="n">
        <f aca="false">IF(J157="","",MIN(1,J157+1.96*O157/100))</f>
        <v>0.476254568319797</v>
      </c>
      <c r="R157" s="32" t="str">
        <f aca="false">IF(L157="","",IF(ABS(L157)&lt;=O157,"Yes","No"))</f>
        <v>Yes</v>
      </c>
      <c r="S157" s="32" t="str">
        <f aca="false">IF(L157="","",IF(ABS(L157)&lt;=1.96*O157,"Yes","No"))</f>
        <v>Yes</v>
      </c>
      <c r="T157" s="59" t="n">
        <f aca="false">IF(D157="","",ROUND(SQRT(((D157+G157)*O157/100)^2+(J157*(D157+G157)*0.07933)^2),0))</f>
        <v>83</v>
      </c>
      <c r="U157" s="32"/>
    </row>
    <row r="158" customFormat="false" ht="15" hidden="false" customHeight="false" outlineLevel="0" collapsed="false">
      <c r="A158" s="32" t="s">
        <v>230</v>
      </c>
      <c r="B158" s="32" t="s">
        <v>345</v>
      </c>
      <c r="C158" s="32" t="s">
        <v>347</v>
      </c>
      <c r="D158" s="59" t="n">
        <v>609</v>
      </c>
      <c r="E158" s="59" t="n">
        <v>686</v>
      </c>
      <c r="F158" s="68" t="n">
        <f aca="false">IF(E158="","",D158-E158)</f>
        <v>-77</v>
      </c>
      <c r="G158" s="59" t="n">
        <v>875</v>
      </c>
      <c r="H158" s="59" t="n">
        <v>981</v>
      </c>
      <c r="I158" s="68" t="n">
        <f aca="false">IF(H158="","",G158-H158)</f>
        <v>-106</v>
      </c>
      <c r="J158" s="40" t="n">
        <f aca="false">IF(OR(D158="",D158+G158=0),"",D158/(D158+G158))</f>
        <v>0.410377358490566</v>
      </c>
      <c r="K158" s="40" t="n">
        <f aca="false">IF(E158="","",E158/(E158+H158))</f>
        <v>0.411517696460708</v>
      </c>
      <c r="L158" s="69" t="n">
        <f aca="false">IF(OR(K158="",J158=""),"",(J158-K158)*100)</f>
        <v>-0.114033797014179</v>
      </c>
      <c r="M158" s="36" t="n">
        <v>3.13000038523245</v>
      </c>
      <c r="N158" s="36" t="n">
        <v>1.27738870891262</v>
      </c>
      <c r="O158" s="36" t="n">
        <f aca="false">SQRT(M158^2+N158^2)</f>
        <v>3.38062484242377</v>
      </c>
      <c r="P158" s="40" t="n">
        <f aca="false">IF(J158="","",MAX(0,J158-1.96*O158/100))</f>
        <v>0.34411711157906</v>
      </c>
      <c r="Q158" s="40" t="n">
        <f aca="false">IF(J158="","",MIN(1,J158+1.96*O158/100))</f>
        <v>0.476637605402072</v>
      </c>
      <c r="R158" s="32" t="str">
        <f aca="false">IF(L158="","",IF(ABS(L158)&lt;=O158,"Yes","No"))</f>
        <v>Yes</v>
      </c>
      <c r="S158" s="32" t="str">
        <f aca="false">IF(L158="","",IF(ABS(L158)&lt;=1.96*O158,"Yes","No"))</f>
        <v>Yes</v>
      </c>
      <c r="T158" s="59" t="n">
        <f aca="false">IF(D158="","",ROUND(SQRT(((D158+G158)*O158/100)^2+(J158*(D158+G158)*0.07933)^2),0))</f>
        <v>70</v>
      </c>
      <c r="U158" s="32"/>
    </row>
    <row r="159" customFormat="false" ht="15" hidden="false" customHeight="false" outlineLevel="0" collapsed="false">
      <c r="A159" s="32" t="s">
        <v>230</v>
      </c>
      <c r="B159" s="32" t="s">
        <v>345</v>
      </c>
      <c r="C159" s="32" t="s">
        <v>348</v>
      </c>
      <c r="D159" s="59" t="n">
        <v>322</v>
      </c>
      <c r="E159" s="59" t="n">
        <v>370</v>
      </c>
      <c r="F159" s="68" t="n">
        <f aca="false">IF(E159="","",D159-E159)</f>
        <v>-48</v>
      </c>
      <c r="G159" s="59" t="n">
        <v>469</v>
      </c>
      <c r="H159" s="59" t="n">
        <v>519</v>
      </c>
      <c r="I159" s="68" t="n">
        <f aca="false">IF(H159="","",G159-H159)</f>
        <v>-50</v>
      </c>
      <c r="J159" s="40" t="n">
        <f aca="false">IF(OR(D159="",D159+G159=0),"",D159/(D159+G159))</f>
        <v>0.407079646017699</v>
      </c>
      <c r="K159" s="40" t="n">
        <f aca="false">IF(E159="","",E159/(E159+H159))</f>
        <v>0.416197975253093</v>
      </c>
      <c r="L159" s="69" t="n">
        <f aca="false">IF(OR(K159="",J159=""),"",(J159-K159)*100)</f>
        <v>-0.911832923539424</v>
      </c>
      <c r="M159" s="36" t="n">
        <v>3.89965734386083</v>
      </c>
      <c r="N159" s="36" t="n">
        <v>1.27738870891262</v>
      </c>
      <c r="O159" s="36" t="n">
        <f aca="false">SQRT(M159^2+N159^2)</f>
        <v>4.10354107000102</v>
      </c>
      <c r="P159" s="40" t="n">
        <f aca="false">IF(J159="","",MAX(0,J159-1.96*O159/100))</f>
        <v>0.326650241045679</v>
      </c>
      <c r="Q159" s="40" t="n">
        <f aca="false">IF(J159="","",MIN(1,J159+1.96*O159/100))</f>
        <v>0.487509050989719</v>
      </c>
      <c r="R159" s="32" t="str">
        <f aca="false">IF(L159="","",IF(ABS(L159)&lt;=O159,"Yes","No"))</f>
        <v>Yes</v>
      </c>
      <c r="S159" s="32" t="str">
        <f aca="false">IF(L159="","",IF(ABS(L159)&lt;=1.96*O159,"Yes","No"))</f>
        <v>Yes</v>
      </c>
      <c r="T159" s="59" t="n">
        <f aca="false">IF(D159="","",ROUND(SQRT(((D159+G159)*O159/100)^2+(J159*(D159+G159)*0.07897)^2),0))</f>
        <v>41</v>
      </c>
      <c r="U159" s="32"/>
    </row>
    <row r="160" customFormat="false" ht="15" hidden="false" customHeight="false" outlineLevel="0" collapsed="false">
      <c r="A160" s="32" t="s">
        <v>230</v>
      </c>
      <c r="B160" s="32" t="s">
        <v>345</v>
      </c>
      <c r="C160" s="32" t="s">
        <v>349</v>
      </c>
      <c r="D160" s="59" t="n">
        <v>483</v>
      </c>
      <c r="E160" s="59" t="n">
        <v>521</v>
      </c>
      <c r="F160" s="68" t="n">
        <f aca="false">IF(E160="","",D160-E160)</f>
        <v>-38</v>
      </c>
      <c r="G160" s="59" t="n">
        <v>679</v>
      </c>
      <c r="H160" s="59" t="n">
        <v>758</v>
      </c>
      <c r="I160" s="68" t="n">
        <f aca="false">IF(H160="","",G160-H160)</f>
        <v>-79</v>
      </c>
      <c r="J160" s="40" t="n">
        <f aca="false">IF(OR(D160="",D160+G160=0),"",D160/(D160+G160))</f>
        <v>0.41566265060241</v>
      </c>
      <c r="K160" s="40" t="n">
        <f aca="false">IF(E160="","",E160/(E160+H160))</f>
        <v>0.407349491790461</v>
      </c>
      <c r="L160" s="69" t="n">
        <f aca="false">IF(OR(K160="",J160=""),"",(J160-K160)*100)</f>
        <v>0.831315881194833</v>
      </c>
      <c r="M160" s="36" t="n">
        <v>3.13000038523245</v>
      </c>
      <c r="N160" s="36" t="n">
        <v>1.27738870891262</v>
      </c>
      <c r="O160" s="36" t="n">
        <f aca="false">SQRT(M160^2+N160^2)</f>
        <v>3.38062484242377</v>
      </c>
      <c r="P160" s="40" t="n">
        <f aca="false">IF(J160="","",MAX(0,J160-1.96*O160/100))</f>
        <v>0.349402403690904</v>
      </c>
      <c r="Q160" s="40" t="n">
        <f aca="false">IF(J160="","",MIN(1,J160+1.96*O160/100))</f>
        <v>0.481922897513916</v>
      </c>
      <c r="R160" s="32" t="str">
        <f aca="false">IF(L160="","",IF(ABS(L160)&lt;=O160,"Yes","No"))</f>
        <v>Yes</v>
      </c>
      <c r="S160" s="32" t="str">
        <f aca="false">IF(L160="","",IF(ABS(L160)&lt;=1.96*O160,"Yes","No"))</f>
        <v>Yes</v>
      </c>
      <c r="T160" s="59" t="n">
        <f aca="false">IF(D160="","",ROUND(SQRT(((D160+G160)*O160/100)^2+(J160*(D160+G160)*0.07933)^2),0))</f>
        <v>55</v>
      </c>
      <c r="U160" s="32"/>
    </row>
    <row r="161" customFormat="false" ht="15" hidden="false" customHeight="false" outlineLevel="0" collapsed="false">
      <c r="A161" s="32" t="s">
        <v>230</v>
      </c>
      <c r="B161" s="32" t="s">
        <v>345</v>
      </c>
      <c r="C161" s="32" t="s">
        <v>350</v>
      </c>
      <c r="D161" s="59" t="n">
        <v>418</v>
      </c>
      <c r="E161" s="59" t="n">
        <v>474</v>
      </c>
      <c r="F161" s="68" t="n">
        <f aca="false">IF(E161="","",D161-E161)</f>
        <v>-56</v>
      </c>
      <c r="G161" s="59" t="n">
        <v>637</v>
      </c>
      <c r="H161" s="59" t="n">
        <v>704</v>
      </c>
      <c r="I161" s="68" t="n">
        <f aca="false">IF(H161="","",G161-H161)</f>
        <v>-67</v>
      </c>
      <c r="J161" s="40" t="n">
        <f aca="false">IF(OR(D161="",D161+G161=0),"",D161/(D161+G161))</f>
        <v>0.396208530805687</v>
      </c>
      <c r="K161" s="40" t="n">
        <f aca="false">IF(E161="","",E161/(E161+H161))</f>
        <v>0.402376910016978</v>
      </c>
      <c r="L161" s="69" t="n">
        <f aca="false">IF(OR(K161="",J161=""),"",(J161-K161)*100)</f>
        <v>-0.616837921129076</v>
      </c>
      <c r="M161" s="36" t="n">
        <v>3.13000038523245</v>
      </c>
      <c r="N161" s="36" t="n">
        <v>1.27738870891262</v>
      </c>
      <c r="O161" s="36" t="n">
        <f aca="false">SQRT(M161^2+N161^2)</f>
        <v>3.38062484242377</v>
      </c>
      <c r="P161" s="40" t="n">
        <f aca="false">IF(J161="","",MAX(0,J161-1.96*O161/100))</f>
        <v>0.329948283894181</v>
      </c>
      <c r="Q161" s="40" t="n">
        <f aca="false">IF(J161="","",MIN(1,J161+1.96*O161/100))</f>
        <v>0.462468777717193</v>
      </c>
      <c r="R161" s="32" t="str">
        <f aca="false">IF(L161="","",IF(ABS(L161)&lt;=O161,"Yes","No"))</f>
        <v>Yes</v>
      </c>
      <c r="S161" s="32" t="str">
        <f aca="false">IF(L161="","",IF(ABS(L161)&lt;=1.96*O161,"Yes","No"))</f>
        <v>Yes</v>
      </c>
      <c r="T161" s="59" t="n">
        <f aca="false">IF(D161="","",ROUND(SQRT(((D161+G161)*O161/100)^2+(J161*(D161+G161)*0.07933)^2),0))</f>
        <v>49</v>
      </c>
      <c r="U161" s="32"/>
    </row>
    <row r="162" customFormat="false" ht="15" hidden="false" customHeight="false" outlineLevel="0" collapsed="false">
      <c r="A162" s="32" t="s">
        <v>230</v>
      </c>
      <c r="B162" s="32" t="s">
        <v>345</v>
      </c>
      <c r="C162" s="32" t="s">
        <v>351</v>
      </c>
      <c r="D162" s="59" t="n">
        <v>328</v>
      </c>
      <c r="E162" s="59" t="n">
        <v>374</v>
      </c>
      <c r="F162" s="68" t="n">
        <f aca="false">IF(E162="","",D162-E162)</f>
        <v>-46</v>
      </c>
      <c r="G162" s="59" t="n">
        <v>441</v>
      </c>
      <c r="H162" s="59" t="n">
        <v>457</v>
      </c>
      <c r="I162" s="68" t="n">
        <f aca="false">IF(H162="","",G162-H162)</f>
        <v>-16</v>
      </c>
      <c r="J162" s="40" t="n">
        <f aca="false">IF(OR(D162="",D162+G162=0),"",D162/(D162+G162))</f>
        <v>0.426527958387516</v>
      </c>
      <c r="K162" s="40" t="n">
        <f aca="false">IF(E162="","",E162/(E162+H162))</f>
        <v>0.450060168471721</v>
      </c>
      <c r="L162" s="69" t="n">
        <f aca="false">IF(OR(K162="",J162=""),"",(J162-K162)*100)</f>
        <v>-2.35322100842045</v>
      </c>
      <c r="M162" s="36" t="n">
        <v>3.89965734386083</v>
      </c>
      <c r="N162" s="36" t="n">
        <v>1.27738870891262</v>
      </c>
      <c r="O162" s="36" t="n">
        <f aca="false">SQRT(M162^2+N162^2)</f>
        <v>4.10354107000102</v>
      </c>
      <c r="P162" s="40" t="n">
        <f aca="false">IF(J162="","",MAX(0,J162-1.96*O162/100))</f>
        <v>0.346098553415496</v>
      </c>
      <c r="Q162" s="40" t="n">
        <f aca="false">IF(J162="","",MIN(1,J162+1.96*O162/100))</f>
        <v>0.506957363359536</v>
      </c>
      <c r="R162" s="32" t="str">
        <f aca="false">IF(L162="","",IF(ABS(L162)&lt;=O162,"Yes","No"))</f>
        <v>Yes</v>
      </c>
      <c r="S162" s="32" t="str">
        <f aca="false">IF(L162="","",IF(ABS(L162)&lt;=1.96*O162,"Yes","No"))</f>
        <v>Yes</v>
      </c>
      <c r="T162" s="59" t="n">
        <f aca="false">IF(D162="","",ROUND(SQRT(((D162+G162)*O162/100)^2+(J162*(D162+G162)*0.07897)^2),0))</f>
        <v>41</v>
      </c>
      <c r="U162" s="32"/>
    </row>
    <row r="163" customFormat="false" ht="15" hidden="false" customHeight="false" outlineLevel="0" collapsed="false">
      <c r="A163" s="32" t="s">
        <v>230</v>
      </c>
      <c r="B163" s="32" t="s">
        <v>352</v>
      </c>
      <c r="C163" s="32" t="s">
        <v>353</v>
      </c>
      <c r="D163" s="59" t="n">
        <v>523</v>
      </c>
      <c r="E163" s="59" t="n">
        <v>504</v>
      </c>
      <c r="F163" s="68" t="n">
        <f aca="false">IF(E163="","",D163-E163)</f>
        <v>19</v>
      </c>
      <c r="G163" s="59" t="n">
        <v>442</v>
      </c>
      <c r="H163" s="59" t="n">
        <v>501</v>
      </c>
      <c r="I163" s="68" t="n">
        <f aca="false">IF(H163="","",G163-H163)</f>
        <v>-59</v>
      </c>
      <c r="J163" s="40" t="n">
        <f aca="false">IF(OR(D163="",D163+G163=0),"",D163/(D163+G163))</f>
        <v>0.541968911917098</v>
      </c>
      <c r="K163" s="40" t="n">
        <f aca="false">IF(E163="","",E163/(E163+H163))</f>
        <v>0.501492537313433</v>
      </c>
      <c r="L163" s="69" t="n">
        <f aca="false">IF(OR(K163="",J163=""),"",(J163-K163)*100)</f>
        <v>4.04763746036656</v>
      </c>
      <c r="M163" s="36" t="n">
        <v>3.13000038523245</v>
      </c>
      <c r="N163" s="36" t="n">
        <v>1.27738870891262</v>
      </c>
      <c r="O163" s="36" t="n">
        <f aca="false">SQRT(M163^2+N163^2)</f>
        <v>3.38062484242377</v>
      </c>
      <c r="P163" s="40" t="n">
        <f aca="false">IF(J163="","",MAX(0,J163-1.96*O163/100))</f>
        <v>0.475708665005593</v>
      </c>
      <c r="Q163" s="40" t="n">
        <f aca="false">IF(J163="","",MIN(1,J163+1.96*O163/100))</f>
        <v>0.608229158828604</v>
      </c>
      <c r="R163" s="32" t="str">
        <f aca="false">IF(L163="","",IF(ABS(L163)&lt;=O163,"Yes","No"))</f>
        <v>No</v>
      </c>
      <c r="S163" s="32" t="str">
        <f aca="false">IF(L163="","",IF(ABS(L163)&lt;=1.96*O163,"Yes","No"))</f>
        <v>Yes</v>
      </c>
      <c r="T163" s="59" t="n">
        <f aca="false">IF(D163="","",ROUND(SQRT(((D163+G163)*O163/100)^2+(J163*(D163+G163)*0.07933)^2),0))</f>
        <v>53</v>
      </c>
      <c r="U163" s="32"/>
    </row>
    <row r="164" customFormat="false" ht="15" hidden="false" customHeight="false" outlineLevel="0" collapsed="false">
      <c r="A164" s="32" t="s">
        <v>230</v>
      </c>
      <c r="B164" s="32" t="s">
        <v>352</v>
      </c>
      <c r="C164" s="32" t="s">
        <v>354</v>
      </c>
      <c r="D164" s="59" t="n">
        <v>595</v>
      </c>
      <c r="E164" s="59" t="n">
        <v>602</v>
      </c>
      <c r="F164" s="68" t="n">
        <f aca="false">IF(E164="","",D164-E164)</f>
        <v>-7</v>
      </c>
      <c r="G164" s="59" t="n">
        <v>499</v>
      </c>
      <c r="H164" s="59" t="n">
        <v>577</v>
      </c>
      <c r="I164" s="68" t="n">
        <f aca="false">IF(H164="","",G164-H164)</f>
        <v>-78</v>
      </c>
      <c r="J164" s="40" t="n">
        <f aca="false">IF(OR(D164="",D164+G164=0),"",D164/(D164+G164))</f>
        <v>0.543875685557587</v>
      </c>
      <c r="K164" s="40" t="n">
        <f aca="false">IF(E164="","",E164/(E164+H164))</f>
        <v>0.510602205258694</v>
      </c>
      <c r="L164" s="69" t="n">
        <f aca="false">IF(OR(K164="",J164=""),"",(J164-K164)*100)</f>
        <v>3.3273480298893</v>
      </c>
      <c r="M164" s="36" t="n">
        <v>3.13000038523245</v>
      </c>
      <c r="N164" s="36" t="n">
        <v>1.27738870891262</v>
      </c>
      <c r="O164" s="36" t="n">
        <f aca="false">SQRT(M164^2+N164^2)</f>
        <v>3.38062484242377</v>
      </c>
      <c r="P164" s="40" t="n">
        <f aca="false">IF(J164="","",MAX(0,J164-1.96*O164/100))</f>
        <v>0.477615438646081</v>
      </c>
      <c r="Q164" s="40" t="n">
        <f aca="false">IF(J164="","",MIN(1,J164+1.96*O164/100))</f>
        <v>0.610135932469093</v>
      </c>
      <c r="R164" s="32" t="str">
        <f aca="false">IF(L164="","",IF(ABS(L164)&lt;=O164,"Yes","No"))</f>
        <v>Yes</v>
      </c>
      <c r="S164" s="32" t="str">
        <f aca="false">IF(L164="","",IF(ABS(L164)&lt;=1.96*O164,"Yes","No"))</f>
        <v>Yes</v>
      </c>
      <c r="T164" s="59" t="n">
        <f aca="false">IF(D164="","",ROUND(SQRT(((D164+G164)*O164/100)^2+(J164*(D164+G164)*0.07933)^2),0))</f>
        <v>60</v>
      </c>
      <c r="U164" s="32"/>
    </row>
    <row r="165" customFormat="false" ht="15" hidden="false" customHeight="false" outlineLevel="0" collapsed="false">
      <c r="A165" s="32" t="s">
        <v>230</v>
      </c>
      <c r="B165" s="32" t="s">
        <v>352</v>
      </c>
      <c r="C165" s="32" t="s">
        <v>355</v>
      </c>
      <c r="D165" s="59" t="n">
        <v>259</v>
      </c>
      <c r="E165" s="59" t="n">
        <v>292</v>
      </c>
      <c r="F165" s="68" t="n">
        <f aca="false">IF(E165="","",D165-E165)</f>
        <v>-33</v>
      </c>
      <c r="G165" s="59" t="n">
        <v>240</v>
      </c>
      <c r="H165" s="59" t="n">
        <v>268</v>
      </c>
      <c r="I165" s="68" t="n">
        <f aca="false">IF(H165="","",G165-H165)</f>
        <v>-28</v>
      </c>
      <c r="J165" s="40" t="n">
        <f aca="false">IF(OR(D165="",D165+G165=0),"",D165/(D165+G165))</f>
        <v>0.519038076152305</v>
      </c>
      <c r="K165" s="40" t="n">
        <f aca="false">IF(E165="","",E165/(E165+H165))</f>
        <v>0.521428571428572</v>
      </c>
      <c r="L165" s="69" t="n">
        <f aca="false">IF(OR(K165="",J165=""),"",(J165-K165)*100)</f>
        <v>-0.239049527626689</v>
      </c>
      <c r="M165" s="36" t="n">
        <v>6.1244360674486</v>
      </c>
      <c r="N165" s="36" t="n">
        <v>1.27738870891262</v>
      </c>
      <c r="O165" s="36" t="n">
        <f aca="false">SQRT(M165^2+N165^2)</f>
        <v>6.25623201759036</v>
      </c>
      <c r="P165" s="40" t="n">
        <f aca="false">IF(J165="","",MAX(0,J165-1.96*O165/100))</f>
        <v>0.396415928607534</v>
      </c>
      <c r="Q165" s="40" t="n">
        <f aca="false">IF(J165="","",MIN(1,J165+1.96*O165/100))</f>
        <v>0.641660223697076</v>
      </c>
      <c r="R165" s="32" t="str">
        <f aca="false">IF(L165="","",IF(ABS(L165)&lt;=O165,"Yes","No"))</f>
        <v>Yes</v>
      </c>
      <c r="S165" s="32" t="str">
        <f aca="false">IF(L165="","",IF(ABS(L165)&lt;=1.96*O165,"Yes","No"))</f>
        <v>Yes</v>
      </c>
      <c r="T165" s="59" t="n">
        <f aca="false">IF(D165="","",ROUND(SQRT(((D165+G165)*O165/100)^2+(J165*(D165+G165)*0.12018)^2),0))</f>
        <v>44</v>
      </c>
      <c r="U165" s="32"/>
    </row>
    <row r="166" customFormat="false" ht="15" hidden="false" customHeight="false" outlineLevel="0" collapsed="false">
      <c r="A166" s="32" t="s">
        <v>230</v>
      </c>
      <c r="B166" s="32" t="s">
        <v>352</v>
      </c>
      <c r="C166" s="32" t="s">
        <v>356</v>
      </c>
      <c r="D166" s="59" t="n">
        <v>296</v>
      </c>
      <c r="E166" s="59" t="n">
        <v>331</v>
      </c>
      <c r="F166" s="68" t="n">
        <f aca="false">IF(E166="","",D166-E166)</f>
        <v>-35</v>
      </c>
      <c r="G166" s="59" t="n">
        <v>255</v>
      </c>
      <c r="H166" s="59" t="n">
        <v>297</v>
      </c>
      <c r="I166" s="68" t="n">
        <f aca="false">IF(H166="","",G166-H166)</f>
        <v>-42</v>
      </c>
      <c r="J166" s="40" t="n">
        <f aca="false">IF(OR(D166="",D166+G166=0),"",D166/(D166+G166))</f>
        <v>0.537205081669692</v>
      </c>
      <c r="K166" s="40" t="n">
        <f aca="false">IF(E166="","",E166/(E166+H166))</f>
        <v>0.527070063694268</v>
      </c>
      <c r="L166" s="69" t="n">
        <f aca="false">IF(OR(K166="",J166=""),"",(J166-K166)*100)</f>
        <v>1.01350179754239</v>
      </c>
      <c r="M166" s="36" t="n">
        <v>3.89965734386083</v>
      </c>
      <c r="N166" s="36" t="n">
        <v>1.27738870891262</v>
      </c>
      <c r="O166" s="36" t="n">
        <f aca="false">SQRT(M166^2+N166^2)</f>
        <v>4.10354107000102</v>
      </c>
      <c r="P166" s="40" t="n">
        <f aca="false">IF(J166="","",MAX(0,J166-1.96*O166/100))</f>
        <v>0.456775676697672</v>
      </c>
      <c r="Q166" s="40" t="n">
        <f aca="false">IF(J166="","",MIN(1,J166+1.96*O166/100))</f>
        <v>0.617634486641712</v>
      </c>
      <c r="R166" s="32" t="str">
        <f aca="false">IF(L166="","",IF(ABS(L166)&lt;=O166,"Yes","No"))</f>
        <v>Yes</v>
      </c>
      <c r="S166" s="32" t="str">
        <f aca="false">IF(L166="","",IF(ABS(L166)&lt;=1.96*O166,"Yes","No"))</f>
        <v>Yes</v>
      </c>
      <c r="T166" s="59" t="n">
        <f aca="false">IF(D166="","",ROUND(SQRT(((D166+G166)*O166/100)^2+(J166*(D166+G166)*0.07897)^2),0))</f>
        <v>33</v>
      </c>
      <c r="U166" s="32"/>
    </row>
    <row r="167" customFormat="false" ht="15" hidden="false" customHeight="false" outlineLevel="0" collapsed="false">
      <c r="A167" s="32" t="s">
        <v>230</v>
      </c>
      <c r="B167" s="32" t="s">
        <v>352</v>
      </c>
      <c r="C167" s="32" t="s">
        <v>357</v>
      </c>
      <c r="D167" s="59" t="n">
        <v>434</v>
      </c>
      <c r="E167" s="59" t="n">
        <v>418</v>
      </c>
      <c r="F167" s="68" t="n">
        <f aca="false">IF(E167="","",D167-E167)</f>
        <v>16</v>
      </c>
      <c r="G167" s="59" t="n">
        <v>420</v>
      </c>
      <c r="H167" s="59" t="n">
        <v>445</v>
      </c>
      <c r="I167" s="68" t="n">
        <f aca="false">IF(H167="","",G167-H167)</f>
        <v>-25</v>
      </c>
      <c r="J167" s="40" t="n">
        <f aca="false">IF(OR(D167="",D167+G167=0),"",D167/(D167+G167))</f>
        <v>0.508196721311475</v>
      </c>
      <c r="K167" s="40" t="n">
        <f aca="false">IF(E167="","",E167/(E167+H167))</f>
        <v>0.484356894553882</v>
      </c>
      <c r="L167" s="69" t="n">
        <f aca="false">IF(OR(K167="",J167=""),"",(J167-K167)*100)</f>
        <v>2.38398267575936</v>
      </c>
      <c r="M167" s="36" t="n">
        <v>3.13000038523245</v>
      </c>
      <c r="N167" s="36" t="n">
        <v>1.27738870891262</v>
      </c>
      <c r="O167" s="36" t="n">
        <f aca="false">SQRT(M167^2+N167^2)</f>
        <v>3.38062484242377</v>
      </c>
      <c r="P167" s="40" t="n">
        <f aca="false">IF(J167="","",MAX(0,J167-1.96*O167/100))</f>
        <v>0.44193647439997</v>
      </c>
      <c r="Q167" s="40" t="n">
        <f aca="false">IF(J167="","",MIN(1,J167+1.96*O167/100))</f>
        <v>0.574456968222981</v>
      </c>
      <c r="R167" s="32" t="str">
        <f aca="false">IF(L167="","",IF(ABS(L167)&lt;=O167,"Yes","No"))</f>
        <v>Yes</v>
      </c>
      <c r="S167" s="32" t="str">
        <f aca="false">IF(L167="","",IF(ABS(L167)&lt;=1.96*O167,"Yes","No"))</f>
        <v>Yes</v>
      </c>
      <c r="T167" s="59" t="n">
        <f aca="false">IF(D167="","",ROUND(SQRT(((D167+G167)*O167/100)^2+(J167*(D167+G167)*0.07933)^2),0))</f>
        <v>45</v>
      </c>
      <c r="U167" s="32"/>
    </row>
    <row r="168" customFormat="false" ht="15" hidden="false" customHeight="false" outlineLevel="0" collapsed="false">
      <c r="A168" s="32" t="s">
        <v>230</v>
      </c>
      <c r="B168" s="32" t="s">
        <v>352</v>
      </c>
      <c r="C168" s="32" t="s">
        <v>358</v>
      </c>
      <c r="D168" s="59" t="n">
        <v>272</v>
      </c>
      <c r="E168" s="59" t="n">
        <v>266</v>
      </c>
      <c r="F168" s="68" t="n">
        <f aca="false">IF(E168="","",D168-E168)</f>
        <v>6</v>
      </c>
      <c r="G168" s="59" t="n">
        <v>257</v>
      </c>
      <c r="H168" s="59" t="n">
        <v>293</v>
      </c>
      <c r="I168" s="68" t="n">
        <f aca="false">IF(H168="","",G168-H168)</f>
        <v>-36</v>
      </c>
      <c r="J168" s="40" t="n">
        <f aca="false">IF(OR(D168="",D168+G168=0),"",D168/(D168+G168))</f>
        <v>0.514177693761815</v>
      </c>
      <c r="K168" s="40" t="n">
        <f aca="false">IF(E168="","",E168/(E168+H168))</f>
        <v>0.475849731663685</v>
      </c>
      <c r="L168" s="69" t="n">
        <f aca="false">IF(OR(K168="",J168=""),"",(J168-K168)*100)</f>
        <v>3.83279620981296</v>
      </c>
      <c r="M168" s="36" t="n">
        <v>3.89965734386083</v>
      </c>
      <c r="N168" s="36" t="n">
        <v>1.27738870891262</v>
      </c>
      <c r="O168" s="36" t="n">
        <f aca="false">SQRT(M168^2+N168^2)</f>
        <v>4.10354107000102</v>
      </c>
      <c r="P168" s="40" t="n">
        <f aca="false">IF(J168="","",MAX(0,J168-1.96*O168/100))</f>
        <v>0.433748288789795</v>
      </c>
      <c r="Q168" s="40" t="n">
        <f aca="false">IF(J168="","",MIN(1,J168+1.96*O168/100))</f>
        <v>0.594607098733835</v>
      </c>
      <c r="R168" s="32" t="str">
        <f aca="false">IF(L168="","",IF(ABS(L168)&lt;=O168,"Yes","No"))</f>
        <v>Yes</v>
      </c>
      <c r="S168" s="32" t="str">
        <f aca="false">IF(L168="","",IF(ABS(L168)&lt;=1.96*O168,"Yes","No"))</f>
        <v>Yes</v>
      </c>
      <c r="T168" s="59" t="n">
        <f aca="false">IF(D168="","",ROUND(SQRT(((D168+G168)*O168/100)^2+(J168*(D168+G168)*0.07897)^2),0))</f>
        <v>31</v>
      </c>
      <c r="U168" s="32"/>
    </row>
    <row r="169" customFormat="false" ht="15" hidden="false" customHeight="false" outlineLevel="0" collapsed="false">
      <c r="A169" s="32" t="s">
        <v>230</v>
      </c>
      <c r="B169" s="32" t="s">
        <v>352</v>
      </c>
      <c r="C169" s="32" t="s">
        <v>359</v>
      </c>
      <c r="D169" s="59" t="n">
        <v>320</v>
      </c>
      <c r="E169" s="59" t="n">
        <v>350</v>
      </c>
      <c r="F169" s="68" t="n">
        <f aca="false">IF(E169="","",D169-E169)</f>
        <v>-30</v>
      </c>
      <c r="G169" s="59" t="n">
        <v>293</v>
      </c>
      <c r="H169" s="59" t="n">
        <v>297</v>
      </c>
      <c r="I169" s="68" t="n">
        <f aca="false">IF(H169="","",G169-H169)</f>
        <v>-4</v>
      </c>
      <c r="J169" s="40" t="n">
        <f aca="false">IF(OR(D169="",D169+G169=0),"",D169/(D169+G169))</f>
        <v>0.522022838499184</v>
      </c>
      <c r="K169" s="40" t="n">
        <f aca="false">IF(E169="","",E169/(E169+H169))</f>
        <v>0.540958268933539</v>
      </c>
      <c r="L169" s="69" t="n">
        <f aca="false">IF(OR(K169="",J169=""),"",(J169-K169)*100)</f>
        <v>-1.89354304343551</v>
      </c>
      <c r="M169" s="36" t="n">
        <v>3.89965734386083</v>
      </c>
      <c r="N169" s="36" t="n">
        <v>1.27738870891262</v>
      </c>
      <c r="O169" s="36" t="n">
        <f aca="false">SQRT(M169^2+N169^2)</f>
        <v>4.10354107000102</v>
      </c>
      <c r="P169" s="40" t="n">
        <f aca="false">IF(J169="","",MAX(0,J169-1.96*O169/100))</f>
        <v>0.441593433527164</v>
      </c>
      <c r="Q169" s="40" t="n">
        <f aca="false">IF(J169="","",MIN(1,J169+1.96*O169/100))</f>
        <v>0.602452243471204</v>
      </c>
      <c r="R169" s="32" t="str">
        <f aca="false">IF(L169="","",IF(ABS(L169)&lt;=O169,"Yes","No"))</f>
        <v>Yes</v>
      </c>
      <c r="S169" s="32" t="str">
        <f aca="false">IF(L169="","",IF(ABS(L169)&lt;=1.96*O169,"Yes","No"))</f>
        <v>Yes</v>
      </c>
      <c r="T169" s="59" t="n">
        <f aca="false">IF(D169="","",ROUND(SQRT(((D169+G169)*O169/100)^2+(J169*(D169+G169)*0.07897)^2),0))</f>
        <v>36</v>
      </c>
      <c r="U169" s="32"/>
    </row>
    <row r="170" customFormat="false" ht="15" hidden="false" customHeight="false" outlineLevel="0" collapsed="false">
      <c r="A170" s="32" t="s">
        <v>230</v>
      </c>
      <c r="B170" s="32" t="s">
        <v>352</v>
      </c>
      <c r="C170" s="32" t="s">
        <v>360</v>
      </c>
      <c r="D170" s="59" t="n">
        <v>477</v>
      </c>
      <c r="E170" s="59" t="n">
        <v>476</v>
      </c>
      <c r="F170" s="68" t="n">
        <f aca="false">IF(E170="","",D170-E170)</f>
        <v>1</v>
      </c>
      <c r="G170" s="59" t="n">
        <v>439</v>
      </c>
      <c r="H170" s="59" t="n">
        <v>451</v>
      </c>
      <c r="I170" s="68" t="n">
        <f aca="false">IF(H170="","",G170-H170)</f>
        <v>-12</v>
      </c>
      <c r="J170" s="40" t="n">
        <f aca="false">IF(OR(D170="",D170+G170=0),"",D170/(D170+G170))</f>
        <v>0.520742358078603</v>
      </c>
      <c r="K170" s="40" t="n">
        <f aca="false">IF(E170="","",E170/(E170+H170))</f>
        <v>0.513484358144552</v>
      </c>
      <c r="L170" s="69" t="n">
        <f aca="false">IF(OR(K170="",J170=""),"",(J170-K170)*100)</f>
        <v>0.72579999340503</v>
      </c>
      <c r="M170" s="36" t="n">
        <v>3.13000038523245</v>
      </c>
      <c r="N170" s="36" t="n">
        <v>1.27738870891262</v>
      </c>
      <c r="O170" s="36" t="n">
        <f aca="false">SQRT(M170^2+N170^2)</f>
        <v>3.38062484242377</v>
      </c>
      <c r="P170" s="40" t="n">
        <f aca="false">IF(J170="","",MAX(0,J170-1.96*O170/100))</f>
        <v>0.454482111167097</v>
      </c>
      <c r="Q170" s="40" t="n">
        <f aca="false">IF(J170="","",MIN(1,J170+1.96*O170/100))</f>
        <v>0.587002604990108</v>
      </c>
      <c r="R170" s="32" t="str">
        <f aca="false">IF(L170="","",IF(ABS(L170)&lt;=O170,"Yes","No"))</f>
        <v>Yes</v>
      </c>
      <c r="S170" s="32" t="str">
        <f aca="false">IF(L170="","",IF(ABS(L170)&lt;=1.96*O170,"Yes","No"))</f>
        <v>Yes</v>
      </c>
      <c r="T170" s="59" t="n">
        <f aca="false">IF(D170="","",ROUND(SQRT(((D170+G170)*O170/100)^2+(J170*(D170+G170)*0.07933)^2),0))</f>
        <v>49</v>
      </c>
      <c r="U170" s="32"/>
    </row>
    <row r="171" customFormat="false" ht="15" hidden="false" customHeight="false" outlineLevel="0" collapsed="false">
      <c r="A171" s="32" t="s">
        <v>230</v>
      </c>
      <c r="B171" s="32" t="s">
        <v>361</v>
      </c>
      <c r="C171" s="32" t="s">
        <v>362</v>
      </c>
      <c r="D171" s="59" t="n">
        <v>165</v>
      </c>
      <c r="E171" s="59" t="n">
        <v>186</v>
      </c>
      <c r="F171" s="68" t="n">
        <f aca="false">IF(E171="","",D171-E171)</f>
        <v>-21</v>
      </c>
      <c r="G171" s="59" t="n">
        <v>213</v>
      </c>
      <c r="H171" s="59" t="n">
        <v>201</v>
      </c>
      <c r="I171" s="68" t="n">
        <f aca="false">IF(H171="","",G171-H171)</f>
        <v>12</v>
      </c>
      <c r="J171" s="40" t="n">
        <f aca="false">IF(OR(D171="",D171+G171=0),"",D171/(D171+G171))</f>
        <v>0.436507936507937</v>
      </c>
      <c r="K171" s="40" t="n">
        <f aca="false">IF(E171="","",E171/(E171+H171))</f>
        <v>0.48062015503876</v>
      </c>
      <c r="L171" s="69" t="n">
        <f aca="false">IF(OR(K171="",J171=""),"",(J171-K171)*100)</f>
        <v>-4.41122185308232</v>
      </c>
      <c r="M171" s="36" t="n">
        <v>6.1244360674486</v>
      </c>
      <c r="N171" s="36" t="n">
        <v>1.27738870891262</v>
      </c>
      <c r="O171" s="36" t="n">
        <f aca="false">SQRT(M171^2+N171^2)</f>
        <v>6.25623201759036</v>
      </c>
      <c r="P171" s="40" t="n">
        <f aca="false">IF(J171="","",MAX(0,J171-1.96*O171/100))</f>
        <v>0.313885788963165</v>
      </c>
      <c r="Q171" s="40" t="n">
        <f aca="false">IF(J171="","",MIN(1,J171+1.96*O171/100))</f>
        <v>0.559130084052708</v>
      </c>
      <c r="R171" s="32" t="str">
        <f aca="false">IF(L171="","",IF(ABS(L171)&lt;=O171,"Yes","No"))</f>
        <v>Yes</v>
      </c>
      <c r="S171" s="32" t="str">
        <f aca="false">IF(L171="","",IF(ABS(L171)&lt;=1.96*O171,"Yes","No"))</f>
        <v>Yes</v>
      </c>
      <c r="T171" s="59" t="n">
        <f aca="false">IF(D171="","",ROUND(SQRT(((D171+G171)*O171/100)^2+(J171*(D171+G171)*0.12018)^2),0))</f>
        <v>31</v>
      </c>
      <c r="U171" s="32"/>
    </row>
    <row r="172" customFormat="false" ht="15" hidden="false" customHeight="false" outlineLevel="0" collapsed="false">
      <c r="A172" s="32" t="s">
        <v>230</v>
      </c>
      <c r="B172" s="32" t="s">
        <v>361</v>
      </c>
      <c r="C172" s="32" t="s">
        <v>363</v>
      </c>
      <c r="D172" s="59" t="n">
        <v>130</v>
      </c>
      <c r="E172" s="59" t="n">
        <v>134</v>
      </c>
      <c r="F172" s="68" t="n">
        <f aca="false">IF(E172="","",D172-E172)</f>
        <v>-4</v>
      </c>
      <c r="G172" s="59" t="n">
        <v>183</v>
      </c>
      <c r="H172" s="59" t="n">
        <v>168</v>
      </c>
      <c r="I172" s="68" t="n">
        <f aca="false">IF(H172="","",G172-H172)</f>
        <v>15</v>
      </c>
      <c r="J172" s="40" t="n">
        <f aca="false">IF(OR(D172="",D172+G172=0),"",D172/(D172+G172))</f>
        <v>0.415335463258786</v>
      </c>
      <c r="K172" s="40" t="n">
        <f aca="false">IF(E172="","",E172/(E172+H172))</f>
        <v>0.443708609271523</v>
      </c>
      <c r="L172" s="69" t="n">
        <f aca="false">IF(OR(K172="",J172=""),"",(J172-K172)*100)</f>
        <v>-2.83731460127372</v>
      </c>
      <c r="M172" s="36" t="n">
        <v>6.1244360674486</v>
      </c>
      <c r="N172" s="36" t="n">
        <v>1.27738870891262</v>
      </c>
      <c r="O172" s="36" t="n">
        <f aca="false">SQRT(M172^2+N172^2)</f>
        <v>6.25623201759036</v>
      </c>
      <c r="P172" s="40" t="n">
        <f aca="false">IF(J172="","",MAX(0,J172-1.96*O172/100))</f>
        <v>0.292713315714015</v>
      </c>
      <c r="Q172" s="40" t="n">
        <f aca="false">IF(J172="","",MIN(1,J172+1.96*O172/100))</f>
        <v>0.537957610803557</v>
      </c>
      <c r="R172" s="32" t="str">
        <f aca="false">IF(L172="","",IF(ABS(L172)&lt;=O172,"Yes","No"))</f>
        <v>Yes</v>
      </c>
      <c r="S172" s="32" t="str">
        <f aca="false">IF(L172="","",IF(ABS(L172)&lt;=1.96*O172,"Yes","No"))</f>
        <v>Yes</v>
      </c>
      <c r="T172" s="59" t="n">
        <f aca="false">IF(D172="","",ROUND(SQRT(((D172+G172)*O172/100)^2+(J172*(D172+G172)*0.12018)^2),0))</f>
        <v>25</v>
      </c>
      <c r="U172" s="32"/>
    </row>
    <row r="173" customFormat="false" ht="15" hidden="false" customHeight="false" outlineLevel="0" collapsed="false">
      <c r="A173" s="32" t="s">
        <v>230</v>
      </c>
      <c r="B173" s="32" t="s">
        <v>361</v>
      </c>
      <c r="C173" s="32" t="s">
        <v>364</v>
      </c>
      <c r="D173" s="59" t="n">
        <v>256</v>
      </c>
      <c r="E173" s="59" t="n">
        <v>291</v>
      </c>
      <c r="F173" s="68" t="n">
        <f aca="false">IF(E173="","",D173-E173)</f>
        <v>-35</v>
      </c>
      <c r="G173" s="59" t="n">
        <v>364</v>
      </c>
      <c r="H173" s="59" t="n">
        <v>371</v>
      </c>
      <c r="I173" s="68" t="n">
        <f aca="false">IF(H173="","",G173-H173)</f>
        <v>-7</v>
      </c>
      <c r="J173" s="40" t="n">
        <f aca="false">IF(OR(D173="",D173+G173=0),"",D173/(D173+G173))</f>
        <v>0.412903225806452</v>
      </c>
      <c r="K173" s="40" t="n">
        <f aca="false">IF(E173="","",E173/(E173+H173))</f>
        <v>0.439577039274925</v>
      </c>
      <c r="L173" s="69" t="n">
        <f aca="false">IF(OR(K173="",J173=""),"",(J173-K173)*100)</f>
        <v>-2.66738134684729</v>
      </c>
      <c r="M173" s="36" t="n">
        <v>3.89965734386083</v>
      </c>
      <c r="N173" s="36" t="n">
        <v>1.27738870891262</v>
      </c>
      <c r="O173" s="36" t="n">
        <f aca="false">SQRT(M173^2+N173^2)</f>
        <v>4.10354107000102</v>
      </c>
      <c r="P173" s="40" t="n">
        <f aca="false">IF(J173="","",MAX(0,J173-1.96*O173/100))</f>
        <v>0.332473820834432</v>
      </c>
      <c r="Q173" s="40" t="n">
        <f aca="false">IF(J173="","",MIN(1,J173+1.96*O173/100))</f>
        <v>0.493332630778472</v>
      </c>
      <c r="R173" s="32" t="str">
        <f aca="false">IF(L173="","",IF(ABS(L173)&lt;=O173,"Yes","No"))</f>
        <v>Yes</v>
      </c>
      <c r="S173" s="32" t="str">
        <f aca="false">IF(L173="","",IF(ABS(L173)&lt;=1.96*O173,"Yes","No"))</f>
        <v>Yes</v>
      </c>
      <c r="T173" s="59" t="n">
        <f aca="false">IF(D173="","",ROUND(SQRT(((D173+G173)*O173/100)^2+(J173*(D173+G173)*0.07897)^2),0))</f>
        <v>32</v>
      </c>
      <c r="U173" s="32"/>
    </row>
    <row r="174" customFormat="false" ht="15" hidden="false" customHeight="false" outlineLevel="0" collapsed="false">
      <c r="A174" s="32" t="s">
        <v>230</v>
      </c>
      <c r="B174" s="32" t="s">
        <v>365</v>
      </c>
      <c r="C174" s="32" t="s">
        <v>366</v>
      </c>
      <c r="D174" s="59" t="n">
        <v>689</v>
      </c>
      <c r="E174" s="59" t="n">
        <v>745</v>
      </c>
      <c r="F174" s="68" t="n">
        <f aca="false">IF(E174="","",D174-E174)</f>
        <v>-56</v>
      </c>
      <c r="G174" s="59" t="n">
        <v>652</v>
      </c>
      <c r="H174" s="59" t="n">
        <v>675</v>
      </c>
      <c r="I174" s="68" t="n">
        <f aca="false">IF(H174="","",G174-H174)</f>
        <v>-23</v>
      </c>
      <c r="J174" s="40" t="n">
        <f aca="false">IF(OR(D174="",D174+G174=0),"",D174/(D174+G174))</f>
        <v>0.5137956748695</v>
      </c>
      <c r="K174" s="40" t="n">
        <f aca="false">IF(E174="","",E174/(E174+H174))</f>
        <v>0.524647887323944</v>
      </c>
      <c r="L174" s="69" t="n">
        <f aca="false">IF(OR(K174="",J174=""),"",(J174-K174)*100)</f>
        <v>-1.08522124544432</v>
      </c>
      <c r="M174" s="36" t="n">
        <v>3.13000038523245</v>
      </c>
      <c r="N174" s="36" t="n">
        <v>1.27738870891262</v>
      </c>
      <c r="O174" s="36" t="n">
        <f aca="false">SQRT(M174^2+N174^2)</f>
        <v>3.38062484242377</v>
      </c>
      <c r="P174" s="40" t="n">
        <f aca="false">IF(J174="","",MAX(0,J174-1.96*O174/100))</f>
        <v>0.447535427957995</v>
      </c>
      <c r="Q174" s="40" t="n">
        <f aca="false">IF(J174="","",MIN(1,J174+1.96*O174/100))</f>
        <v>0.580055921781006</v>
      </c>
      <c r="R174" s="32" t="str">
        <f aca="false">IF(L174="","",IF(ABS(L174)&lt;=O174,"Yes","No"))</f>
        <v>Yes</v>
      </c>
      <c r="S174" s="32" t="str">
        <f aca="false">IF(L174="","",IF(ABS(L174)&lt;=1.96*O174,"Yes","No"))</f>
        <v>Yes</v>
      </c>
      <c r="T174" s="59" t="n">
        <f aca="false">IF(D174="","",ROUND(SQRT(((D174+G174)*O174/100)^2+(J174*(D174+G174)*0.07933)^2),0))</f>
        <v>71</v>
      </c>
      <c r="U174" s="32"/>
    </row>
    <row r="175" customFormat="false" ht="15" hidden="false" customHeight="false" outlineLevel="0" collapsed="false">
      <c r="A175" s="32" t="s">
        <v>230</v>
      </c>
      <c r="B175" s="32" t="s">
        <v>365</v>
      </c>
      <c r="C175" s="32" t="s">
        <v>367</v>
      </c>
      <c r="D175" s="59" t="n">
        <v>337</v>
      </c>
      <c r="E175" s="59" t="n">
        <v>346</v>
      </c>
      <c r="F175" s="68" t="n">
        <f aca="false">IF(E175="","",D175-E175)</f>
        <v>-9</v>
      </c>
      <c r="G175" s="59" t="n">
        <v>302</v>
      </c>
      <c r="H175" s="59" t="n">
        <v>303</v>
      </c>
      <c r="I175" s="68" t="n">
        <f aca="false">IF(H175="","",G175-H175)</f>
        <v>-1</v>
      </c>
      <c r="J175" s="40" t="n">
        <f aca="false">IF(OR(D175="",D175+G175=0),"",D175/(D175+G175))</f>
        <v>0.527386541471049</v>
      </c>
      <c r="K175" s="40" t="n">
        <f aca="false">IF(E175="","",E175/(E175+H175))</f>
        <v>0.533127889060093</v>
      </c>
      <c r="L175" s="69" t="n">
        <f aca="false">IF(OR(K175="",J175=""),"",(J175-K175)*100)</f>
        <v>-0.574134758904399</v>
      </c>
      <c r="M175" s="36" t="n">
        <v>3.89965734386083</v>
      </c>
      <c r="N175" s="36" t="n">
        <v>1.27738870891262</v>
      </c>
      <c r="O175" s="36" t="n">
        <f aca="false">SQRT(M175^2+N175^2)</f>
        <v>4.10354107000102</v>
      </c>
      <c r="P175" s="40" t="n">
        <f aca="false">IF(J175="","",MAX(0,J175-1.96*O175/100))</f>
        <v>0.446957136499028</v>
      </c>
      <c r="Q175" s="40" t="n">
        <f aca="false">IF(J175="","",MIN(1,J175+1.96*O175/100))</f>
        <v>0.607815946443069</v>
      </c>
      <c r="R175" s="32" t="str">
        <f aca="false">IF(L175="","",IF(ABS(L175)&lt;=O175,"Yes","No"))</f>
        <v>Yes</v>
      </c>
      <c r="S175" s="32" t="str">
        <f aca="false">IF(L175="","",IF(ABS(L175)&lt;=1.96*O175,"Yes","No"))</f>
        <v>Yes</v>
      </c>
      <c r="T175" s="59" t="n">
        <f aca="false">IF(D175="","",ROUND(SQRT(((D175+G175)*O175/100)^2+(J175*(D175+G175)*0.07897)^2),0))</f>
        <v>37</v>
      </c>
      <c r="U175" s="32"/>
    </row>
    <row r="176" customFormat="false" ht="15" hidden="false" customHeight="false" outlineLevel="0" collapsed="false">
      <c r="A176" s="32" t="s">
        <v>230</v>
      </c>
      <c r="B176" s="32" t="s">
        <v>365</v>
      </c>
      <c r="C176" s="32" t="s">
        <v>368</v>
      </c>
      <c r="D176" s="59" t="n">
        <v>946</v>
      </c>
      <c r="E176" s="59" t="n">
        <v>935</v>
      </c>
      <c r="F176" s="68" t="n">
        <f aca="false">IF(E176="","",D176-E176)</f>
        <v>11</v>
      </c>
      <c r="G176" s="59" t="n">
        <v>631</v>
      </c>
      <c r="H176" s="59" t="n">
        <v>631</v>
      </c>
      <c r="I176" s="68" t="n">
        <f aca="false">IF(H176="","",G176-H176)</f>
        <v>0</v>
      </c>
      <c r="J176" s="40" t="n">
        <f aca="false">IF(OR(D176="",D176+G176=0),"",D176/(D176+G176))</f>
        <v>0.599873176918199</v>
      </c>
      <c r="K176" s="40" t="n">
        <f aca="false">IF(E176="","",E176/(E176+H176))</f>
        <v>0.597062579821201</v>
      </c>
      <c r="L176" s="69" t="n">
        <f aca="false">IF(OR(K176="",J176=""),"",(J176-K176)*100)</f>
        <v>0.28105970969986</v>
      </c>
      <c r="M176" s="36" t="n">
        <v>3.13000038523245</v>
      </c>
      <c r="N176" s="36" t="n">
        <v>1.27738870891262</v>
      </c>
      <c r="O176" s="36" t="n">
        <f aca="false">SQRT(M176^2+N176^2)</f>
        <v>3.38062484242377</v>
      </c>
      <c r="P176" s="40" t="n">
        <f aca="false">IF(J176="","",MAX(0,J176-1.96*O176/100))</f>
        <v>0.533612930006693</v>
      </c>
      <c r="Q176" s="40" t="n">
        <f aca="false">IF(J176="","",MIN(1,J176+1.96*O176/100))</f>
        <v>0.666133423829705</v>
      </c>
      <c r="R176" s="32" t="str">
        <f aca="false">IF(L176="","",IF(ABS(L176)&lt;=O176,"Yes","No"))</f>
        <v>Yes</v>
      </c>
      <c r="S176" s="32" t="str">
        <f aca="false">IF(L176="","",IF(ABS(L176)&lt;=1.96*O176,"Yes","No"))</f>
        <v>Yes</v>
      </c>
      <c r="T176" s="59" t="n">
        <f aca="false">IF(D176="","",ROUND(SQRT(((D176+G176)*O176/100)^2+(J176*(D176+G176)*0.07933)^2),0))</f>
        <v>92</v>
      </c>
      <c r="U176" s="32"/>
    </row>
    <row r="177" customFormat="false" ht="15" hidden="false" customHeight="false" outlineLevel="0" collapsed="false">
      <c r="A177" s="32" t="s">
        <v>230</v>
      </c>
      <c r="B177" s="32" t="s">
        <v>365</v>
      </c>
      <c r="C177" s="32" t="s">
        <v>369</v>
      </c>
      <c r="D177" s="59" t="n">
        <v>426</v>
      </c>
      <c r="E177" s="59" t="n">
        <v>424</v>
      </c>
      <c r="F177" s="68" t="n">
        <f aca="false">IF(E177="","",D177-E177)</f>
        <v>2</v>
      </c>
      <c r="G177" s="59" t="n">
        <v>414</v>
      </c>
      <c r="H177" s="59" t="n">
        <v>437</v>
      </c>
      <c r="I177" s="68" t="n">
        <f aca="false">IF(H177="","",G177-H177)</f>
        <v>-23</v>
      </c>
      <c r="J177" s="40" t="n">
        <f aca="false">IF(OR(D177="",D177+G177=0),"",D177/(D177+G177))</f>
        <v>0.507142857142857</v>
      </c>
      <c r="K177" s="40" t="n">
        <f aca="false">IF(E177="","",E177/(E177+H177))</f>
        <v>0.492450638792102</v>
      </c>
      <c r="L177" s="69" t="n">
        <f aca="false">IF(OR(K177="",J177=""),"",(J177-K177)*100)</f>
        <v>1.46922183507549</v>
      </c>
      <c r="M177" s="36" t="n">
        <v>3.89965734386083</v>
      </c>
      <c r="N177" s="36" t="n">
        <v>1.27738870891262</v>
      </c>
      <c r="O177" s="36" t="n">
        <f aca="false">SQRT(M177^2+N177^2)</f>
        <v>4.10354107000102</v>
      </c>
      <c r="P177" s="40" t="n">
        <f aca="false">IF(J177="","",MAX(0,J177-1.96*O177/100))</f>
        <v>0.426713452170837</v>
      </c>
      <c r="Q177" s="40" t="n">
        <f aca="false">IF(J177="","",MIN(1,J177+1.96*O177/100))</f>
        <v>0.587572262114877</v>
      </c>
      <c r="R177" s="32" t="str">
        <f aca="false">IF(L177="","",IF(ABS(L177)&lt;=O177,"Yes","No"))</f>
        <v>Yes</v>
      </c>
      <c r="S177" s="32" t="str">
        <f aca="false">IF(L177="","",IF(ABS(L177)&lt;=1.96*O177,"Yes","No"))</f>
        <v>Yes</v>
      </c>
      <c r="T177" s="59" t="n">
        <f aca="false">IF(D177="","",ROUND(SQRT(((D177+G177)*O177/100)^2+(J177*(D177+G177)*0.07897)^2),0))</f>
        <v>48</v>
      </c>
      <c r="U177" s="32"/>
    </row>
    <row r="178" customFormat="false" ht="15" hidden="false" customHeight="false" outlineLevel="0" collapsed="false">
      <c r="A178" s="32" t="s">
        <v>230</v>
      </c>
      <c r="B178" s="32" t="s">
        <v>365</v>
      </c>
      <c r="C178" s="32" t="s">
        <v>370</v>
      </c>
      <c r="D178" s="59" t="n">
        <v>826</v>
      </c>
      <c r="E178" s="59" t="n">
        <v>872</v>
      </c>
      <c r="F178" s="68" t="n">
        <f aca="false">IF(E178="","",D178-E178)</f>
        <v>-46</v>
      </c>
      <c r="G178" s="59" t="n">
        <v>533</v>
      </c>
      <c r="H178" s="59" t="n">
        <v>544</v>
      </c>
      <c r="I178" s="68" t="n">
        <f aca="false">IF(H178="","",G178-H178)</f>
        <v>-11</v>
      </c>
      <c r="J178" s="40" t="n">
        <f aca="false">IF(OR(D178="",D178+G178=0),"",D178/(D178+G178))</f>
        <v>0.607799852832965</v>
      </c>
      <c r="K178" s="40" t="n">
        <f aca="false">IF(E178="","",E178/(E178+H178))</f>
        <v>0.615819209039548</v>
      </c>
      <c r="L178" s="69" t="n">
        <f aca="false">IF(OR(K178="",J178=""),"",(J178-K178)*100)</f>
        <v>-0.801935620658256</v>
      </c>
      <c r="M178" s="36" t="n">
        <v>3.13000038523245</v>
      </c>
      <c r="N178" s="36" t="n">
        <v>1.27738870891262</v>
      </c>
      <c r="O178" s="36" t="n">
        <f aca="false">SQRT(M178^2+N178^2)</f>
        <v>3.38062484242377</v>
      </c>
      <c r="P178" s="40" t="n">
        <f aca="false">IF(J178="","",MAX(0,J178-1.96*O178/100))</f>
        <v>0.54153960592146</v>
      </c>
      <c r="Q178" s="40" t="n">
        <f aca="false">IF(J178="","",MIN(1,J178+1.96*O178/100))</f>
        <v>0.674060099744471</v>
      </c>
      <c r="R178" s="32" t="str">
        <f aca="false">IF(L178="","",IF(ABS(L178)&lt;=O178,"Yes","No"))</f>
        <v>Yes</v>
      </c>
      <c r="S178" s="32" t="str">
        <f aca="false">IF(L178="","",IF(ABS(L178)&lt;=1.96*O178,"Yes","No"))</f>
        <v>Yes</v>
      </c>
      <c r="T178" s="59" t="n">
        <f aca="false">IF(D178="","",ROUND(SQRT(((D178+G178)*O178/100)^2+(J178*(D178+G178)*0.07933)^2),0))</f>
        <v>80</v>
      </c>
      <c r="U178" s="32"/>
    </row>
    <row r="179" customFormat="false" ht="15" hidden="false" customHeight="false" outlineLevel="0" collapsed="false">
      <c r="A179" s="32" t="s">
        <v>230</v>
      </c>
      <c r="B179" s="32" t="s">
        <v>365</v>
      </c>
      <c r="C179" s="32" t="s">
        <v>371</v>
      </c>
      <c r="D179" s="59" t="n">
        <v>830</v>
      </c>
      <c r="E179" s="59" t="n">
        <v>891</v>
      </c>
      <c r="F179" s="68" t="n">
        <f aca="false">IF(E179="","",D179-E179)</f>
        <v>-61</v>
      </c>
      <c r="G179" s="59" t="n">
        <v>528</v>
      </c>
      <c r="H179" s="59" t="n">
        <v>525</v>
      </c>
      <c r="I179" s="68" t="n">
        <f aca="false">IF(H179="","",G179-H179)</f>
        <v>3</v>
      </c>
      <c r="J179" s="40" t="n">
        <f aca="false">IF(OR(D179="",D179+G179=0),"",D179/(D179+G179))</f>
        <v>0.61119293078056</v>
      </c>
      <c r="K179" s="40" t="n">
        <f aca="false">IF(E179="","",E179/(E179+H179))</f>
        <v>0.629237288135593</v>
      </c>
      <c r="L179" s="69" t="n">
        <f aca="false">IF(OR(K179="",J179=""),"",(J179-K179)*100)</f>
        <v>-1.80443573550335</v>
      </c>
      <c r="M179" s="36" t="n">
        <v>3.13000038523245</v>
      </c>
      <c r="N179" s="36" t="n">
        <v>1.27738870891262</v>
      </c>
      <c r="O179" s="36" t="n">
        <f aca="false">SQRT(M179^2+N179^2)</f>
        <v>3.38062484242377</v>
      </c>
      <c r="P179" s="40" t="n">
        <f aca="false">IF(J179="","",MAX(0,J179-1.96*O179/100))</f>
        <v>0.544932683869054</v>
      </c>
      <c r="Q179" s="40" t="n">
        <f aca="false">IF(J179="","",MIN(1,J179+1.96*O179/100))</f>
        <v>0.677453177692066</v>
      </c>
      <c r="R179" s="32" t="str">
        <f aca="false">IF(L179="","",IF(ABS(L179)&lt;=O179,"Yes","No"))</f>
        <v>Yes</v>
      </c>
      <c r="S179" s="32" t="str">
        <f aca="false">IF(L179="","",IF(ABS(L179)&lt;=1.96*O179,"Yes","No"))</f>
        <v>Yes</v>
      </c>
      <c r="T179" s="59" t="n">
        <f aca="false">IF(D179="","",ROUND(SQRT(((D179+G179)*O179/100)^2+(J179*(D179+G179)*0.07933)^2),0))</f>
        <v>80</v>
      </c>
      <c r="U179" s="32"/>
    </row>
    <row r="180" customFormat="false" ht="15" hidden="false" customHeight="false" outlineLevel="0" collapsed="false">
      <c r="A180" s="32" t="s">
        <v>230</v>
      </c>
      <c r="B180" s="32" t="s">
        <v>365</v>
      </c>
      <c r="C180" s="32" t="s">
        <v>372</v>
      </c>
      <c r="D180" s="59" t="n">
        <v>392</v>
      </c>
      <c r="E180" s="59" t="n">
        <v>424</v>
      </c>
      <c r="F180" s="68" t="n">
        <f aca="false">IF(E180="","",D180-E180)</f>
        <v>-32</v>
      </c>
      <c r="G180" s="59" t="n">
        <v>311</v>
      </c>
      <c r="H180" s="59" t="n">
        <v>334</v>
      </c>
      <c r="I180" s="68" t="n">
        <f aca="false">IF(H180="","",G180-H180)</f>
        <v>-23</v>
      </c>
      <c r="J180" s="40" t="n">
        <f aca="false">IF(OR(D180="",D180+G180=0),"",D180/(D180+G180))</f>
        <v>0.557610241820768</v>
      </c>
      <c r="K180" s="40" t="n">
        <f aca="false">IF(E180="","",E180/(E180+H180))</f>
        <v>0.559366754617414</v>
      </c>
      <c r="L180" s="69" t="n">
        <f aca="false">IF(OR(K180="",J180=""),"",(J180-K180)*100)</f>
        <v>-0.175651279664613</v>
      </c>
      <c r="M180" s="36" t="n">
        <v>3.89965734386083</v>
      </c>
      <c r="N180" s="36" t="n">
        <v>1.27738870891262</v>
      </c>
      <c r="O180" s="36" t="n">
        <f aca="false">SQRT(M180^2+N180^2)</f>
        <v>4.10354107000102</v>
      </c>
      <c r="P180" s="40" t="n">
        <f aca="false">IF(J180="","",MAX(0,J180-1.96*O180/100))</f>
        <v>0.477180836848748</v>
      </c>
      <c r="Q180" s="40" t="n">
        <f aca="false">IF(J180="","",MIN(1,J180+1.96*O180/100))</f>
        <v>0.638039646792788</v>
      </c>
      <c r="R180" s="32" t="str">
        <f aca="false">IF(L180="","",IF(ABS(L180)&lt;=O180,"Yes","No"))</f>
        <v>Yes</v>
      </c>
      <c r="S180" s="32" t="str">
        <f aca="false">IF(L180="","",IF(ABS(L180)&lt;=1.96*O180,"Yes","No"))</f>
        <v>Yes</v>
      </c>
      <c r="T180" s="59" t="n">
        <f aca="false">IF(D180="","",ROUND(SQRT(((D180+G180)*O180/100)^2+(J180*(D180+G180)*0.07897)^2),0))</f>
        <v>42</v>
      </c>
      <c r="U180" s="32"/>
    </row>
    <row r="181" customFormat="false" ht="15" hidden="false" customHeight="false" outlineLevel="0" collapsed="false">
      <c r="A181" s="32" t="s">
        <v>230</v>
      </c>
      <c r="B181" s="32" t="s">
        <v>365</v>
      </c>
      <c r="C181" s="32" t="s">
        <v>373</v>
      </c>
      <c r="D181" s="59" t="n">
        <v>950</v>
      </c>
      <c r="E181" s="59" t="n">
        <v>1062</v>
      </c>
      <c r="F181" s="68" t="n">
        <f aca="false">IF(E181="","",D181-E181)</f>
        <v>-112</v>
      </c>
      <c r="G181" s="59" t="n">
        <v>890</v>
      </c>
      <c r="H181" s="59" t="n">
        <v>971</v>
      </c>
      <c r="I181" s="68" t="n">
        <f aca="false">IF(H181="","",G181-H181)</f>
        <v>-81</v>
      </c>
      <c r="J181" s="40" t="n">
        <f aca="false">IF(OR(D181="",D181+G181=0),"",D181/(D181+G181))</f>
        <v>0.516304347826087</v>
      </c>
      <c r="K181" s="40" t="n">
        <f aca="false">IF(E181="","",E181/(E181+H181))</f>
        <v>0.522380718150517</v>
      </c>
      <c r="L181" s="69" t="n">
        <f aca="false">IF(OR(K181="",J181=""),"",(J181-K181)*100)</f>
        <v>-0.607637032442954</v>
      </c>
      <c r="M181" s="36" t="n">
        <v>3.13000038523245</v>
      </c>
      <c r="N181" s="36" t="n">
        <v>1.27738870891262</v>
      </c>
      <c r="O181" s="36" t="n">
        <f aca="false">SQRT(M181^2+N181^2)</f>
        <v>3.38062484242377</v>
      </c>
      <c r="P181" s="40" t="n">
        <f aca="false">IF(J181="","",MAX(0,J181-1.96*O181/100))</f>
        <v>0.450044100914581</v>
      </c>
      <c r="Q181" s="40" t="n">
        <f aca="false">IF(J181="","",MIN(1,J181+1.96*O181/100))</f>
        <v>0.582564594737593</v>
      </c>
      <c r="R181" s="32" t="str">
        <f aca="false">IF(L181="","",IF(ABS(L181)&lt;=O181,"Yes","No"))</f>
        <v>Yes</v>
      </c>
      <c r="S181" s="32" t="str">
        <f aca="false">IF(L181="","",IF(ABS(L181)&lt;=1.96*O181,"Yes","No"))</f>
        <v>Yes</v>
      </c>
      <c r="T181" s="59" t="n">
        <f aca="false">IF(D181="","",ROUND(SQRT(((D181+G181)*O181/100)^2+(J181*(D181+G181)*0.07933)^2),0))</f>
        <v>98</v>
      </c>
      <c r="U181" s="32"/>
    </row>
    <row r="182" customFormat="false" ht="15" hidden="false" customHeight="false" outlineLevel="0" collapsed="false">
      <c r="A182" s="32" t="s">
        <v>230</v>
      </c>
      <c r="B182" s="32" t="s">
        <v>374</v>
      </c>
      <c r="C182" s="32" t="s">
        <v>375</v>
      </c>
      <c r="D182" s="59" t="n">
        <v>781</v>
      </c>
      <c r="E182" s="59" t="n">
        <v>812</v>
      </c>
      <c r="F182" s="68" t="n">
        <f aca="false">IF(E182="","",D182-E182)</f>
        <v>-31</v>
      </c>
      <c r="G182" s="59" t="n">
        <v>696</v>
      </c>
      <c r="H182" s="59" t="n">
        <v>703</v>
      </c>
      <c r="I182" s="68" t="n">
        <f aca="false">IF(H182="","",G182-H182)</f>
        <v>-7</v>
      </c>
      <c r="J182" s="40" t="n">
        <f aca="false">IF(OR(D182="",D182+G182=0),"",D182/(D182+G182))</f>
        <v>0.528774542992552</v>
      </c>
      <c r="K182" s="40" t="n">
        <f aca="false">IF(E182="","",E182/(E182+H182))</f>
        <v>0.535973597359736</v>
      </c>
      <c r="L182" s="69" t="n">
        <f aca="false">IF(OR(K182="",J182=""),"",(J182-K182)*100)</f>
        <v>-0.719905436718349</v>
      </c>
      <c r="M182" s="36" t="n">
        <v>3.13000038523245</v>
      </c>
      <c r="N182" s="36" t="n">
        <v>1.27738870891262</v>
      </c>
      <c r="O182" s="36" t="n">
        <f aca="false">SQRT(M182^2+N182^2)</f>
        <v>3.38062484242377</v>
      </c>
      <c r="P182" s="40" t="n">
        <f aca="false">IF(J182="","",MAX(0,J182-1.96*O182/100))</f>
        <v>0.462514296081047</v>
      </c>
      <c r="Q182" s="40" t="n">
        <f aca="false">IF(J182="","",MIN(1,J182+1.96*O182/100))</f>
        <v>0.595034789904058</v>
      </c>
      <c r="R182" s="32" t="str">
        <f aca="false">IF(L182="","",IF(ABS(L182)&lt;=O182,"Yes","No"))</f>
        <v>Yes</v>
      </c>
      <c r="S182" s="32" t="str">
        <f aca="false">IF(L182="","",IF(ABS(L182)&lt;=1.96*O182,"Yes","No"))</f>
        <v>Yes</v>
      </c>
      <c r="T182" s="59" t="n">
        <f aca="false">IF(D182="","",ROUND(SQRT(((D182+G182)*O182/100)^2+(J182*(D182+G182)*0.07933)^2),0))</f>
        <v>80</v>
      </c>
      <c r="U182" s="32"/>
    </row>
    <row r="183" customFormat="false" ht="15" hidden="false" customHeight="false" outlineLevel="0" collapsed="false">
      <c r="A183" s="32" t="s">
        <v>230</v>
      </c>
      <c r="B183" s="32" t="s">
        <v>374</v>
      </c>
      <c r="C183" s="32" t="s">
        <v>376</v>
      </c>
      <c r="D183" s="59" t="n">
        <v>1061</v>
      </c>
      <c r="E183" s="59" t="n">
        <v>1089</v>
      </c>
      <c r="F183" s="68" t="n">
        <f aca="false">IF(E183="","",D183-E183)</f>
        <v>-28</v>
      </c>
      <c r="G183" s="59" t="n">
        <v>949</v>
      </c>
      <c r="H183" s="59" t="n">
        <v>1003</v>
      </c>
      <c r="I183" s="68" t="n">
        <f aca="false">IF(H183="","",G183-H183)</f>
        <v>-54</v>
      </c>
      <c r="J183" s="40" t="n">
        <f aca="false">IF(OR(D183="",D183+G183=0),"",D183/(D183+G183))</f>
        <v>0.527860696517413</v>
      </c>
      <c r="K183" s="40" t="n">
        <f aca="false">IF(E183="","",E183/(E183+H183))</f>
        <v>0.520554493307839</v>
      </c>
      <c r="L183" s="69" t="n">
        <f aca="false">IF(OR(K183="",J183=""),"",(J183-K183)*100)</f>
        <v>0.730620320957354</v>
      </c>
      <c r="M183" s="36" t="n">
        <v>3.13000038523245</v>
      </c>
      <c r="N183" s="36" t="n">
        <v>1.27738870891262</v>
      </c>
      <c r="O183" s="36" t="n">
        <f aca="false">SQRT(M183^2+N183^2)</f>
        <v>3.38062484242377</v>
      </c>
      <c r="P183" s="40" t="n">
        <f aca="false">IF(J183="","",MAX(0,J183-1.96*O183/100))</f>
        <v>0.461600449605907</v>
      </c>
      <c r="Q183" s="40" t="n">
        <f aca="false">IF(J183="","",MIN(1,J183+1.96*O183/100))</f>
        <v>0.594120943428919</v>
      </c>
      <c r="R183" s="32" t="str">
        <f aca="false">IF(L183="","",IF(ABS(L183)&lt;=O183,"Yes","No"))</f>
        <v>Yes</v>
      </c>
      <c r="S183" s="32" t="str">
        <f aca="false">IF(L183="","",IF(ABS(L183)&lt;=1.96*O183,"Yes","No"))</f>
        <v>Yes</v>
      </c>
      <c r="T183" s="59" t="n">
        <f aca="false">IF(D183="","",ROUND(SQRT(((D183+G183)*O183/100)^2+(J183*(D183+G183)*0.07933)^2),0))</f>
        <v>108</v>
      </c>
      <c r="U183" s="32"/>
    </row>
    <row r="184" customFormat="false" ht="15" hidden="false" customHeight="false" outlineLevel="0" collapsed="false">
      <c r="A184" s="32" t="s">
        <v>230</v>
      </c>
      <c r="B184" s="32" t="s">
        <v>374</v>
      </c>
      <c r="C184" s="32" t="s">
        <v>377</v>
      </c>
      <c r="D184" s="59" t="n">
        <v>668</v>
      </c>
      <c r="E184" s="59" t="n">
        <v>658</v>
      </c>
      <c r="F184" s="68" t="n">
        <f aca="false">IF(E184="","",D184-E184)</f>
        <v>10</v>
      </c>
      <c r="G184" s="59" t="n">
        <v>647</v>
      </c>
      <c r="H184" s="59" t="n">
        <v>705</v>
      </c>
      <c r="I184" s="68" t="n">
        <f aca="false">IF(H184="","",G184-H184)</f>
        <v>-58</v>
      </c>
      <c r="J184" s="40" t="n">
        <f aca="false">IF(OR(D184="",D184+G184=0),"",D184/(D184+G184))</f>
        <v>0.507984790874525</v>
      </c>
      <c r="K184" s="40" t="n">
        <f aca="false">IF(E184="","",E184/(E184+H184))</f>
        <v>0.482758620689655</v>
      </c>
      <c r="L184" s="69" t="n">
        <f aca="false">IF(OR(K184="",J184=""),"",(J184-K184)*100)</f>
        <v>2.52261701848696</v>
      </c>
      <c r="M184" s="36" t="n">
        <v>3.13000038523245</v>
      </c>
      <c r="N184" s="36" t="n">
        <v>1.27738870891262</v>
      </c>
      <c r="O184" s="36" t="n">
        <f aca="false">SQRT(M184^2+N184^2)</f>
        <v>3.38062484242377</v>
      </c>
      <c r="P184" s="40" t="n">
        <f aca="false">IF(J184="","",MAX(0,J184-1.96*O184/100))</f>
        <v>0.441724543963019</v>
      </c>
      <c r="Q184" s="40" t="n">
        <f aca="false">IF(J184="","",MIN(1,J184+1.96*O184/100))</f>
        <v>0.574245037786031</v>
      </c>
      <c r="R184" s="32" t="str">
        <f aca="false">IF(L184="","",IF(ABS(L184)&lt;=O184,"Yes","No"))</f>
        <v>Yes</v>
      </c>
      <c r="S184" s="32" t="str">
        <f aca="false">IF(L184="","",IF(ABS(L184)&lt;=1.96*O184,"Yes","No"))</f>
        <v>Yes</v>
      </c>
      <c r="T184" s="59" t="n">
        <f aca="false">IF(D184="","",ROUND(SQRT(((D184+G184)*O184/100)^2+(J184*(D184+G184)*0.07933)^2),0))</f>
        <v>69</v>
      </c>
      <c r="U184" s="32"/>
    </row>
    <row r="185" customFormat="false" ht="15" hidden="false" customHeight="false" outlineLevel="0" collapsed="false">
      <c r="A185" s="32" t="s">
        <v>230</v>
      </c>
      <c r="B185" s="32" t="s">
        <v>374</v>
      </c>
      <c r="C185" s="32" t="s">
        <v>378</v>
      </c>
      <c r="D185" s="59" t="n">
        <v>514</v>
      </c>
      <c r="E185" s="59" t="n">
        <v>516</v>
      </c>
      <c r="F185" s="68" t="n">
        <f aca="false">IF(E185="","",D185-E185)</f>
        <v>-2</v>
      </c>
      <c r="G185" s="59" t="n">
        <v>347</v>
      </c>
      <c r="H185" s="59" t="n">
        <v>400</v>
      </c>
      <c r="I185" s="68" t="n">
        <f aca="false">IF(H185="","",G185-H185)</f>
        <v>-53</v>
      </c>
      <c r="J185" s="40" t="n">
        <f aca="false">IF(OR(D185="",D185+G185=0),"",D185/(D185+G185))</f>
        <v>0.596980255516841</v>
      </c>
      <c r="K185" s="40" t="n">
        <f aca="false">IF(E185="","",E185/(E185+H185))</f>
        <v>0.563318777292576</v>
      </c>
      <c r="L185" s="69" t="n">
        <f aca="false">IF(OR(K185="",J185=""),"",(J185-K185)*100)</f>
        <v>3.36614782242645</v>
      </c>
      <c r="M185" s="36" t="n">
        <v>3.13000038523245</v>
      </c>
      <c r="N185" s="36" t="n">
        <v>1.27738870891262</v>
      </c>
      <c r="O185" s="36" t="n">
        <f aca="false">SQRT(M185^2+N185^2)</f>
        <v>3.38062484242377</v>
      </c>
      <c r="P185" s="40" t="n">
        <f aca="false">IF(J185="","",MAX(0,J185-1.96*O185/100))</f>
        <v>0.530720008605335</v>
      </c>
      <c r="Q185" s="40" t="n">
        <f aca="false">IF(J185="","",MIN(1,J185+1.96*O185/100))</f>
        <v>0.663240502428347</v>
      </c>
      <c r="R185" s="32" t="str">
        <f aca="false">IF(L185="","",IF(ABS(L185)&lt;=O185,"Yes","No"))</f>
        <v>Yes</v>
      </c>
      <c r="S185" s="32" t="str">
        <f aca="false">IF(L185="","",IF(ABS(L185)&lt;=1.96*O185,"Yes","No"))</f>
        <v>Yes</v>
      </c>
      <c r="T185" s="59" t="n">
        <f aca="false">IF(D185="","",ROUND(SQRT(((D185+G185)*O185/100)^2+(J185*(D185+G185)*0.07933)^2),0))</f>
        <v>50</v>
      </c>
      <c r="U185" s="32"/>
    </row>
    <row r="186" customFormat="false" ht="15" hidden="false" customHeight="false" outlineLevel="0" collapsed="false">
      <c r="A186" s="32" t="s">
        <v>230</v>
      </c>
      <c r="B186" s="32" t="s">
        <v>374</v>
      </c>
      <c r="C186" s="32" t="s">
        <v>379</v>
      </c>
      <c r="D186" s="59" t="n">
        <v>1348</v>
      </c>
      <c r="E186" s="59" t="n">
        <v>1409</v>
      </c>
      <c r="F186" s="68" t="n">
        <f aca="false">IF(E186="","",D186-E186)</f>
        <v>-61</v>
      </c>
      <c r="G186" s="59" t="n">
        <v>1141</v>
      </c>
      <c r="H186" s="59" t="n">
        <v>1142</v>
      </c>
      <c r="I186" s="68" t="n">
        <f aca="false">IF(H186="","",G186-H186)</f>
        <v>-1</v>
      </c>
      <c r="J186" s="40" t="n">
        <f aca="false">IF(OR(D186="",D186+G186=0),"",D186/(D186+G186))</f>
        <v>0.541582965046203</v>
      </c>
      <c r="K186" s="40" t="n">
        <f aca="false">IF(E186="","",E186/(E186+H186))</f>
        <v>0.552332418659349</v>
      </c>
      <c r="L186" s="69" t="n">
        <f aca="false">IF(OR(K186="",J186=""),"",(J186-K186)*100)</f>
        <v>-1.07494536131459</v>
      </c>
      <c r="M186" s="36" t="n">
        <v>3.13000038523245</v>
      </c>
      <c r="N186" s="36" t="n">
        <v>1.27738870891262</v>
      </c>
      <c r="O186" s="36" t="n">
        <f aca="false">SQRT(M186^2+N186^2)</f>
        <v>3.38062484242377</v>
      </c>
      <c r="P186" s="40" t="n">
        <f aca="false">IF(J186="","",MAX(0,J186-1.96*O186/100))</f>
        <v>0.475322718134698</v>
      </c>
      <c r="Q186" s="40" t="n">
        <f aca="false">IF(J186="","",MIN(1,J186+1.96*O186/100))</f>
        <v>0.607843211957709</v>
      </c>
      <c r="R186" s="32" t="str">
        <f aca="false">IF(L186="","",IF(ABS(L186)&lt;=O186,"Yes","No"))</f>
        <v>Yes</v>
      </c>
      <c r="S186" s="32" t="str">
        <f aca="false">IF(L186="","",IF(ABS(L186)&lt;=1.96*O186,"Yes","No"))</f>
        <v>Yes</v>
      </c>
      <c r="T186" s="59" t="n">
        <f aca="false">IF(D186="","",ROUND(SQRT(((D186+G186)*O186/100)^2+(J186*(D186+G186)*0.07933)^2),0))</f>
        <v>136</v>
      </c>
      <c r="U186" s="32"/>
    </row>
    <row r="187" customFormat="false" ht="15" hidden="false" customHeight="false" outlineLevel="0" collapsed="false">
      <c r="A187" s="32" t="s">
        <v>230</v>
      </c>
      <c r="B187" s="32" t="s">
        <v>374</v>
      </c>
      <c r="C187" s="32" t="s">
        <v>380</v>
      </c>
      <c r="D187" s="59" t="n">
        <v>469</v>
      </c>
      <c r="E187" s="59" t="n">
        <v>513</v>
      </c>
      <c r="F187" s="68" t="n">
        <f aca="false">IF(E187="","",D187-E187)</f>
        <v>-44</v>
      </c>
      <c r="G187" s="59" t="n">
        <v>340</v>
      </c>
      <c r="H187" s="59" t="n">
        <v>429</v>
      </c>
      <c r="I187" s="68" t="n">
        <f aca="false">IF(H187="","",G187-H187)</f>
        <v>-89</v>
      </c>
      <c r="J187" s="40" t="n">
        <f aca="false">IF(OR(D187="",D187+G187=0),"",D187/(D187+G187))</f>
        <v>0.579728059332509</v>
      </c>
      <c r="K187" s="40" t="n">
        <f aca="false">IF(E187="","",E187/(E187+H187))</f>
        <v>0.544585987261147</v>
      </c>
      <c r="L187" s="69" t="n">
        <f aca="false">IF(OR(K187="",J187=""),"",(J187-K187)*100)</f>
        <v>3.51420720713628</v>
      </c>
      <c r="M187" s="36" t="n">
        <v>3.89965734386083</v>
      </c>
      <c r="N187" s="36" t="n">
        <v>1.27738870891262</v>
      </c>
      <c r="O187" s="36" t="n">
        <f aca="false">SQRT(M187^2+N187^2)</f>
        <v>4.10354107000102</v>
      </c>
      <c r="P187" s="40" t="n">
        <f aca="false">IF(J187="","",MAX(0,J187-1.96*O187/100))</f>
        <v>0.499298654360489</v>
      </c>
      <c r="Q187" s="40" t="n">
        <f aca="false">IF(J187="","",MIN(1,J187+1.96*O187/100))</f>
        <v>0.660157464304529</v>
      </c>
      <c r="R187" s="32" t="str">
        <f aca="false">IF(L187="","",IF(ABS(L187)&lt;=O187,"Yes","No"))</f>
        <v>Yes</v>
      </c>
      <c r="S187" s="32" t="str">
        <f aca="false">IF(L187="","",IF(ABS(L187)&lt;=1.96*O187,"Yes","No"))</f>
        <v>Yes</v>
      </c>
      <c r="T187" s="59" t="n">
        <f aca="false">IF(D187="","",ROUND(SQRT(((D187+G187)*O187/100)^2+(J187*(D187+G187)*0.07897)^2),0))</f>
        <v>50</v>
      </c>
      <c r="U187" s="32"/>
    </row>
    <row r="188" customFormat="false" ht="15" hidden="false" customHeight="false" outlineLevel="0" collapsed="false">
      <c r="A188" s="32" t="s">
        <v>230</v>
      </c>
      <c r="B188" s="32" t="s">
        <v>374</v>
      </c>
      <c r="C188" s="32" t="s">
        <v>381</v>
      </c>
      <c r="D188" s="59" t="n">
        <v>483</v>
      </c>
      <c r="E188" s="59" t="n">
        <v>494</v>
      </c>
      <c r="F188" s="68" t="n">
        <f aca="false">IF(E188="","",D188-E188)</f>
        <v>-11</v>
      </c>
      <c r="G188" s="59" t="n">
        <v>378</v>
      </c>
      <c r="H188" s="59" t="n">
        <v>404</v>
      </c>
      <c r="I188" s="68" t="n">
        <f aca="false">IF(H188="","",G188-H188)</f>
        <v>-26</v>
      </c>
      <c r="J188" s="40" t="n">
        <f aca="false">IF(OR(D188="",D188+G188=0),"",D188/(D188+G188))</f>
        <v>0.560975609756098</v>
      </c>
      <c r="K188" s="40" t="n">
        <f aca="false">IF(E188="","",E188/(E188+H188))</f>
        <v>0.55011135857461</v>
      </c>
      <c r="L188" s="69" t="n">
        <f aca="false">IF(OR(K188="",J188=""),"",(J188-K188)*100)</f>
        <v>1.08642511814874</v>
      </c>
      <c r="M188" s="36" t="n">
        <v>3.13000038523245</v>
      </c>
      <c r="N188" s="36" t="n">
        <v>1.27738870891262</v>
      </c>
      <c r="O188" s="36" t="n">
        <f aca="false">SQRT(M188^2+N188^2)</f>
        <v>3.38062484242377</v>
      </c>
      <c r="P188" s="40" t="n">
        <f aca="false">IF(J188="","",MAX(0,J188-1.96*O188/100))</f>
        <v>0.494715362844592</v>
      </c>
      <c r="Q188" s="40" t="n">
        <f aca="false">IF(J188="","",MIN(1,J188+1.96*O188/100))</f>
        <v>0.627235856667603</v>
      </c>
      <c r="R188" s="32" t="str">
        <f aca="false">IF(L188="","",IF(ABS(L188)&lt;=O188,"Yes","No"))</f>
        <v>Yes</v>
      </c>
      <c r="S188" s="32" t="str">
        <f aca="false">IF(L188="","",IF(ABS(L188)&lt;=1.96*O188,"Yes","No"))</f>
        <v>Yes</v>
      </c>
      <c r="T188" s="59" t="n">
        <f aca="false">IF(D188="","",ROUND(SQRT(((D188+G188)*O188/100)^2+(J188*(D188+G188)*0.07933)^2),0))</f>
        <v>48</v>
      </c>
      <c r="U188" s="32"/>
    </row>
    <row r="189" customFormat="false" ht="15" hidden="false" customHeight="false" outlineLevel="0" collapsed="false">
      <c r="A189" s="32" t="s">
        <v>230</v>
      </c>
      <c r="B189" s="32" t="s">
        <v>374</v>
      </c>
      <c r="C189" s="32" t="s">
        <v>382</v>
      </c>
      <c r="D189" s="59" t="n">
        <v>553</v>
      </c>
      <c r="E189" s="59" t="n">
        <v>518</v>
      </c>
      <c r="F189" s="68" t="n">
        <f aca="false">IF(E189="","",D189-E189)</f>
        <v>35</v>
      </c>
      <c r="G189" s="59" t="n">
        <v>424</v>
      </c>
      <c r="H189" s="59" t="n">
        <v>471</v>
      </c>
      <c r="I189" s="68" t="n">
        <f aca="false">IF(H189="","",G189-H189)</f>
        <v>-47</v>
      </c>
      <c r="J189" s="40" t="n">
        <f aca="false">IF(OR(D189="",D189+G189=0),"",D189/(D189+G189))</f>
        <v>0.566018423746162</v>
      </c>
      <c r="K189" s="40" t="n">
        <f aca="false">IF(E189="","",E189/(E189+H189))</f>
        <v>0.52376137512639</v>
      </c>
      <c r="L189" s="69" t="n">
        <f aca="false">IF(OR(K189="",J189=""),"",(J189-K189)*100)</f>
        <v>4.22570486197714</v>
      </c>
      <c r="M189" s="36" t="n">
        <v>3.13000038523245</v>
      </c>
      <c r="N189" s="36" t="n">
        <v>1.27738870891262</v>
      </c>
      <c r="O189" s="36" t="n">
        <f aca="false">SQRT(M189^2+N189^2)</f>
        <v>3.38062484242377</v>
      </c>
      <c r="P189" s="40" t="n">
        <f aca="false">IF(J189="","",MAX(0,J189-1.96*O189/100))</f>
        <v>0.499758176834656</v>
      </c>
      <c r="Q189" s="40" t="n">
        <f aca="false">IF(J189="","",MIN(1,J189+1.96*O189/100))</f>
        <v>0.632278670657668</v>
      </c>
      <c r="R189" s="32" t="str">
        <f aca="false">IF(L189="","",IF(ABS(L189)&lt;=O189,"Yes","No"))</f>
        <v>No</v>
      </c>
      <c r="S189" s="32" t="str">
        <f aca="false">IF(L189="","",IF(ABS(L189)&lt;=1.96*O189,"Yes","No"))</f>
        <v>Yes</v>
      </c>
      <c r="T189" s="59" t="n">
        <f aca="false">IF(D189="","",ROUND(SQRT(((D189+G189)*O189/100)^2+(J189*(D189+G189)*0.07933)^2),0))</f>
        <v>55</v>
      </c>
      <c r="U189" s="32"/>
    </row>
    <row r="190" customFormat="false" ht="15" hidden="false" customHeight="false" outlineLevel="0" collapsed="false">
      <c r="A190" s="32" t="s">
        <v>230</v>
      </c>
      <c r="B190" s="32" t="s">
        <v>383</v>
      </c>
      <c r="C190" s="32" t="s">
        <v>384</v>
      </c>
      <c r="D190" s="59" t="n">
        <v>1070</v>
      </c>
      <c r="E190" s="59" t="n">
        <v>1212</v>
      </c>
      <c r="F190" s="68" t="n">
        <f aca="false">IF(E190="","",D190-E190)</f>
        <v>-142</v>
      </c>
      <c r="G190" s="59" t="n">
        <v>1193</v>
      </c>
      <c r="H190" s="59" t="n">
        <v>1282</v>
      </c>
      <c r="I190" s="68" t="n">
        <f aca="false">IF(H190="","",G190-H190)</f>
        <v>-89</v>
      </c>
      <c r="J190" s="40" t="n">
        <f aca="false">IF(OR(D190="",D190+G190=0),"",D190/(D190+G190))</f>
        <v>0.472823685373398</v>
      </c>
      <c r="K190" s="40" t="n">
        <f aca="false">IF(E190="","",E190/(E190+H190))</f>
        <v>0.485966319165998</v>
      </c>
      <c r="L190" s="69" t="n">
        <f aca="false">IF(OR(K190="",J190=""),"",(J190-K190)*100)</f>
        <v>-1.31426337926003</v>
      </c>
      <c r="M190" s="36" t="n">
        <v>3.13000038523245</v>
      </c>
      <c r="N190" s="36" t="n">
        <v>1.27738870891262</v>
      </c>
      <c r="O190" s="36" t="n">
        <f aca="false">SQRT(M190^2+N190^2)</f>
        <v>3.38062484242377</v>
      </c>
      <c r="P190" s="40" t="n">
        <f aca="false">IF(J190="","",MAX(0,J190-1.96*O190/100))</f>
        <v>0.406563438461892</v>
      </c>
      <c r="Q190" s="40" t="n">
        <f aca="false">IF(J190="","",MIN(1,J190+1.96*O190/100))</f>
        <v>0.539083932284904</v>
      </c>
      <c r="R190" s="32" t="str">
        <f aca="false">IF(L190="","",IF(ABS(L190)&lt;=O190,"Yes","No"))</f>
        <v>Yes</v>
      </c>
      <c r="S190" s="32" t="str">
        <f aca="false">IF(L190="","",IF(ABS(L190)&lt;=1.96*O190,"Yes","No"))</f>
        <v>Yes</v>
      </c>
      <c r="T190" s="59" t="n">
        <f aca="false">IF(D190="","",ROUND(SQRT(((D190+G190)*O190/100)^2+(J190*(D190+G190)*0.07933)^2),0))</f>
        <v>114</v>
      </c>
      <c r="U190" s="32"/>
    </row>
    <row r="191" customFormat="false" ht="15" hidden="false" customHeight="false" outlineLevel="0" collapsed="false">
      <c r="A191" s="32" t="s">
        <v>230</v>
      </c>
      <c r="B191" s="32" t="s">
        <v>383</v>
      </c>
      <c r="C191" s="32" t="s">
        <v>385</v>
      </c>
      <c r="D191" s="59" t="n">
        <v>751</v>
      </c>
      <c r="E191" s="59" t="n">
        <v>820</v>
      </c>
      <c r="F191" s="68" t="n">
        <f aca="false">IF(E191="","",D191-E191)</f>
        <v>-69</v>
      </c>
      <c r="G191" s="59" t="n">
        <v>1116</v>
      </c>
      <c r="H191" s="59" t="n">
        <v>1168</v>
      </c>
      <c r="I191" s="68" t="n">
        <f aca="false">IF(H191="","",G191-H191)</f>
        <v>-52</v>
      </c>
      <c r="J191" s="40" t="n">
        <f aca="false">IF(OR(D191="",D191+G191=0),"",D191/(D191+G191))</f>
        <v>0.40224959828602</v>
      </c>
      <c r="K191" s="40" t="n">
        <f aca="false">IF(E191="","",E191/(E191+H191))</f>
        <v>0.412474849094567</v>
      </c>
      <c r="L191" s="69" t="n">
        <f aca="false">IF(OR(K191="",J191=""),"",(J191-K191)*100)</f>
        <v>-1.0225250808547</v>
      </c>
      <c r="M191" s="36" t="n">
        <v>3.13000038523245</v>
      </c>
      <c r="N191" s="36" t="n">
        <v>1.27738870891262</v>
      </c>
      <c r="O191" s="36" t="n">
        <f aca="false">SQRT(M191^2+N191^2)</f>
        <v>3.38062484242377</v>
      </c>
      <c r="P191" s="40" t="n">
        <f aca="false">IF(J191="","",MAX(0,J191-1.96*O191/100))</f>
        <v>0.335989351374515</v>
      </c>
      <c r="Q191" s="40" t="n">
        <f aca="false">IF(J191="","",MIN(1,J191+1.96*O191/100))</f>
        <v>0.468509845197526</v>
      </c>
      <c r="R191" s="32" t="str">
        <f aca="false">IF(L191="","",IF(ABS(L191)&lt;=O191,"Yes","No"))</f>
        <v>Yes</v>
      </c>
      <c r="S191" s="32" t="str">
        <f aca="false">IF(L191="","",IF(ABS(L191)&lt;=1.96*O191,"Yes","No"))</f>
        <v>Yes</v>
      </c>
      <c r="T191" s="59" t="n">
        <f aca="false">IF(D191="","",ROUND(SQRT(((D191+G191)*O191/100)^2+(J191*(D191+G191)*0.07933)^2),0))</f>
        <v>87</v>
      </c>
      <c r="U191" s="32"/>
    </row>
    <row r="192" customFormat="false" ht="15" hidden="false" customHeight="false" outlineLevel="0" collapsed="false">
      <c r="A192" s="32" t="s">
        <v>230</v>
      </c>
      <c r="B192" s="32" t="s">
        <v>386</v>
      </c>
      <c r="C192" s="32" t="s">
        <v>387</v>
      </c>
      <c r="D192" s="59" t="n">
        <v>832</v>
      </c>
      <c r="E192" s="59" t="n">
        <v>888</v>
      </c>
      <c r="F192" s="68" t="n">
        <f aca="false">IF(E192="","",D192-E192)</f>
        <v>-56</v>
      </c>
      <c r="G192" s="59" t="n">
        <v>809</v>
      </c>
      <c r="H192" s="59" t="n">
        <v>859</v>
      </c>
      <c r="I192" s="68" t="n">
        <f aca="false">IF(H192="","",G192-H192)</f>
        <v>-50</v>
      </c>
      <c r="J192" s="40" t="n">
        <f aca="false">IF(OR(D192="",D192+G192=0),"",D192/(D192+G192))</f>
        <v>0.507007921998781</v>
      </c>
      <c r="K192" s="40" t="n">
        <f aca="false">IF(E192="","",E192/(E192+H192))</f>
        <v>0.508299942759016</v>
      </c>
      <c r="L192" s="69" t="n">
        <f aca="false">IF(OR(K192="",J192=""),"",(J192-K192)*100)</f>
        <v>-0.129202076023427</v>
      </c>
      <c r="M192" s="36" t="n">
        <v>3.13000038523245</v>
      </c>
      <c r="N192" s="36" t="n">
        <v>1.27738870891262</v>
      </c>
      <c r="O192" s="36" t="n">
        <f aca="false">SQRT(M192^2+N192^2)</f>
        <v>3.38062484242377</v>
      </c>
      <c r="P192" s="40" t="n">
        <f aca="false">IF(J192="","",MAX(0,J192-1.96*O192/100))</f>
        <v>0.440747675087275</v>
      </c>
      <c r="Q192" s="40" t="n">
        <f aca="false">IF(J192="","",MIN(1,J192+1.96*O192/100))</f>
        <v>0.573268168910287</v>
      </c>
      <c r="R192" s="32" t="str">
        <f aca="false">IF(L192="","",IF(ABS(L192)&lt;=O192,"Yes","No"))</f>
        <v>Yes</v>
      </c>
      <c r="S192" s="32" t="str">
        <f aca="false">IF(L192="","",IF(ABS(L192)&lt;=1.96*O192,"Yes","No"))</f>
        <v>Yes</v>
      </c>
      <c r="T192" s="59" t="n">
        <f aca="false">IF(D192="","",ROUND(SQRT(((D192+G192)*O192/100)^2+(J192*(D192+G192)*0.07933)^2),0))</f>
        <v>86</v>
      </c>
      <c r="U192" s="32"/>
    </row>
    <row r="193" customFormat="false" ht="15" hidden="false" customHeight="false" outlineLevel="0" collapsed="false">
      <c r="A193" s="32" t="s">
        <v>230</v>
      </c>
      <c r="B193" s="32" t="s">
        <v>386</v>
      </c>
      <c r="C193" s="32" t="s">
        <v>388</v>
      </c>
      <c r="D193" s="59" t="n">
        <v>542</v>
      </c>
      <c r="E193" s="59" t="n">
        <v>590</v>
      </c>
      <c r="F193" s="68" t="n">
        <f aca="false">IF(E193="","",D193-E193)</f>
        <v>-48</v>
      </c>
      <c r="G193" s="59" t="n">
        <v>552</v>
      </c>
      <c r="H193" s="59" t="n">
        <v>646</v>
      </c>
      <c r="I193" s="68" t="n">
        <f aca="false">IF(H193="","",G193-H193)</f>
        <v>-94</v>
      </c>
      <c r="J193" s="40" t="n">
        <f aca="false">IF(OR(D193="",D193+G193=0),"",D193/(D193+G193))</f>
        <v>0.495429616087751</v>
      </c>
      <c r="K193" s="40" t="n">
        <f aca="false">IF(E193="","",E193/(E193+H193))</f>
        <v>0.477346278317152</v>
      </c>
      <c r="L193" s="69" t="n">
        <f aca="false">IF(OR(K193="",J193=""),"",(J193-K193)*100)</f>
        <v>1.80833377705993</v>
      </c>
      <c r="M193" s="36" t="n">
        <v>3.13000038523245</v>
      </c>
      <c r="N193" s="36" t="n">
        <v>1.27738870891262</v>
      </c>
      <c r="O193" s="36" t="n">
        <f aca="false">SQRT(M193^2+N193^2)</f>
        <v>3.38062484242377</v>
      </c>
      <c r="P193" s="40" t="n">
        <f aca="false">IF(J193="","",MAX(0,J193-1.96*O193/100))</f>
        <v>0.429169369176246</v>
      </c>
      <c r="Q193" s="40" t="n">
        <f aca="false">IF(J193="","",MIN(1,J193+1.96*O193/100))</f>
        <v>0.561689862999257</v>
      </c>
      <c r="R193" s="32" t="str">
        <f aca="false">IF(L193="","",IF(ABS(L193)&lt;=O193,"Yes","No"))</f>
        <v>Yes</v>
      </c>
      <c r="S193" s="32" t="str">
        <f aca="false">IF(L193="","",IF(ABS(L193)&lt;=1.96*O193,"Yes","No"))</f>
        <v>Yes</v>
      </c>
      <c r="T193" s="59" t="n">
        <f aca="false">IF(D193="","",ROUND(SQRT(((D193+G193)*O193/100)^2+(J193*(D193+G193)*0.07933)^2),0))</f>
        <v>57</v>
      </c>
      <c r="U193" s="32"/>
    </row>
    <row r="194" customFormat="false" ht="15" hidden="false" customHeight="false" outlineLevel="0" collapsed="false">
      <c r="A194" s="32" t="s">
        <v>230</v>
      </c>
      <c r="B194" s="32" t="s">
        <v>386</v>
      </c>
      <c r="C194" s="32" t="s">
        <v>389</v>
      </c>
      <c r="D194" s="59" t="n">
        <v>440</v>
      </c>
      <c r="E194" s="59" t="n">
        <v>498</v>
      </c>
      <c r="F194" s="68" t="n">
        <f aca="false">IF(E194="","",D194-E194)</f>
        <v>-58</v>
      </c>
      <c r="G194" s="59" t="n">
        <v>441</v>
      </c>
      <c r="H194" s="59" t="n">
        <v>506</v>
      </c>
      <c r="I194" s="68" t="n">
        <f aca="false">IF(H194="","",G194-H194)</f>
        <v>-65</v>
      </c>
      <c r="J194" s="40" t="n">
        <f aca="false">IF(OR(D194="",D194+G194=0),"",D194/(D194+G194))</f>
        <v>0.499432463110102</v>
      </c>
      <c r="K194" s="40" t="n">
        <f aca="false">IF(E194="","",E194/(E194+H194))</f>
        <v>0.49601593625498</v>
      </c>
      <c r="L194" s="69" t="n">
        <f aca="false">IF(OR(K194="",J194=""),"",(J194-K194)*100)</f>
        <v>0.341652685512206</v>
      </c>
      <c r="M194" s="36" t="n">
        <v>3.13000038523245</v>
      </c>
      <c r="N194" s="36" t="n">
        <v>1.27738870891262</v>
      </c>
      <c r="O194" s="36" t="n">
        <f aca="false">SQRT(M194^2+N194^2)</f>
        <v>3.38062484242377</v>
      </c>
      <c r="P194" s="40" t="n">
        <f aca="false">IF(J194="","",MAX(0,J194-1.96*O194/100))</f>
        <v>0.433172216198596</v>
      </c>
      <c r="Q194" s="40" t="n">
        <f aca="false">IF(J194="","",MIN(1,J194+1.96*O194/100))</f>
        <v>0.565692710021608</v>
      </c>
      <c r="R194" s="32" t="str">
        <f aca="false">IF(L194="","",IF(ABS(L194)&lt;=O194,"Yes","No"))</f>
        <v>Yes</v>
      </c>
      <c r="S194" s="32" t="str">
        <f aca="false">IF(L194="","",IF(ABS(L194)&lt;=1.96*O194,"Yes","No"))</f>
        <v>Yes</v>
      </c>
      <c r="T194" s="59" t="n">
        <f aca="false">IF(D194="","",ROUND(SQRT(((D194+G194)*O194/100)^2+(J194*(D194+G194)*0.07933)^2),0))</f>
        <v>46</v>
      </c>
      <c r="U194" s="32"/>
    </row>
    <row r="195" customFormat="false" ht="15" hidden="false" customHeight="false" outlineLevel="0" collapsed="false">
      <c r="A195" s="32" t="s">
        <v>230</v>
      </c>
      <c r="B195" s="32" t="s">
        <v>386</v>
      </c>
      <c r="C195" s="32" t="s">
        <v>390</v>
      </c>
      <c r="D195" s="59" t="n">
        <v>1225</v>
      </c>
      <c r="E195" s="59" t="n">
        <v>1289</v>
      </c>
      <c r="F195" s="68" t="n">
        <f aca="false">IF(E195="","",D195-E195)</f>
        <v>-64</v>
      </c>
      <c r="G195" s="59" t="n">
        <v>1222</v>
      </c>
      <c r="H195" s="59" t="n">
        <v>1351</v>
      </c>
      <c r="I195" s="68" t="n">
        <f aca="false">IF(H195="","",G195-H195)</f>
        <v>-129</v>
      </c>
      <c r="J195" s="40" t="n">
        <f aca="false">IF(OR(D195="",D195+G195=0),"",D195/(D195+G195))</f>
        <v>0.5006129955047</v>
      </c>
      <c r="K195" s="40" t="n">
        <f aca="false">IF(E195="","",E195/(E195+H195))</f>
        <v>0.488257575757576</v>
      </c>
      <c r="L195" s="69" t="n">
        <f aca="false">IF(OR(K195="",J195=""),"",(J195-K195)*100)</f>
        <v>1.23554197471238</v>
      </c>
      <c r="M195" s="36" t="n">
        <v>3.13000038523245</v>
      </c>
      <c r="N195" s="36" t="n">
        <v>1.27738870891262</v>
      </c>
      <c r="O195" s="36" t="n">
        <f aca="false">SQRT(M195^2+N195^2)</f>
        <v>3.38062484242377</v>
      </c>
      <c r="P195" s="40" t="n">
        <f aca="false">IF(J195="","",MAX(0,J195-1.96*O195/100))</f>
        <v>0.434352748593194</v>
      </c>
      <c r="Q195" s="40" t="n">
        <f aca="false">IF(J195="","",MIN(1,J195+1.96*O195/100))</f>
        <v>0.566873242416205</v>
      </c>
      <c r="R195" s="32" t="str">
        <f aca="false">IF(L195="","",IF(ABS(L195)&lt;=O195,"Yes","No"))</f>
        <v>Yes</v>
      </c>
      <c r="S195" s="32" t="str">
        <f aca="false">IF(L195="","",IF(ABS(L195)&lt;=1.96*O195,"Yes","No"))</f>
        <v>Yes</v>
      </c>
      <c r="T195" s="59" t="n">
        <f aca="false">IF(D195="","",ROUND(SQRT(((D195+G195)*O195/100)^2+(J195*(D195+G195)*0.07933)^2),0))</f>
        <v>128</v>
      </c>
      <c r="U195" s="32"/>
    </row>
    <row r="196" customFormat="false" ht="15" hidden="false" customHeight="false" outlineLevel="0" collapsed="false">
      <c r="A196" s="32" t="s">
        <v>230</v>
      </c>
      <c r="B196" s="32" t="s">
        <v>386</v>
      </c>
      <c r="C196" s="32" t="s">
        <v>391</v>
      </c>
      <c r="D196" s="59" t="n">
        <v>522</v>
      </c>
      <c r="E196" s="59" t="n">
        <v>559</v>
      </c>
      <c r="F196" s="68" t="n">
        <f aca="false">IF(E196="","",D196-E196)</f>
        <v>-37</v>
      </c>
      <c r="G196" s="59" t="n">
        <v>513</v>
      </c>
      <c r="H196" s="59" t="n">
        <v>520</v>
      </c>
      <c r="I196" s="68" t="n">
        <f aca="false">IF(H196="","",G196-H196)</f>
        <v>-7</v>
      </c>
      <c r="J196" s="40" t="n">
        <f aca="false">IF(OR(D196="",D196+G196=0),"",D196/(D196+G196))</f>
        <v>0.504347826086957</v>
      </c>
      <c r="K196" s="40" t="n">
        <f aca="false">IF(E196="","",E196/(E196+H196))</f>
        <v>0.518072289156627</v>
      </c>
      <c r="L196" s="69" t="n">
        <f aca="false">IF(OR(K196="",J196=""),"",(J196-K196)*100)</f>
        <v>-1.372446306967</v>
      </c>
      <c r="M196" s="36" t="n">
        <v>3.13000038523245</v>
      </c>
      <c r="N196" s="36" t="n">
        <v>1.27738870891262</v>
      </c>
      <c r="O196" s="36" t="n">
        <f aca="false">SQRT(M196^2+N196^2)</f>
        <v>3.38062484242377</v>
      </c>
      <c r="P196" s="40" t="n">
        <f aca="false">IF(J196="","",MAX(0,J196-1.96*O196/100))</f>
        <v>0.438087579175451</v>
      </c>
      <c r="Q196" s="40" t="n">
        <f aca="false">IF(J196="","",MIN(1,J196+1.96*O196/100))</f>
        <v>0.570608072998462</v>
      </c>
      <c r="R196" s="32" t="str">
        <f aca="false">IF(L196="","",IF(ABS(L196)&lt;=O196,"Yes","No"))</f>
        <v>Yes</v>
      </c>
      <c r="S196" s="32" t="str">
        <f aca="false">IF(L196="","",IF(ABS(L196)&lt;=1.96*O196,"Yes","No"))</f>
        <v>Yes</v>
      </c>
      <c r="T196" s="59" t="n">
        <f aca="false">IF(D196="","",ROUND(SQRT(((D196+G196)*O196/100)^2+(J196*(D196+G196)*0.07933)^2),0))</f>
        <v>54</v>
      </c>
      <c r="U196" s="32"/>
    </row>
    <row r="197" customFormat="false" ht="15" hidden="false" customHeight="false" outlineLevel="0" collapsed="false">
      <c r="A197" s="32" t="s">
        <v>230</v>
      </c>
      <c r="B197" s="32" t="s">
        <v>386</v>
      </c>
      <c r="C197" s="32" t="s">
        <v>392</v>
      </c>
      <c r="D197" s="59" t="n">
        <v>516</v>
      </c>
      <c r="E197" s="59" t="n">
        <v>582</v>
      </c>
      <c r="F197" s="68" t="n">
        <f aca="false">IF(E197="","",D197-E197)</f>
        <v>-66</v>
      </c>
      <c r="G197" s="59" t="n">
        <v>465</v>
      </c>
      <c r="H197" s="59" t="n">
        <v>487</v>
      </c>
      <c r="I197" s="68" t="n">
        <f aca="false">IF(H197="","",G197-H197)</f>
        <v>-22</v>
      </c>
      <c r="J197" s="40" t="n">
        <f aca="false">IF(OR(D197="",D197+G197=0),"",D197/(D197+G197))</f>
        <v>0.525993883792049</v>
      </c>
      <c r="K197" s="40" t="n">
        <f aca="false">IF(E197="","",E197/(E197+H197))</f>
        <v>0.5444340505145</v>
      </c>
      <c r="L197" s="69" t="n">
        <f aca="false">IF(OR(K197="",J197=""),"",(J197-K197)*100)</f>
        <v>-1.84401667224506</v>
      </c>
      <c r="M197" s="36" t="n">
        <v>3.13000038523245</v>
      </c>
      <c r="N197" s="36" t="n">
        <v>1.27738870891262</v>
      </c>
      <c r="O197" s="36" t="n">
        <f aca="false">SQRT(M197^2+N197^2)</f>
        <v>3.38062484242377</v>
      </c>
      <c r="P197" s="40" t="n">
        <f aca="false">IF(J197="","",MAX(0,J197-1.96*O197/100))</f>
        <v>0.459733636880543</v>
      </c>
      <c r="Q197" s="40" t="n">
        <f aca="false">IF(J197="","",MIN(1,J197+1.96*O197/100))</f>
        <v>0.592254130703555</v>
      </c>
      <c r="R197" s="32" t="str">
        <f aca="false">IF(L197="","",IF(ABS(L197)&lt;=O197,"Yes","No"))</f>
        <v>Yes</v>
      </c>
      <c r="S197" s="32" t="str">
        <f aca="false">IF(L197="","",IF(ABS(L197)&lt;=1.96*O197,"Yes","No"))</f>
        <v>Yes</v>
      </c>
      <c r="T197" s="59" t="n">
        <f aca="false">IF(D197="","",ROUND(SQRT(((D197+G197)*O197/100)^2+(J197*(D197+G197)*0.07933)^2),0))</f>
        <v>53</v>
      </c>
      <c r="U197" s="32"/>
    </row>
    <row r="198" customFormat="false" ht="15" hidden="false" customHeight="false" outlineLevel="0" collapsed="false">
      <c r="A198" s="32" t="s">
        <v>230</v>
      </c>
      <c r="B198" s="32" t="s">
        <v>393</v>
      </c>
      <c r="C198" s="32" t="s">
        <v>394</v>
      </c>
      <c r="D198" s="59" t="n">
        <v>173</v>
      </c>
      <c r="E198" s="59" t="n">
        <v>188</v>
      </c>
      <c r="F198" s="68" t="n">
        <f aca="false">IF(E198="","",D198-E198)</f>
        <v>-15</v>
      </c>
      <c r="G198" s="59" t="n">
        <v>347</v>
      </c>
      <c r="H198" s="59" t="n">
        <v>395</v>
      </c>
      <c r="I198" s="68" t="n">
        <f aca="false">IF(H198="","",G198-H198)</f>
        <v>-48</v>
      </c>
      <c r="J198" s="40" t="n">
        <f aca="false">IF(OR(D198="",D198+G198=0),"",D198/(D198+G198))</f>
        <v>0.332692307692308</v>
      </c>
      <c r="K198" s="40" t="n">
        <f aca="false">IF(E198="","",E198/(E198+H198))</f>
        <v>0.322469982847341</v>
      </c>
      <c r="L198" s="69" t="n">
        <f aca="false">IF(OR(K198="",J198=""),"",(J198-K198)*100)</f>
        <v>1.02223248449663</v>
      </c>
      <c r="M198" s="36" t="n">
        <v>6.1244360674486</v>
      </c>
      <c r="N198" s="36" t="n">
        <v>1.27738870891262</v>
      </c>
      <c r="O198" s="36" t="n">
        <f aca="false">SQRT(M198^2+N198^2)</f>
        <v>6.25623201759036</v>
      </c>
      <c r="P198" s="40" t="n">
        <f aca="false">IF(J198="","",MAX(0,J198-1.96*O198/100))</f>
        <v>0.210070160147537</v>
      </c>
      <c r="Q198" s="40" t="n">
        <f aca="false">IF(J198="","",MIN(1,J198+1.96*O198/100))</f>
        <v>0.455314455237079</v>
      </c>
      <c r="R198" s="32" t="str">
        <f aca="false">IF(L198="","",IF(ABS(L198)&lt;=O198,"Yes","No"))</f>
        <v>Yes</v>
      </c>
      <c r="S198" s="32" t="str">
        <f aca="false">IF(L198="","",IF(ABS(L198)&lt;=1.96*O198,"Yes","No"))</f>
        <v>Yes</v>
      </c>
      <c r="T198" s="59" t="n">
        <f aca="false">IF(D198="","",ROUND(SQRT(((D198+G198)*O198/100)^2+(J198*(D198+G198)*0.12018)^2),0))</f>
        <v>39</v>
      </c>
      <c r="U198" s="32"/>
    </row>
    <row r="199" customFormat="false" ht="15" hidden="false" customHeight="false" outlineLevel="0" collapsed="false">
      <c r="A199" s="32" t="s">
        <v>230</v>
      </c>
      <c r="B199" s="32" t="s">
        <v>393</v>
      </c>
      <c r="C199" s="32" t="s">
        <v>395</v>
      </c>
      <c r="D199" s="59" t="n">
        <v>594</v>
      </c>
      <c r="E199" s="59" t="n">
        <v>697</v>
      </c>
      <c r="F199" s="68" t="n">
        <f aca="false">IF(E199="","",D199-E199)</f>
        <v>-103</v>
      </c>
      <c r="G199" s="59" t="n">
        <v>1111</v>
      </c>
      <c r="H199" s="59" t="n">
        <v>1216</v>
      </c>
      <c r="I199" s="68" t="n">
        <f aca="false">IF(H199="","",G199-H199)</f>
        <v>-105</v>
      </c>
      <c r="J199" s="40" t="n">
        <f aca="false">IF(OR(D199="",D199+G199=0),"",D199/(D199+G199))</f>
        <v>0.348387096774194</v>
      </c>
      <c r="K199" s="40" t="n">
        <f aca="false">IF(E199="","",E199/(E199+H199))</f>
        <v>0.364349189754313</v>
      </c>
      <c r="L199" s="69" t="n">
        <f aca="false">IF(OR(K199="",J199=""),"",(J199-K199)*100)</f>
        <v>-1.5962092980119</v>
      </c>
      <c r="M199" s="36" t="n">
        <v>3.13000038523245</v>
      </c>
      <c r="N199" s="36" t="n">
        <v>1.27738870891262</v>
      </c>
      <c r="O199" s="36" t="n">
        <f aca="false">SQRT(M199^2+N199^2)</f>
        <v>3.38062484242377</v>
      </c>
      <c r="P199" s="40" t="n">
        <f aca="false">IF(J199="","",MAX(0,J199-1.96*O199/100))</f>
        <v>0.282126849862688</v>
      </c>
      <c r="Q199" s="40" t="n">
        <f aca="false">IF(J199="","",MIN(1,J199+1.96*O199/100))</f>
        <v>0.414647343685699</v>
      </c>
      <c r="R199" s="32" t="str">
        <f aca="false">IF(L199="","",IF(ABS(L199)&lt;=O199,"Yes","No"))</f>
        <v>Yes</v>
      </c>
      <c r="S199" s="32" t="str">
        <f aca="false">IF(L199="","",IF(ABS(L199)&lt;=1.96*O199,"Yes","No"))</f>
        <v>Yes</v>
      </c>
      <c r="T199" s="59" t="n">
        <f aca="false">IF(D199="","",ROUND(SQRT(((D199+G199)*O199/100)^2+(J199*(D199+G199)*0.07933)^2),0))</f>
        <v>74</v>
      </c>
      <c r="U199" s="32"/>
    </row>
    <row r="200" customFormat="false" ht="15" hidden="false" customHeight="false" outlineLevel="0" collapsed="false">
      <c r="A200" s="32" t="s">
        <v>230</v>
      </c>
      <c r="B200" s="32" t="s">
        <v>393</v>
      </c>
      <c r="C200" s="32" t="s">
        <v>396</v>
      </c>
      <c r="D200" s="59" t="n">
        <v>139</v>
      </c>
      <c r="E200" s="59" t="n">
        <v>169</v>
      </c>
      <c r="F200" s="68" t="n">
        <f aca="false">IF(E200="","",D200-E200)</f>
        <v>-30</v>
      </c>
      <c r="G200" s="59" t="n">
        <v>290</v>
      </c>
      <c r="H200" s="59" t="n">
        <v>341</v>
      </c>
      <c r="I200" s="68" t="n">
        <f aca="false">IF(H200="","",G200-H200)</f>
        <v>-51</v>
      </c>
      <c r="J200" s="40" t="n">
        <f aca="false">IF(OR(D200="",D200+G200=0),"",D200/(D200+G200))</f>
        <v>0.324009324009324</v>
      </c>
      <c r="K200" s="40" t="n">
        <f aca="false">IF(E200="","",E200/(E200+H200))</f>
        <v>0.331372549019608</v>
      </c>
      <c r="L200" s="69" t="n">
        <f aca="false">IF(OR(K200="",J200=""),"",(J200-K200)*100)</f>
        <v>-0.73632250102838</v>
      </c>
      <c r="M200" s="36" t="n">
        <v>6.1244360674486</v>
      </c>
      <c r="N200" s="36" t="n">
        <v>1.27738870891262</v>
      </c>
      <c r="O200" s="36" t="n">
        <f aca="false">SQRT(M200^2+N200^2)</f>
        <v>6.25623201759036</v>
      </c>
      <c r="P200" s="40" t="n">
        <f aca="false">IF(J200="","",MAX(0,J200-1.96*O200/100))</f>
        <v>0.201387176464553</v>
      </c>
      <c r="Q200" s="40" t="n">
        <f aca="false">IF(J200="","",MIN(1,J200+1.96*O200/100))</f>
        <v>0.446631471554095</v>
      </c>
      <c r="R200" s="32" t="str">
        <f aca="false">IF(L200="","",IF(ABS(L200)&lt;=O200,"Yes","No"))</f>
        <v>Yes</v>
      </c>
      <c r="S200" s="32" t="str">
        <f aca="false">IF(L200="","",IF(ABS(L200)&lt;=1.96*O200,"Yes","No"))</f>
        <v>Yes</v>
      </c>
      <c r="T200" s="59" t="n">
        <f aca="false">IF(D200="","",ROUND(SQRT(((D200+G200)*O200/100)^2+(J200*(D200+G200)*0.12018)^2),0))</f>
        <v>32</v>
      </c>
      <c r="U200" s="32"/>
    </row>
    <row r="201" customFormat="false" ht="15" hidden="false" customHeight="false" outlineLevel="0" collapsed="false">
      <c r="A201" s="32" t="s">
        <v>230</v>
      </c>
      <c r="B201" s="32" t="s">
        <v>397</v>
      </c>
      <c r="C201" s="32" t="s">
        <v>397</v>
      </c>
      <c r="D201" s="59" t="n">
        <v>882</v>
      </c>
      <c r="E201" s="59" t="n">
        <v>981</v>
      </c>
      <c r="F201" s="68" t="n">
        <f aca="false">IF(E201="","",D201-E201)</f>
        <v>-99</v>
      </c>
      <c r="G201" s="59" t="n">
        <v>1647</v>
      </c>
      <c r="H201" s="59" t="n">
        <v>1711</v>
      </c>
      <c r="I201" s="68" t="n">
        <f aca="false">IF(H201="","",G201-H201)</f>
        <v>-64</v>
      </c>
      <c r="J201" s="40" t="n">
        <f aca="false">IF(OR(D201="",D201+G201=0),"",D201/(D201+G201))</f>
        <v>0.348754448398577</v>
      </c>
      <c r="K201" s="40" t="n">
        <f aca="false">IF(E201="","",E201/(E201+H201))</f>
        <v>0.364413075780089</v>
      </c>
      <c r="L201" s="69" t="n">
        <f aca="false">IF(OR(K201="",J201=""),"",(J201-K201)*100)</f>
        <v>-1.56586273815126</v>
      </c>
      <c r="M201" s="36" t="n">
        <v>3.13000038523245</v>
      </c>
      <c r="N201" s="36" t="n">
        <v>1.27738870891262</v>
      </c>
      <c r="O201" s="36" t="n">
        <f aca="false">SQRT(M201^2+N201^2)</f>
        <v>3.38062484242377</v>
      </c>
      <c r="P201" s="40" t="n">
        <f aca="false">IF(J201="","",MAX(0,J201-1.96*O201/100))</f>
        <v>0.282494201487071</v>
      </c>
      <c r="Q201" s="40" t="n">
        <f aca="false">IF(J201="","",MIN(1,J201+1.96*O201/100))</f>
        <v>0.415014695310082</v>
      </c>
      <c r="R201" s="32" t="str">
        <f aca="false">IF(L201="","",IF(ABS(L201)&lt;=O201,"Yes","No"))</f>
        <v>Yes</v>
      </c>
      <c r="S201" s="32" t="str">
        <f aca="false">IF(L201="","",IF(ABS(L201)&lt;=1.96*O201,"Yes","No"))</f>
        <v>Yes</v>
      </c>
      <c r="T201" s="59" t="n">
        <f aca="false">IF(D201="","",ROUND(SQRT(((D201+G201)*O201/100)^2+(J201*(D201+G201)*0.07933)^2),0))</f>
        <v>110</v>
      </c>
      <c r="U201" s="32"/>
    </row>
    <row r="202" customFormat="false" ht="15" hidden="false" customHeight="false" outlineLevel="0" collapsed="false">
      <c r="A202" s="32" t="s">
        <v>230</v>
      </c>
      <c r="B202" s="32" t="s">
        <v>398</v>
      </c>
      <c r="C202" s="32" t="s">
        <v>399</v>
      </c>
      <c r="D202" s="59" t="n">
        <v>589</v>
      </c>
      <c r="E202" s="59" t="n">
        <v>616</v>
      </c>
      <c r="F202" s="68" t="n">
        <f aca="false">IF(E202="","",D202-E202)</f>
        <v>-27</v>
      </c>
      <c r="G202" s="59" t="n">
        <v>617</v>
      </c>
      <c r="H202" s="59" t="n">
        <v>685</v>
      </c>
      <c r="I202" s="68" t="n">
        <f aca="false">IF(H202="","",G202-H202)</f>
        <v>-68</v>
      </c>
      <c r="J202" s="40" t="n">
        <f aca="false">IF(OR(D202="",D202+G202=0),"",D202/(D202+G202))</f>
        <v>0.488391376451078</v>
      </c>
      <c r="K202" s="40" t="n">
        <f aca="false">IF(E202="","",E202/(E202+H202))</f>
        <v>0.47348193697156</v>
      </c>
      <c r="L202" s="69" t="n">
        <f aca="false">IF(OR(K202="",J202=""),"",(J202-K202)*100)</f>
        <v>1.49094394795176</v>
      </c>
      <c r="M202" s="36" t="n">
        <v>3.13000038523245</v>
      </c>
      <c r="N202" s="36" t="n">
        <v>1.27738870891262</v>
      </c>
      <c r="O202" s="36" t="n">
        <f aca="false">SQRT(M202^2+N202^2)</f>
        <v>3.38062484242377</v>
      </c>
      <c r="P202" s="40" t="n">
        <f aca="false">IF(J202="","",MAX(0,J202-1.96*O202/100))</f>
        <v>0.422131129539572</v>
      </c>
      <c r="Q202" s="40" t="n">
        <f aca="false">IF(J202="","",MIN(1,J202+1.96*O202/100))</f>
        <v>0.554651623362584</v>
      </c>
      <c r="R202" s="32" t="str">
        <f aca="false">IF(L202="","",IF(ABS(L202)&lt;=O202,"Yes","No"))</f>
        <v>Yes</v>
      </c>
      <c r="S202" s="32" t="str">
        <f aca="false">IF(L202="","",IF(ABS(L202)&lt;=1.96*O202,"Yes","No"))</f>
        <v>Yes</v>
      </c>
      <c r="T202" s="59" t="n">
        <f aca="false">IF(D202="","",ROUND(SQRT(((D202+G202)*O202/100)^2+(J202*(D202+G202)*0.07933)^2),0))</f>
        <v>62</v>
      </c>
      <c r="U202" s="32"/>
    </row>
    <row r="203" customFormat="false" ht="15" hidden="false" customHeight="false" outlineLevel="0" collapsed="false">
      <c r="A203" s="32" t="s">
        <v>230</v>
      </c>
      <c r="B203" s="32" t="s">
        <v>398</v>
      </c>
      <c r="C203" s="32" t="s">
        <v>400</v>
      </c>
      <c r="D203" s="59" t="n">
        <v>433</v>
      </c>
      <c r="E203" s="59" t="n">
        <v>446</v>
      </c>
      <c r="F203" s="68" t="n">
        <f aca="false">IF(E203="","",D203-E203)</f>
        <v>-13</v>
      </c>
      <c r="G203" s="59" t="n">
        <v>396</v>
      </c>
      <c r="H203" s="59" t="n">
        <v>517</v>
      </c>
      <c r="I203" s="68" t="n">
        <f aca="false">IF(H203="","",G203-H203)</f>
        <v>-121</v>
      </c>
      <c r="J203" s="40" t="n">
        <f aca="false">IF(OR(D203="",D203+G203=0),"",D203/(D203+G203))</f>
        <v>0.522316043425814</v>
      </c>
      <c r="K203" s="40" t="n">
        <f aca="false">IF(E203="","",E203/(E203+H203))</f>
        <v>0.463136033229491</v>
      </c>
      <c r="L203" s="69" t="n">
        <f aca="false">IF(OR(K203="",J203=""),"",(J203-K203)*100)</f>
        <v>5.91800101963231</v>
      </c>
      <c r="M203" s="36" t="n">
        <v>3.89965734386083</v>
      </c>
      <c r="N203" s="36" t="n">
        <v>1.27738870891262</v>
      </c>
      <c r="O203" s="36" t="n">
        <f aca="false">SQRT(M203^2+N203^2)</f>
        <v>4.10354107000102</v>
      </c>
      <c r="P203" s="40" t="n">
        <f aca="false">IF(J203="","",MAX(0,J203-1.96*O203/100))</f>
        <v>0.441886638453794</v>
      </c>
      <c r="Q203" s="40" t="n">
        <f aca="false">IF(J203="","",MIN(1,J203+1.96*O203/100))</f>
        <v>0.602745448397834</v>
      </c>
      <c r="R203" s="32" t="str">
        <f aca="false">IF(L203="","",IF(ABS(L203)&lt;=O203,"Yes","No"))</f>
        <v>No</v>
      </c>
      <c r="S203" s="32" t="str">
        <f aca="false">IF(L203="","",IF(ABS(L203)&lt;=1.96*O203,"Yes","No"))</f>
        <v>Yes</v>
      </c>
      <c r="T203" s="59" t="n">
        <f aca="false">IF(D203="","",ROUND(SQRT(((D203+G203)*O203/100)^2+(J203*(D203+G203)*0.07897)^2),0))</f>
        <v>48</v>
      </c>
      <c r="U203" s="32"/>
    </row>
    <row r="204" customFormat="false" ht="15" hidden="false" customHeight="false" outlineLevel="0" collapsed="false">
      <c r="A204" s="32" t="s">
        <v>230</v>
      </c>
      <c r="B204" s="32" t="s">
        <v>398</v>
      </c>
      <c r="C204" s="32" t="s">
        <v>401</v>
      </c>
      <c r="D204" s="59" t="n">
        <v>556</v>
      </c>
      <c r="E204" s="59" t="n">
        <v>544</v>
      </c>
      <c r="F204" s="68" t="n">
        <f aca="false">IF(E204="","",D204-E204)</f>
        <v>12</v>
      </c>
      <c r="G204" s="59" t="n">
        <v>347</v>
      </c>
      <c r="H204" s="59" t="n">
        <v>356</v>
      </c>
      <c r="I204" s="68" t="n">
        <f aca="false">IF(H204="","",G204-H204)</f>
        <v>-9</v>
      </c>
      <c r="J204" s="40" t="n">
        <f aca="false">IF(OR(D204="",D204+G204=0),"",D204/(D204+G204))</f>
        <v>0.615725359911406</v>
      </c>
      <c r="K204" s="40" t="n">
        <f aca="false">IF(E204="","",E204/(E204+H204))</f>
        <v>0.604444444444445</v>
      </c>
      <c r="L204" s="69" t="n">
        <f aca="false">IF(OR(K204="",J204=""),"",(J204-K204)*100)</f>
        <v>1.1280915466962</v>
      </c>
      <c r="M204" s="36" t="n">
        <v>3.13000038523245</v>
      </c>
      <c r="N204" s="36" t="n">
        <v>1.27738870891262</v>
      </c>
      <c r="O204" s="36" t="n">
        <f aca="false">SQRT(M204^2+N204^2)</f>
        <v>3.38062484242377</v>
      </c>
      <c r="P204" s="40" t="n">
        <f aca="false">IF(J204="","",MAX(0,J204-1.96*O204/100))</f>
        <v>0.549465112999901</v>
      </c>
      <c r="Q204" s="40" t="n">
        <f aca="false">IF(J204="","",MIN(1,J204+1.96*O204/100))</f>
        <v>0.681985606822912</v>
      </c>
      <c r="R204" s="32" t="str">
        <f aca="false">IF(L204="","",IF(ABS(L204)&lt;=O204,"Yes","No"))</f>
        <v>Yes</v>
      </c>
      <c r="S204" s="32" t="str">
        <f aca="false">IF(L204="","",IF(ABS(L204)&lt;=1.96*O204,"Yes","No"))</f>
        <v>Yes</v>
      </c>
      <c r="T204" s="59" t="n">
        <f aca="false">IF(D204="","",ROUND(SQRT(((D204+G204)*O204/100)^2+(J204*(D204+G204)*0.07933)^2),0))</f>
        <v>54</v>
      </c>
      <c r="U204" s="32"/>
    </row>
    <row r="205" customFormat="false" ht="15" hidden="false" customHeight="false" outlineLevel="0" collapsed="false">
      <c r="A205" s="32" t="s">
        <v>230</v>
      </c>
      <c r="B205" s="32" t="s">
        <v>398</v>
      </c>
      <c r="C205" s="32" t="s">
        <v>402</v>
      </c>
      <c r="D205" s="59" t="n">
        <v>641</v>
      </c>
      <c r="E205" s="59" t="n">
        <v>613</v>
      </c>
      <c r="F205" s="68" t="n">
        <f aca="false">IF(E205="","",D205-E205)</f>
        <v>28</v>
      </c>
      <c r="G205" s="59" t="n">
        <v>345</v>
      </c>
      <c r="H205" s="59" t="n">
        <v>381</v>
      </c>
      <c r="I205" s="68" t="n">
        <f aca="false">IF(H205="","",G205-H205)</f>
        <v>-36</v>
      </c>
      <c r="J205" s="40" t="n">
        <f aca="false">IF(OR(D205="",D205+G205=0),"",D205/(D205+G205))</f>
        <v>0.650101419878296</v>
      </c>
      <c r="K205" s="40" t="n">
        <f aca="false">IF(E205="","",E205/(E205+H205))</f>
        <v>0.616700201207243</v>
      </c>
      <c r="L205" s="69" t="n">
        <f aca="false">IF(OR(K205="",J205=""),"",(J205-K205)*100)</f>
        <v>3.34012186710527</v>
      </c>
      <c r="M205" s="36" t="n">
        <v>3.13000038523245</v>
      </c>
      <c r="N205" s="36" t="n">
        <v>1.27738870891262</v>
      </c>
      <c r="O205" s="36" t="n">
        <f aca="false">SQRT(M205^2+N205^2)</f>
        <v>3.38062484242377</v>
      </c>
      <c r="P205" s="40" t="n">
        <f aca="false">IF(J205="","",MAX(0,J205-1.96*O205/100))</f>
        <v>0.58384117296679</v>
      </c>
      <c r="Q205" s="40" t="n">
        <f aca="false">IF(J205="","",MIN(1,J205+1.96*O205/100))</f>
        <v>0.716361666789802</v>
      </c>
      <c r="R205" s="32" t="str">
        <f aca="false">IF(L205="","",IF(ABS(L205)&lt;=O205,"Yes","No"))</f>
        <v>Yes</v>
      </c>
      <c r="S205" s="32" t="str">
        <f aca="false">IF(L205="","",IF(ABS(L205)&lt;=1.96*O205,"Yes","No"))</f>
        <v>Yes</v>
      </c>
      <c r="T205" s="59" t="n">
        <f aca="false">IF(D205="","",ROUND(SQRT(((D205+G205)*O205/100)^2+(J205*(D205+G205)*0.07933)^2),0))</f>
        <v>61</v>
      </c>
      <c r="U205" s="32"/>
    </row>
    <row r="206" customFormat="false" ht="15" hidden="false" customHeight="false" outlineLevel="0" collapsed="false">
      <c r="A206" s="32" t="s">
        <v>230</v>
      </c>
      <c r="B206" s="32" t="s">
        <v>398</v>
      </c>
      <c r="C206" s="32" t="s">
        <v>403</v>
      </c>
      <c r="D206" s="59" t="n">
        <v>230</v>
      </c>
      <c r="E206" s="59" t="n">
        <v>219</v>
      </c>
      <c r="F206" s="68" t="n">
        <f aca="false">IF(E206="","",D206-E206)</f>
        <v>11</v>
      </c>
      <c r="G206" s="59" t="n">
        <v>168</v>
      </c>
      <c r="H206" s="59" t="n">
        <v>164</v>
      </c>
      <c r="I206" s="68" t="n">
        <f aca="false">IF(H206="","",G206-H206)</f>
        <v>4</v>
      </c>
      <c r="J206" s="40" t="n">
        <f aca="false">IF(OR(D206="",D206+G206=0),"",D206/(D206+G206))</f>
        <v>0.577889447236181</v>
      </c>
      <c r="K206" s="40" t="n">
        <f aca="false">IF(E206="","",E206/(E206+H206))</f>
        <v>0.571801566579634</v>
      </c>
      <c r="L206" s="69" t="n">
        <f aca="false">IF(OR(K206="",J206=""),"",(J206-K206)*100)</f>
        <v>0.608788065654642</v>
      </c>
      <c r="M206" s="36" t="n">
        <v>6.1244360674486</v>
      </c>
      <c r="N206" s="36" t="n">
        <v>1.27738870891262</v>
      </c>
      <c r="O206" s="36" t="n">
        <f aca="false">SQRT(M206^2+N206^2)</f>
        <v>6.25623201759036</v>
      </c>
      <c r="P206" s="40" t="n">
        <f aca="false">IF(J206="","",MAX(0,J206-1.96*O206/100))</f>
        <v>0.45526729969141</v>
      </c>
      <c r="Q206" s="40" t="n">
        <f aca="false">IF(J206="","",MIN(1,J206+1.96*O206/100))</f>
        <v>0.700511594780952</v>
      </c>
      <c r="R206" s="32" t="str">
        <f aca="false">IF(L206="","",IF(ABS(L206)&lt;=O206,"Yes","No"))</f>
        <v>Yes</v>
      </c>
      <c r="S206" s="32" t="str">
        <f aca="false">IF(L206="","",IF(ABS(L206)&lt;=1.96*O206,"Yes","No"))</f>
        <v>Yes</v>
      </c>
      <c r="T206" s="59" t="n">
        <f aca="false">IF(D206="","",ROUND(SQRT(((D206+G206)*O206/100)^2+(J206*(D206+G206)*0.12018)^2),0))</f>
        <v>37</v>
      </c>
      <c r="U206" s="32"/>
    </row>
    <row r="207" customFormat="false" ht="15" hidden="false" customHeight="false" outlineLevel="0" collapsed="false">
      <c r="A207" s="32" t="s">
        <v>230</v>
      </c>
      <c r="B207" s="32" t="s">
        <v>398</v>
      </c>
      <c r="C207" s="32" t="s">
        <v>404</v>
      </c>
      <c r="D207" s="59" t="n">
        <v>378</v>
      </c>
      <c r="E207" s="59" t="n">
        <v>356</v>
      </c>
      <c r="F207" s="68" t="n">
        <f aca="false">IF(E207="","",D207-E207)</f>
        <v>22</v>
      </c>
      <c r="G207" s="59" t="n">
        <v>157</v>
      </c>
      <c r="H207" s="59" t="n">
        <v>169</v>
      </c>
      <c r="I207" s="68" t="n">
        <f aca="false">IF(H207="","",G207-H207)</f>
        <v>-12</v>
      </c>
      <c r="J207" s="40" t="n">
        <f aca="false">IF(OR(D207="",D207+G207=0),"",D207/(D207+G207))</f>
        <v>0.706542056074766</v>
      </c>
      <c r="K207" s="40" t="n">
        <f aca="false">IF(E207="","",E207/(E207+H207))</f>
        <v>0.678095238095238</v>
      </c>
      <c r="L207" s="69" t="n">
        <f aca="false">IF(OR(K207="",J207=""),"",(J207-K207)*100)</f>
        <v>2.84468179795283</v>
      </c>
      <c r="M207" s="36" t="n">
        <v>3.89965734386083</v>
      </c>
      <c r="N207" s="36" t="n">
        <v>1.27738870891262</v>
      </c>
      <c r="O207" s="36" t="n">
        <f aca="false">SQRT(M207^2+N207^2)</f>
        <v>4.10354107000102</v>
      </c>
      <c r="P207" s="40" t="n">
        <f aca="false">IF(J207="","",MAX(0,J207-1.96*O207/100))</f>
        <v>0.626112651102746</v>
      </c>
      <c r="Q207" s="40" t="n">
        <f aca="false">IF(J207="","",MIN(1,J207+1.96*O207/100))</f>
        <v>0.786971461046786</v>
      </c>
      <c r="R207" s="32" t="str">
        <f aca="false">IF(L207="","",IF(ABS(L207)&lt;=O207,"Yes","No"))</f>
        <v>Yes</v>
      </c>
      <c r="S207" s="32" t="str">
        <f aca="false">IF(L207="","",IF(ABS(L207)&lt;=1.96*O207,"Yes","No"))</f>
        <v>Yes</v>
      </c>
      <c r="T207" s="59" t="n">
        <f aca="false">IF(D207="","",ROUND(SQRT(((D207+G207)*O207/100)^2+(J207*(D207+G207)*0.07897)^2),0))</f>
        <v>37</v>
      </c>
      <c r="U207" s="32"/>
    </row>
    <row r="208" customFormat="false" ht="15" hidden="false" customHeight="false" outlineLevel="0" collapsed="false">
      <c r="A208" s="32" t="s">
        <v>230</v>
      </c>
      <c r="B208" s="32" t="s">
        <v>398</v>
      </c>
      <c r="C208" s="32" t="s">
        <v>405</v>
      </c>
      <c r="D208" s="59" t="n">
        <v>376</v>
      </c>
      <c r="E208" s="59" t="n">
        <v>392</v>
      </c>
      <c r="F208" s="68" t="n">
        <f aca="false">IF(E208="","",D208-E208)</f>
        <v>-16</v>
      </c>
      <c r="G208" s="59" t="n">
        <v>285</v>
      </c>
      <c r="H208" s="59" t="n">
        <v>296</v>
      </c>
      <c r="I208" s="68" t="n">
        <f aca="false">IF(H208="","",G208-H208)</f>
        <v>-11</v>
      </c>
      <c r="J208" s="40" t="n">
        <f aca="false">IF(OR(D208="",D208+G208=0),"",D208/(D208+G208))</f>
        <v>0.568835098335855</v>
      </c>
      <c r="K208" s="40" t="n">
        <f aca="false">IF(E208="","",E208/(E208+H208))</f>
        <v>0.569767441860465</v>
      </c>
      <c r="L208" s="69" t="n">
        <f aca="false">IF(OR(K208="",J208=""),"",(J208-K208)*100)</f>
        <v>-0.0932343524610357</v>
      </c>
      <c r="M208" s="36" t="n">
        <v>3.89965734386083</v>
      </c>
      <c r="N208" s="36" t="n">
        <v>1.27738870891262</v>
      </c>
      <c r="O208" s="36" t="n">
        <f aca="false">SQRT(M208^2+N208^2)</f>
        <v>4.10354107000102</v>
      </c>
      <c r="P208" s="40" t="n">
        <f aca="false">IF(J208="","",MAX(0,J208-1.96*O208/100))</f>
        <v>0.488405693363835</v>
      </c>
      <c r="Q208" s="40" t="n">
        <f aca="false">IF(J208="","",MIN(1,J208+1.96*O208/100))</f>
        <v>0.649264503307875</v>
      </c>
      <c r="R208" s="32" t="str">
        <f aca="false">IF(L208="","",IF(ABS(L208)&lt;=O208,"Yes","No"))</f>
        <v>Yes</v>
      </c>
      <c r="S208" s="32" t="str">
        <f aca="false">IF(L208="","",IF(ABS(L208)&lt;=1.96*O208,"Yes","No"))</f>
        <v>Yes</v>
      </c>
      <c r="T208" s="59" t="n">
        <f aca="false">IF(D208="","",ROUND(SQRT(((D208+G208)*O208/100)^2+(J208*(D208+G208)*0.07897)^2),0))</f>
        <v>40</v>
      </c>
      <c r="U208" s="32"/>
    </row>
    <row r="209" customFormat="false" ht="15" hidden="false" customHeight="false" outlineLevel="0" collapsed="false">
      <c r="A209" s="32" t="s">
        <v>230</v>
      </c>
      <c r="B209" s="32" t="s">
        <v>398</v>
      </c>
      <c r="C209" s="32" t="s">
        <v>406</v>
      </c>
      <c r="D209" s="59" t="n">
        <v>208</v>
      </c>
      <c r="E209" s="59" t="n">
        <v>212</v>
      </c>
      <c r="F209" s="68" t="n">
        <f aca="false">IF(E209="","",D209-E209)</f>
        <v>-4</v>
      </c>
      <c r="G209" s="59" t="n">
        <v>202</v>
      </c>
      <c r="H209" s="59" t="n">
        <v>217</v>
      </c>
      <c r="I209" s="68" t="n">
        <f aca="false">IF(H209="","",G209-H209)</f>
        <v>-15</v>
      </c>
      <c r="J209" s="40" t="n">
        <f aca="false">IF(OR(D209="",D209+G209=0),"",D209/(D209+G209))</f>
        <v>0.507317073170732</v>
      </c>
      <c r="K209" s="40" t="n">
        <f aca="false">IF(E209="","",E209/(E209+H209))</f>
        <v>0.494172494172494</v>
      </c>
      <c r="L209" s="69" t="n">
        <f aca="false">IF(OR(K209="",J209=""),"",(J209-K209)*100)</f>
        <v>1.31445789982376</v>
      </c>
      <c r="M209" s="36" t="n">
        <v>6.1244360674486</v>
      </c>
      <c r="N209" s="36" t="n">
        <v>1.27738870891262</v>
      </c>
      <c r="O209" s="36" t="n">
        <f aca="false">SQRT(M209^2+N209^2)</f>
        <v>6.25623201759036</v>
      </c>
      <c r="P209" s="40" t="n">
        <f aca="false">IF(J209="","",MAX(0,J209-1.96*O209/100))</f>
        <v>0.384694925625961</v>
      </c>
      <c r="Q209" s="40" t="n">
        <f aca="false">IF(J209="","",MIN(1,J209+1.96*O209/100))</f>
        <v>0.629939220715503</v>
      </c>
      <c r="R209" s="32" t="str">
        <f aca="false">IF(L209="","",IF(ABS(L209)&lt;=O209,"Yes","No"))</f>
        <v>Yes</v>
      </c>
      <c r="S209" s="32" t="str">
        <f aca="false">IF(L209="","",IF(ABS(L209)&lt;=1.96*O209,"Yes","No"))</f>
        <v>Yes</v>
      </c>
      <c r="T209" s="59" t="n">
        <f aca="false">IF(D209="","",ROUND(SQRT(((D209+G209)*O209/100)^2+(J209*(D209+G209)*0.12018)^2),0))</f>
        <v>36</v>
      </c>
      <c r="U209" s="32"/>
    </row>
    <row r="210" customFormat="false" ht="15" hidden="false" customHeight="false" outlineLevel="0" collapsed="false">
      <c r="A210" s="32" t="s">
        <v>230</v>
      </c>
      <c r="B210" s="32" t="s">
        <v>398</v>
      </c>
      <c r="C210" s="32" t="s">
        <v>407</v>
      </c>
      <c r="D210" s="59" t="n">
        <v>420</v>
      </c>
      <c r="E210" s="59" t="n">
        <v>399</v>
      </c>
      <c r="F210" s="68" t="n">
        <f aca="false">IF(E210="","",D210-E210)</f>
        <v>21</v>
      </c>
      <c r="G210" s="59" t="n">
        <v>302</v>
      </c>
      <c r="H210" s="59" t="n">
        <v>329</v>
      </c>
      <c r="I210" s="68" t="n">
        <f aca="false">IF(H210="","",G210-H210)</f>
        <v>-27</v>
      </c>
      <c r="J210" s="40" t="n">
        <f aca="false">IF(OR(D210="",D210+G210=0),"",D210/(D210+G210))</f>
        <v>0.581717451523546</v>
      </c>
      <c r="K210" s="40" t="n">
        <f aca="false">IF(E210="","",E210/(E210+H210))</f>
        <v>0.548076923076923</v>
      </c>
      <c r="L210" s="69" t="n">
        <f aca="false">IF(OR(K210="",J210=""),"",(J210-K210)*100)</f>
        <v>3.36405284466226</v>
      </c>
      <c r="M210" s="36" t="n">
        <v>3.89965734386083</v>
      </c>
      <c r="N210" s="36" t="n">
        <v>1.27738870891262</v>
      </c>
      <c r="O210" s="36" t="n">
        <f aca="false">SQRT(M210^2+N210^2)</f>
        <v>4.10354107000102</v>
      </c>
      <c r="P210" s="40" t="n">
        <f aca="false">IF(J210="","",MAX(0,J210-1.96*O210/100))</f>
        <v>0.501288046551526</v>
      </c>
      <c r="Q210" s="40" t="n">
        <f aca="false">IF(J210="","",MIN(1,J210+1.96*O210/100))</f>
        <v>0.662146856495566</v>
      </c>
      <c r="R210" s="32" t="str">
        <f aca="false">IF(L210="","",IF(ABS(L210)&lt;=O210,"Yes","No"))</f>
        <v>Yes</v>
      </c>
      <c r="S210" s="32" t="str">
        <f aca="false">IF(L210="","",IF(ABS(L210)&lt;=1.96*O210,"Yes","No"))</f>
        <v>Yes</v>
      </c>
      <c r="T210" s="59" t="n">
        <f aca="false">IF(D210="","",ROUND(SQRT(((D210+G210)*O210/100)^2+(J210*(D210+G210)*0.07897)^2),0))</f>
        <v>44</v>
      </c>
      <c r="U210" s="32"/>
    </row>
    <row r="211" customFormat="false" ht="15" hidden="false" customHeight="false" outlineLevel="0" collapsed="false">
      <c r="A211" s="32" t="s">
        <v>230</v>
      </c>
      <c r="B211" s="32" t="s">
        <v>398</v>
      </c>
      <c r="C211" s="32" t="s">
        <v>408</v>
      </c>
      <c r="D211" s="59" t="n">
        <v>647</v>
      </c>
      <c r="E211" s="59" t="n">
        <v>664</v>
      </c>
      <c r="F211" s="68" t="n">
        <f aca="false">IF(E211="","",D211-E211)</f>
        <v>-17</v>
      </c>
      <c r="G211" s="59" t="n">
        <v>639</v>
      </c>
      <c r="H211" s="59" t="n">
        <v>709</v>
      </c>
      <c r="I211" s="68" t="n">
        <f aca="false">IF(H211="","",G211-H211)</f>
        <v>-70</v>
      </c>
      <c r="J211" s="40" t="n">
        <f aca="false">IF(OR(D211="",D211+G211=0),"",D211/(D211+G211))</f>
        <v>0.503110419906687</v>
      </c>
      <c r="K211" s="40" t="n">
        <f aca="false">IF(E211="","",E211/(E211+H211))</f>
        <v>0.483612527312454</v>
      </c>
      <c r="L211" s="69" t="n">
        <f aca="false">IF(OR(K211="",J211=""),"",(J211-K211)*100)</f>
        <v>1.94978925942329</v>
      </c>
      <c r="M211" s="36" t="n">
        <v>3.13000038523245</v>
      </c>
      <c r="N211" s="36" t="n">
        <v>1.27738870891262</v>
      </c>
      <c r="O211" s="36" t="n">
        <f aca="false">SQRT(M211^2+N211^2)</f>
        <v>3.38062484242377</v>
      </c>
      <c r="P211" s="40" t="n">
        <f aca="false">IF(J211="","",MAX(0,J211-1.96*O211/100))</f>
        <v>0.436850172995182</v>
      </c>
      <c r="Q211" s="40" t="n">
        <f aca="false">IF(J211="","",MIN(1,J211+1.96*O211/100))</f>
        <v>0.569370666818193</v>
      </c>
      <c r="R211" s="32" t="str">
        <f aca="false">IF(L211="","",IF(ABS(L211)&lt;=O211,"Yes","No"))</f>
        <v>Yes</v>
      </c>
      <c r="S211" s="32" t="str">
        <f aca="false">IF(L211="","",IF(ABS(L211)&lt;=1.96*O211,"Yes","No"))</f>
        <v>Yes</v>
      </c>
      <c r="T211" s="59" t="n">
        <f aca="false">IF(D211="","",ROUND(SQRT(((D211+G211)*O211/100)^2+(J211*(D211+G211)*0.07933)^2),0))</f>
        <v>67</v>
      </c>
      <c r="U211" s="32"/>
    </row>
    <row r="212" customFormat="false" ht="15" hidden="false" customHeight="false" outlineLevel="0" collapsed="false">
      <c r="A212" s="32" t="s">
        <v>230</v>
      </c>
      <c r="B212" s="32" t="s">
        <v>398</v>
      </c>
      <c r="C212" s="32" t="s">
        <v>409</v>
      </c>
      <c r="D212" s="59" t="n">
        <v>521</v>
      </c>
      <c r="E212" s="59" t="n">
        <v>577</v>
      </c>
      <c r="F212" s="68" t="n">
        <f aca="false">IF(E212="","",D212-E212)</f>
        <v>-56</v>
      </c>
      <c r="G212" s="59" t="n">
        <v>505</v>
      </c>
      <c r="H212" s="59" t="n">
        <v>567</v>
      </c>
      <c r="I212" s="68" t="n">
        <f aca="false">IF(H212="","",G212-H212)</f>
        <v>-62</v>
      </c>
      <c r="J212" s="40" t="n">
        <f aca="false">IF(OR(D212="",D212+G212=0),"",D212/(D212+G212))</f>
        <v>0.507797270955166</v>
      </c>
      <c r="K212" s="40" t="n">
        <f aca="false">IF(E212="","",E212/(E212+H212))</f>
        <v>0.504370629370629</v>
      </c>
      <c r="L212" s="69" t="n">
        <f aca="false">IF(OR(K212="",J212=""),"",(J212-K212)*100)</f>
        <v>0.342664158453632</v>
      </c>
      <c r="M212" s="36" t="n">
        <v>3.13000038523245</v>
      </c>
      <c r="N212" s="36" t="n">
        <v>1.27738870891262</v>
      </c>
      <c r="O212" s="36" t="n">
        <f aca="false">SQRT(M212^2+N212^2)</f>
        <v>3.38062484242377</v>
      </c>
      <c r="P212" s="40" t="n">
        <f aca="false">IF(J212="","",MAX(0,J212-1.96*O212/100))</f>
        <v>0.44153702404366</v>
      </c>
      <c r="Q212" s="40" t="n">
        <f aca="false">IF(J212="","",MIN(1,J212+1.96*O212/100))</f>
        <v>0.574057517866672</v>
      </c>
      <c r="R212" s="32" t="str">
        <f aca="false">IF(L212="","",IF(ABS(L212)&lt;=O212,"Yes","No"))</f>
        <v>Yes</v>
      </c>
      <c r="S212" s="32" t="str">
        <f aca="false">IF(L212="","",IF(ABS(L212)&lt;=1.96*O212,"Yes","No"))</f>
        <v>Yes</v>
      </c>
      <c r="T212" s="59" t="n">
        <f aca="false">IF(D212="","",ROUND(SQRT(((D212+G212)*O212/100)^2+(J212*(D212+G212)*0.07933)^2),0))</f>
        <v>54</v>
      </c>
      <c r="U212" s="32"/>
    </row>
    <row r="213" customFormat="false" ht="15" hidden="false" customHeight="false" outlineLevel="0" collapsed="false">
      <c r="A213" s="32" t="s">
        <v>230</v>
      </c>
      <c r="B213" s="32" t="s">
        <v>398</v>
      </c>
      <c r="C213" s="32" t="s">
        <v>410</v>
      </c>
      <c r="D213" s="59" t="n">
        <v>500</v>
      </c>
      <c r="E213" s="59" t="n">
        <v>470</v>
      </c>
      <c r="F213" s="68" t="n">
        <f aca="false">IF(E213="","",D213-E213)</f>
        <v>30</v>
      </c>
      <c r="G213" s="59" t="n">
        <v>404</v>
      </c>
      <c r="H213" s="59" t="n">
        <v>394</v>
      </c>
      <c r="I213" s="68" t="n">
        <f aca="false">IF(H213="","",G213-H213)</f>
        <v>10</v>
      </c>
      <c r="J213" s="40" t="n">
        <f aca="false">IF(OR(D213="",D213+G213=0),"",D213/(D213+G213))</f>
        <v>0.553097345132743</v>
      </c>
      <c r="K213" s="40" t="n">
        <f aca="false">IF(E213="","",E213/(E213+H213))</f>
        <v>0.543981481481482</v>
      </c>
      <c r="L213" s="69" t="n">
        <f aca="false">IF(OR(K213="",J213=""),"",(J213-K213)*100)</f>
        <v>0.911586365126182</v>
      </c>
      <c r="M213" s="36" t="n">
        <v>3.13000038523245</v>
      </c>
      <c r="N213" s="36" t="n">
        <v>1.27738870891262</v>
      </c>
      <c r="O213" s="36" t="n">
        <f aca="false">SQRT(M213^2+N213^2)</f>
        <v>3.38062484242377</v>
      </c>
      <c r="P213" s="40" t="n">
        <f aca="false">IF(J213="","",MAX(0,J213-1.96*O213/100))</f>
        <v>0.486837098221238</v>
      </c>
      <c r="Q213" s="40" t="n">
        <f aca="false">IF(J213="","",MIN(1,J213+1.96*O213/100))</f>
        <v>0.619357592044249</v>
      </c>
      <c r="R213" s="32" t="str">
        <f aca="false">IF(L213="","",IF(ABS(L213)&lt;=O213,"Yes","No"))</f>
        <v>Yes</v>
      </c>
      <c r="S213" s="32" t="str">
        <f aca="false">IF(L213="","",IF(ABS(L213)&lt;=1.96*O213,"Yes","No"))</f>
        <v>Yes</v>
      </c>
      <c r="T213" s="59" t="n">
        <f aca="false">IF(D213="","",ROUND(SQRT(((D213+G213)*O213/100)^2+(J213*(D213+G213)*0.07933)^2),0))</f>
        <v>50</v>
      </c>
      <c r="U213" s="32"/>
    </row>
    <row r="214" customFormat="false" ht="15" hidden="false" customHeight="false" outlineLevel="0" collapsed="false">
      <c r="A214" s="32" t="s">
        <v>411</v>
      </c>
      <c r="B214" s="32" t="s">
        <v>412</v>
      </c>
      <c r="C214" s="32" t="s">
        <v>413</v>
      </c>
      <c r="D214" s="59" t="n">
        <v>364</v>
      </c>
      <c r="E214" s="59" t="n">
        <v>361</v>
      </c>
      <c r="F214" s="68" t="n">
        <f aca="false">IF(E214="","",D214-E214)</f>
        <v>3</v>
      </c>
      <c r="G214" s="59" t="n">
        <v>684</v>
      </c>
      <c r="H214" s="59" t="n">
        <v>824</v>
      </c>
      <c r="I214" s="68" t="n">
        <f aca="false">IF(H214="","",G214-H214)</f>
        <v>-140</v>
      </c>
      <c r="J214" s="40" t="n">
        <f aca="false">IF(OR(D214="",D214+G214=0),"",D214/(D214+G214))</f>
        <v>0.347328244274809</v>
      </c>
      <c r="K214" s="40" t="n">
        <f aca="false">IF(E214="","",E214/(E214+H214))</f>
        <v>0.30464135021097</v>
      </c>
      <c r="L214" s="69" t="n">
        <f aca="false">IF(OR(K214="",J214=""),"",(J214-K214)*100)</f>
        <v>4.26868940638387</v>
      </c>
      <c r="M214" s="36" t="n">
        <v>3.13000038523245</v>
      </c>
      <c r="N214" s="36" t="n">
        <v>1.27738870891262</v>
      </c>
      <c r="O214" s="36" t="n">
        <f aca="false">SQRT(M214^2+N214^2)</f>
        <v>3.38062484242377</v>
      </c>
      <c r="P214" s="40" t="n">
        <f aca="false">IF(J214="","",MAX(0,J214-1.96*O214/100))</f>
        <v>0.281067997363303</v>
      </c>
      <c r="Q214" s="40" t="n">
        <f aca="false">IF(J214="","",MIN(1,J214+1.96*O214/100))</f>
        <v>0.413588491186315</v>
      </c>
      <c r="R214" s="32" t="str">
        <f aca="false">IF(L214="","",IF(ABS(L214)&lt;=O214,"Yes","No"))</f>
        <v>No</v>
      </c>
      <c r="S214" s="32" t="str">
        <f aca="false">IF(L214="","",IF(ABS(L214)&lt;=1.96*O214,"Yes","No"))</f>
        <v>Yes</v>
      </c>
      <c r="T214" s="59" t="n">
        <f aca="false">IF(D214="","",ROUND(SQRT(((D214+G214)*O214/100)^2+(J214*(D214+G214)*0.07933)^2),0))</f>
        <v>46</v>
      </c>
      <c r="U214" s="32"/>
    </row>
    <row r="215" customFormat="false" ht="15" hidden="false" customHeight="false" outlineLevel="0" collapsed="false">
      <c r="A215" s="32" t="s">
        <v>411</v>
      </c>
      <c r="B215" s="32" t="s">
        <v>414</v>
      </c>
      <c r="C215" s="32" t="s">
        <v>415</v>
      </c>
      <c r="D215" s="59" t="n">
        <v>1061</v>
      </c>
      <c r="E215" s="59" t="n">
        <v>1021</v>
      </c>
      <c r="F215" s="68" t="n">
        <f aca="false">IF(E215="","",D215-E215)</f>
        <v>40</v>
      </c>
      <c r="G215" s="59" t="n">
        <v>1727</v>
      </c>
      <c r="H215" s="59" t="n">
        <v>1984</v>
      </c>
      <c r="I215" s="68" t="n">
        <f aca="false">IF(H215="","",G215-H215)</f>
        <v>-257</v>
      </c>
      <c r="J215" s="40" t="n">
        <f aca="false">IF(OR(D215="",D215+G215=0),"",D215/(D215+G215))</f>
        <v>0.380559540889527</v>
      </c>
      <c r="K215" s="40" t="n">
        <f aca="false">IF(E215="","",E215/(E215+H215))</f>
        <v>0.339767054908486</v>
      </c>
      <c r="L215" s="69" t="n">
        <f aca="false">IF(OR(K215="",J215=""),"",(J215-K215)*100)</f>
        <v>4.07924859810407</v>
      </c>
      <c r="M215" s="36" t="n">
        <v>3.13000038523245</v>
      </c>
      <c r="N215" s="36" t="n">
        <v>1.27738870891262</v>
      </c>
      <c r="O215" s="36" t="n">
        <f aca="false">SQRT(M215^2+N215^2)</f>
        <v>3.38062484242377</v>
      </c>
      <c r="P215" s="40" t="n">
        <f aca="false">IF(J215="","",MAX(0,J215-1.96*O215/100))</f>
        <v>0.314299293978021</v>
      </c>
      <c r="Q215" s="40" t="n">
        <f aca="false">IF(J215="","",MIN(1,J215+1.96*O215/100))</f>
        <v>0.446819787801032</v>
      </c>
      <c r="R215" s="32" t="str">
        <f aca="false">IF(L215="","",IF(ABS(L215)&lt;=O215,"Yes","No"))</f>
        <v>No</v>
      </c>
      <c r="S215" s="32" t="str">
        <f aca="false">IF(L215="","",IF(ABS(L215)&lt;=1.96*O215,"Yes","No"))</f>
        <v>Yes</v>
      </c>
      <c r="T215" s="59" t="n">
        <f aca="false">IF(D215="","",ROUND(SQRT(((D215+G215)*O215/100)^2+(J215*(D215+G215)*0.07933)^2),0))</f>
        <v>126</v>
      </c>
      <c r="U215" s="32"/>
    </row>
    <row r="216" customFormat="false" ht="15" hidden="false" customHeight="false" outlineLevel="0" collapsed="false">
      <c r="A216" s="32" t="s">
        <v>411</v>
      </c>
      <c r="B216" s="32" t="s">
        <v>416</v>
      </c>
      <c r="C216" s="32" t="s">
        <v>417</v>
      </c>
      <c r="D216" s="59" t="n">
        <v>351</v>
      </c>
      <c r="E216" s="59" t="n">
        <v>380</v>
      </c>
      <c r="F216" s="68" t="n">
        <f aca="false">IF(E216="","",D216-E216)</f>
        <v>-29</v>
      </c>
      <c r="G216" s="59" t="n">
        <v>539</v>
      </c>
      <c r="H216" s="59" t="n">
        <v>732</v>
      </c>
      <c r="I216" s="68" t="n">
        <f aca="false">IF(H216="","",G216-H216)</f>
        <v>-193</v>
      </c>
      <c r="J216" s="40" t="n">
        <f aca="false">IF(OR(D216="",D216+G216=0),"",D216/(D216+G216))</f>
        <v>0.39438202247191</v>
      </c>
      <c r="K216" s="40" t="n">
        <f aca="false">IF(E216="","",E216/(E216+H216))</f>
        <v>0.341726618705036</v>
      </c>
      <c r="L216" s="69" t="n">
        <f aca="false">IF(OR(K216="",J216=""),"",(J216-K216)*100)</f>
        <v>5.26554037668742</v>
      </c>
      <c r="M216" s="36" t="n">
        <v>3.13000038523245</v>
      </c>
      <c r="N216" s="36" t="n">
        <v>1.27738870891262</v>
      </c>
      <c r="O216" s="36" t="n">
        <f aca="false">SQRT(M216^2+N216^2)</f>
        <v>3.38062484242377</v>
      </c>
      <c r="P216" s="40" t="n">
        <f aca="false">IF(J216="","",MAX(0,J216-1.96*O216/100))</f>
        <v>0.328121775560404</v>
      </c>
      <c r="Q216" s="40" t="n">
        <f aca="false">IF(J216="","",MIN(1,J216+1.96*O216/100))</f>
        <v>0.460642269383416</v>
      </c>
      <c r="R216" s="32" t="str">
        <f aca="false">IF(L216="","",IF(ABS(L216)&lt;=O216,"Yes","No"))</f>
        <v>No</v>
      </c>
      <c r="S216" s="32" t="str">
        <f aca="false">IF(L216="","",IF(ABS(L216)&lt;=1.96*O216,"Yes","No"))</f>
        <v>Yes</v>
      </c>
      <c r="T216" s="59" t="n">
        <f aca="false">IF(D216="","",ROUND(SQRT(((D216+G216)*O216/100)^2+(J216*(D216+G216)*0.07933)^2),0))</f>
        <v>41</v>
      </c>
      <c r="U216" s="32"/>
    </row>
    <row r="217" customFormat="false" ht="15" hidden="false" customHeight="false" outlineLevel="0" collapsed="false">
      <c r="A217" s="32" t="s">
        <v>418</v>
      </c>
      <c r="B217" s="32" t="s">
        <v>419</v>
      </c>
      <c r="C217" s="32" t="s">
        <v>420</v>
      </c>
      <c r="D217" s="59" t="n">
        <v>227</v>
      </c>
      <c r="E217" s="59" t="n">
        <v>526</v>
      </c>
      <c r="F217" s="68" t="n">
        <f aca="false">IF(E217="","",D217-E217)</f>
        <v>-299</v>
      </c>
      <c r="G217" s="59" t="n">
        <v>320</v>
      </c>
      <c r="H217" s="59" t="n">
        <v>747</v>
      </c>
      <c r="I217" s="68" t="n">
        <f aca="false">IF(H217="","",G217-H217)</f>
        <v>-427</v>
      </c>
      <c r="J217" s="40" t="n">
        <f aca="false">IF(OR(D217="",D217+G217=0),"",D217/(D217+G217))</f>
        <v>0.414990859232176</v>
      </c>
      <c r="K217" s="40" t="n">
        <f aca="false">IF(E217="","",E217/(E217+H217))</f>
        <v>0.413197172034564</v>
      </c>
      <c r="L217" s="69" t="n">
        <f aca="false">IF(OR(K217="",J217=""),"",(J217-K217)*100)</f>
        <v>0.179368719761147</v>
      </c>
      <c r="M217" s="36" t="n">
        <v>3.89965734386083</v>
      </c>
      <c r="N217" s="36" t="n">
        <v>1.27738870891262</v>
      </c>
      <c r="O217" s="36" t="n">
        <f aca="false">SQRT(M217^2+N217^2)</f>
        <v>4.10354107000102</v>
      </c>
      <c r="P217" s="40" t="n">
        <f aca="false">IF(J217="","",MAX(0,J217-1.96*O217/100))</f>
        <v>0.334561454260156</v>
      </c>
      <c r="Q217" s="40" t="n">
        <f aca="false">IF(J217="","",MIN(1,J217+1.96*O217/100))</f>
        <v>0.495420264204196</v>
      </c>
      <c r="R217" s="32" t="str">
        <f aca="false">IF(L217="","",IF(ABS(L217)&lt;=O217,"Yes","No"))</f>
        <v>Yes</v>
      </c>
      <c r="S217" s="32" t="str">
        <f aca="false">IF(L217="","",IF(ABS(L217)&lt;=1.96*O217,"Yes","No"))</f>
        <v>Yes</v>
      </c>
      <c r="T217" s="59" t="n">
        <f aca="false">IF(D217="","",ROUND(SQRT(((D217+G217)*O217/100)^2+(J217*(D217+G217)*0.07897)^2),0))</f>
        <v>29</v>
      </c>
      <c r="U217" s="32"/>
    </row>
    <row r="218" customFormat="false" ht="15" hidden="false" customHeight="false" outlineLevel="0" collapsed="false">
      <c r="A218" s="32" t="s">
        <v>418</v>
      </c>
      <c r="B218" s="32" t="s">
        <v>419</v>
      </c>
      <c r="C218" s="32" t="s">
        <v>421</v>
      </c>
      <c r="D218" s="59" t="n">
        <v>607</v>
      </c>
      <c r="E218" s="59" t="n">
        <v>648</v>
      </c>
      <c r="F218" s="68" t="n">
        <f aca="false">IF(E218="","",D218-E218)</f>
        <v>-41</v>
      </c>
      <c r="G218" s="59" t="n">
        <v>628</v>
      </c>
      <c r="H218" s="59" t="n">
        <v>679</v>
      </c>
      <c r="I218" s="68" t="n">
        <f aca="false">IF(H218="","",G218-H218)</f>
        <v>-51</v>
      </c>
      <c r="J218" s="40" t="n">
        <f aca="false">IF(OR(D218="",D218+G218=0),"",D218/(D218+G218))</f>
        <v>0.491497975708502</v>
      </c>
      <c r="K218" s="40" t="n">
        <f aca="false">IF(E218="","",E218/(E218+H218))</f>
        <v>0.488319517709118</v>
      </c>
      <c r="L218" s="69" t="n">
        <f aca="false">IF(OR(K218="",J218=""),"",(J218-K218)*100)</f>
        <v>0.317845799938371</v>
      </c>
      <c r="M218" s="36" t="n">
        <v>3.13000038523245</v>
      </c>
      <c r="N218" s="36" t="n">
        <v>1.27738870891262</v>
      </c>
      <c r="O218" s="36" t="n">
        <f aca="false">SQRT(M218^2+N218^2)</f>
        <v>3.38062484242377</v>
      </c>
      <c r="P218" s="40" t="n">
        <f aca="false">IF(J218="","",MAX(0,J218-1.96*O218/100))</f>
        <v>0.425237728796996</v>
      </c>
      <c r="Q218" s="40" t="n">
        <f aca="false">IF(J218="","",MIN(1,J218+1.96*O218/100))</f>
        <v>0.557758222620008</v>
      </c>
      <c r="R218" s="32" t="str">
        <f aca="false">IF(L218="","",IF(ABS(L218)&lt;=O218,"Yes","No"))</f>
        <v>Yes</v>
      </c>
      <c r="S218" s="32" t="str">
        <f aca="false">IF(L218="","",IF(ABS(L218)&lt;=1.96*O218,"Yes","No"))</f>
        <v>Yes</v>
      </c>
      <c r="T218" s="59" t="n">
        <f aca="false">IF(D218="","",ROUND(SQRT(((D218+G218)*O218/100)^2+(J218*(D218+G218)*0.07933)^2),0))</f>
        <v>64</v>
      </c>
      <c r="U218" s="32"/>
    </row>
    <row r="219" customFormat="false" ht="15" hidden="false" customHeight="false" outlineLevel="0" collapsed="false">
      <c r="A219" s="32" t="s">
        <v>418</v>
      </c>
      <c r="B219" s="32" t="s">
        <v>422</v>
      </c>
      <c r="C219" s="32" t="s">
        <v>423</v>
      </c>
      <c r="D219" s="59" t="n">
        <v>316</v>
      </c>
      <c r="E219" s="59"/>
      <c r="F219" s="68" t="str">
        <f aca="false">IF(E219="","",D219-E219)</f>
        <v/>
      </c>
      <c r="G219" s="59" t="n">
        <v>447</v>
      </c>
      <c r="H219" s="59"/>
      <c r="I219" s="68" t="str">
        <f aca="false">IF(H219="","",G219-H219)</f>
        <v/>
      </c>
      <c r="J219" s="40" t="n">
        <f aca="false">IF(OR(D219="",D219+G219=0),"",D219/(D219+G219))</f>
        <v>0.414154652686763</v>
      </c>
      <c r="K219" s="40" t="str">
        <f aca="false">IF(E219="","",E219/(E219+H219))</f>
        <v/>
      </c>
      <c r="L219" s="69" t="str">
        <f aca="false">IF(OR(K219="",J219=""),"",(J219-K219)*100)</f>
        <v/>
      </c>
      <c r="M219" s="36" t="n">
        <v>3.89965734386083</v>
      </c>
      <c r="N219" s="36" t="n">
        <v>1.27738870891262</v>
      </c>
      <c r="O219" s="36" t="n">
        <f aca="false">SQRT(M219^2+N219^2)</f>
        <v>4.10354107000102</v>
      </c>
      <c r="P219" s="40" t="n">
        <f aca="false">IF(J219="","",MAX(0,J219-1.96*O219/100))</f>
        <v>0.333725247714743</v>
      </c>
      <c r="Q219" s="40" t="n">
        <f aca="false">IF(J219="","",MIN(1,J219+1.96*O219/100))</f>
        <v>0.494584057658783</v>
      </c>
      <c r="R219" s="32" t="str">
        <f aca="false">IF(L219="","",IF(ABS(L219)&lt;=O219,"Yes","No"))</f>
        <v/>
      </c>
      <c r="S219" s="32" t="str">
        <f aca="false">IF(L219="","",IF(ABS(L219)&lt;=1.96*O219,"Yes","No"))</f>
        <v/>
      </c>
      <c r="T219" s="59" t="n">
        <f aca="false">IF(D219="","",ROUND(SQRT(((D219+G219)*O219/100)^2+(J219*(D219+G219)*0.07897)^2),0))</f>
        <v>40</v>
      </c>
      <c r="U219" s="32" t="s">
        <v>774</v>
      </c>
    </row>
    <row r="220" customFormat="false" ht="15" hidden="false" customHeight="false" outlineLevel="0" collapsed="false">
      <c r="A220" s="32" t="s">
        <v>418</v>
      </c>
      <c r="B220" s="32" t="s">
        <v>422</v>
      </c>
      <c r="C220" s="32" t="s">
        <v>424</v>
      </c>
      <c r="D220" s="59" t="n">
        <v>323</v>
      </c>
      <c r="E220" s="59"/>
      <c r="F220" s="68" t="str">
        <f aca="false">IF(E220="","",D220-E220)</f>
        <v/>
      </c>
      <c r="G220" s="59" t="n">
        <v>439</v>
      </c>
      <c r="H220" s="59"/>
      <c r="I220" s="68" t="str">
        <f aca="false">IF(H220="","",G220-H220)</f>
        <v/>
      </c>
      <c r="J220" s="40" t="n">
        <f aca="false">IF(OR(D220="",D220+G220=0),"",D220/(D220+G220))</f>
        <v>0.423884514435696</v>
      </c>
      <c r="K220" s="40" t="str">
        <f aca="false">IF(E220="","",E220/(E220+H220))</f>
        <v/>
      </c>
      <c r="L220" s="69" t="str">
        <f aca="false">IF(OR(K220="",J220=""),"",(J220-K220)*100)</f>
        <v/>
      </c>
      <c r="M220" s="36" t="n">
        <v>3.89965734386083</v>
      </c>
      <c r="N220" s="36" t="n">
        <v>1.27738870891262</v>
      </c>
      <c r="O220" s="36" t="n">
        <f aca="false">SQRT(M220^2+N220^2)</f>
        <v>4.10354107000102</v>
      </c>
      <c r="P220" s="40" t="n">
        <f aca="false">IF(J220="","",MAX(0,J220-1.96*O220/100))</f>
        <v>0.343455109463676</v>
      </c>
      <c r="Q220" s="40" t="n">
        <f aca="false">IF(J220="","",MIN(1,J220+1.96*O220/100))</f>
        <v>0.504313919407716</v>
      </c>
      <c r="R220" s="32" t="str">
        <f aca="false">IF(L220="","",IF(ABS(L220)&lt;=O220,"Yes","No"))</f>
        <v/>
      </c>
      <c r="S220" s="32" t="str">
        <f aca="false">IF(L220="","",IF(ABS(L220)&lt;=1.96*O220,"Yes","No"))</f>
        <v/>
      </c>
      <c r="T220" s="59" t="n">
        <f aca="false">IF(D220="","",ROUND(SQRT(((D220+G220)*O220/100)^2+(J220*(D220+G220)*0.07897)^2),0))</f>
        <v>40</v>
      </c>
      <c r="U220" s="32" t="s">
        <v>774</v>
      </c>
    </row>
    <row r="221" customFormat="false" ht="15" hidden="false" customHeight="false" outlineLevel="0" collapsed="false">
      <c r="A221" s="32" t="s">
        <v>418</v>
      </c>
      <c r="B221" s="32" t="s">
        <v>425</v>
      </c>
      <c r="C221" s="32" t="s">
        <v>426</v>
      </c>
      <c r="D221" s="59" t="n">
        <v>425</v>
      </c>
      <c r="E221" s="59" t="n">
        <v>441</v>
      </c>
      <c r="F221" s="68" t="n">
        <f aca="false">IF(E221="","",D221-E221)</f>
        <v>-16</v>
      </c>
      <c r="G221" s="59" t="n">
        <v>449</v>
      </c>
      <c r="H221" s="59" t="n">
        <v>513</v>
      </c>
      <c r="I221" s="68" t="n">
        <f aca="false">IF(H221="","",G221-H221)</f>
        <v>-64</v>
      </c>
      <c r="J221" s="40" t="n">
        <f aca="false">IF(OR(D221="",D221+G221=0),"",D221/(D221+G221))</f>
        <v>0.486270022883295</v>
      </c>
      <c r="K221" s="40" t="n">
        <f aca="false">IF(E221="","",E221/(E221+H221))</f>
        <v>0.462264150943396</v>
      </c>
      <c r="L221" s="69" t="n">
        <f aca="false">IF(OR(K221="",J221=""),"",(J221-K221)*100)</f>
        <v>2.4005871939899</v>
      </c>
      <c r="M221" s="36" t="n">
        <v>3.13000038523245</v>
      </c>
      <c r="N221" s="36" t="n">
        <v>1.27738870891262</v>
      </c>
      <c r="O221" s="36" t="n">
        <f aca="false">SQRT(M221^2+N221^2)</f>
        <v>3.38062484242377</v>
      </c>
      <c r="P221" s="40" t="n">
        <f aca="false">IF(J221="","",MAX(0,J221-1.96*O221/100))</f>
        <v>0.420009775971789</v>
      </c>
      <c r="Q221" s="40" t="n">
        <f aca="false">IF(J221="","",MIN(1,J221+1.96*O221/100))</f>
        <v>0.552530269794801</v>
      </c>
      <c r="R221" s="32" t="str">
        <f aca="false">IF(L221="","",IF(ABS(L221)&lt;=O221,"Yes","No"))</f>
        <v>Yes</v>
      </c>
      <c r="S221" s="32" t="str">
        <f aca="false">IF(L221="","",IF(ABS(L221)&lt;=1.96*O221,"Yes","No"))</f>
        <v>Yes</v>
      </c>
      <c r="T221" s="59" t="n">
        <f aca="false">IF(D221="","",ROUND(SQRT(((D221+G221)*O221/100)^2+(J221*(D221+G221)*0.07933)^2),0))</f>
        <v>45</v>
      </c>
      <c r="U221" s="32"/>
    </row>
    <row r="222" customFormat="false" ht="15" hidden="false" customHeight="false" outlineLevel="0" collapsed="false">
      <c r="A222" s="32" t="s">
        <v>418</v>
      </c>
      <c r="B222" s="32" t="s">
        <v>293</v>
      </c>
      <c r="C222" s="32" t="s">
        <v>427</v>
      </c>
      <c r="D222" s="59" t="n">
        <v>574</v>
      </c>
      <c r="E222" s="59" t="n">
        <v>605</v>
      </c>
      <c r="F222" s="68" t="n">
        <f aca="false">IF(E222="","",D222-E222)</f>
        <v>-31</v>
      </c>
      <c r="G222" s="59" t="n">
        <v>334</v>
      </c>
      <c r="H222" s="59" t="n">
        <v>353</v>
      </c>
      <c r="I222" s="68" t="n">
        <f aca="false">IF(H222="","",G222-H222)</f>
        <v>-19</v>
      </c>
      <c r="J222" s="40" t="n">
        <f aca="false">IF(OR(D222="",D222+G222=0),"",D222/(D222+G222))</f>
        <v>0.63215859030837</v>
      </c>
      <c r="K222" s="40" t="n">
        <f aca="false">IF(E222="","",E222/(E222+H222))</f>
        <v>0.631524008350731</v>
      </c>
      <c r="L222" s="69" t="n">
        <f aca="false">IF(OR(K222="",J222=""),"",(J222-K222)*100)</f>
        <v>0.0634581957639435</v>
      </c>
      <c r="M222" s="36" t="n">
        <v>3.13000038523245</v>
      </c>
      <c r="N222" s="36" t="n">
        <v>1.27738870891262</v>
      </c>
      <c r="O222" s="36" t="n">
        <f aca="false">SQRT(M222^2+N222^2)</f>
        <v>3.38062484242377</v>
      </c>
      <c r="P222" s="40" t="n">
        <f aca="false">IF(J222="","",MAX(0,J222-1.96*O222/100))</f>
        <v>0.565898343396864</v>
      </c>
      <c r="Q222" s="40" t="n">
        <f aca="false">IF(J222="","",MIN(1,J222+1.96*O222/100))</f>
        <v>0.698418837219876</v>
      </c>
      <c r="R222" s="32" t="str">
        <f aca="false">IF(L222="","",IF(ABS(L222)&lt;=O222,"Yes","No"))</f>
        <v>Yes</v>
      </c>
      <c r="S222" s="32" t="str">
        <f aca="false">IF(L222="","",IF(ABS(L222)&lt;=1.96*O222,"Yes","No"))</f>
        <v>Yes</v>
      </c>
      <c r="T222" s="59" t="n">
        <f aca="false">IF(D222="","",ROUND(SQRT(((D222+G222)*O222/100)^2+(J222*(D222+G222)*0.07933)^2),0))</f>
        <v>55</v>
      </c>
      <c r="U222" s="32"/>
    </row>
    <row r="223" customFormat="false" ht="15" hidden="false" customHeight="false" outlineLevel="0" collapsed="false">
      <c r="A223" s="32" t="s">
        <v>418</v>
      </c>
      <c r="B223" s="32" t="s">
        <v>293</v>
      </c>
      <c r="C223" s="32" t="s">
        <v>428</v>
      </c>
      <c r="D223" s="59" t="n">
        <v>789</v>
      </c>
      <c r="E223" s="59" t="n">
        <v>841</v>
      </c>
      <c r="F223" s="68" t="n">
        <f aca="false">IF(E223="","",D223-E223)</f>
        <v>-52</v>
      </c>
      <c r="G223" s="59" t="n">
        <v>472</v>
      </c>
      <c r="H223" s="59" t="n">
        <v>547</v>
      </c>
      <c r="I223" s="68" t="n">
        <f aca="false">IF(H223="","",G223-H223)</f>
        <v>-75</v>
      </c>
      <c r="J223" s="40" t="n">
        <f aca="false">IF(OR(D223="",D223+G223=0),"",D223/(D223+G223))</f>
        <v>0.625693893735131</v>
      </c>
      <c r="K223" s="40" t="n">
        <f aca="false">IF(E223="","",E223/(E223+H223))</f>
        <v>0.605907780979827</v>
      </c>
      <c r="L223" s="69" t="n">
        <f aca="false">IF(OR(K223="",J223=""),"",(J223-K223)*100)</f>
        <v>1.97861127553037</v>
      </c>
      <c r="M223" s="36" t="n">
        <v>3.13000038523245</v>
      </c>
      <c r="N223" s="36" t="n">
        <v>1.27738870891262</v>
      </c>
      <c r="O223" s="36" t="n">
        <f aca="false">SQRT(M223^2+N223^2)</f>
        <v>3.38062484242377</v>
      </c>
      <c r="P223" s="40" t="n">
        <f aca="false">IF(J223="","",MAX(0,J223-1.96*O223/100))</f>
        <v>0.559433646823625</v>
      </c>
      <c r="Q223" s="40" t="n">
        <f aca="false">IF(J223="","",MIN(1,J223+1.96*O223/100))</f>
        <v>0.691954140646637</v>
      </c>
      <c r="R223" s="32" t="str">
        <f aca="false">IF(L223="","",IF(ABS(L223)&lt;=O223,"Yes","No"))</f>
        <v>Yes</v>
      </c>
      <c r="S223" s="32" t="str">
        <f aca="false">IF(L223="","",IF(ABS(L223)&lt;=1.96*O223,"Yes","No"))</f>
        <v>Yes</v>
      </c>
      <c r="T223" s="59" t="n">
        <f aca="false">IF(D223="","",ROUND(SQRT(((D223+G223)*O223/100)^2+(J223*(D223+G223)*0.07933)^2),0))</f>
        <v>76</v>
      </c>
      <c r="U223" s="32"/>
    </row>
    <row r="224" customFormat="false" ht="15" hidden="false" customHeight="false" outlineLevel="0" collapsed="false">
      <c r="A224" s="32" t="s">
        <v>418</v>
      </c>
      <c r="B224" s="32" t="s">
        <v>293</v>
      </c>
      <c r="C224" s="32" t="s">
        <v>429</v>
      </c>
      <c r="D224" s="59" t="n">
        <v>586</v>
      </c>
      <c r="E224" s="59" t="n">
        <v>630</v>
      </c>
      <c r="F224" s="68" t="n">
        <f aca="false">IF(E224="","",D224-E224)</f>
        <v>-44</v>
      </c>
      <c r="G224" s="59" t="n">
        <v>309</v>
      </c>
      <c r="H224" s="59" t="n">
        <v>301</v>
      </c>
      <c r="I224" s="68" t="n">
        <f aca="false">IF(H224="","",G224-H224)</f>
        <v>8</v>
      </c>
      <c r="J224" s="40" t="n">
        <f aca="false">IF(OR(D224="",D224+G224=0),"",D224/(D224+G224))</f>
        <v>0.654748603351955</v>
      </c>
      <c r="K224" s="40" t="n">
        <f aca="false">IF(E224="","",E224/(E224+H224))</f>
        <v>0.676691729323308</v>
      </c>
      <c r="L224" s="69" t="n">
        <f aca="false">IF(OR(K224="",J224=""),"",(J224-K224)*100)</f>
        <v>-2.1943125971353</v>
      </c>
      <c r="M224" s="36" t="n">
        <v>3.13000038523245</v>
      </c>
      <c r="N224" s="36" t="n">
        <v>1.27738870891262</v>
      </c>
      <c r="O224" s="36" t="n">
        <f aca="false">SQRT(M224^2+N224^2)</f>
        <v>3.38062484242377</v>
      </c>
      <c r="P224" s="40" t="n">
        <f aca="false">IF(J224="","",MAX(0,J224-1.96*O224/100))</f>
        <v>0.58848835644045</v>
      </c>
      <c r="Q224" s="40" t="n">
        <f aca="false">IF(J224="","",MIN(1,J224+1.96*O224/100))</f>
        <v>0.721008850263461</v>
      </c>
      <c r="R224" s="32" t="str">
        <f aca="false">IF(L224="","",IF(ABS(L224)&lt;=O224,"Yes","No"))</f>
        <v>Yes</v>
      </c>
      <c r="S224" s="32" t="str">
        <f aca="false">IF(L224="","",IF(ABS(L224)&lt;=1.96*O224,"Yes","No"))</f>
        <v>Yes</v>
      </c>
      <c r="T224" s="59" t="n">
        <f aca="false">IF(D224="","",ROUND(SQRT(((D224+G224)*O224/100)^2+(J224*(D224+G224)*0.07933)^2),0))</f>
        <v>55</v>
      </c>
      <c r="U224" s="32"/>
    </row>
    <row r="225" customFormat="false" ht="15" hidden="false" customHeight="false" outlineLevel="0" collapsed="false">
      <c r="A225" s="32" t="s">
        <v>418</v>
      </c>
      <c r="B225" s="32" t="s">
        <v>293</v>
      </c>
      <c r="C225" s="32" t="s">
        <v>430</v>
      </c>
      <c r="D225" s="59" t="n">
        <v>433</v>
      </c>
      <c r="E225" s="59" t="n">
        <v>463</v>
      </c>
      <c r="F225" s="68" t="n">
        <f aca="false">IF(E225="","",D225-E225)</f>
        <v>-30</v>
      </c>
      <c r="G225" s="59" t="n">
        <v>220</v>
      </c>
      <c r="H225" s="59" t="n">
        <v>238</v>
      </c>
      <c r="I225" s="68" t="n">
        <f aca="false">IF(H225="","",G225-H225)</f>
        <v>-18</v>
      </c>
      <c r="J225" s="40" t="n">
        <f aca="false">IF(OR(D225="",D225+G225=0),"",D225/(D225+G225))</f>
        <v>0.663093415007657</v>
      </c>
      <c r="K225" s="40" t="n">
        <f aca="false">IF(E225="","",E225/(E225+H225))</f>
        <v>0.660485021398003</v>
      </c>
      <c r="L225" s="69" t="n">
        <f aca="false">IF(OR(K225="",J225=""),"",(J225-K225)*100)</f>
        <v>0.260839360965415</v>
      </c>
      <c r="M225" s="36" t="n">
        <v>3.89965734386083</v>
      </c>
      <c r="N225" s="36" t="n">
        <v>1.27738870891262</v>
      </c>
      <c r="O225" s="36" t="n">
        <f aca="false">SQRT(M225^2+N225^2)</f>
        <v>4.10354107000102</v>
      </c>
      <c r="P225" s="40" t="n">
        <f aca="false">IF(J225="","",MAX(0,J225-1.96*O225/100))</f>
        <v>0.582664010035637</v>
      </c>
      <c r="Q225" s="40" t="n">
        <f aca="false">IF(J225="","",MIN(1,J225+1.96*O225/100))</f>
        <v>0.743522819979677</v>
      </c>
      <c r="R225" s="32" t="str">
        <f aca="false">IF(L225="","",IF(ABS(L225)&lt;=O225,"Yes","No"))</f>
        <v>Yes</v>
      </c>
      <c r="S225" s="32" t="str">
        <f aca="false">IF(L225="","",IF(ABS(L225)&lt;=1.96*O225,"Yes","No"))</f>
        <v>Yes</v>
      </c>
      <c r="T225" s="59" t="n">
        <f aca="false">IF(D225="","",ROUND(SQRT(((D225+G225)*O225/100)^2+(J225*(D225+G225)*0.07897)^2),0))</f>
        <v>43</v>
      </c>
      <c r="U225" s="32"/>
    </row>
    <row r="226" customFormat="false" ht="15" hidden="false" customHeight="false" outlineLevel="0" collapsed="false">
      <c r="A226" s="32" t="s">
        <v>418</v>
      </c>
      <c r="B226" s="32" t="s">
        <v>293</v>
      </c>
      <c r="C226" s="32" t="s">
        <v>431</v>
      </c>
      <c r="D226" s="59" t="n">
        <v>582</v>
      </c>
      <c r="E226" s="59" t="n">
        <v>594</v>
      </c>
      <c r="F226" s="68" t="n">
        <f aca="false">IF(E226="","",D226-E226)</f>
        <v>-12</v>
      </c>
      <c r="G226" s="59" t="n">
        <v>341</v>
      </c>
      <c r="H226" s="59" t="n">
        <v>383</v>
      </c>
      <c r="I226" s="68" t="n">
        <f aca="false">IF(H226="","",G226-H226)</f>
        <v>-42</v>
      </c>
      <c r="J226" s="40" t="n">
        <f aca="false">IF(OR(D226="",D226+G226=0),"",D226/(D226+G226))</f>
        <v>0.630552546045504</v>
      </c>
      <c r="K226" s="40" t="n">
        <f aca="false">IF(E226="","",E226/(E226+H226))</f>
        <v>0.607983623336745</v>
      </c>
      <c r="L226" s="69" t="n">
        <f aca="false">IF(OR(K226="",J226=""),"",(J226-K226)*100)</f>
        <v>2.25689227087587</v>
      </c>
      <c r="M226" s="36" t="n">
        <v>3.13000038523245</v>
      </c>
      <c r="N226" s="36" t="n">
        <v>1.27738870891262</v>
      </c>
      <c r="O226" s="36" t="n">
        <f aca="false">SQRT(M226^2+N226^2)</f>
        <v>3.38062484242377</v>
      </c>
      <c r="P226" s="40" t="n">
        <f aca="false">IF(J226="","",MAX(0,J226-1.96*O226/100))</f>
        <v>0.564292299133998</v>
      </c>
      <c r="Q226" s="40" t="n">
        <f aca="false">IF(J226="","",MIN(1,J226+1.96*O226/100))</f>
        <v>0.69681279295701</v>
      </c>
      <c r="R226" s="32" t="str">
        <f aca="false">IF(L226="","",IF(ABS(L226)&lt;=O226,"Yes","No"))</f>
        <v>Yes</v>
      </c>
      <c r="S226" s="32" t="str">
        <f aca="false">IF(L226="","",IF(ABS(L226)&lt;=1.96*O226,"Yes","No"))</f>
        <v>Yes</v>
      </c>
      <c r="T226" s="59" t="n">
        <f aca="false">IF(D226="","",ROUND(SQRT(((D226+G226)*O226/100)^2+(J226*(D226+G226)*0.07933)^2),0))</f>
        <v>56</v>
      </c>
      <c r="U226" s="32"/>
    </row>
    <row r="227" customFormat="false" ht="15" hidden="false" customHeight="false" outlineLevel="0" collapsed="false">
      <c r="A227" s="32" t="s">
        <v>418</v>
      </c>
      <c r="B227" s="32" t="s">
        <v>293</v>
      </c>
      <c r="C227" s="32" t="s">
        <v>432</v>
      </c>
      <c r="D227" s="59" t="n">
        <v>758</v>
      </c>
      <c r="E227" s="59" t="n">
        <v>777</v>
      </c>
      <c r="F227" s="68" t="n">
        <f aca="false">IF(E227="","",D227-E227)</f>
        <v>-19</v>
      </c>
      <c r="G227" s="59" t="n">
        <v>379</v>
      </c>
      <c r="H227" s="59" t="n">
        <v>422</v>
      </c>
      <c r="I227" s="68" t="n">
        <f aca="false">IF(H227="","",G227-H227)</f>
        <v>-43</v>
      </c>
      <c r="J227" s="40" t="n">
        <f aca="false">IF(OR(D227="",D227+G227=0),"",D227/(D227+G227))</f>
        <v>0.666666666666667</v>
      </c>
      <c r="K227" s="40" t="n">
        <f aca="false">IF(E227="","",E227/(E227+H227))</f>
        <v>0.648040033361134</v>
      </c>
      <c r="L227" s="69" t="n">
        <f aca="false">IF(OR(K227="",J227=""),"",(J227-K227)*100)</f>
        <v>1.86266333055324</v>
      </c>
      <c r="M227" s="36" t="n">
        <v>3.13000038523245</v>
      </c>
      <c r="N227" s="36" t="n">
        <v>1.27738870891262</v>
      </c>
      <c r="O227" s="36" t="n">
        <f aca="false">SQRT(M227^2+N227^2)</f>
        <v>3.38062484242377</v>
      </c>
      <c r="P227" s="40" t="n">
        <f aca="false">IF(J227="","",MAX(0,J227-1.96*O227/100))</f>
        <v>0.600406419755161</v>
      </c>
      <c r="Q227" s="40" t="n">
        <f aca="false">IF(J227="","",MIN(1,J227+1.96*O227/100))</f>
        <v>0.732926913578172</v>
      </c>
      <c r="R227" s="32" t="str">
        <f aca="false">IF(L227="","",IF(ABS(L227)&lt;=O227,"Yes","No"))</f>
        <v>Yes</v>
      </c>
      <c r="S227" s="32" t="str">
        <f aca="false">IF(L227="","",IF(ABS(L227)&lt;=1.96*O227,"Yes","No"))</f>
        <v>Yes</v>
      </c>
      <c r="T227" s="59" t="n">
        <f aca="false">IF(D227="","",ROUND(SQRT(((D227+G227)*O227/100)^2+(J227*(D227+G227)*0.07933)^2),0))</f>
        <v>71</v>
      </c>
      <c r="U227" s="32"/>
    </row>
    <row r="228" customFormat="false" ht="15" hidden="false" customHeight="false" outlineLevel="0" collapsed="false">
      <c r="A228" s="32" t="s">
        <v>418</v>
      </c>
      <c r="B228" s="32" t="s">
        <v>293</v>
      </c>
      <c r="C228" s="32" t="s">
        <v>433</v>
      </c>
      <c r="D228" s="59" t="n">
        <v>576</v>
      </c>
      <c r="E228" s="59" t="n">
        <v>611</v>
      </c>
      <c r="F228" s="68" t="n">
        <f aca="false">IF(E228="","",D228-E228)</f>
        <v>-35</v>
      </c>
      <c r="G228" s="59" t="n">
        <v>363</v>
      </c>
      <c r="H228" s="59" t="n">
        <v>412</v>
      </c>
      <c r="I228" s="68" t="n">
        <f aca="false">IF(H228="","",G228-H228)</f>
        <v>-49</v>
      </c>
      <c r="J228" s="40" t="n">
        <f aca="false">IF(OR(D228="",D228+G228=0),"",D228/(D228+G228))</f>
        <v>0.613418530351438</v>
      </c>
      <c r="K228" s="40" t="n">
        <f aca="false">IF(E228="","",E228/(E228+H228))</f>
        <v>0.597262952101662</v>
      </c>
      <c r="L228" s="69" t="n">
        <f aca="false">IF(OR(K228="",J228=""),"",(J228-K228)*100)</f>
        <v>1.61555782497759</v>
      </c>
      <c r="M228" s="36" t="n">
        <v>3.13000038523245</v>
      </c>
      <c r="N228" s="36" t="n">
        <v>1.27738870891262</v>
      </c>
      <c r="O228" s="36" t="n">
        <f aca="false">SQRT(M228^2+N228^2)</f>
        <v>3.38062484242377</v>
      </c>
      <c r="P228" s="40" t="n">
        <f aca="false">IF(J228="","",MAX(0,J228-1.96*O228/100))</f>
        <v>0.547158283439932</v>
      </c>
      <c r="Q228" s="40" t="n">
        <f aca="false">IF(J228="","",MIN(1,J228+1.96*O228/100))</f>
        <v>0.679678777262944</v>
      </c>
      <c r="R228" s="32" t="str">
        <f aca="false">IF(L228="","",IF(ABS(L228)&lt;=O228,"Yes","No"))</f>
        <v>Yes</v>
      </c>
      <c r="S228" s="32" t="str">
        <f aca="false">IF(L228="","",IF(ABS(L228)&lt;=1.96*O228,"Yes","No"))</f>
        <v>Yes</v>
      </c>
      <c r="T228" s="59" t="n">
        <f aca="false">IF(D228="","",ROUND(SQRT(((D228+G228)*O228/100)^2+(J228*(D228+G228)*0.07933)^2),0))</f>
        <v>56</v>
      </c>
      <c r="U228" s="32"/>
    </row>
    <row r="229" customFormat="false" ht="15" hidden="false" customHeight="false" outlineLevel="0" collapsed="false">
      <c r="A229" s="32" t="s">
        <v>418</v>
      </c>
      <c r="B229" s="32" t="s">
        <v>293</v>
      </c>
      <c r="C229" s="32" t="s">
        <v>434</v>
      </c>
      <c r="D229" s="59" t="n">
        <v>440</v>
      </c>
      <c r="E229" s="59" t="n">
        <v>458</v>
      </c>
      <c r="F229" s="68" t="n">
        <f aca="false">IF(E229="","",D229-E229)</f>
        <v>-18</v>
      </c>
      <c r="G229" s="59" t="n">
        <v>234</v>
      </c>
      <c r="H229" s="59" t="n">
        <v>241</v>
      </c>
      <c r="I229" s="68" t="n">
        <f aca="false">IF(H229="","",G229-H229)</f>
        <v>-7</v>
      </c>
      <c r="J229" s="40" t="n">
        <f aca="false">IF(OR(D229="",D229+G229=0),"",D229/(D229+G229))</f>
        <v>0.652818991097923</v>
      </c>
      <c r="K229" s="40" t="n">
        <f aca="false">IF(E229="","",E229/(E229+H229))</f>
        <v>0.655221745350501</v>
      </c>
      <c r="L229" s="69" t="n">
        <f aca="false">IF(OR(K229="",J229=""),"",(J229-K229)*100)</f>
        <v>-0.240275425257785</v>
      </c>
      <c r="M229" s="36" t="n">
        <v>3.89965734386083</v>
      </c>
      <c r="N229" s="36" t="n">
        <v>1.27738870891262</v>
      </c>
      <c r="O229" s="36" t="n">
        <f aca="false">SQRT(M229^2+N229^2)</f>
        <v>4.10354107000102</v>
      </c>
      <c r="P229" s="40" t="n">
        <f aca="false">IF(J229="","",MAX(0,J229-1.96*O229/100))</f>
        <v>0.572389586125903</v>
      </c>
      <c r="Q229" s="40" t="n">
        <f aca="false">IF(J229="","",MIN(1,J229+1.96*O229/100))</f>
        <v>0.733248396069943</v>
      </c>
      <c r="R229" s="32" t="str">
        <f aca="false">IF(L229="","",IF(ABS(L229)&lt;=O229,"Yes","No"))</f>
        <v>Yes</v>
      </c>
      <c r="S229" s="32" t="str">
        <f aca="false">IF(L229="","",IF(ABS(L229)&lt;=1.96*O229,"Yes","No"))</f>
        <v>Yes</v>
      </c>
      <c r="T229" s="59" t="n">
        <f aca="false">IF(D229="","",ROUND(SQRT(((D229+G229)*O229/100)^2+(J229*(D229+G229)*0.07897)^2),0))</f>
        <v>44</v>
      </c>
      <c r="U229" s="32"/>
    </row>
    <row r="230" customFormat="false" ht="15" hidden="false" customHeight="false" outlineLevel="0" collapsed="false">
      <c r="A230" s="32" t="s">
        <v>418</v>
      </c>
      <c r="B230" s="32" t="s">
        <v>293</v>
      </c>
      <c r="C230" s="32" t="s">
        <v>435</v>
      </c>
      <c r="D230" s="59" t="n">
        <v>507</v>
      </c>
      <c r="E230" s="59" t="n">
        <v>545</v>
      </c>
      <c r="F230" s="68" t="n">
        <f aca="false">IF(E230="","",D230-E230)</f>
        <v>-38</v>
      </c>
      <c r="G230" s="59" t="n">
        <v>258</v>
      </c>
      <c r="H230" s="59" t="n">
        <v>242</v>
      </c>
      <c r="I230" s="68" t="n">
        <f aca="false">IF(H230="","",G230-H230)</f>
        <v>16</v>
      </c>
      <c r="J230" s="40" t="n">
        <f aca="false">IF(OR(D230="",D230+G230=0),"",D230/(D230+G230))</f>
        <v>0.662745098039216</v>
      </c>
      <c r="K230" s="40" t="n">
        <f aca="false">IF(E230="","",E230/(E230+H230))</f>
        <v>0.692503176620076</v>
      </c>
      <c r="L230" s="69" t="n">
        <f aca="false">IF(OR(K230="",J230=""),"",(J230-K230)*100)</f>
        <v>-2.97580785808605</v>
      </c>
      <c r="M230" s="36" t="n">
        <v>3.89965734386083</v>
      </c>
      <c r="N230" s="36" t="n">
        <v>1.27738870891262</v>
      </c>
      <c r="O230" s="36" t="n">
        <f aca="false">SQRT(M230^2+N230^2)</f>
        <v>4.10354107000102</v>
      </c>
      <c r="P230" s="40" t="n">
        <f aca="false">IF(J230="","",MAX(0,J230-1.96*O230/100))</f>
        <v>0.582315693067196</v>
      </c>
      <c r="Q230" s="40" t="n">
        <f aca="false">IF(J230="","",MIN(1,J230+1.96*O230/100))</f>
        <v>0.743174503011236</v>
      </c>
      <c r="R230" s="32" t="str">
        <f aca="false">IF(L230="","",IF(ABS(L230)&lt;=O230,"Yes","No"))</f>
        <v>Yes</v>
      </c>
      <c r="S230" s="32" t="str">
        <f aca="false">IF(L230="","",IF(ABS(L230)&lt;=1.96*O230,"Yes","No"))</f>
        <v>Yes</v>
      </c>
      <c r="T230" s="59" t="n">
        <f aca="false">IF(D230="","",ROUND(SQRT(((D230+G230)*O230/100)^2+(J230*(D230+G230)*0.07897)^2),0))</f>
        <v>51</v>
      </c>
      <c r="U230" s="32"/>
    </row>
    <row r="231" customFormat="false" ht="15" hidden="false" customHeight="false" outlineLevel="0" collapsed="false">
      <c r="A231" s="32" t="s">
        <v>418</v>
      </c>
      <c r="B231" s="32" t="s">
        <v>293</v>
      </c>
      <c r="C231" s="32" t="s">
        <v>436</v>
      </c>
      <c r="D231" s="59" t="n">
        <v>716</v>
      </c>
      <c r="E231" s="59" t="n">
        <v>710</v>
      </c>
      <c r="F231" s="68" t="n">
        <f aca="false">IF(E231="","",D231-E231)</f>
        <v>6</v>
      </c>
      <c r="G231" s="59" t="n">
        <v>367</v>
      </c>
      <c r="H231" s="59" t="n">
        <v>403</v>
      </c>
      <c r="I231" s="68" t="n">
        <f aca="false">IF(H231="","",G231-H231)</f>
        <v>-36</v>
      </c>
      <c r="J231" s="40" t="n">
        <f aca="false">IF(OR(D231="",D231+G231=0),"",D231/(D231+G231))</f>
        <v>0.661126500461681</v>
      </c>
      <c r="K231" s="40" t="n">
        <f aca="false">IF(E231="","",E231/(E231+H231))</f>
        <v>0.637915543575921</v>
      </c>
      <c r="L231" s="69" t="n">
        <f aca="false">IF(OR(K231="",J231=""),"",(J231-K231)*100)</f>
        <v>2.32109568857596</v>
      </c>
      <c r="M231" s="36" t="n">
        <v>3.13000038523245</v>
      </c>
      <c r="N231" s="36" t="n">
        <v>1.27738870891262</v>
      </c>
      <c r="O231" s="36" t="n">
        <f aca="false">SQRT(M231^2+N231^2)</f>
        <v>3.38062484242377</v>
      </c>
      <c r="P231" s="40" t="n">
        <f aca="false">IF(J231="","",MAX(0,J231-1.96*O231/100))</f>
        <v>0.594866253550175</v>
      </c>
      <c r="Q231" s="40" t="n">
        <f aca="false">IF(J231="","",MIN(1,J231+1.96*O231/100))</f>
        <v>0.727386747373186</v>
      </c>
      <c r="R231" s="32" t="str">
        <f aca="false">IF(L231="","",IF(ABS(L231)&lt;=O231,"Yes","No"))</f>
        <v>Yes</v>
      </c>
      <c r="S231" s="32" t="str">
        <f aca="false">IF(L231="","",IF(ABS(L231)&lt;=1.96*O231,"Yes","No"))</f>
        <v>Yes</v>
      </c>
      <c r="T231" s="59" t="n">
        <f aca="false">IF(D231="","",ROUND(SQRT(((D231+G231)*O231/100)^2+(J231*(D231+G231)*0.07933)^2),0))</f>
        <v>68</v>
      </c>
      <c r="U231" s="32"/>
    </row>
    <row r="232" customFormat="false" ht="15" hidden="false" customHeight="false" outlineLevel="0" collapsed="false">
      <c r="A232" s="32" t="s">
        <v>418</v>
      </c>
      <c r="B232" s="32" t="s">
        <v>293</v>
      </c>
      <c r="C232" s="32" t="s">
        <v>437</v>
      </c>
      <c r="D232" s="59" t="n">
        <v>661</v>
      </c>
      <c r="E232" s="59" t="n">
        <v>510</v>
      </c>
      <c r="F232" s="68" t="n">
        <f aca="false">IF(E232="","",D232-E232)</f>
        <v>151</v>
      </c>
      <c r="G232" s="59" t="n">
        <v>222</v>
      </c>
      <c r="H232" s="59" t="n">
        <v>227</v>
      </c>
      <c r="I232" s="68" t="n">
        <f aca="false">IF(H232="","",G232-H232)</f>
        <v>-5</v>
      </c>
      <c r="J232" s="40" t="n">
        <f aca="false">IF(OR(D232="",D232+G232=0),"",D232/(D232+G232))</f>
        <v>0.748584371460929</v>
      </c>
      <c r="K232" s="40" t="n">
        <f aca="false">IF(E232="","",E232/(E232+H232))</f>
        <v>0.691994572591588</v>
      </c>
      <c r="L232" s="69" t="n">
        <f aca="false">IF(OR(K232="",J232=""),"",(J232-K232)*100)</f>
        <v>5.65897988693411</v>
      </c>
      <c r="M232" s="36" t="n">
        <v>3.13000038523245</v>
      </c>
      <c r="N232" s="36" t="n">
        <v>1.27738870891262</v>
      </c>
      <c r="O232" s="36" t="n">
        <f aca="false">SQRT(M232^2+N232^2)</f>
        <v>3.38062484242377</v>
      </c>
      <c r="P232" s="40" t="n">
        <f aca="false">IF(J232="","",MAX(0,J232-1.96*O232/100))</f>
        <v>0.682324124549423</v>
      </c>
      <c r="Q232" s="40" t="n">
        <f aca="false">IF(J232="","",MIN(1,J232+1.96*O232/100))</f>
        <v>0.814844618372434</v>
      </c>
      <c r="R232" s="32" t="str">
        <f aca="false">IF(L232="","",IF(ABS(L232)&lt;=O232,"Yes","No"))</f>
        <v>No</v>
      </c>
      <c r="S232" s="32" t="str">
        <f aca="false">IF(L232="","",IF(ABS(L232)&lt;=1.96*O232,"Yes","No"))</f>
        <v>Yes</v>
      </c>
      <c r="T232" s="59" t="n">
        <f aca="false">IF(D232="","",ROUND(SQRT(((D232+G232)*O232/100)^2+(J232*(D232+G232)*0.07933)^2),0))</f>
        <v>60</v>
      </c>
      <c r="U232" s="32"/>
    </row>
    <row r="233" customFormat="false" ht="15" hidden="false" customHeight="false" outlineLevel="0" collapsed="false">
      <c r="A233" s="32" t="s">
        <v>418</v>
      </c>
      <c r="B233" s="32" t="s">
        <v>293</v>
      </c>
      <c r="C233" s="32" t="s">
        <v>438</v>
      </c>
      <c r="D233" s="59" t="n">
        <v>530</v>
      </c>
      <c r="E233" s="59" t="n">
        <v>540</v>
      </c>
      <c r="F233" s="68" t="n">
        <f aca="false">IF(E233="","",D233-E233)</f>
        <v>-10</v>
      </c>
      <c r="G233" s="59" t="n">
        <v>282</v>
      </c>
      <c r="H233" s="59" t="n">
        <v>307</v>
      </c>
      <c r="I233" s="68" t="n">
        <f aca="false">IF(H233="","",G233-H233)</f>
        <v>-25</v>
      </c>
      <c r="J233" s="40" t="n">
        <f aca="false">IF(OR(D233="",D233+G233=0),"",D233/(D233+G233))</f>
        <v>0.652709359605911</v>
      </c>
      <c r="K233" s="40" t="n">
        <f aca="false">IF(E233="","",E233/(E233+H233))</f>
        <v>0.63754427390791</v>
      </c>
      <c r="L233" s="69" t="n">
        <f aca="false">IF(OR(K233="",J233=""),"",(J233-K233)*100)</f>
        <v>1.51650856980011</v>
      </c>
      <c r="M233" s="36" t="n">
        <v>3.89965734386083</v>
      </c>
      <c r="N233" s="36" t="n">
        <v>1.27738870891262</v>
      </c>
      <c r="O233" s="36" t="n">
        <f aca="false">SQRT(M233^2+N233^2)</f>
        <v>4.10354107000102</v>
      </c>
      <c r="P233" s="40" t="n">
        <f aca="false">IF(J233="","",MAX(0,J233-1.96*O233/100))</f>
        <v>0.572279954633891</v>
      </c>
      <c r="Q233" s="40" t="n">
        <f aca="false">IF(J233="","",MIN(1,J233+1.96*O233/100))</f>
        <v>0.733138764577931</v>
      </c>
      <c r="R233" s="32" t="str">
        <f aca="false">IF(L233="","",IF(ABS(L233)&lt;=O233,"Yes","No"))</f>
        <v>Yes</v>
      </c>
      <c r="S233" s="32" t="str">
        <f aca="false">IF(L233="","",IF(ABS(L233)&lt;=1.96*O233,"Yes","No"))</f>
        <v>Yes</v>
      </c>
      <c r="T233" s="59" t="n">
        <f aca="false">IF(D233="","",ROUND(SQRT(((D233+G233)*O233/100)^2+(J233*(D233+G233)*0.07897)^2),0))</f>
        <v>53</v>
      </c>
      <c r="U233" s="32"/>
    </row>
    <row r="234" customFormat="false" ht="15" hidden="false" customHeight="false" outlineLevel="0" collapsed="false">
      <c r="A234" s="32" t="s">
        <v>418</v>
      </c>
      <c r="B234" s="32" t="s">
        <v>293</v>
      </c>
      <c r="C234" s="32" t="s">
        <v>439</v>
      </c>
      <c r="D234" s="59" t="n">
        <v>184</v>
      </c>
      <c r="E234" s="59" t="n">
        <v>156</v>
      </c>
      <c r="F234" s="68" t="n">
        <f aca="false">IF(E234="","",D234-E234)</f>
        <v>28</v>
      </c>
      <c r="G234" s="59" t="n">
        <v>50</v>
      </c>
      <c r="H234" s="59" t="n">
        <v>54</v>
      </c>
      <c r="I234" s="68" t="n">
        <f aca="false">IF(H234="","",G234-H234)</f>
        <v>-4</v>
      </c>
      <c r="J234" s="40" t="n">
        <f aca="false">IF(OR(D234="",D234+G234=0),"",D234/(D234+G234))</f>
        <v>0.786324786324786</v>
      </c>
      <c r="K234" s="40" t="n">
        <f aca="false">IF(E234="","",E234/(E234+H234))</f>
        <v>0.742857142857143</v>
      </c>
      <c r="L234" s="69" t="n">
        <f aca="false">IF(OR(K234="",J234=""),"",(J234-K234)*100)</f>
        <v>4.34676434676434</v>
      </c>
      <c r="M234" s="36" t="n">
        <v>6.1244360674486</v>
      </c>
      <c r="N234" s="36" t="n">
        <v>1.27738870891262</v>
      </c>
      <c r="O234" s="36" t="n">
        <f aca="false">SQRT(M234^2+N234^2)</f>
        <v>6.25623201759036</v>
      </c>
      <c r="P234" s="40" t="n">
        <f aca="false">IF(J234="","",MAX(0,J234-1.96*O234/100))</f>
        <v>0.663702638780015</v>
      </c>
      <c r="Q234" s="40" t="n">
        <f aca="false">IF(J234="","",MIN(1,J234+1.96*O234/100))</f>
        <v>0.908946933869557</v>
      </c>
      <c r="R234" s="32" t="str">
        <f aca="false">IF(L234="","",IF(ABS(L234)&lt;=O234,"Yes","No"))</f>
        <v>Yes</v>
      </c>
      <c r="S234" s="32" t="str">
        <f aca="false">IF(L234="","",IF(ABS(L234)&lt;=1.96*O234,"Yes","No"))</f>
        <v>Yes</v>
      </c>
      <c r="T234" s="59" t="n">
        <f aca="false">IF(D234="","",ROUND(SQRT(((D234+G234)*O234/100)^2+(J234*(D234+G234)*0.12018)^2),0))</f>
        <v>27</v>
      </c>
      <c r="U234" s="32"/>
    </row>
    <row r="235" customFormat="false" ht="15" hidden="false" customHeight="false" outlineLevel="0" collapsed="false">
      <c r="A235" s="32" t="s">
        <v>418</v>
      </c>
      <c r="B235" s="32" t="s">
        <v>293</v>
      </c>
      <c r="C235" s="32" t="s">
        <v>440</v>
      </c>
      <c r="D235" s="59" t="n">
        <v>333</v>
      </c>
      <c r="E235" s="59" t="n">
        <v>353</v>
      </c>
      <c r="F235" s="68" t="n">
        <f aca="false">IF(E235="","",D235-E235)</f>
        <v>-20</v>
      </c>
      <c r="G235" s="59" t="n">
        <v>102</v>
      </c>
      <c r="H235" s="59" t="n">
        <v>92</v>
      </c>
      <c r="I235" s="68" t="n">
        <f aca="false">IF(H235="","",G235-H235)</f>
        <v>10</v>
      </c>
      <c r="J235" s="40" t="n">
        <f aca="false">IF(OR(D235="",D235+G235=0),"",D235/(D235+G235))</f>
        <v>0.76551724137931</v>
      </c>
      <c r="K235" s="40" t="n">
        <f aca="false">IF(E235="","",E235/(E235+H235))</f>
        <v>0.793258426966292</v>
      </c>
      <c r="L235" s="69" t="n">
        <f aca="false">IF(OR(K235="",J235=""),"",(J235-K235)*100)</f>
        <v>-2.77411855869818</v>
      </c>
      <c r="M235" s="36" t="n">
        <v>6.1244360674486</v>
      </c>
      <c r="N235" s="36" t="n">
        <v>1.27738870891262</v>
      </c>
      <c r="O235" s="36" t="n">
        <f aca="false">SQRT(M235^2+N235^2)</f>
        <v>6.25623201759036</v>
      </c>
      <c r="P235" s="40" t="n">
        <f aca="false">IF(J235="","",MAX(0,J235-1.96*O235/100))</f>
        <v>0.642895093834539</v>
      </c>
      <c r="Q235" s="40" t="n">
        <f aca="false">IF(J235="","",MIN(1,J235+1.96*O235/100))</f>
        <v>0.888139388924081</v>
      </c>
      <c r="R235" s="32" t="str">
        <f aca="false">IF(L235="","",IF(ABS(L235)&lt;=O235,"Yes","No"))</f>
        <v>Yes</v>
      </c>
      <c r="S235" s="32" t="str">
        <f aca="false">IF(L235="","",IF(ABS(L235)&lt;=1.96*O235,"Yes","No"))</f>
        <v>Yes</v>
      </c>
      <c r="T235" s="59" t="n">
        <f aca="false">IF(D235="","",ROUND(SQRT(((D235+G235)*O235/100)^2+(J235*(D235+G235)*0.12018)^2),0))</f>
        <v>48</v>
      </c>
      <c r="U235" s="32"/>
    </row>
    <row r="236" customFormat="false" ht="15" hidden="false" customHeight="false" outlineLevel="0" collapsed="false">
      <c r="A236" s="32" t="s">
        <v>418</v>
      </c>
      <c r="B236" s="32" t="s">
        <v>293</v>
      </c>
      <c r="C236" s="32" t="s">
        <v>441</v>
      </c>
      <c r="D236" s="59" t="n">
        <v>288</v>
      </c>
      <c r="E236" s="59" t="n">
        <v>266</v>
      </c>
      <c r="F236" s="68" t="n">
        <f aca="false">IF(E236="","",D236-E236)</f>
        <v>22</v>
      </c>
      <c r="G236" s="59" t="n">
        <v>82</v>
      </c>
      <c r="H236" s="59" t="n">
        <v>88</v>
      </c>
      <c r="I236" s="68" t="n">
        <f aca="false">IF(H236="","",G236-H236)</f>
        <v>-6</v>
      </c>
      <c r="J236" s="40" t="n">
        <f aca="false">IF(OR(D236="",D236+G236=0),"",D236/(D236+G236))</f>
        <v>0.778378378378378</v>
      </c>
      <c r="K236" s="40" t="n">
        <f aca="false">IF(E236="","",E236/(E236+H236))</f>
        <v>0.751412429378531</v>
      </c>
      <c r="L236" s="69" t="n">
        <f aca="false">IF(OR(K236="",J236=""),"",(J236-K236)*100)</f>
        <v>2.69659489998474</v>
      </c>
      <c r="M236" s="36" t="n">
        <v>6.1244360674486</v>
      </c>
      <c r="N236" s="36" t="n">
        <v>1.27738870891262</v>
      </c>
      <c r="O236" s="36" t="n">
        <f aca="false">SQRT(M236^2+N236^2)</f>
        <v>6.25623201759036</v>
      </c>
      <c r="P236" s="40" t="n">
        <f aca="false">IF(J236="","",MAX(0,J236-1.96*O236/100))</f>
        <v>0.655756230833607</v>
      </c>
      <c r="Q236" s="40" t="n">
        <f aca="false">IF(J236="","",MIN(1,J236+1.96*O236/100))</f>
        <v>0.90100052592315</v>
      </c>
      <c r="R236" s="32" t="str">
        <f aca="false">IF(L236="","",IF(ABS(L236)&lt;=O236,"Yes","No"))</f>
        <v>Yes</v>
      </c>
      <c r="S236" s="32" t="str">
        <f aca="false">IF(L236="","",IF(ABS(L236)&lt;=1.96*O236,"Yes","No"))</f>
        <v>Yes</v>
      </c>
      <c r="T236" s="59" t="n">
        <f aca="false">IF(D236="","",ROUND(SQRT(((D236+G236)*O236/100)^2+(J236*(D236+G236)*0.12018)^2),0))</f>
        <v>42</v>
      </c>
      <c r="U236" s="32"/>
    </row>
    <row r="237" customFormat="false" ht="15" hidden="false" customHeight="false" outlineLevel="0" collapsed="false">
      <c r="A237" s="32" t="s">
        <v>418</v>
      </c>
      <c r="B237" s="32" t="s">
        <v>293</v>
      </c>
      <c r="C237" s="32" t="s">
        <v>442</v>
      </c>
      <c r="D237" s="59" t="n">
        <v>363</v>
      </c>
      <c r="E237" s="59" t="n">
        <v>353</v>
      </c>
      <c r="F237" s="68" t="n">
        <f aca="false">IF(E237="","",D237-E237)</f>
        <v>10</v>
      </c>
      <c r="G237" s="59" t="n">
        <v>100</v>
      </c>
      <c r="H237" s="59" t="n">
        <v>88</v>
      </c>
      <c r="I237" s="68" t="n">
        <f aca="false">IF(H237="","",G237-H237)</f>
        <v>12</v>
      </c>
      <c r="J237" s="40" t="n">
        <f aca="false">IF(OR(D237="",D237+G237=0),"",D237/(D237+G237))</f>
        <v>0.784017278617711</v>
      </c>
      <c r="K237" s="40" t="n">
        <f aca="false">IF(E237="","",E237/(E237+H237))</f>
        <v>0.800453514739229</v>
      </c>
      <c r="L237" s="69" t="n">
        <f aca="false">IF(OR(K237="",J237=""),"",(J237-K237)*100)</f>
        <v>-1.64362361215185</v>
      </c>
      <c r="M237" s="36" t="n">
        <v>6.1244360674486</v>
      </c>
      <c r="N237" s="36" t="n">
        <v>1.27738870891262</v>
      </c>
      <c r="O237" s="36" t="n">
        <f aca="false">SQRT(M237^2+N237^2)</f>
        <v>6.25623201759036</v>
      </c>
      <c r="P237" s="40" t="n">
        <f aca="false">IF(J237="","",MAX(0,J237-1.96*O237/100))</f>
        <v>0.66139513107294</v>
      </c>
      <c r="Q237" s="40" t="n">
        <f aca="false">IF(J237="","",MIN(1,J237+1.96*O237/100))</f>
        <v>0.906639426162482</v>
      </c>
      <c r="R237" s="32" t="str">
        <f aca="false">IF(L237="","",IF(ABS(L237)&lt;=O237,"Yes","No"))</f>
        <v>Yes</v>
      </c>
      <c r="S237" s="32" t="str">
        <f aca="false">IF(L237="","",IF(ABS(L237)&lt;=1.96*O237,"Yes","No"))</f>
        <v>Yes</v>
      </c>
      <c r="T237" s="59" t="n">
        <f aca="false">IF(D237="","",ROUND(SQRT(((D237+G237)*O237/100)^2+(J237*(D237+G237)*0.12018)^2),0))</f>
        <v>52</v>
      </c>
      <c r="U237" s="32"/>
    </row>
    <row r="238" customFormat="false" ht="15" hidden="false" customHeight="false" outlineLevel="0" collapsed="false">
      <c r="A238" s="32" t="s">
        <v>418</v>
      </c>
      <c r="B238" s="32" t="s">
        <v>293</v>
      </c>
      <c r="C238" s="32" t="s">
        <v>443</v>
      </c>
      <c r="D238" s="59" t="n">
        <v>723</v>
      </c>
      <c r="E238" s="59" t="n">
        <v>691</v>
      </c>
      <c r="F238" s="68" t="n">
        <f aca="false">IF(E238="","",D238-E238)</f>
        <v>32</v>
      </c>
      <c r="G238" s="59" t="n">
        <v>158</v>
      </c>
      <c r="H238" s="59" t="n">
        <v>98</v>
      </c>
      <c r="I238" s="68" t="n">
        <f aca="false">IF(H238="","",G238-H238)</f>
        <v>60</v>
      </c>
      <c r="J238" s="40" t="n">
        <f aca="false">IF(OR(D238="",D238+G238=0),"",D238/(D238+G238))</f>
        <v>0.820658342792281</v>
      </c>
      <c r="K238" s="40" t="n">
        <f aca="false">IF(E238="","",E238/(E238+H238))</f>
        <v>0.875792141951838</v>
      </c>
      <c r="L238" s="69" t="n">
        <f aca="false">IF(OR(K238="",J238=""),"",(J238-K238)*100)</f>
        <v>-5.51337991595563</v>
      </c>
      <c r="M238" s="36" t="n">
        <v>3.13000038523245</v>
      </c>
      <c r="N238" s="36" t="n">
        <v>1.27738870891262</v>
      </c>
      <c r="O238" s="36" t="n">
        <f aca="false">SQRT(M238^2+N238^2)</f>
        <v>3.38062484242377</v>
      </c>
      <c r="P238" s="40" t="n">
        <f aca="false">IF(J238="","",MAX(0,J238-1.96*O238/100))</f>
        <v>0.754398095880776</v>
      </c>
      <c r="Q238" s="40" t="n">
        <f aca="false">IF(J238="","",MIN(1,J238+1.96*O238/100))</f>
        <v>0.886918589703787</v>
      </c>
      <c r="R238" s="32" t="str">
        <f aca="false">IF(L238="","",IF(ABS(L238)&lt;=O238,"Yes","No"))</f>
        <v>No</v>
      </c>
      <c r="S238" s="32" t="str">
        <f aca="false">IF(L238="","",IF(ABS(L238)&lt;=1.96*O238,"Yes","No"))</f>
        <v>Yes</v>
      </c>
      <c r="T238" s="59" t="n">
        <f aca="false">IF(D238="","",ROUND(SQRT(((D238+G238)*O238/100)^2+(J238*(D238+G238)*0.07933)^2),0))</f>
        <v>65</v>
      </c>
      <c r="U238" s="32"/>
    </row>
    <row r="239" customFormat="false" ht="15" hidden="false" customHeight="false" outlineLevel="0" collapsed="false">
      <c r="A239" s="32" t="s">
        <v>418</v>
      </c>
      <c r="B239" s="32" t="s">
        <v>293</v>
      </c>
      <c r="C239" s="32" t="s">
        <v>444</v>
      </c>
      <c r="D239" s="59" t="n">
        <v>380</v>
      </c>
      <c r="E239" s="59" t="n">
        <v>370</v>
      </c>
      <c r="F239" s="68" t="n">
        <f aca="false">IF(E239="","",D239-E239)</f>
        <v>10</v>
      </c>
      <c r="G239" s="59" t="n">
        <v>104</v>
      </c>
      <c r="H239" s="59" t="n">
        <v>96</v>
      </c>
      <c r="I239" s="68" t="n">
        <f aca="false">IF(H239="","",G239-H239)</f>
        <v>8</v>
      </c>
      <c r="J239" s="40" t="n">
        <f aca="false">IF(OR(D239="",D239+G239=0),"",D239/(D239+G239))</f>
        <v>0.785123966942149</v>
      </c>
      <c r="K239" s="40" t="n">
        <f aca="false">IF(E239="","",E239/(E239+H239))</f>
        <v>0.793991416309013</v>
      </c>
      <c r="L239" s="69" t="n">
        <f aca="false">IF(OR(K239="",J239=""),"",(J239-K239)*100)</f>
        <v>-0.886744936686401</v>
      </c>
      <c r="M239" s="36" t="n">
        <v>6.1244360674486</v>
      </c>
      <c r="N239" s="36" t="n">
        <v>1.27738870891262</v>
      </c>
      <c r="O239" s="36" t="n">
        <f aca="false">SQRT(M239^2+N239^2)</f>
        <v>6.25623201759036</v>
      </c>
      <c r="P239" s="40" t="n">
        <f aca="false">IF(J239="","",MAX(0,J239-1.96*O239/100))</f>
        <v>0.662501819397378</v>
      </c>
      <c r="Q239" s="40" t="n">
        <f aca="false">IF(J239="","",MIN(1,J239+1.96*O239/100))</f>
        <v>0.90774611448692</v>
      </c>
      <c r="R239" s="32" t="str">
        <f aca="false">IF(L239="","",IF(ABS(L239)&lt;=O239,"Yes","No"))</f>
        <v>Yes</v>
      </c>
      <c r="S239" s="32" t="str">
        <f aca="false">IF(L239="","",IF(ABS(L239)&lt;=1.96*O239,"Yes","No"))</f>
        <v>Yes</v>
      </c>
      <c r="T239" s="59" t="n">
        <f aca="false">IF(D239="","",ROUND(SQRT(((D239+G239)*O239/100)^2+(J239*(D239+G239)*0.12018)^2),0))</f>
        <v>55</v>
      </c>
      <c r="U239" s="32"/>
    </row>
    <row r="240" customFormat="false" ht="15" hidden="false" customHeight="false" outlineLevel="0" collapsed="false">
      <c r="A240" s="32" t="s">
        <v>418</v>
      </c>
      <c r="B240" s="32" t="s">
        <v>293</v>
      </c>
      <c r="C240" s="32" t="s">
        <v>445</v>
      </c>
      <c r="D240" s="59" t="n">
        <v>420</v>
      </c>
      <c r="E240" s="59" t="n">
        <v>378</v>
      </c>
      <c r="F240" s="68" t="n">
        <f aca="false">IF(E240="","",D240-E240)</f>
        <v>42</v>
      </c>
      <c r="G240" s="59" t="n">
        <v>133</v>
      </c>
      <c r="H240" s="59" t="n">
        <v>119</v>
      </c>
      <c r="I240" s="68" t="n">
        <f aca="false">IF(H240="","",G240-H240)</f>
        <v>14</v>
      </c>
      <c r="J240" s="40" t="n">
        <f aca="false">IF(OR(D240="",D240+G240=0),"",D240/(D240+G240))</f>
        <v>0.759493670886076</v>
      </c>
      <c r="K240" s="40" t="n">
        <f aca="false">IF(E240="","",E240/(E240+H240))</f>
        <v>0.76056338028169</v>
      </c>
      <c r="L240" s="69" t="n">
        <f aca="false">IF(OR(K240="",J240=""),"",(J240-K240)*100)</f>
        <v>-0.106970939561413</v>
      </c>
      <c r="M240" s="36" t="n">
        <v>3.89965734386083</v>
      </c>
      <c r="N240" s="36" t="n">
        <v>1.27738870891262</v>
      </c>
      <c r="O240" s="36" t="n">
        <f aca="false">SQRT(M240^2+N240^2)</f>
        <v>4.10354107000102</v>
      </c>
      <c r="P240" s="40" t="n">
        <f aca="false">IF(J240="","",MAX(0,J240-1.96*O240/100))</f>
        <v>0.679064265914056</v>
      </c>
      <c r="Q240" s="40" t="n">
        <f aca="false">IF(J240="","",MIN(1,J240+1.96*O240/100))</f>
        <v>0.839923075858096</v>
      </c>
      <c r="R240" s="32" t="str">
        <f aca="false">IF(L240="","",IF(ABS(L240)&lt;=O240,"Yes","No"))</f>
        <v>Yes</v>
      </c>
      <c r="S240" s="32" t="str">
        <f aca="false">IF(L240="","",IF(ABS(L240)&lt;=1.96*O240,"Yes","No"))</f>
        <v>Yes</v>
      </c>
      <c r="T240" s="59" t="n">
        <f aca="false">IF(D240="","",ROUND(SQRT(((D240+G240)*O240/100)^2+(J240*(D240+G240)*0.07897)^2),0))</f>
        <v>40</v>
      </c>
      <c r="U240" s="32"/>
    </row>
    <row r="241" customFormat="false" ht="15" hidden="false" customHeight="false" outlineLevel="0" collapsed="false">
      <c r="A241" s="32" t="s">
        <v>418</v>
      </c>
      <c r="B241" s="32" t="s">
        <v>293</v>
      </c>
      <c r="C241" s="32" t="s">
        <v>446</v>
      </c>
      <c r="D241" s="59" t="n">
        <v>375</v>
      </c>
      <c r="E241" s="59" t="n">
        <v>412</v>
      </c>
      <c r="F241" s="68" t="n">
        <f aca="false">IF(E241="","",D241-E241)</f>
        <v>-37</v>
      </c>
      <c r="G241" s="59" t="n">
        <v>143</v>
      </c>
      <c r="H241" s="59" t="n">
        <v>152</v>
      </c>
      <c r="I241" s="68" t="n">
        <f aca="false">IF(H241="","",G241-H241)</f>
        <v>-9</v>
      </c>
      <c r="J241" s="40" t="n">
        <f aca="false">IF(OR(D241="",D241+G241=0),"",D241/(D241+G241))</f>
        <v>0.723938223938224</v>
      </c>
      <c r="K241" s="40" t="n">
        <f aca="false">IF(E241="","",E241/(E241+H241))</f>
        <v>0.730496453900709</v>
      </c>
      <c r="L241" s="69" t="n">
        <f aca="false">IF(OR(K241="",J241=""),"",(J241-K241)*100)</f>
        <v>-0.655822996248534</v>
      </c>
      <c r="M241" s="36" t="n">
        <v>6.1244360674486</v>
      </c>
      <c r="N241" s="36" t="n">
        <v>1.27738870891262</v>
      </c>
      <c r="O241" s="36" t="n">
        <f aca="false">SQRT(M241^2+N241^2)</f>
        <v>6.25623201759036</v>
      </c>
      <c r="P241" s="40" t="n">
        <f aca="false">IF(J241="","",MAX(0,J241-1.96*O241/100))</f>
        <v>0.601316076393453</v>
      </c>
      <c r="Q241" s="40" t="n">
        <f aca="false">IF(J241="","",MIN(1,J241+1.96*O241/100))</f>
        <v>0.846560371482995</v>
      </c>
      <c r="R241" s="32" t="str">
        <f aca="false">IF(L241="","",IF(ABS(L241)&lt;=O241,"Yes","No"))</f>
        <v>Yes</v>
      </c>
      <c r="S241" s="32" t="str">
        <f aca="false">IF(L241="","",IF(ABS(L241)&lt;=1.96*O241,"Yes","No"))</f>
        <v>Yes</v>
      </c>
      <c r="T241" s="59" t="n">
        <f aca="false">IF(D241="","",ROUND(SQRT(((D241+G241)*O241/100)^2+(J241*(D241+G241)*0.12018)^2),0))</f>
        <v>56</v>
      </c>
      <c r="U241" s="32"/>
    </row>
    <row r="242" customFormat="false" ht="15" hidden="false" customHeight="false" outlineLevel="0" collapsed="false">
      <c r="A242" s="32" t="s">
        <v>418</v>
      </c>
      <c r="B242" s="32" t="s">
        <v>293</v>
      </c>
      <c r="C242" s="32" t="s">
        <v>447</v>
      </c>
      <c r="D242" s="59" t="n">
        <v>511</v>
      </c>
      <c r="E242" s="59" t="n">
        <v>546</v>
      </c>
      <c r="F242" s="68" t="n">
        <f aca="false">IF(E242="","",D242-E242)</f>
        <v>-35</v>
      </c>
      <c r="G242" s="59" t="n">
        <v>187</v>
      </c>
      <c r="H242" s="59" t="n">
        <v>190</v>
      </c>
      <c r="I242" s="68" t="n">
        <f aca="false">IF(H242="","",G242-H242)</f>
        <v>-3</v>
      </c>
      <c r="J242" s="40" t="n">
        <f aca="false">IF(OR(D242="",D242+G242=0),"",D242/(D242+G242))</f>
        <v>0.732091690544413</v>
      </c>
      <c r="K242" s="40" t="n">
        <f aca="false">IF(E242="","",E242/(E242+H242))</f>
        <v>0.741847826086957</v>
      </c>
      <c r="L242" s="69" t="n">
        <f aca="false">IF(OR(K242="",J242=""),"",(J242-K242)*100)</f>
        <v>-0.975613554254395</v>
      </c>
      <c r="M242" s="36" t="n">
        <v>3.89965734386083</v>
      </c>
      <c r="N242" s="36" t="n">
        <v>1.27738870891262</v>
      </c>
      <c r="O242" s="36" t="n">
        <f aca="false">SQRT(M242^2+N242^2)</f>
        <v>4.10354107000102</v>
      </c>
      <c r="P242" s="40" t="n">
        <f aca="false">IF(J242="","",MAX(0,J242-1.96*O242/100))</f>
        <v>0.651662285572393</v>
      </c>
      <c r="Q242" s="40" t="n">
        <f aca="false">IF(J242="","",MIN(1,J242+1.96*O242/100))</f>
        <v>0.812521095516433</v>
      </c>
      <c r="R242" s="32" t="str">
        <f aca="false">IF(L242="","",IF(ABS(L242)&lt;=O242,"Yes","No"))</f>
        <v>Yes</v>
      </c>
      <c r="S242" s="32" t="str">
        <f aca="false">IF(L242="","",IF(ABS(L242)&lt;=1.96*O242,"Yes","No"))</f>
        <v>Yes</v>
      </c>
      <c r="T242" s="59" t="n">
        <f aca="false">IF(D242="","",ROUND(SQRT(((D242+G242)*O242/100)^2+(J242*(D242+G242)*0.07897)^2),0))</f>
        <v>49</v>
      </c>
      <c r="U242" s="32"/>
    </row>
    <row r="243" customFormat="false" ht="15" hidden="false" customHeight="false" outlineLevel="0" collapsed="false">
      <c r="A243" s="32" t="s">
        <v>418</v>
      </c>
      <c r="B243" s="32" t="s">
        <v>293</v>
      </c>
      <c r="C243" s="32" t="s">
        <v>448</v>
      </c>
      <c r="D243" s="59" t="n">
        <v>452</v>
      </c>
      <c r="E243" s="59" t="n">
        <v>483</v>
      </c>
      <c r="F243" s="68" t="n">
        <f aca="false">IF(E243="","",D243-E243)</f>
        <v>-31</v>
      </c>
      <c r="G243" s="59" t="n">
        <v>176</v>
      </c>
      <c r="H243" s="59" t="n">
        <v>192</v>
      </c>
      <c r="I243" s="68" t="n">
        <f aca="false">IF(H243="","",G243-H243)</f>
        <v>-16</v>
      </c>
      <c r="J243" s="40" t="n">
        <f aca="false">IF(OR(D243="",D243+G243=0),"",D243/(D243+G243))</f>
        <v>0.719745222929936</v>
      </c>
      <c r="K243" s="40" t="n">
        <f aca="false">IF(E243="","",E243/(E243+H243))</f>
        <v>0.715555555555556</v>
      </c>
      <c r="L243" s="69" t="n">
        <f aca="false">IF(OR(K243="",J243=""),"",(J243-K243)*100)</f>
        <v>0.418966737438076</v>
      </c>
      <c r="M243" s="36" t="n">
        <v>3.89965734386083</v>
      </c>
      <c r="N243" s="36" t="n">
        <v>1.27738870891262</v>
      </c>
      <c r="O243" s="36" t="n">
        <f aca="false">SQRT(M243^2+N243^2)</f>
        <v>4.10354107000102</v>
      </c>
      <c r="P243" s="40" t="n">
        <f aca="false">IF(J243="","",MAX(0,J243-1.96*O243/100))</f>
        <v>0.639315817957916</v>
      </c>
      <c r="Q243" s="40" t="n">
        <f aca="false">IF(J243="","",MIN(1,J243+1.96*O243/100))</f>
        <v>0.800174627901956</v>
      </c>
      <c r="R243" s="32" t="str">
        <f aca="false">IF(L243="","",IF(ABS(L243)&lt;=O243,"Yes","No"))</f>
        <v>Yes</v>
      </c>
      <c r="S243" s="32" t="str">
        <f aca="false">IF(L243="","",IF(ABS(L243)&lt;=1.96*O243,"Yes","No"))</f>
        <v>Yes</v>
      </c>
      <c r="T243" s="59" t="n">
        <f aca="false">IF(D243="","",ROUND(SQRT(((D243+G243)*O243/100)^2+(J243*(D243+G243)*0.07897)^2),0))</f>
        <v>44</v>
      </c>
      <c r="U243" s="32"/>
    </row>
    <row r="244" customFormat="false" ht="15" hidden="false" customHeight="false" outlineLevel="0" collapsed="false">
      <c r="A244" s="32" t="s">
        <v>418</v>
      </c>
      <c r="B244" s="32" t="s">
        <v>293</v>
      </c>
      <c r="C244" s="32" t="s">
        <v>449</v>
      </c>
      <c r="D244" s="59" t="n">
        <v>490</v>
      </c>
      <c r="E244" s="59" t="n">
        <v>563</v>
      </c>
      <c r="F244" s="68" t="n">
        <f aca="false">IF(E244="","",D244-E244)</f>
        <v>-73</v>
      </c>
      <c r="G244" s="59" t="n">
        <v>228</v>
      </c>
      <c r="H244" s="59" t="n">
        <v>231</v>
      </c>
      <c r="I244" s="68" t="n">
        <f aca="false">IF(H244="","",G244-H244)</f>
        <v>-3</v>
      </c>
      <c r="J244" s="40" t="n">
        <f aca="false">IF(OR(D244="",D244+G244=0),"",D244/(D244+G244))</f>
        <v>0.682451253481894</v>
      </c>
      <c r="K244" s="40" t="n">
        <f aca="false">IF(E244="","",E244/(E244+H244))</f>
        <v>0.709068010075567</v>
      </c>
      <c r="L244" s="69" t="n">
        <f aca="false">IF(OR(K244="",J244=""),"",(J244-K244)*100)</f>
        <v>-2.66167565936726</v>
      </c>
      <c r="M244" s="36" t="n">
        <v>3.89965734386083</v>
      </c>
      <c r="N244" s="36" t="n">
        <v>1.27738870891262</v>
      </c>
      <c r="O244" s="36" t="n">
        <f aca="false">SQRT(M244^2+N244^2)</f>
        <v>4.10354107000102</v>
      </c>
      <c r="P244" s="40" t="n">
        <f aca="false">IF(J244="","",MAX(0,J244-1.96*O244/100))</f>
        <v>0.602021848509874</v>
      </c>
      <c r="Q244" s="40" t="n">
        <f aca="false">IF(J244="","",MIN(1,J244+1.96*O244/100))</f>
        <v>0.762880658453914</v>
      </c>
      <c r="R244" s="32" t="str">
        <f aca="false">IF(L244="","",IF(ABS(L244)&lt;=O244,"Yes","No"))</f>
        <v>Yes</v>
      </c>
      <c r="S244" s="32" t="str">
        <f aca="false">IF(L244="","",IF(ABS(L244)&lt;=1.96*O244,"Yes","No"))</f>
        <v>Yes</v>
      </c>
      <c r="T244" s="59" t="n">
        <f aca="false">IF(D244="","",ROUND(SQRT(((D244+G244)*O244/100)^2+(J244*(D244+G244)*0.07897)^2),0))</f>
        <v>49</v>
      </c>
      <c r="U244" s="32"/>
    </row>
    <row r="245" customFormat="false" ht="15" hidden="false" customHeight="false" outlineLevel="0" collapsed="false">
      <c r="A245" s="32" t="s">
        <v>418</v>
      </c>
      <c r="B245" s="32" t="s">
        <v>293</v>
      </c>
      <c r="C245" s="32" t="s">
        <v>450</v>
      </c>
      <c r="D245" s="59" t="n">
        <v>451</v>
      </c>
      <c r="E245" s="59"/>
      <c r="F245" s="68" t="str">
        <f aca="false">IF(E245="","",D245-E245)</f>
        <v/>
      </c>
      <c r="G245" s="59" t="n">
        <v>188</v>
      </c>
      <c r="H245" s="59"/>
      <c r="I245" s="68" t="str">
        <f aca="false">IF(H245="","",G245-H245)</f>
        <v/>
      </c>
      <c r="J245" s="40" t="n">
        <f aca="false">IF(OR(D245="",D245+G245=0),"",D245/(D245+G245))</f>
        <v>0.705790297339593</v>
      </c>
      <c r="K245" s="40" t="str">
        <f aca="false">IF(E245="","",E245/(E245+H245))</f>
        <v/>
      </c>
      <c r="L245" s="69" t="str">
        <f aca="false">IF(OR(K245="",J245=""),"",(J245-K245)*100)</f>
        <v/>
      </c>
      <c r="M245" s="36" t="n">
        <v>3.89965734386083</v>
      </c>
      <c r="N245" s="36" t="n">
        <v>1.27738870891262</v>
      </c>
      <c r="O245" s="36" t="n">
        <f aca="false">SQRT(M245^2+N245^2)</f>
        <v>4.10354107000102</v>
      </c>
      <c r="P245" s="40" t="n">
        <f aca="false">IF(J245="","",MAX(0,J245-1.96*O245/100))</f>
        <v>0.625360892367573</v>
      </c>
      <c r="Q245" s="40" t="n">
        <f aca="false">IF(J245="","",MIN(1,J245+1.96*O245/100))</f>
        <v>0.786219702311613</v>
      </c>
      <c r="R245" s="32" t="str">
        <f aca="false">IF(L245="","",IF(ABS(L245)&lt;=O245,"Yes","No"))</f>
        <v/>
      </c>
      <c r="S245" s="32" t="str">
        <f aca="false">IF(L245="","",IF(ABS(L245)&lt;=1.96*O245,"Yes","No"))</f>
        <v/>
      </c>
      <c r="T245" s="59" t="n">
        <f aca="false">IF(D245="","",ROUND(SQRT(((D245+G245)*O245/100)^2+(J245*(D245+G245)*0.07897)^2),0))</f>
        <v>44</v>
      </c>
      <c r="U245" s="32" t="s">
        <v>774</v>
      </c>
    </row>
    <row r="246" customFormat="false" ht="15" hidden="false" customHeight="false" outlineLevel="0" collapsed="false">
      <c r="A246" s="32" t="s">
        <v>418</v>
      </c>
      <c r="B246" s="32" t="s">
        <v>451</v>
      </c>
      <c r="C246" s="32" t="s">
        <v>452</v>
      </c>
      <c r="D246" s="59" t="n">
        <v>356</v>
      </c>
      <c r="E246" s="59" t="n">
        <v>374</v>
      </c>
      <c r="F246" s="68" t="n">
        <f aca="false">IF(E246="","",D246-E246)</f>
        <v>-18</v>
      </c>
      <c r="G246" s="59" t="n">
        <v>302</v>
      </c>
      <c r="H246" s="59" t="n">
        <v>338</v>
      </c>
      <c r="I246" s="68" t="n">
        <f aca="false">IF(H246="","",G246-H246)</f>
        <v>-36</v>
      </c>
      <c r="J246" s="40" t="n">
        <f aca="false">IF(OR(D246="",D246+G246=0),"",D246/(D246+G246))</f>
        <v>0.541033434650456</v>
      </c>
      <c r="K246" s="40" t="n">
        <f aca="false">IF(E246="","",E246/(E246+H246))</f>
        <v>0.525280898876405</v>
      </c>
      <c r="L246" s="69" t="n">
        <f aca="false">IF(OR(K246="",J246=""),"",(J246-K246)*100)</f>
        <v>1.57525357740514</v>
      </c>
      <c r="M246" s="36" t="n">
        <v>3.89965734386083</v>
      </c>
      <c r="N246" s="36" t="n">
        <v>1.27738870891262</v>
      </c>
      <c r="O246" s="36" t="n">
        <f aca="false">SQRT(M246^2+N246^2)</f>
        <v>4.10354107000102</v>
      </c>
      <c r="P246" s="40" t="n">
        <f aca="false">IF(J246="","",MAX(0,J246-1.96*O246/100))</f>
        <v>0.460604029678436</v>
      </c>
      <c r="Q246" s="40" t="n">
        <f aca="false">IF(J246="","",MIN(1,J246+1.96*O246/100))</f>
        <v>0.621462839622476</v>
      </c>
      <c r="R246" s="32" t="str">
        <f aca="false">IF(L246="","",IF(ABS(L246)&lt;=O246,"Yes","No"))</f>
        <v>Yes</v>
      </c>
      <c r="S246" s="32" t="str">
        <f aca="false">IF(L246="","",IF(ABS(L246)&lt;=1.96*O246,"Yes","No"))</f>
        <v>Yes</v>
      </c>
      <c r="T246" s="59" t="n">
        <f aca="false">IF(D246="","",ROUND(SQRT(((D246+G246)*O246/100)^2+(J246*(D246+G246)*0.07897)^2),0))</f>
        <v>39</v>
      </c>
      <c r="U246" s="32"/>
    </row>
    <row r="247" customFormat="false" ht="15" hidden="false" customHeight="false" outlineLevel="0" collapsed="false">
      <c r="A247" s="32" t="s">
        <v>418</v>
      </c>
      <c r="B247" s="32" t="s">
        <v>451</v>
      </c>
      <c r="C247" s="32" t="s">
        <v>453</v>
      </c>
      <c r="D247" s="59" t="n">
        <v>458</v>
      </c>
      <c r="E247" s="59" t="n">
        <v>485</v>
      </c>
      <c r="F247" s="68" t="n">
        <f aca="false">IF(E247="","",D247-E247)</f>
        <v>-27</v>
      </c>
      <c r="G247" s="59" t="n">
        <v>389</v>
      </c>
      <c r="H247" s="59" t="n">
        <v>421</v>
      </c>
      <c r="I247" s="68" t="n">
        <f aca="false">IF(H247="","",G247-H247)</f>
        <v>-32</v>
      </c>
      <c r="J247" s="40" t="n">
        <f aca="false">IF(OR(D247="",D247+G247=0),"",D247/(D247+G247))</f>
        <v>0.54073199527745</v>
      </c>
      <c r="K247" s="40" t="n">
        <f aca="false">IF(E247="","",E247/(E247+H247))</f>
        <v>0.535320088300221</v>
      </c>
      <c r="L247" s="69" t="n">
        <f aca="false">IF(OR(K247="",J247=""),"",(J247-K247)*100)</f>
        <v>0.541190697722915</v>
      </c>
      <c r="M247" s="36" t="n">
        <v>3.13000038523245</v>
      </c>
      <c r="N247" s="36" t="n">
        <v>1.27738870891262</v>
      </c>
      <c r="O247" s="36" t="n">
        <f aca="false">SQRT(M247^2+N247^2)</f>
        <v>3.38062484242377</v>
      </c>
      <c r="P247" s="40" t="n">
        <f aca="false">IF(J247="","",MAX(0,J247-1.96*O247/100))</f>
        <v>0.474471748365944</v>
      </c>
      <c r="Q247" s="40" t="n">
        <f aca="false">IF(J247="","",MIN(1,J247+1.96*O247/100))</f>
        <v>0.606992242188956</v>
      </c>
      <c r="R247" s="32" t="str">
        <f aca="false">IF(L247="","",IF(ABS(L247)&lt;=O247,"Yes","No"))</f>
        <v>Yes</v>
      </c>
      <c r="S247" s="32" t="str">
        <f aca="false">IF(L247="","",IF(ABS(L247)&lt;=1.96*O247,"Yes","No"))</f>
        <v>Yes</v>
      </c>
      <c r="T247" s="59" t="n">
        <f aca="false">IF(D247="","",ROUND(SQRT(((D247+G247)*O247/100)^2+(J247*(D247+G247)*0.07933)^2),0))</f>
        <v>46</v>
      </c>
      <c r="U247" s="32"/>
    </row>
    <row r="248" customFormat="false" ht="15" hidden="false" customHeight="false" outlineLevel="0" collapsed="false">
      <c r="A248" s="32" t="s">
        <v>418</v>
      </c>
      <c r="B248" s="32" t="s">
        <v>451</v>
      </c>
      <c r="C248" s="32" t="s">
        <v>454</v>
      </c>
      <c r="D248" s="59" t="n">
        <v>477</v>
      </c>
      <c r="E248" s="59" t="n">
        <v>523</v>
      </c>
      <c r="F248" s="68" t="n">
        <f aca="false">IF(E248="","",D248-E248)</f>
        <v>-46</v>
      </c>
      <c r="G248" s="59" t="n">
        <v>332</v>
      </c>
      <c r="H248" s="59" t="n">
        <v>389</v>
      </c>
      <c r="I248" s="68" t="n">
        <f aca="false">IF(H248="","",G248-H248)</f>
        <v>-57</v>
      </c>
      <c r="J248" s="40" t="n">
        <f aca="false">IF(OR(D248="",D248+G248=0),"",D248/(D248+G248))</f>
        <v>0.589616810877627</v>
      </c>
      <c r="K248" s="40" t="n">
        <f aca="false">IF(E248="","",E248/(E248+H248))</f>
        <v>0.573464912280702</v>
      </c>
      <c r="L248" s="69" t="n">
        <f aca="false">IF(OR(K248="",J248=""),"",(J248-K248)*100)</f>
        <v>1.6151898596925</v>
      </c>
      <c r="M248" s="36" t="n">
        <v>3.89965734386083</v>
      </c>
      <c r="N248" s="36" t="n">
        <v>1.27738870891262</v>
      </c>
      <c r="O248" s="36" t="n">
        <f aca="false">SQRT(M248^2+N248^2)</f>
        <v>4.10354107000102</v>
      </c>
      <c r="P248" s="40" t="n">
        <f aca="false">IF(J248="","",MAX(0,J248-1.96*O248/100))</f>
        <v>0.509187405905607</v>
      </c>
      <c r="Q248" s="40" t="n">
        <f aca="false">IF(J248="","",MIN(1,J248+1.96*O248/100))</f>
        <v>0.670046215849647</v>
      </c>
      <c r="R248" s="32" t="str">
        <f aca="false">IF(L248="","",IF(ABS(L248)&lt;=O248,"Yes","No"))</f>
        <v>Yes</v>
      </c>
      <c r="S248" s="32" t="str">
        <f aca="false">IF(L248="","",IF(ABS(L248)&lt;=1.96*O248,"Yes","No"))</f>
        <v>Yes</v>
      </c>
      <c r="T248" s="59" t="n">
        <f aca="false">IF(D248="","",ROUND(SQRT(((D248+G248)*O248/100)^2+(J248*(D248+G248)*0.07897)^2),0))</f>
        <v>50</v>
      </c>
      <c r="U248" s="32"/>
    </row>
    <row r="249" customFormat="false" ht="15" hidden="false" customHeight="false" outlineLevel="0" collapsed="false">
      <c r="A249" s="32" t="s">
        <v>418</v>
      </c>
      <c r="B249" s="32" t="s">
        <v>451</v>
      </c>
      <c r="C249" s="32" t="s">
        <v>455</v>
      </c>
      <c r="D249" s="59" t="n">
        <v>200</v>
      </c>
      <c r="E249" s="59" t="n">
        <v>232</v>
      </c>
      <c r="F249" s="68" t="n">
        <f aca="false">IF(E249="","",D249-E249)</f>
        <v>-32</v>
      </c>
      <c r="G249" s="59" t="n">
        <v>195</v>
      </c>
      <c r="H249" s="59" t="n">
        <v>250</v>
      </c>
      <c r="I249" s="68" t="n">
        <f aca="false">IF(H249="","",G249-H249)</f>
        <v>-55</v>
      </c>
      <c r="J249" s="40" t="n">
        <f aca="false">IF(OR(D249="",D249+G249=0),"",D249/(D249+G249))</f>
        <v>0.506329113924051</v>
      </c>
      <c r="K249" s="40" t="n">
        <f aca="false">IF(E249="","",E249/(E249+H249))</f>
        <v>0.481327800829876</v>
      </c>
      <c r="L249" s="69" t="n">
        <f aca="false">IF(OR(K249="",J249=""),"",(J249-K249)*100)</f>
        <v>2.50013130941751</v>
      </c>
      <c r="M249" s="36" t="n">
        <v>6.1244360674486</v>
      </c>
      <c r="N249" s="36" t="n">
        <v>1.27738870891262</v>
      </c>
      <c r="O249" s="36" t="n">
        <f aca="false">SQRT(M249^2+N249^2)</f>
        <v>6.25623201759036</v>
      </c>
      <c r="P249" s="40" t="n">
        <f aca="false">IF(J249="","",MAX(0,J249-1.96*O249/100))</f>
        <v>0.38370696637928</v>
      </c>
      <c r="Q249" s="40" t="n">
        <f aca="false">IF(J249="","",MIN(1,J249+1.96*O249/100))</f>
        <v>0.628951261468822</v>
      </c>
      <c r="R249" s="32" t="str">
        <f aca="false">IF(L249="","",IF(ABS(L249)&lt;=O249,"Yes","No"))</f>
        <v>Yes</v>
      </c>
      <c r="S249" s="32" t="str">
        <f aca="false">IF(L249="","",IF(ABS(L249)&lt;=1.96*O249,"Yes","No"))</f>
        <v>Yes</v>
      </c>
      <c r="T249" s="59" t="n">
        <f aca="false">IF(D249="","",ROUND(SQRT(((D249+G249)*O249/100)^2+(J249*(D249+G249)*0.12018)^2),0))</f>
        <v>34</v>
      </c>
      <c r="U249" s="32"/>
    </row>
    <row r="250" customFormat="false" ht="15" hidden="false" customHeight="false" outlineLevel="0" collapsed="false">
      <c r="A250" s="32" t="s">
        <v>418</v>
      </c>
      <c r="B250" s="32" t="s">
        <v>451</v>
      </c>
      <c r="C250" s="32" t="s">
        <v>456</v>
      </c>
      <c r="D250" s="59" t="n">
        <v>410</v>
      </c>
      <c r="E250" s="59" t="n">
        <v>435</v>
      </c>
      <c r="F250" s="68" t="n">
        <f aca="false">IF(E250="","",D250-E250)</f>
        <v>-25</v>
      </c>
      <c r="G250" s="59" t="n">
        <v>290</v>
      </c>
      <c r="H250" s="59" t="n">
        <v>317</v>
      </c>
      <c r="I250" s="68" t="n">
        <f aca="false">IF(H250="","",G250-H250)</f>
        <v>-27</v>
      </c>
      <c r="J250" s="40" t="n">
        <f aca="false">IF(OR(D250="",D250+G250=0),"",D250/(D250+G250))</f>
        <v>0.585714285714286</v>
      </c>
      <c r="K250" s="40" t="n">
        <f aca="false">IF(E250="","",E250/(E250+H250))</f>
        <v>0.578457446808511</v>
      </c>
      <c r="L250" s="69" t="n">
        <f aca="false">IF(OR(K250="",J250=""),"",(J250-K250)*100)</f>
        <v>0.725683890577511</v>
      </c>
      <c r="M250" s="36" t="n">
        <v>3.89965734386083</v>
      </c>
      <c r="N250" s="36" t="n">
        <v>1.27738870891262</v>
      </c>
      <c r="O250" s="36" t="n">
        <f aca="false">SQRT(M250^2+N250^2)</f>
        <v>4.10354107000102</v>
      </c>
      <c r="P250" s="40" t="n">
        <f aca="false">IF(J250="","",MAX(0,J250-1.96*O250/100))</f>
        <v>0.505284880742266</v>
      </c>
      <c r="Q250" s="40" t="n">
        <f aca="false">IF(J250="","",MIN(1,J250+1.96*O250/100))</f>
        <v>0.666143690686306</v>
      </c>
      <c r="R250" s="32" t="str">
        <f aca="false">IF(L250="","",IF(ABS(L250)&lt;=O250,"Yes","No"))</f>
        <v>Yes</v>
      </c>
      <c r="S250" s="32" t="str">
        <f aca="false">IF(L250="","",IF(ABS(L250)&lt;=1.96*O250,"Yes","No"))</f>
        <v>Yes</v>
      </c>
      <c r="T250" s="59" t="n">
        <f aca="false">IF(D250="","",ROUND(SQRT(((D250+G250)*O250/100)^2+(J250*(D250+G250)*0.07897)^2),0))</f>
        <v>43</v>
      </c>
      <c r="U250" s="32"/>
    </row>
    <row r="251" customFormat="false" ht="15" hidden="false" customHeight="false" outlineLevel="0" collapsed="false">
      <c r="A251" s="32" t="s">
        <v>418</v>
      </c>
      <c r="B251" s="32" t="s">
        <v>451</v>
      </c>
      <c r="C251" s="32" t="s">
        <v>457</v>
      </c>
      <c r="D251" s="59" t="n">
        <v>403</v>
      </c>
      <c r="E251" s="59" t="n">
        <v>437</v>
      </c>
      <c r="F251" s="68" t="n">
        <f aca="false">IF(E251="","",D251-E251)</f>
        <v>-34</v>
      </c>
      <c r="G251" s="59" t="n">
        <v>316</v>
      </c>
      <c r="H251" s="59" t="n">
        <v>364</v>
      </c>
      <c r="I251" s="68" t="n">
        <f aca="false">IF(H251="","",G251-H251)</f>
        <v>-48</v>
      </c>
      <c r="J251" s="40" t="n">
        <f aca="false">IF(OR(D251="",D251+G251=0),"",D251/(D251+G251))</f>
        <v>0.560500695410292</v>
      </c>
      <c r="K251" s="40" t="n">
        <f aca="false">IF(E251="","",E251/(E251+H251))</f>
        <v>0.545568039950062</v>
      </c>
      <c r="L251" s="69" t="n">
        <f aca="false">IF(OR(K251="",J251=""),"",(J251-K251)*100)</f>
        <v>1.49326554602297</v>
      </c>
      <c r="M251" s="36" t="n">
        <v>3.89965734386083</v>
      </c>
      <c r="N251" s="36" t="n">
        <v>1.27738870891262</v>
      </c>
      <c r="O251" s="36" t="n">
        <f aca="false">SQRT(M251^2+N251^2)</f>
        <v>4.10354107000102</v>
      </c>
      <c r="P251" s="40" t="n">
        <f aca="false">IF(J251="","",MAX(0,J251-1.96*O251/100))</f>
        <v>0.480071290438272</v>
      </c>
      <c r="Q251" s="40" t="n">
        <f aca="false">IF(J251="","",MIN(1,J251+1.96*O251/100))</f>
        <v>0.640930100382312</v>
      </c>
      <c r="R251" s="32" t="str">
        <f aca="false">IF(L251="","",IF(ABS(L251)&lt;=O251,"Yes","No"))</f>
        <v>Yes</v>
      </c>
      <c r="S251" s="32" t="str">
        <f aca="false">IF(L251="","",IF(ABS(L251)&lt;=1.96*O251,"Yes","No"))</f>
        <v>Yes</v>
      </c>
      <c r="T251" s="59" t="n">
        <f aca="false">IF(D251="","",ROUND(SQRT(((D251+G251)*O251/100)^2+(J251*(D251+G251)*0.07897)^2),0))</f>
        <v>43</v>
      </c>
      <c r="U251" s="32"/>
    </row>
    <row r="252" customFormat="false" ht="15" hidden="false" customHeight="false" outlineLevel="0" collapsed="false">
      <c r="A252" s="32" t="s">
        <v>418</v>
      </c>
      <c r="B252" s="32" t="s">
        <v>451</v>
      </c>
      <c r="C252" s="32" t="s">
        <v>458</v>
      </c>
      <c r="D252" s="59" t="n">
        <v>238</v>
      </c>
      <c r="E252" s="59" t="n">
        <v>279</v>
      </c>
      <c r="F252" s="68" t="n">
        <f aca="false">IF(E252="","",D252-E252)</f>
        <v>-41</v>
      </c>
      <c r="G252" s="59" t="n">
        <v>199</v>
      </c>
      <c r="H252" s="59" t="n">
        <v>214</v>
      </c>
      <c r="I252" s="68" t="n">
        <f aca="false">IF(H252="","",G252-H252)</f>
        <v>-15</v>
      </c>
      <c r="J252" s="40" t="n">
        <f aca="false">IF(OR(D252="",D252+G252=0),"",D252/(D252+G252))</f>
        <v>0.544622425629291</v>
      </c>
      <c r="K252" s="40" t="n">
        <f aca="false">IF(E252="","",E252/(E252+H252))</f>
        <v>0.565922920892495</v>
      </c>
      <c r="L252" s="69" t="n">
        <f aca="false">IF(OR(K252="",J252=""),"",(J252-K252)*100)</f>
        <v>-2.13004952632043</v>
      </c>
      <c r="M252" s="36" t="n">
        <v>6.1244360674486</v>
      </c>
      <c r="N252" s="36" t="n">
        <v>1.27738870891262</v>
      </c>
      <c r="O252" s="36" t="n">
        <f aca="false">SQRT(M252^2+N252^2)</f>
        <v>6.25623201759036</v>
      </c>
      <c r="P252" s="40" t="n">
        <f aca="false">IF(J252="","",MAX(0,J252-1.96*O252/100))</f>
        <v>0.42200027808452</v>
      </c>
      <c r="Q252" s="40" t="n">
        <f aca="false">IF(J252="","",MIN(1,J252+1.96*O252/100))</f>
        <v>0.667244573174062</v>
      </c>
      <c r="R252" s="32" t="str">
        <f aca="false">IF(L252="","",IF(ABS(L252)&lt;=O252,"Yes","No"))</f>
        <v>Yes</v>
      </c>
      <c r="S252" s="32" t="str">
        <f aca="false">IF(L252="","",IF(ABS(L252)&lt;=1.96*O252,"Yes","No"))</f>
        <v>Yes</v>
      </c>
      <c r="T252" s="59" t="n">
        <f aca="false">IF(D252="","",ROUND(SQRT(((D252+G252)*O252/100)^2+(J252*(D252+G252)*0.12018)^2),0))</f>
        <v>40</v>
      </c>
      <c r="U252" s="32"/>
    </row>
    <row r="253" customFormat="false" ht="15" hidden="false" customHeight="false" outlineLevel="0" collapsed="false">
      <c r="A253" s="32" t="s">
        <v>418</v>
      </c>
      <c r="B253" s="32" t="s">
        <v>451</v>
      </c>
      <c r="C253" s="32" t="s">
        <v>459</v>
      </c>
      <c r="D253" s="59" t="n">
        <v>372</v>
      </c>
      <c r="E253" s="59" t="n">
        <v>374</v>
      </c>
      <c r="F253" s="68" t="n">
        <f aca="false">IF(E253="","",D253-E253)</f>
        <v>-2</v>
      </c>
      <c r="G253" s="59" t="n">
        <v>245</v>
      </c>
      <c r="H253" s="59" t="n">
        <v>251</v>
      </c>
      <c r="I253" s="68" t="n">
        <f aca="false">IF(H253="","",G253-H253)</f>
        <v>-6</v>
      </c>
      <c r="J253" s="40" t="n">
        <f aca="false">IF(OR(D253="",D253+G253=0),"",D253/(D253+G253))</f>
        <v>0.60291734197731</v>
      </c>
      <c r="K253" s="40" t="n">
        <f aca="false">IF(E253="","",E253/(E253+H253))</f>
        <v>0.5984</v>
      </c>
      <c r="L253" s="69" t="n">
        <f aca="false">IF(OR(K253="",J253=""),"",(J253-K253)*100)</f>
        <v>0.451734197730957</v>
      </c>
      <c r="M253" s="36" t="n">
        <v>3.89965734386083</v>
      </c>
      <c r="N253" s="36" t="n">
        <v>1.27738870891262</v>
      </c>
      <c r="O253" s="36" t="n">
        <f aca="false">SQRT(M253^2+N253^2)</f>
        <v>4.10354107000102</v>
      </c>
      <c r="P253" s="40" t="n">
        <f aca="false">IF(J253="","",MAX(0,J253-1.96*O253/100))</f>
        <v>0.52248793700529</v>
      </c>
      <c r="Q253" s="40" t="n">
        <f aca="false">IF(J253="","",MIN(1,J253+1.96*O253/100))</f>
        <v>0.68334674694933</v>
      </c>
      <c r="R253" s="32" t="str">
        <f aca="false">IF(L253="","",IF(ABS(L253)&lt;=O253,"Yes","No"))</f>
        <v>Yes</v>
      </c>
      <c r="S253" s="32" t="str">
        <f aca="false">IF(L253="","",IF(ABS(L253)&lt;=1.96*O253,"Yes","No"))</f>
        <v>Yes</v>
      </c>
      <c r="T253" s="59" t="n">
        <f aca="false">IF(D253="","",ROUND(SQRT(((D253+G253)*O253/100)^2+(J253*(D253+G253)*0.07897)^2),0))</f>
        <v>39</v>
      </c>
      <c r="U253" s="32"/>
    </row>
    <row r="254" customFormat="false" ht="15" hidden="false" customHeight="false" outlineLevel="0" collapsed="false">
      <c r="A254" s="32" t="s">
        <v>418</v>
      </c>
      <c r="B254" s="32" t="s">
        <v>451</v>
      </c>
      <c r="C254" s="32" t="s">
        <v>460</v>
      </c>
      <c r="D254" s="59" t="n">
        <v>241</v>
      </c>
      <c r="E254" s="59" t="n">
        <v>245</v>
      </c>
      <c r="F254" s="68" t="n">
        <f aca="false">IF(E254="","",D254-E254)</f>
        <v>-4</v>
      </c>
      <c r="G254" s="59" t="n">
        <v>154</v>
      </c>
      <c r="H254" s="59" t="n">
        <v>160</v>
      </c>
      <c r="I254" s="68" t="n">
        <f aca="false">IF(H254="","",G254-H254)</f>
        <v>-6</v>
      </c>
      <c r="J254" s="40" t="n">
        <f aca="false">IF(OR(D254="",D254+G254=0),"",D254/(D254+G254))</f>
        <v>0.610126582278481</v>
      </c>
      <c r="K254" s="40" t="n">
        <f aca="false">IF(E254="","",E254/(E254+H254))</f>
        <v>0.604938271604938</v>
      </c>
      <c r="L254" s="69" t="n">
        <f aca="false">IF(OR(K254="",J254=""),"",(J254-K254)*100)</f>
        <v>0.518831067354275</v>
      </c>
      <c r="M254" s="36" t="n">
        <v>6.1244360674486</v>
      </c>
      <c r="N254" s="36" t="n">
        <v>1.27738870891262</v>
      </c>
      <c r="O254" s="36" t="n">
        <f aca="false">SQRT(M254^2+N254^2)</f>
        <v>6.25623201759036</v>
      </c>
      <c r="P254" s="40" t="n">
        <f aca="false">IF(J254="","",MAX(0,J254-1.96*O254/100))</f>
        <v>0.48750443473371</v>
      </c>
      <c r="Q254" s="40" t="n">
        <f aca="false">IF(J254="","",MIN(1,J254+1.96*O254/100))</f>
        <v>0.732748729823252</v>
      </c>
      <c r="R254" s="32" t="str">
        <f aca="false">IF(L254="","",IF(ABS(L254)&lt;=O254,"Yes","No"))</f>
        <v>Yes</v>
      </c>
      <c r="S254" s="32" t="str">
        <f aca="false">IF(L254="","",IF(ABS(L254)&lt;=1.96*O254,"Yes","No"))</f>
        <v>Yes</v>
      </c>
      <c r="T254" s="59" t="n">
        <f aca="false">IF(D254="","",ROUND(SQRT(((D254+G254)*O254/100)^2+(J254*(D254+G254)*0.12018)^2),0))</f>
        <v>38</v>
      </c>
      <c r="U254" s="32"/>
    </row>
    <row r="255" customFormat="false" ht="15" hidden="false" customHeight="false" outlineLevel="0" collapsed="false">
      <c r="A255" s="32" t="s">
        <v>418</v>
      </c>
      <c r="B255" s="32" t="s">
        <v>451</v>
      </c>
      <c r="C255" s="32" t="s">
        <v>461</v>
      </c>
      <c r="D255" s="59" t="n">
        <v>257</v>
      </c>
      <c r="E255" s="59" t="n">
        <v>276</v>
      </c>
      <c r="F255" s="68" t="n">
        <f aca="false">IF(E255="","",D255-E255)</f>
        <v>-19</v>
      </c>
      <c r="G255" s="59" t="n">
        <v>243</v>
      </c>
      <c r="H255" s="59" t="n">
        <v>276</v>
      </c>
      <c r="I255" s="68" t="n">
        <f aca="false">IF(H255="","",G255-H255)</f>
        <v>-33</v>
      </c>
      <c r="J255" s="40" t="n">
        <f aca="false">IF(OR(D255="",D255+G255=0),"",D255/(D255+G255))</f>
        <v>0.514</v>
      </c>
      <c r="K255" s="40" t="n">
        <f aca="false">IF(E255="","",E255/(E255+H255))</f>
        <v>0.5</v>
      </c>
      <c r="L255" s="69" t="n">
        <f aca="false">IF(OR(K255="",J255=""),"",(J255-K255)*100)</f>
        <v>1.4</v>
      </c>
      <c r="M255" s="36" t="n">
        <v>6.1244360674486</v>
      </c>
      <c r="N255" s="36" t="n">
        <v>1.27738870891262</v>
      </c>
      <c r="O255" s="36" t="n">
        <f aca="false">SQRT(M255^2+N255^2)</f>
        <v>6.25623201759036</v>
      </c>
      <c r="P255" s="40" t="n">
        <f aca="false">IF(J255="","",MAX(0,J255-1.96*O255/100))</f>
        <v>0.391377852455229</v>
      </c>
      <c r="Q255" s="40" t="n">
        <f aca="false">IF(J255="","",MIN(1,J255+1.96*O255/100))</f>
        <v>0.636622147544771</v>
      </c>
      <c r="R255" s="32" t="str">
        <f aca="false">IF(L255="","",IF(ABS(L255)&lt;=O255,"Yes","No"))</f>
        <v>Yes</v>
      </c>
      <c r="S255" s="32" t="str">
        <f aca="false">IF(L255="","",IF(ABS(L255)&lt;=1.96*O255,"Yes","No"))</f>
        <v>Yes</v>
      </c>
      <c r="T255" s="59" t="n">
        <f aca="false">IF(D255="","",ROUND(SQRT(((D255+G255)*O255/100)^2+(J255*(D255+G255)*0.12018)^2),0))</f>
        <v>44</v>
      </c>
      <c r="U255" s="32"/>
    </row>
    <row r="256" customFormat="false" ht="15" hidden="false" customHeight="false" outlineLevel="0" collapsed="false">
      <c r="A256" s="32" t="s">
        <v>418</v>
      </c>
      <c r="B256" s="32" t="s">
        <v>451</v>
      </c>
      <c r="C256" s="32" t="s">
        <v>462</v>
      </c>
      <c r="D256" s="59" t="n">
        <v>312</v>
      </c>
      <c r="E256" s="59" t="n">
        <v>353</v>
      </c>
      <c r="F256" s="68" t="n">
        <f aca="false">IF(E256="","",D256-E256)</f>
        <v>-41</v>
      </c>
      <c r="G256" s="59" t="n">
        <v>241</v>
      </c>
      <c r="H256" s="59" t="n">
        <v>293</v>
      </c>
      <c r="I256" s="68" t="n">
        <f aca="false">IF(H256="","",G256-H256)</f>
        <v>-52</v>
      </c>
      <c r="J256" s="40" t="n">
        <f aca="false">IF(OR(D256="",D256+G256=0),"",D256/(D256+G256))</f>
        <v>0.564195298372514</v>
      </c>
      <c r="K256" s="40" t="n">
        <f aca="false">IF(E256="","",E256/(E256+H256))</f>
        <v>0.546439628482972</v>
      </c>
      <c r="L256" s="69" t="n">
        <f aca="false">IF(OR(K256="",J256=""),"",(J256-K256)*100)</f>
        <v>1.77556698895415</v>
      </c>
      <c r="M256" s="36" t="n">
        <v>3.89965734386083</v>
      </c>
      <c r="N256" s="36" t="n">
        <v>1.27738870891262</v>
      </c>
      <c r="O256" s="36" t="n">
        <f aca="false">SQRT(M256^2+N256^2)</f>
        <v>4.10354107000102</v>
      </c>
      <c r="P256" s="40" t="n">
        <f aca="false">IF(J256="","",MAX(0,J256-1.96*O256/100))</f>
        <v>0.483765893400494</v>
      </c>
      <c r="Q256" s="40" t="n">
        <f aca="false">IF(J256="","",MIN(1,J256+1.96*O256/100))</f>
        <v>0.644624703344534</v>
      </c>
      <c r="R256" s="32" t="str">
        <f aca="false">IF(L256="","",IF(ABS(L256)&lt;=O256,"Yes","No"))</f>
        <v>Yes</v>
      </c>
      <c r="S256" s="32" t="str">
        <f aca="false">IF(L256="","",IF(ABS(L256)&lt;=1.96*O256,"Yes","No"))</f>
        <v>Yes</v>
      </c>
      <c r="T256" s="59" t="n">
        <f aca="false">IF(D256="","",ROUND(SQRT(((D256+G256)*O256/100)^2+(J256*(D256+G256)*0.07897)^2),0))</f>
        <v>33</v>
      </c>
      <c r="U256" s="32"/>
    </row>
    <row r="257" customFormat="false" ht="15" hidden="false" customHeight="false" outlineLevel="0" collapsed="false">
      <c r="A257" s="32" t="s">
        <v>418</v>
      </c>
      <c r="B257" s="32" t="s">
        <v>451</v>
      </c>
      <c r="C257" s="32" t="s">
        <v>463</v>
      </c>
      <c r="D257" s="59" t="n">
        <v>386</v>
      </c>
      <c r="E257" s="59" t="n">
        <v>400</v>
      </c>
      <c r="F257" s="68" t="n">
        <f aca="false">IF(E257="","",D257-E257)</f>
        <v>-14</v>
      </c>
      <c r="G257" s="59" t="n">
        <v>260</v>
      </c>
      <c r="H257" s="59" t="n">
        <v>303</v>
      </c>
      <c r="I257" s="68" t="n">
        <f aca="false">IF(H257="","",G257-H257)</f>
        <v>-43</v>
      </c>
      <c r="J257" s="40" t="n">
        <f aca="false">IF(OR(D257="",D257+G257=0),"",D257/(D257+G257))</f>
        <v>0.597523219814242</v>
      </c>
      <c r="K257" s="40" t="n">
        <f aca="false">IF(E257="","",E257/(E257+H257))</f>
        <v>0.568990042674253</v>
      </c>
      <c r="L257" s="69" t="n">
        <f aca="false">IF(OR(K257="",J257=""),"",(J257-K257)*100)</f>
        <v>2.85331771399883</v>
      </c>
      <c r="M257" s="36" t="n">
        <v>3.89965734386083</v>
      </c>
      <c r="N257" s="36" t="n">
        <v>1.27738870891262</v>
      </c>
      <c r="O257" s="36" t="n">
        <f aca="false">SQRT(M257^2+N257^2)</f>
        <v>4.10354107000102</v>
      </c>
      <c r="P257" s="40" t="n">
        <f aca="false">IF(J257="","",MAX(0,J257-1.96*O257/100))</f>
        <v>0.517093814842222</v>
      </c>
      <c r="Q257" s="40" t="n">
        <f aca="false">IF(J257="","",MIN(1,J257+1.96*O257/100))</f>
        <v>0.677952624786262</v>
      </c>
      <c r="R257" s="32" t="str">
        <f aca="false">IF(L257="","",IF(ABS(L257)&lt;=O257,"Yes","No"))</f>
        <v>Yes</v>
      </c>
      <c r="S257" s="32" t="str">
        <f aca="false">IF(L257="","",IF(ABS(L257)&lt;=1.96*O257,"Yes","No"))</f>
        <v>Yes</v>
      </c>
      <c r="T257" s="59" t="n">
        <f aca="false">IF(D257="","",ROUND(SQRT(((D257+G257)*O257/100)^2+(J257*(D257+G257)*0.07897)^2),0))</f>
        <v>40</v>
      </c>
      <c r="U257" s="32"/>
    </row>
    <row r="258" customFormat="false" ht="15" hidden="false" customHeight="false" outlineLevel="0" collapsed="false">
      <c r="A258" s="32" t="s">
        <v>418</v>
      </c>
      <c r="B258" s="32" t="s">
        <v>451</v>
      </c>
      <c r="C258" s="32" t="s">
        <v>464</v>
      </c>
      <c r="D258" s="59" t="n">
        <v>328</v>
      </c>
      <c r="E258" s="59" t="n">
        <v>356</v>
      </c>
      <c r="F258" s="68" t="n">
        <f aca="false">IF(E258="","",D258-E258)</f>
        <v>-28</v>
      </c>
      <c r="G258" s="59" t="n">
        <v>298</v>
      </c>
      <c r="H258" s="59" t="n">
        <v>330</v>
      </c>
      <c r="I258" s="68" t="n">
        <f aca="false">IF(H258="","",G258-H258)</f>
        <v>-32</v>
      </c>
      <c r="J258" s="40" t="n">
        <f aca="false">IF(OR(D258="",D258+G258=0),"",D258/(D258+G258))</f>
        <v>0.523961661341853</v>
      </c>
      <c r="K258" s="40" t="n">
        <f aca="false">IF(E258="","",E258/(E258+H258))</f>
        <v>0.518950437317784</v>
      </c>
      <c r="L258" s="69" t="n">
        <f aca="false">IF(OR(K258="",J258=""),"",(J258-K258)*100)</f>
        <v>0.501122402406884</v>
      </c>
      <c r="M258" s="36" t="n">
        <v>3.89965734386083</v>
      </c>
      <c r="N258" s="36" t="n">
        <v>1.27738870891262</v>
      </c>
      <c r="O258" s="36" t="n">
        <f aca="false">SQRT(M258^2+N258^2)</f>
        <v>4.10354107000102</v>
      </c>
      <c r="P258" s="40" t="n">
        <f aca="false">IF(J258="","",MAX(0,J258-1.96*O258/100))</f>
        <v>0.443532256369833</v>
      </c>
      <c r="Q258" s="40" t="n">
        <f aca="false">IF(J258="","",MIN(1,J258+1.96*O258/100))</f>
        <v>0.604391066313873</v>
      </c>
      <c r="R258" s="32" t="str">
        <f aca="false">IF(L258="","",IF(ABS(L258)&lt;=O258,"Yes","No"))</f>
        <v>Yes</v>
      </c>
      <c r="S258" s="32" t="str">
        <f aca="false">IF(L258="","",IF(ABS(L258)&lt;=1.96*O258,"Yes","No"))</f>
        <v>Yes</v>
      </c>
      <c r="T258" s="59" t="n">
        <f aca="false">IF(D258="","",ROUND(SQRT(((D258+G258)*O258/100)^2+(J258*(D258+G258)*0.07897)^2),0))</f>
        <v>36</v>
      </c>
      <c r="U258" s="32"/>
    </row>
    <row r="259" customFormat="false" ht="15" hidden="false" customHeight="false" outlineLevel="0" collapsed="false">
      <c r="A259" s="32" t="s">
        <v>418</v>
      </c>
      <c r="B259" s="32" t="s">
        <v>451</v>
      </c>
      <c r="C259" s="32" t="s">
        <v>465</v>
      </c>
      <c r="D259" s="59" t="n">
        <v>751</v>
      </c>
      <c r="E259" s="59" t="n">
        <v>719</v>
      </c>
      <c r="F259" s="68" t="n">
        <f aca="false">IF(E259="","",D259-E259)</f>
        <v>32</v>
      </c>
      <c r="G259" s="59" t="n">
        <v>503</v>
      </c>
      <c r="H259" s="59" t="n">
        <v>538</v>
      </c>
      <c r="I259" s="68" t="n">
        <f aca="false">IF(H259="","",G259-H259)</f>
        <v>-35</v>
      </c>
      <c r="J259" s="40" t="n">
        <f aca="false">IF(OR(D259="",D259+G259=0),"",D259/(D259+G259))</f>
        <v>0.598883572567783</v>
      </c>
      <c r="K259" s="40" t="n">
        <f aca="false">IF(E259="","",E259/(E259+H259))</f>
        <v>0.571996817820207</v>
      </c>
      <c r="L259" s="69" t="n">
        <f aca="false">IF(OR(K259="",J259=""),"",(J259-K259)*100)</f>
        <v>2.68867547475763</v>
      </c>
      <c r="M259" s="36" t="n">
        <v>3.13000038523245</v>
      </c>
      <c r="N259" s="36" t="n">
        <v>1.27738870891262</v>
      </c>
      <c r="O259" s="36" t="n">
        <f aca="false">SQRT(M259^2+N259^2)</f>
        <v>3.38062484242377</v>
      </c>
      <c r="P259" s="40" t="n">
        <f aca="false">IF(J259="","",MAX(0,J259-1.96*O259/100))</f>
        <v>0.532623325656277</v>
      </c>
      <c r="Q259" s="40" t="n">
        <f aca="false">IF(J259="","",MIN(1,J259+1.96*O259/100))</f>
        <v>0.665143819479289</v>
      </c>
      <c r="R259" s="32" t="str">
        <f aca="false">IF(L259="","",IF(ABS(L259)&lt;=O259,"Yes","No"))</f>
        <v>Yes</v>
      </c>
      <c r="S259" s="32" t="str">
        <f aca="false">IF(L259="","",IF(ABS(L259)&lt;=1.96*O259,"Yes","No"))</f>
        <v>Yes</v>
      </c>
      <c r="T259" s="59" t="n">
        <f aca="false">IF(D259="","",ROUND(SQRT(((D259+G259)*O259/100)^2+(J259*(D259+G259)*0.07933)^2),0))</f>
        <v>73</v>
      </c>
      <c r="U259" s="32"/>
    </row>
    <row r="260" customFormat="false" ht="15" hidden="false" customHeight="false" outlineLevel="0" collapsed="false">
      <c r="A260" s="32" t="s">
        <v>418</v>
      </c>
      <c r="B260" s="32" t="s">
        <v>451</v>
      </c>
      <c r="C260" s="32" t="s">
        <v>466</v>
      </c>
      <c r="D260" s="59" t="n">
        <v>348</v>
      </c>
      <c r="E260" s="59" t="n">
        <v>391</v>
      </c>
      <c r="F260" s="68" t="n">
        <f aca="false">IF(E260="","",D260-E260)</f>
        <v>-43</v>
      </c>
      <c r="G260" s="59" t="n">
        <v>332</v>
      </c>
      <c r="H260" s="59" t="n">
        <v>384</v>
      </c>
      <c r="I260" s="68" t="n">
        <f aca="false">IF(H260="","",G260-H260)</f>
        <v>-52</v>
      </c>
      <c r="J260" s="40" t="n">
        <f aca="false">IF(OR(D260="",D260+G260=0),"",D260/(D260+G260))</f>
        <v>0.511764705882353</v>
      </c>
      <c r="K260" s="40" t="n">
        <f aca="false">IF(E260="","",E260/(E260+H260))</f>
        <v>0.504516129032258</v>
      </c>
      <c r="L260" s="69" t="n">
        <f aca="false">IF(OR(K260="",J260=""),"",(J260-K260)*100)</f>
        <v>0.724857685009483</v>
      </c>
      <c r="M260" s="36" t="n">
        <v>3.89965734386083</v>
      </c>
      <c r="N260" s="36" t="n">
        <v>1.27738870891262</v>
      </c>
      <c r="O260" s="36" t="n">
        <f aca="false">SQRT(M260^2+N260^2)</f>
        <v>4.10354107000102</v>
      </c>
      <c r="P260" s="40" t="n">
        <f aca="false">IF(J260="","",MAX(0,J260-1.96*O260/100))</f>
        <v>0.431335300910333</v>
      </c>
      <c r="Q260" s="40" t="n">
        <f aca="false">IF(J260="","",MIN(1,J260+1.96*O260/100))</f>
        <v>0.592194110854373</v>
      </c>
      <c r="R260" s="32" t="str">
        <f aca="false">IF(L260="","",IF(ABS(L260)&lt;=O260,"Yes","No"))</f>
        <v>Yes</v>
      </c>
      <c r="S260" s="32" t="str">
        <f aca="false">IF(L260="","",IF(ABS(L260)&lt;=1.96*O260,"Yes","No"))</f>
        <v>Yes</v>
      </c>
      <c r="T260" s="59" t="n">
        <f aca="false">IF(D260="","",ROUND(SQRT(((D260+G260)*O260/100)^2+(J260*(D260+G260)*0.07897)^2),0))</f>
        <v>39</v>
      </c>
      <c r="U260" s="32"/>
    </row>
    <row r="261" customFormat="false" ht="15" hidden="false" customHeight="false" outlineLevel="0" collapsed="false">
      <c r="A261" s="32" t="s">
        <v>418</v>
      </c>
      <c r="B261" s="32" t="s">
        <v>451</v>
      </c>
      <c r="C261" s="32" t="s">
        <v>467</v>
      </c>
      <c r="D261" s="59" t="n">
        <v>389</v>
      </c>
      <c r="E261" s="59" t="n">
        <v>395</v>
      </c>
      <c r="F261" s="68" t="n">
        <f aca="false">IF(E261="","",D261-E261)</f>
        <v>-6</v>
      </c>
      <c r="G261" s="59" t="n">
        <v>328</v>
      </c>
      <c r="H261" s="59" t="n">
        <v>387</v>
      </c>
      <c r="I261" s="68" t="n">
        <f aca="false">IF(H261="","",G261-H261)</f>
        <v>-59</v>
      </c>
      <c r="J261" s="40" t="n">
        <f aca="false">IF(OR(D261="",D261+G261=0),"",D261/(D261+G261))</f>
        <v>0.542538354253836</v>
      </c>
      <c r="K261" s="40" t="n">
        <f aca="false">IF(E261="","",E261/(E261+H261))</f>
        <v>0.505115089514067</v>
      </c>
      <c r="L261" s="69" t="n">
        <f aca="false">IF(OR(K261="",J261=""),"",(J261-K261)*100)</f>
        <v>3.7423264739769</v>
      </c>
      <c r="M261" s="36" t="n">
        <v>3.89965734386083</v>
      </c>
      <c r="N261" s="36" t="n">
        <v>1.27738870891262</v>
      </c>
      <c r="O261" s="36" t="n">
        <f aca="false">SQRT(M261^2+N261^2)</f>
        <v>4.10354107000102</v>
      </c>
      <c r="P261" s="40" t="n">
        <f aca="false">IF(J261="","",MAX(0,J261-1.96*O261/100))</f>
        <v>0.462108949281815</v>
      </c>
      <c r="Q261" s="40" t="n">
        <f aca="false">IF(J261="","",MIN(1,J261+1.96*O261/100))</f>
        <v>0.622967759225856</v>
      </c>
      <c r="R261" s="32" t="str">
        <f aca="false">IF(L261="","",IF(ABS(L261)&lt;=O261,"Yes","No"))</f>
        <v>Yes</v>
      </c>
      <c r="S261" s="32" t="str">
        <f aca="false">IF(L261="","",IF(ABS(L261)&lt;=1.96*O261,"Yes","No"))</f>
        <v>Yes</v>
      </c>
      <c r="T261" s="59" t="n">
        <f aca="false">IF(D261="","",ROUND(SQRT(((D261+G261)*O261/100)^2+(J261*(D261+G261)*0.07897)^2),0))</f>
        <v>43</v>
      </c>
      <c r="U261" s="32"/>
    </row>
    <row r="262" customFormat="false" ht="15" hidden="false" customHeight="false" outlineLevel="0" collapsed="false">
      <c r="A262" s="32" t="s">
        <v>418</v>
      </c>
      <c r="B262" s="32" t="s">
        <v>451</v>
      </c>
      <c r="C262" s="32" t="s">
        <v>468</v>
      </c>
      <c r="D262" s="59" t="n">
        <v>375</v>
      </c>
      <c r="E262" s="59" t="n">
        <v>407</v>
      </c>
      <c r="F262" s="68" t="n">
        <f aca="false">IF(E262="","",D262-E262)</f>
        <v>-32</v>
      </c>
      <c r="G262" s="59" t="n">
        <v>308</v>
      </c>
      <c r="H262" s="59" t="n">
        <v>347</v>
      </c>
      <c r="I262" s="68" t="n">
        <f aca="false">IF(H262="","",G262-H262)</f>
        <v>-39</v>
      </c>
      <c r="J262" s="40" t="n">
        <f aca="false">IF(OR(D262="",D262+G262=0),"",D262/(D262+G262))</f>
        <v>0.54904831625183</v>
      </c>
      <c r="K262" s="40" t="n">
        <f aca="false">IF(E262="","",E262/(E262+H262))</f>
        <v>0.539787798408488</v>
      </c>
      <c r="L262" s="69" t="n">
        <f aca="false">IF(OR(K262="",J262=""),"",(J262-K262)*100)</f>
        <v>0.926051784334203</v>
      </c>
      <c r="M262" s="36" t="n">
        <v>3.89965734386083</v>
      </c>
      <c r="N262" s="36" t="n">
        <v>1.27738870891262</v>
      </c>
      <c r="O262" s="36" t="n">
        <f aca="false">SQRT(M262^2+N262^2)</f>
        <v>4.10354107000102</v>
      </c>
      <c r="P262" s="40" t="n">
        <f aca="false">IF(J262="","",MAX(0,J262-1.96*O262/100))</f>
        <v>0.46861891127981</v>
      </c>
      <c r="Q262" s="40" t="n">
        <f aca="false">IF(J262="","",MIN(1,J262+1.96*O262/100))</f>
        <v>0.62947772122385</v>
      </c>
      <c r="R262" s="32" t="str">
        <f aca="false">IF(L262="","",IF(ABS(L262)&lt;=O262,"Yes","No"))</f>
        <v>Yes</v>
      </c>
      <c r="S262" s="32" t="str">
        <f aca="false">IF(L262="","",IF(ABS(L262)&lt;=1.96*O262,"Yes","No"))</f>
        <v>Yes</v>
      </c>
      <c r="T262" s="59" t="n">
        <f aca="false">IF(D262="","",ROUND(SQRT(((D262+G262)*O262/100)^2+(J262*(D262+G262)*0.07897)^2),0))</f>
        <v>41</v>
      </c>
      <c r="U262" s="32"/>
    </row>
    <row r="263" customFormat="false" ht="15" hidden="false" customHeight="false" outlineLevel="0" collapsed="false">
      <c r="A263" s="32" t="s">
        <v>418</v>
      </c>
      <c r="B263" s="32" t="s">
        <v>469</v>
      </c>
      <c r="C263" s="32" t="s">
        <v>470</v>
      </c>
      <c r="D263" s="59" t="n">
        <v>638</v>
      </c>
      <c r="E263" s="59" t="n">
        <v>730</v>
      </c>
      <c r="F263" s="68" t="n">
        <f aca="false">IF(E263="","",D263-E263)</f>
        <v>-92</v>
      </c>
      <c r="G263" s="59" t="n">
        <v>1000</v>
      </c>
      <c r="H263" s="59" t="n">
        <v>1145</v>
      </c>
      <c r="I263" s="68" t="n">
        <f aca="false">IF(H263="","",G263-H263)</f>
        <v>-145</v>
      </c>
      <c r="J263" s="40" t="n">
        <f aca="false">IF(OR(D263="",D263+G263=0),"",D263/(D263+G263))</f>
        <v>0.38949938949939</v>
      </c>
      <c r="K263" s="40" t="n">
        <f aca="false">IF(E263="","",E263/(E263+H263))</f>
        <v>0.389333333333333</v>
      </c>
      <c r="L263" s="69" t="n">
        <f aca="false">IF(OR(K263="",J263=""),"",(J263-K263)*100)</f>
        <v>0.0166056166056194</v>
      </c>
      <c r="M263" s="36" t="n">
        <v>3.13000038523245</v>
      </c>
      <c r="N263" s="36" t="n">
        <v>1.27738870891262</v>
      </c>
      <c r="O263" s="36" t="n">
        <f aca="false">SQRT(M263^2+N263^2)</f>
        <v>3.38062484242377</v>
      </c>
      <c r="P263" s="40" t="n">
        <f aca="false">IF(J263="","",MAX(0,J263-1.96*O263/100))</f>
        <v>0.323239142587884</v>
      </c>
      <c r="Q263" s="40" t="n">
        <f aca="false">IF(J263="","",MIN(1,J263+1.96*O263/100))</f>
        <v>0.455759636410895</v>
      </c>
      <c r="R263" s="32" t="str">
        <f aca="false">IF(L263="","",IF(ABS(L263)&lt;=O263,"Yes","No"))</f>
        <v>Yes</v>
      </c>
      <c r="S263" s="32" t="str">
        <f aca="false">IF(L263="","",IF(ABS(L263)&lt;=1.96*O263,"Yes","No"))</f>
        <v>Yes</v>
      </c>
      <c r="T263" s="59" t="n">
        <f aca="false">IF(D263="","",ROUND(SQRT(((D263+G263)*O263/100)^2+(J263*(D263+G263)*0.07933)^2),0))</f>
        <v>75</v>
      </c>
      <c r="U263" s="32"/>
    </row>
    <row r="264" customFormat="false" ht="15" hidden="false" customHeight="false" outlineLevel="0" collapsed="false">
      <c r="A264" s="32" t="s">
        <v>418</v>
      </c>
      <c r="B264" s="32" t="s">
        <v>469</v>
      </c>
      <c r="C264" s="32" t="s">
        <v>471</v>
      </c>
      <c r="D264" s="59" t="n">
        <v>565</v>
      </c>
      <c r="E264" s="59" t="n">
        <v>692</v>
      </c>
      <c r="F264" s="68" t="n">
        <f aca="false">IF(E264="","",D264-E264)</f>
        <v>-127</v>
      </c>
      <c r="G264" s="59" t="n">
        <v>828</v>
      </c>
      <c r="H264" s="59" t="n">
        <v>909</v>
      </c>
      <c r="I264" s="68" t="n">
        <f aca="false">IF(H264="","",G264-H264)</f>
        <v>-81</v>
      </c>
      <c r="J264" s="40" t="n">
        <f aca="false">IF(OR(D264="",D264+G264=0),"",D264/(D264+G264))</f>
        <v>0.405599425699928</v>
      </c>
      <c r="K264" s="40" t="n">
        <f aca="false">IF(E264="","",E264/(E264+H264))</f>
        <v>0.432229856339788</v>
      </c>
      <c r="L264" s="69" t="n">
        <f aca="false">IF(OR(K264="",J264=""),"",(J264-K264)*100)</f>
        <v>-2.66304306398594</v>
      </c>
      <c r="M264" s="36" t="n">
        <v>3.13000038523245</v>
      </c>
      <c r="N264" s="36" t="n">
        <v>1.27738870891262</v>
      </c>
      <c r="O264" s="36" t="n">
        <f aca="false">SQRT(M264^2+N264^2)</f>
        <v>3.38062484242377</v>
      </c>
      <c r="P264" s="40" t="n">
        <f aca="false">IF(J264="","",MAX(0,J264-1.96*O264/100))</f>
        <v>0.339339178788422</v>
      </c>
      <c r="Q264" s="40" t="n">
        <f aca="false">IF(J264="","",MIN(1,J264+1.96*O264/100))</f>
        <v>0.471859672611434</v>
      </c>
      <c r="R264" s="32" t="str">
        <f aca="false">IF(L264="","",IF(ABS(L264)&lt;=O264,"Yes","No"))</f>
        <v>Yes</v>
      </c>
      <c r="S264" s="32" t="str">
        <f aca="false">IF(L264="","",IF(ABS(L264)&lt;=1.96*O264,"Yes","No"))</f>
        <v>Yes</v>
      </c>
      <c r="T264" s="59" t="n">
        <f aca="false">IF(D264="","",ROUND(SQRT(((D264+G264)*O264/100)^2+(J264*(D264+G264)*0.07933)^2),0))</f>
        <v>65</v>
      </c>
      <c r="U264" s="32"/>
    </row>
    <row r="265" customFormat="false" ht="15" hidden="false" customHeight="false" outlineLevel="0" collapsed="false">
      <c r="A265" s="32" t="s">
        <v>418</v>
      </c>
      <c r="B265" s="32" t="s">
        <v>469</v>
      </c>
      <c r="C265" s="32" t="s">
        <v>472</v>
      </c>
      <c r="D265" s="59" t="n">
        <v>294</v>
      </c>
      <c r="E265" s="59" t="n">
        <v>315</v>
      </c>
      <c r="F265" s="68" t="n">
        <f aca="false">IF(E265="","",D265-E265)</f>
        <v>-21</v>
      </c>
      <c r="G265" s="59" t="n">
        <v>517</v>
      </c>
      <c r="H265" s="59" t="n">
        <v>608</v>
      </c>
      <c r="I265" s="68" t="n">
        <f aca="false">IF(H265="","",G265-H265)</f>
        <v>-91</v>
      </c>
      <c r="J265" s="40" t="n">
        <f aca="false">IF(OR(D265="",D265+G265=0),"",D265/(D265+G265))</f>
        <v>0.362515413070284</v>
      </c>
      <c r="K265" s="40" t="n">
        <f aca="false">IF(E265="","",E265/(E265+H265))</f>
        <v>0.341278439869989</v>
      </c>
      <c r="L265" s="69" t="n">
        <f aca="false">IF(OR(K265="",J265=""),"",(J265-K265)*100)</f>
        <v>2.12369732002944</v>
      </c>
      <c r="M265" s="36" t="n">
        <v>3.89965734386083</v>
      </c>
      <c r="N265" s="36" t="n">
        <v>1.27738870891262</v>
      </c>
      <c r="O265" s="36" t="n">
        <f aca="false">SQRT(M265^2+N265^2)</f>
        <v>4.10354107000102</v>
      </c>
      <c r="P265" s="40" t="n">
        <f aca="false">IF(J265="","",MAX(0,J265-1.96*O265/100))</f>
        <v>0.282086008098264</v>
      </c>
      <c r="Q265" s="40" t="n">
        <f aca="false">IF(J265="","",MIN(1,J265+1.96*O265/100))</f>
        <v>0.442944818042304</v>
      </c>
      <c r="R265" s="32" t="str">
        <f aca="false">IF(L265="","",IF(ABS(L265)&lt;=O265,"Yes","No"))</f>
        <v>Yes</v>
      </c>
      <c r="S265" s="32" t="str">
        <f aca="false">IF(L265="","",IF(ABS(L265)&lt;=1.96*O265,"Yes","No"))</f>
        <v>Yes</v>
      </c>
      <c r="T265" s="59" t="n">
        <f aca="false">IF(D265="","",ROUND(SQRT(((D265+G265)*O265/100)^2+(J265*(D265+G265)*0.07897)^2),0))</f>
        <v>41</v>
      </c>
      <c r="U265" s="32"/>
    </row>
    <row r="266" customFormat="false" ht="15" hidden="false" customHeight="false" outlineLevel="0" collapsed="false">
      <c r="A266" s="32" t="s">
        <v>418</v>
      </c>
      <c r="B266" s="32" t="s">
        <v>473</v>
      </c>
      <c r="C266" s="32" t="s">
        <v>473</v>
      </c>
      <c r="D266" s="59" t="n">
        <v>24</v>
      </c>
      <c r="E266" s="59" t="n">
        <v>31</v>
      </c>
      <c r="F266" s="68" t="n">
        <f aca="false">IF(E266="","",D266-E266)</f>
        <v>-7</v>
      </c>
      <c r="G266" s="59" t="n">
        <v>45</v>
      </c>
      <c r="H266" s="59" t="n">
        <v>55</v>
      </c>
      <c r="I266" s="68" t="n">
        <f aca="false">IF(H266="","",G266-H266)</f>
        <v>-10</v>
      </c>
      <c r="J266" s="40" t="n">
        <f aca="false">IF(OR(D266="",D266+G266=0),"",D266/(D266+G266))</f>
        <v>0.347826086956522</v>
      </c>
      <c r="K266" s="40" t="n">
        <f aca="false">IF(E266="","",E266/(E266+H266))</f>
        <v>0.36046511627907</v>
      </c>
      <c r="L266" s="69" t="n">
        <f aca="false">IF(OR(K266="",J266=""),"",(J266-K266)*100)</f>
        <v>-1.2639029322548</v>
      </c>
      <c r="M266" s="36" t="n">
        <v>6.1244360674486</v>
      </c>
      <c r="N266" s="36" t="n">
        <v>1.27738870891262</v>
      </c>
      <c r="O266" s="36" t="n">
        <f aca="false">SQRT(M266^2+N266^2)</f>
        <v>6.25623201759036</v>
      </c>
      <c r="P266" s="40" t="n">
        <f aca="false">IF(J266="","",MAX(0,J266-1.96*O266/100))</f>
        <v>0.225203939411751</v>
      </c>
      <c r="Q266" s="40" t="n">
        <f aca="false">IF(J266="","",MIN(1,J266+1.96*O266/100))</f>
        <v>0.470448234501293</v>
      </c>
      <c r="R266" s="32" t="str">
        <f aca="false">IF(L266="","",IF(ABS(L266)&lt;=O266,"Yes","No"))</f>
        <v>Yes</v>
      </c>
      <c r="S266" s="32" t="str">
        <f aca="false">IF(L266="","",IF(ABS(L266)&lt;=1.96*O266,"Yes","No"))</f>
        <v>Yes</v>
      </c>
      <c r="T266" s="59" t="n">
        <f aca="false">IF(D266="","",ROUND(SQRT(((D266+G266)*O266/100)^2+(J266*(D266+G266)*0.12018)^2),0))</f>
        <v>5</v>
      </c>
      <c r="U266" s="32"/>
    </row>
    <row r="267" customFormat="false" ht="15" hidden="false" customHeight="false" outlineLevel="0" collapsed="false">
      <c r="A267" s="32" t="s">
        <v>418</v>
      </c>
      <c r="B267" s="32" t="s">
        <v>474</v>
      </c>
      <c r="C267" s="32" t="s">
        <v>475</v>
      </c>
      <c r="D267" s="59" t="n">
        <v>445</v>
      </c>
      <c r="E267" s="59" t="n">
        <v>551</v>
      </c>
      <c r="F267" s="68" t="n">
        <f aca="false">IF(E267="","",D267-E267)</f>
        <v>-106</v>
      </c>
      <c r="G267" s="59" t="n">
        <v>650</v>
      </c>
      <c r="H267" s="59" t="n">
        <v>740</v>
      </c>
      <c r="I267" s="68" t="n">
        <f aca="false">IF(H267="","",G267-H267)</f>
        <v>-90</v>
      </c>
      <c r="J267" s="40" t="n">
        <f aca="false">IF(OR(D267="",D267+G267=0),"",D267/(D267+G267))</f>
        <v>0.406392694063927</v>
      </c>
      <c r="K267" s="40" t="n">
        <f aca="false">IF(E267="","",E267/(E267+H267))</f>
        <v>0.426800929512006</v>
      </c>
      <c r="L267" s="69" t="n">
        <f aca="false">IF(OR(K267="",J267=""),"",(J267-K267)*100)</f>
        <v>-2.04082354480793</v>
      </c>
      <c r="M267" s="36" t="n">
        <v>3.13000038523245</v>
      </c>
      <c r="N267" s="36" t="n">
        <v>1.27738870891262</v>
      </c>
      <c r="O267" s="36" t="n">
        <f aca="false">SQRT(M267^2+N267^2)</f>
        <v>3.38062484242377</v>
      </c>
      <c r="P267" s="40" t="n">
        <f aca="false">IF(J267="","",MAX(0,J267-1.96*O267/100))</f>
        <v>0.340132447152421</v>
      </c>
      <c r="Q267" s="40" t="n">
        <f aca="false">IF(J267="","",MIN(1,J267+1.96*O267/100))</f>
        <v>0.472652940975433</v>
      </c>
      <c r="R267" s="32" t="str">
        <f aca="false">IF(L267="","",IF(ABS(L267)&lt;=O267,"Yes","No"))</f>
        <v>Yes</v>
      </c>
      <c r="S267" s="32" t="str">
        <f aca="false">IF(L267="","",IF(ABS(L267)&lt;=1.96*O267,"Yes","No"))</f>
        <v>Yes</v>
      </c>
      <c r="T267" s="59" t="n">
        <f aca="false">IF(D267="","",ROUND(SQRT(((D267+G267)*O267/100)^2+(J267*(D267+G267)*0.07933)^2),0))</f>
        <v>51</v>
      </c>
      <c r="U267" s="32"/>
    </row>
    <row r="268" customFormat="false" ht="15" hidden="false" customHeight="false" outlineLevel="0" collapsed="false">
      <c r="A268" s="32" t="s">
        <v>418</v>
      </c>
      <c r="B268" s="32" t="s">
        <v>474</v>
      </c>
      <c r="C268" s="32" t="s">
        <v>476</v>
      </c>
      <c r="D268" s="59" t="n">
        <v>520</v>
      </c>
      <c r="E268" s="59" t="n">
        <v>558</v>
      </c>
      <c r="F268" s="68" t="n">
        <f aca="false">IF(E268="","",D268-E268)</f>
        <v>-38</v>
      </c>
      <c r="G268" s="59" t="n">
        <v>642</v>
      </c>
      <c r="H268" s="59" t="n">
        <v>668</v>
      </c>
      <c r="I268" s="68" t="n">
        <f aca="false">IF(H268="","",G268-H268)</f>
        <v>-26</v>
      </c>
      <c r="J268" s="40" t="n">
        <f aca="false">IF(OR(D268="",D268+G268=0),"",D268/(D268+G268))</f>
        <v>0.44750430292599</v>
      </c>
      <c r="K268" s="40" t="n">
        <f aca="false">IF(E268="","",E268/(E268+H268))</f>
        <v>0.455138662316476</v>
      </c>
      <c r="L268" s="69" t="n">
        <f aca="false">IF(OR(K268="",J268=""),"",(J268-K268)*100)</f>
        <v>-0.763435939048668</v>
      </c>
      <c r="M268" s="36" t="n">
        <v>3.13000038523245</v>
      </c>
      <c r="N268" s="36" t="n">
        <v>1.27738870891262</v>
      </c>
      <c r="O268" s="36" t="n">
        <f aca="false">SQRT(M268^2+N268^2)</f>
        <v>3.38062484242377</v>
      </c>
      <c r="P268" s="40" t="n">
        <f aca="false">IF(J268="","",MAX(0,J268-1.96*O268/100))</f>
        <v>0.381244056014484</v>
      </c>
      <c r="Q268" s="40" t="n">
        <f aca="false">IF(J268="","",MIN(1,J268+1.96*O268/100))</f>
        <v>0.513764549837496</v>
      </c>
      <c r="R268" s="32" t="str">
        <f aca="false">IF(L268="","",IF(ABS(L268)&lt;=O268,"Yes","No"))</f>
        <v>Yes</v>
      </c>
      <c r="S268" s="32" t="str">
        <f aca="false">IF(L268="","",IF(ABS(L268)&lt;=1.96*O268,"Yes","No"))</f>
        <v>Yes</v>
      </c>
      <c r="T268" s="59" t="n">
        <f aca="false">IF(D268="","",ROUND(SQRT(((D268+G268)*O268/100)^2+(J268*(D268+G268)*0.07933)^2),0))</f>
        <v>57</v>
      </c>
      <c r="U268" s="32"/>
    </row>
    <row r="269" customFormat="false" ht="15" hidden="false" customHeight="false" outlineLevel="0" collapsed="false">
      <c r="A269" s="32" t="s">
        <v>418</v>
      </c>
      <c r="B269" s="32" t="s">
        <v>477</v>
      </c>
      <c r="C269" s="32" t="s">
        <v>477</v>
      </c>
      <c r="D269" s="59" t="n">
        <v>132</v>
      </c>
      <c r="E269" s="59" t="n">
        <v>137</v>
      </c>
      <c r="F269" s="68" t="n">
        <f aca="false">IF(E269="","",D269-E269)</f>
        <v>-5</v>
      </c>
      <c r="G269" s="59" t="n">
        <v>216</v>
      </c>
      <c r="H269" s="59" t="n">
        <v>214</v>
      </c>
      <c r="I269" s="68" t="n">
        <f aca="false">IF(H269="","",G269-H269)</f>
        <v>2</v>
      </c>
      <c r="J269" s="40" t="n">
        <f aca="false">IF(OR(D269="",D269+G269=0),"",D269/(D269+G269))</f>
        <v>0.379310344827586</v>
      </c>
      <c r="K269" s="40" t="n">
        <f aca="false">IF(E269="","",E269/(E269+H269))</f>
        <v>0.39031339031339</v>
      </c>
      <c r="L269" s="69" t="n">
        <f aca="false">IF(OR(K269="",J269=""),"",(J269-K269)*100)</f>
        <v>-1.10030454858041</v>
      </c>
      <c r="M269" s="36" t="n">
        <v>6.1244360674486</v>
      </c>
      <c r="N269" s="36" t="n">
        <v>1.27738870891262</v>
      </c>
      <c r="O269" s="36" t="n">
        <f aca="false">SQRT(M269^2+N269^2)</f>
        <v>6.25623201759036</v>
      </c>
      <c r="P269" s="40" t="n">
        <f aca="false">IF(J269="","",MAX(0,J269-1.96*O269/100))</f>
        <v>0.256688197282815</v>
      </c>
      <c r="Q269" s="40" t="n">
        <f aca="false">IF(J269="","",MIN(1,J269+1.96*O269/100))</f>
        <v>0.501932492372357</v>
      </c>
      <c r="R269" s="32" t="str">
        <f aca="false">IF(L269="","",IF(ABS(L269)&lt;=O269,"Yes","No"))</f>
        <v>Yes</v>
      </c>
      <c r="S269" s="32" t="str">
        <f aca="false">IF(L269="","",IF(ABS(L269)&lt;=1.96*O269,"Yes","No"))</f>
        <v>Yes</v>
      </c>
      <c r="T269" s="59" t="n">
        <f aca="false">IF(D269="","",ROUND(SQRT(((D269+G269)*O269/100)^2+(J269*(D269+G269)*0.12018)^2),0))</f>
        <v>27</v>
      </c>
      <c r="U269" s="32"/>
    </row>
    <row r="270" customFormat="false" ht="15" hidden="false" customHeight="false" outlineLevel="0" collapsed="false">
      <c r="A270" s="32" t="s">
        <v>418</v>
      </c>
      <c r="B270" s="32" t="s">
        <v>478</v>
      </c>
      <c r="C270" s="32" t="s">
        <v>479</v>
      </c>
      <c r="D270" s="59" t="n">
        <v>219</v>
      </c>
      <c r="E270" s="59"/>
      <c r="F270" s="68" t="str">
        <f aca="false">IF(E270="","",D270-E270)</f>
        <v/>
      </c>
      <c r="G270" s="59" t="n">
        <v>85</v>
      </c>
      <c r="H270" s="59"/>
      <c r="I270" s="68" t="str">
        <f aca="false">IF(H270="","",G270-H270)</f>
        <v/>
      </c>
      <c r="J270" s="40" t="n">
        <f aca="false">IF(OR(D270="",D270+G270=0),"",D270/(D270+G270))</f>
        <v>0.720394736842105</v>
      </c>
      <c r="K270" s="40" t="str">
        <f aca="false">IF(E270="","",E270/(E270+H270))</f>
        <v/>
      </c>
      <c r="L270" s="69" t="str">
        <f aca="false">IF(OR(K270="",J270=""),"",(J270-K270)*100)</f>
        <v/>
      </c>
      <c r="M270" s="36" t="n">
        <v>6.1244360674486</v>
      </c>
      <c r="N270" s="36" t="n">
        <v>1.27738870891262</v>
      </c>
      <c r="O270" s="36" t="n">
        <f aca="false">SQRT(M270^2+N270^2)</f>
        <v>6.25623201759036</v>
      </c>
      <c r="P270" s="40" t="n">
        <f aca="false">IF(J270="","",MAX(0,J270-1.96*O270/100))</f>
        <v>0.597772589297334</v>
      </c>
      <c r="Q270" s="40" t="n">
        <f aca="false">IF(J270="","",MIN(1,J270+1.96*O270/100))</f>
        <v>0.843016884386876</v>
      </c>
      <c r="R270" s="32" t="str">
        <f aca="false">IF(L270="","",IF(ABS(L270)&lt;=O270,"Yes","No"))</f>
        <v/>
      </c>
      <c r="S270" s="32" t="str">
        <f aca="false">IF(L270="","",IF(ABS(L270)&lt;=1.96*O270,"Yes","No"))</f>
        <v/>
      </c>
      <c r="T270" s="59" t="n">
        <f aca="false">IF(D270="","",ROUND(SQRT(((D270+G270)*O270/100)^2+(J270*(D270+G270)*0.12018)^2),0))</f>
        <v>32</v>
      </c>
      <c r="U270" s="32" t="s">
        <v>774</v>
      </c>
    </row>
    <row r="271" customFormat="false" ht="15" hidden="false" customHeight="false" outlineLevel="0" collapsed="false">
      <c r="A271" s="32" t="s">
        <v>418</v>
      </c>
      <c r="B271" s="32" t="s">
        <v>478</v>
      </c>
      <c r="C271" s="32" t="s">
        <v>480</v>
      </c>
      <c r="D271" s="59" t="n">
        <v>340</v>
      </c>
      <c r="E271" s="59" t="n">
        <v>329</v>
      </c>
      <c r="F271" s="68" t="n">
        <f aca="false">IF(E271="","",D271-E271)</f>
        <v>11</v>
      </c>
      <c r="G271" s="59" t="n">
        <v>132</v>
      </c>
      <c r="H271" s="59" t="n">
        <v>127</v>
      </c>
      <c r="I271" s="68" t="n">
        <f aca="false">IF(H271="","",G271-H271)</f>
        <v>5</v>
      </c>
      <c r="J271" s="40" t="n">
        <f aca="false">IF(OR(D271="",D271+G271=0),"",D271/(D271+G271))</f>
        <v>0.720338983050847</v>
      </c>
      <c r="K271" s="40" t="n">
        <f aca="false">IF(E271="","",E271/(E271+H271))</f>
        <v>0.721491228070175</v>
      </c>
      <c r="L271" s="69" t="n">
        <f aca="false">IF(OR(K271="",J271=""),"",(J271-K271)*100)</f>
        <v>-0.115224501932798</v>
      </c>
      <c r="M271" s="36" t="n">
        <v>6.1244360674486</v>
      </c>
      <c r="N271" s="36" t="n">
        <v>1.27738870891262</v>
      </c>
      <c r="O271" s="36" t="n">
        <f aca="false">SQRT(M271^2+N271^2)</f>
        <v>6.25623201759036</v>
      </c>
      <c r="P271" s="40" t="n">
        <f aca="false">IF(J271="","",MAX(0,J271-1.96*O271/100))</f>
        <v>0.597716835506076</v>
      </c>
      <c r="Q271" s="40" t="n">
        <f aca="false">IF(J271="","",MIN(1,J271+1.96*O271/100))</f>
        <v>0.842961130595619</v>
      </c>
      <c r="R271" s="32" t="str">
        <f aca="false">IF(L271="","",IF(ABS(L271)&lt;=O271,"Yes","No"))</f>
        <v>Yes</v>
      </c>
      <c r="S271" s="32" t="str">
        <f aca="false">IF(L271="","",IF(ABS(L271)&lt;=1.96*O271,"Yes","No"))</f>
        <v>Yes</v>
      </c>
      <c r="T271" s="59" t="n">
        <f aca="false">IF(D271="","",ROUND(SQRT(((D271+G271)*O271/100)^2+(J271*(D271+G271)*0.12018)^2),0))</f>
        <v>50</v>
      </c>
      <c r="U271" s="32"/>
    </row>
    <row r="272" customFormat="false" ht="15" hidden="false" customHeight="false" outlineLevel="0" collapsed="false">
      <c r="A272" s="32" t="s">
        <v>418</v>
      </c>
      <c r="B272" s="32" t="s">
        <v>478</v>
      </c>
      <c r="C272" s="32" t="s">
        <v>481</v>
      </c>
      <c r="D272" s="59" t="n">
        <v>347</v>
      </c>
      <c r="E272" s="59" t="n">
        <v>372</v>
      </c>
      <c r="F272" s="68" t="n">
        <f aca="false">IF(E272="","",D272-E272)</f>
        <v>-25</v>
      </c>
      <c r="G272" s="59" t="n">
        <v>120</v>
      </c>
      <c r="H272" s="59" t="n">
        <v>118</v>
      </c>
      <c r="I272" s="68" t="n">
        <f aca="false">IF(H272="","",G272-H272)</f>
        <v>2</v>
      </c>
      <c r="J272" s="40" t="n">
        <f aca="false">IF(OR(D272="",D272+G272=0),"",D272/(D272+G272))</f>
        <v>0.743040685224839</v>
      </c>
      <c r="K272" s="40" t="n">
        <f aca="false">IF(E272="","",E272/(E272+H272))</f>
        <v>0.759183673469388</v>
      </c>
      <c r="L272" s="69" t="n">
        <f aca="false">IF(OR(K272="",J272=""),"",(J272-K272)*100)</f>
        <v>-1.61429882445484</v>
      </c>
      <c r="M272" s="36" t="n">
        <v>6.1244360674486</v>
      </c>
      <c r="N272" s="36" t="n">
        <v>1.27738870891262</v>
      </c>
      <c r="O272" s="36" t="n">
        <f aca="false">SQRT(M272^2+N272^2)</f>
        <v>6.25623201759036</v>
      </c>
      <c r="P272" s="40" t="n">
        <f aca="false">IF(J272="","",MAX(0,J272-1.96*O272/100))</f>
        <v>0.620418537680068</v>
      </c>
      <c r="Q272" s="40" t="n">
        <f aca="false">IF(J272="","",MIN(1,J272+1.96*O272/100))</f>
        <v>0.86566283276961</v>
      </c>
      <c r="R272" s="32" t="str">
        <f aca="false">IF(L272="","",IF(ABS(L272)&lt;=O272,"Yes","No"))</f>
        <v>Yes</v>
      </c>
      <c r="S272" s="32" t="str">
        <f aca="false">IF(L272="","",IF(ABS(L272)&lt;=1.96*O272,"Yes","No"))</f>
        <v>Yes</v>
      </c>
      <c r="T272" s="59" t="n">
        <f aca="false">IF(D272="","",ROUND(SQRT(((D272+G272)*O272/100)^2+(J272*(D272+G272)*0.12018)^2),0))</f>
        <v>51</v>
      </c>
      <c r="U272" s="32"/>
    </row>
    <row r="273" customFormat="false" ht="15" hidden="false" customHeight="false" outlineLevel="0" collapsed="false">
      <c r="A273" s="32" t="s">
        <v>418</v>
      </c>
      <c r="B273" s="32" t="s">
        <v>478</v>
      </c>
      <c r="C273" s="32" t="s">
        <v>482</v>
      </c>
      <c r="D273" s="59" t="n">
        <v>599</v>
      </c>
      <c r="E273" s="59" t="n">
        <v>665</v>
      </c>
      <c r="F273" s="68" t="n">
        <f aca="false">IF(E273="","",D273-E273)</f>
        <v>-66</v>
      </c>
      <c r="G273" s="59" t="n">
        <v>220</v>
      </c>
      <c r="H273" s="59" t="n">
        <v>201</v>
      </c>
      <c r="I273" s="68" t="n">
        <f aca="false">IF(H273="","",G273-H273)</f>
        <v>19</v>
      </c>
      <c r="J273" s="40" t="n">
        <f aca="false">IF(OR(D273="",D273+G273=0),"",D273/(D273+G273))</f>
        <v>0.731379731379731</v>
      </c>
      <c r="K273" s="40" t="n">
        <f aca="false">IF(E273="","",E273/(E273+H273))</f>
        <v>0.767898383371825</v>
      </c>
      <c r="L273" s="69" t="n">
        <f aca="false">IF(OR(K273="",J273=""),"",(J273-K273)*100)</f>
        <v>-3.65186519920931</v>
      </c>
      <c r="M273" s="36" t="n">
        <v>3.89965734386083</v>
      </c>
      <c r="N273" s="36" t="n">
        <v>1.27738870891262</v>
      </c>
      <c r="O273" s="36" t="n">
        <f aca="false">SQRT(M273^2+N273^2)</f>
        <v>4.10354107000102</v>
      </c>
      <c r="P273" s="40" t="n">
        <f aca="false">IF(J273="","",MAX(0,J273-1.96*O273/100))</f>
        <v>0.650950326407711</v>
      </c>
      <c r="Q273" s="40" t="n">
        <f aca="false">IF(J273="","",MIN(1,J273+1.96*O273/100))</f>
        <v>0.811809136351751</v>
      </c>
      <c r="R273" s="32" t="str">
        <f aca="false">IF(L273="","",IF(ABS(L273)&lt;=O273,"Yes","No"))</f>
        <v>Yes</v>
      </c>
      <c r="S273" s="32" t="str">
        <f aca="false">IF(L273="","",IF(ABS(L273)&lt;=1.96*O273,"Yes","No"))</f>
        <v>Yes</v>
      </c>
      <c r="T273" s="59" t="n">
        <f aca="false">IF(D273="","",ROUND(SQRT(((D273+G273)*O273/100)^2+(J273*(D273+G273)*0.07897)^2),0))</f>
        <v>58</v>
      </c>
      <c r="U273" s="32"/>
    </row>
    <row r="274" customFormat="false" ht="15" hidden="false" customHeight="false" outlineLevel="0" collapsed="false">
      <c r="A274" s="32" t="s">
        <v>418</v>
      </c>
      <c r="B274" s="32" t="s">
        <v>478</v>
      </c>
      <c r="C274" s="32" t="s">
        <v>483</v>
      </c>
      <c r="D274" s="59" t="n">
        <v>187</v>
      </c>
      <c r="E274" s="59" t="n">
        <v>460</v>
      </c>
      <c r="F274" s="68" t="n">
        <f aca="false">IF(E274="","",D274-E274)</f>
        <v>-273</v>
      </c>
      <c r="G274" s="59" t="n">
        <v>50</v>
      </c>
      <c r="H274" s="59" t="n">
        <v>76</v>
      </c>
      <c r="I274" s="68" t="n">
        <f aca="false">IF(H274="","",G274-H274)</f>
        <v>-26</v>
      </c>
      <c r="J274" s="40" t="n">
        <f aca="false">IF(OR(D274="",D274+G274=0),"",D274/(D274+G274))</f>
        <v>0.789029535864979</v>
      </c>
      <c r="K274" s="40" t="n">
        <f aca="false">IF(E274="","",E274/(E274+H274))</f>
        <v>0.858208955223881</v>
      </c>
      <c r="L274" s="69" t="n">
        <f aca="false">IF(OR(K274="",J274=""),"",(J274-K274)*100)</f>
        <v>-6.91794193589017</v>
      </c>
      <c r="M274" s="36" t="n">
        <v>6.1244360674486</v>
      </c>
      <c r="N274" s="36" t="n">
        <v>1.27738870891262</v>
      </c>
      <c r="O274" s="36" t="n">
        <f aca="false">SQRT(M274^2+N274^2)</f>
        <v>6.25623201759036</v>
      </c>
      <c r="P274" s="40" t="n">
        <f aca="false">IF(J274="","",MAX(0,J274-1.96*O274/100))</f>
        <v>0.666407388320208</v>
      </c>
      <c r="Q274" s="40" t="n">
        <f aca="false">IF(J274="","",MIN(1,J274+1.96*O274/100))</f>
        <v>0.91165168340975</v>
      </c>
      <c r="R274" s="32" t="str">
        <f aca="false">IF(L274="","",IF(ABS(L274)&lt;=O274,"Yes","No"))</f>
        <v>No</v>
      </c>
      <c r="S274" s="32" t="str">
        <f aca="false">IF(L274="","",IF(ABS(L274)&lt;=1.96*O274,"Yes","No"))</f>
        <v>Yes</v>
      </c>
      <c r="T274" s="59" t="n">
        <f aca="false">IF(D274="","",ROUND(SQRT(((D274+G274)*O274/100)^2+(J274*(D274+G274)*0.12018)^2),0))</f>
        <v>27</v>
      </c>
      <c r="U274" s="32"/>
    </row>
    <row r="275" customFormat="false" ht="15" hidden="false" customHeight="false" outlineLevel="0" collapsed="false">
      <c r="A275" s="32" t="s">
        <v>418</v>
      </c>
      <c r="B275" s="32" t="s">
        <v>478</v>
      </c>
      <c r="C275" s="32" t="s">
        <v>484</v>
      </c>
      <c r="D275" s="59" t="n">
        <v>472</v>
      </c>
      <c r="E275" s="59" t="n">
        <v>507</v>
      </c>
      <c r="F275" s="68" t="n">
        <f aca="false">IF(E275="","",D275-E275)</f>
        <v>-35</v>
      </c>
      <c r="G275" s="59" t="n">
        <v>188</v>
      </c>
      <c r="H275" s="59" t="n">
        <v>172</v>
      </c>
      <c r="I275" s="68" t="n">
        <f aca="false">IF(H275="","",G275-H275)</f>
        <v>16</v>
      </c>
      <c r="J275" s="40" t="n">
        <f aca="false">IF(OR(D275="",D275+G275=0),"",D275/(D275+G275))</f>
        <v>0.715151515151515</v>
      </c>
      <c r="K275" s="40" t="n">
        <f aca="false">IF(E275="","",E275/(E275+H275))</f>
        <v>0.746686303387334</v>
      </c>
      <c r="L275" s="69" t="n">
        <f aca="false">IF(OR(K275="",J275=""),"",(J275-K275)*100)</f>
        <v>-3.15347882358191</v>
      </c>
      <c r="M275" s="36" t="n">
        <v>3.89965734386083</v>
      </c>
      <c r="N275" s="36" t="n">
        <v>1.27738870891262</v>
      </c>
      <c r="O275" s="36" t="n">
        <f aca="false">SQRT(M275^2+N275^2)</f>
        <v>4.10354107000102</v>
      </c>
      <c r="P275" s="40" t="n">
        <f aca="false">IF(J275="","",MAX(0,J275-1.96*O275/100))</f>
        <v>0.634722110179495</v>
      </c>
      <c r="Q275" s="40" t="n">
        <f aca="false">IF(J275="","",MIN(1,J275+1.96*O275/100))</f>
        <v>0.795580920123535</v>
      </c>
      <c r="R275" s="32" t="str">
        <f aca="false">IF(L275="","",IF(ABS(L275)&lt;=O275,"Yes","No"))</f>
        <v>Yes</v>
      </c>
      <c r="S275" s="32" t="str">
        <f aca="false">IF(L275="","",IF(ABS(L275)&lt;=1.96*O275,"Yes","No"))</f>
        <v>Yes</v>
      </c>
      <c r="T275" s="59" t="n">
        <f aca="false">IF(D275="","",ROUND(SQRT(((D275+G275)*O275/100)^2+(J275*(D275+G275)*0.07897)^2),0))</f>
        <v>46</v>
      </c>
      <c r="U275" s="32"/>
    </row>
    <row r="276" customFormat="false" ht="15" hidden="false" customHeight="false" outlineLevel="0" collapsed="false">
      <c r="A276" s="32" t="s">
        <v>418</v>
      </c>
      <c r="B276" s="32" t="s">
        <v>478</v>
      </c>
      <c r="C276" s="32" t="s">
        <v>485</v>
      </c>
      <c r="D276" s="59" t="n">
        <v>344</v>
      </c>
      <c r="E276" s="59" t="n">
        <v>364</v>
      </c>
      <c r="F276" s="68" t="n">
        <f aca="false">IF(E276="","",D276-E276)</f>
        <v>-20</v>
      </c>
      <c r="G276" s="59" t="n">
        <v>145</v>
      </c>
      <c r="H276" s="59" t="n">
        <v>155</v>
      </c>
      <c r="I276" s="68" t="n">
        <f aca="false">IF(H276="","",G276-H276)</f>
        <v>-10</v>
      </c>
      <c r="J276" s="40" t="n">
        <f aca="false">IF(OR(D276="",D276+G276=0),"",D276/(D276+G276))</f>
        <v>0.703476482617587</v>
      </c>
      <c r="K276" s="40" t="n">
        <f aca="false">IF(E276="","",E276/(E276+H276))</f>
        <v>0.701348747591522</v>
      </c>
      <c r="L276" s="69" t="n">
        <f aca="false">IF(OR(K276="",J276=""),"",(J276-K276)*100)</f>
        <v>0.212773502606478</v>
      </c>
      <c r="M276" s="36" t="n">
        <v>6.1244360674486</v>
      </c>
      <c r="N276" s="36" t="n">
        <v>1.27738870891262</v>
      </c>
      <c r="O276" s="36" t="n">
        <f aca="false">SQRT(M276^2+N276^2)</f>
        <v>6.25623201759036</v>
      </c>
      <c r="P276" s="40" t="n">
        <f aca="false">IF(J276="","",MAX(0,J276-1.96*O276/100))</f>
        <v>0.580854335072816</v>
      </c>
      <c r="Q276" s="40" t="n">
        <f aca="false">IF(J276="","",MIN(1,J276+1.96*O276/100))</f>
        <v>0.826098630162358</v>
      </c>
      <c r="R276" s="32" t="str">
        <f aca="false">IF(L276="","",IF(ABS(L276)&lt;=O276,"Yes","No"))</f>
        <v>Yes</v>
      </c>
      <c r="S276" s="32" t="str">
        <f aca="false">IF(L276="","",IF(ABS(L276)&lt;=1.96*O276,"Yes","No"))</f>
        <v>Yes</v>
      </c>
      <c r="T276" s="59" t="n">
        <f aca="false">IF(D276="","",ROUND(SQRT(((D276+G276)*O276/100)^2+(J276*(D276+G276)*0.12018)^2),0))</f>
        <v>51</v>
      </c>
      <c r="U276" s="32"/>
    </row>
    <row r="277" customFormat="false" ht="15" hidden="false" customHeight="false" outlineLevel="0" collapsed="false">
      <c r="A277" s="32" t="s">
        <v>418</v>
      </c>
      <c r="B277" s="32" t="s">
        <v>478</v>
      </c>
      <c r="C277" s="32" t="s">
        <v>486</v>
      </c>
      <c r="D277" s="59" t="n">
        <v>171</v>
      </c>
      <c r="E277" s="59" t="n">
        <v>154</v>
      </c>
      <c r="F277" s="68" t="n">
        <f aca="false">IF(E277="","",D277-E277)</f>
        <v>17</v>
      </c>
      <c r="G277" s="59" t="n">
        <v>59</v>
      </c>
      <c r="H277" s="59" t="n">
        <v>58</v>
      </c>
      <c r="I277" s="68" t="n">
        <f aca="false">IF(H277="","",G277-H277)</f>
        <v>1</v>
      </c>
      <c r="J277" s="40" t="n">
        <f aca="false">IF(OR(D277="",D277+G277=0),"",D277/(D277+G277))</f>
        <v>0.743478260869565</v>
      </c>
      <c r="K277" s="40" t="n">
        <f aca="false">IF(E277="","",E277/(E277+H277))</f>
        <v>0.726415094339623</v>
      </c>
      <c r="L277" s="69" t="n">
        <f aca="false">IF(OR(K277="",J277=""),"",(J277-K277)*100)</f>
        <v>1.70631665299427</v>
      </c>
      <c r="M277" s="36" t="n">
        <v>6.1244360674486</v>
      </c>
      <c r="N277" s="36" t="n">
        <v>1.27738870891262</v>
      </c>
      <c r="O277" s="36" t="n">
        <f aca="false">SQRT(M277^2+N277^2)</f>
        <v>6.25623201759036</v>
      </c>
      <c r="P277" s="40" t="n">
        <f aca="false">IF(J277="","",MAX(0,J277-1.96*O277/100))</f>
        <v>0.620856113324794</v>
      </c>
      <c r="Q277" s="40" t="n">
        <f aca="false">IF(J277="","",MIN(1,J277+1.96*O277/100))</f>
        <v>0.866100408414336</v>
      </c>
      <c r="R277" s="32" t="str">
        <f aca="false">IF(L277="","",IF(ABS(L277)&lt;=O277,"Yes","No"))</f>
        <v>Yes</v>
      </c>
      <c r="S277" s="32" t="str">
        <f aca="false">IF(L277="","",IF(ABS(L277)&lt;=1.96*O277,"Yes","No"))</f>
        <v>Yes</v>
      </c>
      <c r="T277" s="59" t="n">
        <f aca="false">IF(D277="","",ROUND(SQRT(((D277+G277)*O277/100)^2+(J277*(D277+G277)*0.12018)^2),0))</f>
        <v>25</v>
      </c>
      <c r="U277" s="32"/>
    </row>
    <row r="278" customFormat="false" ht="15" hidden="false" customHeight="false" outlineLevel="0" collapsed="false">
      <c r="A278" s="32" t="s">
        <v>418</v>
      </c>
      <c r="B278" s="32" t="s">
        <v>478</v>
      </c>
      <c r="C278" s="32" t="s">
        <v>487</v>
      </c>
      <c r="D278" s="59" t="n">
        <v>237</v>
      </c>
      <c r="E278" s="59" t="n">
        <v>245</v>
      </c>
      <c r="F278" s="68" t="n">
        <f aca="false">IF(E278="","",D278-E278)</f>
        <v>-8</v>
      </c>
      <c r="G278" s="59" t="n">
        <v>75</v>
      </c>
      <c r="H278" s="59" t="n">
        <v>79</v>
      </c>
      <c r="I278" s="68" t="n">
        <f aca="false">IF(H278="","",G278-H278)</f>
        <v>-4</v>
      </c>
      <c r="J278" s="40" t="n">
        <f aca="false">IF(OR(D278="",D278+G278=0),"",D278/(D278+G278))</f>
        <v>0.759615384615385</v>
      </c>
      <c r="K278" s="40" t="n">
        <f aca="false">IF(E278="","",E278/(E278+H278))</f>
        <v>0.756172839506173</v>
      </c>
      <c r="L278" s="69" t="n">
        <f aca="false">IF(OR(K278="",J278=""),"",(J278-K278)*100)</f>
        <v>0.344254510921171</v>
      </c>
      <c r="M278" s="36" t="n">
        <v>6.1244360674486</v>
      </c>
      <c r="N278" s="36" t="n">
        <v>1.27738870891262</v>
      </c>
      <c r="O278" s="36" t="n">
        <f aca="false">SQRT(M278^2+N278^2)</f>
        <v>6.25623201759036</v>
      </c>
      <c r="P278" s="40" t="n">
        <f aca="false">IF(J278="","",MAX(0,J278-1.96*O278/100))</f>
        <v>0.636993237070614</v>
      </c>
      <c r="Q278" s="40" t="n">
        <f aca="false">IF(J278="","",MIN(1,J278+1.96*O278/100))</f>
        <v>0.882237532160156</v>
      </c>
      <c r="R278" s="32" t="str">
        <f aca="false">IF(L278="","",IF(ABS(L278)&lt;=O278,"Yes","No"))</f>
        <v>Yes</v>
      </c>
      <c r="S278" s="32" t="str">
        <f aca="false">IF(L278="","",IF(ABS(L278)&lt;=1.96*O278,"Yes","No"))</f>
        <v>Yes</v>
      </c>
      <c r="T278" s="59" t="n">
        <f aca="false">IF(D278="","",ROUND(SQRT(((D278+G278)*O278/100)^2+(J278*(D278+G278)*0.12018)^2),0))</f>
        <v>35</v>
      </c>
      <c r="U278" s="32"/>
    </row>
    <row r="279" customFormat="false" ht="15" hidden="false" customHeight="false" outlineLevel="0" collapsed="false">
      <c r="A279" s="32" t="s">
        <v>418</v>
      </c>
      <c r="B279" s="32" t="s">
        <v>478</v>
      </c>
      <c r="C279" s="32" t="s">
        <v>488</v>
      </c>
      <c r="D279" s="59" t="n">
        <v>260</v>
      </c>
      <c r="E279" s="59" t="n">
        <v>262</v>
      </c>
      <c r="F279" s="68" t="n">
        <f aca="false">IF(E279="","",D279-E279)</f>
        <v>-2</v>
      </c>
      <c r="G279" s="59" t="n">
        <v>87</v>
      </c>
      <c r="H279" s="59" t="n">
        <v>82</v>
      </c>
      <c r="I279" s="68" t="n">
        <f aca="false">IF(H279="","",G279-H279)</f>
        <v>5</v>
      </c>
      <c r="J279" s="40" t="n">
        <f aca="false">IF(OR(D279="",D279+G279=0),"",D279/(D279+G279))</f>
        <v>0.749279538904899</v>
      </c>
      <c r="K279" s="40" t="n">
        <f aca="false">IF(E279="","",E279/(E279+H279))</f>
        <v>0.761627906976744</v>
      </c>
      <c r="L279" s="69" t="n">
        <f aca="false">IF(OR(K279="",J279=""),"",(J279-K279)*100)</f>
        <v>-1.2348368071845</v>
      </c>
      <c r="M279" s="36" t="n">
        <v>6.1244360674486</v>
      </c>
      <c r="N279" s="36" t="n">
        <v>1.27738870891262</v>
      </c>
      <c r="O279" s="36" t="n">
        <f aca="false">SQRT(M279^2+N279^2)</f>
        <v>6.25623201759036</v>
      </c>
      <c r="P279" s="40" t="n">
        <f aca="false">IF(J279="","",MAX(0,J279-1.96*O279/100))</f>
        <v>0.626657391360128</v>
      </c>
      <c r="Q279" s="40" t="n">
        <f aca="false">IF(J279="","",MIN(1,J279+1.96*O279/100))</f>
        <v>0.87190168644967</v>
      </c>
      <c r="R279" s="32" t="str">
        <f aca="false">IF(L279="","",IF(ABS(L279)&lt;=O279,"Yes","No"))</f>
        <v>Yes</v>
      </c>
      <c r="S279" s="32" t="str">
        <f aca="false">IF(L279="","",IF(ABS(L279)&lt;=1.96*O279,"Yes","No"))</f>
        <v>Yes</v>
      </c>
      <c r="T279" s="59" t="n">
        <f aca="false">IF(D279="","",ROUND(SQRT(((D279+G279)*O279/100)^2+(J279*(D279+G279)*0.12018)^2),0))</f>
        <v>38</v>
      </c>
      <c r="U279" s="32"/>
    </row>
    <row r="280" customFormat="false" ht="15" hidden="false" customHeight="false" outlineLevel="0" collapsed="false">
      <c r="A280" s="32" t="s">
        <v>418</v>
      </c>
      <c r="B280" s="32" t="s">
        <v>478</v>
      </c>
      <c r="C280" s="32" t="s">
        <v>489</v>
      </c>
      <c r="D280" s="59" t="n">
        <v>514</v>
      </c>
      <c r="E280" s="59"/>
      <c r="F280" s="68" t="str">
        <f aca="false">IF(E280="","",D280-E280)</f>
        <v/>
      </c>
      <c r="G280" s="59" t="n">
        <v>204</v>
      </c>
      <c r="H280" s="59"/>
      <c r="I280" s="68" t="str">
        <f aca="false">IF(H280="","",G280-H280)</f>
        <v/>
      </c>
      <c r="J280" s="40" t="n">
        <f aca="false">IF(OR(D280="",D280+G280=0),"",D280/(D280+G280))</f>
        <v>0.715877437325905</v>
      </c>
      <c r="K280" s="40" t="str">
        <f aca="false">IF(E280="","",E280/(E280+H280))</f>
        <v/>
      </c>
      <c r="L280" s="69" t="str">
        <f aca="false">IF(OR(K280="",J280=""),"",(J280-K280)*100)</f>
        <v/>
      </c>
      <c r="M280" s="36" t="n">
        <v>3.89965734386083</v>
      </c>
      <c r="N280" s="36" t="n">
        <v>1.27738870891262</v>
      </c>
      <c r="O280" s="36" t="n">
        <f aca="false">SQRT(M280^2+N280^2)</f>
        <v>4.10354107000102</v>
      </c>
      <c r="P280" s="40" t="n">
        <f aca="false">IF(J280="","",MAX(0,J280-1.96*O280/100))</f>
        <v>0.635448032353885</v>
      </c>
      <c r="Q280" s="40" t="n">
        <f aca="false">IF(J280="","",MIN(1,J280+1.96*O280/100))</f>
        <v>0.796306842297925</v>
      </c>
      <c r="R280" s="32" t="str">
        <f aca="false">IF(L280="","",IF(ABS(L280)&lt;=O280,"Yes","No"))</f>
        <v/>
      </c>
      <c r="S280" s="32" t="str">
        <f aca="false">IF(L280="","",IF(ABS(L280)&lt;=1.96*O280,"Yes","No"))</f>
        <v/>
      </c>
      <c r="T280" s="59" t="n">
        <f aca="false">IF(D280="","",ROUND(SQRT(((D280+G280)*O280/100)^2+(J280*(D280+G280)*0.07897)^2),0))</f>
        <v>50</v>
      </c>
      <c r="U280" s="32" t="s">
        <v>774</v>
      </c>
    </row>
    <row r="281" customFormat="false" ht="15" hidden="false" customHeight="false" outlineLevel="0" collapsed="false">
      <c r="A281" s="32" t="s">
        <v>418</v>
      </c>
      <c r="B281" s="32" t="s">
        <v>478</v>
      </c>
      <c r="C281" s="32" t="s">
        <v>490</v>
      </c>
      <c r="D281" s="59" t="n">
        <v>685</v>
      </c>
      <c r="E281" s="59" t="n">
        <v>643</v>
      </c>
      <c r="F281" s="68" t="n">
        <f aca="false">IF(E281="","",D281-E281)</f>
        <v>42</v>
      </c>
      <c r="G281" s="59" t="n">
        <v>248</v>
      </c>
      <c r="H281" s="59" t="n">
        <v>261</v>
      </c>
      <c r="I281" s="68" t="n">
        <f aca="false">IF(H281="","",G281-H281)</f>
        <v>-13</v>
      </c>
      <c r="J281" s="40" t="n">
        <f aca="false">IF(OR(D281="",D281+G281=0),"",D281/(D281+G281))</f>
        <v>0.734190782422294</v>
      </c>
      <c r="K281" s="40" t="n">
        <f aca="false">IF(E281="","",E281/(E281+H281))</f>
        <v>0.711283185840708</v>
      </c>
      <c r="L281" s="69" t="n">
        <f aca="false">IF(OR(K281="",J281=""),"",(J281-K281)*100)</f>
        <v>2.29075965815857</v>
      </c>
      <c r="M281" s="36" t="n">
        <v>3.13000038523245</v>
      </c>
      <c r="N281" s="36" t="n">
        <v>1.27738870891262</v>
      </c>
      <c r="O281" s="36" t="n">
        <f aca="false">SQRT(M281^2+N281^2)</f>
        <v>3.38062484242377</v>
      </c>
      <c r="P281" s="40" t="n">
        <f aca="false">IF(J281="","",MAX(0,J281-1.96*O281/100))</f>
        <v>0.667930535510788</v>
      </c>
      <c r="Q281" s="40" t="n">
        <f aca="false">IF(J281="","",MIN(1,J281+1.96*O281/100))</f>
        <v>0.800451029333799</v>
      </c>
      <c r="R281" s="32" t="str">
        <f aca="false">IF(L281="","",IF(ABS(L281)&lt;=O281,"Yes","No"))</f>
        <v>Yes</v>
      </c>
      <c r="S281" s="32" t="str">
        <f aca="false">IF(L281="","",IF(ABS(L281)&lt;=1.96*O281,"Yes","No"))</f>
        <v>Yes</v>
      </c>
      <c r="T281" s="59" t="n">
        <f aca="false">IF(D281="","",ROUND(SQRT(((D281+G281)*O281/100)^2+(J281*(D281+G281)*0.07933)^2),0))</f>
        <v>63</v>
      </c>
      <c r="U281" s="32"/>
    </row>
    <row r="282" customFormat="false" ht="15" hidden="false" customHeight="false" outlineLevel="0" collapsed="false">
      <c r="A282" s="32" t="s">
        <v>418</v>
      </c>
      <c r="B282" s="32" t="s">
        <v>491</v>
      </c>
      <c r="C282" s="32" t="s">
        <v>492</v>
      </c>
      <c r="D282" s="59" t="n">
        <v>1073</v>
      </c>
      <c r="E282" s="59" t="n">
        <v>1089</v>
      </c>
      <c r="F282" s="68" t="n">
        <f aca="false">IF(E282="","",D282-E282)</f>
        <v>-16</v>
      </c>
      <c r="G282" s="59" t="n">
        <v>948</v>
      </c>
      <c r="H282" s="59" t="n">
        <v>1068</v>
      </c>
      <c r="I282" s="68" t="n">
        <f aca="false">IF(H282="","",G282-H282)</f>
        <v>-120</v>
      </c>
      <c r="J282" s="40" t="n">
        <f aca="false">IF(OR(D282="",D282+G282=0),"",D282/(D282+G282))</f>
        <v>0.530925284512618</v>
      </c>
      <c r="K282" s="40" t="n">
        <f aca="false">IF(E282="","",E282/(E282+H282))</f>
        <v>0.504867872044506</v>
      </c>
      <c r="L282" s="69" t="n">
        <f aca="false">IF(OR(K282="",J282=""),"",(J282-K282)*100)</f>
        <v>2.60574124681113</v>
      </c>
      <c r="M282" s="36" t="n">
        <v>3.13000038523245</v>
      </c>
      <c r="N282" s="36" t="n">
        <v>1.27738870891262</v>
      </c>
      <c r="O282" s="36" t="n">
        <f aca="false">SQRT(M282^2+N282^2)</f>
        <v>3.38062484242377</v>
      </c>
      <c r="P282" s="40" t="n">
        <f aca="false">IF(J282="","",MAX(0,J282-1.96*O282/100))</f>
        <v>0.464665037601112</v>
      </c>
      <c r="Q282" s="40" t="n">
        <f aca="false">IF(J282="","",MIN(1,J282+1.96*O282/100))</f>
        <v>0.597185531424123</v>
      </c>
      <c r="R282" s="32" t="str">
        <f aca="false">IF(L282="","",IF(ABS(L282)&lt;=O282,"Yes","No"))</f>
        <v>Yes</v>
      </c>
      <c r="S282" s="32" t="str">
        <f aca="false">IF(L282="","",IF(ABS(L282)&lt;=1.96*O282,"Yes","No"))</f>
        <v>Yes</v>
      </c>
      <c r="T282" s="59" t="n">
        <f aca="false">IF(D282="","",ROUND(SQRT(((D282+G282)*O282/100)^2+(J282*(D282+G282)*0.07933)^2),0))</f>
        <v>109</v>
      </c>
      <c r="U282" s="32"/>
    </row>
    <row r="283" customFormat="false" ht="15" hidden="false" customHeight="false" outlineLevel="0" collapsed="false">
      <c r="A283" s="32" t="s">
        <v>418</v>
      </c>
      <c r="B283" s="32" t="s">
        <v>491</v>
      </c>
      <c r="C283" s="32" t="s">
        <v>493</v>
      </c>
      <c r="D283" s="59" t="n">
        <v>527</v>
      </c>
      <c r="E283" s="59"/>
      <c r="F283" s="68" t="str">
        <f aca="false">IF(E283="","",D283-E283)</f>
        <v/>
      </c>
      <c r="G283" s="59" t="n">
        <v>477</v>
      </c>
      <c r="H283" s="59"/>
      <c r="I283" s="68" t="str">
        <f aca="false">IF(H283="","",G283-H283)</f>
        <v/>
      </c>
      <c r="J283" s="40" t="n">
        <f aca="false">IF(OR(D283="",D283+G283=0),"",D283/(D283+G283))</f>
        <v>0.524900398406375</v>
      </c>
      <c r="K283" s="40" t="str">
        <f aca="false">IF(E283="","",E283/(E283+H283))</f>
        <v/>
      </c>
      <c r="L283" s="69" t="str">
        <f aca="false">IF(OR(K283="",J283=""),"",(J283-K283)*100)</f>
        <v/>
      </c>
      <c r="M283" s="36" t="n">
        <v>3.13000038523245</v>
      </c>
      <c r="N283" s="36" t="n">
        <v>1.27738870891262</v>
      </c>
      <c r="O283" s="36" t="n">
        <f aca="false">SQRT(M283^2+N283^2)</f>
        <v>3.38062484242377</v>
      </c>
      <c r="P283" s="40" t="n">
        <f aca="false">IF(J283="","",MAX(0,J283-1.96*O283/100))</f>
        <v>0.458640151494869</v>
      </c>
      <c r="Q283" s="40" t="n">
        <f aca="false">IF(J283="","",MIN(1,J283+1.96*O283/100))</f>
        <v>0.59116064531788</v>
      </c>
      <c r="R283" s="32" t="str">
        <f aca="false">IF(L283="","",IF(ABS(L283)&lt;=O283,"Yes","No"))</f>
        <v/>
      </c>
      <c r="S283" s="32" t="str">
        <f aca="false">IF(L283="","",IF(ABS(L283)&lt;=1.96*O283,"Yes","No"))</f>
        <v/>
      </c>
      <c r="T283" s="59" t="n">
        <f aca="false">IF(D283="","",ROUND(SQRT(((D283+G283)*O283/100)^2+(J283*(D283+G283)*0.07933)^2),0))</f>
        <v>54</v>
      </c>
      <c r="U283" s="32" t="s">
        <v>774</v>
      </c>
    </row>
    <row r="284" customFormat="false" ht="15" hidden="false" customHeight="false" outlineLevel="0" collapsed="false">
      <c r="A284" s="32" t="s">
        <v>418</v>
      </c>
      <c r="B284" s="32" t="s">
        <v>491</v>
      </c>
      <c r="C284" s="32" t="s">
        <v>494</v>
      </c>
      <c r="D284" s="59" t="n">
        <v>574</v>
      </c>
      <c r="E284" s="59"/>
      <c r="F284" s="68" t="str">
        <f aca="false">IF(E284="","",D284-E284)</f>
        <v/>
      </c>
      <c r="G284" s="59" t="n">
        <v>450</v>
      </c>
      <c r="H284" s="59"/>
      <c r="I284" s="68" t="str">
        <f aca="false">IF(H284="","",G284-H284)</f>
        <v/>
      </c>
      <c r="J284" s="40" t="n">
        <f aca="false">IF(OR(D284="",D284+G284=0),"",D284/(D284+G284))</f>
        <v>0.560546875</v>
      </c>
      <c r="K284" s="40" t="str">
        <f aca="false">IF(E284="","",E284/(E284+H284))</f>
        <v/>
      </c>
      <c r="L284" s="69" t="str">
        <f aca="false">IF(OR(K284="",J284=""),"",(J284-K284)*100)</f>
        <v/>
      </c>
      <c r="M284" s="36" t="n">
        <v>3.13000038523245</v>
      </c>
      <c r="N284" s="36" t="n">
        <v>1.27738870891262</v>
      </c>
      <c r="O284" s="36" t="n">
        <f aca="false">SQRT(M284^2+N284^2)</f>
        <v>3.38062484242377</v>
      </c>
      <c r="P284" s="40" t="n">
        <f aca="false">IF(J284="","",MAX(0,J284-1.96*O284/100))</f>
        <v>0.494286628088494</v>
      </c>
      <c r="Q284" s="40" t="n">
        <f aca="false">IF(J284="","",MIN(1,J284+1.96*O284/100))</f>
        <v>0.626807121911506</v>
      </c>
      <c r="R284" s="32" t="str">
        <f aca="false">IF(L284="","",IF(ABS(L284)&lt;=O284,"Yes","No"))</f>
        <v/>
      </c>
      <c r="S284" s="32" t="str">
        <f aca="false">IF(L284="","",IF(ABS(L284)&lt;=1.96*O284,"Yes","No"))</f>
        <v/>
      </c>
      <c r="T284" s="59" t="n">
        <f aca="false">IF(D284="","",ROUND(SQRT(((D284+G284)*O284/100)^2+(J284*(D284+G284)*0.07933)^2),0))</f>
        <v>57</v>
      </c>
      <c r="U284" s="32" t="s">
        <v>774</v>
      </c>
    </row>
    <row r="285" customFormat="false" ht="15" hidden="false" customHeight="false" outlineLevel="0" collapsed="false">
      <c r="A285" s="32" t="s">
        <v>418</v>
      </c>
      <c r="B285" s="32" t="s">
        <v>491</v>
      </c>
      <c r="C285" s="32" t="s">
        <v>495</v>
      </c>
      <c r="D285" s="59" t="n">
        <v>536</v>
      </c>
      <c r="E285" s="59"/>
      <c r="F285" s="68" t="str">
        <f aca="false">IF(E285="","",D285-E285)</f>
        <v/>
      </c>
      <c r="G285" s="59" t="n">
        <v>460</v>
      </c>
      <c r="H285" s="59"/>
      <c r="I285" s="68" t="str">
        <f aca="false">IF(H285="","",G285-H285)</f>
        <v/>
      </c>
      <c r="J285" s="40" t="n">
        <f aca="false">IF(OR(D285="",D285+G285=0),"",D285/(D285+G285))</f>
        <v>0.538152610441767</v>
      </c>
      <c r="K285" s="40" t="str">
        <f aca="false">IF(E285="","",E285/(E285+H285))</f>
        <v/>
      </c>
      <c r="L285" s="69" t="str">
        <f aca="false">IF(OR(K285="",J285=""),"",(J285-K285)*100)</f>
        <v/>
      </c>
      <c r="M285" s="36" t="n">
        <v>3.13000038523245</v>
      </c>
      <c r="N285" s="36" t="n">
        <v>1.27738870891262</v>
      </c>
      <c r="O285" s="36" t="n">
        <f aca="false">SQRT(M285^2+N285^2)</f>
        <v>3.38062484242377</v>
      </c>
      <c r="P285" s="40" t="n">
        <f aca="false">IF(J285="","",MAX(0,J285-1.96*O285/100))</f>
        <v>0.471892363530261</v>
      </c>
      <c r="Q285" s="40" t="n">
        <f aca="false">IF(J285="","",MIN(1,J285+1.96*O285/100))</f>
        <v>0.604412857353273</v>
      </c>
      <c r="R285" s="32" t="str">
        <f aca="false">IF(L285="","",IF(ABS(L285)&lt;=O285,"Yes","No"))</f>
        <v/>
      </c>
      <c r="S285" s="32" t="str">
        <f aca="false">IF(L285="","",IF(ABS(L285)&lt;=1.96*O285,"Yes","No"))</f>
        <v/>
      </c>
      <c r="T285" s="59" t="n">
        <f aca="false">IF(D285="","",ROUND(SQRT(((D285+G285)*O285/100)^2+(J285*(D285+G285)*0.07933)^2),0))</f>
        <v>54</v>
      </c>
      <c r="U285" s="32" t="s">
        <v>774</v>
      </c>
    </row>
    <row r="286" customFormat="false" ht="15" hidden="false" customHeight="false" outlineLevel="0" collapsed="false">
      <c r="A286" s="32" t="s">
        <v>418</v>
      </c>
      <c r="B286" s="32" t="s">
        <v>491</v>
      </c>
      <c r="C286" s="32" t="s">
        <v>496</v>
      </c>
      <c r="D286" s="59" t="n">
        <v>742</v>
      </c>
      <c r="E286" s="59" t="n">
        <v>796</v>
      </c>
      <c r="F286" s="68" t="n">
        <f aca="false">IF(E286="","",D286-E286)</f>
        <v>-54</v>
      </c>
      <c r="G286" s="59" t="n">
        <v>574</v>
      </c>
      <c r="H286" s="59" t="n">
        <v>678</v>
      </c>
      <c r="I286" s="68" t="n">
        <f aca="false">IF(H286="","",G286-H286)</f>
        <v>-104</v>
      </c>
      <c r="J286" s="40" t="n">
        <f aca="false">IF(OR(D286="",D286+G286=0),"",D286/(D286+G286))</f>
        <v>0.563829787234043</v>
      </c>
      <c r="K286" s="40" t="n">
        <f aca="false">IF(E286="","",E286/(E286+H286))</f>
        <v>0.540027137042062</v>
      </c>
      <c r="L286" s="69" t="n">
        <f aca="false">IF(OR(K286="",J286=""),"",(J286-K286)*100)</f>
        <v>2.38026501919801</v>
      </c>
      <c r="M286" s="36" t="n">
        <v>3.13000038523245</v>
      </c>
      <c r="N286" s="36" t="n">
        <v>1.27738870891262</v>
      </c>
      <c r="O286" s="36" t="n">
        <f aca="false">SQRT(M286^2+N286^2)</f>
        <v>3.38062484242377</v>
      </c>
      <c r="P286" s="40" t="n">
        <f aca="false">IF(J286="","",MAX(0,J286-1.96*O286/100))</f>
        <v>0.497569540322537</v>
      </c>
      <c r="Q286" s="40" t="n">
        <f aca="false">IF(J286="","",MIN(1,J286+1.96*O286/100))</f>
        <v>0.630090034145548</v>
      </c>
      <c r="R286" s="32" t="str">
        <f aca="false">IF(L286="","",IF(ABS(L286)&lt;=O286,"Yes","No"))</f>
        <v>Yes</v>
      </c>
      <c r="S286" s="32" t="str">
        <f aca="false">IF(L286="","",IF(ABS(L286)&lt;=1.96*O286,"Yes","No"))</f>
        <v>Yes</v>
      </c>
      <c r="T286" s="59" t="n">
        <f aca="false">IF(D286="","",ROUND(SQRT(((D286+G286)*O286/100)^2+(J286*(D286+G286)*0.07933)^2),0))</f>
        <v>74</v>
      </c>
      <c r="U286" s="32"/>
    </row>
    <row r="287" customFormat="false" ht="15" hidden="false" customHeight="false" outlineLevel="0" collapsed="false">
      <c r="A287" s="32" t="s">
        <v>418</v>
      </c>
      <c r="B287" s="32" t="s">
        <v>491</v>
      </c>
      <c r="C287" s="32" t="s">
        <v>497</v>
      </c>
      <c r="D287" s="59" t="n">
        <v>578</v>
      </c>
      <c r="E287" s="59"/>
      <c r="F287" s="68" t="str">
        <f aca="false">IF(E287="","",D287-E287)</f>
        <v/>
      </c>
      <c r="G287" s="59" t="n">
        <v>517</v>
      </c>
      <c r="H287" s="59"/>
      <c r="I287" s="68" t="str">
        <f aca="false">IF(H287="","",G287-H287)</f>
        <v/>
      </c>
      <c r="J287" s="40" t="n">
        <f aca="false">IF(OR(D287="",D287+G287=0),"",D287/(D287+G287))</f>
        <v>0.527853881278539</v>
      </c>
      <c r="K287" s="40" t="str">
        <f aca="false">IF(E287="","",E287/(E287+H287))</f>
        <v/>
      </c>
      <c r="L287" s="69" t="str">
        <f aca="false">IF(OR(K287="",J287=""),"",(J287-K287)*100)</f>
        <v/>
      </c>
      <c r="M287" s="36" t="n">
        <v>3.13000038523245</v>
      </c>
      <c r="N287" s="36" t="n">
        <v>1.27738870891262</v>
      </c>
      <c r="O287" s="36" t="n">
        <f aca="false">SQRT(M287^2+N287^2)</f>
        <v>3.38062484242377</v>
      </c>
      <c r="P287" s="40" t="n">
        <f aca="false">IF(J287="","",MAX(0,J287-1.96*O287/100))</f>
        <v>0.461593634367033</v>
      </c>
      <c r="Q287" s="40" t="n">
        <f aca="false">IF(J287="","",MIN(1,J287+1.96*O287/100))</f>
        <v>0.594114128190045</v>
      </c>
      <c r="R287" s="32" t="str">
        <f aca="false">IF(L287="","",IF(ABS(L287)&lt;=O287,"Yes","No"))</f>
        <v/>
      </c>
      <c r="S287" s="32" t="str">
        <f aca="false">IF(L287="","",IF(ABS(L287)&lt;=1.96*O287,"Yes","No"))</f>
        <v/>
      </c>
      <c r="T287" s="59" t="n">
        <f aca="false">IF(D287="","",ROUND(SQRT(((D287+G287)*O287/100)^2+(J287*(D287+G287)*0.07933)^2),0))</f>
        <v>59</v>
      </c>
      <c r="U287" s="32" t="s">
        <v>774</v>
      </c>
    </row>
    <row r="288" customFormat="false" ht="15" hidden="false" customHeight="false" outlineLevel="0" collapsed="false">
      <c r="A288" s="32" t="s">
        <v>418</v>
      </c>
      <c r="B288" s="32" t="s">
        <v>491</v>
      </c>
      <c r="C288" s="32" t="s">
        <v>498</v>
      </c>
      <c r="D288" s="59" t="n">
        <v>513</v>
      </c>
      <c r="E288" s="59"/>
      <c r="F288" s="68" t="str">
        <f aca="false">IF(E288="","",D288-E288)</f>
        <v/>
      </c>
      <c r="G288" s="59" t="n">
        <v>464</v>
      </c>
      <c r="H288" s="59"/>
      <c r="I288" s="68" t="str">
        <f aca="false">IF(H288="","",G288-H288)</f>
        <v/>
      </c>
      <c r="J288" s="40" t="n">
        <f aca="false">IF(OR(D288="",D288+G288=0),"",D288/(D288+G288))</f>
        <v>0.525076765609007</v>
      </c>
      <c r="K288" s="40" t="str">
        <f aca="false">IF(E288="","",E288/(E288+H288))</f>
        <v/>
      </c>
      <c r="L288" s="69" t="str">
        <f aca="false">IF(OR(K288="",J288=""),"",(J288-K288)*100)</f>
        <v/>
      </c>
      <c r="M288" s="36" t="n">
        <v>3.13000038523245</v>
      </c>
      <c r="N288" s="36" t="n">
        <v>1.27738870891262</v>
      </c>
      <c r="O288" s="36" t="n">
        <f aca="false">SQRT(M288^2+N288^2)</f>
        <v>3.38062484242377</v>
      </c>
      <c r="P288" s="40" t="n">
        <f aca="false">IF(J288="","",MAX(0,J288-1.96*O288/100))</f>
        <v>0.458816518697501</v>
      </c>
      <c r="Q288" s="40" t="n">
        <f aca="false">IF(J288="","",MIN(1,J288+1.96*O288/100))</f>
        <v>0.591337012520513</v>
      </c>
      <c r="R288" s="32" t="str">
        <f aca="false">IF(L288="","",IF(ABS(L288)&lt;=O288,"Yes","No"))</f>
        <v/>
      </c>
      <c r="S288" s="32" t="str">
        <f aca="false">IF(L288="","",IF(ABS(L288)&lt;=1.96*O288,"Yes","No"))</f>
        <v/>
      </c>
      <c r="T288" s="59" t="n">
        <f aca="false">IF(D288="","",ROUND(SQRT(((D288+G288)*O288/100)^2+(J288*(D288+G288)*0.07933)^2),0))</f>
        <v>52</v>
      </c>
      <c r="U288" s="32" t="s">
        <v>774</v>
      </c>
    </row>
    <row r="289" customFormat="false" ht="15" hidden="false" customHeight="false" outlineLevel="0" collapsed="false">
      <c r="A289" s="32" t="s">
        <v>418</v>
      </c>
      <c r="B289" s="32" t="s">
        <v>499</v>
      </c>
      <c r="C289" s="32" t="s">
        <v>499</v>
      </c>
      <c r="D289" s="59" t="n">
        <v>553</v>
      </c>
      <c r="E289" s="59" t="n">
        <v>480</v>
      </c>
      <c r="F289" s="68" t="n">
        <f aca="false">IF(E289="","",D289-E289)</f>
        <v>73</v>
      </c>
      <c r="G289" s="59" t="n">
        <v>278</v>
      </c>
      <c r="H289" s="59" t="n">
        <v>330</v>
      </c>
      <c r="I289" s="68" t="n">
        <f aca="false">IF(H289="","",G289-H289)</f>
        <v>-52</v>
      </c>
      <c r="J289" s="40" t="n">
        <f aca="false">IF(OR(D289="",D289+G289=0),"",D289/(D289+G289))</f>
        <v>0.66546329723225</v>
      </c>
      <c r="K289" s="40" t="n">
        <f aca="false">IF(E289="","",E289/(E289+H289))</f>
        <v>0.592592592592593</v>
      </c>
      <c r="L289" s="69" t="n">
        <f aca="false">IF(OR(K289="",J289=""),"",(J289-K289)*100)</f>
        <v>7.28707046396577</v>
      </c>
      <c r="M289" s="36" t="n">
        <v>3.89965734386083</v>
      </c>
      <c r="N289" s="36" t="n">
        <v>1.27738870891262</v>
      </c>
      <c r="O289" s="36" t="n">
        <f aca="false">SQRT(M289^2+N289^2)</f>
        <v>4.10354107000102</v>
      </c>
      <c r="P289" s="40" t="n">
        <f aca="false">IF(J289="","",MAX(0,J289-1.96*O289/100))</f>
        <v>0.58503389226023</v>
      </c>
      <c r="Q289" s="40" t="n">
        <f aca="false">IF(J289="","",MIN(1,J289+1.96*O289/100))</f>
        <v>0.74589270220427</v>
      </c>
      <c r="R289" s="32" t="str">
        <f aca="false">IF(L289="","",IF(ABS(L289)&lt;=O289,"Yes","No"))</f>
        <v>No</v>
      </c>
      <c r="S289" s="32" t="str">
        <f aca="false">IF(L289="","",IF(ABS(L289)&lt;=1.96*O289,"Yes","No"))</f>
        <v>Yes</v>
      </c>
      <c r="T289" s="59" t="n">
        <f aca="false">IF(D289="","",ROUND(SQRT(((D289+G289)*O289/100)^2+(J289*(D289+G289)*0.07897)^2),0))</f>
        <v>55</v>
      </c>
      <c r="U289" s="32"/>
    </row>
    <row r="290" customFormat="false" ht="15" hidden="false" customHeight="false" outlineLevel="0" collapsed="false">
      <c r="A290" s="32" t="s">
        <v>418</v>
      </c>
      <c r="B290" s="32" t="s">
        <v>500</v>
      </c>
      <c r="C290" s="32" t="s">
        <v>500</v>
      </c>
      <c r="D290" s="59" t="n">
        <v>68</v>
      </c>
      <c r="E290" s="59" t="n">
        <v>72</v>
      </c>
      <c r="F290" s="68" t="n">
        <f aca="false">IF(E290="","",D290-E290)</f>
        <v>-4</v>
      </c>
      <c r="G290" s="59" t="n">
        <v>60</v>
      </c>
      <c r="H290" s="59" t="n">
        <v>69</v>
      </c>
      <c r="I290" s="68" t="n">
        <f aca="false">IF(H290="","",G290-H290)</f>
        <v>-9</v>
      </c>
      <c r="J290" s="40" t="n">
        <f aca="false">IF(OR(D290="",D290+G290=0),"",D290/(D290+G290))</f>
        <v>0.53125</v>
      </c>
      <c r="K290" s="40" t="n">
        <f aca="false">IF(E290="","",E290/(E290+H290))</f>
        <v>0.51063829787234</v>
      </c>
      <c r="L290" s="69" t="n">
        <f aca="false">IF(OR(K290="",J290=""),"",(J290-K290)*100)</f>
        <v>2.06117021276596</v>
      </c>
      <c r="M290" s="36" t="n">
        <v>6.1244360674486</v>
      </c>
      <c r="N290" s="36" t="n">
        <v>1.27738870891262</v>
      </c>
      <c r="O290" s="36" t="n">
        <f aca="false">SQRT(M290^2+N290^2)</f>
        <v>6.25623201759036</v>
      </c>
      <c r="P290" s="40" t="n">
        <f aca="false">IF(J290="","",MAX(0,J290-1.96*O290/100))</f>
        <v>0.408627852455229</v>
      </c>
      <c r="Q290" s="40" t="n">
        <f aca="false">IF(J290="","",MIN(1,J290+1.96*O290/100))</f>
        <v>0.653872147544771</v>
      </c>
      <c r="R290" s="32" t="str">
        <f aca="false">IF(L290="","",IF(ABS(L290)&lt;=O290,"Yes","No"))</f>
        <v>Yes</v>
      </c>
      <c r="S290" s="32" t="str">
        <f aca="false">IF(L290="","",IF(ABS(L290)&lt;=1.96*O290,"Yes","No"))</f>
        <v>Yes</v>
      </c>
      <c r="T290" s="59" t="n">
        <f aca="false">IF(D290="","",ROUND(SQRT(((D290+G290)*O290/100)^2+(J290*(D290+G290)*0.12018)^2),0))</f>
        <v>11</v>
      </c>
      <c r="U290" s="32"/>
    </row>
    <row r="291" customFormat="false" ht="15" hidden="false" customHeight="false" outlineLevel="0" collapsed="false">
      <c r="A291" s="32" t="s">
        <v>418</v>
      </c>
      <c r="B291" s="32" t="s">
        <v>325</v>
      </c>
      <c r="C291" s="32" t="s">
        <v>501</v>
      </c>
      <c r="D291" s="59" t="n">
        <v>773</v>
      </c>
      <c r="E291" s="59" t="n">
        <v>770</v>
      </c>
      <c r="F291" s="68" t="n">
        <f aca="false">IF(E291="","",D291-E291)</f>
        <v>3</v>
      </c>
      <c r="G291" s="59" t="n">
        <v>515</v>
      </c>
      <c r="H291" s="59" t="n">
        <v>546</v>
      </c>
      <c r="I291" s="68" t="n">
        <f aca="false">IF(H291="","",G291-H291)</f>
        <v>-31</v>
      </c>
      <c r="J291" s="40" t="n">
        <f aca="false">IF(OR(D291="",D291+G291=0),"",D291/(D291+G291))</f>
        <v>0.600155279503106</v>
      </c>
      <c r="K291" s="40" t="n">
        <f aca="false">IF(E291="","",E291/(E291+H291))</f>
        <v>0.585106382978723</v>
      </c>
      <c r="L291" s="69" t="n">
        <f aca="false">IF(OR(K291="",J291=""),"",(J291-K291)*100)</f>
        <v>1.50488965243821</v>
      </c>
      <c r="M291" s="36" t="n">
        <v>3.13000038523245</v>
      </c>
      <c r="N291" s="36" t="n">
        <v>1.27738870891262</v>
      </c>
      <c r="O291" s="36" t="n">
        <f aca="false">SQRT(M291^2+N291^2)</f>
        <v>3.38062484242377</v>
      </c>
      <c r="P291" s="40" t="n">
        <f aca="false">IF(J291="","",MAX(0,J291-1.96*O291/100))</f>
        <v>0.5338950325916</v>
      </c>
      <c r="Q291" s="40" t="n">
        <f aca="false">IF(J291="","",MIN(1,J291+1.96*O291/100))</f>
        <v>0.666415526414611</v>
      </c>
      <c r="R291" s="32" t="str">
        <f aca="false">IF(L291="","",IF(ABS(L291)&lt;=O291,"Yes","No"))</f>
        <v>Yes</v>
      </c>
      <c r="S291" s="32" t="str">
        <f aca="false">IF(L291="","",IF(ABS(L291)&lt;=1.96*O291,"Yes","No"))</f>
        <v>Yes</v>
      </c>
      <c r="T291" s="59" t="n">
        <f aca="false">IF(D291="","",ROUND(SQRT(((D291+G291)*O291/100)^2+(J291*(D291+G291)*0.07933)^2),0))</f>
        <v>75</v>
      </c>
      <c r="U291" s="32"/>
    </row>
    <row r="292" customFormat="false" ht="15" hidden="false" customHeight="false" outlineLevel="0" collapsed="false">
      <c r="A292" s="32" t="s">
        <v>418</v>
      </c>
      <c r="B292" s="32" t="s">
        <v>325</v>
      </c>
      <c r="C292" s="32" t="s">
        <v>502</v>
      </c>
      <c r="D292" s="59" t="n">
        <v>708</v>
      </c>
      <c r="E292" s="59" t="n">
        <v>731</v>
      </c>
      <c r="F292" s="68" t="n">
        <f aca="false">IF(E292="","",D292-E292)</f>
        <v>-23</v>
      </c>
      <c r="G292" s="59" t="n">
        <v>564</v>
      </c>
      <c r="H292" s="59" t="n">
        <v>608</v>
      </c>
      <c r="I292" s="68" t="n">
        <f aca="false">IF(H292="","",G292-H292)</f>
        <v>-44</v>
      </c>
      <c r="J292" s="40" t="n">
        <f aca="false">IF(OR(D292="",D292+G292=0),"",D292/(D292+G292))</f>
        <v>0.556603773584906</v>
      </c>
      <c r="K292" s="40" t="n">
        <f aca="false">IF(E292="","",E292/(E292+H292))</f>
        <v>0.545929798356983</v>
      </c>
      <c r="L292" s="69" t="n">
        <f aca="false">IF(OR(K292="",J292=""),"",(J292-K292)*100)</f>
        <v>1.06739752279228</v>
      </c>
      <c r="M292" s="36" t="n">
        <v>3.13000038523245</v>
      </c>
      <c r="N292" s="36" t="n">
        <v>1.27738870891262</v>
      </c>
      <c r="O292" s="36" t="n">
        <f aca="false">SQRT(M292^2+N292^2)</f>
        <v>3.38062484242377</v>
      </c>
      <c r="P292" s="40" t="n">
        <f aca="false">IF(J292="","",MAX(0,J292-1.96*O292/100))</f>
        <v>0.4903435266734</v>
      </c>
      <c r="Q292" s="40" t="n">
        <f aca="false">IF(J292="","",MIN(1,J292+1.96*O292/100))</f>
        <v>0.622864020496411</v>
      </c>
      <c r="R292" s="32" t="str">
        <f aca="false">IF(L292="","",IF(ABS(L292)&lt;=O292,"Yes","No"))</f>
        <v>Yes</v>
      </c>
      <c r="S292" s="32" t="str">
        <f aca="false">IF(L292="","",IF(ABS(L292)&lt;=1.96*O292,"Yes","No"))</f>
        <v>Yes</v>
      </c>
      <c r="T292" s="59" t="n">
        <f aca="false">IF(D292="","",ROUND(SQRT(((D292+G292)*O292/100)^2+(J292*(D292+G292)*0.07933)^2),0))</f>
        <v>71</v>
      </c>
      <c r="U292" s="32"/>
    </row>
    <row r="293" customFormat="false" ht="15" hidden="false" customHeight="false" outlineLevel="0" collapsed="false">
      <c r="A293" s="32" t="s">
        <v>418</v>
      </c>
      <c r="B293" s="32" t="s">
        <v>325</v>
      </c>
      <c r="C293" s="32" t="s">
        <v>503</v>
      </c>
      <c r="D293" s="59" t="n">
        <v>351</v>
      </c>
      <c r="E293" s="59" t="n">
        <v>388</v>
      </c>
      <c r="F293" s="68" t="n">
        <f aca="false">IF(E293="","",D293-E293)</f>
        <v>-37</v>
      </c>
      <c r="G293" s="59" t="n">
        <v>308</v>
      </c>
      <c r="H293" s="59" t="n">
        <v>338</v>
      </c>
      <c r="I293" s="68" t="n">
        <f aca="false">IF(H293="","",G293-H293)</f>
        <v>-30</v>
      </c>
      <c r="J293" s="40" t="n">
        <f aca="false">IF(OR(D293="",D293+G293=0),"",D293/(D293+G293))</f>
        <v>0.532625189681335</v>
      </c>
      <c r="K293" s="40" t="n">
        <f aca="false">IF(E293="","",E293/(E293+H293))</f>
        <v>0.534435261707989</v>
      </c>
      <c r="L293" s="69" t="n">
        <f aca="false">IF(OR(K293="",J293=""),"",(J293-K293)*100)</f>
        <v>-0.181007202665362</v>
      </c>
      <c r="M293" s="36" t="n">
        <v>3.89965734386083</v>
      </c>
      <c r="N293" s="36" t="n">
        <v>1.27738870891262</v>
      </c>
      <c r="O293" s="36" t="n">
        <f aca="false">SQRT(M293^2+N293^2)</f>
        <v>4.10354107000102</v>
      </c>
      <c r="P293" s="40" t="n">
        <f aca="false">IF(J293="","",MAX(0,J293-1.96*O293/100))</f>
        <v>0.452195784709315</v>
      </c>
      <c r="Q293" s="40" t="n">
        <f aca="false">IF(J293="","",MIN(1,J293+1.96*O293/100))</f>
        <v>0.613054594653355</v>
      </c>
      <c r="R293" s="32" t="str">
        <f aca="false">IF(L293="","",IF(ABS(L293)&lt;=O293,"Yes","No"))</f>
        <v>Yes</v>
      </c>
      <c r="S293" s="32" t="str">
        <f aca="false">IF(L293="","",IF(ABS(L293)&lt;=1.96*O293,"Yes","No"))</f>
        <v>Yes</v>
      </c>
      <c r="T293" s="59" t="n">
        <f aca="false">IF(D293="","",ROUND(SQRT(((D293+G293)*O293/100)^2+(J293*(D293+G293)*0.07897)^2),0))</f>
        <v>39</v>
      </c>
      <c r="U293" s="32"/>
    </row>
    <row r="294" customFormat="false" ht="15" hidden="false" customHeight="false" outlineLevel="0" collapsed="false">
      <c r="A294" s="32" t="s">
        <v>418</v>
      </c>
      <c r="B294" s="32" t="s">
        <v>325</v>
      </c>
      <c r="C294" s="32" t="s">
        <v>504</v>
      </c>
      <c r="D294" s="59" t="n">
        <v>544</v>
      </c>
      <c r="E294" s="59" t="n">
        <v>603</v>
      </c>
      <c r="F294" s="68" t="n">
        <f aca="false">IF(E294="","",D294-E294)</f>
        <v>-59</v>
      </c>
      <c r="G294" s="59" t="n">
        <v>474</v>
      </c>
      <c r="H294" s="59" t="n">
        <v>543</v>
      </c>
      <c r="I294" s="68" t="n">
        <f aca="false">IF(H294="","",G294-H294)</f>
        <v>-69</v>
      </c>
      <c r="J294" s="40" t="n">
        <f aca="false">IF(OR(D294="",D294+G294=0),"",D294/(D294+G294))</f>
        <v>0.534381139489195</v>
      </c>
      <c r="K294" s="40" t="n">
        <f aca="false">IF(E294="","",E294/(E294+H294))</f>
        <v>0.526178010471204</v>
      </c>
      <c r="L294" s="69" t="n">
        <f aca="false">IF(OR(K294="",J294=""),"",(J294-K294)*100)</f>
        <v>0.820312901799036</v>
      </c>
      <c r="M294" s="36" t="n">
        <v>3.13000038523245</v>
      </c>
      <c r="N294" s="36" t="n">
        <v>1.27738870891262</v>
      </c>
      <c r="O294" s="36" t="n">
        <f aca="false">SQRT(M294^2+N294^2)</f>
        <v>3.38062484242377</v>
      </c>
      <c r="P294" s="40" t="n">
        <f aca="false">IF(J294="","",MAX(0,J294-1.96*O294/100))</f>
        <v>0.468120892577689</v>
      </c>
      <c r="Q294" s="40" t="n">
        <f aca="false">IF(J294="","",MIN(1,J294+1.96*O294/100))</f>
        <v>0.6006413864007</v>
      </c>
      <c r="R294" s="32" t="str">
        <f aca="false">IF(L294="","",IF(ABS(L294)&lt;=O294,"Yes","No"))</f>
        <v>Yes</v>
      </c>
      <c r="S294" s="32" t="str">
        <f aca="false">IF(L294="","",IF(ABS(L294)&lt;=1.96*O294,"Yes","No"))</f>
        <v>Yes</v>
      </c>
      <c r="T294" s="59" t="n">
        <f aca="false">IF(D294="","",ROUND(SQRT(((D294+G294)*O294/100)^2+(J294*(D294+G294)*0.07933)^2),0))</f>
        <v>55</v>
      </c>
      <c r="U294" s="32"/>
    </row>
    <row r="295" customFormat="false" ht="15" hidden="false" customHeight="false" outlineLevel="0" collapsed="false">
      <c r="A295" s="32" t="s">
        <v>418</v>
      </c>
      <c r="B295" s="32" t="s">
        <v>325</v>
      </c>
      <c r="C295" s="32" t="s">
        <v>505</v>
      </c>
      <c r="D295" s="59" t="n">
        <v>613</v>
      </c>
      <c r="E295" s="59" t="n">
        <v>656</v>
      </c>
      <c r="F295" s="68" t="n">
        <f aca="false">IF(E295="","",D295-E295)</f>
        <v>-43</v>
      </c>
      <c r="G295" s="59" t="n">
        <v>422</v>
      </c>
      <c r="H295" s="59" t="n">
        <v>499</v>
      </c>
      <c r="I295" s="68" t="n">
        <f aca="false">IF(H295="","",G295-H295)</f>
        <v>-77</v>
      </c>
      <c r="J295" s="40" t="n">
        <f aca="false">IF(OR(D295="",D295+G295=0),"",D295/(D295+G295))</f>
        <v>0.592270531400966</v>
      </c>
      <c r="K295" s="40" t="n">
        <f aca="false">IF(E295="","",E295/(E295+H295))</f>
        <v>0.567965367965368</v>
      </c>
      <c r="L295" s="69" t="n">
        <f aca="false">IF(OR(K295="",J295=""),"",(J295-K295)*100)</f>
        <v>2.43051634355982</v>
      </c>
      <c r="M295" s="36" t="n">
        <v>3.13000038523245</v>
      </c>
      <c r="N295" s="36" t="n">
        <v>1.27738870891262</v>
      </c>
      <c r="O295" s="36" t="n">
        <f aca="false">SQRT(M295^2+N295^2)</f>
        <v>3.38062484242377</v>
      </c>
      <c r="P295" s="40" t="n">
        <f aca="false">IF(J295="","",MAX(0,J295-1.96*O295/100))</f>
        <v>0.52601028448946</v>
      </c>
      <c r="Q295" s="40" t="n">
        <f aca="false">IF(J295="","",MIN(1,J295+1.96*O295/100))</f>
        <v>0.658530778312472</v>
      </c>
      <c r="R295" s="32" t="str">
        <f aca="false">IF(L295="","",IF(ABS(L295)&lt;=O295,"Yes","No"))</f>
        <v>Yes</v>
      </c>
      <c r="S295" s="32" t="str">
        <f aca="false">IF(L295="","",IF(ABS(L295)&lt;=1.96*O295,"Yes","No"))</f>
        <v>Yes</v>
      </c>
      <c r="T295" s="59" t="n">
        <f aca="false">IF(D295="","",ROUND(SQRT(((D295+G295)*O295/100)^2+(J295*(D295+G295)*0.07933)^2),0))</f>
        <v>60</v>
      </c>
      <c r="U295" s="32"/>
    </row>
    <row r="296" customFormat="false" ht="15" hidden="false" customHeight="false" outlineLevel="0" collapsed="false">
      <c r="A296" s="32" t="s">
        <v>418</v>
      </c>
      <c r="B296" s="32" t="s">
        <v>325</v>
      </c>
      <c r="C296" s="32" t="s">
        <v>506</v>
      </c>
      <c r="D296" s="59" t="n">
        <v>399</v>
      </c>
      <c r="E296" s="59" t="n">
        <v>422</v>
      </c>
      <c r="F296" s="68" t="n">
        <f aca="false">IF(E296="","",D296-E296)</f>
        <v>-23</v>
      </c>
      <c r="G296" s="59" t="n">
        <v>338</v>
      </c>
      <c r="H296" s="59" t="n">
        <v>349</v>
      </c>
      <c r="I296" s="68" t="n">
        <f aca="false">IF(H296="","",G296-H296)</f>
        <v>-11</v>
      </c>
      <c r="J296" s="40" t="n">
        <f aca="false">IF(OR(D296="",D296+G296=0),"",D296/(D296+G296))</f>
        <v>0.541383989145183</v>
      </c>
      <c r="K296" s="40" t="n">
        <f aca="false">IF(E296="","",E296/(E296+H296))</f>
        <v>0.547341115434501</v>
      </c>
      <c r="L296" s="69" t="n">
        <f aca="false">IF(OR(K296="",J296=""),"",(J296-K296)*100)</f>
        <v>-0.595712628931755</v>
      </c>
      <c r="M296" s="36" t="n">
        <v>3.89965734386083</v>
      </c>
      <c r="N296" s="36" t="n">
        <v>1.27738870891262</v>
      </c>
      <c r="O296" s="36" t="n">
        <f aca="false">SQRT(M296^2+N296^2)</f>
        <v>4.10354107000102</v>
      </c>
      <c r="P296" s="40" t="n">
        <f aca="false">IF(J296="","",MAX(0,J296-1.96*O296/100))</f>
        <v>0.460954584173163</v>
      </c>
      <c r="Q296" s="40" t="n">
        <f aca="false">IF(J296="","",MIN(1,J296+1.96*O296/100))</f>
        <v>0.621813394117203</v>
      </c>
      <c r="R296" s="32" t="str">
        <f aca="false">IF(L296="","",IF(ABS(L296)&lt;=O296,"Yes","No"))</f>
        <v>Yes</v>
      </c>
      <c r="S296" s="32" t="str">
        <f aca="false">IF(L296="","",IF(ABS(L296)&lt;=1.96*O296,"Yes","No"))</f>
        <v>Yes</v>
      </c>
      <c r="T296" s="59" t="n">
        <f aca="false">IF(D296="","",ROUND(SQRT(((D296+G296)*O296/100)^2+(J296*(D296+G296)*0.07897)^2),0))</f>
        <v>44</v>
      </c>
      <c r="U296" s="32"/>
    </row>
    <row r="297" customFormat="false" ht="15" hidden="false" customHeight="false" outlineLevel="0" collapsed="false">
      <c r="A297" s="32" t="s">
        <v>418</v>
      </c>
      <c r="B297" s="32" t="s">
        <v>507</v>
      </c>
      <c r="C297" s="32" t="s">
        <v>508</v>
      </c>
      <c r="D297" s="59" t="n">
        <v>431</v>
      </c>
      <c r="E297" s="59" t="n">
        <v>430</v>
      </c>
      <c r="F297" s="68" t="n">
        <f aca="false">IF(E297="","",D297-E297)</f>
        <v>1</v>
      </c>
      <c r="G297" s="59" t="n">
        <v>395</v>
      </c>
      <c r="H297" s="59" t="n">
        <v>446</v>
      </c>
      <c r="I297" s="68" t="n">
        <f aca="false">IF(H297="","",G297-H297)</f>
        <v>-51</v>
      </c>
      <c r="J297" s="40" t="n">
        <f aca="false">IF(OR(D297="",D297+G297=0),"",D297/(D297+G297))</f>
        <v>0.521791767554479</v>
      </c>
      <c r="K297" s="40" t="n">
        <f aca="false">IF(E297="","",E297/(E297+H297))</f>
        <v>0.490867579908676</v>
      </c>
      <c r="L297" s="69" t="n">
        <f aca="false">IF(OR(K297="",J297=""),"",(J297-K297)*100)</f>
        <v>3.09241876458036</v>
      </c>
      <c r="M297" s="36" t="n">
        <v>3.89965734386083</v>
      </c>
      <c r="N297" s="36" t="n">
        <v>1.27738870891262</v>
      </c>
      <c r="O297" s="36" t="n">
        <f aca="false">SQRT(M297^2+N297^2)</f>
        <v>4.10354107000102</v>
      </c>
      <c r="P297" s="40" t="n">
        <f aca="false">IF(J297="","",MAX(0,J297-1.96*O297/100))</f>
        <v>0.441362362582459</v>
      </c>
      <c r="Q297" s="40" t="n">
        <f aca="false">IF(J297="","",MIN(1,J297+1.96*O297/100))</f>
        <v>0.602221172526499</v>
      </c>
      <c r="R297" s="32" t="str">
        <f aca="false">IF(L297="","",IF(ABS(L297)&lt;=O297,"Yes","No"))</f>
        <v>Yes</v>
      </c>
      <c r="S297" s="32" t="str">
        <f aca="false">IF(L297="","",IF(ABS(L297)&lt;=1.96*O297,"Yes","No"))</f>
        <v>Yes</v>
      </c>
      <c r="T297" s="59" t="n">
        <f aca="false">IF(D297="","",ROUND(SQRT(((D297+G297)*O297/100)^2+(J297*(D297+G297)*0.07897)^2),0))</f>
        <v>48</v>
      </c>
      <c r="U297" s="32"/>
    </row>
    <row r="298" customFormat="false" ht="15" hidden="false" customHeight="false" outlineLevel="0" collapsed="false">
      <c r="A298" s="32" t="s">
        <v>418</v>
      </c>
      <c r="B298" s="32" t="s">
        <v>507</v>
      </c>
      <c r="C298" s="32" t="s">
        <v>509</v>
      </c>
      <c r="D298" s="59" t="n">
        <v>337</v>
      </c>
      <c r="E298" s="59" t="n">
        <v>363</v>
      </c>
      <c r="F298" s="68" t="n">
        <f aca="false">IF(E298="","",D298-E298)</f>
        <v>-26</v>
      </c>
      <c r="G298" s="59" t="n">
        <v>287</v>
      </c>
      <c r="H298" s="59" t="n">
        <v>318</v>
      </c>
      <c r="I298" s="68" t="n">
        <f aca="false">IF(H298="","",G298-H298)</f>
        <v>-31</v>
      </c>
      <c r="J298" s="40" t="n">
        <f aca="false">IF(OR(D298="",D298+G298=0),"",D298/(D298+G298))</f>
        <v>0.540064102564103</v>
      </c>
      <c r="K298" s="40" t="n">
        <f aca="false">IF(E298="","",E298/(E298+H298))</f>
        <v>0.533039647577093</v>
      </c>
      <c r="L298" s="69" t="n">
        <f aca="false">IF(OR(K298="",J298=""),"",(J298-K298)*100)</f>
        <v>0.702445498700999</v>
      </c>
      <c r="M298" s="36" t="n">
        <v>3.89965734386083</v>
      </c>
      <c r="N298" s="36" t="n">
        <v>1.27738870891262</v>
      </c>
      <c r="O298" s="36" t="n">
        <f aca="false">SQRT(M298^2+N298^2)</f>
        <v>4.10354107000102</v>
      </c>
      <c r="P298" s="40" t="n">
        <f aca="false">IF(J298="","",MAX(0,J298-1.96*O298/100))</f>
        <v>0.459634697592083</v>
      </c>
      <c r="Q298" s="40" t="n">
        <f aca="false">IF(J298="","",MIN(1,J298+1.96*O298/100))</f>
        <v>0.620493507536123</v>
      </c>
      <c r="R298" s="32" t="str">
        <f aca="false">IF(L298="","",IF(ABS(L298)&lt;=O298,"Yes","No"))</f>
        <v>Yes</v>
      </c>
      <c r="S298" s="32" t="str">
        <f aca="false">IF(L298="","",IF(ABS(L298)&lt;=1.96*O298,"Yes","No"))</f>
        <v>Yes</v>
      </c>
      <c r="T298" s="59" t="n">
        <f aca="false">IF(D298="","",ROUND(SQRT(((D298+G298)*O298/100)^2+(J298*(D298+G298)*0.07897)^2),0))</f>
        <v>37</v>
      </c>
      <c r="U298" s="32"/>
    </row>
    <row r="299" customFormat="false" ht="15" hidden="false" customHeight="false" outlineLevel="0" collapsed="false">
      <c r="A299" s="32" t="s">
        <v>418</v>
      </c>
      <c r="B299" s="32" t="s">
        <v>507</v>
      </c>
      <c r="C299" s="32" t="s">
        <v>510</v>
      </c>
      <c r="D299" s="59" t="n">
        <v>529</v>
      </c>
      <c r="E299" s="59" t="n">
        <v>579</v>
      </c>
      <c r="F299" s="68" t="n">
        <f aca="false">IF(E299="","",D299-E299)</f>
        <v>-50</v>
      </c>
      <c r="G299" s="59" t="n">
        <v>444</v>
      </c>
      <c r="H299" s="59" t="n">
        <v>437</v>
      </c>
      <c r="I299" s="68" t="n">
        <f aca="false">IF(H299="","",G299-H299)</f>
        <v>7</v>
      </c>
      <c r="J299" s="40" t="n">
        <f aca="false">IF(OR(D299="",D299+G299=0),"",D299/(D299+G299))</f>
        <v>0.543679342240493</v>
      </c>
      <c r="K299" s="40" t="n">
        <f aca="false">IF(E299="","",E299/(E299+H299))</f>
        <v>0.56988188976378</v>
      </c>
      <c r="L299" s="69" t="n">
        <f aca="false">IF(OR(K299="",J299=""),"",(J299-K299)*100)</f>
        <v>-2.62025475232862</v>
      </c>
      <c r="M299" s="36" t="n">
        <v>3.13000038523245</v>
      </c>
      <c r="N299" s="36" t="n">
        <v>1.27738870891262</v>
      </c>
      <c r="O299" s="36" t="n">
        <f aca="false">SQRT(M299^2+N299^2)</f>
        <v>3.38062484242377</v>
      </c>
      <c r="P299" s="40" t="n">
        <f aca="false">IF(J299="","",MAX(0,J299-1.96*O299/100))</f>
        <v>0.477419095328988</v>
      </c>
      <c r="Q299" s="40" t="n">
        <f aca="false">IF(J299="","",MIN(1,J299+1.96*O299/100))</f>
        <v>0.609939589151999</v>
      </c>
      <c r="R299" s="32" t="str">
        <f aca="false">IF(L299="","",IF(ABS(L299)&lt;=O299,"Yes","No"))</f>
        <v>Yes</v>
      </c>
      <c r="S299" s="32" t="str">
        <f aca="false">IF(L299="","",IF(ABS(L299)&lt;=1.96*O299,"Yes","No"))</f>
        <v>Yes</v>
      </c>
      <c r="T299" s="59" t="n">
        <f aca="false">IF(D299="","",ROUND(SQRT(((D299+G299)*O299/100)^2+(J299*(D299+G299)*0.07933)^2),0))</f>
        <v>53</v>
      </c>
      <c r="U299" s="32"/>
    </row>
    <row r="300" customFormat="false" ht="15" hidden="false" customHeight="false" outlineLevel="0" collapsed="false">
      <c r="A300" s="32" t="s">
        <v>418</v>
      </c>
      <c r="B300" s="32" t="s">
        <v>511</v>
      </c>
      <c r="C300" s="32" t="s">
        <v>512</v>
      </c>
      <c r="D300" s="59" t="n">
        <v>422</v>
      </c>
      <c r="E300" s="59" t="n">
        <v>454</v>
      </c>
      <c r="F300" s="68" t="n">
        <f aca="false">IF(E300="","",D300-E300)</f>
        <v>-32</v>
      </c>
      <c r="G300" s="59" t="n">
        <v>739</v>
      </c>
      <c r="H300" s="59" t="n">
        <v>825</v>
      </c>
      <c r="I300" s="68" t="n">
        <f aca="false">IF(H300="","",G300-H300)</f>
        <v>-86</v>
      </c>
      <c r="J300" s="40" t="n">
        <f aca="false">IF(OR(D300="",D300+G300=0),"",D300/(D300+G300))</f>
        <v>0.363479758828596</v>
      </c>
      <c r="K300" s="40" t="n">
        <f aca="false">IF(E300="","",E300/(E300+H300))</f>
        <v>0.354964816262705</v>
      </c>
      <c r="L300" s="69" t="n">
        <f aca="false">IF(OR(K300="",J300=""),"",(J300-K300)*100)</f>
        <v>0.851494256589075</v>
      </c>
      <c r="M300" s="36" t="n">
        <v>3.13000038523245</v>
      </c>
      <c r="N300" s="36" t="n">
        <v>1.27738870891262</v>
      </c>
      <c r="O300" s="36" t="n">
        <f aca="false">SQRT(M300^2+N300^2)</f>
        <v>3.38062484242377</v>
      </c>
      <c r="P300" s="40" t="n">
        <f aca="false">IF(J300="","",MAX(0,J300-1.96*O300/100))</f>
        <v>0.29721951191709</v>
      </c>
      <c r="Q300" s="40" t="n">
        <f aca="false">IF(J300="","",MIN(1,J300+1.96*O300/100))</f>
        <v>0.429740005740102</v>
      </c>
      <c r="R300" s="32" t="str">
        <f aca="false">IF(L300="","",IF(ABS(L300)&lt;=O300,"Yes","No"))</f>
        <v>Yes</v>
      </c>
      <c r="S300" s="32" t="str">
        <f aca="false">IF(L300="","",IF(ABS(L300)&lt;=1.96*O300,"Yes","No"))</f>
        <v>Yes</v>
      </c>
      <c r="T300" s="59" t="n">
        <f aca="false">IF(D300="","",ROUND(SQRT(((D300+G300)*O300/100)^2+(J300*(D300+G300)*0.07933)^2),0))</f>
        <v>52</v>
      </c>
      <c r="U300" s="32"/>
    </row>
    <row r="301" customFormat="false" ht="15" hidden="false" customHeight="false" outlineLevel="0" collapsed="false">
      <c r="A301" s="32" t="s">
        <v>418</v>
      </c>
      <c r="B301" s="32" t="s">
        <v>511</v>
      </c>
      <c r="C301" s="32" t="s">
        <v>513</v>
      </c>
      <c r="D301" s="59" t="n">
        <v>450</v>
      </c>
      <c r="E301" s="59" t="n">
        <v>529</v>
      </c>
      <c r="F301" s="68" t="n">
        <f aca="false">IF(E301="","",D301-E301)</f>
        <v>-79</v>
      </c>
      <c r="G301" s="59" t="n">
        <v>806</v>
      </c>
      <c r="H301" s="59" t="n">
        <v>916</v>
      </c>
      <c r="I301" s="68" t="n">
        <f aca="false">IF(H301="","",G301-H301)</f>
        <v>-110</v>
      </c>
      <c r="J301" s="40" t="n">
        <f aca="false">IF(OR(D301="",D301+G301=0),"",D301/(D301+G301))</f>
        <v>0.35828025477707</v>
      </c>
      <c r="K301" s="40" t="n">
        <f aca="false">IF(E301="","",E301/(E301+H301))</f>
        <v>0.366089965397924</v>
      </c>
      <c r="L301" s="69" t="n">
        <f aca="false">IF(OR(K301="",J301=""),"",(J301-K301)*100)</f>
        <v>-0.780971062085384</v>
      </c>
      <c r="M301" s="36" t="n">
        <v>3.13000038523245</v>
      </c>
      <c r="N301" s="36" t="n">
        <v>1.27738870891262</v>
      </c>
      <c r="O301" s="36" t="n">
        <f aca="false">SQRT(M301^2+N301^2)</f>
        <v>3.38062484242377</v>
      </c>
      <c r="P301" s="40" t="n">
        <f aca="false">IF(J301="","",MAX(0,J301-1.96*O301/100))</f>
        <v>0.292020007865564</v>
      </c>
      <c r="Q301" s="40" t="n">
        <f aca="false">IF(J301="","",MIN(1,J301+1.96*O301/100))</f>
        <v>0.424540501688576</v>
      </c>
      <c r="R301" s="32" t="str">
        <f aca="false">IF(L301="","",IF(ABS(L301)&lt;=O301,"Yes","No"))</f>
        <v>Yes</v>
      </c>
      <c r="S301" s="32" t="str">
        <f aca="false">IF(L301="","",IF(ABS(L301)&lt;=1.96*O301,"Yes","No"))</f>
        <v>Yes</v>
      </c>
      <c r="T301" s="59" t="n">
        <f aca="false">IF(D301="","",ROUND(SQRT(((D301+G301)*O301/100)^2+(J301*(D301+G301)*0.07933)^2),0))</f>
        <v>55</v>
      </c>
      <c r="U301" s="32"/>
    </row>
    <row r="302" customFormat="false" ht="15" hidden="false" customHeight="false" outlineLevel="0" collapsed="false">
      <c r="A302" s="32" t="s">
        <v>418</v>
      </c>
      <c r="B302" s="32" t="s">
        <v>511</v>
      </c>
      <c r="C302" s="32" t="s">
        <v>514</v>
      </c>
      <c r="D302" s="59" t="n">
        <v>165</v>
      </c>
      <c r="E302" s="59" t="n">
        <v>142</v>
      </c>
      <c r="F302" s="68" t="n">
        <f aca="false">IF(E302="","",D302-E302)</f>
        <v>23</v>
      </c>
      <c r="G302" s="59" t="n">
        <v>313</v>
      </c>
      <c r="H302" s="59" t="n">
        <v>349</v>
      </c>
      <c r="I302" s="68" t="n">
        <f aca="false">IF(H302="","",G302-H302)</f>
        <v>-36</v>
      </c>
      <c r="J302" s="40" t="n">
        <f aca="false">IF(OR(D302="",D302+G302=0),"",D302/(D302+G302))</f>
        <v>0.345188284518828</v>
      </c>
      <c r="K302" s="40" t="n">
        <f aca="false">IF(E302="","",E302/(E302+H302))</f>
        <v>0.289205702647658</v>
      </c>
      <c r="L302" s="69" t="n">
        <f aca="false">IF(OR(K302="",J302=""),"",(J302-K302)*100)</f>
        <v>5.59825818711706</v>
      </c>
      <c r="M302" s="36" t="n">
        <v>6.1244360674486</v>
      </c>
      <c r="N302" s="36" t="n">
        <v>1.27738870891262</v>
      </c>
      <c r="O302" s="36" t="n">
        <f aca="false">SQRT(M302^2+N302^2)</f>
        <v>6.25623201759036</v>
      </c>
      <c r="P302" s="40" t="n">
        <f aca="false">IF(J302="","",MAX(0,J302-1.96*O302/100))</f>
        <v>0.222566136974057</v>
      </c>
      <c r="Q302" s="40" t="n">
        <f aca="false">IF(J302="","",MIN(1,J302+1.96*O302/100))</f>
        <v>0.4678104320636</v>
      </c>
      <c r="R302" s="32" t="str">
        <f aca="false">IF(L302="","",IF(ABS(L302)&lt;=O302,"Yes","No"))</f>
        <v>Yes</v>
      </c>
      <c r="S302" s="32" t="str">
        <f aca="false">IF(L302="","",IF(ABS(L302)&lt;=1.96*O302,"Yes","No"))</f>
        <v>Yes</v>
      </c>
      <c r="T302" s="59" t="n">
        <f aca="false">IF(D302="","",ROUND(SQRT(((D302+G302)*O302/100)^2+(J302*(D302+G302)*0.12018)^2),0))</f>
        <v>36</v>
      </c>
      <c r="U302" s="32"/>
    </row>
    <row r="303" customFormat="false" ht="15" hidden="false" customHeight="false" outlineLevel="0" collapsed="false">
      <c r="A303" s="32" t="s">
        <v>418</v>
      </c>
      <c r="B303" s="32" t="s">
        <v>511</v>
      </c>
      <c r="C303" s="32" t="s">
        <v>515</v>
      </c>
      <c r="D303" s="59" t="n">
        <v>349</v>
      </c>
      <c r="E303" s="59" t="n">
        <v>400</v>
      </c>
      <c r="F303" s="68" t="n">
        <f aca="false">IF(E303="","",D303-E303)</f>
        <v>-51</v>
      </c>
      <c r="G303" s="59" t="n">
        <v>639</v>
      </c>
      <c r="H303" s="59" t="n">
        <v>731</v>
      </c>
      <c r="I303" s="68" t="n">
        <f aca="false">IF(H303="","",G303-H303)</f>
        <v>-92</v>
      </c>
      <c r="J303" s="40" t="n">
        <f aca="false">IF(OR(D303="",D303+G303=0),"",D303/(D303+G303))</f>
        <v>0.353238866396761</v>
      </c>
      <c r="K303" s="40" t="n">
        <f aca="false">IF(E303="","",E303/(E303+H303))</f>
        <v>0.353669319186561</v>
      </c>
      <c r="L303" s="69" t="n">
        <f aca="false">IF(OR(K303="",J303=""),"",(J303-K303)*100)</f>
        <v>-0.0430452789799474</v>
      </c>
      <c r="M303" s="36" t="n">
        <v>3.13000038523245</v>
      </c>
      <c r="N303" s="36" t="n">
        <v>1.27738870891262</v>
      </c>
      <c r="O303" s="36" t="n">
        <f aca="false">SQRT(M303^2+N303^2)</f>
        <v>3.38062484242377</v>
      </c>
      <c r="P303" s="40" t="n">
        <f aca="false">IF(J303="","",MAX(0,J303-1.96*O303/100))</f>
        <v>0.286978619485255</v>
      </c>
      <c r="Q303" s="40" t="n">
        <f aca="false">IF(J303="","",MIN(1,J303+1.96*O303/100))</f>
        <v>0.419499113308267</v>
      </c>
      <c r="R303" s="32" t="str">
        <f aca="false">IF(L303="","",IF(ABS(L303)&lt;=O303,"Yes","No"))</f>
        <v>Yes</v>
      </c>
      <c r="S303" s="32" t="str">
        <f aca="false">IF(L303="","",IF(ABS(L303)&lt;=1.96*O303,"Yes","No"))</f>
        <v>Yes</v>
      </c>
      <c r="T303" s="59" t="n">
        <f aca="false">IF(D303="","",ROUND(SQRT(((D303+G303)*O303/100)^2+(J303*(D303+G303)*0.07933)^2),0))</f>
        <v>43</v>
      </c>
      <c r="U303" s="32"/>
    </row>
    <row r="304" customFormat="false" ht="15" hidden="false" customHeight="false" outlineLevel="0" collapsed="false">
      <c r="A304" s="32" t="s">
        <v>418</v>
      </c>
      <c r="B304" s="32" t="s">
        <v>511</v>
      </c>
      <c r="C304" s="32" t="s">
        <v>516</v>
      </c>
      <c r="D304" s="59" t="n">
        <v>248</v>
      </c>
      <c r="E304" s="59" t="n">
        <v>278</v>
      </c>
      <c r="F304" s="68" t="n">
        <f aca="false">IF(E304="","",D304-E304)</f>
        <v>-30</v>
      </c>
      <c r="G304" s="59" t="n">
        <v>456</v>
      </c>
      <c r="H304" s="59" t="n">
        <v>482</v>
      </c>
      <c r="I304" s="68" t="n">
        <f aca="false">IF(H304="","",G304-H304)</f>
        <v>-26</v>
      </c>
      <c r="J304" s="40" t="n">
        <f aca="false">IF(OR(D304="",D304+G304=0),"",D304/(D304+G304))</f>
        <v>0.352272727272727</v>
      </c>
      <c r="K304" s="40" t="n">
        <f aca="false">IF(E304="","",E304/(E304+H304))</f>
        <v>0.365789473684211</v>
      </c>
      <c r="L304" s="69" t="n">
        <f aca="false">IF(OR(K304="",J304=""),"",(J304-K304)*100)</f>
        <v>-1.35167464114833</v>
      </c>
      <c r="M304" s="36" t="n">
        <v>3.89965734386083</v>
      </c>
      <c r="N304" s="36" t="n">
        <v>1.27738870891262</v>
      </c>
      <c r="O304" s="36" t="n">
        <f aca="false">SQRT(M304^2+N304^2)</f>
        <v>4.10354107000102</v>
      </c>
      <c r="P304" s="40" t="n">
        <f aca="false">IF(J304="","",MAX(0,J304-1.96*O304/100))</f>
        <v>0.271843322300707</v>
      </c>
      <c r="Q304" s="40" t="n">
        <f aca="false">IF(J304="","",MIN(1,J304+1.96*O304/100))</f>
        <v>0.432702132244747</v>
      </c>
      <c r="R304" s="32" t="str">
        <f aca="false">IF(L304="","",IF(ABS(L304)&lt;=O304,"Yes","No"))</f>
        <v>Yes</v>
      </c>
      <c r="S304" s="32" t="str">
        <f aca="false">IF(L304="","",IF(ABS(L304)&lt;=1.96*O304,"Yes","No"))</f>
        <v>Yes</v>
      </c>
      <c r="T304" s="59" t="n">
        <f aca="false">IF(D304="","",ROUND(SQRT(((D304+G304)*O304/100)^2+(J304*(D304+G304)*0.07897)^2),0))</f>
        <v>35</v>
      </c>
      <c r="U304" s="32"/>
    </row>
    <row r="305" customFormat="false" ht="15" hidden="false" customHeight="false" outlineLevel="0" collapsed="false">
      <c r="A305" s="32" t="s">
        <v>418</v>
      </c>
      <c r="B305" s="32" t="s">
        <v>517</v>
      </c>
      <c r="C305" s="32" t="s">
        <v>518</v>
      </c>
      <c r="D305" s="59" t="n">
        <v>47</v>
      </c>
      <c r="E305" s="59" t="n">
        <v>203</v>
      </c>
      <c r="F305" s="68" t="n">
        <f aca="false">IF(E305="","",D305-E305)</f>
        <v>-156</v>
      </c>
      <c r="G305" s="59" t="n">
        <v>77</v>
      </c>
      <c r="H305" s="59" t="n">
        <v>331</v>
      </c>
      <c r="I305" s="68" t="n">
        <f aca="false">IF(H305="","",G305-H305)</f>
        <v>-254</v>
      </c>
      <c r="J305" s="40" t="n">
        <f aca="false">IF(OR(D305="",D305+G305=0),"",D305/(D305+G305))</f>
        <v>0.379032258064516</v>
      </c>
      <c r="K305" s="40" t="n">
        <f aca="false">IF(E305="","",E305/(E305+H305))</f>
        <v>0.380149812734082</v>
      </c>
      <c r="L305" s="69" t="n">
        <f aca="false">IF(OR(K305="",J305=""),"",(J305-K305)*100)</f>
        <v>-0.111755466956626</v>
      </c>
      <c r="M305" s="36" t="n">
        <v>6.1244360674486</v>
      </c>
      <c r="N305" s="36" t="n">
        <v>1.27738870891262</v>
      </c>
      <c r="O305" s="36" t="n">
        <f aca="false">SQRT(M305^2+N305^2)</f>
        <v>6.25623201759036</v>
      </c>
      <c r="P305" s="40" t="n">
        <f aca="false">IF(J305="","",MAX(0,J305-1.96*O305/100))</f>
        <v>0.256410110519745</v>
      </c>
      <c r="Q305" s="40" t="n">
        <f aca="false">IF(J305="","",MIN(1,J305+1.96*O305/100))</f>
        <v>0.501654405609287</v>
      </c>
      <c r="R305" s="32" t="str">
        <f aca="false">IF(L305="","",IF(ABS(L305)&lt;=O305,"Yes","No"))</f>
        <v>Yes</v>
      </c>
      <c r="S305" s="32" t="str">
        <f aca="false">IF(L305="","",IF(ABS(L305)&lt;=1.96*O305,"Yes","No"))</f>
        <v>Yes</v>
      </c>
      <c r="T305" s="59" t="n">
        <f aca="false">IF(D305="","",ROUND(SQRT(((D305+G305)*O305/100)^2+(J305*(D305+G305)*0.12018)^2),0))</f>
        <v>10</v>
      </c>
      <c r="U305" s="32"/>
    </row>
    <row r="306" customFormat="false" ht="15" hidden="false" customHeight="false" outlineLevel="0" collapsed="false">
      <c r="A306" s="32" t="s">
        <v>418</v>
      </c>
      <c r="B306" s="32" t="s">
        <v>517</v>
      </c>
      <c r="C306" s="32" t="s">
        <v>519</v>
      </c>
      <c r="D306" s="59" t="n">
        <v>254</v>
      </c>
      <c r="E306" s="59" t="n">
        <v>308</v>
      </c>
      <c r="F306" s="68" t="n">
        <f aca="false">IF(E306="","",D306-E306)</f>
        <v>-54</v>
      </c>
      <c r="G306" s="59" t="n">
        <v>481</v>
      </c>
      <c r="H306" s="59" t="n">
        <v>558</v>
      </c>
      <c r="I306" s="68" t="n">
        <f aca="false">IF(H306="","",G306-H306)</f>
        <v>-77</v>
      </c>
      <c r="J306" s="40" t="n">
        <f aca="false">IF(OR(D306="",D306+G306=0),"",D306/(D306+G306))</f>
        <v>0.345578231292517</v>
      </c>
      <c r="K306" s="40" t="n">
        <f aca="false">IF(E306="","",E306/(E306+H306))</f>
        <v>0.355658198614319</v>
      </c>
      <c r="L306" s="69" t="n">
        <f aca="false">IF(OR(K306="",J306=""),"",(J306-K306)*100)</f>
        <v>-1.00799673218017</v>
      </c>
      <c r="M306" s="36" t="n">
        <v>3.89965734386083</v>
      </c>
      <c r="N306" s="36" t="n">
        <v>1.27738870891262</v>
      </c>
      <c r="O306" s="36" t="n">
        <f aca="false">SQRT(M306^2+N306^2)</f>
        <v>4.10354107000102</v>
      </c>
      <c r="P306" s="40" t="n">
        <f aca="false">IF(J306="","",MAX(0,J306-1.96*O306/100))</f>
        <v>0.265148826320497</v>
      </c>
      <c r="Q306" s="40" t="n">
        <f aca="false">IF(J306="","",MIN(1,J306+1.96*O306/100))</f>
        <v>0.426007636264537</v>
      </c>
      <c r="R306" s="32" t="str">
        <f aca="false">IF(L306="","",IF(ABS(L306)&lt;=O306,"Yes","No"))</f>
        <v>Yes</v>
      </c>
      <c r="S306" s="32" t="str">
        <f aca="false">IF(L306="","",IF(ABS(L306)&lt;=1.96*O306,"Yes","No"))</f>
        <v>Yes</v>
      </c>
      <c r="T306" s="59" t="n">
        <f aca="false">IF(D306="","",ROUND(SQRT(((D306+G306)*O306/100)^2+(J306*(D306+G306)*0.07897)^2),0))</f>
        <v>36</v>
      </c>
      <c r="U306" s="32"/>
    </row>
    <row r="307" customFormat="false" ht="15" hidden="false" customHeight="false" outlineLevel="0" collapsed="false">
      <c r="A307" s="32" t="s">
        <v>418</v>
      </c>
      <c r="B307" s="32" t="s">
        <v>520</v>
      </c>
      <c r="C307" s="32" t="s">
        <v>521</v>
      </c>
      <c r="D307" s="59" t="n">
        <v>205</v>
      </c>
      <c r="E307" s="59"/>
      <c r="F307" s="68" t="str">
        <f aca="false">IF(E307="","",D307-E307)</f>
        <v/>
      </c>
      <c r="G307" s="59" t="n">
        <v>266</v>
      </c>
      <c r="H307" s="59"/>
      <c r="I307" s="68" t="str">
        <f aca="false">IF(H307="","",G307-H307)</f>
        <v/>
      </c>
      <c r="J307" s="40" t="n">
        <f aca="false">IF(OR(D307="",D307+G307=0),"",D307/(D307+G307))</f>
        <v>0.435244161358811</v>
      </c>
      <c r="K307" s="40" t="str">
        <f aca="false">IF(E307="","",E307/(E307+H307))</f>
        <v/>
      </c>
      <c r="L307" s="69" t="str">
        <f aca="false">IF(OR(K307="",J307=""),"",(J307-K307)*100)</f>
        <v/>
      </c>
      <c r="M307" s="36" t="n">
        <v>6.1244360674486</v>
      </c>
      <c r="N307" s="36" t="n">
        <v>1.27738870891262</v>
      </c>
      <c r="O307" s="36" t="n">
        <f aca="false">SQRT(M307^2+N307^2)</f>
        <v>6.25623201759036</v>
      </c>
      <c r="P307" s="40" t="n">
        <f aca="false">IF(J307="","",MAX(0,J307-1.96*O307/100))</f>
        <v>0.31262201381404</v>
      </c>
      <c r="Q307" s="40" t="n">
        <f aca="false">IF(J307="","",MIN(1,J307+1.96*O307/100))</f>
        <v>0.557866308903582</v>
      </c>
      <c r="R307" s="32" t="str">
        <f aca="false">IF(L307="","",IF(ABS(L307)&lt;=O307,"Yes","No"))</f>
        <v/>
      </c>
      <c r="S307" s="32" t="str">
        <f aca="false">IF(L307="","",IF(ABS(L307)&lt;=1.96*O307,"Yes","No"))</f>
        <v/>
      </c>
      <c r="T307" s="59" t="n">
        <f aca="false">IF(D307="","",ROUND(SQRT(((D307+G307)*O307/100)^2+(J307*(D307+G307)*0.12018)^2),0))</f>
        <v>38</v>
      </c>
      <c r="U307" s="32" t="s">
        <v>774</v>
      </c>
    </row>
    <row r="308" customFormat="false" ht="15" hidden="false" customHeight="false" outlineLevel="0" collapsed="false">
      <c r="A308" s="32" t="s">
        <v>418</v>
      </c>
      <c r="B308" s="32" t="s">
        <v>520</v>
      </c>
      <c r="C308" s="32" t="s">
        <v>522</v>
      </c>
      <c r="D308" s="59" t="n">
        <v>453</v>
      </c>
      <c r="E308" s="59"/>
      <c r="F308" s="68" t="str">
        <f aca="false">IF(E308="","",D308-E308)</f>
        <v/>
      </c>
      <c r="G308" s="59" t="n">
        <v>555</v>
      </c>
      <c r="H308" s="59"/>
      <c r="I308" s="68" t="str">
        <f aca="false">IF(H308="","",G308-H308)</f>
        <v/>
      </c>
      <c r="J308" s="40" t="n">
        <f aca="false">IF(OR(D308="",D308+G308=0),"",D308/(D308+G308))</f>
        <v>0.449404761904762</v>
      </c>
      <c r="K308" s="40" t="str">
        <f aca="false">IF(E308="","",E308/(E308+H308))</f>
        <v/>
      </c>
      <c r="L308" s="69" t="str">
        <f aca="false">IF(OR(K308="",J308=""),"",(J308-K308)*100)</f>
        <v/>
      </c>
      <c r="M308" s="36" t="n">
        <v>3.13000038523245</v>
      </c>
      <c r="N308" s="36" t="n">
        <v>1.27738870891262</v>
      </c>
      <c r="O308" s="36" t="n">
        <f aca="false">SQRT(M308^2+N308^2)</f>
        <v>3.38062484242377</v>
      </c>
      <c r="P308" s="40" t="n">
        <f aca="false">IF(J308="","",MAX(0,J308-1.96*O308/100))</f>
        <v>0.383144514993256</v>
      </c>
      <c r="Q308" s="40" t="n">
        <f aca="false">IF(J308="","",MIN(1,J308+1.96*O308/100))</f>
        <v>0.515665008816268</v>
      </c>
      <c r="R308" s="32" t="str">
        <f aca="false">IF(L308="","",IF(ABS(L308)&lt;=O308,"Yes","No"))</f>
        <v/>
      </c>
      <c r="S308" s="32" t="str">
        <f aca="false">IF(L308="","",IF(ABS(L308)&lt;=1.96*O308,"Yes","No"))</f>
        <v/>
      </c>
      <c r="T308" s="59" t="n">
        <f aca="false">IF(D308="","",ROUND(SQRT(((D308+G308)*O308/100)^2+(J308*(D308+G308)*0.07933)^2),0))</f>
        <v>50</v>
      </c>
      <c r="U308" s="32" t="s">
        <v>774</v>
      </c>
    </row>
    <row r="309" customFormat="false" ht="15" hidden="false" customHeight="false" outlineLevel="0" collapsed="false">
      <c r="A309" s="32" t="s">
        <v>418</v>
      </c>
      <c r="B309" s="32" t="s">
        <v>520</v>
      </c>
      <c r="C309" s="32" t="s">
        <v>523</v>
      </c>
      <c r="D309" s="59" t="n">
        <v>442</v>
      </c>
      <c r="E309" s="59" t="n">
        <v>496</v>
      </c>
      <c r="F309" s="68" t="n">
        <f aca="false">IF(E309="","",D309-E309)</f>
        <v>-54</v>
      </c>
      <c r="G309" s="59" t="n">
        <v>608</v>
      </c>
      <c r="H309" s="59" t="n">
        <v>652</v>
      </c>
      <c r="I309" s="68" t="n">
        <f aca="false">IF(H309="","",G309-H309)</f>
        <v>-44</v>
      </c>
      <c r="J309" s="40" t="n">
        <f aca="false">IF(OR(D309="",D309+G309=0),"",D309/(D309+G309))</f>
        <v>0.420952380952381</v>
      </c>
      <c r="K309" s="40" t="n">
        <f aca="false">IF(E309="","",E309/(E309+H309))</f>
        <v>0.43205574912892</v>
      </c>
      <c r="L309" s="69" t="n">
        <f aca="false">IF(OR(K309="",J309=""),"",(J309-K309)*100)</f>
        <v>-1.11033681765389</v>
      </c>
      <c r="M309" s="36" t="n">
        <v>3.13000038523245</v>
      </c>
      <c r="N309" s="36" t="n">
        <v>1.27738870891262</v>
      </c>
      <c r="O309" s="36" t="n">
        <f aca="false">SQRT(M309^2+N309^2)</f>
        <v>3.38062484242377</v>
      </c>
      <c r="P309" s="40" t="n">
        <f aca="false">IF(J309="","",MAX(0,J309-1.96*O309/100))</f>
        <v>0.354692134040875</v>
      </c>
      <c r="Q309" s="40" t="n">
        <f aca="false">IF(J309="","",MIN(1,J309+1.96*O309/100))</f>
        <v>0.487212627863887</v>
      </c>
      <c r="R309" s="32" t="str">
        <f aca="false">IF(L309="","",IF(ABS(L309)&lt;=O309,"Yes","No"))</f>
        <v>Yes</v>
      </c>
      <c r="S309" s="32" t="str">
        <f aca="false">IF(L309="","",IF(ABS(L309)&lt;=1.96*O309,"Yes","No"))</f>
        <v>Yes</v>
      </c>
      <c r="T309" s="59" t="n">
        <f aca="false">IF(D309="","",ROUND(SQRT(((D309+G309)*O309/100)^2+(J309*(D309+G309)*0.07933)^2),0))</f>
        <v>50</v>
      </c>
      <c r="U309" s="32"/>
    </row>
    <row r="310" customFormat="false" ht="15" hidden="false" customHeight="false" outlineLevel="0" collapsed="false">
      <c r="A310" s="32" t="s">
        <v>418</v>
      </c>
      <c r="B310" s="32" t="s">
        <v>520</v>
      </c>
      <c r="C310" s="32" t="s">
        <v>524</v>
      </c>
      <c r="D310" s="59" t="n">
        <v>422</v>
      </c>
      <c r="E310" s="59"/>
      <c r="F310" s="68" t="str">
        <f aca="false">IF(E310="","",D310-E310)</f>
        <v/>
      </c>
      <c r="G310" s="59" t="n">
        <v>584</v>
      </c>
      <c r="H310" s="59"/>
      <c r="I310" s="68" t="str">
        <f aca="false">IF(H310="","",G310-H310)</f>
        <v/>
      </c>
      <c r="J310" s="40" t="n">
        <f aca="false">IF(OR(D310="",D310+G310=0),"",D310/(D310+G310))</f>
        <v>0.41948310139165</v>
      </c>
      <c r="K310" s="40" t="str">
        <f aca="false">IF(E310="","",E310/(E310+H310))</f>
        <v/>
      </c>
      <c r="L310" s="69" t="str">
        <f aca="false">IF(OR(K310="",J310=""),"",(J310-K310)*100)</f>
        <v/>
      </c>
      <c r="M310" s="36" t="n">
        <v>3.13000038523245</v>
      </c>
      <c r="N310" s="36" t="n">
        <v>1.27738870891262</v>
      </c>
      <c r="O310" s="36" t="n">
        <f aca="false">SQRT(M310^2+N310^2)</f>
        <v>3.38062484242377</v>
      </c>
      <c r="P310" s="40" t="n">
        <f aca="false">IF(J310="","",MAX(0,J310-1.96*O310/100))</f>
        <v>0.353222854480144</v>
      </c>
      <c r="Q310" s="40" t="n">
        <f aca="false">IF(J310="","",MIN(1,J310+1.96*O310/100))</f>
        <v>0.485743348303156</v>
      </c>
      <c r="R310" s="32" t="str">
        <f aca="false">IF(L310="","",IF(ABS(L310)&lt;=O310,"Yes","No"))</f>
        <v/>
      </c>
      <c r="S310" s="32" t="str">
        <f aca="false">IF(L310="","",IF(ABS(L310)&lt;=1.96*O310,"Yes","No"))</f>
        <v/>
      </c>
      <c r="T310" s="59" t="n">
        <f aca="false">IF(D310="","",ROUND(SQRT(((D310+G310)*O310/100)^2+(J310*(D310+G310)*0.07933)^2),0))</f>
        <v>48</v>
      </c>
      <c r="U310" s="32" t="s">
        <v>774</v>
      </c>
    </row>
    <row r="311" customFormat="false" ht="15" hidden="false" customHeight="false" outlineLevel="0" collapsed="false">
      <c r="A311" s="32" t="s">
        <v>418</v>
      </c>
      <c r="B311" s="32" t="s">
        <v>525</v>
      </c>
      <c r="C311" s="32" t="s">
        <v>526</v>
      </c>
      <c r="D311" s="59" t="n">
        <v>473</v>
      </c>
      <c r="E311" s="59" t="n">
        <v>508</v>
      </c>
      <c r="F311" s="68" t="n">
        <f aca="false">IF(E311="","",D311-E311)</f>
        <v>-35</v>
      </c>
      <c r="G311" s="59" t="n">
        <v>431</v>
      </c>
      <c r="H311" s="59" t="n">
        <v>437</v>
      </c>
      <c r="I311" s="68" t="n">
        <f aca="false">IF(H311="","",G311-H311)</f>
        <v>-6</v>
      </c>
      <c r="J311" s="40" t="n">
        <f aca="false">IF(OR(D311="",D311+G311=0),"",D311/(D311+G311))</f>
        <v>0.523230088495575</v>
      </c>
      <c r="K311" s="40" t="n">
        <f aca="false">IF(E311="","",E311/(E311+H311))</f>
        <v>0.537566137566138</v>
      </c>
      <c r="L311" s="69" t="n">
        <f aca="false">IF(OR(K311="",J311=""),"",(J311-K311)*100)</f>
        <v>-1.43360490705624</v>
      </c>
      <c r="M311" s="36" t="n">
        <v>3.13000038523245</v>
      </c>
      <c r="N311" s="36" t="n">
        <v>1.27738870891262</v>
      </c>
      <c r="O311" s="36" t="n">
        <f aca="false">SQRT(M311^2+N311^2)</f>
        <v>3.38062484242377</v>
      </c>
      <c r="P311" s="40" t="n">
        <f aca="false">IF(J311="","",MAX(0,J311-1.96*O311/100))</f>
        <v>0.456969841584069</v>
      </c>
      <c r="Q311" s="40" t="n">
        <f aca="false">IF(J311="","",MIN(1,J311+1.96*O311/100))</f>
        <v>0.589490335407081</v>
      </c>
      <c r="R311" s="32" t="str">
        <f aca="false">IF(L311="","",IF(ABS(L311)&lt;=O311,"Yes","No"))</f>
        <v>Yes</v>
      </c>
      <c r="S311" s="32" t="str">
        <f aca="false">IF(L311="","",IF(ABS(L311)&lt;=1.96*O311,"Yes","No"))</f>
        <v>Yes</v>
      </c>
      <c r="T311" s="59" t="n">
        <f aca="false">IF(D311="","",ROUND(SQRT(((D311+G311)*O311/100)^2+(J311*(D311+G311)*0.07933)^2),0))</f>
        <v>48</v>
      </c>
      <c r="U311" s="32"/>
    </row>
    <row r="312" customFormat="false" ht="15" hidden="false" customHeight="false" outlineLevel="0" collapsed="false">
      <c r="A312" s="32" t="s">
        <v>418</v>
      </c>
      <c r="B312" s="32" t="s">
        <v>525</v>
      </c>
      <c r="C312" s="32" t="s">
        <v>527</v>
      </c>
      <c r="D312" s="59" t="n">
        <v>506</v>
      </c>
      <c r="E312" s="59" t="n">
        <v>524</v>
      </c>
      <c r="F312" s="68" t="n">
        <f aca="false">IF(E312="","",D312-E312)</f>
        <v>-18</v>
      </c>
      <c r="G312" s="59" t="n">
        <v>583</v>
      </c>
      <c r="H312" s="59" t="n">
        <v>659</v>
      </c>
      <c r="I312" s="68" t="n">
        <f aca="false">IF(H312="","",G312-H312)</f>
        <v>-76</v>
      </c>
      <c r="J312" s="40" t="n">
        <f aca="false">IF(OR(D312="",D312+G312=0),"",D312/(D312+G312))</f>
        <v>0.464646464646465</v>
      </c>
      <c r="K312" s="40" t="n">
        <f aca="false">IF(E312="","",E312/(E312+H312))</f>
        <v>0.442941673710905</v>
      </c>
      <c r="L312" s="69" t="n">
        <f aca="false">IF(OR(K312="",J312=""),"",(J312-K312)*100)</f>
        <v>2.17047909355602</v>
      </c>
      <c r="M312" s="36" t="n">
        <v>3.13000038523245</v>
      </c>
      <c r="N312" s="36" t="n">
        <v>1.27738870891262</v>
      </c>
      <c r="O312" s="36" t="n">
        <f aca="false">SQRT(M312^2+N312^2)</f>
        <v>3.38062484242377</v>
      </c>
      <c r="P312" s="40" t="n">
        <f aca="false">IF(J312="","",MAX(0,J312-1.96*O312/100))</f>
        <v>0.398386217734959</v>
      </c>
      <c r="Q312" s="40" t="n">
        <f aca="false">IF(J312="","",MIN(1,J312+1.96*O312/100))</f>
        <v>0.53090671155797</v>
      </c>
      <c r="R312" s="32" t="str">
        <f aca="false">IF(L312="","",IF(ABS(L312)&lt;=O312,"Yes","No"))</f>
        <v>Yes</v>
      </c>
      <c r="S312" s="32" t="str">
        <f aca="false">IF(L312="","",IF(ABS(L312)&lt;=1.96*O312,"Yes","No"))</f>
        <v>Yes</v>
      </c>
      <c r="T312" s="59" t="n">
        <f aca="false">IF(D312="","",ROUND(SQRT(((D312+G312)*O312/100)^2+(J312*(D312+G312)*0.07933)^2),0))</f>
        <v>54</v>
      </c>
      <c r="U312" s="32"/>
    </row>
    <row r="313" customFormat="false" ht="15" hidden="false" customHeight="false" outlineLevel="0" collapsed="false">
      <c r="A313" s="32" t="s">
        <v>418</v>
      </c>
      <c r="B313" s="32" t="s">
        <v>525</v>
      </c>
      <c r="C313" s="32" t="s">
        <v>528</v>
      </c>
      <c r="D313" s="59" t="n">
        <v>248</v>
      </c>
      <c r="E313" s="59"/>
      <c r="F313" s="68" t="str">
        <f aca="false">IF(E313="","",D313-E313)</f>
        <v/>
      </c>
      <c r="G313" s="59" t="n">
        <v>258</v>
      </c>
      <c r="H313" s="59"/>
      <c r="I313" s="68" t="str">
        <f aca="false">IF(H313="","",G313-H313)</f>
        <v/>
      </c>
      <c r="J313" s="40" t="n">
        <f aca="false">IF(OR(D313="",D313+G313=0),"",D313/(D313+G313))</f>
        <v>0.490118577075099</v>
      </c>
      <c r="K313" s="40" t="str">
        <f aca="false">IF(E313="","",E313/(E313+H313))</f>
        <v/>
      </c>
      <c r="L313" s="69" t="str">
        <f aca="false">IF(OR(K313="",J313=""),"",(J313-K313)*100)</f>
        <v/>
      </c>
      <c r="M313" s="36" t="n">
        <v>6.1244360674486</v>
      </c>
      <c r="N313" s="36" t="n">
        <v>1.27738870891262</v>
      </c>
      <c r="O313" s="36" t="n">
        <f aca="false">SQRT(M313^2+N313^2)</f>
        <v>6.25623201759036</v>
      </c>
      <c r="P313" s="40" t="n">
        <f aca="false">IF(J313="","",MAX(0,J313-1.96*O313/100))</f>
        <v>0.367496429530328</v>
      </c>
      <c r="Q313" s="40" t="n">
        <f aca="false">IF(J313="","",MIN(1,J313+1.96*O313/100))</f>
        <v>0.61274072461987</v>
      </c>
      <c r="R313" s="32" t="str">
        <f aca="false">IF(L313="","",IF(ABS(L313)&lt;=O313,"Yes","No"))</f>
        <v/>
      </c>
      <c r="S313" s="32" t="str">
        <f aca="false">IF(L313="","",IF(ABS(L313)&lt;=1.96*O313,"Yes","No"))</f>
        <v/>
      </c>
      <c r="T313" s="59" t="n">
        <f aca="false">IF(D313="","",ROUND(SQRT(((D313+G313)*O313/100)^2+(J313*(D313+G313)*0.12018)^2),0))</f>
        <v>43</v>
      </c>
      <c r="U313" s="32" t="s">
        <v>774</v>
      </c>
    </row>
    <row r="314" customFormat="false" ht="15" hidden="false" customHeight="false" outlineLevel="0" collapsed="false">
      <c r="A314" s="32" t="s">
        <v>418</v>
      </c>
      <c r="B314" s="32" t="s">
        <v>525</v>
      </c>
      <c r="C314" s="32" t="s">
        <v>529</v>
      </c>
      <c r="D314" s="59" t="n">
        <v>384</v>
      </c>
      <c r="E314" s="59" t="n">
        <v>394</v>
      </c>
      <c r="F314" s="68" t="n">
        <f aca="false">IF(E314="","",D314-E314)</f>
        <v>-10</v>
      </c>
      <c r="G314" s="59" t="n">
        <v>339</v>
      </c>
      <c r="H314" s="59" t="n">
        <v>360</v>
      </c>
      <c r="I314" s="68" t="n">
        <f aca="false">IF(H314="","",G314-H314)</f>
        <v>-21</v>
      </c>
      <c r="J314" s="40" t="n">
        <f aca="false">IF(OR(D314="",D314+G314=0),"",D314/(D314+G314))</f>
        <v>0.531120331950208</v>
      </c>
      <c r="K314" s="40" t="n">
        <f aca="false">IF(E314="","",E314/(E314+H314))</f>
        <v>0.522546419098143</v>
      </c>
      <c r="L314" s="69" t="n">
        <f aca="false">IF(OR(K314="",J314=""),"",(J314-K314)*100)</f>
        <v>0.857391285206421</v>
      </c>
      <c r="M314" s="36" t="n">
        <v>3.89965734386083</v>
      </c>
      <c r="N314" s="36" t="n">
        <v>1.27738870891262</v>
      </c>
      <c r="O314" s="36" t="n">
        <f aca="false">SQRT(M314^2+N314^2)</f>
        <v>4.10354107000102</v>
      </c>
      <c r="P314" s="40" t="n">
        <f aca="false">IF(J314="","",MAX(0,J314-1.96*O314/100))</f>
        <v>0.450690926978187</v>
      </c>
      <c r="Q314" s="40" t="n">
        <f aca="false">IF(J314="","",MIN(1,J314+1.96*O314/100))</f>
        <v>0.611549736922228</v>
      </c>
      <c r="R314" s="32" t="str">
        <f aca="false">IF(L314="","",IF(ABS(L314)&lt;=O314,"Yes","No"))</f>
        <v>Yes</v>
      </c>
      <c r="S314" s="32" t="str">
        <f aca="false">IF(L314="","",IF(ABS(L314)&lt;=1.96*O314,"Yes","No"))</f>
        <v>Yes</v>
      </c>
      <c r="T314" s="59" t="n">
        <f aca="false">IF(D314="","",ROUND(SQRT(((D314+G314)*O314/100)^2+(J314*(D314+G314)*0.07897)^2),0))</f>
        <v>42</v>
      </c>
      <c r="U314" s="32"/>
    </row>
    <row r="315" customFormat="false" ht="15" hidden="false" customHeight="false" outlineLevel="0" collapsed="false">
      <c r="A315" s="32" t="s">
        <v>418</v>
      </c>
      <c r="B315" s="32" t="s">
        <v>525</v>
      </c>
      <c r="C315" s="32" t="s">
        <v>530</v>
      </c>
      <c r="D315" s="59" t="n">
        <v>313</v>
      </c>
      <c r="E315" s="59" t="n">
        <v>350</v>
      </c>
      <c r="F315" s="68" t="n">
        <f aca="false">IF(E315="","",D315-E315)</f>
        <v>-37</v>
      </c>
      <c r="G315" s="59" t="n">
        <v>415</v>
      </c>
      <c r="H315" s="59" t="n">
        <v>475</v>
      </c>
      <c r="I315" s="68" t="n">
        <f aca="false">IF(H315="","",G315-H315)</f>
        <v>-60</v>
      </c>
      <c r="J315" s="40" t="n">
        <f aca="false">IF(OR(D315="",D315+G315=0),"",D315/(D315+G315))</f>
        <v>0.429945054945055</v>
      </c>
      <c r="K315" s="40" t="n">
        <f aca="false">IF(E315="","",E315/(E315+H315))</f>
        <v>0.424242424242424</v>
      </c>
      <c r="L315" s="69" t="n">
        <f aca="false">IF(OR(K315="",J315=""),"",(J315-K315)*100)</f>
        <v>0.570263070263072</v>
      </c>
      <c r="M315" s="36" t="n">
        <v>3.89965734386083</v>
      </c>
      <c r="N315" s="36" t="n">
        <v>1.27738870891262</v>
      </c>
      <c r="O315" s="36" t="n">
        <f aca="false">SQRT(M315^2+N315^2)</f>
        <v>4.10354107000102</v>
      </c>
      <c r="P315" s="40" t="n">
        <f aca="false">IF(J315="","",MAX(0,J315-1.96*O315/100))</f>
        <v>0.349515649973035</v>
      </c>
      <c r="Q315" s="40" t="n">
        <f aca="false">IF(J315="","",MIN(1,J315+1.96*O315/100))</f>
        <v>0.510374459917075</v>
      </c>
      <c r="R315" s="32" t="str">
        <f aca="false">IF(L315="","",IF(ABS(L315)&lt;=O315,"Yes","No"))</f>
        <v>Yes</v>
      </c>
      <c r="S315" s="32" t="str">
        <f aca="false">IF(L315="","",IF(ABS(L315)&lt;=1.96*O315,"Yes","No"))</f>
        <v>Yes</v>
      </c>
      <c r="T315" s="59" t="n">
        <f aca="false">IF(D315="","",ROUND(SQRT(((D315+G315)*O315/100)^2+(J315*(D315+G315)*0.07897)^2),0))</f>
        <v>39</v>
      </c>
      <c r="U315" s="32"/>
    </row>
    <row r="316" customFormat="false" ht="15" hidden="false" customHeight="false" outlineLevel="0" collapsed="false">
      <c r="A316" s="32" t="s">
        <v>418</v>
      </c>
      <c r="B316" s="32" t="s">
        <v>525</v>
      </c>
      <c r="C316" s="32" t="s">
        <v>531</v>
      </c>
      <c r="D316" s="59" t="n">
        <v>322</v>
      </c>
      <c r="E316" s="59"/>
      <c r="F316" s="68" t="str">
        <f aca="false">IF(E316="","",D316-E316)</f>
        <v/>
      </c>
      <c r="G316" s="59" t="n">
        <v>305</v>
      </c>
      <c r="H316" s="59"/>
      <c r="I316" s="68" t="str">
        <f aca="false">IF(H316="","",G316-H316)</f>
        <v/>
      </c>
      <c r="J316" s="40" t="n">
        <f aca="false">IF(OR(D316="",D316+G316=0),"",D316/(D316+G316))</f>
        <v>0.513556618819777</v>
      </c>
      <c r="K316" s="40" t="str">
        <f aca="false">IF(E316="","",E316/(E316+H316))</f>
        <v/>
      </c>
      <c r="L316" s="69" t="str">
        <f aca="false">IF(OR(K316="",J316=""),"",(J316-K316)*100)</f>
        <v/>
      </c>
      <c r="M316" s="36" t="n">
        <v>3.89965734386083</v>
      </c>
      <c r="N316" s="36" t="n">
        <v>1.27738870891262</v>
      </c>
      <c r="O316" s="36" t="n">
        <f aca="false">SQRT(M316^2+N316^2)</f>
        <v>4.10354107000102</v>
      </c>
      <c r="P316" s="40" t="n">
        <f aca="false">IF(J316="","",MAX(0,J316-1.96*O316/100))</f>
        <v>0.433127213847757</v>
      </c>
      <c r="Q316" s="40" t="n">
        <f aca="false">IF(J316="","",MIN(1,J316+1.96*O316/100))</f>
        <v>0.593986023791797</v>
      </c>
      <c r="R316" s="32" t="str">
        <f aca="false">IF(L316="","",IF(ABS(L316)&lt;=O316,"Yes","No"))</f>
        <v/>
      </c>
      <c r="S316" s="32" t="str">
        <f aca="false">IF(L316="","",IF(ABS(L316)&lt;=1.96*O316,"Yes","No"))</f>
        <v/>
      </c>
      <c r="T316" s="59" t="n">
        <f aca="false">IF(D316="","",ROUND(SQRT(((D316+G316)*O316/100)^2+(J316*(D316+G316)*0.07897)^2),0))</f>
        <v>36</v>
      </c>
      <c r="U316" s="32" t="s">
        <v>774</v>
      </c>
    </row>
    <row r="317" customFormat="false" ht="15" hidden="false" customHeight="false" outlineLevel="0" collapsed="false">
      <c r="A317" s="32" t="s">
        <v>418</v>
      </c>
      <c r="B317" s="32" t="s">
        <v>532</v>
      </c>
      <c r="C317" s="32" t="s">
        <v>533</v>
      </c>
      <c r="D317" s="59" t="n">
        <v>295</v>
      </c>
      <c r="E317" s="59" t="n">
        <v>327</v>
      </c>
      <c r="F317" s="68" t="n">
        <f aca="false">IF(E317="","",D317-E317)</f>
        <v>-32</v>
      </c>
      <c r="G317" s="59" t="n">
        <v>557</v>
      </c>
      <c r="H317" s="59" t="n">
        <v>610</v>
      </c>
      <c r="I317" s="68" t="n">
        <f aca="false">IF(H317="","",G317-H317)</f>
        <v>-53</v>
      </c>
      <c r="J317" s="40" t="n">
        <f aca="false">IF(OR(D317="",D317+G317=0),"",D317/(D317+G317))</f>
        <v>0.346244131455399</v>
      </c>
      <c r="K317" s="40" t="n">
        <f aca="false">IF(E317="","",E317/(E317+H317))</f>
        <v>0.348986125933831</v>
      </c>
      <c r="L317" s="69" t="n">
        <f aca="false">IF(OR(K317="",J317=""),"",(J317-K317)*100)</f>
        <v>-0.274199447843232</v>
      </c>
      <c r="M317" s="36" t="n">
        <v>3.13000038523245</v>
      </c>
      <c r="N317" s="36" t="n">
        <v>1.27738870891262</v>
      </c>
      <c r="O317" s="36" t="n">
        <f aca="false">SQRT(M317^2+N317^2)</f>
        <v>3.38062484242377</v>
      </c>
      <c r="P317" s="40" t="n">
        <f aca="false">IF(J317="","",MAX(0,J317-1.96*O317/100))</f>
        <v>0.279983884543893</v>
      </c>
      <c r="Q317" s="40" t="n">
        <f aca="false">IF(J317="","",MIN(1,J317+1.96*O317/100))</f>
        <v>0.412504378366905</v>
      </c>
      <c r="R317" s="32" t="str">
        <f aca="false">IF(L317="","",IF(ABS(L317)&lt;=O317,"Yes","No"))</f>
        <v>Yes</v>
      </c>
      <c r="S317" s="32" t="str">
        <f aca="false">IF(L317="","",IF(ABS(L317)&lt;=1.96*O317,"Yes","No"))</f>
        <v>Yes</v>
      </c>
      <c r="T317" s="59" t="n">
        <f aca="false">IF(D317="","",ROUND(SQRT(((D317+G317)*O317/100)^2+(J317*(D317+G317)*0.07933)^2),0))</f>
        <v>37</v>
      </c>
      <c r="U317" s="32"/>
    </row>
    <row r="318" customFormat="false" ht="15" hidden="false" customHeight="false" outlineLevel="0" collapsed="false">
      <c r="A318" s="32" t="s">
        <v>418</v>
      </c>
      <c r="B318" s="32" t="s">
        <v>532</v>
      </c>
      <c r="C318" s="32" t="s">
        <v>534</v>
      </c>
      <c r="D318" s="59" t="n">
        <v>582</v>
      </c>
      <c r="E318" s="59" t="n">
        <v>654</v>
      </c>
      <c r="F318" s="68" t="n">
        <f aca="false">IF(E318="","",D318-E318)</f>
        <v>-72</v>
      </c>
      <c r="G318" s="59" t="n">
        <v>1052</v>
      </c>
      <c r="H318" s="59" t="n">
        <v>1185</v>
      </c>
      <c r="I318" s="68" t="n">
        <f aca="false">IF(H318="","",G318-H318)</f>
        <v>-133</v>
      </c>
      <c r="J318" s="40" t="n">
        <f aca="false">IF(OR(D318="",D318+G318=0),"",D318/(D318+G318))</f>
        <v>0.356181150550796</v>
      </c>
      <c r="K318" s="40" t="n">
        <f aca="false">IF(E318="","",E318/(E318+H318))</f>
        <v>0.355628058727569</v>
      </c>
      <c r="L318" s="69" t="n">
        <f aca="false">IF(OR(K318="",J318=""),"",(J318-K318)*100)</f>
        <v>0.0553091823226271</v>
      </c>
      <c r="M318" s="36" t="n">
        <v>3.13000038523245</v>
      </c>
      <c r="N318" s="36" t="n">
        <v>1.27738870891262</v>
      </c>
      <c r="O318" s="36" t="n">
        <f aca="false">SQRT(M318^2+N318^2)</f>
        <v>3.38062484242377</v>
      </c>
      <c r="P318" s="40" t="n">
        <f aca="false">IF(J318="","",MAX(0,J318-1.96*O318/100))</f>
        <v>0.28992090363929</v>
      </c>
      <c r="Q318" s="40" t="n">
        <f aca="false">IF(J318="","",MIN(1,J318+1.96*O318/100))</f>
        <v>0.422441397462301</v>
      </c>
      <c r="R318" s="32" t="str">
        <f aca="false">IF(L318="","",IF(ABS(L318)&lt;=O318,"Yes","No"))</f>
        <v>Yes</v>
      </c>
      <c r="S318" s="32" t="str">
        <f aca="false">IF(L318="","",IF(ABS(L318)&lt;=1.96*O318,"Yes","No"))</f>
        <v>Yes</v>
      </c>
      <c r="T318" s="59" t="n">
        <f aca="false">IF(D318="","",ROUND(SQRT(((D318+G318)*O318/100)^2+(J318*(D318+G318)*0.07933)^2),0))</f>
        <v>72</v>
      </c>
      <c r="U318" s="32"/>
    </row>
    <row r="319" customFormat="false" ht="15" hidden="false" customHeight="false" outlineLevel="0" collapsed="false">
      <c r="A319" s="32" t="s">
        <v>418</v>
      </c>
      <c r="B319" s="32" t="s">
        <v>532</v>
      </c>
      <c r="C319" s="32" t="s">
        <v>535</v>
      </c>
      <c r="D319" s="59" t="n">
        <v>404</v>
      </c>
      <c r="E319" s="59" t="n">
        <v>452</v>
      </c>
      <c r="F319" s="68" t="n">
        <f aca="false">IF(E319="","",D319-E319)</f>
        <v>-48</v>
      </c>
      <c r="G319" s="59" t="n">
        <v>812</v>
      </c>
      <c r="H319" s="59" t="n">
        <v>895</v>
      </c>
      <c r="I319" s="68" t="n">
        <f aca="false">IF(H319="","",G319-H319)</f>
        <v>-83</v>
      </c>
      <c r="J319" s="40" t="n">
        <f aca="false">IF(OR(D319="",D319+G319=0),"",D319/(D319+G319))</f>
        <v>0.332236842105263</v>
      </c>
      <c r="K319" s="40" t="n">
        <f aca="false">IF(E319="","",E319/(E319+H319))</f>
        <v>0.335560504825538</v>
      </c>
      <c r="L319" s="69" t="n">
        <f aca="false">IF(OR(K319="",J319=""),"",(J319-K319)*100)</f>
        <v>-0.332366272027507</v>
      </c>
      <c r="M319" s="36" t="n">
        <v>3.13000038523245</v>
      </c>
      <c r="N319" s="36" t="n">
        <v>1.27738870891262</v>
      </c>
      <c r="O319" s="36" t="n">
        <f aca="false">SQRT(M319^2+N319^2)</f>
        <v>3.38062484242377</v>
      </c>
      <c r="P319" s="40" t="n">
        <f aca="false">IF(J319="","",MAX(0,J319-1.96*O319/100))</f>
        <v>0.265976595193757</v>
      </c>
      <c r="Q319" s="40" t="n">
        <f aca="false">IF(J319="","",MIN(1,J319+1.96*O319/100))</f>
        <v>0.398497089016769</v>
      </c>
      <c r="R319" s="32" t="str">
        <f aca="false">IF(L319="","",IF(ABS(L319)&lt;=O319,"Yes","No"))</f>
        <v>Yes</v>
      </c>
      <c r="S319" s="32" t="str">
        <f aca="false">IF(L319="","",IF(ABS(L319)&lt;=1.96*O319,"Yes","No"))</f>
        <v>Yes</v>
      </c>
      <c r="T319" s="59" t="n">
        <f aca="false">IF(D319="","",ROUND(SQRT(((D319+G319)*O319/100)^2+(J319*(D319+G319)*0.07933)^2),0))</f>
        <v>52</v>
      </c>
      <c r="U319" s="32"/>
    </row>
    <row r="320" customFormat="false" ht="15" hidden="false" customHeight="false" outlineLevel="0" collapsed="false">
      <c r="A320" s="32" t="s">
        <v>418</v>
      </c>
      <c r="B320" s="32" t="s">
        <v>532</v>
      </c>
      <c r="C320" s="32" t="s">
        <v>536</v>
      </c>
      <c r="D320" s="59" t="n">
        <v>193</v>
      </c>
      <c r="E320" s="59" t="n">
        <v>228</v>
      </c>
      <c r="F320" s="68" t="n">
        <f aca="false">IF(E320="","",D320-E320)</f>
        <v>-35</v>
      </c>
      <c r="G320" s="59" t="n">
        <v>379</v>
      </c>
      <c r="H320" s="59" t="n">
        <v>401</v>
      </c>
      <c r="I320" s="68" t="n">
        <f aca="false">IF(H320="","",G320-H320)</f>
        <v>-22</v>
      </c>
      <c r="J320" s="40" t="n">
        <f aca="false">IF(OR(D320="",D320+G320=0),"",D320/(D320+G320))</f>
        <v>0.337412587412587</v>
      </c>
      <c r="K320" s="40" t="n">
        <f aca="false">IF(E320="","",E320/(E320+H320))</f>
        <v>0.36248012718601</v>
      </c>
      <c r="L320" s="69" t="n">
        <f aca="false">IF(OR(K320="",J320=""),"",(J320-K320)*100)</f>
        <v>-2.50675397734221</v>
      </c>
      <c r="M320" s="36" t="n">
        <v>3.89965734386083</v>
      </c>
      <c r="N320" s="36" t="n">
        <v>1.27738870891262</v>
      </c>
      <c r="O320" s="36" t="n">
        <f aca="false">SQRT(M320^2+N320^2)</f>
        <v>4.10354107000102</v>
      </c>
      <c r="P320" s="40" t="n">
        <f aca="false">IF(J320="","",MAX(0,J320-1.96*O320/100))</f>
        <v>0.256983182440567</v>
      </c>
      <c r="Q320" s="40" t="n">
        <f aca="false">IF(J320="","",MIN(1,J320+1.96*O320/100))</f>
        <v>0.417841992384607</v>
      </c>
      <c r="R320" s="32" t="str">
        <f aca="false">IF(L320="","",IF(ABS(L320)&lt;=O320,"Yes","No"))</f>
        <v>Yes</v>
      </c>
      <c r="S320" s="32" t="str">
        <f aca="false">IF(L320="","",IF(ABS(L320)&lt;=1.96*O320,"Yes","No"))</f>
        <v>Yes</v>
      </c>
      <c r="T320" s="59" t="n">
        <f aca="false">IF(D320="","",ROUND(SQRT(((D320+G320)*O320/100)^2+(J320*(D320+G320)*0.07897)^2),0))</f>
        <v>28</v>
      </c>
      <c r="U320" s="32"/>
    </row>
    <row r="321" customFormat="false" ht="15" hidden="false" customHeight="false" outlineLevel="0" collapsed="false">
      <c r="A321" s="32" t="s">
        <v>418</v>
      </c>
      <c r="B321" s="32" t="s">
        <v>537</v>
      </c>
      <c r="C321" s="32" t="s">
        <v>538</v>
      </c>
      <c r="D321" s="59" t="n">
        <v>447</v>
      </c>
      <c r="E321" s="59" t="n">
        <v>477</v>
      </c>
      <c r="F321" s="68" t="n">
        <f aca="false">IF(E321="","",D321-E321)</f>
        <v>-30</v>
      </c>
      <c r="G321" s="59" t="n">
        <v>420</v>
      </c>
      <c r="H321" s="59" t="n">
        <v>476</v>
      </c>
      <c r="I321" s="68" t="n">
        <f aca="false">IF(H321="","",G321-H321)</f>
        <v>-56</v>
      </c>
      <c r="J321" s="40" t="n">
        <f aca="false">IF(OR(D321="",D321+G321=0),"",D321/(D321+G321))</f>
        <v>0.515570934256055</v>
      </c>
      <c r="K321" s="40" t="n">
        <f aca="false">IF(E321="","",E321/(E321+H321))</f>
        <v>0.500524658971668</v>
      </c>
      <c r="L321" s="69" t="n">
        <f aca="false">IF(OR(K321="",J321=""),"",(J321-K321)*100)</f>
        <v>1.5046275284387</v>
      </c>
      <c r="M321" s="36" t="n">
        <v>3.13000038523245</v>
      </c>
      <c r="N321" s="36" t="n">
        <v>1.27738870891262</v>
      </c>
      <c r="O321" s="36" t="n">
        <f aca="false">SQRT(M321^2+N321^2)</f>
        <v>3.38062484242377</v>
      </c>
      <c r="P321" s="40" t="n">
        <f aca="false">IF(J321="","",MAX(0,J321-1.96*O321/100))</f>
        <v>0.44931068734455</v>
      </c>
      <c r="Q321" s="40" t="n">
        <f aca="false">IF(J321="","",MIN(1,J321+1.96*O321/100))</f>
        <v>0.581831181167561</v>
      </c>
      <c r="R321" s="32" t="str">
        <f aca="false">IF(L321="","",IF(ABS(L321)&lt;=O321,"Yes","No"))</f>
        <v>Yes</v>
      </c>
      <c r="S321" s="32" t="str">
        <f aca="false">IF(L321="","",IF(ABS(L321)&lt;=1.96*O321,"Yes","No"))</f>
        <v>Yes</v>
      </c>
      <c r="T321" s="59" t="n">
        <f aca="false">IF(D321="","",ROUND(SQRT(((D321+G321)*O321/100)^2+(J321*(D321+G321)*0.07933)^2),0))</f>
        <v>46</v>
      </c>
      <c r="U321" s="32"/>
    </row>
    <row r="322" customFormat="false" ht="15" hidden="false" customHeight="false" outlineLevel="0" collapsed="false">
      <c r="A322" s="32" t="s">
        <v>418</v>
      </c>
      <c r="B322" s="32" t="s">
        <v>537</v>
      </c>
      <c r="C322" s="32" t="s">
        <v>539</v>
      </c>
      <c r="D322" s="59" t="n">
        <v>362</v>
      </c>
      <c r="E322" s="59" t="n">
        <v>428</v>
      </c>
      <c r="F322" s="68" t="n">
        <f aca="false">IF(E322="","",D322-E322)</f>
        <v>-66</v>
      </c>
      <c r="G322" s="59" t="n">
        <v>341</v>
      </c>
      <c r="H322" s="59" t="n">
        <v>350</v>
      </c>
      <c r="I322" s="68" t="n">
        <f aca="false">IF(H322="","",G322-H322)</f>
        <v>-9</v>
      </c>
      <c r="J322" s="40" t="n">
        <f aca="false">IF(OR(D322="",D322+G322=0),"",D322/(D322+G322))</f>
        <v>0.514935988620199</v>
      </c>
      <c r="K322" s="40" t="n">
        <f aca="false">IF(E322="","",E322/(E322+H322))</f>
        <v>0.55012853470437</v>
      </c>
      <c r="L322" s="69" t="n">
        <f aca="false">IF(OR(K322="",J322=""),"",(J322-K322)*100)</f>
        <v>-3.5192546084171</v>
      </c>
      <c r="M322" s="36" t="n">
        <v>3.89965734386083</v>
      </c>
      <c r="N322" s="36" t="n">
        <v>1.27738870891262</v>
      </c>
      <c r="O322" s="36" t="n">
        <f aca="false">SQRT(M322^2+N322^2)</f>
        <v>4.10354107000102</v>
      </c>
      <c r="P322" s="40" t="n">
        <f aca="false">IF(J322="","",MAX(0,J322-1.96*O322/100))</f>
        <v>0.434506583648179</v>
      </c>
      <c r="Q322" s="40" t="n">
        <f aca="false">IF(J322="","",MIN(1,J322+1.96*O322/100))</f>
        <v>0.595365393592219</v>
      </c>
      <c r="R322" s="32" t="str">
        <f aca="false">IF(L322="","",IF(ABS(L322)&lt;=O322,"Yes","No"))</f>
        <v>Yes</v>
      </c>
      <c r="S322" s="32" t="str">
        <f aca="false">IF(L322="","",IF(ABS(L322)&lt;=1.96*O322,"Yes","No"))</f>
        <v>Yes</v>
      </c>
      <c r="T322" s="59" t="n">
        <f aca="false">IF(D322="","",ROUND(SQRT(((D322+G322)*O322/100)^2+(J322*(D322+G322)*0.07897)^2),0))</f>
        <v>41</v>
      </c>
      <c r="U322" s="32"/>
    </row>
    <row r="323" customFormat="false" ht="15" hidden="false" customHeight="false" outlineLevel="0" collapsed="false">
      <c r="A323" s="32" t="s">
        <v>418</v>
      </c>
      <c r="B323" s="32" t="s">
        <v>537</v>
      </c>
      <c r="C323" s="32" t="s">
        <v>540</v>
      </c>
      <c r="D323" s="59" t="n">
        <v>323</v>
      </c>
      <c r="E323" s="59" t="n">
        <v>367</v>
      </c>
      <c r="F323" s="68" t="n">
        <f aca="false">IF(E323="","",D323-E323)</f>
        <v>-44</v>
      </c>
      <c r="G323" s="59" t="n">
        <v>330</v>
      </c>
      <c r="H323" s="59" t="n">
        <v>362</v>
      </c>
      <c r="I323" s="68" t="n">
        <f aca="false">IF(H323="","",G323-H323)</f>
        <v>-32</v>
      </c>
      <c r="J323" s="40" t="n">
        <f aca="false">IF(OR(D323="",D323+G323=0),"",D323/(D323+G323))</f>
        <v>0.494640122511485</v>
      </c>
      <c r="K323" s="40" t="n">
        <f aca="false">IF(E323="","",E323/(E323+H323))</f>
        <v>0.503429355281207</v>
      </c>
      <c r="L323" s="69" t="n">
        <f aca="false">IF(OR(K323="",J323=""),"",(J323-K323)*100)</f>
        <v>-0.878923276972171</v>
      </c>
      <c r="M323" s="36" t="n">
        <v>3.89965734386083</v>
      </c>
      <c r="N323" s="36" t="n">
        <v>1.27738870891262</v>
      </c>
      <c r="O323" s="36" t="n">
        <f aca="false">SQRT(M323^2+N323^2)</f>
        <v>4.10354107000102</v>
      </c>
      <c r="P323" s="40" t="n">
        <f aca="false">IF(J323="","",MAX(0,J323-1.96*O323/100))</f>
        <v>0.414210717539465</v>
      </c>
      <c r="Q323" s="40" t="n">
        <f aca="false">IF(J323="","",MIN(1,J323+1.96*O323/100))</f>
        <v>0.575069527483505</v>
      </c>
      <c r="R323" s="32" t="str">
        <f aca="false">IF(L323="","",IF(ABS(L323)&lt;=O323,"Yes","No"))</f>
        <v>Yes</v>
      </c>
      <c r="S323" s="32" t="str">
        <f aca="false">IF(L323="","",IF(ABS(L323)&lt;=1.96*O323,"Yes","No"))</f>
        <v>Yes</v>
      </c>
      <c r="T323" s="59" t="n">
        <f aca="false">IF(D323="","",ROUND(SQRT(((D323+G323)*O323/100)^2+(J323*(D323+G323)*0.07897)^2),0))</f>
        <v>37</v>
      </c>
      <c r="U323" s="32"/>
    </row>
    <row r="324" customFormat="false" ht="15" hidden="false" customHeight="false" outlineLevel="0" collapsed="false">
      <c r="A324" s="32" t="s">
        <v>418</v>
      </c>
      <c r="B324" s="32" t="s">
        <v>541</v>
      </c>
      <c r="C324" s="32" t="s">
        <v>542</v>
      </c>
      <c r="D324" s="59" t="n">
        <v>153</v>
      </c>
      <c r="E324" s="59" t="n">
        <v>168</v>
      </c>
      <c r="F324" s="68" t="n">
        <f aca="false">IF(E324="","",D324-E324)</f>
        <v>-15</v>
      </c>
      <c r="G324" s="59" t="n">
        <v>176</v>
      </c>
      <c r="H324" s="59" t="n">
        <v>194</v>
      </c>
      <c r="I324" s="68" t="n">
        <f aca="false">IF(H324="","",G324-H324)</f>
        <v>-18</v>
      </c>
      <c r="J324" s="40" t="n">
        <f aca="false">IF(OR(D324="",D324+G324=0),"",D324/(D324+G324))</f>
        <v>0.465045592705167</v>
      </c>
      <c r="K324" s="40" t="n">
        <f aca="false">IF(E324="","",E324/(E324+H324))</f>
        <v>0.464088397790055</v>
      </c>
      <c r="L324" s="69" t="n">
        <f aca="false">IF(OR(K324="",J324=""),"",(J324-K324)*100)</f>
        <v>0.0957194915111925</v>
      </c>
      <c r="M324" s="36" t="n">
        <v>6.1244360674486</v>
      </c>
      <c r="N324" s="36" t="n">
        <v>1.27738870891262</v>
      </c>
      <c r="O324" s="36" t="n">
        <f aca="false">SQRT(M324^2+N324^2)</f>
        <v>6.25623201759036</v>
      </c>
      <c r="P324" s="40" t="n">
        <f aca="false">IF(J324="","",MAX(0,J324-1.96*O324/100))</f>
        <v>0.342423445160396</v>
      </c>
      <c r="Q324" s="40" t="n">
        <f aca="false">IF(J324="","",MIN(1,J324+1.96*O324/100))</f>
        <v>0.587667740249938</v>
      </c>
      <c r="R324" s="32" t="str">
        <f aca="false">IF(L324="","",IF(ABS(L324)&lt;=O324,"Yes","No"))</f>
        <v>Yes</v>
      </c>
      <c r="S324" s="32" t="str">
        <f aca="false">IF(L324="","",IF(ABS(L324)&lt;=1.96*O324,"Yes","No"))</f>
        <v>Yes</v>
      </c>
      <c r="T324" s="59" t="n">
        <f aca="false">IF(D324="","",ROUND(SQRT(((D324+G324)*O324/100)^2+(J324*(D324+G324)*0.12018)^2),0))</f>
        <v>28</v>
      </c>
      <c r="U324" s="32"/>
    </row>
    <row r="325" customFormat="false" ht="15" hidden="false" customHeight="false" outlineLevel="0" collapsed="false">
      <c r="A325" s="32" t="s">
        <v>418</v>
      </c>
      <c r="B325" s="32" t="s">
        <v>541</v>
      </c>
      <c r="C325" s="32" t="s">
        <v>543</v>
      </c>
      <c r="D325" s="59" t="n">
        <v>441</v>
      </c>
      <c r="E325" s="59" t="n">
        <v>476</v>
      </c>
      <c r="F325" s="68" t="n">
        <f aca="false">IF(E325="","",D325-E325)</f>
        <v>-35</v>
      </c>
      <c r="G325" s="59" t="n">
        <v>405</v>
      </c>
      <c r="H325" s="59" t="n">
        <v>440</v>
      </c>
      <c r="I325" s="68" t="n">
        <f aca="false">IF(H325="","",G325-H325)</f>
        <v>-35</v>
      </c>
      <c r="J325" s="40" t="n">
        <f aca="false">IF(OR(D325="",D325+G325=0),"",D325/(D325+G325))</f>
        <v>0.521276595744681</v>
      </c>
      <c r="K325" s="40" t="n">
        <f aca="false">IF(E325="","",E325/(E325+H325))</f>
        <v>0.519650655021834</v>
      </c>
      <c r="L325" s="69" t="n">
        <f aca="false">IF(OR(K325="",J325=""),"",(J325-K325)*100)</f>
        <v>0.162594072284683</v>
      </c>
      <c r="M325" s="36" t="n">
        <v>3.13000038523245</v>
      </c>
      <c r="N325" s="36" t="n">
        <v>1.27738870891262</v>
      </c>
      <c r="O325" s="36" t="n">
        <f aca="false">SQRT(M325^2+N325^2)</f>
        <v>3.38062484242377</v>
      </c>
      <c r="P325" s="40" t="n">
        <f aca="false">IF(J325="","",MAX(0,J325-1.96*O325/100))</f>
        <v>0.455016348833175</v>
      </c>
      <c r="Q325" s="40" t="n">
        <f aca="false">IF(J325="","",MIN(1,J325+1.96*O325/100))</f>
        <v>0.587536842656187</v>
      </c>
      <c r="R325" s="32" t="str">
        <f aca="false">IF(L325="","",IF(ABS(L325)&lt;=O325,"Yes","No"))</f>
        <v>Yes</v>
      </c>
      <c r="S325" s="32" t="str">
        <f aca="false">IF(L325="","",IF(ABS(L325)&lt;=1.96*O325,"Yes","No"))</f>
        <v>Yes</v>
      </c>
      <c r="T325" s="59" t="n">
        <f aca="false">IF(D325="","",ROUND(SQRT(((D325+G325)*O325/100)^2+(J325*(D325+G325)*0.07933)^2),0))</f>
        <v>45</v>
      </c>
      <c r="U325" s="32"/>
    </row>
    <row r="326" customFormat="false" ht="15" hidden="false" customHeight="false" outlineLevel="0" collapsed="false">
      <c r="A326" s="32" t="s">
        <v>418</v>
      </c>
      <c r="B326" s="32" t="s">
        <v>544</v>
      </c>
      <c r="C326" s="32" t="s">
        <v>545</v>
      </c>
      <c r="D326" s="59" t="n">
        <v>445</v>
      </c>
      <c r="E326" s="59" t="n">
        <v>471</v>
      </c>
      <c r="F326" s="68" t="n">
        <f aca="false">IF(E326="","",D326-E326)</f>
        <v>-26</v>
      </c>
      <c r="G326" s="59" t="n">
        <v>479</v>
      </c>
      <c r="H326" s="59" t="n">
        <v>484</v>
      </c>
      <c r="I326" s="68" t="n">
        <f aca="false">IF(H326="","",G326-H326)</f>
        <v>-5</v>
      </c>
      <c r="J326" s="40" t="n">
        <f aca="false">IF(OR(D326="",D326+G326=0),"",D326/(D326+G326))</f>
        <v>0.481601731601732</v>
      </c>
      <c r="K326" s="40" t="n">
        <f aca="false">IF(E326="","",E326/(E326+H326))</f>
        <v>0.493193717277487</v>
      </c>
      <c r="L326" s="69" t="n">
        <f aca="false">IF(OR(K326="",J326=""),"",(J326-K326)*100)</f>
        <v>-1.15919856757553</v>
      </c>
      <c r="M326" s="36" t="n">
        <v>3.13000038523245</v>
      </c>
      <c r="N326" s="36" t="n">
        <v>1.27738870891262</v>
      </c>
      <c r="O326" s="36" t="n">
        <f aca="false">SQRT(M326^2+N326^2)</f>
        <v>3.38062484242377</v>
      </c>
      <c r="P326" s="40" t="n">
        <f aca="false">IF(J326="","",MAX(0,J326-1.96*O326/100))</f>
        <v>0.415341484690226</v>
      </c>
      <c r="Q326" s="40" t="n">
        <f aca="false">IF(J326="","",MIN(1,J326+1.96*O326/100))</f>
        <v>0.547861978513237</v>
      </c>
      <c r="R326" s="32" t="str">
        <f aca="false">IF(L326="","",IF(ABS(L326)&lt;=O326,"Yes","No"))</f>
        <v>Yes</v>
      </c>
      <c r="S326" s="32" t="str">
        <f aca="false">IF(L326="","",IF(ABS(L326)&lt;=1.96*O326,"Yes","No"))</f>
        <v>Yes</v>
      </c>
      <c r="T326" s="59" t="n">
        <f aca="false">IF(D326="","",ROUND(SQRT(((D326+G326)*O326/100)^2+(J326*(D326+G326)*0.07933)^2),0))</f>
        <v>47</v>
      </c>
      <c r="U326" s="32"/>
    </row>
    <row r="327" customFormat="false" ht="15" hidden="false" customHeight="false" outlineLevel="0" collapsed="false">
      <c r="A327" s="32" t="s">
        <v>418</v>
      </c>
      <c r="B327" s="32" t="s">
        <v>544</v>
      </c>
      <c r="C327" s="32" t="s">
        <v>546</v>
      </c>
      <c r="D327" s="59" t="n">
        <v>387</v>
      </c>
      <c r="E327" s="59" t="n">
        <v>423</v>
      </c>
      <c r="F327" s="68" t="n">
        <f aca="false">IF(E327="","",D327-E327)</f>
        <v>-36</v>
      </c>
      <c r="G327" s="59" t="n">
        <v>398</v>
      </c>
      <c r="H327" s="59" t="n">
        <v>411</v>
      </c>
      <c r="I327" s="68" t="n">
        <f aca="false">IF(H327="","",G327-H327)</f>
        <v>-13</v>
      </c>
      <c r="J327" s="40" t="n">
        <f aca="false">IF(OR(D327="",D327+G327=0),"",D327/(D327+G327))</f>
        <v>0.492993630573248</v>
      </c>
      <c r="K327" s="40" t="n">
        <f aca="false">IF(E327="","",E327/(E327+H327))</f>
        <v>0.507194244604317</v>
      </c>
      <c r="L327" s="69" t="n">
        <f aca="false">IF(OR(K327="",J327=""),"",(J327-K327)*100)</f>
        <v>-1.42006140310681</v>
      </c>
      <c r="M327" s="36" t="n">
        <v>3.89965734386083</v>
      </c>
      <c r="N327" s="36" t="n">
        <v>1.27738870891262</v>
      </c>
      <c r="O327" s="36" t="n">
        <f aca="false">SQRT(M327^2+N327^2)</f>
        <v>4.10354107000102</v>
      </c>
      <c r="P327" s="40" t="n">
        <f aca="false">IF(J327="","",MAX(0,J327-1.96*O327/100))</f>
        <v>0.412564225601228</v>
      </c>
      <c r="Q327" s="40" t="n">
        <f aca="false">IF(J327="","",MIN(1,J327+1.96*O327/100))</f>
        <v>0.573423035545268</v>
      </c>
      <c r="R327" s="32" t="str">
        <f aca="false">IF(L327="","",IF(ABS(L327)&lt;=O327,"Yes","No"))</f>
        <v>Yes</v>
      </c>
      <c r="S327" s="32" t="str">
        <f aca="false">IF(L327="","",IF(ABS(L327)&lt;=1.96*O327,"Yes","No"))</f>
        <v>Yes</v>
      </c>
      <c r="T327" s="59" t="n">
        <f aca="false">IF(D327="","",ROUND(SQRT(((D327+G327)*O327/100)^2+(J327*(D327+G327)*0.07897)^2),0))</f>
        <v>44</v>
      </c>
      <c r="U327" s="32"/>
    </row>
    <row r="328" customFormat="false" ht="15" hidden="false" customHeight="false" outlineLevel="0" collapsed="false">
      <c r="A328" s="32" t="s">
        <v>418</v>
      </c>
      <c r="B328" s="32" t="s">
        <v>544</v>
      </c>
      <c r="C328" s="32" t="s">
        <v>547</v>
      </c>
      <c r="D328" s="59" t="n">
        <v>761</v>
      </c>
      <c r="E328" s="59" t="n">
        <v>874</v>
      </c>
      <c r="F328" s="68" t="n">
        <f aca="false">IF(E328="","",D328-E328)</f>
        <v>-113</v>
      </c>
      <c r="G328" s="59" t="n">
        <v>820</v>
      </c>
      <c r="H328" s="59" t="n">
        <v>886</v>
      </c>
      <c r="I328" s="68" t="n">
        <f aca="false">IF(H328="","",G328-H328)</f>
        <v>-66</v>
      </c>
      <c r="J328" s="40" t="n">
        <f aca="false">IF(OR(D328="",D328+G328=0),"",D328/(D328+G328))</f>
        <v>0.481340923466161</v>
      </c>
      <c r="K328" s="40" t="n">
        <f aca="false">IF(E328="","",E328/(E328+H328))</f>
        <v>0.496590909090909</v>
      </c>
      <c r="L328" s="69" t="n">
        <f aca="false">IF(OR(K328="",J328=""),"",(J328-K328)*100)</f>
        <v>-1.52499856247484</v>
      </c>
      <c r="M328" s="36" t="n">
        <v>3.13000038523245</v>
      </c>
      <c r="N328" s="36" t="n">
        <v>1.27738870891262</v>
      </c>
      <c r="O328" s="36" t="n">
        <f aca="false">SQRT(M328^2+N328^2)</f>
        <v>3.38062484242377</v>
      </c>
      <c r="P328" s="40" t="n">
        <f aca="false">IF(J328="","",MAX(0,J328-1.96*O328/100))</f>
        <v>0.415080676554655</v>
      </c>
      <c r="Q328" s="40" t="n">
        <f aca="false">IF(J328="","",MIN(1,J328+1.96*O328/100))</f>
        <v>0.547601170377666</v>
      </c>
      <c r="R328" s="32" t="str">
        <f aca="false">IF(L328="","",IF(ABS(L328)&lt;=O328,"Yes","No"))</f>
        <v>Yes</v>
      </c>
      <c r="S328" s="32" t="str">
        <f aca="false">IF(L328="","",IF(ABS(L328)&lt;=1.96*O328,"Yes","No"))</f>
        <v>Yes</v>
      </c>
      <c r="T328" s="59" t="n">
        <f aca="false">IF(D328="","",ROUND(SQRT(((D328+G328)*O328/100)^2+(J328*(D328+G328)*0.07933)^2),0))</f>
        <v>81</v>
      </c>
      <c r="U328" s="32"/>
    </row>
    <row r="329" customFormat="false" ht="15" hidden="false" customHeight="false" outlineLevel="0" collapsed="false">
      <c r="A329" s="32" t="s">
        <v>418</v>
      </c>
      <c r="B329" s="32" t="s">
        <v>544</v>
      </c>
      <c r="C329" s="32" t="s">
        <v>548</v>
      </c>
      <c r="D329" s="59" t="n">
        <v>162</v>
      </c>
      <c r="E329" s="59" t="n">
        <v>189</v>
      </c>
      <c r="F329" s="68" t="n">
        <f aca="false">IF(E329="","",D329-E329)</f>
        <v>-27</v>
      </c>
      <c r="G329" s="59" t="n">
        <v>179</v>
      </c>
      <c r="H329" s="59" t="n">
        <v>189</v>
      </c>
      <c r="I329" s="68" t="n">
        <f aca="false">IF(H329="","",G329-H329)</f>
        <v>-10</v>
      </c>
      <c r="J329" s="40" t="n">
        <f aca="false">IF(OR(D329="",D329+G329=0),"",D329/(D329+G329))</f>
        <v>0.475073313782991</v>
      </c>
      <c r="K329" s="40" t="n">
        <f aca="false">IF(E329="","",E329/(E329+H329))</f>
        <v>0.5</v>
      </c>
      <c r="L329" s="69" t="n">
        <f aca="false">IF(OR(K329="",J329=""),"",(J329-K329)*100)</f>
        <v>-2.49266862170088</v>
      </c>
      <c r="M329" s="36" t="n">
        <v>6.1244360674486</v>
      </c>
      <c r="N329" s="36" t="n">
        <v>1.27738870891262</v>
      </c>
      <c r="O329" s="36" t="n">
        <f aca="false">SQRT(M329^2+N329^2)</f>
        <v>6.25623201759036</v>
      </c>
      <c r="P329" s="40" t="n">
        <f aca="false">IF(J329="","",MAX(0,J329-1.96*O329/100))</f>
        <v>0.35245116623822</v>
      </c>
      <c r="Q329" s="40" t="n">
        <f aca="false">IF(J329="","",MIN(1,J329+1.96*O329/100))</f>
        <v>0.597695461327762</v>
      </c>
      <c r="R329" s="32" t="str">
        <f aca="false">IF(L329="","",IF(ABS(L329)&lt;=O329,"Yes","No"))</f>
        <v>Yes</v>
      </c>
      <c r="S329" s="32" t="str">
        <f aca="false">IF(L329="","",IF(ABS(L329)&lt;=1.96*O329,"Yes","No"))</f>
        <v>Yes</v>
      </c>
      <c r="T329" s="59" t="n">
        <f aca="false">IF(D329="","",ROUND(SQRT(((D329+G329)*O329/100)^2+(J329*(D329+G329)*0.12018)^2),0))</f>
        <v>29</v>
      </c>
      <c r="U329" s="32"/>
    </row>
    <row r="330" customFormat="false" ht="15" hidden="false" customHeight="false" outlineLevel="0" collapsed="false">
      <c r="A330" s="32" t="s">
        <v>418</v>
      </c>
      <c r="B330" s="32" t="s">
        <v>549</v>
      </c>
      <c r="C330" s="32" t="s">
        <v>550</v>
      </c>
      <c r="D330" s="59" t="n">
        <v>498</v>
      </c>
      <c r="E330" s="59" t="n">
        <v>497</v>
      </c>
      <c r="F330" s="68" t="n">
        <f aca="false">IF(E330="","",D330-E330)</f>
        <v>1</v>
      </c>
      <c r="G330" s="59" t="n">
        <v>468</v>
      </c>
      <c r="H330" s="59" t="n">
        <v>505</v>
      </c>
      <c r="I330" s="68" t="n">
        <f aca="false">IF(H330="","",G330-H330)</f>
        <v>-37</v>
      </c>
      <c r="J330" s="40" t="n">
        <f aca="false">IF(OR(D330="",D330+G330=0),"",D330/(D330+G330))</f>
        <v>0.515527950310559</v>
      </c>
      <c r="K330" s="40" t="n">
        <f aca="false">IF(E330="","",E330/(E330+H330))</f>
        <v>0.496007984031936</v>
      </c>
      <c r="L330" s="69" t="n">
        <f aca="false">IF(OR(K330="",J330=""),"",(J330-K330)*100)</f>
        <v>1.95199662786228</v>
      </c>
      <c r="M330" s="36" t="n">
        <v>3.13000038523245</v>
      </c>
      <c r="N330" s="36" t="n">
        <v>1.27738870891262</v>
      </c>
      <c r="O330" s="36" t="n">
        <f aca="false">SQRT(M330^2+N330^2)</f>
        <v>3.38062484242377</v>
      </c>
      <c r="P330" s="40" t="n">
        <f aca="false">IF(J330="","",MAX(0,J330-1.96*O330/100))</f>
        <v>0.449267703399053</v>
      </c>
      <c r="Q330" s="40" t="n">
        <f aca="false">IF(J330="","",MIN(1,J330+1.96*O330/100))</f>
        <v>0.581788197222065</v>
      </c>
      <c r="R330" s="32" t="str">
        <f aca="false">IF(L330="","",IF(ABS(L330)&lt;=O330,"Yes","No"))</f>
        <v>Yes</v>
      </c>
      <c r="S330" s="32" t="str">
        <f aca="false">IF(L330="","",IF(ABS(L330)&lt;=1.96*O330,"Yes","No"))</f>
        <v>Yes</v>
      </c>
      <c r="T330" s="59" t="n">
        <f aca="false">IF(D330="","",ROUND(SQRT(((D330+G330)*O330/100)^2+(J330*(D330+G330)*0.07933)^2),0))</f>
        <v>51</v>
      </c>
      <c r="U330" s="32"/>
    </row>
    <row r="331" customFormat="false" ht="15" hidden="false" customHeight="false" outlineLevel="0" collapsed="false">
      <c r="A331" s="32" t="s">
        <v>418</v>
      </c>
      <c r="B331" s="32" t="s">
        <v>549</v>
      </c>
      <c r="C331" s="32" t="s">
        <v>551</v>
      </c>
      <c r="D331" s="59" t="n">
        <v>370</v>
      </c>
      <c r="E331" s="59"/>
      <c r="F331" s="68" t="str">
        <f aca="false">IF(E331="","",D331-E331)</f>
        <v/>
      </c>
      <c r="G331" s="59" t="n">
        <v>307</v>
      </c>
      <c r="H331" s="59"/>
      <c r="I331" s="68" t="str">
        <f aca="false">IF(H331="","",G331-H331)</f>
        <v/>
      </c>
      <c r="J331" s="40" t="n">
        <f aca="false">IF(OR(D331="",D331+G331=0),"",D331/(D331+G331))</f>
        <v>0.546528803545052</v>
      </c>
      <c r="K331" s="40" t="str">
        <f aca="false">IF(E331="","",E331/(E331+H331))</f>
        <v/>
      </c>
      <c r="L331" s="69" t="str">
        <f aca="false">IF(OR(K331="",J331=""),"",(J331-K331)*100)</f>
        <v/>
      </c>
      <c r="M331" s="36" t="n">
        <v>3.89965734386083</v>
      </c>
      <c r="N331" s="36" t="n">
        <v>1.27738870891262</v>
      </c>
      <c r="O331" s="36" t="n">
        <f aca="false">SQRT(M331^2+N331^2)</f>
        <v>4.10354107000102</v>
      </c>
      <c r="P331" s="40" t="n">
        <f aca="false">IF(J331="","",MAX(0,J331-1.96*O331/100))</f>
        <v>0.466099398573032</v>
      </c>
      <c r="Q331" s="40" t="n">
        <f aca="false">IF(J331="","",MIN(1,J331+1.96*O331/100))</f>
        <v>0.626958208517072</v>
      </c>
      <c r="R331" s="32" t="str">
        <f aca="false">IF(L331="","",IF(ABS(L331)&lt;=O331,"Yes","No"))</f>
        <v/>
      </c>
      <c r="S331" s="32" t="str">
        <f aca="false">IF(L331="","",IF(ABS(L331)&lt;=1.96*O331,"Yes","No"))</f>
        <v/>
      </c>
      <c r="T331" s="59" t="n">
        <f aca="false">IF(D331="","",ROUND(SQRT(((D331+G331)*O331/100)^2+(J331*(D331+G331)*0.07897)^2),0))</f>
        <v>40</v>
      </c>
      <c r="U331" s="32" t="s">
        <v>774</v>
      </c>
    </row>
    <row r="332" customFormat="false" ht="15" hidden="false" customHeight="false" outlineLevel="0" collapsed="false">
      <c r="A332" s="32" t="s">
        <v>418</v>
      </c>
      <c r="B332" s="32" t="s">
        <v>549</v>
      </c>
      <c r="C332" s="32" t="s">
        <v>552</v>
      </c>
      <c r="D332" s="59" t="n">
        <v>542</v>
      </c>
      <c r="E332" s="59"/>
      <c r="F332" s="68" t="str">
        <f aca="false">IF(E332="","",D332-E332)</f>
        <v/>
      </c>
      <c r="G332" s="59" t="n">
        <v>493</v>
      </c>
      <c r="H332" s="59"/>
      <c r="I332" s="68" t="str">
        <f aca="false">IF(H332="","",G332-H332)</f>
        <v/>
      </c>
      <c r="J332" s="40" t="n">
        <f aca="false">IF(OR(D332="",D332+G332=0),"",D332/(D332+G332))</f>
        <v>0.523671497584541</v>
      </c>
      <c r="K332" s="40" t="str">
        <f aca="false">IF(E332="","",E332/(E332+H332))</f>
        <v/>
      </c>
      <c r="L332" s="69" t="str">
        <f aca="false">IF(OR(K332="",J332=""),"",(J332-K332)*100)</f>
        <v/>
      </c>
      <c r="M332" s="36" t="n">
        <v>3.13000038523245</v>
      </c>
      <c r="N332" s="36" t="n">
        <v>1.27738870891262</v>
      </c>
      <c r="O332" s="36" t="n">
        <f aca="false">SQRT(M332^2+N332^2)</f>
        <v>3.38062484242377</v>
      </c>
      <c r="P332" s="40" t="n">
        <f aca="false">IF(J332="","",MAX(0,J332-1.96*O332/100))</f>
        <v>0.457411250673035</v>
      </c>
      <c r="Q332" s="40" t="n">
        <f aca="false">IF(J332="","",MIN(1,J332+1.96*O332/100))</f>
        <v>0.589931744496047</v>
      </c>
      <c r="R332" s="32" t="str">
        <f aca="false">IF(L332="","",IF(ABS(L332)&lt;=O332,"Yes","No"))</f>
        <v/>
      </c>
      <c r="S332" s="32" t="str">
        <f aca="false">IF(L332="","",IF(ABS(L332)&lt;=1.96*O332,"Yes","No"))</f>
        <v/>
      </c>
      <c r="T332" s="59" t="n">
        <f aca="false">IF(D332="","",ROUND(SQRT(((D332+G332)*O332/100)^2+(J332*(D332+G332)*0.07933)^2),0))</f>
        <v>55</v>
      </c>
      <c r="U332" s="32" t="s">
        <v>774</v>
      </c>
    </row>
    <row r="333" customFormat="false" ht="15" hidden="false" customHeight="false" outlineLevel="0" collapsed="false">
      <c r="A333" s="32" t="s">
        <v>418</v>
      </c>
      <c r="B333" s="32" t="s">
        <v>549</v>
      </c>
      <c r="C333" s="32" t="s">
        <v>553</v>
      </c>
      <c r="D333" s="59" t="n">
        <v>584</v>
      </c>
      <c r="E333" s="59" t="n">
        <v>616</v>
      </c>
      <c r="F333" s="68" t="n">
        <f aca="false">IF(E333="","",D333-E333)</f>
        <v>-32</v>
      </c>
      <c r="G333" s="59" t="n">
        <v>496</v>
      </c>
      <c r="H333" s="59" t="n">
        <v>541</v>
      </c>
      <c r="I333" s="68" t="n">
        <f aca="false">IF(H333="","",G333-H333)</f>
        <v>-45</v>
      </c>
      <c r="J333" s="40" t="n">
        <f aca="false">IF(OR(D333="",D333+G333=0),"",D333/(D333+G333))</f>
        <v>0.540740740740741</v>
      </c>
      <c r="K333" s="40" t="n">
        <f aca="false">IF(E333="","",E333/(E333+H333))</f>
        <v>0.532411408815903</v>
      </c>
      <c r="L333" s="69" t="n">
        <f aca="false">IF(OR(K333="",J333=""),"",(J333-K333)*100)</f>
        <v>0.832933192483754</v>
      </c>
      <c r="M333" s="36" t="n">
        <v>3.13000038523245</v>
      </c>
      <c r="N333" s="36" t="n">
        <v>1.27738870891262</v>
      </c>
      <c r="O333" s="36" t="n">
        <f aca="false">SQRT(M333^2+N333^2)</f>
        <v>3.38062484242377</v>
      </c>
      <c r="P333" s="40" t="n">
        <f aca="false">IF(J333="","",MAX(0,J333-1.96*O333/100))</f>
        <v>0.474480493829235</v>
      </c>
      <c r="Q333" s="40" t="n">
        <f aca="false">IF(J333="","",MIN(1,J333+1.96*O333/100))</f>
        <v>0.607000987652247</v>
      </c>
      <c r="R333" s="32" t="str">
        <f aca="false">IF(L333="","",IF(ABS(L333)&lt;=O333,"Yes","No"))</f>
        <v>Yes</v>
      </c>
      <c r="S333" s="32" t="str">
        <f aca="false">IF(L333="","",IF(ABS(L333)&lt;=1.96*O333,"Yes","No"))</f>
        <v>Yes</v>
      </c>
      <c r="T333" s="59" t="n">
        <f aca="false">IF(D333="","",ROUND(SQRT(((D333+G333)*O333/100)^2+(J333*(D333+G333)*0.07933)^2),0))</f>
        <v>59</v>
      </c>
      <c r="U333" s="32"/>
    </row>
    <row r="334" customFormat="false" ht="15" hidden="false" customHeight="false" outlineLevel="0" collapsed="false">
      <c r="A334" s="32" t="s">
        <v>418</v>
      </c>
      <c r="B334" s="32" t="s">
        <v>549</v>
      </c>
      <c r="C334" s="32" t="s">
        <v>554</v>
      </c>
      <c r="D334" s="59" t="n">
        <v>849</v>
      </c>
      <c r="E334" s="59" t="n">
        <v>885</v>
      </c>
      <c r="F334" s="68" t="n">
        <f aca="false">IF(E334="","",D334-E334)</f>
        <v>-36</v>
      </c>
      <c r="G334" s="59" t="n">
        <v>795</v>
      </c>
      <c r="H334" s="59" t="n">
        <v>945</v>
      </c>
      <c r="I334" s="68" t="n">
        <f aca="false">IF(H334="","",G334-H334)</f>
        <v>-150</v>
      </c>
      <c r="J334" s="40" t="n">
        <f aca="false">IF(OR(D334="",D334+G334=0),"",D334/(D334+G334))</f>
        <v>0.516423357664234</v>
      </c>
      <c r="K334" s="40" t="n">
        <f aca="false">IF(E334="","",E334/(E334+H334))</f>
        <v>0.483606557377049</v>
      </c>
      <c r="L334" s="69" t="n">
        <f aca="false">IF(OR(K334="",J334=""),"",(J334-K334)*100)</f>
        <v>3.28168002871844</v>
      </c>
      <c r="M334" s="36" t="n">
        <v>3.13000038523245</v>
      </c>
      <c r="N334" s="36" t="n">
        <v>1.27738870891262</v>
      </c>
      <c r="O334" s="36" t="n">
        <f aca="false">SQRT(M334^2+N334^2)</f>
        <v>3.38062484242377</v>
      </c>
      <c r="P334" s="40" t="n">
        <f aca="false">IF(J334="","",MAX(0,J334-1.96*O334/100))</f>
        <v>0.450163110752728</v>
      </c>
      <c r="Q334" s="40" t="n">
        <f aca="false">IF(J334="","",MIN(1,J334+1.96*O334/100))</f>
        <v>0.582683604575739</v>
      </c>
      <c r="R334" s="32" t="str">
        <f aca="false">IF(L334="","",IF(ABS(L334)&lt;=O334,"Yes","No"))</f>
        <v>Yes</v>
      </c>
      <c r="S334" s="32" t="str">
        <f aca="false">IF(L334="","",IF(ABS(L334)&lt;=1.96*O334,"Yes","No"))</f>
        <v>Yes</v>
      </c>
      <c r="T334" s="59" t="n">
        <f aca="false">IF(D334="","",ROUND(SQRT(((D334+G334)*O334/100)^2+(J334*(D334+G334)*0.07933)^2),0))</f>
        <v>87</v>
      </c>
      <c r="U334" s="32"/>
    </row>
    <row r="335" customFormat="false" ht="15" hidden="false" customHeight="false" outlineLevel="0" collapsed="false">
      <c r="A335" s="32" t="s">
        <v>418</v>
      </c>
      <c r="B335" s="32" t="s">
        <v>549</v>
      </c>
      <c r="C335" s="32" t="s">
        <v>555</v>
      </c>
      <c r="D335" s="59" t="n">
        <v>636</v>
      </c>
      <c r="E335" s="59" t="n">
        <v>640</v>
      </c>
      <c r="F335" s="68" t="n">
        <f aca="false">IF(E335="","",D335-E335)</f>
        <v>-4</v>
      </c>
      <c r="G335" s="59" t="n">
        <v>592</v>
      </c>
      <c r="H335" s="59" t="n">
        <v>661</v>
      </c>
      <c r="I335" s="68" t="n">
        <f aca="false">IF(H335="","",G335-H335)</f>
        <v>-69</v>
      </c>
      <c r="J335" s="40" t="n">
        <f aca="false">IF(OR(D335="",D335+G335=0),"",D335/(D335+G335))</f>
        <v>0.517915309446254</v>
      </c>
      <c r="K335" s="40" t="n">
        <f aca="false">IF(E335="","",E335/(E335+H335))</f>
        <v>0.491929285165257</v>
      </c>
      <c r="L335" s="69" t="n">
        <f aca="false">IF(OR(K335="",J335=""),"",(J335-K335)*100)</f>
        <v>2.59860242809966</v>
      </c>
      <c r="M335" s="36" t="n">
        <v>3.13000038523245</v>
      </c>
      <c r="N335" s="36" t="n">
        <v>1.27738870891262</v>
      </c>
      <c r="O335" s="36" t="n">
        <f aca="false">SQRT(M335^2+N335^2)</f>
        <v>3.38062484242377</v>
      </c>
      <c r="P335" s="40" t="n">
        <f aca="false">IF(J335="","",MAX(0,J335-1.96*O335/100))</f>
        <v>0.451655062534748</v>
      </c>
      <c r="Q335" s="40" t="n">
        <f aca="false">IF(J335="","",MIN(1,J335+1.96*O335/100))</f>
        <v>0.58417555635776</v>
      </c>
      <c r="R335" s="32" t="str">
        <f aca="false">IF(L335="","",IF(ABS(L335)&lt;=O335,"Yes","No"))</f>
        <v>Yes</v>
      </c>
      <c r="S335" s="32" t="str">
        <f aca="false">IF(L335="","",IF(ABS(L335)&lt;=1.96*O335,"Yes","No"))</f>
        <v>Yes</v>
      </c>
      <c r="T335" s="59" t="n">
        <f aca="false">IF(D335="","",ROUND(SQRT(((D335+G335)*O335/100)^2+(J335*(D335+G335)*0.07933)^2),0))</f>
        <v>65</v>
      </c>
      <c r="U335" s="32"/>
    </row>
    <row r="336" customFormat="false" ht="15" hidden="false" customHeight="false" outlineLevel="0" collapsed="false">
      <c r="A336" s="32" t="s">
        <v>418</v>
      </c>
      <c r="B336" s="32" t="s">
        <v>549</v>
      </c>
      <c r="C336" s="32" t="s">
        <v>556</v>
      </c>
      <c r="D336" s="59" t="n">
        <v>548</v>
      </c>
      <c r="E336" s="59"/>
      <c r="F336" s="68" t="str">
        <f aca="false">IF(E336="","",D336-E336)</f>
        <v/>
      </c>
      <c r="G336" s="59" t="n">
        <v>457</v>
      </c>
      <c r="H336" s="59"/>
      <c r="I336" s="68" t="str">
        <f aca="false">IF(H336="","",G336-H336)</f>
        <v/>
      </c>
      <c r="J336" s="40" t="n">
        <f aca="false">IF(OR(D336="",D336+G336=0),"",D336/(D336+G336))</f>
        <v>0.545273631840796</v>
      </c>
      <c r="K336" s="40" t="str">
        <f aca="false">IF(E336="","",E336/(E336+H336))</f>
        <v/>
      </c>
      <c r="L336" s="69" t="str">
        <f aca="false">IF(OR(K336="",J336=""),"",(J336-K336)*100)</f>
        <v/>
      </c>
      <c r="M336" s="36" t="n">
        <v>3.13000038523245</v>
      </c>
      <c r="N336" s="36" t="n">
        <v>1.27738870891262</v>
      </c>
      <c r="O336" s="36" t="n">
        <f aca="false">SQRT(M336^2+N336^2)</f>
        <v>3.38062484242377</v>
      </c>
      <c r="P336" s="40" t="n">
        <f aca="false">IF(J336="","",MAX(0,J336-1.96*O336/100))</f>
        <v>0.47901338492929</v>
      </c>
      <c r="Q336" s="40" t="n">
        <f aca="false">IF(J336="","",MIN(1,J336+1.96*O336/100))</f>
        <v>0.611533878752302</v>
      </c>
      <c r="R336" s="32" t="str">
        <f aca="false">IF(L336="","",IF(ABS(L336)&lt;=O336,"Yes","No"))</f>
        <v/>
      </c>
      <c r="S336" s="32" t="str">
        <f aca="false">IF(L336="","",IF(ABS(L336)&lt;=1.96*O336,"Yes","No"))</f>
        <v/>
      </c>
      <c r="T336" s="59" t="n">
        <f aca="false">IF(D336="","",ROUND(SQRT(((D336+G336)*O336/100)^2+(J336*(D336+G336)*0.07933)^2),0))</f>
        <v>55</v>
      </c>
      <c r="U336" s="32" t="s">
        <v>774</v>
      </c>
    </row>
    <row r="337" customFormat="false" ht="15" hidden="false" customHeight="false" outlineLevel="0" collapsed="false">
      <c r="A337" s="32" t="s">
        <v>418</v>
      </c>
      <c r="B337" s="32" t="s">
        <v>549</v>
      </c>
      <c r="C337" s="32" t="s">
        <v>557</v>
      </c>
      <c r="D337" s="59" t="n">
        <v>554</v>
      </c>
      <c r="E337" s="59"/>
      <c r="F337" s="68" t="str">
        <f aca="false">IF(E337="","",D337-E337)</f>
        <v/>
      </c>
      <c r="G337" s="59" t="n">
        <v>476</v>
      </c>
      <c r="H337" s="59"/>
      <c r="I337" s="68" t="str">
        <f aca="false">IF(H337="","",G337-H337)</f>
        <v/>
      </c>
      <c r="J337" s="40" t="n">
        <f aca="false">IF(OR(D337="",D337+G337=0),"",D337/(D337+G337))</f>
        <v>0.537864077669903</v>
      </c>
      <c r="K337" s="40" t="str">
        <f aca="false">IF(E337="","",E337/(E337+H337))</f>
        <v/>
      </c>
      <c r="L337" s="69" t="str">
        <f aca="false">IF(OR(K337="",J337=""),"",(J337-K337)*100)</f>
        <v/>
      </c>
      <c r="M337" s="36" t="n">
        <v>3.13000038523245</v>
      </c>
      <c r="N337" s="36" t="n">
        <v>1.27738870891262</v>
      </c>
      <c r="O337" s="36" t="n">
        <f aca="false">SQRT(M337^2+N337^2)</f>
        <v>3.38062484242377</v>
      </c>
      <c r="P337" s="40" t="n">
        <f aca="false">IF(J337="","",MAX(0,J337-1.96*O337/100))</f>
        <v>0.471603830758397</v>
      </c>
      <c r="Q337" s="40" t="n">
        <f aca="false">IF(J337="","",MIN(1,J337+1.96*O337/100))</f>
        <v>0.604124324581409</v>
      </c>
      <c r="R337" s="32" t="str">
        <f aca="false">IF(L337="","",IF(ABS(L337)&lt;=O337,"Yes","No"))</f>
        <v/>
      </c>
      <c r="S337" s="32" t="str">
        <f aca="false">IF(L337="","",IF(ABS(L337)&lt;=1.96*O337,"Yes","No"))</f>
        <v/>
      </c>
      <c r="T337" s="59" t="n">
        <f aca="false">IF(D337="","",ROUND(SQRT(((D337+G337)*O337/100)^2+(J337*(D337+G337)*0.07933)^2),0))</f>
        <v>56</v>
      </c>
      <c r="U337" s="32" t="s">
        <v>774</v>
      </c>
    </row>
    <row r="338" customFormat="false" ht="15" hidden="false" customHeight="false" outlineLevel="0" collapsed="false">
      <c r="A338" s="32" t="s">
        <v>418</v>
      </c>
      <c r="B338" s="32" t="s">
        <v>549</v>
      </c>
      <c r="C338" s="32" t="s">
        <v>558</v>
      </c>
      <c r="D338" s="59" t="n">
        <v>253</v>
      </c>
      <c r="E338" s="59"/>
      <c r="F338" s="68" t="str">
        <f aca="false">IF(E338="","",D338-E338)</f>
        <v/>
      </c>
      <c r="G338" s="59" t="n">
        <v>234</v>
      </c>
      <c r="H338" s="59"/>
      <c r="I338" s="68" t="str">
        <f aca="false">IF(H338="","",G338-H338)</f>
        <v/>
      </c>
      <c r="J338" s="40" t="n">
        <f aca="false">IF(OR(D338="",D338+G338=0),"",D338/(D338+G338))</f>
        <v>0.519507186858316</v>
      </c>
      <c r="K338" s="40" t="str">
        <f aca="false">IF(E338="","",E338/(E338+H338))</f>
        <v/>
      </c>
      <c r="L338" s="69" t="str">
        <f aca="false">IF(OR(K338="",J338=""),"",(J338-K338)*100)</f>
        <v/>
      </c>
      <c r="M338" s="36" t="n">
        <v>6.1244360674486</v>
      </c>
      <c r="N338" s="36" t="n">
        <v>1.27738870891262</v>
      </c>
      <c r="O338" s="36" t="n">
        <f aca="false">SQRT(M338^2+N338^2)</f>
        <v>6.25623201759036</v>
      </c>
      <c r="P338" s="40" t="n">
        <f aca="false">IF(J338="","",MAX(0,J338-1.96*O338/100))</f>
        <v>0.396885039313545</v>
      </c>
      <c r="Q338" s="40" t="n">
        <f aca="false">IF(J338="","",MIN(1,J338+1.96*O338/100))</f>
        <v>0.642129334403087</v>
      </c>
      <c r="R338" s="32" t="str">
        <f aca="false">IF(L338="","",IF(ABS(L338)&lt;=O338,"Yes","No"))</f>
        <v/>
      </c>
      <c r="S338" s="32" t="str">
        <f aca="false">IF(L338="","",IF(ABS(L338)&lt;=1.96*O338,"Yes","No"))</f>
        <v/>
      </c>
      <c r="T338" s="59" t="n">
        <f aca="false">IF(D338="","",ROUND(SQRT(((D338+G338)*O338/100)^2+(J338*(D338+G338)*0.12018)^2),0))</f>
        <v>43</v>
      </c>
      <c r="U338" s="32" t="s">
        <v>774</v>
      </c>
    </row>
    <row r="339" customFormat="false" ht="15" hidden="false" customHeight="false" outlineLevel="0" collapsed="false">
      <c r="A339" s="32" t="s">
        <v>418</v>
      </c>
      <c r="B339" s="32" t="s">
        <v>559</v>
      </c>
      <c r="C339" s="32" t="s">
        <v>560</v>
      </c>
      <c r="D339" s="59" t="n">
        <v>59</v>
      </c>
      <c r="E339" s="59" t="n">
        <v>79</v>
      </c>
      <c r="F339" s="68" t="n">
        <f aca="false">IF(E339="","",D339-E339)</f>
        <v>-20</v>
      </c>
      <c r="G339" s="59" t="n">
        <v>102</v>
      </c>
      <c r="H339" s="59" t="n">
        <v>114</v>
      </c>
      <c r="I339" s="68" t="n">
        <f aca="false">IF(H339="","",G339-H339)</f>
        <v>-12</v>
      </c>
      <c r="J339" s="40" t="n">
        <f aca="false">IF(OR(D339="",D339+G339=0),"",D339/(D339+G339))</f>
        <v>0.366459627329193</v>
      </c>
      <c r="K339" s="40" t="n">
        <f aca="false">IF(E339="","",E339/(E339+H339))</f>
        <v>0.409326424870466</v>
      </c>
      <c r="L339" s="69" t="n">
        <f aca="false">IF(OR(K339="",J339=""),"",(J339-K339)*100)</f>
        <v>-4.28667975412738</v>
      </c>
      <c r="M339" s="36" t="n">
        <v>6.1244360674486</v>
      </c>
      <c r="N339" s="36" t="n">
        <v>1.27738870891262</v>
      </c>
      <c r="O339" s="36" t="n">
        <f aca="false">SQRT(M339^2+N339^2)</f>
        <v>6.25623201759036</v>
      </c>
      <c r="P339" s="40" t="n">
        <f aca="false">IF(J339="","",MAX(0,J339-1.96*O339/100))</f>
        <v>0.243837479784422</v>
      </c>
      <c r="Q339" s="40" t="n">
        <f aca="false">IF(J339="","",MIN(1,J339+1.96*O339/100))</f>
        <v>0.489081774873964</v>
      </c>
      <c r="R339" s="32" t="str">
        <f aca="false">IF(L339="","",IF(ABS(L339)&lt;=O339,"Yes","No"))</f>
        <v>Yes</v>
      </c>
      <c r="S339" s="32" t="str">
        <f aca="false">IF(L339="","",IF(ABS(L339)&lt;=1.96*O339,"Yes","No"))</f>
        <v>Yes</v>
      </c>
      <c r="T339" s="59" t="n">
        <f aca="false">IF(D339="","",ROUND(SQRT(((D339+G339)*O339/100)^2+(J339*(D339+G339)*0.12018)^2),0))</f>
        <v>12</v>
      </c>
      <c r="U339" s="32"/>
    </row>
    <row r="340" customFormat="false" ht="15" hidden="false" customHeight="false" outlineLevel="0" collapsed="false">
      <c r="A340" s="32" t="s">
        <v>418</v>
      </c>
      <c r="B340" s="32" t="s">
        <v>559</v>
      </c>
      <c r="C340" s="32" t="s">
        <v>561</v>
      </c>
      <c r="D340" s="59" t="n">
        <v>195</v>
      </c>
      <c r="E340" s="59" t="n">
        <v>196</v>
      </c>
      <c r="F340" s="68" t="n">
        <f aca="false">IF(E340="","",D340-E340)</f>
        <v>-1</v>
      </c>
      <c r="G340" s="59" t="n">
        <v>331</v>
      </c>
      <c r="H340" s="59" t="n">
        <v>365</v>
      </c>
      <c r="I340" s="68" t="n">
        <f aca="false">IF(H340="","",G340-H340)</f>
        <v>-34</v>
      </c>
      <c r="J340" s="40" t="n">
        <f aca="false">IF(OR(D340="",D340+G340=0),"",D340/(D340+G340))</f>
        <v>0.370722433460076</v>
      </c>
      <c r="K340" s="40" t="n">
        <f aca="false">IF(E340="","",E340/(E340+H340))</f>
        <v>0.349376114081996</v>
      </c>
      <c r="L340" s="69" t="n">
        <f aca="false">IF(OR(K340="",J340=""),"",(J340-K340)*100)</f>
        <v>2.13463193780796</v>
      </c>
      <c r="M340" s="36" t="n">
        <v>3.89965734386083</v>
      </c>
      <c r="N340" s="36" t="n">
        <v>1.27738870891262</v>
      </c>
      <c r="O340" s="36" t="n">
        <f aca="false">SQRT(M340^2+N340^2)</f>
        <v>4.10354107000102</v>
      </c>
      <c r="P340" s="40" t="n">
        <f aca="false">IF(J340="","",MAX(0,J340-1.96*O340/100))</f>
        <v>0.290293028488056</v>
      </c>
      <c r="Q340" s="40" t="n">
        <f aca="false">IF(J340="","",MIN(1,J340+1.96*O340/100))</f>
        <v>0.451151838432096</v>
      </c>
      <c r="R340" s="32" t="str">
        <f aca="false">IF(L340="","",IF(ABS(L340)&lt;=O340,"Yes","No"))</f>
        <v>Yes</v>
      </c>
      <c r="S340" s="32" t="str">
        <f aca="false">IF(L340="","",IF(ABS(L340)&lt;=1.96*O340,"Yes","No"))</f>
        <v>Yes</v>
      </c>
      <c r="T340" s="59" t="n">
        <f aca="false">IF(D340="","",ROUND(SQRT(((D340+G340)*O340/100)^2+(J340*(D340+G340)*0.07897)^2),0))</f>
        <v>27</v>
      </c>
      <c r="U340" s="32"/>
    </row>
    <row r="341" customFormat="false" ht="15" hidden="false" customHeight="false" outlineLevel="0" collapsed="false">
      <c r="A341" s="32" t="s">
        <v>418</v>
      </c>
      <c r="B341" s="32" t="s">
        <v>559</v>
      </c>
      <c r="C341" s="32" t="s">
        <v>562</v>
      </c>
      <c r="D341" s="59" t="n">
        <v>143</v>
      </c>
      <c r="E341" s="59" t="n">
        <v>145</v>
      </c>
      <c r="F341" s="68" t="n">
        <f aca="false">IF(E341="","",D341-E341)</f>
        <v>-2</v>
      </c>
      <c r="G341" s="59" t="n">
        <v>182</v>
      </c>
      <c r="H341" s="59" t="n">
        <v>194</v>
      </c>
      <c r="I341" s="68" t="n">
        <f aca="false">IF(H341="","",G341-H341)</f>
        <v>-12</v>
      </c>
      <c r="J341" s="40" t="n">
        <f aca="false">IF(OR(D341="",D341+G341=0),"",D341/(D341+G341))</f>
        <v>0.44</v>
      </c>
      <c r="K341" s="40" t="n">
        <f aca="false">IF(E341="","",E341/(E341+H341))</f>
        <v>0.427728613569322</v>
      </c>
      <c r="L341" s="69" t="n">
        <f aca="false">IF(OR(K341="",J341=""),"",(J341-K341)*100)</f>
        <v>1.22713864306785</v>
      </c>
      <c r="M341" s="36" t="n">
        <v>6.1244360674486</v>
      </c>
      <c r="N341" s="36" t="n">
        <v>1.27738870891262</v>
      </c>
      <c r="O341" s="36" t="n">
        <f aca="false">SQRT(M341^2+N341^2)</f>
        <v>6.25623201759036</v>
      </c>
      <c r="P341" s="40" t="n">
        <f aca="false">IF(J341="","",MAX(0,J341-1.96*O341/100))</f>
        <v>0.317377852455229</v>
      </c>
      <c r="Q341" s="40" t="n">
        <f aca="false">IF(J341="","",MIN(1,J341+1.96*O341/100))</f>
        <v>0.562622147544771</v>
      </c>
      <c r="R341" s="32" t="str">
        <f aca="false">IF(L341="","",IF(ABS(L341)&lt;=O341,"Yes","No"))</f>
        <v>Yes</v>
      </c>
      <c r="S341" s="32" t="str">
        <f aca="false">IF(L341="","",IF(ABS(L341)&lt;=1.96*O341,"Yes","No"))</f>
        <v>Yes</v>
      </c>
      <c r="T341" s="59" t="n">
        <f aca="false">IF(D341="","",ROUND(SQRT(((D341+G341)*O341/100)^2+(J341*(D341+G341)*0.12018)^2),0))</f>
        <v>27</v>
      </c>
      <c r="U341" s="32"/>
    </row>
    <row r="342" customFormat="false" ht="15" hidden="false" customHeight="false" outlineLevel="0" collapsed="false">
      <c r="A342" s="32" t="s">
        <v>418</v>
      </c>
      <c r="B342" s="32" t="s">
        <v>559</v>
      </c>
      <c r="C342" s="32" t="s">
        <v>563</v>
      </c>
      <c r="D342" s="59" t="n">
        <v>85</v>
      </c>
      <c r="E342" s="59" t="n">
        <v>91</v>
      </c>
      <c r="F342" s="68" t="n">
        <f aca="false">IF(E342="","",D342-E342)</f>
        <v>-6</v>
      </c>
      <c r="G342" s="59" t="n">
        <v>108</v>
      </c>
      <c r="H342" s="59" t="n">
        <v>105</v>
      </c>
      <c r="I342" s="68" t="n">
        <f aca="false">IF(H342="","",G342-H342)</f>
        <v>3</v>
      </c>
      <c r="J342" s="40" t="n">
        <f aca="false">IF(OR(D342="",D342+G342=0),"",D342/(D342+G342))</f>
        <v>0.440414507772021</v>
      </c>
      <c r="K342" s="40" t="n">
        <f aca="false">IF(E342="","",E342/(E342+H342))</f>
        <v>0.464285714285714</v>
      </c>
      <c r="L342" s="69" t="n">
        <f aca="false">IF(OR(K342="",J342=""),"",(J342-K342)*100)</f>
        <v>-2.38712065136936</v>
      </c>
      <c r="M342" s="36" t="n">
        <v>6.1244360674486</v>
      </c>
      <c r="N342" s="36" t="n">
        <v>1.27738870891262</v>
      </c>
      <c r="O342" s="36" t="n">
        <f aca="false">SQRT(M342^2+N342^2)</f>
        <v>6.25623201759036</v>
      </c>
      <c r="P342" s="40" t="n">
        <f aca="false">IF(J342="","",MAX(0,J342-1.96*O342/100))</f>
        <v>0.31779236022725</v>
      </c>
      <c r="Q342" s="40" t="n">
        <f aca="false">IF(J342="","",MIN(1,J342+1.96*O342/100))</f>
        <v>0.563036655316792</v>
      </c>
      <c r="R342" s="32" t="str">
        <f aca="false">IF(L342="","",IF(ABS(L342)&lt;=O342,"Yes","No"))</f>
        <v>Yes</v>
      </c>
      <c r="S342" s="32" t="str">
        <f aca="false">IF(L342="","",IF(ABS(L342)&lt;=1.96*O342,"Yes","No"))</f>
        <v>Yes</v>
      </c>
      <c r="T342" s="59" t="n">
        <f aca="false">IF(D342="","",ROUND(SQRT(((D342+G342)*O342/100)^2+(J342*(D342+G342)*0.12018)^2),0))</f>
        <v>16</v>
      </c>
      <c r="U342" s="32"/>
    </row>
    <row r="343" customFormat="false" ht="15" hidden="false" customHeight="false" outlineLevel="0" collapsed="false">
      <c r="A343" s="32" t="s">
        <v>418</v>
      </c>
      <c r="B343" s="32" t="s">
        <v>564</v>
      </c>
      <c r="C343" s="32" t="s">
        <v>565</v>
      </c>
      <c r="D343" s="59" t="n">
        <v>314</v>
      </c>
      <c r="E343" s="59" t="n">
        <v>319</v>
      </c>
      <c r="F343" s="68" t="n">
        <f aca="false">IF(E343="","",D343-E343)</f>
        <v>-5</v>
      </c>
      <c r="G343" s="59" t="n">
        <v>538</v>
      </c>
      <c r="H343" s="59" t="n">
        <v>601</v>
      </c>
      <c r="I343" s="68" t="n">
        <f aca="false">IF(H343="","",G343-H343)</f>
        <v>-63</v>
      </c>
      <c r="J343" s="40" t="n">
        <f aca="false">IF(OR(D343="",D343+G343=0),"",D343/(D343+G343))</f>
        <v>0.368544600938967</v>
      </c>
      <c r="K343" s="40" t="n">
        <f aca="false">IF(E343="","",E343/(E343+H343))</f>
        <v>0.346739130434783</v>
      </c>
      <c r="L343" s="69" t="n">
        <f aca="false">IF(OR(K343="",J343=""),"",(J343-K343)*100)</f>
        <v>2.18054705041845</v>
      </c>
      <c r="M343" s="36" t="n">
        <v>3.13000038523245</v>
      </c>
      <c r="N343" s="36" t="n">
        <v>1.27738870891262</v>
      </c>
      <c r="O343" s="36" t="n">
        <f aca="false">SQRT(M343^2+N343^2)</f>
        <v>3.38062484242377</v>
      </c>
      <c r="P343" s="40" t="n">
        <f aca="false">IF(J343="","",MAX(0,J343-1.96*O343/100))</f>
        <v>0.302284354027461</v>
      </c>
      <c r="Q343" s="40" t="n">
        <f aca="false">IF(J343="","",MIN(1,J343+1.96*O343/100))</f>
        <v>0.434804847850473</v>
      </c>
      <c r="R343" s="32" t="str">
        <f aca="false">IF(L343="","",IF(ABS(L343)&lt;=O343,"Yes","No"))</f>
        <v>Yes</v>
      </c>
      <c r="S343" s="32" t="str">
        <f aca="false">IF(L343="","",IF(ABS(L343)&lt;=1.96*O343,"Yes","No"))</f>
        <v>Yes</v>
      </c>
      <c r="T343" s="59" t="n">
        <f aca="false">IF(D343="","",ROUND(SQRT(((D343+G343)*O343/100)^2+(J343*(D343+G343)*0.07933)^2),0))</f>
        <v>38</v>
      </c>
      <c r="U343" s="32"/>
    </row>
    <row r="344" customFormat="false" ht="15" hidden="false" customHeight="false" outlineLevel="0" collapsed="false">
      <c r="A344" s="32" t="s">
        <v>418</v>
      </c>
      <c r="B344" s="32" t="s">
        <v>564</v>
      </c>
      <c r="C344" s="32" t="s">
        <v>566</v>
      </c>
      <c r="D344" s="59" t="n">
        <v>263</v>
      </c>
      <c r="E344" s="59" t="n">
        <v>273</v>
      </c>
      <c r="F344" s="68" t="n">
        <f aca="false">IF(E344="","",D344-E344)</f>
        <v>-10</v>
      </c>
      <c r="G344" s="59" t="n">
        <v>441</v>
      </c>
      <c r="H344" s="59" t="n">
        <v>469</v>
      </c>
      <c r="I344" s="68" t="n">
        <f aca="false">IF(H344="","",G344-H344)</f>
        <v>-28</v>
      </c>
      <c r="J344" s="40" t="n">
        <f aca="false">IF(OR(D344="",D344+G344=0),"",D344/(D344+G344))</f>
        <v>0.373579545454545</v>
      </c>
      <c r="K344" s="40" t="n">
        <f aca="false">IF(E344="","",E344/(E344+H344))</f>
        <v>0.367924528301887</v>
      </c>
      <c r="L344" s="69" t="n">
        <f aca="false">IF(OR(K344="",J344=""),"",(J344-K344)*100)</f>
        <v>0.56550171526587</v>
      </c>
      <c r="M344" s="36" t="n">
        <v>3.89965734386083</v>
      </c>
      <c r="N344" s="36" t="n">
        <v>1.27738870891262</v>
      </c>
      <c r="O344" s="36" t="n">
        <f aca="false">SQRT(M344^2+N344^2)</f>
        <v>4.10354107000102</v>
      </c>
      <c r="P344" s="40" t="n">
        <f aca="false">IF(J344="","",MAX(0,J344-1.96*O344/100))</f>
        <v>0.293150140482525</v>
      </c>
      <c r="Q344" s="40" t="n">
        <f aca="false">IF(J344="","",MIN(1,J344+1.96*O344/100))</f>
        <v>0.454008950426565</v>
      </c>
      <c r="R344" s="32" t="str">
        <f aca="false">IF(L344="","",IF(ABS(L344)&lt;=O344,"Yes","No"))</f>
        <v>Yes</v>
      </c>
      <c r="S344" s="32" t="str">
        <f aca="false">IF(L344="","",IF(ABS(L344)&lt;=1.96*O344,"Yes","No"))</f>
        <v>Yes</v>
      </c>
      <c r="T344" s="59" t="n">
        <f aca="false">IF(D344="","",ROUND(SQRT(((D344+G344)*O344/100)^2+(J344*(D344+G344)*0.07897)^2),0))</f>
        <v>36</v>
      </c>
      <c r="U344" s="32"/>
    </row>
    <row r="345" customFormat="false" ht="15" hidden="false" customHeight="false" outlineLevel="0" collapsed="false">
      <c r="A345" s="32" t="s">
        <v>418</v>
      </c>
      <c r="B345" s="32" t="s">
        <v>564</v>
      </c>
      <c r="C345" s="32" t="s">
        <v>567</v>
      </c>
      <c r="D345" s="59" t="n">
        <v>209</v>
      </c>
      <c r="E345" s="59" t="n">
        <v>243</v>
      </c>
      <c r="F345" s="68" t="n">
        <f aca="false">IF(E345="","",D345-E345)</f>
        <v>-34</v>
      </c>
      <c r="G345" s="59" t="n">
        <v>377</v>
      </c>
      <c r="H345" s="59" t="n">
        <v>462</v>
      </c>
      <c r="I345" s="68" t="n">
        <f aca="false">IF(H345="","",G345-H345)</f>
        <v>-85</v>
      </c>
      <c r="J345" s="40" t="n">
        <f aca="false">IF(OR(D345="",D345+G345=0),"",D345/(D345+G345))</f>
        <v>0.356655290102389</v>
      </c>
      <c r="K345" s="40" t="n">
        <f aca="false">IF(E345="","",E345/(E345+H345))</f>
        <v>0.34468085106383</v>
      </c>
      <c r="L345" s="69" t="n">
        <f aca="false">IF(OR(K345="",J345=""),"",(J345-K345)*100)</f>
        <v>1.19744390385593</v>
      </c>
      <c r="M345" s="36" t="n">
        <v>3.89965734386083</v>
      </c>
      <c r="N345" s="36" t="n">
        <v>1.27738870891262</v>
      </c>
      <c r="O345" s="36" t="n">
        <f aca="false">SQRT(M345^2+N345^2)</f>
        <v>4.10354107000102</v>
      </c>
      <c r="P345" s="40" t="n">
        <f aca="false">IF(J345="","",MAX(0,J345-1.96*O345/100))</f>
        <v>0.276225885130369</v>
      </c>
      <c r="Q345" s="40" t="n">
        <f aca="false">IF(J345="","",MIN(1,J345+1.96*O345/100))</f>
        <v>0.437084695074409</v>
      </c>
      <c r="R345" s="32" t="str">
        <f aca="false">IF(L345="","",IF(ABS(L345)&lt;=O345,"Yes","No"))</f>
        <v>Yes</v>
      </c>
      <c r="S345" s="32" t="str">
        <f aca="false">IF(L345="","",IF(ABS(L345)&lt;=1.96*O345,"Yes","No"))</f>
        <v>Yes</v>
      </c>
      <c r="T345" s="59" t="n">
        <f aca="false">IF(D345="","",ROUND(SQRT(((D345+G345)*O345/100)^2+(J345*(D345+G345)*0.07897)^2),0))</f>
        <v>29</v>
      </c>
      <c r="U345" s="32"/>
    </row>
    <row r="346" customFormat="false" ht="15" hidden="false" customHeight="false" outlineLevel="0" collapsed="false">
      <c r="A346" s="32" t="s">
        <v>418</v>
      </c>
      <c r="B346" s="32" t="s">
        <v>564</v>
      </c>
      <c r="C346" s="32" t="s">
        <v>568</v>
      </c>
      <c r="D346" s="59" t="n">
        <v>216</v>
      </c>
      <c r="E346" s="59" t="n">
        <v>241</v>
      </c>
      <c r="F346" s="68" t="n">
        <f aca="false">IF(E346="","",D346-E346)</f>
        <v>-25</v>
      </c>
      <c r="G346" s="59" t="n">
        <v>394</v>
      </c>
      <c r="H346" s="59" t="n">
        <v>466</v>
      </c>
      <c r="I346" s="68" t="n">
        <f aca="false">IF(H346="","",G346-H346)</f>
        <v>-72</v>
      </c>
      <c r="J346" s="40" t="n">
        <f aca="false">IF(OR(D346="",D346+G346=0),"",D346/(D346+G346))</f>
        <v>0.354098360655738</v>
      </c>
      <c r="K346" s="40" t="n">
        <f aca="false">IF(E346="","",E346/(E346+H346))</f>
        <v>0.340876944837341</v>
      </c>
      <c r="L346" s="69" t="n">
        <f aca="false">IF(OR(K346="",J346=""),"",(J346-K346)*100)</f>
        <v>1.32214158183968</v>
      </c>
      <c r="M346" s="36" t="n">
        <v>3.89965734386083</v>
      </c>
      <c r="N346" s="36" t="n">
        <v>1.27738870891262</v>
      </c>
      <c r="O346" s="36" t="n">
        <f aca="false">SQRT(M346^2+N346^2)</f>
        <v>4.10354107000102</v>
      </c>
      <c r="P346" s="40" t="n">
        <f aca="false">IF(J346="","",MAX(0,J346-1.96*O346/100))</f>
        <v>0.273668955683718</v>
      </c>
      <c r="Q346" s="40" t="n">
        <f aca="false">IF(J346="","",MIN(1,J346+1.96*O346/100))</f>
        <v>0.434527765627758</v>
      </c>
      <c r="R346" s="32" t="str">
        <f aca="false">IF(L346="","",IF(ABS(L346)&lt;=O346,"Yes","No"))</f>
        <v>Yes</v>
      </c>
      <c r="S346" s="32" t="str">
        <f aca="false">IF(L346="","",IF(ABS(L346)&lt;=1.96*O346,"Yes","No"))</f>
        <v>Yes</v>
      </c>
      <c r="T346" s="59" t="n">
        <f aca="false">IF(D346="","",ROUND(SQRT(((D346+G346)*O346/100)^2+(J346*(D346+G346)*0.07897)^2),0))</f>
        <v>30</v>
      </c>
      <c r="U346" s="32"/>
    </row>
    <row r="347" customFormat="false" ht="15" hidden="false" customHeight="false" outlineLevel="0" collapsed="false">
      <c r="A347" s="32" t="s">
        <v>418</v>
      </c>
      <c r="B347" s="32" t="s">
        <v>569</v>
      </c>
      <c r="C347" s="32" t="s">
        <v>570</v>
      </c>
      <c r="D347" s="59" t="n">
        <v>61</v>
      </c>
      <c r="E347" s="59" t="n">
        <v>65</v>
      </c>
      <c r="F347" s="68" t="n">
        <f aca="false">IF(E347="","",D347-E347)</f>
        <v>-4</v>
      </c>
      <c r="G347" s="59" t="n">
        <v>117</v>
      </c>
      <c r="H347" s="59" t="n">
        <v>129</v>
      </c>
      <c r="I347" s="68" t="n">
        <f aca="false">IF(H347="","",G347-H347)</f>
        <v>-12</v>
      </c>
      <c r="J347" s="40" t="n">
        <f aca="false">IF(OR(D347="",D347+G347=0),"",D347/(D347+G347))</f>
        <v>0.342696629213483</v>
      </c>
      <c r="K347" s="40" t="n">
        <f aca="false">IF(E347="","",E347/(E347+H347))</f>
        <v>0.335051546391753</v>
      </c>
      <c r="L347" s="69" t="n">
        <f aca="false">IF(OR(K347="",J347=""),"",(J347-K347)*100)</f>
        <v>0.76450828217306</v>
      </c>
      <c r="M347" s="36" t="n">
        <v>6.1244360674486</v>
      </c>
      <c r="N347" s="36" t="n">
        <v>1.27738870891262</v>
      </c>
      <c r="O347" s="36" t="n">
        <f aca="false">SQRT(M347^2+N347^2)</f>
        <v>6.25623201759036</v>
      </c>
      <c r="P347" s="40" t="n">
        <f aca="false">IF(J347="","",MAX(0,J347-1.96*O347/100))</f>
        <v>0.220074481668712</v>
      </c>
      <c r="Q347" s="40" t="n">
        <f aca="false">IF(J347="","",MIN(1,J347+1.96*O347/100))</f>
        <v>0.465318776758254</v>
      </c>
      <c r="R347" s="32" t="str">
        <f aca="false">IF(L347="","",IF(ABS(L347)&lt;=O347,"Yes","No"))</f>
        <v>Yes</v>
      </c>
      <c r="S347" s="32" t="str">
        <f aca="false">IF(L347="","",IF(ABS(L347)&lt;=1.96*O347,"Yes","No"))</f>
        <v>Yes</v>
      </c>
      <c r="T347" s="59" t="n">
        <f aca="false">IF(D347="","",ROUND(SQRT(((D347+G347)*O347/100)^2+(J347*(D347+G347)*0.12018)^2),0))</f>
        <v>13</v>
      </c>
      <c r="U347" s="32"/>
    </row>
    <row r="348" customFormat="false" ht="15" hidden="false" customHeight="false" outlineLevel="0" collapsed="false">
      <c r="A348" s="32" t="s">
        <v>418</v>
      </c>
      <c r="B348" s="32" t="s">
        <v>571</v>
      </c>
      <c r="C348" s="32" t="s">
        <v>572</v>
      </c>
      <c r="D348" s="59" t="n">
        <v>264</v>
      </c>
      <c r="E348" s="59" t="n">
        <v>258</v>
      </c>
      <c r="F348" s="68" t="n">
        <f aca="false">IF(E348="","",D348-E348)</f>
        <v>6</v>
      </c>
      <c r="G348" s="59" t="n">
        <v>391</v>
      </c>
      <c r="H348" s="59" t="n">
        <v>418</v>
      </c>
      <c r="I348" s="68" t="n">
        <f aca="false">IF(H348="","",G348-H348)</f>
        <v>-27</v>
      </c>
      <c r="J348" s="40" t="n">
        <f aca="false">IF(OR(D348="",D348+G348=0),"",D348/(D348+G348))</f>
        <v>0.403053435114504</v>
      </c>
      <c r="K348" s="40" t="n">
        <f aca="false">IF(E348="","",E348/(E348+H348))</f>
        <v>0.381656804733728</v>
      </c>
      <c r="L348" s="69" t="n">
        <f aca="false">IF(OR(K348="",J348=""),"",(J348-K348)*100)</f>
        <v>2.1396630380776</v>
      </c>
      <c r="M348" s="36" t="n">
        <v>3.89965734386083</v>
      </c>
      <c r="N348" s="36" t="n">
        <v>1.27738870891262</v>
      </c>
      <c r="O348" s="36" t="n">
        <f aca="false">SQRT(M348^2+N348^2)</f>
        <v>4.10354107000102</v>
      </c>
      <c r="P348" s="40" t="n">
        <f aca="false">IF(J348="","",MAX(0,J348-1.96*O348/100))</f>
        <v>0.322624030142484</v>
      </c>
      <c r="Q348" s="40" t="n">
        <f aca="false">IF(J348="","",MIN(1,J348+1.96*O348/100))</f>
        <v>0.483482840086524</v>
      </c>
      <c r="R348" s="32" t="str">
        <f aca="false">IF(L348="","",IF(ABS(L348)&lt;=O348,"Yes","No"))</f>
        <v>Yes</v>
      </c>
      <c r="S348" s="32" t="str">
        <f aca="false">IF(L348="","",IF(ABS(L348)&lt;=1.96*O348,"Yes","No"))</f>
        <v>Yes</v>
      </c>
      <c r="T348" s="59" t="n">
        <f aca="false">IF(D348="","",ROUND(SQRT(((D348+G348)*O348/100)^2+(J348*(D348+G348)*0.07897)^2),0))</f>
        <v>34</v>
      </c>
      <c r="U348" s="32"/>
    </row>
    <row r="349" customFormat="false" ht="15" hidden="false" customHeight="false" outlineLevel="0" collapsed="false">
      <c r="A349" s="32" t="s">
        <v>418</v>
      </c>
      <c r="B349" s="32" t="s">
        <v>573</v>
      </c>
      <c r="C349" s="32" t="s">
        <v>574</v>
      </c>
      <c r="D349" s="59" t="n">
        <v>140</v>
      </c>
      <c r="E349" s="59" t="n">
        <v>160</v>
      </c>
      <c r="F349" s="68" t="n">
        <f aca="false">IF(E349="","",D349-E349)</f>
        <v>-20</v>
      </c>
      <c r="G349" s="59" t="n">
        <v>194</v>
      </c>
      <c r="H349" s="59" t="n">
        <v>227</v>
      </c>
      <c r="I349" s="68" t="n">
        <f aca="false">IF(H349="","",G349-H349)</f>
        <v>-33</v>
      </c>
      <c r="J349" s="40" t="n">
        <f aca="false">IF(OR(D349="",D349+G349=0),"",D349/(D349+G349))</f>
        <v>0.419161676646707</v>
      </c>
      <c r="K349" s="40" t="n">
        <f aca="false">IF(E349="","",E349/(E349+H349))</f>
        <v>0.41343669250646</v>
      </c>
      <c r="L349" s="69" t="n">
        <f aca="false">IF(OR(K349="",J349=""),"",(J349-K349)*100)</f>
        <v>0.572498414024664</v>
      </c>
      <c r="M349" s="36" t="n">
        <v>6.1244360674486</v>
      </c>
      <c r="N349" s="36" t="n">
        <v>1.27738870891262</v>
      </c>
      <c r="O349" s="36" t="n">
        <f aca="false">SQRT(M349^2+N349^2)</f>
        <v>6.25623201759036</v>
      </c>
      <c r="P349" s="40" t="n">
        <f aca="false">IF(J349="","",MAX(0,J349-1.96*O349/100))</f>
        <v>0.296539529101936</v>
      </c>
      <c r="Q349" s="40" t="n">
        <f aca="false">IF(J349="","",MIN(1,J349+1.96*O349/100))</f>
        <v>0.541783824191478</v>
      </c>
      <c r="R349" s="32" t="str">
        <f aca="false">IF(L349="","",IF(ABS(L349)&lt;=O349,"Yes","No"))</f>
        <v>Yes</v>
      </c>
      <c r="S349" s="32" t="str">
        <f aca="false">IF(L349="","",IF(ABS(L349)&lt;=1.96*O349,"Yes","No"))</f>
        <v>Yes</v>
      </c>
      <c r="T349" s="59" t="n">
        <f aca="false">IF(D349="","",ROUND(SQRT(((D349+G349)*O349/100)^2+(J349*(D349+G349)*0.12018)^2),0))</f>
        <v>27</v>
      </c>
      <c r="U349" s="32"/>
    </row>
    <row r="350" customFormat="false" ht="15" hidden="false" customHeight="false" outlineLevel="0" collapsed="false">
      <c r="A350" s="32" t="s">
        <v>418</v>
      </c>
      <c r="B350" s="32" t="s">
        <v>575</v>
      </c>
      <c r="C350" s="32" t="s">
        <v>576</v>
      </c>
      <c r="D350" s="59" t="n">
        <v>223</v>
      </c>
      <c r="E350" s="59" t="n">
        <v>243</v>
      </c>
      <c r="F350" s="68" t="n">
        <f aca="false">IF(E350="","",D350-E350)</f>
        <v>-20</v>
      </c>
      <c r="G350" s="59" t="n">
        <v>300</v>
      </c>
      <c r="H350" s="59" t="n">
        <v>318</v>
      </c>
      <c r="I350" s="68" t="n">
        <f aca="false">IF(H350="","",G350-H350)</f>
        <v>-18</v>
      </c>
      <c r="J350" s="40" t="n">
        <f aca="false">IF(OR(D350="",D350+G350=0),"",D350/(D350+G350))</f>
        <v>0.426386233269598</v>
      </c>
      <c r="K350" s="40" t="n">
        <f aca="false">IF(E350="","",E350/(E350+H350))</f>
        <v>0.433155080213904</v>
      </c>
      <c r="L350" s="69" t="n">
        <f aca="false">IF(OR(K350="",J350=""),"",(J350-K350)*100)</f>
        <v>-0.67688469443053</v>
      </c>
      <c r="M350" s="36" t="n">
        <v>6.1244360674486</v>
      </c>
      <c r="N350" s="36" t="n">
        <v>1.27738870891262</v>
      </c>
      <c r="O350" s="36" t="n">
        <f aca="false">SQRT(M350^2+N350^2)</f>
        <v>6.25623201759036</v>
      </c>
      <c r="P350" s="40" t="n">
        <f aca="false">IF(J350="","",MAX(0,J350-1.96*O350/100))</f>
        <v>0.303764085724827</v>
      </c>
      <c r="Q350" s="40" t="n">
        <f aca="false">IF(J350="","",MIN(1,J350+1.96*O350/100))</f>
        <v>0.54900838081437</v>
      </c>
      <c r="R350" s="32" t="str">
        <f aca="false">IF(L350="","",IF(ABS(L350)&lt;=O350,"Yes","No"))</f>
        <v>Yes</v>
      </c>
      <c r="S350" s="32" t="str">
        <f aca="false">IF(L350="","",IF(ABS(L350)&lt;=1.96*O350,"Yes","No"))</f>
        <v>Yes</v>
      </c>
      <c r="T350" s="59" t="n">
        <f aca="false">IF(D350="","",ROUND(SQRT(((D350+G350)*O350/100)^2+(J350*(D350+G350)*0.12018)^2),0))</f>
        <v>42</v>
      </c>
      <c r="U350" s="32"/>
    </row>
    <row r="351" customFormat="false" ht="15" hidden="false" customHeight="false" outlineLevel="0" collapsed="false">
      <c r="A351" s="32" t="s">
        <v>418</v>
      </c>
      <c r="B351" s="32" t="s">
        <v>577</v>
      </c>
      <c r="C351" s="32" t="s">
        <v>578</v>
      </c>
      <c r="D351" s="59" t="n">
        <v>241</v>
      </c>
      <c r="E351" s="59" t="n">
        <v>242</v>
      </c>
      <c r="F351" s="68" t="n">
        <f aca="false">IF(E351="","",D351-E351)</f>
        <v>-1</v>
      </c>
      <c r="G351" s="59" t="n">
        <v>521</v>
      </c>
      <c r="H351" s="59" t="n">
        <v>587</v>
      </c>
      <c r="I351" s="68" t="n">
        <f aca="false">IF(H351="","",G351-H351)</f>
        <v>-66</v>
      </c>
      <c r="J351" s="40" t="n">
        <f aca="false">IF(OR(D351="",D351+G351=0),"",D351/(D351+G351))</f>
        <v>0.316272965879265</v>
      </c>
      <c r="K351" s="40" t="n">
        <f aca="false">IF(E351="","",E351/(E351+H351))</f>
        <v>0.291917973462002</v>
      </c>
      <c r="L351" s="69" t="n">
        <f aca="false">IF(OR(K351="",J351=""),"",(J351-K351)*100)</f>
        <v>2.43549924172626</v>
      </c>
      <c r="M351" s="36" t="n">
        <v>3.89965734386083</v>
      </c>
      <c r="N351" s="36" t="n">
        <v>1.27738870891262</v>
      </c>
      <c r="O351" s="36" t="n">
        <f aca="false">SQRT(M351^2+N351^2)</f>
        <v>4.10354107000102</v>
      </c>
      <c r="P351" s="40" t="n">
        <f aca="false">IF(J351="","",MAX(0,J351-1.96*O351/100))</f>
        <v>0.235843560907245</v>
      </c>
      <c r="Q351" s="40" t="n">
        <f aca="false">IF(J351="","",MIN(1,J351+1.96*O351/100))</f>
        <v>0.396702370851285</v>
      </c>
      <c r="R351" s="32" t="str">
        <f aca="false">IF(L351="","",IF(ABS(L351)&lt;=O351,"Yes","No"))</f>
        <v>Yes</v>
      </c>
      <c r="S351" s="32" t="str">
        <f aca="false">IF(L351="","",IF(ABS(L351)&lt;=1.96*O351,"Yes","No"))</f>
        <v>Yes</v>
      </c>
      <c r="T351" s="59" t="n">
        <f aca="false">IF(D351="","",ROUND(SQRT(((D351+G351)*O351/100)^2+(J351*(D351+G351)*0.07897)^2),0))</f>
        <v>37</v>
      </c>
      <c r="U351" s="32"/>
    </row>
    <row r="352" customFormat="false" ht="15" hidden="false" customHeight="false" outlineLevel="0" collapsed="false">
      <c r="A352" s="32" t="s">
        <v>418</v>
      </c>
      <c r="B352" s="32" t="s">
        <v>577</v>
      </c>
      <c r="C352" s="32" t="s">
        <v>579</v>
      </c>
      <c r="D352" s="59" t="n">
        <v>182</v>
      </c>
      <c r="E352" s="59" t="n">
        <v>194</v>
      </c>
      <c r="F352" s="68" t="n">
        <f aca="false">IF(E352="","",D352-E352)</f>
        <v>-12</v>
      </c>
      <c r="G352" s="59" t="n">
        <v>348</v>
      </c>
      <c r="H352" s="59" t="n">
        <v>394</v>
      </c>
      <c r="I352" s="68" t="n">
        <f aca="false">IF(H352="","",G352-H352)</f>
        <v>-46</v>
      </c>
      <c r="J352" s="40" t="n">
        <f aca="false">IF(OR(D352="",D352+G352=0),"",D352/(D352+G352))</f>
        <v>0.343396226415094</v>
      </c>
      <c r="K352" s="40" t="n">
        <f aca="false">IF(E352="","",E352/(E352+H352))</f>
        <v>0.329931972789116</v>
      </c>
      <c r="L352" s="69" t="n">
        <f aca="false">IF(OR(K352="",J352=""),"",(J352-K352)*100)</f>
        <v>1.34642536259787</v>
      </c>
      <c r="M352" s="36" t="n">
        <v>3.89965734386083</v>
      </c>
      <c r="N352" s="36" t="n">
        <v>1.27738870891262</v>
      </c>
      <c r="O352" s="36" t="n">
        <f aca="false">SQRT(M352^2+N352^2)</f>
        <v>4.10354107000102</v>
      </c>
      <c r="P352" s="40" t="n">
        <f aca="false">IF(J352="","",MAX(0,J352-1.96*O352/100))</f>
        <v>0.262966821443074</v>
      </c>
      <c r="Q352" s="40" t="n">
        <f aca="false">IF(J352="","",MIN(1,J352+1.96*O352/100))</f>
        <v>0.423825631387114</v>
      </c>
      <c r="R352" s="32" t="str">
        <f aca="false">IF(L352="","",IF(ABS(L352)&lt;=O352,"Yes","No"))</f>
        <v>Yes</v>
      </c>
      <c r="S352" s="32" t="str">
        <f aca="false">IF(L352="","",IF(ABS(L352)&lt;=1.96*O352,"Yes","No"))</f>
        <v>Yes</v>
      </c>
      <c r="T352" s="59" t="n">
        <f aca="false">IF(D352="","",ROUND(SQRT(((D352+G352)*O352/100)^2+(J352*(D352+G352)*0.07897)^2),0))</f>
        <v>26</v>
      </c>
      <c r="U352" s="32"/>
    </row>
    <row r="353" customFormat="false" ht="15" hidden="false" customHeight="false" outlineLevel="0" collapsed="false">
      <c r="A353" s="32" t="s">
        <v>418</v>
      </c>
      <c r="B353" s="32" t="s">
        <v>577</v>
      </c>
      <c r="C353" s="32" t="s">
        <v>580</v>
      </c>
      <c r="D353" s="59" t="n">
        <v>139</v>
      </c>
      <c r="E353" s="59" t="n">
        <v>151</v>
      </c>
      <c r="F353" s="68" t="n">
        <f aca="false">IF(E353="","",D353-E353)</f>
        <v>-12</v>
      </c>
      <c r="G353" s="59" t="n">
        <v>294</v>
      </c>
      <c r="H353" s="59" t="n">
        <v>358</v>
      </c>
      <c r="I353" s="68" t="n">
        <f aca="false">IF(H353="","",G353-H353)</f>
        <v>-64</v>
      </c>
      <c r="J353" s="40" t="n">
        <f aca="false">IF(OR(D353="",D353+G353=0),"",D353/(D353+G353))</f>
        <v>0.321016166281755</v>
      </c>
      <c r="K353" s="40" t="n">
        <f aca="false">IF(E353="","",E353/(E353+H353))</f>
        <v>0.296660117878193</v>
      </c>
      <c r="L353" s="69" t="n">
        <f aca="false">IF(OR(K353="",J353=""),"",(J353-K353)*100)</f>
        <v>2.43560484035627</v>
      </c>
      <c r="M353" s="36" t="n">
        <v>6.1244360674486</v>
      </c>
      <c r="N353" s="36" t="n">
        <v>1.27738870891262</v>
      </c>
      <c r="O353" s="36" t="n">
        <f aca="false">SQRT(M353^2+N353^2)</f>
        <v>6.25623201759036</v>
      </c>
      <c r="P353" s="40" t="n">
        <f aca="false">IF(J353="","",MAX(0,J353-1.96*O353/100))</f>
        <v>0.198394018736984</v>
      </c>
      <c r="Q353" s="40" t="n">
        <f aca="false">IF(J353="","",MIN(1,J353+1.96*O353/100))</f>
        <v>0.443638313826526</v>
      </c>
      <c r="R353" s="32" t="str">
        <f aca="false">IF(L353="","",IF(ABS(L353)&lt;=O353,"Yes","No"))</f>
        <v>Yes</v>
      </c>
      <c r="S353" s="32" t="str">
        <f aca="false">IF(L353="","",IF(ABS(L353)&lt;=1.96*O353,"Yes","No"))</f>
        <v>Yes</v>
      </c>
      <c r="T353" s="59" t="n">
        <f aca="false">IF(D353="","",ROUND(SQRT(((D353+G353)*O353/100)^2+(J353*(D353+G353)*0.12018)^2),0))</f>
        <v>32</v>
      </c>
      <c r="U353" s="32"/>
    </row>
    <row r="354" customFormat="false" ht="15" hidden="false" customHeight="false" outlineLevel="0" collapsed="false">
      <c r="A354" s="32" t="s">
        <v>418</v>
      </c>
      <c r="B354" s="32" t="s">
        <v>577</v>
      </c>
      <c r="C354" s="32" t="s">
        <v>581</v>
      </c>
      <c r="D354" s="59" t="n">
        <v>151</v>
      </c>
      <c r="E354" s="59" t="n">
        <v>161</v>
      </c>
      <c r="F354" s="68" t="n">
        <f aca="false">IF(E354="","",D354-E354)</f>
        <v>-10</v>
      </c>
      <c r="G354" s="59" t="n">
        <v>303</v>
      </c>
      <c r="H354" s="59" t="n">
        <v>314</v>
      </c>
      <c r="I354" s="68" t="n">
        <f aca="false">IF(H354="","",G354-H354)</f>
        <v>-11</v>
      </c>
      <c r="J354" s="40" t="n">
        <f aca="false">IF(OR(D354="",D354+G354=0),"",D354/(D354+G354))</f>
        <v>0.332599118942731</v>
      </c>
      <c r="K354" s="40" t="n">
        <f aca="false">IF(E354="","",E354/(E354+H354))</f>
        <v>0.338947368421053</v>
      </c>
      <c r="L354" s="69" t="n">
        <f aca="false">IF(OR(K354="",J354=""),"",(J354-K354)*100)</f>
        <v>-0.634824947832136</v>
      </c>
      <c r="M354" s="36" t="n">
        <v>6.1244360674486</v>
      </c>
      <c r="N354" s="36" t="n">
        <v>1.27738870891262</v>
      </c>
      <c r="O354" s="36" t="n">
        <f aca="false">SQRT(M354^2+N354^2)</f>
        <v>6.25623201759036</v>
      </c>
      <c r="P354" s="40" t="n">
        <f aca="false">IF(J354="","",MAX(0,J354-1.96*O354/100))</f>
        <v>0.20997697139796</v>
      </c>
      <c r="Q354" s="40" t="n">
        <f aca="false">IF(J354="","",MIN(1,J354+1.96*O354/100))</f>
        <v>0.455221266487502</v>
      </c>
      <c r="R354" s="32" t="str">
        <f aca="false">IF(L354="","",IF(ABS(L354)&lt;=O354,"Yes","No"))</f>
        <v>Yes</v>
      </c>
      <c r="S354" s="32" t="str">
        <f aca="false">IF(L354="","",IF(ABS(L354)&lt;=1.96*O354,"Yes","No"))</f>
        <v>Yes</v>
      </c>
      <c r="T354" s="59" t="n">
        <f aca="false">IF(D354="","",ROUND(SQRT(((D354+G354)*O354/100)^2+(J354*(D354+G354)*0.12018)^2),0))</f>
        <v>34</v>
      </c>
      <c r="U354" s="32"/>
    </row>
    <row r="355" customFormat="false" ht="15" hidden="false" customHeight="false" outlineLevel="0" collapsed="false">
      <c r="A355" s="32" t="s">
        <v>418</v>
      </c>
      <c r="B355" s="32" t="s">
        <v>577</v>
      </c>
      <c r="C355" s="32" t="s">
        <v>582</v>
      </c>
      <c r="D355" s="59" t="n">
        <v>253</v>
      </c>
      <c r="E355" s="59" t="n">
        <v>282</v>
      </c>
      <c r="F355" s="68" t="n">
        <f aca="false">IF(E355="","",D355-E355)</f>
        <v>-29</v>
      </c>
      <c r="G355" s="59" t="n">
        <v>415</v>
      </c>
      <c r="H355" s="59" t="n">
        <v>442</v>
      </c>
      <c r="I355" s="68" t="n">
        <f aca="false">IF(H355="","",G355-H355)</f>
        <v>-27</v>
      </c>
      <c r="J355" s="40" t="n">
        <f aca="false">IF(OR(D355="",D355+G355=0),"",D355/(D355+G355))</f>
        <v>0.37874251497006</v>
      </c>
      <c r="K355" s="40" t="n">
        <f aca="false">IF(E355="","",E355/(E355+H355))</f>
        <v>0.389502762430939</v>
      </c>
      <c r="L355" s="69" t="n">
        <f aca="false">IF(OR(K355="",J355=""),"",(J355-K355)*100)</f>
        <v>-1.07602474608793</v>
      </c>
      <c r="M355" s="36" t="n">
        <v>3.89965734386083</v>
      </c>
      <c r="N355" s="36" t="n">
        <v>1.27738870891262</v>
      </c>
      <c r="O355" s="36" t="n">
        <f aca="false">SQRT(M355^2+N355^2)</f>
        <v>4.10354107000102</v>
      </c>
      <c r="P355" s="40" t="n">
        <f aca="false">IF(J355="","",MAX(0,J355-1.96*O355/100))</f>
        <v>0.29831310999804</v>
      </c>
      <c r="Q355" s="40" t="n">
        <f aca="false">IF(J355="","",MIN(1,J355+1.96*O355/100))</f>
        <v>0.45917191994208</v>
      </c>
      <c r="R355" s="32" t="str">
        <f aca="false">IF(L355="","",IF(ABS(L355)&lt;=O355,"Yes","No"))</f>
        <v>Yes</v>
      </c>
      <c r="S355" s="32" t="str">
        <f aca="false">IF(L355="","",IF(ABS(L355)&lt;=1.96*O355,"Yes","No"))</f>
        <v>Yes</v>
      </c>
      <c r="T355" s="59" t="n">
        <f aca="false">IF(D355="","",ROUND(SQRT(((D355+G355)*O355/100)^2+(J355*(D355+G355)*0.07897)^2),0))</f>
        <v>34</v>
      </c>
      <c r="U355" s="32"/>
    </row>
    <row r="356" customFormat="false" ht="15" hidden="false" customHeight="false" outlineLevel="0" collapsed="false">
      <c r="A356" s="32" t="s">
        <v>418</v>
      </c>
      <c r="B356" s="32" t="s">
        <v>583</v>
      </c>
      <c r="C356" s="32" t="s">
        <v>584</v>
      </c>
      <c r="D356" s="59" t="n">
        <v>778</v>
      </c>
      <c r="E356" s="59" t="n">
        <v>922</v>
      </c>
      <c r="F356" s="68" t="n">
        <f aca="false">IF(E356="","",D356-E356)</f>
        <v>-144</v>
      </c>
      <c r="G356" s="59" t="n">
        <v>781</v>
      </c>
      <c r="H356" s="59" t="n">
        <v>894</v>
      </c>
      <c r="I356" s="68" t="n">
        <f aca="false">IF(H356="","",G356-H356)</f>
        <v>-113</v>
      </c>
      <c r="J356" s="40" t="n">
        <f aca="false">IF(OR(D356="",D356+G356=0),"",D356/(D356+G356))</f>
        <v>0.49903784477229</v>
      </c>
      <c r="K356" s="40" t="n">
        <f aca="false">IF(E356="","",E356/(E356+H356))</f>
        <v>0.507709251101322</v>
      </c>
      <c r="L356" s="69" t="n">
        <f aca="false">IF(OR(K356="",J356=""),"",(J356-K356)*100)</f>
        <v>-0.867140632903168</v>
      </c>
      <c r="M356" s="36" t="n">
        <v>3.13000038523245</v>
      </c>
      <c r="N356" s="36" t="n">
        <v>1.27738870891262</v>
      </c>
      <c r="O356" s="36" t="n">
        <f aca="false">SQRT(M356^2+N356^2)</f>
        <v>3.38062484242377</v>
      </c>
      <c r="P356" s="40" t="n">
        <f aca="false">IF(J356="","",MAX(0,J356-1.96*O356/100))</f>
        <v>0.432777597860784</v>
      </c>
      <c r="Q356" s="40" t="n">
        <f aca="false">IF(J356="","",MIN(1,J356+1.96*O356/100))</f>
        <v>0.565298091683796</v>
      </c>
      <c r="R356" s="32" t="str">
        <f aca="false">IF(L356="","",IF(ABS(L356)&lt;=O356,"Yes","No"))</f>
        <v>Yes</v>
      </c>
      <c r="S356" s="32" t="str">
        <f aca="false">IF(L356="","",IF(ABS(L356)&lt;=1.96*O356,"Yes","No"))</f>
        <v>Yes</v>
      </c>
      <c r="T356" s="59" t="n">
        <f aca="false">IF(D356="","",ROUND(SQRT(((D356+G356)*O356/100)^2+(J356*(D356+G356)*0.07933)^2),0))</f>
        <v>81</v>
      </c>
      <c r="U356" s="32"/>
    </row>
    <row r="357" customFormat="false" ht="15" hidden="false" customHeight="false" outlineLevel="0" collapsed="false">
      <c r="A357" s="32" t="s">
        <v>418</v>
      </c>
      <c r="B357" s="32" t="s">
        <v>583</v>
      </c>
      <c r="C357" s="32" t="s">
        <v>585</v>
      </c>
      <c r="D357" s="59" t="n">
        <v>271</v>
      </c>
      <c r="E357" s="59"/>
      <c r="F357" s="68" t="str">
        <f aca="false">IF(E357="","",D357-E357)</f>
        <v/>
      </c>
      <c r="G357" s="59" t="n">
        <v>261</v>
      </c>
      <c r="H357" s="59"/>
      <c r="I357" s="68" t="str">
        <f aca="false">IF(H357="","",G357-H357)</f>
        <v/>
      </c>
      <c r="J357" s="40" t="n">
        <f aca="false">IF(OR(D357="",D357+G357=0),"",D357/(D357+G357))</f>
        <v>0.509398496240602</v>
      </c>
      <c r="K357" s="40" t="str">
        <f aca="false">IF(E357="","",E357/(E357+H357))</f>
        <v/>
      </c>
      <c r="L357" s="69" t="str">
        <f aca="false">IF(OR(K357="",J357=""),"",(J357-K357)*100)</f>
        <v/>
      </c>
      <c r="M357" s="36" t="n">
        <v>3.89965734386083</v>
      </c>
      <c r="N357" s="36" t="n">
        <v>1.27738870891262</v>
      </c>
      <c r="O357" s="36" t="n">
        <f aca="false">SQRT(M357^2+N357^2)</f>
        <v>4.10354107000102</v>
      </c>
      <c r="P357" s="40" t="n">
        <f aca="false">IF(J357="","",MAX(0,J357-1.96*O357/100))</f>
        <v>0.428969091268582</v>
      </c>
      <c r="Q357" s="40" t="n">
        <f aca="false">IF(J357="","",MIN(1,J357+1.96*O357/100))</f>
        <v>0.589827901212622</v>
      </c>
      <c r="R357" s="32" t="str">
        <f aca="false">IF(L357="","",IF(ABS(L357)&lt;=O357,"Yes","No"))</f>
        <v/>
      </c>
      <c r="S357" s="32" t="str">
        <f aca="false">IF(L357="","",IF(ABS(L357)&lt;=1.96*O357,"Yes","No"))</f>
        <v/>
      </c>
      <c r="T357" s="59" t="n">
        <f aca="false">IF(D357="","",ROUND(SQRT(((D357+G357)*O357/100)^2+(J357*(D357+G357)*0.07897)^2),0))</f>
        <v>31</v>
      </c>
      <c r="U357" s="32" t="s">
        <v>774</v>
      </c>
    </row>
    <row r="358" customFormat="false" ht="15" hidden="false" customHeight="false" outlineLevel="0" collapsed="false">
      <c r="A358" s="32" t="s">
        <v>418</v>
      </c>
      <c r="B358" s="32" t="s">
        <v>583</v>
      </c>
      <c r="C358" s="32" t="s">
        <v>586</v>
      </c>
      <c r="D358" s="59" t="n">
        <v>631</v>
      </c>
      <c r="E358" s="59" t="n">
        <v>653</v>
      </c>
      <c r="F358" s="68" t="n">
        <f aca="false">IF(E358="","",D358-E358)</f>
        <v>-22</v>
      </c>
      <c r="G358" s="59" t="n">
        <v>599</v>
      </c>
      <c r="H358" s="59" t="n">
        <v>694</v>
      </c>
      <c r="I358" s="68" t="n">
        <f aca="false">IF(H358="","",G358-H358)</f>
        <v>-95</v>
      </c>
      <c r="J358" s="40" t="n">
        <f aca="false">IF(OR(D358="",D358+G358=0),"",D358/(D358+G358))</f>
        <v>0.513008130081301</v>
      </c>
      <c r="K358" s="40" t="n">
        <f aca="false">IF(E358="","",E358/(E358+H358))</f>
        <v>0.484780994803267</v>
      </c>
      <c r="L358" s="69" t="n">
        <f aca="false">IF(OR(K358="",J358=""),"",(J358-K358)*100)</f>
        <v>2.82271352780343</v>
      </c>
      <c r="M358" s="36" t="n">
        <v>3.13000038523245</v>
      </c>
      <c r="N358" s="36" t="n">
        <v>1.27738870891262</v>
      </c>
      <c r="O358" s="36" t="n">
        <f aca="false">SQRT(M358^2+N358^2)</f>
        <v>3.38062484242377</v>
      </c>
      <c r="P358" s="40" t="n">
        <f aca="false">IF(J358="","",MAX(0,J358-1.96*O358/100))</f>
        <v>0.446747883169795</v>
      </c>
      <c r="Q358" s="40" t="n">
        <f aca="false">IF(J358="","",MIN(1,J358+1.96*O358/100))</f>
        <v>0.579268376992807</v>
      </c>
      <c r="R358" s="32" t="str">
        <f aca="false">IF(L358="","",IF(ABS(L358)&lt;=O358,"Yes","No"))</f>
        <v>Yes</v>
      </c>
      <c r="S358" s="32" t="str">
        <f aca="false">IF(L358="","",IF(ABS(L358)&lt;=1.96*O358,"Yes","No"))</f>
        <v>Yes</v>
      </c>
      <c r="T358" s="59" t="n">
        <f aca="false">IF(D358="","",ROUND(SQRT(((D358+G358)*O358/100)^2+(J358*(D358+G358)*0.07933)^2),0))</f>
        <v>65</v>
      </c>
      <c r="U358" s="32"/>
    </row>
    <row r="359" customFormat="false" ht="15" hidden="false" customHeight="false" outlineLevel="0" collapsed="false">
      <c r="A359" s="32" t="s">
        <v>418</v>
      </c>
      <c r="B359" s="32" t="s">
        <v>583</v>
      </c>
      <c r="C359" s="32" t="s">
        <v>587</v>
      </c>
      <c r="D359" s="59" t="n">
        <v>193</v>
      </c>
      <c r="E359" s="59"/>
      <c r="F359" s="68" t="str">
        <f aca="false">IF(E359="","",D359-E359)</f>
        <v/>
      </c>
      <c r="G359" s="59" t="n">
        <v>191</v>
      </c>
      <c r="H359" s="59"/>
      <c r="I359" s="68" t="str">
        <f aca="false">IF(H359="","",G359-H359)</f>
        <v/>
      </c>
      <c r="J359" s="40" t="n">
        <f aca="false">IF(OR(D359="",D359+G359=0),"",D359/(D359+G359))</f>
        <v>0.502604166666667</v>
      </c>
      <c r="K359" s="40" t="str">
        <f aca="false">IF(E359="","",E359/(E359+H359))</f>
        <v/>
      </c>
      <c r="L359" s="69" t="str">
        <f aca="false">IF(OR(K359="",J359=""),"",(J359-K359)*100)</f>
        <v/>
      </c>
      <c r="M359" s="36" t="n">
        <v>6.1244360674486</v>
      </c>
      <c r="N359" s="36" t="n">
        <v>1.27738870891262</v>
      </c>
      <c r="O359" s="36" t="n">
        <f aca="false">SQRT(M359^2+N359^2)</f>
        <v>6.25623201759036</v>
      </c>
      <c r="P359" s="40" t="n">
        <f aca="false">IF(J359="","",MAX(0,J359-1.96*O359/100))</f>
        <v>0.379982019121896</v>
      </c>
      <c r="Q359" s="40" t="n">
        <f aca="false">IF(J359="","",MIN(1,J359+1.96*O359/100))</f>
        <v>0.625226314211438</v>
      </c>
      <c r="R359" s="32" t="str">
        <f aca="false">IF(L359="","",IF(ABS(L359)&lt;=O359,"Yes","No"))</f>
        <v/>
      </c>
      <c r="S359" s="32" t="str">
        <f aca="false">IF(L359="","",IF(ABS(L359)&lt;=1.96*O359,"Yes","No"))</f>
        <v/>
      </c>
      <c r="T359" s="59" t="n">
        <f aca="false">IF(D359="","",ROUND(SQRT(((D359+G359)*O359/100)^2+(J359*(D359+G359)*0.12018)^2),0))</f>
        <v>33</v>
      </c>
      <c r="U359" s="32" t="s">
        <v>774</v>
      </c>
    </row>
    <row r="360" customFormat="false" ht="15" hidden="false" customHeight="false" outlineLevel="0" collapsed="false">
      <c r="A360" s="32" t="s">
        <v>418</v>
      </c>
      <c r="B360" s="32" t="s">
        <v>588</v>
      </c>
      <c r="C360" s="32" t="s">
        <v>589</v>
      </c>
      <c r="D360" s="59" t="n">
        <v>277</v>
      </c>
      <c r="E360" s="59" t="n">
        <v>305</v>
      </c>
      <c r="F360" s="68" t="n">
        <f aca="false">IF(E360="","",D360-E360)</f>
        <v>-28</v>
      </c>
      <c r="G360" s="59" t="n">
        <v>389</v>
      </c>
      <c r="H360" s="59" t="n">
        <v>419</v>
      </c>
      <c r="I360" s="68" t="n">
        <f aca="false">IF(H360="","",G360-H360)</f>
        <v>-30</v>
      </c>
      <c r="J360" s="40" t="n">
        <f aca="false">IF(OR(D360="",D360+G360=0),"",D360/(D360+G360))</f>
        <v>0.415915915915916</v>
      </c>
      <c r="K360" s="40" t="n">
        <f aca="false">IF(E360="","",E360/(E360+H360))</f>
        <v>0.421270718232044</v>
      </c>
      <c r="L360" s="69" t="n">
        <f aca="false">IF(OR(K360="",J360=""),"",(J360-K360)*100)</f>
        <v>-0.535480231612828</v>
      </c>
      <c r="M360" s="36" t="n">
        <v>3.89965734386083</v>
      </c>
      <c r="N360" s="36" t="n">
        <v>1.27738870891262</v>
      </c>
      <c r="O360" s="36" t="n">
        <f aca="false">SQRT(M360^2+N360^2)</f>
        <v>4.10354107000102</v>
      </c>
      <c r="P360" s="40" t="n">
        <f aca="false">IF(J360="","",MAX(0,J360-1.96*O360/100))</f>
        <v>0.335486510943896</v>
      </c>
      <c r="Q360" s="40" t="n">
        <f aca="false">IF(J360="","",MIN(1,J360+1.96*O360/100))</f>
        <v>0.496345320887936</v>
      </c>
      <c r="R360" s="32" t="str">
        <f aca="false">IF(L360="","",IF(ABS(L360)&lt;=O360,"Yes","No"))</f>
        <v>Yes</v>
      </c>
      <c r="S360" s="32" t="str">
        <f aca="false">IF(L360="","",IF(ABS(L360)&lt;=1.96*O360,"Yes","No"))</f>
        <v>Yes</v>
      </c>
      <c r="T360" s="59" t="n">
        <f aca="false">IF(D360="","",ROUND(SQRT(((D360+G360)*O360/100)^2+(J360*(D360+G360)*0.07897)^2),0))</f>
        <v>35</v>
      </c>
      <c r="U360" s="32"/>
    </row>
    <row r="361" customFormat="false" ht="15" hidden="false" customHeight="false" outlineLevel="0" collapsed="false">
      <c r="A361" s="32" t="s">
        <v>418</v>
      </c>
      <c r="B361" s="32" t="s">
        <v>393</v>
      </c>
      <c r="C361" s="32" t="s">
        <v>590</v>
      </c>
      <c r="D361" s="59" t="n">
        <v>552</v>
      </c>
      <c r="E361" s="59" t="n">
        <v>628</v>
      </c>
      <c r="F361" s="68" t="n">
        <f aca="false">IF(E361="","",D361-E361)</f>
        <v>-76</v>
      </c>
      <c r="G361" s="59" t="n">
        <v>990</v>
      </c>
      <c r="H361" s="59" t="n">
        <v>1170</v>
      </c>
      <c r="I361" s="68" t="n">
        <f aca="false">IF(H361="","",G361-H361)</f>
        <v>-180</v>
      </c>
      <c r="J361" s="40" t="n">
        <f aca="false">IF(OR(D361="",D361+G361=0),"",D361/(D361+G361))</f>
        <v>0.357976653696498</v>
      </c>
      <c r="K361" s="40" t="n">
        <f aca="false">IF(E361="","",E361/(E361+H361))</f>
        <v>0.349276974416018</v>
      </c>
      <c r="L361" s="69" t="n">
        <f aca="false">IF(OR(K361="",J361=""),"",(J361-K361)*100)</f>
        <v>0.869967928048027</v>
      </c>
      <c r="M361" s="36" t="n">
        <v>3.13000038523245</v>
      </c>
      <c r="N361" s="36" t="n">
        <v>1.27738870891262</v>
      </c>
      <c r="O361" s="36" t="n">
        <f aca="false">SQRT(M361^2+N361^2)</f>
        <v>3.38062484242377</v>
      </c>
      <c r="P361" s="40" t="n">
        <f aca="false">IF(J361="","",MAX(0,J361-1.96*O361/100))</f>
        <v>0.291716406784992</v>
      </c>
      <c r="Q361" s="40" t="n">
        <f aca="false">IF(J361="","",MIN(1,J361+1.96*O361/100))</f>
        <v>0.424236900608004</v>
      </c>
      <c r="R361" s="32" t="str">
        <f aca="false">IF(L361="","",IF(ABS(L361)&lt;=O361,"Yes","No"))</f>
        <v>Yes</v>
      </c>
      <c r="S361" s="32" t="str">
        <f aca="false">IF(L361="","",IF(ABS(L361)&lt;=1.96*O361,"Yes","No"))</f>
        <v>Yes</v>
      </c>
      <c r="T361" s="59" t="n">
        <f aca="false">IF(D361="","",ROUND(SQRT(((D361+G361)*O361/100)^2+(J361*(D361+G361)*0.07933)^2),0))</f>
        <v>68</v>
      </c>
      <c r="U361" s="32"/>
    </row>
    <row r="362" customFormat="false" ht="15" hidden="false" customHeight="false" outlineLevel="0" collapsed="false">
      <c r="A362" s="32" t="s">
        <v>418</v>
      </c>
      <c r="B362" s="32" t="s">
        <v>393</v>
      </c>
      <c r="C362" s="32" t="s">
        <v>591</v>
      </c>
      <c r="D362" s="59" t="n">
        <v>209</v>
      </c>
      <c r="E362" s="59"/>
      <c r="F362" s="68" t="str">
        <f aca="false">IF(E362="","",D362-E362)</f>
        <v/>
      </c>
      <c r="G362" s="59" t="n">
        <v>379</v>
      </c>
      <c r="H362" s="59"/>
      <c r="I362" s="68" t="str">
        <f aca="false">IF(H362="","",G362-H362)</f>
        <v/>
      </c>
      <c r="J362" s="40" t="n">
        <f aca="false">IF(OR(D362="",D362+G362=0),"",D362/(D362+G362))</f>
        <v>0.355442176870748</v>
      </c>
      <c r="K362" s="40" t="str">
        <f aca="false">IF(E362="","",E362/(E362+H362))</f>
        <v/>
      </c>
      <c r="L362" s="69" t="str">
        <f aca="false">IF(OR(K362="",J362=""),"",(J362-K362)*100)</f>
        <v/>
      </c>
      <c r="M362" s="36" t="n">
        <v>3.89965734386083</v>
      </c>
      <c r="N362" s="36" t="n">
        <v>1.27738870891262</v>
      </c>
      <c r="O362" s="36" t="n">
        <f aca="false">SQRT(M362^2+N362^2)</f>
        <v>4.10354107000102</v>
      </c>
      <c r="P362" s="40" t="n">
        <f aca="false">IF(J362="","",MAX(0,J362-1.96*O362/100))</f>
        <v>0.275012771898728</v>
      </c>
      <c r="Q362" s="40" t="n">
        <f aca="false">IF(J362="","",MIN(1,J362+1.96*O362/100))</f>
        <v>0.435871581842768</v>
      </c>
      <c r="R362" s="32" t="str">
        <f aca="false">IF(L362="","",IF(ABS(L362)&lt;=O362,"Yes","No"))</f>
        <v/>
      </c>
      <c r="S362" s="32" t="str">
        <f aca="false">IF(L362="","",IF(ABS(L362)&lt;=1.96*O362,"Yes","No"))</f>
        <v/>
      </c>
      <c r="T362" s="59" t="n">
        <f aca="false">IF(D362="","",ROUND(SQRT(((D362+G362)*O362/100)^2+(J362*(D362+G362)*0.07897)^2),0))</f>
        <v>29</v>
      </c>
      <c r="U362" s="32" t="s">
        <v>774</v>
      </c>
    </row>
    <row r="363" customFormat="false" ht="15" hidden="false" customHeight="false" outlineLevel="0" collapsed="false">
      <c r="A363" s="32" t="s">
        <v>418</v>
      </c>
      <c r="B363" s="32" t="s">
        <v>593</v>
      </c>
      <c r="C363" s="32" t="s">
        <v>593</v>
      </c>
      <c r="D363" s="59" t="n">
        <v>170</v>
      </c>
      <c r="E363" s="59" t="n">
        <v>199</v>
      </c>
      <c r="F363" s="68" t="n">
        <f aca="false">IF(E363="","",D363-E363)</f>
        <v>-29</v>
      </c>
      <c r="G363" s="59" t="n">
        <v>198</v>
      </c>
      <c r="H363" s="59" t="n">
        <v>215</v>
      </c>
      <c r="I363" s="68" t="n">
        <f aca="false">IF(H363="","",G363-H363)</f>
        <v>-17</v>
      </c>
      <c r="J363" s="40" t="n">
        <f aca="false">IF(OR(D363="",D363+G363=0),"",D363/(D363+G363))</f>
        <v>0.46195652173913</v>
      </c>
      <c r="K363" s="40" t="n">
        <f aca="false">IF(E363="","",E363/(E363+H363))</f>
        <v>0.480676328502416</v>
      </c>
      <c r="L363" s="69" t="n">
        <f aca="false">IF(OR(K363="",J363=""),"",(J363-K363)*100)</f>
        <v>-1.87198067632851</v>
      </c>
      <c r="M363" s="36" t="n">
        <v>6.1244360674486</v>
      </c>
      <c r="N363" s="36" t="n">
        <v>1.27738870891262</v>
      </c>
      <c r="O363" s="36" t="n">
        <f aca="false">SQRT(M363^2+N363^2)</f>
        <v>6.25623201759036</v>
      </c>
      <c r="P363" s="40" t="n">
        <f aca="false">IF(J363="","",MAX(0,J363-1.96*O363/100))</f>
        <v>0.339334374194359</v>
      </c>
      <c r="Q363" s="40" t="n">
        <f aca="false">IF(J363="","",MIN(1,J363+1.96*O363/100))</f>
        <v>0.584578669283902</v>
      </c>
      <c r="R363" s="32" t="str">
        <f aca="false">IF(L363="","",IF(ABS(L363)&lt;=O363,"Yes","No"))</f>
        <v>Yes</v>
      </c>
      <c r="S363" s="32" t="str">
        <f aca="false">IF(L363="","",IF(ABS(L363)&lt;=1.96*O363,"Yes","No"))</f>
        <v>Yes</v>
      </c>
      <c r="T363" s="59" t="n">
        <f aca="false">IF(D363="","",ROUND(SQRT(((D363+G363)*O363/100)^2+(J363*(D363+G363)*0.12018)^2),0))</f>
        <v>31</v>
      </c>
      <c r="U363" s="32"/>
    </row>
    <row r="364" customFormat="false" ht="15" hidden="false" customHeight="false" outlineLevel="0" collapsed="false">
      <c r="A364" s="32" t="s">
        <v>418</v>
      </c>
      <c r="B364" s="32" t="s">
        <v>594</v>
      </c>
      <c r="C364" s="32" t="s">
        <v>595</v>
      </c>
      <c r="D364" s="59" t="n">
        <v>374</v>
      </c>
      <c r="E364" s="59" t="n">
        <v>427</v>
      </c>
      <c r="F364" s="68" t="n">
        <f aca="false">IF(E364="","",D364-E364)</f>
        <v>-53</v>
      </c>
      <c r="G364" s="59" t="n">
        <v>504</v>
      </c>
      <c r="H364" s="59" t="n">
        <v>553</v>
      </c>
      <c r="I364" s="68" t="n">
        <f aca="false">IF(H364="","",G364-H364)</f>
        <v>-49</v>
      </c>
      <c r="J364" s="40" t="n">
        <f aca="false">IF(OR(D364="",D364+G364=0),"",D364/(D364+G364))</f>
        <v>0.425968109339408</v>
      </c>
      <c r="K364" s="40" t="n">
        <f aca="false">IF(E364="","",E364/(E364+H364))</f>
        <v>0.435714285714286</v>
      </c>
      <c r="L364" s="69" t="n">
        <f aca="false">IF(OR(K364="",J364=""),"",(J364-K364)*100)</f>
        <v>-0.974617637487796</v>
      </c>
      <c r="M364" s="36" t="n">
        <v>3.13000038523245</v>
      </c>
      <c r="N364" s="36" t="n">
        <v>1.27738870891262</v>
      </c>
      <c r="O364" s="36" t="n">
        <f aca="false">SQRT(M364^2+N364^2)</f>
        <v>3.38062484242377</v>
      </c>
      <c r="P364" s="40" t="n">
        <f aca="false">IF(J364="","",MAX(0,J364-1.96*O364/100))</f>
        <v>0.359707862427902</v>
      </c>
      <c r="Q364" s="40" t="n">
        <f aca="false">IF(J364="","",MIN(1,J364+1.96*O364/100))</f>
        <v>0.492228356250914</v>
      </c>
      <c r="R364" s="32" t="str">
        <f aca="false">IF(L364="","",IF(ABS(L364)&lt;=O364,"Yes","No"))</f>
        <v>Yes</v>
      </c>
      <c r="S364" s="32" t="str">
        <f aca="false">IF(L364="","",IF(ABS(L364)&lt;=1.96*O364,"Yes","No"))</f>
        <v>Yes</v>
      </c>
      <c r="T364" s="59" t="n">
        <f aca="false">IF(D364="","",ROUND(SQRT(((D364+G364)*O364/100)^2+(J364*(D364+G364)*0.07933)^2),0))</f>
        <v>42</v>
      </c>
      <c r="U364" s="32"/>
    </row>
    <row r="365" customFormat="false" ht="15" hidden="false" customHeight="false" outlineLevel="0" collapsed="false">
      <c r="A365" s="32" t="s">
        <v>418</v>
      </c>
      <c r="B365" s="32" t="s">
        <v>594</v>
      </c>
      <c r="C365" s="32" t="s">
        <v>596</v>
      </c>
      <c r="D365" s="59" t="n">
        <v>292</v>
      </c>
      <c r="E365" s="59" t="n">
        <v>338</v>
      </c>
      <c r="F365" s="68" t="n">
        <f aca="false">IF(E365="","",D365-E365)</f>
        <v>-46</v>
      </c>
      <c r="G365" s="59" t="n">
        <v>439</v>
      </c>
      <c r="H365" s="59" t="n">
        <v>507</v>
      </c>
      <c r="I365" s="68" t="n">
        <f aca="false">IF(H365="","",G365-H365)</f>
        <v>-68</v>
      </c>
      <c r="J365" s="40" t="n">
        <f aca="false">IF(OR(D365="",D365+G365=0),"",D365/(D365+G365))</f>
        <v>0.399452804377565</v>
      </c>
      <c r="K365" s="40" t="n">
        <f aca="false">IF(E365="","",E365/(E365+H365))</f>
        <v>0.4</v>
      </c>
      <c r="L365" s="69" t="n">
        <f aca="false">IF(OR(K365="",J365=""),"",(J365-K365)*100)</f>
        <v>-0.0547195622435048</v>
      </c>
      <c r="M365" s="36" t="n">
        <v>3.89965734386083</v>
      </c>
      <c r="N365" s="36" t="n">
        <v>1.27738870891262</v>
      </c>
      <c r="O365" s="36" t="n">
        <f aca="false">SQRT(M365^2+N365^2)</f>
        <v>4.10354107000102</v>
      </c>
      <c r="P365" s="40" t="n">
        <f aca="false">IF(J365="","",MAX(0,J365-1.96*O365/100))</f>
        <v>0.319023399405545</v>
      </c>
      <c r="Q365" s="40" t="n">
        <f aca="false">IF(J365="","",MIN(1,J365+1.96*O365/100))</f>
        <v>0.479882209349585</v>
      </c>
      <c r="R365" s="32" t="str">
        <f aca="false">IF(L365="","",IF(ABS(L365)&lt;=O365,"Yes","No"))</f>
        <v>Yes</v>
      </c>
      <c r="S365" s="32" t="str">
        <f aca="false">IF(L365="","",IF(ABS(L365)&lt;=1.96*O365,"Yes","No"))</f>
        <v>Yes</v>
      </c>
      <c r="T365" s="59" t="n">
        <f aca="false">IF(D365="","",ROUND(SQRT(((D365+G365)*O365/100)^2+(J365*(D365+G365)*0.07897)^2),0))</f>
        <v>38</v>
      </c>
      <c r="U365" s="32"/>
    </row>
    <row r="366" customFormat="false" ht="15" hidden="false" customHeight="false" outlineLevel="0" collapsed="false">
      <c r="A366" s="32" t="s">
        <v>418</v>
      </c>
      <c r="B366" s="32" t="s">
        <v>594</v>
      </c>
      <c r="C366" s="32" t="s">
        <v>597</v>
      </c>
      <c r="D366" s="59" t="n">
        <v>448</v>
      </c>
      <c r="E366" s="59" t="n">
        <v>444</v>
      </c>
      <c r="F366" s="68" t="n">
        <f aca="false">IF(E366="","",D366-E366)</f>
        <v>4</v>
      </c>
      <c r="G366" s="59" t="n">
        <v>442</v>
      </c>
      <c r="H366" s="59" t="n">
        <v>467</v>
      </c>
      <c r="I366" s="68" t="n">
        <f aca="false">IF(H366="","",G366-H366)</f>
        <v>-25</v>
      </c>
      <c r="J366" s="40" t="n">
        <f aca="false">IF(OR(D366="",D366+G366=0),"",D366/(D366+G366))</f>
        <v>0.503370786516854</v>
      </c>
      <c r="K366" s="40" t="n">
        <f aca="false">IF(E366="","",E366/(E366+H366))</f>
        <v>0.487376509330406</v>
      </c>
      <c r="L366" s="69" t="n">
        <f aca="false">IF(OR(K366="",J366=""),"",(J366-K366)*100)</f>
        <v>1.59942771864478</v>
      </c>
      <c r="M366" s="36" t="n">
        <v>3.13000038523245</v>
      </c>
      <c r="N366" s="36" t="n">
        <v>1.27738870891262</v>
      </c>
      <c r="O366" s="36" t="n">
        <f aca="false">SQRT(M366^2+N366^2)</f>
        <v>3.38062484242377</v>
      </c>
      <c r="P366" s="40" t="n">
        <f aca="false">IF(J366="","",MAX(0,J366-1.96*O366/100))</f>
        <v>0.437110539605348</v>
      </c>
      <c r="Q366" s="40" t="n">
        <f aca="false">IF(J366="","",MIN(1,J366+1.96*O366/100))</f>
        <v>0.56963103342836</v>
      </c>
      <c r="R366" s="32" t="str">
        <f aca="false">IF(L366="","",IF(ABS(L366)&lt;=O366,"Yes","No"))</f>
        <v>Yes</v>
      </c>
      <c r="S366" s="32" t="str">
        <f aca="false">IF(L366="","",IF(ABS(L366)&lt;=1.96*O366,"Yes","No"))</f>
        <v>Yes</v>
      </c>
      <c r="T366" s="59" t="n">
        <f aca="false">IF(D366="","",ROUND(SQRT(((D366+G366)*O366/100)^2+(J366*(D366+G366)*0.07933)^2),0))</f>
        <v>47</v>
      </c>
      <c r="U366" s="32"/>
    </row>
    <row r="367" customFormat="false" ht="15" hidden="false" customHeight="false" outlineLevel="0" collapsed="false">
      <c r="A367" s="32" t="s">
        <v>418</v>
      </c>
      <c r="B367" s="32" t="s">
        <v>594</v>
      </c>
      <c r="C367" s="32" t="s">
        <v>598</v>
      </c>
      <c r="D367" s="59" t="n">
        <v>250</v>
      </c>
      <c r="E367" s="59" t="n">
        <v>247</v>
      </c>
      <c r="F367" s="68" t="n">
        <f aca="false">IF(E367="","",D367-E367)</f>
        <v>3</v>
      </c>
      <c r="G367" s="59" t="n">
        <v>297</v>
      </c>
      <c r="H367" s="59" t="n">
        <v>333</v>
      </c>
      <c r="I367" s="68" t="n">
        <f aca="false">IF(H367="","",G367-H367)</f>
        <v>-36</v>
      </c>
      <c r="J367" s="40" t="n">
        <f aca="false">IF(OR(D367="",D367+G367=0),"",D367/(D367+G367))</f>
        <v>0.457038391224863</v>
      </c>
      <c r="K367" s="40" t="n">
        <f aca="false">IF(E367="","",E367/(E367+H367))</f>
        <v>0.425862068965517</v>
      </c>
      <c r="L367" s="69" t="n">
        <f aca="false">IF(OR(K367="",J367=""),"",(J367-K367)*100)</f>
        <v>3.11763222593456</v>
      </c>
      <c r="M367" s="36" t="n">
        <v>3.89965734386083</v>
      </c>
      <c r="N367" s="36" t="n">
        <v>1.27738870891262</v>
      </c>
      <c r="O367" s="36" t="n">
        <f aca="false">SQRT(M367^2+N367^2)</f>
        <v>4.10354107000102</v>
      </c>
      <c r="P367" s="40" t="n">
        <f aca="false">IF(J367="","",MAX(0,J367-1.96*O367/100))</f>
        <v>0.376608986252843</v>
      </c>
      <c r="Q367" s="40" t="n">
        <f aca="false">IF(J367="","",MIN(1,J367+1.96*O367/100))</f>
        <v>0.537467796196883</v>
      </c>
      <c r="R367" s="32" t="str">
        <f aca="false">IF(L367="","",IF(ABS(L367)&lt;=O367,"Yes","No"))</f>
        <v>Yes</v>
      </c>
      <c r="S367" s="32" t="str">
        <f aca="false">IF(L367="","",IF(ABS(L367)&lt;=1.96*O367,"Yes","No"))</f>
        <v>Yes</v>
      </c>
      <c r="T367" s="59" t="n">
        <f aca="false">IF(D367="","",ROUND(SQRT(((D367+G367)*O367/100)^2+(J367*(D367+G367)*0.07897)^2),0))</f>
        <v>30</v>
      </c>
      <c r="U367" s="32"/>
    </row>
    <row r="368" customFormat="false" ht="15" hidden="false" customHeight="false" outlineLevel="0" collapsed="false">
      <c r="A368" s="32" t="s">
        <v>418</v>
      </c>
      <c r="B368" s="32" t="s">
        <v>599</v>
      </c>
      <c r="C368" s="32" t="s">
        <v>600</v>
      </c>
      <c r="D368" s="59" t="n">
        <v>414</v>
      </c>
      <c r="E368" s="59" t="n">
        <v>457</v>
      </c>
      <c r="F368" s="68" t="n">
        <f aca="false">IF(E368="","",D368-E368)</f>
        <v>-43</v>
      </c>
      <c r="G368" s="59" t="n">
        <v>259</v>
      </c>
      <c r="H368" s="59" t="n">
        <v>286</v>
      </c>
      <c r="I368" s="68" t="n">
        <f aca="false">IF(H368="","",G368-H368)</f>
        <v>-27</v>
      </c>
      <c r="J368" s="40" t="n">
        <f aca="false">IF(OR(D368="",D368+G368=0),"",D368/(D368+G368))</f>
        <v>0.615156017830609</v>
      </c>
      <c r="K368" s="40" t="n">
        <f aca="false">IF(E368="","",E368/(E368+H368))</f>
        <v>0.61507402422611</v>
      </c>
      <c r="L368" s="69" t="n">
        <f aca="false">IF(OR(K368="",J368=""),"",(J368-K368)*100)</f>
        <v>0.00819936044988978</v>
      </c>
      <c r="M368" s="36" t="n">
        <v>3.89965734386083</v>
      </c>
      <c r="N368" s="36" t="n">
        <v>1.27738870891262</v>
      </c>
      <c r="O368" s="36" t="n">
        <f aca="false">SQRT(M368^2+N368^2)</f>
        <v>4.10354107000102</v>
      </c>
      <c r="P368" s="40" t="n">
        <f aca="false">IF(J368="","",MAX(0,J368-1.96*O368/100))</f>
        <v>0.534726612858589</v>
      </c>
      <c r="Q368" s="40" t="n">
        <f aca="false">IF(J368="","",MIN(1,J368+1.96*O368/100))</f>
        <v>0.695585422802629</v>
      </c>
      <c r="R368" s="32" t="str">
        <f aca="false">IF(L368="","",IF(ABS(L368)&lt;=O368,"Yes","No"))</f>
        <v>Yes</v>
      </c>
      <c r="S368" s="32" t="str">
        <f aca="false">IF(L368="","",IF(ABS(L368)&lt;=1.96*O368,"Yes","No"))</f>
        <v>Yes</v>
      </c>
      <c r="T368" s="59" t="n">
        <f aca="false">IF(D368="","",ROUND(SQRT(((D368+G368)*O368/100)^2+(J368*(D368+G368)*0.07897)^2),0))</f>
        <v>43</v>
      </c>
      <c r="U368" s="32"/>
    </row>
    <row r="369" customFormat="false" ht="15" hidden="false" customHeight="false" outlineLevel="0" collapsed="false">
      <c r="A369" s="32" t="s">
        <v>418</v>
      </c>
      <c r="B369" s="32" t="s">
        <v>599</v>
      </c>
      <c r="C369" s="32" t="s">
        <v>601</v>
      </c>
      <c r="D369" s="59" t="n">
        <v>336</v>
      </c>
      <c r="E369" s="59" t="n">
        <v>353</v>
      </c>
      <c r="F369" s="68" t="n">
        <f aca="false">IF(E369="","",D369-E369)</f>
        <v>-17</v>
      </c>
      <c r="G369" s="59" t="n">
        <v>222</v>
      </c>
      <c r="H369" s="59" t="n">
        <v>251</v>
      </c>
      <c r="I369" s="68" t="n">
        <f aca="false">IF(H369="","",G369-H369)</f>
        <v>-29</v>
      </c>
      <c r="J369" s="40" t="n">
        <f aca="false">IF(OR(D369="",D369+G369=0),"",D369/(D369+G369))</f>
        <v>0.602150537634409</v>
      </c>
      <c r="K369" s="40" t="n">
        <f aca="false">IF(E369="","",E369/(E369+H369))</f>
        <v>0.584437086092715</v>
      </c>
      <c r="L369" s="69" t="n">
        <f aca="false">IF(OR(K369="",J369=""),"",(J369-K369)*100)</f>
        <v>1.77134515416933</v>
      </c>
      <c r="M369" s="36" t="n">
        <v>3.89965734386083</v>
      </c>
      <c r="N369" s="36" t="n">
        <v>1.27738870891262</v>
      </c>
      <c r="O369" s="36" t="n">
        <f aca="false">SQRT(M369^2+N369^2)</f>
        <v>4.10354107000102</v>
      </c>
      <c r="P369" s="40" t="n">
        <f aca="false">IF(J369="","",MAX(0,J369-1.96*O369/100))</f>
        <v>0.521721132662389</v>
      </c>
      <c r="Q369" s="40" t="n">
        <f aca="false">IF(J369="","",MIN(1,J369+1.96*O369/100))</f>
        <v>0.682579942606429</v>
      </c>
      <c r="R369" s="32" t="str">
        <f aca="false">IF(L369="","",IF(ABS(L369)&lt;=O369,"Yes","No"))</f>
        <v>Yes</v>
      </c>
      <c r="S369" s="32" t="str">
        <f aca="false">IF(L369="","",IF(ABS(L369)&lt;=1.96*O369,"Yes","No"))</f>
        <v>Yes</v>
      </c>
      <c r="T369" s="59" t="n">
        <f aca="false">IF(D369="","",ROUND(SQRT(((D369+G369)*O369/100)^2+(J369*(D369+G369)*0.07897)^2),0))</f>
        <v>35</v>
      </c>
      <c r="U369" s="32"/>
    </row>
    <row r="370" customFormat="false" ht="15" hidden="false" customHeight="false" outlineLevel="0" collapsed="false">
      <c r="A370" s="32" t="s">
        <v>418</v>
      </c>
      <c r="B370" s="32" t="s">
        <v>599</v>
      </c>
      <c r="C370" s="32" t="s">
        <v>602</v>
      </c>
      <c r="D370" s="59" t="n">
        <v>503</v>
      </c>
      <c r="E370" s="59" t="n">
        <v>530</v>
      </c>
      <c r="F370" s="68" t="n">
        <f aca="false">IF(E370="","",D370-E370)</f>
        <v>-27</v>
      </c>
      <c r="G370" s="59" t="n">
        <v>393</v>
      </c>
      <c r="H370" s="59" t="n">
        <v>416</v>
      </c>
      <c r="I370" s="68" t="n">
        <f aca="false">IF(H370="","",G370-H370)</f>
        <v>-23</v>
      </c>
      <c r="J370" s="40" t="n">
        <f aca="false">IF(OR(D370="",D370+G370=0),"",D370/(D370+G370))</f>
        <v>0.561383928571429</v>
      </c>
      <c r="K370" s="40" t="n">
        <f aca="false">IF(E370="","",E370/(E370+H370))</f>
        <v>0.560253699788584</v>
      </c>
      <c r="L370" s="69" t="n">
        <f aca="false">IF(OR(K370="",J370=""),"",(J370-K370)*100)</f>
        <v>0.113022878284508</v>
      </c>
      <c r="M370" s="36" t="n">
        <v>3.13000038523245</v>
      </c>
      <c r="N370" s="36" t="n">
        <v>1.27738870891262</v>
      </c>
      <c r="O370" s="36" t="n">
        <f aca="false">SQRT(M370^2+N370^2)</f>
        <v>3.38062484242377</v>
      </c>
      <c r="P370" s="40" t="n">
        <f aca="false">IF(J370="","",MAX(0,J370-1.96*O370/100))</f>
        <v>0.495123681659923</v>
      </c>
      <c r="Q370" s="40" t="n">
        <f aca="false">IF(J370="","",MIN(1,J370+1.96*O370/100))</f>
        <v>0.627644175482934</v>
      </c>
      <c r="R370" s="32" t="str">
        <f aca="false">IF(L370="","",IF(ABS(L370)&lt;=O370,"Yes","No"))</f>
        <v>Yes</v>
      </c>
      <c r="S370" s="32" t="str">
        <f aca="false">IF(L370="","",IF(ABS(L370)&lt;=1.96*O370,"Yes","No"))</f>
        <v>Yes</v>
      </c>
      <c r="T370" s="59" t="n">
        <f aca="false">IF(D370="","",ROUND(SQRT(((D370+G370)*O370/100)^2+(J370*(D370+G370)*0.07933)^2),0))</f>
        <v>50</v>
      </c>
      <c r="U370" s="32"/>
    </row>
    <row r="371" customFormat="false" ht="15" hidden="false" customHeight="false" outlineLevel="0" collapsed="false">
      <c r="A371" s="32" t="s">
        <v>418</v>
      </c>
      <c r="B371" s="32" t="s">
        <v>603</v>
      </c>
      <c r="C371" s="32" t="s">
        <v>603</v>
      </c>
      <c r="D371" s="59" t="n">
        <v>420</v>
      </c>
      <c r="E371" s="59" t="n">
        <v>494</v>
      </c>
      <c r="F371" s="68" t="n">
        <f aca="false">IF(E371="","",D371-E371)</f>
        <v>-74</v>
      </c>
      <c r="G371" s="59" t="n">
        <v>547</v>
      </c>
      <c r="H371" s="59" t="n">
        <v>601</v>
      </c>
      <c r="I371" s="68" t="n">
        <f aca="false">IF(H371="","",G371-H371)</f>
        <v>-54</v>
      </c>
      <c r="J371" s="40" t="n">
        <f aca="false">IF(OR(D371="",D371+G371=0),"",D371/(D371+G371))</f>
        <v>0.434332988624612</v>
      </c>
      <c r="K371" s="40" t="n">
        <f aca="false">IF(E371="","",E371/(E371+H371))</f>
        <v>0.451141552511416</v>
      </c>
      <c r="L371" s="69" t="n">
        <f aca="false">IF(OR(K371="",J371=""),"",(J371-K371)*100)</f>
        <v>-1.68085638868033</v>
      </c>
      <c r="M371" s="36" t="n">
        <v>3.13000038523245</v>
      </c>
      <c r="N371" s="36" t="n">
        <v>1.27738870891262</v>
      </c>
      <c r="O371" s="36" t="n">
        <f aca="false">SQRT(M371^2+N371^2)</f>
        <v>3.38062484242377</v>
      </c>
      <c r="P371" s="40" t="n">
        <f aca="false">IF(J371="","",MAX(0,J371-1.96*O371/100))</f>
        <v>0.368072741713106</v>
      </c>
      <c r="Q371" s="40" t="n">
        <f aca="false">IF(J371="","",MIN(1,J371+1.96*O371/100))</f>
        <v>0.500593235536118</v>
      </c>
      <c r="R371" s="32" t="str">
        <f aca="false">IF(L371="","",IF(ABS(L371)&lt;=O371,"Yes","No"))</f>
        <v>Yes</v>
      </c>
      <c r="S371" s="32" t="str">
        <f aca="false">IF(L371="","",IF(ABS(L371)&lt;=1.96*O371,"Yes","No"))</f>
        <v>Yes</v>
      </c>
      <c r="T371" s="59" t="n">
        <f aca="false">IF(D371="","",ROUND(SQRT(((D371+G371)*O371/100)^2+(J371*(D371+G371)*0.07933)^2),0))</f>
        <v>47</v>
      </c>
      <c r="U371" s="32"/>
    </row>
    <row r="373" customFormat="false" ht="15" hidden="false" customHeight="false" outlineLevel="0" collapsed="false">
      <c r="A373" s="20" t="s">
        <v>736</v>
      </c>
      <c r="B373" s="70"/>
      <c r="C373" s="70"/>
      <c r="D373" s="71" t="n">
        <f aca="false">SUMIF(E2:E371,"&lt;&gt;",D2:D371)</f>
        <v>134110</v>
      </c>
      <c r="E373" s="71" t="n">
        <f aca="false">SUM(E2:E371)</f>
        <v>140226</v>
      </c>
      <c r="F373" s="72" t="n">
        <f aca="false">D373-E373</f>
        <v>-6116</v>
      </c>
      <c r="G373" s="71" t="n">
        <f aca="false">SUMIF(H2:H371,"&lt;&gt;",G2:G371)</f>
        <v>124881</v>
      </c>
      <c r="H373" s="71" t="n">
        <f aca="false">SUM(H2:H371)</f>
        <v>136030</v>
      </c>
      <c r="I373" s="72" t="n">
        <f aca="false">G373-H373</f>
        <v>-11149</v>
      </c>
      <c r="J373" s="73" t="n">
        <f aca="false">D373/(D373+G373)</f>
        <v>0.51781722144785</v>
      </c>
      <c r="K373" s="73" t="n">
        <f aca="false">E373/(E373+H373)</f>
        <v>0.50759440518939</v>
      </c>
      <c r="L373" s="74" t="n">
        <f aca="false">(J373-K373)*100</f>
        <v>1.022281625846</v>
      </c>
      <c r="M373" s="75" t="n">
        <v>0</v>
      </c>
      <c r="N373" s="75" t="n">
        <v>1.27738870891262</v>
      </c>
      <c r="O373" s="75" t="n">
        <f aca="false">SQRT(M373^2+N373^2)</f>
        <v>1.27738870891262</v>
      </c>
      <c r="P373" s="73" t="n">
        <f aca="false">J373-1.96*O373/100</f>
        <v>0.492780402753162</v>
      </c>
      <c r="Q373" s="73" t="n">
        <f aca="false">J373+1.96*O373/100</f>
        <v>0.542854040142537</v>
      </c>
      <c r="R373" s="70" t="str">
        <f aca="false">IF(ABS(L373)&lt;=O373,"Yes","No")</f>
        <v>Yes</v>
      </c>
      <c r="S373" s="70" t="str">
        <f aca="false">IF(ABS(L373)&lt;=1.96*O373,"Yes","No")</f>
        <v>Yes</v>
      </c>
      <c r="T373" s="71" t="n">
        <f aca="false">ROUND(SQRT(((D373+G373)*O373/100)^2+(J373*(D373+G373)*0.03467)^2),0)</f>
        <v>5706</v>
      </c>
    </row>
    <row r="374" customFormat="false" ht="15" hidden="false" customHeight="false" outlineLevel="0" collapsed="false">
      <c r="A374" s="20" t="s">
        <v>737</v>
      </c>
      <c r="B374" s="70"/>
      <c r="C374" s="70"/>
      <c r="D374" s="71" t="n">
        <f aca="false">SUM(D2:D371)</f>
        <v>144339</v>
      </c>
      <c r="E374" s="71"/>
      <c r="F374" s="72"/>
      <c r="G374" s="71" t="n">
        <f aca="false">SUM(G2:G371)</f>
        <v>134002</v>
      </c>
      <c r="H374" s="71"/>
      <c r="I374" s="72"/>
      <c r="J374" s="73" t="n">
        <f aca="false">D374/(D374+G374)</f>
        <v>0.518568949597796</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37.4927113702624</v>
      </c>
    </row>
    <row r="377" customFormat="false" ht="15" hidden="false" customHeight="false" outlineLevel="0" collapsed="false">
      <c r="A377" s="2" t="s">
        <v>739</v>
      </c>
      <c r="F377" s="76" t="n">
        <f aca="false">(SUMIF(I2:I371,"&gt;0")-SUMIF(I2:I371,"&lt;0"))/COUNT(I2:I371)</f>
        <v>37.0524781341108</v>
      </c>
    </row>
    <row r="378" customFormat="false" ht="15" hidden="false" customHeight="false" outlineLevel="0" collapsed="false">
      <c r="A378" s="2" t="s">
        <v>740</v>
      </c>
      <c r="F378" s="77" t="n">
        <f aca="false">(SUMIF(L2:L371,"&gt;0")-SUMIF(L2:L371,"&lt;0"))/COUNT(L2:L371)</f>
        <v>2.07020585610655</v>
      </c>
    </row>
    <row r="379" customFormat="false" ht="15" hidden="false" customHeight="false" outlineLevel="0" collapsed="false">
      <c r="A379" s="5" t="s">
        <v>741</v>
      </c>
      <c r="F379" s="78" t="n">
        <f aca="false">SQRT(SUMSQ(L2:L371)/COUNT(L2:L371))</f>
        <v>2.70415495257367</v>
      </c>
    </row>
    <row r="380" customFormat="false" ht="15" hidden="false" customHeight="false" outlineLevel="0" collapsed="false">
      <c r="A380" s="5" t="s">
        <v>742</v>
      </c>
      <c r="F380" s="79" t="n">
        <f aca="false">L373</f>
        <v>1.022281625846</v>
      </c>
    </row>
    <row r="381" customFormat="false" ht="15" hidden="false" customHeight="false" outlineLevel="0" collapsed="false">
      <c r="A381" s="5" t="s">
        <v>743</v>
      </c>
      <c r="F381" s="78" t="n">
        <f aca="false">SQRT((SUMSQ(L2:L371)-2*L373*SUM(L2:L371)+COUNT(L2:L371)*L373^2)/COUNT(L2:L371))</f>
        <v>2.80681321117684</v>
      </c>
    </row>
    <row r="382" customFormat="false" ht="15" hidden="false" customHeight="false" outlineLevel="0" collapsed="false">
      <c r="A382" s="2" t="s">
        <v>744</v>
      </c>
      <c r="F382" s="80" t="n">
        <f aca="false">D373/E373-1</f>
        <v>-0.0436153067191534</v>
      </c>
    </row>
    <row r="383" customFormat="false" ht="15" hidden="false" customHeight="false" outlineLevel="0" collapsed="false">
      <c r="A383" s="5" t="s">
        <v>745</v>
      </c>
      <c r="F383" s="81" t="n">
        <f aca="false">G373/H373-1</f>
        <v>-0.0819598617951922</v>
      </c>
    </row>
    <row r="384" customFormat="false" ht="15" hidden="false" customHeight="false" outlineLevel="0" collapsed="false">
      <c r="A384" s="2" t="s">
        <v>746</v>
      </c>
      <c r="F384" s="80" t="n">
        <f aca="false">(D373+G373)/(E373+H373)-1</f>
        <v>-0.0624963801691185</v>
      </c>
    </row>
    <row r="385" customFormat="false" ht="15" hidden="false" customHeight="false" outlineLevel="0" collapsed="false">
      <c r="A385" s="2" t="s">
        <v>747</v>
      </c>
      <c r="F385" s="77" t="n">
        <f aca="false">AVERAGE(O2:O371)</f>
        <v>4.57884455800504</v>
      </c>
    </row>
    <row r="386" customFormat="false" ht="15" hidden="false" customHeight="false" outlineLevel="0" collapsed="false">
      <c r="A386" s="5" t="s">
        <v>748</v>
      </c>
      <c r="F386" s="82" t="n">
        <f aca="false">COUNTIF(R2:R371,"Yes")/(COUNTIF(R2:R371,"Yes")+COUNTIF(R2:R371,"No"))</f>
        <v>0.921282798833819</v>
      </c>
    </row>
    <row r="387" customFormat="false" ht="15" hidden="false" customHeight="false" outlineLevel="0" collapsed="false">
      <c r="A387" s="5" t="s">
        <v>749</v>
      </c>
      <c r="F387" s="82" t="n">
        <f aca="false">COUNTIF(S2:S371,"Yes")/(COUNTIF(S2:S371,"Yes")+COUNTIF(S2:S371,"No"))</f>
        <v>1</v>
      </c>
    </row>
    <row r="388" customFormat="false" ht="15" hidden="false" customHeight="false" outlineLevel="0" collapsed="false">
      <c r="A388" s="2" t="s">
        <v>750</v>
      </c>
      <c r="F388" s="83" t="n">
        <f aca="false">COUNTIFS(L2:L371,"&gt;=-3",L2:L371,"&lt;=3")/COUNT(L2:L371)</f>
        <v>0.778425655976676</v>
      </c>
    </row>
    <row r="389" customFormat="false" ht="15" hidden="false" customHeight="false" outlineLevel="0" collapsed="false">
      <c r="A389" s="2" t="s">
        <v>775</v>
      </c>
      <c r="F389" s="84" t="n">
        <f aca="false">COUNT(E2:E371)</f>
        <v>343</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-8763.61740559481</v>
      </c>
    </row>
    <row r="393" customFormat="false" ht="15" hidden="false" customHeight="false" outlineLevel="0" collapsed="false">
      <c r="A393" s="2" t="s">
        <v>755</v>
      </c>
      <c r="F393" s="85" t="n">
        <f aca="false">F373-((D373+G373)-(E373+H373))*K373</f>
        <v>2647.61740559481</v>
      </c>
    </row>
    <row r="394" customFormat="false" ht="15" hidden="false" customHeight="false" outlineLevel="0" collapsed="false">
      <c r="A394" s="2" t="s">
        <v>756</v>
      </c>
      <c r="F394" s="85" t="n">
        <f aca="false">((D373+G373)-(E373+H373))*(1-K373)</f>
        <v>-8501.38259440519</v>
      </c>
    </row>
    <row r="395" customFormat="false" ht="15" hidden="false" customHeight="false" outlineLevel="0" collapsed="false">
      <c r="A395" s="2" t="s">
        <v>757</v>
      </c>
      <c r="F395" s="85" t="n">
        <f aca="false">I373-((D373+G373)-(E373+H373))*(1-K373)</f>
        <v>-2647.61740559481</v>
      </c>
    </row>
    <row r="396" customFormat="false" ht="15" hidden="false" customHeight="false" outlineLevel="0" collapsed="false">
      <c r="A396" s="2" t="s">
        <v>758</v>
      </c>
      <c r="F396" s="80" t="n">
        <f aca="false">(F373-((D373+G373)-(E373+H373))*K373)/E373</f>
        <v>0.0188810734499651</v>
      </c>
    </row>
    <row r="397" customFormat="false" ht="15" hidden="false" customHeight="false" outlineLevel="0" collapsed="false">
      <c r="A397" s="2" t="s">
        <v>759</v>
      </c>
      <c r="F397" s="80" t="n">
        <f aca="false">(I373-((D373+G373)-(E373+H373))*(1-K373))/H373</f>
        <v>-0.0194634816260737</v>
      </c>
    </row>
    <row r="399" customFormat="false" ht="15" hidden="false" customHeight="false" outlineLevel="0" collapsed="false">
      <c r="U399" s="5" t="s">
        <v>136</v>
      </c>
    </row>
    <row r="400" customFormat="false" ht="28.35" hidden="false" customHeight="false" outlineLevel="0" collapsed="false">
      <c r="U400" s="67" t="s">
        <v>776</v>
      </c>
    </row>
    <row r="401" customFormat="false" ht="15" hidden="false" customHeight="false" outlineLevel="0" collapsed="false">
      <c r="U401" s="67" t="s">
        <v>761</v>
      </c>
    </row>
    <row r="402" customFormat="false" ht="55.2" hidden="false" customHeight="false" outlineLevel="0" collapsed="false">
      <c r="U402" s="67" t="s">
        <v>770</v>
      </c>
    </row>
    <row r="403" customFormat="false" ht="15" hidden="false" customHeight="false" outlineLevel="0" collapsed="false">
      <c r="U403" s="67" t="s">
        <v>778</v>
      </c>
    </row>
    <row r="404" customFormat="false" ht="41.75" hidden="false" customHeight="false" outlineLevel="0" collapsed="false">
      <c r="U404" s="67" t="s">
        <v>779</v>
      </c>
    </row>
    <row r="405" customFormat="false" ht="28.35" hidden="false" customHeight="false" outlineLevel="0" collapsed="false">
      <c r="U405" s="67" t="s">
        <v>780</v>
      </c>
    </row>
    <row r="406" customFormat="false" ht="28.35" hidden="false" customHeight="false" outlineLevel="0" collapsed="false">
      <c r="U406" s="67" t="s">
        <v>766</v>
      </c>
    </row>
    <row r="407" customFormat="false" ht="41.75" hidden="false" customHeight="false" outlineLevel="0" collapsed="false">
      <c r="U407" s="67" t="s">
        <v>781</v>
      </c>
    </row>
    <row r="408" customFormat="false" ht="28.35" hidden="false" customHeight="false" outlineLevel="0" collapsed="false">
      <c r="U408" s="67" t="s">
        <v>782</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771</v>
      </c>
      <c r="H1" s="8" t="s">
        <v>722</v>
      </c>
      <c r="I1" s="8" t="s">
        <v>723</v>
      </c>
      <c r="J1" s="8" t="s">
        <v>724</v>
      </c>
      <c r="K1" s="8" t="s">
        <v>725</v>
      </c>
      <c r="L1" s="8" t="s">
        <v>726</v>
      </c>
      <c r="M1" s="8" t="s">
        <v>784</v>
      </c>
      <c r="N1" s="8" t="s">
        <v>785</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230</v>
      </c>
      <c r="E2" s="59" t="n">
        <v>171</v>
      </c>
      <c r="F2" s="68" t="n">
        <f aca="false">IF(E2="","",D2-E2)</f>
        <v>59</v>
      </c>
      <c r="G2" s="59" t="n">
        <v>304</v>
      </c>
      <c r="H2" s="59" t="n">
        <v>332</v>
      </c>
      <c r="I2" s="68" t="n">
        <f aca="false">IF(H2="","",G2-H2)</f>
        <v>-28</v>
      </c>
      <c r="J2" s="40" t="n">
        <f aca="false">IF(OR(D2="",D2+G2=0),"",D2/(D2+G2))</f>
        <v>0.430711610486891</v>
      </c>
      <c r="K2" s="40" t="n">
        <f aca="false">IF(E2="","",E2/(E2+H2))</f>
        <v>0.339960238568589</v>
      </c>
      <c r="L2" s="69" t="n">
        <f aca="false">IF(OR(K2="",J2=""),"",(J2-K2)*100)</f>
        <v>9.07513719183029</v>
      </c>
      <c r="M2" s="36" t="n">
        <v>4.0506439069246</v>
      </c>
      <c r="N2" s="36" t="n">
        <v>1.24693282341402</v>
      </c>
      <c r="O2" s="36" t="n">
        <f aca="false">SQRT(M2^2+N2^2)</f>
        <v>4.23822575222376</v>
      </c>
      <c r="P2" s="40" t="n">
        <f aca="false">IF(J2="","",MAX(0,J2-1.96*O2/100))</f>
        <v>0.347642385743306</v>
      </c>
      <c r="Q2" s="40" t="n">
        <f aca="false">IF(J2="","",MIN(1,J2+1.96*O2/100))</f>
        <v>0.513780835230477</v>
      </c>
      <c r="R2" s="32" t="str">
        <f aca="false">IF(L2="","",IF(ABS(L2)&lt;=O2,"Yes","No"))</f>
        <v>No</v>
      </c>
      <c r="S2" s="32" t="str">
        <f aca="false">IF(L2="","",IF(ABS(L2)&lt;=1.96*O2,"Yes","No"))</f>
        <v>No</v>
      </c>
      <c r="T2" s="59" t="n">
        <f aca="false">IF(D2="","",ROUND(SQRT(((D2+G2)*O2/100)^2+(J2*(D2+G2)*0.15591)^2),0))</f>
        <v>42</v>
      </c>
      <c r="U2" s="32" t="s">
        <v>786</v>
      </c>
    </row>
    <row r="3" customFormat="false" ht="15" hidden="false" customHeight="false" outlineLevel="0" collapsed="false">
      <c r="A3" s="32" t="s">
        <v>159</v>
      </c>
      <c r="B3" s="32" t="s">
        <v>164</v>
      </c>
      <c r="C3" s="32" t="s">
        <v>164</v>
      </c>
      <c r="D3" s="59" t="n">
        <v>137</v>
      </c>
      <c r="E3" s="59" t="n">
        <v>100</v>
      </c>
      <c r="F3" s="68" t="n">
        <f aca="false">IF(E3="","",D3-E3)</f>
        <v>37</v>
      </c>
      <c r="G3" s="59" t="n">
        <v>278</v>
      </c>
      <c r="H3" s="59" t="n">
        <v>303</v>
      </c>
      <c r="I3" s="68" t="n">
        <f aca="false">IF(H3="","",G3-H3)</f>
        <v>-25</v>
      </c>
      <c r="J3" s="40" t="n">
        <f aca="false">IF(OR(D3="",D3+G3=0),"",D3/(D3+G3))</f>
        <v>0.330120481927711</v>
      </c>
      <c r="K3" s="40" t="n">
        <f aca="false">IF(E3="","",E3/(E3+H3))</f>
        <v>0.248138957816377</v>
      </c>
      <c r="L3" s="69" t="n">
        <f aca="false">IF(OR(K3="",J3=""),"",(J3-K3)*100)</f>
        <v>8.19815241113336</v>
      </c>
      <c r="M3" s="36" t="n">
        <v>4.0506439069246</v>
      </c>
      <c r="N3" s="36" t="n">
        <v>1.24693282341402</v>
      </c>
      <c r="O3" s="36" t="n">
        <f aca="false">SQRT(M3^2+N3^2)</f>
        <v>4.23822575222376</v>
      </c>
      <c r="P3" s="40" t="n">
        <f aca="false">IF(J3="","",MAX(0,J3-1.96*O3/100))</f>
        <v>0.247051257184125</v>
      </c>
      <c r="Q3" s="40" t="n">
        <f aca="false">IF(J3="","",MIN(1,J3+1.96*O3/100))</f>
        <v>0.413189706671296</v>
      </c>
      <c r="R3" s="32" t="str">
        <f aca="false">IF(L3="","",IF(ABS(L3)&lt;=O3,"Yes","No"))</f>
        <v>No</v>
      </c>
      <c r="S3" s="32" t="str">
        <f aca="false">IF(L3="","",IF(ABS(L3)&lt;=1.96*O3,"Yes","No"))</f>
        <v>Yes</v>
      </c>
      <c r="T3" s="59" t="n">
        <f aca="false">IF(D3="","",ROUND(SQRT(((D3+G3)*O3/100)^2+(J3*(D3+G3)*0.15591)^2),0))</f>
        <v>28</v>
      </c>
      <c r="U3" s="32" t="s">
        <v>786</v>
      </c>
    </row>
    <row r="4" customFormat="false" ht="15" hidden="false" customHeight="false" outlineLevel="0" collapsed="false">
      <c r="A4" s="32" t="s">
        <v>159</v>
      </c>
      <c r="B4" s="32" t="s">
        <v>165</v>
      </c>
      <c r="C4" s="32" t="s">
        <v>165</v>
      </c>
      <c r="D4" s="59" t="n">
        <v>166</v>
      </c>
      <c r="E4" s="59" t="n">
        <v>111</v>
      </c>
      <c r="F4" s="68" t="n">
        <f aca="false">IF(E4="","",D4-E4)</f>
        <v>55</v>
      </c>
      <c r="G4" s="59" t="n">
        <v>314</v>
      </c>
      <c r="H4" s="59" t="n">
        <v>317</v>
      </c>
      <c r="I4" s="68" t="n">
        <f aca="false">IF(H4="","",G4-H4)</f>
        <v>-3</v>
      </c>
      <c r="J4" s="40" t="n">
        <f aca="false">IF(OR(D4="",D4+G4=0),"",D4/(D4+G4))</f>
        <v>0.345833333333333</v>
      </c>
      <c r="K4" s="40" t="n">
        <f aca="false">IF(E4="","",E4/(E4+H4))</f>
        <v>0.259345794392523</v>
      </c>
      <c r="L4" s="69" t="n">
        <f aca="false">IF(OR(K4="",J4=""),"",(J4-K4)*100)</f>
        <v>8.648753894081</v>
      </c>
      <c r="M4" s="36" t="n">
        <v>4.0506439069246</v>
      </c>
      <c r="N4" s="36" t="n">
        <v>1.24693282341402</v>
      </c>
      <c r="O4" s="36" t="n">
        <f aca="false">SQRT(M4^2+N4^2)</f>
        <v>4.23822575222376</v>
      </c>
      <c r="P4" s="40" t="n">
        <f aca="false">IF(J4="","",MAX(0,J4-1.96*O4/100))</f>
        <v>0.262764108589748</v>
      </c>
      <c r="Q4" s="40" t="n">
        <f aca="false">IF(J4="","",MIN(1,J4+1.96*O4/100))</f>
        <v>0.428902558076919</v>
      </c>
      <c r="R4" s="32" t="str">
        <f aca="false">IF(L4="","",IF(ABS(L4)&lt;=O4,"Yes","No"))</f>
        <v>No</v>
      </c>
      <c r="S4" s="32" t="str">
        <f aca="false">IF(L4="","",IF(ABS(L4)&lt;=1.96*O4,"Yes","No"))</f>
        <v>No</v>
      </c>
      <c r="T4" s="59" t="n">
        <f aca="false">IF(D4="","",ROUND(SQRT(((D4+G4)*O4/100)^2+(J4*(D4+G4)*0.15591)^2),0))</f>
        <v>33</v>
      </c>
      <c r="U4" s="32" t="s">
        <v>786</v>
      </c>
    </row>
    <row r="5" customFormat="false" ht="15" hidden="false" customHeight="false" outlineLevel="0" collapsed="false">
      <c r="A5" s="32" t="s">
        <v>159</v>
      </c>
      <c r="B5" s="32" t="s">
        <v>166</v>
      </c>
      <c r="C5" s="32" t="s">
        <v>167</v>
      </c>
      <c r="D5" s="59" t="n">
        <v>250</v>
      </c>
      <c r="E5" s="59" t="n">
        <v>194</v>
      </c>
      <c r="F5" s="68" t="n">
        <f aca="false">IF(E5="","",D5-E5)</f>
        <v>56</v>
      </c>
      <c r="G5" s="59" t="n">
        <v>587</v>
      </c>
      <c r="H5" s="59" t="n">
        <v>593</v>
      </c>
      <c r="I5" s="68" t="n">
        <f aca="false">IF(H5="","",G5-H5)</f>
        <v>-6</v>
      </c>
      <c r="J5" s="40" t="n">
        <f aca="false">IF(OR(D5="",D5+G5=0),"",D5/(D5+G5))</f>
        <v>0.29868578255675</v>
      </c>
      <c r="K5" s="40" t="n">
        <f aca="false">IF(E5="","",E5/(E5+H5))</f>
        <v>0.246505717916137</v>
      </c>
      <c r="L5" s="69" t="n">
        <f aca="false">IF(OR(K5="",J5=""),"",(J5-K5)*100)</f>
        <v>5.21800646406131</v>
      </c>
      <c r="M5" s="36" t="n">
        <v>2.67523719068013</v>
      </c>
      <c r="N5" s="36" t="n">
        <v>1.24693282341402</v>
      </c>
      <c r="O5" s="36" t="n">
        <f aca="false">SQRT(M5^2+N5^2)</f>
        <v>2.95156492263094</v>
      </c>
      <c r="P5" s="40" t="n">
        <f aca="false">IF(J5="","",MAX(0,J5-1.96*O5/100))</f>
        <v>0.240835110073184</v>
      </c>
      <c r="Q5" s="40" t="n">
        <f aca="false">IF(J5="","",MIN(1,J5+1.96*O5/100))</f>
        <v>0.356536455040317</v>
      </c>
      <c r="R5" s="32" t="str">
        <f aca="false">IF(L5="","",IF(ABS(L5)&lt;=O5,"Yes","No"))</f>
        <v>No</v>
      </c>
      <c r="S5" s="32" t="str">
        <f aca="false">IF(L5="","",IF(ABS(L5)&lt;=1.96*O5,"Yes","No"))</f>
        <v>Yes</v>
      </c>
      <c r="T5" s="59" t="n">
        <f aca="false">IF(D5="","",ROUND(SQRT(((D5+G5)*O5/100)^2+(J5*(D5+G5)*0.09175)^2),0))</f>
        <v>34</v>
      </c>
      <c r="U5" s="32" t="s">
        <v>786</v>
      </c>
    </row>
    <row r="6" customFormat="false" ht="15" hidden="false" customHeight="false" outlineLevel="0" collapsed="false">
      <c r="A6" s="32" t="s">
        <v>159</v>
      </c>
      <c r="B6" s="32" t="s">
        <v>166</v>
      </c>
      <c r="C6" s="32" t="s">
        <v>169</v>
      </c>
      <c r="D6" s="59" t="n">
        <v>259</v>
      </c>
      <c r="E6" s="59" t="n">
        <v>196</v>
      </c>
      <c r="F6" s="68" t="n">
        <f aca="false">IF(E6="","",D6-E6)</f>
        <v>63</v>
      </c>
      <c r="G6" s="59" t="n">
        <v>576</v>
      </c>
      <c r="H6" s="59" t="n">
        <v>587</v>
      </c>
      <c r="I6" s="68" t="n">
        <f aca="false">IF(H6="","",G6-H6)</f>
        <v>-11</v>
      </c>
      <c r="J6" s="40" t="n">
        <f aca="false">IF(OR(D6="",D6+G6=0),"",D6/(D6+G6))</f>
        <v>0.310179640718563</v>
      </c>
      <c r="K6" s="40" t="n">
        <f aca="false">IF(E6="","",E6/(E6+H6))</f>
        <v>0.250319284802043</v>
      </c>
      <c r="L6" s="69" t="n">
        <f aca="false">IF(OR(K6="",J6=""),"",(J6-K6)*100)</f>
        <v>5.98603559165194</v>
      </c>
      <c r="M6" s="36" t="n">
        <v>2.67523719068013</v>
      </c>
      <c r="N6" s="36" t="n">
        <v>1.24693282341402</v>
      </c>
      <c r="O6" s="36" t="n">
        <f aca="false">SQRT(M6^2+N6^2)</f>
        <v>2.95156492263094</v>
      </c>
      <c r="P6" s="40" t="n">
        <f aca="false">IF(J6="","",MAX(0,J6-1.96*O6/100))</f>
        <v>0.252328968234996</v>
      </c>
      <c r="Q6" s="40" t="n">
        <f aca="false">IF(J6="","",MIN(1,J6+1.96*O6/100))</f>
        <v>0.368030313202129</v>
      </c>
      <c r="R6" s="32" t="str">
        <f aca="false">IF(L6="","",IF(ABS(L6)&lt;=O6,"Yes","No"))</f>
        <v>No</v>
      </c>
      <c r="S6" s="32" t="str">
        <f aca="false">IF(L6="","",IF(ABS(L6)&lt;=1.96*O6,"Yes","No"))</f>
        <v>No</v>
      </c>
      <c r="T6" s="59" t="n">
        <f aca="false">IF(D6="","",ROUND(SQRT(((D6+G6)*O6/100)^2+(J6*(D6+G6)*0.09175)^2),0))</f>
        <v>34</v>
      </c>
      <c r="U6" s="32" t="s">
        <v>786</v>
      </c>
    </row>
    <row r="7" customFormat="false" ht="15" hidden="false" customHeight="false" outlineLevel="0" collapsed="false">
      <c r="A7" s="32" t="s">
        <v>159</v>
      </c>
      <c r="B7" s="32" t="s">
        <v>170</v>
      </c>
      <c r="C7" s="32" t="s">
        <v>170</v>
      </c>
      <c r="D7" s="59" t="n">
        <v>53</v>
      </c>
      <c r="E7" s="59" t="n">
        <v>47</v>
      </c>
      <c r="F7" s="68" t="n">
        <f aca="false">IF(E7="","",D7-E7)</f>
        <v>6</v>
      </c>
      <c r="G7" s="59" t="n">
        <v>73</v>
      </c>
      <c r="H7" s="59" t="n">
        <v>74</v>
      </c>
      <c r="I7" s="68" t="n">
        <f aca="false">IF(H7="","",G7-H7)</f>
        <v>-1</v>
      </c>
      <c r="J7" s="40" t="n">
        <f aca="false">IF(OR(D7="",D7+G7=0),"",D7/(D7+G7))</f>
        <v>0.420634920634921</v>
      </c>
      <c r="K7" s="40" t="n">
        <f aca="false">IF(E7="","",E7/(E7+H7))</f>
        <v>0.388429752066116</v>
      </c>
      <c r="L7" s="69" t="n">
        <f aca="false">IF(OR(K7="",J7=""),"",(J7-K7)*100)</f>
        <v>3.2205168568805</v>
      </c>
      <c r="M7" s="36" t="n">
        <v>4.0506439069246</v>
      </c>
      <c r="N7" s="36" t="n">
        <v>1.24693282341402</v>
      </c>
      <c r="O7" s="36" t="n">
        <f aca="false">SQRT(M7^2+N7^2)</f>
        <v>4.23822575222376</v>
      </c>
      <c r="P7" s="40" t="n">
        <f aca="false">IF(J7="","",MAX(0,J7-1.96*O7/100))</f>
        <v>0.337565695891335</v>
      </c>
      <c r="Q7" s="40" t="n">
        <f aca="false">IF(J7="","",MIN(1,J7+1.96*O7/100))</f>
        <v>0.503704145378506</v>
      </c>
      <c r="R7" s="32" t="str">
        <f aca="false">IF(L7="","",IF(ABS(L7)&lt;=O7,"Yes","No"))</f>
        <v>Yes</v>
      </c>
      <c r="S7" s="32" t="str">
        <f aca="false">IF(L7="","",IF(ABS(L7)&lt;=1.96*O7,"Yes","No"))</f>
        <v>Yes</v>
      </c>
      <c r="T7" s="59" t="n">
        <f aca="false">IF(D7="","",ROUND(SQRT(((D7+G7)*O7/100)^2+(J7*(D7+G7)*0.15591)^2),0))</f>
        <v>10</v>
      </c>
      <c r="U7" s="32" t="s">
        <v>786</v>
      </c>
    </row>
    <row r="8" customFormat="false" ht="15" hidden="false" customHeight="false" outlineLevel="0" collapsed="false">
      <c r="A8" s="32" t="s">
        <v>159</v>
      </c>
      <c r="B8" s="32" t="s">
        <v>171</v>
      </c>
      <c r="C8" s="32" t="s">
        <v>172</v>
      </c>
      <c r="D8" s="59" t="n">
        <v>336</v>
      </c>
      <c r="E8" s="59" t="n">
        <v>268</v>
      </c>
      <c r="F8" s="68" t="n">
        <f aca="false">IF(E8="","",D8-E8)</f>
        <v>68</v>
      </c>
      <c r="G8" s="59" t="n">
        <v>738</v>
      </c>
      <c r="H8" s="59" t="n">
        <v>753</v>
      </c>
      <c r="I8" s="68" t="n">
        <f aca="false">IF(H8="","",G8-H8)</f>
        <v>-15</v>
      </c>
      <c r="J8" s="40" t="n">
        <f aca="false">IF(OR(D8="",D8+G8=0),"",D8/(D8+G8))</f>
        <v>0.312849162011173</v>
      </c>
      <c r="K8" s="40" t="n">
        <f aca="false">IF(E8="","",E8/(E8+H8))</f>
        <v>0.262487757100882</v>
      </c>
      <c r="L8" s="69" t="n">
        <f aca="false">IF(OR(K8="",J8=""),"",(J8-K8)*100)</f>
        <v>5.03614049102917</v>
      </c>
      <c r="M8" s="36" t="n">
        <v>2.67523719068013</v>
      </c>
      <c r="N8" s="36" t="n">
        <v>1.24693282341402</v>
      </c>
      <c r="O8" s="36" t="n">
        <f aca="false">SQRT(M8^2+N8^2)</f>
        <v>2.95156492263094</v>
      </c>
      <c r="P8" s="40" t="n">
        <f aca="false">IF(J8="","",MAX(0,J8-1.96*O8/100))</f>
        <v>0.254998489527607</v>
      </c>
      <c r="Q8" s="40" t="n">
        <f aca="false">IF(J8="","",MIN(1,J8+1.96*O8/100))</f>
        <v>0.37069983449474</v>
      </c>
      <c r="R8" s="32" t="str">
        <f aca="false">IF(L8="","",IF(ABS(L8)&lt;=O8,"Yes","No"))</f>
        <v>No</v>
      </c>
      <c r="S8" s="32" t="str">
        <f aca="false">IF(L8="","",IF(ABS(L8)&lt;=1.96*O8,"Yes","No"))</f>
        <v>Yes</v>
      </c>
      <c r="T8" s="59" t="n">
        <f aca="false">IF(D8="","",ROUND(SQRT(((D8+G8)*O8/100)^2+(J8*(D8+G8)*0.09175)^2),0))</f>
        <v>44</v>
      </c>
      <c r="U8" s="32" t="s">
        <v>786</v>
      </c>
    </row>
    <row r="9" customFormat="false" ht="15" hidden="false" customHeight="false" outlineLevel="0" collapsed="false">
      <c r="A9" s="32" t="s">
        <v>159</v>
      </c>
      <c r="B9" s="32" t="s">
        <v>171</v>
      </c>
      <c r="C9" s="32" t="s">
        <v>173</v>
      </c>
      <c r="D9" s="59" t="n">
        <v>198</v>
      </c>
      <c r="E9" s="59" t="n">
        <v>163</v>
      </c>
      <c r="F9" s="68" t="n">
        <f aca="false">IF(E9="","",D9-E9)</f>
        <v>35</v>
      </c>
      <c r="G9" s="59" t="n">
        <v>435</v>
      </c>
      <c r="H9" s="59" t="n">
        <v>443</v>
      </c>
      <c r="I9" s="68" t="n">
        <f aca="false">IF(H9="","",G9-H9)</f>
        <v>-8</v>
      </c>
      <c r="J9" s="40" t="n">
        <f aca="false">IF(OR(D9="",D9+G9=0),"",D9/(D9+G9))</f>
        <v>0.312796208530806</v>
      </c>
      <c r="K9" s="40" t="n">
        <f aca="false">IF(E9="","",E9/(E9+H9))</f>
        <v>0.268976897689769</v>
      </c>
      <c r="L9" s="69" t="n">
        <f aca="false">IF(OR(K9="",J9=""),"",(J9-K9)*100)</f>
        <v>4.38193108410367</v>
      </c>
      <c r="M9" s="36" t="n">
        <v>4.0506439069246</v>
      </c>
      <c r="N9" s="36" t="n">
        <v>1.24693282341402</v>
      </c>
      <c r="O9" s="36" t="n">
        <f aca="false">SQRT(M9^2+N9^2)</f>
        <v>4.23822575222376</v>
      </c>
      <c r="P9" s="40" t="n">
        <f aca="false">IF(J9="","",MAX(0,J9-1.96*O9/100))</f>
        <v>0.22972698378722</v>
      </c>
      <c r="Q9" s="40" t="n">
        <f aca="false">IF(J9="","",MIN(1,J9+1.96*O9/100))</f>
        <v>0.395865433274391</v>
      </c>
      <c r="R9" s="32" t="str">
        <f aca="false">IF(L9="","",IF(ABS(L9)&lt;=O9,"Yes","No"))</f>
        <v>No</v>
      </c>
      <c r="S9" s="32" t="str">
        <f aca="false">IF(L9="","",IF(ABS(L9)&lt;=1.96*O9,"Yes","No"))</f>
        <v>Yes</v>
      </c>
      <c r="T9" s="59" t="n">
        <f aca="false">IF(D9="","",ROUND(SQRT(((D9+G9)*O9/100)^2+(J9*(D9+G9)*0.15591)^2),0))</f>
        <v>41</v>
      </c>
      <c r="U9" s="32" t="s">
        <v>786</v>
      </c>
    </row>
    <row r="10" customFormat="false" ht="15" hidden="false" customHeight="false" outlineLevel="0" collapsed="false">
      <c r="A10" s="32" t="s">
        <v>159</v>
      </c>
      <c r="B10" s="32" t="s">
        <v>171</v>
      </c>
      <c r="C10" s="32" t="s">
        <v>174</v>
      </c>
      <c r="D10" s="59" t="n">
        <v>244</v>
      </c>
      <c r="E10" s="59" t="n">
        <v>200</v>
      </c>
      <c r="F10" s="68" t="n">
        <f aca="false">IF(E10="","",D10-E10)</f>
        <v>44</v>
      </c>
      <c r="G10" s="59" t="n">
        <v>611</v>
      </c>
      <c r="H10" s="59" t="n">
        <v>632</v>
      </c>
      <c r="I10" s="68" t="n">
        <f aca="false">IF(H10="","",G10-H10)</f>
        <v>-21</v>
      </c>
      <c r="J10" s="40" t="n">
        <f aca="false">IF(OR(D10="",D10+G10=0),"",D10/(D10+G10))</f>
        <v>0.285380116959064</v>
      </c>
      <c r="K10" s="40" t="n">
        <f aca="false">IF(E10="","",E10/(E10+H10))</f>
        <v>0.240384615384615</v>
      </c>
      <c r="L10" s="69" t="n">
        <f aca="false">IF(OR(K10="",J10=""),"",(J10-K10)*100)</f>
        <v>4.4995501574449</v>
      </c>
      <c r="M10" s="36" t="n">
        <v>2.67523719068013</v>
      </c>
      <c r="N10" s="36" t="n">
        <v>1.24693282341402</v>
      </c>
      <c r="O10" s="36" t="n">
        <f aca="false">SQRT(M10^2+N10^2)</f>
        <v>2.95156492263094</v>
      </c>
      <c r="P10" s="40" t="n">
        <f aca="false">IF(J10="","",MAX(0,J10-1.96*O10/100))</f>
        <v>0.227529444475498</v>
      </c>
      <c r="Q10" s="40" t="n">
        <f aca="false">IF(J10="","",MIN(1,J10+1.96*O10/100))</f>
        <v>0.343230789442631</v>
      </c>
      <c r="R10" s="32" t="str">
        <f aca="false">IF(L10="","",IF(ABS(L10)&lt;=O10,"Yes","No"))</f>
        <v>No</v>
      </c>
      <c r="S10" s="32" t="str">
        <f aca="false">IF(L10="","",IF(ABS(L10)&lt;=1.96*O10,"Yes","No"))</f>
        <v>Yes</v>
      </c>
      <c r="T10" s="59" t="n">
        <f aca="false">IF(D10="","",ROUND(SQRT(((D10+G10)*O10/100)^2+(J10*(D10+G10)*0.09175)^2),0))</f>
        <v>34</v>
      </c>
      <c r="U10" s="32" t="s">
        <v>786</v>
      </c>
    </row>
    <row r="11" customFormat="false" ht="15" hidden="false" customHeight="false" outlineLevel="0" collapsed="false">
      <c r="A11" s="32" t="s">
        <v>159</v>
      </c>
      <c r="B11" s="32" t="s">
        <v>175</v>
      </c>
      <c r="C11" s="32" t="s">
        <v>176</v>
      </c>
      <c r="D11" s="59" t="n">
        <v>290</v>
      </c>
      <c r="E11" s="59" t="n">
        <v>231</v>
      </c>
      <c r="F11" s="68" t="n">
        <f aca="false">IF(E11="","",D11-E11)</f>
        <v>59</v>
      </c>
      <c r="G11" s="59" t="n">
        <v>288</v>
      </c>
      <c r="H11" s="59" t="n">
        <v>313</v>
      </c>
      <c r="I11" s="68" t="n">
        <f aca="false">IF(H11="","",G11-H11)</f>
        <v>-25</v>
      </c>
      <c r="J11" s="40" t="n">
        <f aca="false">IF(OR(D11="",D11+G11=0),"",D11/(D11+G11))</f>
        <v>0.501730103806228</v>
      </c>
      <c r="K11" s="40" t="n">
        <f aca="false">IF(E11="","",E11/(E11+H11))</f>
        <v>0.424632352941176</v>
      </c>
      <c r="L11" s="69" t="n">
        <f aca="false">IF(OR(K11="",J11=""),"",(J11-K11)*100)</f>
        <v>7.70977508650519</v>
      </c>
      <c r="M11" s="36" t="n">
        <v>4.0506439069246</v>
      </c>
      <c r="N11" s="36" t="n">
        <v>1.24693282341402</v>
      </c>
      <c r="O11" s="36" t="n">
        <f aca="false">SQRT(M11^2+N11^2)</f>
        <v>4.23822575222376</v>
      </c>
      <c r="P11" s="40" t="n">
        <f aca="false">IF(J11="","",MAX(0,J11-1.96*O11/100))</f>
        <v>0.418660879062643</v>
      </c>
      <c r="Q11" s="40" t="n">
        <f aca="false">IF(J11="","",MIN(1,J11+1.96*O11/100))</f>
        <v>0.584799328549814</v>
      </c>
      <c r="R11" s="32" t="str">
        <f aca="false">IF(L11="","",IF(ABS(L11)&lt;=O11,"Yes","No"))</f>
        <v>No</v>
      </c>
      <c r="S11" s="32" t="str">
        <f aca="false">IF(L11="","",IF(ABS(L11)&lt;=1.96*O11,"Yes","No"))</f>
        <v>Yes</v>
      </c>
      <c r="T11" s="59" t="n">
        <f aca="false">IF(D11="","",ROUND(SQRT(((D11+G11)*O11/100)^2+(J11*(D11+G11)*0.15591)^2),0))</f>
        <v>51</v>
      </c>
      <c r="U11" s="32" t="s">
        <v>786</v>
      </c>
    </row>
    <row r="12" customFormat="false" ht="15" hidden="false" customHeight="false" outlineLevel="0" collapsed="false">
      <c r="A12" s="32" t="s">
        <v>159</v>
      </c>
      <c r="B12" s="32" t="s">
        <v>175</v>
      </c>
      <c r="C12" s="32" t="s">
        <v>177</v>
      </c>
      <c r="D12" s="59" t="n">
        <v>180</v>
      </c>
      <c r="E12" s="59" t="n">
        <v>147</v>
      </c>
      <c r="F12" s="68" t="n">
        <f aca="false">IF(E12="","",D12-E12)</f>
        <v>33</v>
      </c>
      <c r="G12" s="59" t="n">
        <v>230</v>
      </c>
      <c r="H12" s="59" t="n">
        <v>243</v>
      </c>
      <c r="I12" s="68" t="n">
        <f aca="false">IF(H12="","",G12-H12)</f>
        <v>-13</v>
      </c>
      <c r="J12" s="40" t="n">
        <f aca="false">IF(OR(D12="",D12+G12=0),"",D12/(D12+G12))</f>
        <v>0.439024390243902</v>
      </c>
      <c r="K12" s="40" t="n">
        <f aca="false">IF(E12="","",E12/(E12+H12))</f>
        <v>0.376923076923077</v>
      </c>
      <c r="L12" s="69" t="n">
        <f aca="false">IF(OR(K12="",J12=""),"",(J12-K12)*100)</f>
        <v>6.21013133208255</v>
      </c>
      <c r="M12" s="36" t="n">
        <v>4.0506439069246</v>
      </c>
      <c r="N12" s="36" t="n">
        <v>1.24693282341402</v>
      </c>
      <c r="O12" s="36" t="n">
        <f aca="false">SQRT(M12^2+N12^2)</f>
        <v>4.23822575222376</v>
      </c>
      <c r="P12" s="40" t="n">
        <f aca="false">IF(J12="","",MAX(0,J12-1.96*O12/100))</f>
        <v>0.355955165500317</v>
      </c>
      <c r="Q12" s="40" t="n">
        <f aca="false">IF(J12="","",MIN(1,J12+1.96*O12/100))</f>
        <v>0.522093614987488</v>
      </c>
      <c r="R12" s="32" t="str">
        <f aca="false">IF(L12="","",IF(ABS(L12)&lt;=O12,"Yes","No"))</f>
        <v>No</v>
      </c>
      <c r="S12" s="32" t="str">
        <f aca="false">IF(L12="","",IF(ABS(L12)&lt;=1.96*O12,"Yes","No"))</f>
        <v>Yes</v>
      </c>
      <c r="T12" s="59" t="n">
        <f aca="false">IF(D12="","",ROUND(SQRT(((D12+G12)*O12/100)^2+(J12*(D12+G12)*0.15591)^2),0))</f>
        <v>33</v>
      </c>
      <c r="U12" s="32" t="s">
        <v>786</v>
      </c>
    </row>
    <row r="13" customFormat="false" ht="15" hidden="false" customHeight="false" outlineLevel="0" collapsed="false">
      <c r="A13" s="32" t="s">
        <v>159</v>
      </c>
      <c r="B13" s="32" t="s">
        <v>175</v>
      </c>
      <c r="C13" s="32" t="s">
        <v>178</v>
      </c>
      <c r="D13" s="59" t="n">
        <v>325</v>
      </c>
      <c r="E13" s="59" t="n">
        <v>276</v>
      </c>
      <c r="F13" s="68" t="n">
        <f aca="false">IF(E13="","",D13-E13)</f>
        <v>49</v>
      </c>
      <c r="G13" s="59" t="n">
        <v>427</v>
      </c>
      <c r="H13" s="59" t="n">
        <v>451</v>
      </c>
      <c r="I13" s="68" t="n">
        <f aca="false">IF(H13="","",G13-H13)</f>
        <v>-24</v>
      </c>
      <c r="J13" s="40" t="n">
        <f aca="false">IF(OR(D13="",D13+G13=0),"",D13/(D13+G13))</f>
        <v>0.43218085106383</v>
      </c>
      <c r="K13" s="40" t="n">
        <f aca="false">IF(E13="","",E13/(E13+H13))</f>
        <v>0.379642365887208</v>
      </c>
      <c r="L13" s="69" t="n">
        <f aca="false">IF(OR(K13="",J13=""),"",(J13-K13)*100)</f>
        <v>5.25384851766221</v>
      </c>
      <c r="M13" s="36" t="n">
        <v>2.67523719068013</v>
      </c>
      <c r="N13" s="36" t="n">
        <v>1.24693282341402</v>
      </c>
      <c r="O13" s="36" t="n">
        <f aca="false">SQRT(M13^2+N13^2)</f>
        <v>2.95156492263094</v>
      </c>
      <c r="P13" s="40" t="n">
        <f aca="false">IF(J13="","",MAX(0,J13-1.96*O13/100))</f>
        <v>0.374330178580263</v>
      </c>
      <c r="Q13" s="40" t="n">
        <f aca="false">IF(J13="","",MIN(1,J13+1.96*O13/100))</f>
        <v>0.490031523547396</v>
      </c>
      <c r="R13" s="32" t="str">
        <f aca="false">IF(L13="","",IF(ABS(L13)&lt;=O13,"Yes","No"))</f>
        <v>No</v>
      </c>
      <c r="S13" s="32" t="str">
        <f aca="false">IF(L13="","",IF(ABS(L13)&lt;=1.96*O13,"Yes","No"))</f>
        <v>Yes</v>
      </c>
      <c r="T13" s="59" t="n">
        <f aca="false">IF(D13="","",ROUND(SQRT(((D13+G13)*O13/100)^2+(J13*(D13+G13)*0.09175)^2),0))</f>
        <v>37</v>
      </c>
      <c r="U13" s="32" t="s">
        <v>786</v>
      </c>
    </row>
    <row r="14" customFormat="false" ht="15" hidden="false" customHeight="false" outlineLevel="0" collapsed="false">
      <c r="A14" s="32" t="s">
        <v>159</v>
      </c>
      <c r="B14" s="32" t="s">
        <v>175</v>
      </c>
      <c r="C14" s="32" t="s">
        <v>179</v>
      </c>
      <c r="D14" s="59" t="n">
        <v>183</v>
      </c>
      <c r="E14" s="59" t="n">
        <v>158</v>
      </c>
      <c r="F14" s="68" t="n">
        <f aca="false">IF(E14="","",D14-E14)</f>
        <v>25</v>
      </c>
      <c r="G14" s="59" t="n">
        <v>145</v>
      </c>
      <c r="H14" s="59" t="n">
        <v>142</v>
      </c>
      <c r="I14" s="68" t="n">
        <f aca="false">IF(H14="","",G14-H14)</f>
        <v>3</v>
      </c>
      <c r="J14" s="40" t="n">
        <f aca="false">IF(OR(D14="",D14+G14=0),"",D14/(D14+G14))</f>
        <v>0.557926829268293</v>
      </c>
      <c r="K14" s="40" t="n">
        <f aca="false">IF(E14="","",E14/(E14+H14))</f>
        <v>0.526666666666667</v>
      </c>
      <c r="L14" s="69" t="n">
        <f aca="false">IF(OR(K14="",J14=""),"",(J14-K14)*100)</f>
        <v>3.12601626016261</v>
      </c>
      <c r="M14" s="36" t="n">
        <v>4.0506439069246</v>
      </c>
      <c r="N14" s="36" t="n">
        <v>1.24693282341402</v>
      </c>
      <c r="O14" s="36" t="n">
        <f aca="false">SQRT(M14^2+N14^2)</f>
        <v>4.23822575222376</v>
      </c>
      <c r="P14" s="40" t="n">
        <f aca="false">IF(J14="","",MAX(0,J14-1.96*O14/100))</f>
        <v>0.474857604524707</v>
      </c>
      <c r="Q14" s="40" t="n">
        <f aca="false">IF(J14="","",MIN(1,J14+1.96*O14/100))</f>
        <v>0.640996054011878</v>
      </c>
      <c r="R14" s="32" t="str">
        <f aca="false">IF(L14="","",IF(ABS(L14)&lt;=O14,"Yes","No"))</f>
        <v>Yes</v>
      </c>
      <c r="S14" s="32" t="str">
        <f aca="false">IF(L14="","",IF(ABS(L14)&lt;=1.96*O14,"Yes","No"))</f>
        <v>Yes</v>
      </c>
      <c r="T14" s="59" t="n">
        <f aca="false">IF(D14="","",ROUND(SQRT(((D14+G14)*O14/100)^2+(J14*(D14+G14)*0.15591)^2),0))</f>
        <v>32</v>
      </c>
      <c r="U14" s="32" t="s">
        <v>786</v>
      </c>
    </row>
    <row r="15" customFormat="false" ht="15" hidden="false" customHeight="false" outlineLevel="0" collapsed="false">
      <c r="A15" s="32" t="s">
        <v>159</v>
      </c>
      <c r="B15" s="32" t="s">
        <v>175</v>
      </c>
      <c r="C15" s="32" t="s">
        <v>180</v>
      </c>
      <c r="D15" s="59" t="n">
        <v>286</v>
      </c>
      <c r="E15" s="59" t="n">
        <v>248</v>
      </c>
      <c r="F15" s="68" t="n">
        <f aca="false">IF(E15="","",D15-E15)</f>
        <v>38</v>
      </c>
      <c r="G15" s="59" t="n">
        <v>367</v>
      </c>
      <c r="H15" s="59" t="n">
        <v>368</v>
      </c>
      <c r="I15" s="68" t="n">
        <f aca="false">IF(H15="","",G15-H15)</f>
        <v>-1</v>
      </c>
      <c r="J15" s="40" t="n">
        <f aca="false">IF(OR(D15="",D15+G15=0),"",D15/(D15+G15))</f>
        <v>0.437978560490046</v>
      </c>
      <c r="K15" s="40" t="n">
        <f aca="false">IF(E15="","",E15/(E15+H15))</f>
        <v>0.402597402597403</v>
      </c>
      <c r="L15" s="69" t="n">
        <f aca="false">IF(OR(K15="",J15=""),"",(J15-K15)*100)</f>
        <v>3.53811578926433</v>
      </c>
      <c r="M15" s="36" t="n">
        <v>4.0506439069246</v>
      </c>
      <c r="N15" s="36" t="n">
        <v>1.24693282341402</v>
      </c>
      <c r="O15" s="36" t="n">
        <f aca="false">SQRT(M15^2+N15^2)</f>
        <v>4.23822575222376</v>
      </c>
      <c r="P15" s="40" t="n">
        <f aca="false">IF(J15="","",MAX(0,J15-1.96*O15/100))</f>
        <v>0.35490933574646</v>
      </c>
      <c r="Q15" s="40" t="n">
        <f aca="false">IF(J15="","",MIN(1,J15+1.96*O15/100))</f>
        <v>0.521047785233632</v>
      </c>
      <c r="R15" s="32" t="str">
        <f aca="false">IF(L15="","",IF(ABS(L15)&lt;=O15,"Yes","No"))</f>
        <v>Yes</v>
      </c>
      <c r="S15" s="32" t="str">
        <f aca="false">IF(L15="","",IF(ABS(L15)&lt;=1.96*O15,"Yes","No"))</f>
        <v>Yes</v>
      </c>
      <c r="T15" s="59" t="n">
        <f aca="false">IF(D15="","",ROUND(SQRT(((D15+G15)*O15/100)^2+(J15*(D15+G15)*0.15591)^2),0))</f>
        <v>52</v>
      </c>
      <c r="U15" s="32" t="s">
        <v>786</v>
      </c>
    </row>
    <row r="16" customFormat="false" ht="15" hidden="false" customHeight="false" outlineLevel="0" collapsed="false">
      <c r="A16" s="32" t="s">
        <v>159</v>
      </c>
      <c r="B16" s="32" t="s">
        <v>181</v>
      </c>
      <c r="C16" s="32" t="s">
        <v>182</v>
      </c>
      <c r="D16" s="59" t="n">
        <v>111</v>
      </c>
      <c r="E16" s="59" t="n">
        <v>98</v>
      </c>
      <c r="F16" s="68" t="n">
        <f aca="false">IF(E16="","",D16-E16)</f>
        <v>13</v>
      </c>
      <c r="G16" s="59" t="n">
        <v>191</v>
      </c>
      <c r="H16" s="59" t="n">
        <v>208</v>
      </c>
      <c r="I16" s="68" t="n">
        <f aca="false">IF(H16="","",G16-H16)</f>
        <v>-17</v>
      </c>
      <c r="J16" s="40" t="n">
        <f aca="false">IF(OR(D16="",D16+G16=0),"",D16/(D16+G16))</f>
        <v>0.367549668874172</v>
      </c>
      <c r="K16" s="40" t="n">
        <f aca="false">IF(E16="","",E16/(E16+H16))</f>
        <v>0.320261437908497</v>
      </c>
      <c r="L16" s="69" t="n">
        <f aca="false">IF(OR(K16="",J16=""),"",(J16-K16)*100)</f>
        <v>4.72882309656755</v>
      </c>
      <c r="M16" s="36" t="n">
        <v>4.0506439069246</v>
      </c>
      <c r="N16" s="36" t="n">
        <v>1.24693282341402</v>
      </c>
      <c r="O16" s="36" t="n">
        <f aca="false">SQRT(M16^2+N16^2)</f>
        <v>4.23822575222376</v>
      </c>
      <c r="P16" s="40" t="n">
        <f aca="false">IF(J16="","",MAX(0,J16-1.96*O16/100))</f>
        <v>0.284480444130587</v>
      </c>
      <c r="Q16" s="40" t="n">
        <f aca="false">IF(J16="","",MIN(1,J16+1.96*O16/100))</f>
        <v>0.450618893617758</v>
      </c>
      <c r="R16" s="32" t="str">
        <f aca="false">IF(L16="","",IF(ABS(L16)&lt;=O16,"Yes","No"))</f>
        <v>No</v>
      </c>
      <c r="S16" s="32" t="str">
        <f aca="false">IF(L16="","",IF(ABS(L16)&lt;=1.96*O16,"Yes","No"))</f>
        <v>Yes</v>
      </c>
      <c r="T16" s="59" t="n">
        <f aca="false">IF(D16="","",ROUND(SQRT(((D16+G16)*O16/100)^2+(J16*(D16+G16)*0.15591)^2),0))</f>
        <v>22</v>
      </c>
      <c r="U16" s="32" t="s">
        <v>786</v>
      </c>
    </row>
    <row r="17" customFormat="false" ht="15" hidden="false" customHeight="false" outlineLevel="0" collapsed="false">
      <c r="A17" s="32" t="s">
        <v>159</v>
      </c>
      <c r="B17" s="32" t="s">
        <v>181</v>
      </c>
      <c r="C17" s="32" t="s">
        <v>183</v>
      </c>
      <c r="D17" s="59" t="n">
        <v>252</v>
      </c>
      <c r="E17" s="59" t="n">
        <v>237</v>
      </c>
      <c r="F17" s="68" t="n">
        <f aca="false">IF(E17="","",D17-E17)</f>
        <v>15</v>
      </c>
      <c r="G17" s="59" t="n">
        <v>538</v>
      </c>
      <c r="H17" s="59" t="n">
        <v>558</v>
      </c>
      <c r="I17" s="68" t="n">
        <f aca="false">IF(H17="","",G17-H17)</f>
        <v>-20</v>
      </c>
      <c r="J17" s="40" t="n">
        <f aca="false">IF(OR(D17="",D17+G17=0),"",D17/(D17+G17))</f>
        <v>0.318987341772152</v>
      </c>
      <c r="K17" s="40" t="n">
        <f aca="false">IF(E17="","",E17/(E17+H17))</f>
        <v>0.29811320754717</v>
      </c>
      <c r="L17" s="69" t="n">
        <f aca="false">IF(OR(K17="",J17=""),"",(J17-K17)*100)</f>
        <v>2.08741342249821</v>
      </c>
      <c r="M17" s="36" t="n">
        <v>2.67523719068013</v>
      </c>
      <c r="N17" s="36" t="n">
        <v>1.24693282341402</v>
      </c>
      <c r="O17" s="36" t="n">
        <f aca="false">SQRT(M17^2+N17^2)</f>
        <v>2.95156492263094</v>
      </c>
      <c r="P17" s="40" t="n">
        <f aca="false">IF(J17="","",MAX(0,J17-1.96*O17/100))</f>
        <v>0.261136669288586</v>
      </c>
      <c r="Q17" s="40" t="n">
        <f aca="false">IF(J17="","",MIN(1,J17+1.96*O17/100))</f>
        <v>0.376838014255718</v>
      </c>
      <c r="R17" s="32" t="str">
        <f aca="false">IF(L17="","",IF(ABS(L17)&lt;=O17,"Yes","No"))</f>
        <v>Yes</v>
      </c>
      <c r="S17" s="32" t="str">
        <f aca="false">IF(L17="","",IF(ABS(L17)&lt;=1.96*O17,"Yes","No"))</f>
        <v>Yes</v>
      </c>
      <c r="T17" s="59" t="n">
        <f aca="false">IF(D17="","",ROUND(SQRT(((D17+G17)*O17/100)^2+(J17*(D17+G17)*0.09175)^2),0))</f>
        <v>33</v>
      </c>
      <c r="U17" s="32" t="s">
        <v>786</v>
      </c>
    </row>
    <row r="18" customFormat="false" ht="15" hidden="false" customHeight="false" outlineLevel="0" collapsed="false">
      <c r="A18" s="32" t="s">
        <v>159</v>
      </c>
      <c r="B18" s="32" t="s">
        <v>184</v>
      </c>
      <c r="C18" s="32" t="s">
        <v>185</v>
      </c>
      <c r="D18" s="59" t="n">
        <v>312</v>
      </c>
      <c r="E18" s="59" t="n">
        <v>286</v>
      </c>
      <c r="F18" s="68" t="n">
        <f aca="false">IF(E18="","",D18-E18)</f>
        <v>26</v>
      </c>
      <c r="G18" s="59" t="n">
        <v>352</v>
      </c>
      <c r="H18" s="59" t="n">
        <v>390</v>
      </c>
      <c r="I18" s="68" t="n">
        <f aca="false">IF(H18="","",G18-H18)</f>
        <v>-38</v>
      </c>
      <c r="J18" s="40" t="n">
        <f aca="false">IF(OR(D18="",D18+G18=0),"",D18/(D18+G18))</f>
        <v>0.469879518072289</v>
      </c>
      <c r="K18" s="40" t="n">
        <f aca="false">IF(E18="","",E18/(E18+H18))</f>
        <v>0.423076923076923</v>
      </c>
      <c r="L18" s="69" t="n">
        <f aca="false">IF(OR(K18="",J18=""),"",(J18-K18)*100)</f>
        <v>4.68025949953661</v>
      </c>
      <c r="M18" s="36" t="n">
        <v>4.0506439069246</v>
      </c>
      <c r="N18" s="36" t="n">
        <v>1.24693282341402</v>
      </c>
      <c r="O18" s="36" t="n">
        <f aca="false">SQRT(M18^2+N18^2)</f>
        <v>4.23822575222376</v>
      </c>
      <c r="P18" s="40" t="n">
        <f aca="false">IF(J18="","",MAX(0,J18-1.96*O18/100))</f>
        <v>0.386810293328704</v>
      </c>
      <c r="Q18" s="40" t="n">
        <f aca="false">IF(J18="","",MIN(1,J18+1.96*O18/100))</f>
        <v>0.552948742815875</v>
      </c>
      <c r="R18" s="32" t="str">
        <f aca="false">IF(L18="","",IF(ABS(L18)&lt;=O18,"Yes","No"))</f>
        <v>No</v>
      </c>
      <c r="S18" s="32" t="str">
        <f aca="false">IF(L18="","",IF(ABS(L18)&lt;=1.96*O18,"Yes","No"))</f>
        <v>Yes</v>
      </c>
      <c r="T18" s="59" t="n">
        <f aca="false">IF(D18="","",ROUND(SQRT(((D18+G18)*O18/100)^2+(J18*(D18+G18)*0.15591)^2),0))</f>
        <v>56</v>
      </c>
      <c r="U18" s="32" t="s">
        <v>786</v>
      </c>
    </row>
    <row r="19" customFormat="false" ht="15" hidden="false" customHeight="false" outlineLevel="0" collapsed="false">
      <c r="A19" s="32" t="s">
        <v>159</v>
      </c>
      <c r="B19" s="32" t="s">
        <v>184</v>
      </c>
      <c r="C19" s="32" t="s">
        <v>186</v>
      </c>
      <c r="D19" s="59" t="n">
        <v>177</v>
      </c>
      <c r="E19" s="59" t="n">
        <v>171</v>
      </c>
      <c r="F19" s="68" t="n">
        <f aca="false">IF(E19="","",D19-E19)</f>
        <v>6</v>
      </c>
      <c r="G19" s="59" t="n">
        <v>228</v>
      </c>
      <c r="H19" s="59" t="n">
        <v>245</v>
      </c>
      <c r="I19" s="68" t="n">
        <f aca="false">IF(H19="","",G19-H19)</f>
        <v>-17</v>
      </c>
      <c r="J19" s="40" t="n">
        <f aca="false">IF(OR(D19="",D19+G19=0),"",D19/(D19+G19))</f>
        <v>0.437037037037037</v>
      </c>
      <c r="K19" s="40" t="n">
        <f aca="false">IF(E19="","",E19/(E19+H19))</f>
        <v>0.411057692307692</v>
      </c>
      <c r="L19" s="69" t="n">
        <f aca="false">IF(OR(K19="",J19=""),"",(J19-K19)*100)</f>
        <v>2.59793447293448</v>
      </c>
      <c r="M19" s="36" t="n">
        <v>4.0506439069246</v>
      </c>
      <c r="N19" s="36" t="n">
        <v>1.24693282341402</v>
      </c>
      <c r="O19" s="36" t="n">
        <f aca="false">SQRT(M19^2+N19^2)</f>
        <v>4.23822575222376</v>
      </c>
      <c r="P19" s="40" t="n">
        <f aca="false">IF(J19="","",MAX(0,J19-1.96*O19/100))</f>
        <v>0.353967812293451</v>
      </c>
      <c r="Q19" s="40" t="n">
        <f aca="false">IF(J19="","",MIN(1,J19+1.96*O19/100))</f>
        <v>0.520106261780623</v>
      </c>
      <c r="R19" s="32" t="str">
        <f aca="false">IF(L19="","",IF(ABS(L19)&lt;=O19,"Yes","No"))</f>
        <v>Yes</v>
      </c>
      <c r="S19" s="32" t="str">
        <f aca="false">IF(L19="","",IF(ABS(L19)&lt;=1.96*O19,"Yes","No"))</f>
        <v>Yes</v>
      </c>
      <c r="T19" s="59" t="n">
        <f aca="false">IF(D19="","",ROUND(SQRT(((D19+G19)*O19/100)^2+(J19*(D19+G19)*0.15591)^2),0))</f>
        <v>32</v>
      </c>
      <c r="U19" s="32" t="s">
        <v>786</v>
      </c>
    </row>
    <row r="20" customFormat="false" ht="15" hidden="false" customHeight="false" outlineLevel="0" collapsed="false">
      <c r="A20" s="32" t="s">
        <v>159</v>
      </c>
      <c r="B20" s="32" t="s">
        <v>184</v>
      </c>
      <c r="C20" s="32" t="s">
        <v>187</v>
      </c>
      <c r="D20" s="59" t="n">
        <v>208</v>
      </c>
      <c r="E20" s="59" t="n">
        <v>157</v>
      </c>
      <c r="F20" s="68" t="n">
        <f aca="false">IF(E20="","",D20-E20)</f>
        <v>51</v>
      </c>
      <c r="G20" s="59" t="n">
        <v>218</v>
      </c>
      <c r="H20" s="59" t="n">
        <v>211</v>
      </c>
      <c r="I20" s="68" t="n">
        <f aca="false">IF(H20="","",G20-H20)</f>
        <v>7</v>
      </c>
      <c r="J20" s="40" t="n">
        <f aca="false">IF(OR(D20="",D20+G20=0),"",D20/(D20+G20))</f>
        <v>0.488262910798122</v>
      </c>
      <c r="K20" s="40" t="n">
        <f aca="false">IF(E20="","",E20/(E20+H20))</f>
        <v>0.426630434782609</v>
      </c>
      <c r="L20" s="69" t="n">
        <f aca="false">IF(OR(K20="",J20=""),"",(J20-K20)*100)</f>
        <v>6.16324760155134</v>
      </c>
      <c r="M20" s="36" t="n">
        <v>4.0506439069246</v>
      </c>
      <c r="N20" s="36" t="n">
        <v>1.24693282341402</v>
      </c>
      <c r="O20" s="36" t="n">
        <f aca="false">SQRT(M20^2+N20^2)</f>
        <v>4.23822575222376</v>
      </c>
      <c r="P20" s="40" t="n">
        <f aca="false">IF(J20="","",MAX(0,J20-1.96*O20/100))</f>
        <v>0.405193686054536</v>
      </c>
      <c r="Q20" s="40" t="n">
        <f aca="false">IF(J20="","",MIN(1,J20+1.96*O20/100))</f>
        <v>0.571332135541708</v>
      </c>
      <c r="R20" s="32" t="str">
        <f aca="false">IF(L20="","",IF(ABS(L20)&lt;=O20,"Yes","No"))</f>
        <v>No</v>
      </c>
      <c r="S20" s="32" t="str">
        <f aca="false">IF(L20="","",IF(ABS(L20)&lt;=1.96*O20,"Yes","No"))</f>
        <v>Yes</v>
      </c>
      <c r="T20" s="59" t="n">
        <f aca="false">IF(D20="","",ROUND(SQRT(((D20+G20)*O20/100)^2+(J20*(D20+G20)*0.15591)^2),0))</f>
        <v>37</v>
      </c>
      <c r="U20" s="32" t="s">
        <v>786</v>
      </c>
    </row>
    <row r="21" customFormat="false" ht="15" hidden="false" customHeight="false" outlineLevel="0" collapsed="false">
      <c r="A21" s="32" t="s">
        <v>159</v>
      </c>
      <c r="B21" s="32" t="s">
        <v>188</v>
      </c>
      <c r="C21" s="32" t="s">
        <v>188</v>
      </c>
      <c r="D21" s="59" t="n">
        <v>45</v>
      </c>
      <c r="E21" s="59" t="n">
        <v>42</v>
      </c>
      <c r="F21" s="68" t="n">
        <f aca="false">IF(E21="","",D21-E21)</f>
        <v>3</v>
      </c>
      <c r="G21" s="59" t="n">
        <v>101</v>
      </c>
      <c r="H21" s="59" t="n">
        <v>99</v>
      </c>
      <c r="I21" s="68" t="n">
        <f aca="false">IF(H21="","",G21-H21)</f>
        <v>2</v>
      </c>
      <c r="J21" s="40" t="n">
        <f aca="false">IF(OR(D21="",D21+G21=0),"",D21/(D21+G21))</f>
        <v>0.308219178082192</v>
      </c>
      <c r="K21" s="40" t="n">
        <f aca="false">IF(E21="","",E21/(E21+H21))</f>
        <v>0.297872340425532</v>
      </c>
      <c r="L21" s="69" t="n">
        <f aca="false">IF(OR(K21="",J21=""),"",(J21-K21)*100)</f>
        <v>1.03468376566599</v>
      </c>
      <c r="M21" s="36" t="n">
        <v>4.0506439069246</v>
      </c>
      <c r="N21" s="36" t="n">
        <v>1.24693282341402</v>
      </c>
      <c r="O21" s="36" t="n">
        <f aca="false">SQRT(M21^2+N21^2)</f>
        <v>4.23822575222376</v>
      </c>
      <c r="P21" s="40" t="n">
        <f aca="false">IF(J21="","",MAX(0,J21-1.96*O21/100))</f>
        <v>0.225149953338606</v>
      </c>
      <c r="Q21" s="40" t="n">
        <f aca="false">IF(J21="","",MIN(1,J21+1.96*O21/100))</f>
        <v>0.391288402825777</v>
      </c>
      <c r="R21" s="32" t="str">
        <f aca="false">IF(L21="","",IF(ABS(L21)&lt;=O21,"Yes","No"))</f>
        <v>Yes</v>
      </c>
      <c r="S21" s="32" t="str">
        <f aca="false">IF(L21="","",IF(ABS(L21)&lt;=1.96*O21,"Yes","No"))</f>
        <v>Yes</v>
      </c>
      <c r="T21" s="59" t="n">
        <f aca="false">IF(D21="","",ROUND(SQRT(((D21+G21)*O21/100)^2+(J21*(D21+G21)*0.15591)^2),0))</f>
        <v>9</v>
      </c>
      <c r="U21" s="32" t="s">
        <v>786</v>
      </c>
    </row>
    <row r="22" customFormat="false" ht="15" hidden="false" customHeight="false" outlineLevel="0" collapsed="false">
      <c r="A22" s="32" t="s">
        <v>159</v>
      </c>
      <c r="B22" s="32" t="s">
        <v>189</v>
      </c>
      <c r="C22" s="32" t="s">
        <v>189</v>
      </c>
      <c r="D22" s="59" t="n">
        <v>63</v>
      </c>
      <c r="E22" s="59" t="n">
        <v>51</v>
      </c>
      <c r="F22" s="68" t="n">
        <f aca="false">IF(E22="","",D22-E22)</f>
        <v>12</v>
      </c>
      <c r="G22" s="59" t="n">
        <v>219</v>
      </c>
      <c r="H22" s="59" t="n">
        <v>223</v>
      </c>
      <c r="I22" s="68" t="n">
        <f aca="false">IF(H22="","",G22-H22)</f>
        <v>-4</v>
      </c>
      <c r="J22" s="40" t="n">
        <f aca="false">IF(OR(D22="",D22+G22=0),"",D22/(D22+G22))</f>
        <v>0.223404255319149</v>
      </c>
      <c r="K22" s="40" t="n">
        <f aca="false">IF(E22="","",E22/(E22+H22))</f>
        <v>0.186131386861314</v>
      </c>
      <c r="L22" s="69" t="n">
        <f aca="false">IF(OR(K22="",J22=""),"",(J22-K22)*100)</f>
        <v>3.72728684578351</v>
      </c>
      <c r="M22" s="36" t="n">
        <v>4.0506439069246</v>
      </c>
      <c r="N22" s="36" t="n">
        <v>1.24693282341402</v>
      </c>
      <c r="O22" s="36" t="n">
        <f aca="false">SQRT(M22^2+N22^2)</f>
        <v>4.23822575222376</v>
      </c>
      <c r="P22" s="40" t="n">
        <f aca="false">IF(J22="","",MAX(0,J22-1.96*O22/100))</f>
        <v>0.140335030575563</v>
      </c>
      <c r="Q22" s="40" t="n">
        <f aca="false">IF(J22="","",MIN(1,J22+1.96*O22/100))</f>
        <v>0.306473480062735</v>
      </c>
      <c r="R22" s="32" t="str">
        <f aca="false">IF(L22="","",IF(ABS(L22)&lt;=O22,"Yes","No"))</f>
        <v>Yes</v>
      </c>
      <c r="S22" s="32" t="str">
        <f aca="false">IF(L22="","",IF(ABS(L22)&lt;=1.96*O22,"Yes","No"))</f>
        <v>Yes</v>
      </c>
      <c r="T22" s="59" t="n">
        <f aca="false">IF(D22="","",ROUND(SQRT(((D22+G22)*O22/100)^2+(J22*(D22+G22)*0.15591)^2),0))</f>
        <v>15</v>
      </c>
      <c r="U22" s="32" t="s">
        <v>786</v>
      </c>
    </row>
    <row r="23" customFormat="false" ht="15" hidden="false" customHeight="false" outlineLevel="0" collapsed="false">
      <c r="A23" s="32" t="s">
        <v>159</v>
      </c>
      <c r="B23" s="32" t="s">
        <v>190</v>
      </c>
      <c r="C23" s="32" t="s">
        <v>191</v>
      </c>
      <c r="D23" s="59" t="n">
        <v>345</v>
      </c>
      <c r="E23" s="59" t="n">
        <v>294</v>
      </c>
      <c r="F23" s="68" t="n">
        <f aca="false">IF(E23="","",D23-E23)</f>
        <v>51</v>
      </c>
      <c r="G23" s="59" t="n">
        <v>485</v>
      </c>
      <c r="H23" s="59" t="n">
        <v>502</v>
      </c>
      <c r="I23" s="68" t="n">
        <f aca="false">IF(H23="","",G23-H23)</f>
        <v>-17</v>
      </c>
      <c r="J23" s="40" t="n">
        <f aca="false">IF(OR(D23="",D23+G23=0),"",D23/(D23+G23))</f>
        <v>0.41566265060241</v>
      </c>
      <c r="K23" s="40" t="n">
        <f aca="false">IF(E23="","",E23/(E23+H23))</f>
        <v>0.369346733668342</v>
      </c>
      <c r="L23" s="69" t="n">
        <f aca="false">IF(OR(K23="",J23=""),"",(J23-K23)*100)</f>
        <v>4.63159169340679</v>
      </c>
      <c r="M23" s="36" t="n">
        <v>2.67523719068013</v>
      </c>
      <c r="N23" s="36" t="n">
        <v>1.24693282341402</v>
      </c>
      <c r="O23" s="36" t="n">
        <f aca="false">SQRT(M23^2+N23^2)</f>
        <v>2.95156492263094</v>
      </c>
      <c r="P23" s="40" t="n">
        <f aca="false">IF(J23="","",MAX(0,J23-1.96*O23/100))</f>
        <v>0.357811978118843</v>
      </c>
      <c r="Q23" s="40" t="n">
        <f aca="false">IF(J23="","",MIN(1,J23+1.96*O23/100))</f>
        <v>0.473513323085976</v>
      </c>
      <c r="R23" s="32" t="str">
        <f aca="false">IF(L23="","",IF(ABS(L23)&lt;=O23,"Yes","No"))</f>
        <v>No</v>
      </c>
      <c r="S23" s="32" t="str">
        <f aca="false">IF(L23="","",IF(ABS(L23)&lt;=1.96*O23,"Yes","No"))</f>
        <v>Yes</v>
      </c>
      <c r="T23" s="59" t="n">
        <f aca="false">IF(D23="","",ROUND(SQRT(((D23+G23)*O23/100)^2+(J23*(D23+G23)*0.09175)^2),0))</f>
        <v>40</v>
      </c>
      <c r="U23" s="32" t="s">
        <v>786</v>
      </c>
    </row>
    <row r="24" customFormat="false" ht="15" hidden="false" customHeight="false" outlineLevel="0" collapsed="false">
      <c r="A24" s="32" t="s">
        <v>159</v>
      </c>
      <c r="B24" s="32" t="s">
        <v>190</v>
      </c>
      <c r="C24" s="32" t="s">
        <v>192</v>
      </c>
      <c r="D24" s="59" t="n">
        <v>307</v>
      </c>
      <c r="E24" s="59" t="n">
        <v>275</v>
      </c>
      <c r="F24" s="68" t="n">
        <f aca="false">IF(E24="","",D24-E24)</f>
        <v>32</v>
      </c>
      <c r="G24" s="59" t="n">
        <v>430</v>
      </c>
      <c r="H24" s="59" t="n">
        <v>430</v>
      </c>
      <c r="I24" s="68" t="n">
        <f aca="false">IF(H24="","",G24-H24)</f>
        <v>0</v>
      </c>
      <c r="J24" s="40" t="n">
        <f aca="false">IF(OR(D24="",D24+G24=0),"",D24/(D24+G24))</f>
        <v>0.416553595658073</v>
      </c>
      <c r="K24" s="40" t="n">
        <f aca="false">IF(E24="","",E24/(E24+H24))</f>
        <v>0.390070921985816</v>
      </c>
      <c r="L24" s="69" t="n">
        <f aca="false">IF(OR(K24="",J24=""),"",(J24-K24)*100)</f>
        <v>2.64826736722577</v>
      </c>
      <c r="M24" s="36" t="n">
        <v>4.0506439069246</v>
      </c>
      <c r="N24" s="36" t="n">
        <v>1.24693282341402</v>
      </c>
      <c r="O24" s="36" t="n">
        <f aca="false">SQRT(M24^2+N24^2)</f>
        <v>4.23822575222376</v>
      </c>
      <c r="P24" s="40" t="n">
        <f aca="false">IF(J24="","",MAX(0,J24-1.96*O24/100))</f>
        <v>0.333484370914488</v>
      </c>
      <c r="Q24" s="40" t="n">
        <f aca="false">IF(J24="","",MIN(1,J24+1.96*O24/100))</f>
        <v>0.499622820401659</v>
      </c>
      <c r="R24" s="32" t="str">
        <f aca="false">IF(L24="","",IF(ABS(L24)&lt;=O24,"Yes","No"))</f>
        <v>Yes</v>
      </c>
      <c r="S24" s="32" t="str">
        <f aca="false">IF(L24="","",IF(ABS(L24)&lt;=1.96*O24,"Yes","No"))</f>
        <v>Yes</v>
      </c>
      <c r="T24" s="59" t="n">
        <f aca="false">IF(D24="","",ROUND(SQRT(((D24+G24)*O24/100)^2+(J24*(D24+G24)*0.15591)^2),0))</f>
        <v>57</v>
      </c>
      <c r="U24" s="32" t="s">
        <v>786</v>
      </c>
    </row>
    <row r="25" customFormat="false" ht="15" hidden="false" customHeight="false" outlineLevel="0" collapsed="false">
      <c r="A25" s="32" t="s">
        <v>159</v>
      </c>
      <c r="B25" s="32" t="s">
        <v>190</v>
      </c>
      <c r="C25" s="32" t="s">
        <v>193</v>
      </c>
      <c r="D25" s="59" t="n">
        <v>360</v>
      </c>
      <c r="E25" s="59" t="n">
        <v>272</v>
      </c>
      <c r="F25" s="68" t="n">
        <f aca="false">IF(E25="","",D25-E25)</f>
        <v>88</v>
      </c>
      <c r="G25" s="59" t="n">
        <v>457</v>
      </c>
      <c r="H25" s="59" t="n">
        <v>478</v>
      </c>
      <c r="I25" s="68" t="n">
        <f aca="false">IF(H25="","",G25-H25)</f>
        <v>-21</v>
      </c>
      <c r="J25" s="40" t="n">
        <f aca="false">IF(OR(D25="",D25+G25=0),"",D25/(D25+G25))</f>
        <v>0.440636474908201</v>
      </c>
      <c r="K25" s="40" t="n">
        <f aca="false">IF(E25="","",E25/(E25+H25))</f>
        <v>0.362666666666667</v>
      </c>
      <c r="L25" s="69" t="n">
        <f aca="false">IF(OR(K25="",J25=""),"",(J25-K25)*100)</f>
        <v>7.79698082415341</v>
      </c>
      <c r="M25" s="36" t="n">
        <v>2.67523719068013</v>
      </c>
      <c r="N25" s="36" t="n">
        <v>1.24693282341402</v>
      </c>
      <c r="O25" s="36" t="n">
        <f aca="false">SQRT(M25^2+N25^2)</f>
        <v>2.95156492263094</v>
      </c>
      <c r="P25" s="40" t="n">
        <f aca="false">IF(J25="","",MAX(0,J25-1.96*O25/100))</f>
        <v>0.382785802424634</v>
      </c>
      <c r="Q25" s="40" t="n">
        <f aca="false">IF(J25="","",MIN(1,J25+1.96*O25/100))</f>
        <v>0.498487147391767</v>
      </c>
      <c r="R25" s="32" t="str">
        <f aca="false">IF(L25="","",IF(ABS(L25)&lt;=O25,"Yes","No"))</f>
        <v>No</v>
      </c>
      <c r="S25" s="32" t="str">
        <f aca="false">IF(L25="","",IF(ABS(L25)&lt;=1.96*O25,"Yes","No"))</f>
        <v>No</v>
      </c>
      <c r="T25" s="59" t="n">
        <f aca="false">IF(D25="","",ROUND(SQRT(((D25+G25)*O25/100)^2+(J25*(D25+G25)*0.09175)^2),0))</f>
        <v>41</v>
      </c>
      <c r="U25" s="32" t="s">
        <v>786</v>
      </c>
    </row>
    <row r="26" customFormat="false" ht="15" hidden="false" customHeight="false" outlineLevel="0" collapsed="false">
      <c r="A26" s="32" t="s">
        <v>159</v>
      </c>
      <c r="B26" s="32" t="s">
        <v>194</v>
      </c>
      <c r="C26" s="32" t="s">
        <v>195</v>
      </c>
      <c r="D26" s="59" t="n">
        <v>345</v>
      </c>
      <c r="E26" s="59" t="n">
        <v>283</v>
      </c>
      <c r="F26" s="68" t="n">
        <f aca="false">IF(E26="","",D26-E26)</f>
        <v>62</v>
      </c>
      <c r="G26" s="59" t="n">
        <v>691</v>
      </c>
      <c r="H26" s="59" t="n">
        <v>714</v>
      </c>
      <c r="I26" s="68" t="n">
        <f aca="false">IF(H26="","",G26-H26)</f>
        <v>-23</v>
      </c>
      <c r="J26" s="40" t="n">
        <f aca="false">IF(OR(D26="",D26+G26=0),"",D26/(D26+G26))</f>
        <v>0.333011583011583</v>
      </c>
      <c r="K26" s="40" t="n">
        <f aca="false">IF(E26="","",E26/(E26+H26))</f>
        <v>0.283851554663992</v>
      </c>
      <c r="L26" s="69" t="n">
        <f aca="false">IF(OR(K26="",J26=""),"",(J26-K26)*100)</f>
        <v>4.9160028347591</v>
      </c>
      <c r="M26" s="36" t="n">
        <v>2.67523719068013</v>
      </c>
      <c r="N26" s="36" t="n">
        <v>1.24693282341402</v>
      </c>
      <c r="O26" s="36" t="n">
        <f aca="false">SQRT(M26^2+N26^2)</f>
        <v>2.95156492263094</v>
      </c>
      <c r="P26" s="40" t="n">
        <f aca="false">IF(J26="","",MAX(0,J26-1.96*O26/100))</f>
        <v>0.275160910528017</v>
      </c>
      <c r="Q26" s="40" t="n">
        <f aca="false">IF(J26="","",MIN(1,J26+1.96*O26/100))</f>
        <v>0.390862255495149</v>
      </c>
      <c r="R26" s="32" t="str">
        <f aca="false">IF(L26="","",IF(ABS(L26)&lt;=O26,"Yes","No"))</f>
        <v>No</v>
      </c>
      <c r="S26" s="32" t="str">
        <f aca="false">IF(L26="","",IF(ABS(L26)&lt;=1.96*O26,"Yes","No"))</f>
        <v>Yes</v>
      </c>
      <c r="T26" s="59" t="n">
        <f aca="false">IF(D26="","",ROUND(SQRT(((D26+G26)*O26/100)^2+(J26*(D26+G26)*0.09175)^2),0))</f>
        <v>44</v>
      </c>
      <c r="U26" s="32" t="s">
        <v>786</v>
      </c>
    </row>
    <row r="27" customFormat="false" ht="15" hidden="false" customHeight="false" outlineLevel="0" collapsed="false">
      <c r="A27" s="32" t="s">
        <v>159</v>
      </c>
      <c r="B27" s="32" t="s">
        <v>194</v>
      </c>
      <c r="C27" s="32" t="s">
        <v>196</v>
      </c>
      <c r="D27" s="59" t="n">
        <v>261</v>
      </c>
      <c r="E27" s="59" t="n">
        <v>206</v>
      </c>
      <c r="F27" s="68" t="n">
        <f aca="false">IF(E27="","",D27-E27)</f>
        <v>55</v>
      </c>
      <c r="G27" s="59" t="n">
        <v>468</v>
      </c>
      <c r="H27" s="59" t="n">
        <v>450</v>
      </c>
      <c r="I27" s="68" t="n">
        <f aca="false">IF(H27="","",G27-H27)</f>
        <v>18</v>
      </c>
      <c r="J27" s="40" t="n">
        <f aca="false">IF(OR(D27="",D27+G27=0),"",D27/(D27+G27))</f>
        <v>0.358024691358025</v>
      </c>
      <c r="K27" s="40" t="n">
        <f aca="false">IF(E27="","",E27/(E27+H27))</f>
        <v>0.314024390243902</v>
      </c>
      <c r="L27" s="69" t="n">
        <f aca="false">IF(OR(K27="",J27=""),"",(J27-K27)*100)</f>
        <v>4.40003011141222</v>
      </c>
      <c r="M27" s="36" t="n">
        <v>4.0506439069246</v>
      </c>
      <c r="N27" s="36" t="n">
        <v>1.24693282341402</v>
      </c>
      <c r="O27" s="36" t="n">
        <f aca="false">SQRT(M27^2+N27^2)</f>
        <v>4.23822575222376</v>
      </c>
      <c r="P27" s="40" t="n">
        <f aca="false">IF(J27="","",MAX(0,J27-1.96*O27/100))</f>
        <v>0.274955466614439</v>
      </c>
      <c r="Q27" s="40" t="n">
        <f aca="false">IF(J27="","",MIN(1,J27+1.96*O27/100))</f>
        <v>0.44109391610161</v>
      </c>
      <c r="R27" s="32" t="str">
        <f aca="false">IF(L27="","",IF(ABS(L27)&lt;=O27,"Yes","No"))</f>
        <v>No</v>
      </c>
      <c r="S27" s="32" t="str">
        <f aca="false">IF(L27="","",IF(ABS(L27)&lt;=1.96*O27,"Yes","No"))</f>
        <v>Yes</v>
      </c>
      <c r="T27" s="59" t="n">
        <f aca="false">IF(D27="","",ROUND(SQRT(((D27+G27)*O27/100)^2+(J27*(D27+G27)*0.15591)^2),0))</f>
        <v>51</v>
      </c>
      <c r="U27" s="32" t="s">
        <v>786</v>
      </c>
    </row>
    <row r="28" customFormat="false" ht="15" hidden="false" customHeight="false" outlineLevel="0" collapsed="false">
      <c r="A28" s="32" t="s">
        <v>159</v>
      </c>
      <c r="B28" s="32" t="s">
        <v>197</v>
      </c>
      <c r="C28" s="32" t="s">
        <v>198</v>
      </c>
      <c r="D28" s="59" t="n">
        <v>145</v>
      </c>
      <c r="E28" s="59" t="n">
        <v>108</v>
      </c>
      <c r="F28" s="68" t="n">
        <f aca="false">IF(E28="","",D28-E28)</f>
        <v>37</v>
      </c>
      <c r="G28" s="59" t="n">
        <v>354</v>
      </c>
      <c r="H28" s="59" t="n">
        <v>379</v>
      </c>
      <c r="I28" s="68" t="n">
        <f aca="false">IF(H28="","",G28-H28)</f>
        <v>-25</v>
      </c>
      <c r="J28" s="40" t="n">
        <f aca="false">IF(OR(D28="",D28+G28=0),"",D28/(D28+G28))</f>
        <v>0.290581162324649</v>
      </c>
      <c r="K28" s="40" t="n">
        <f aca="false">IF(E28="","",E28/(E28+H28))</f>
        <v>0.2217659137577</v>
      </c>
      <c r="L28" s="69" t="n">
        <f aca="false">IF(OR(K28="",J28=""),"",(J28-K28)*100)</f>
        <v>6.88152485669491</v>
      </c>
      <c r="M28" s="36" t="n">
        <v>4.0506439069246</v>
      </c>
      <c r="N28" s="36" t="n">
        <v>1.24693282341402</v>
      </c>
      <c r="O28" s="36" t="n">
        <f aca="false">SQRT(M28^2+N28^2)</f>
        <v>4.23822575222376</v>
      </c>
      <c r="P28" s="40" t="n">
        <f aca="false">IF(J28="","",MAX(0,J28-1.96*O28/100))</f>
        <v>0.207511937581064</v>
      </c>
      <c r="Q28" s="40" t="n">
        <f aca="false">IF(J28="","",MIN(1,J28+1.96*O28/100))</f>
        <v>0.373650387068235</v>
      </c>
      <c r="R28" s="32" t="str">
        <f aca="false">IF(L28="","",IF(ABS(L28)&lt;=O28,"Yes","No"))</f>
        <v>No</v>
      </c>
      <c r="S28" s="32" t="str">
        <f aca="false">IF(L28="","",IF(ABS(L28)&lt;=1.96*O28,"Yes","No"))</f>
        <v>Yes</v>
      </c>
      <c r="T28" s="59" t="n">
        <f aca="false">IF(D28="","",ROUND(SQRT(((D28+G28)*O28/100)^2+(J28*(D28+G28)*0.15591)^2),0))</f>
        <v>31</v>
      </c>
      <c r="U28" s="32" t="s">
        <v>786</v>
      </c>
    </row>
    <row r="29" customFormat="false" ht="15" hidden="false" customHeight="false" outlineLevel="0" collapsed="false">
      <c r="A29" s="32" t="s">
        <v>159</v>
      </c>
      <c r="B29" s="32" t="s">
        <v>197</v>
      </c>
      <c r="C29" s="32" t="s">
        <v>199</v>
      </c>
      <c r="D29" s="59" t="n">
        <v>134</v>
      </c>
      <c r="E29" s="59" t="n">
        <v>108</v>
      </c>
      <c r="F29" s="68" t="n">
        <f aca="false">IF(E29="","",D29-E29)</f>
        <v>26</v>
      </c>
      <c r="G29" s="59" t="n">
        <v>267</v>
      </c>
      <c r="H29" s="59" t="n">
        <v>267</v>
      </c>
      <c r="I29" s="68" t="n">
        <f aca="false">IF(H29="","",G29-H29)</f>
        <v>0</v>
      </c>
      <c r="J29" s="40" t="n">
        <f aca="false">IF(OR(D29="",D29+G29=0),"",D29/(D29+G29))</f>
        <v>0.334164588528678</v>
      </c>
      <c r="K29" s="40" t="n">
        <f aca="false">IF(E29="","",E29/(E29+H29))</f>
        <v>0.288</v>
      </c>
      <c r="L29" s="69" t="n">
        <f aca="false">IF(OR(K29="",J29=""),"",(J29-K29)*100)</f>
        <v>4.61645885286783</v>
      </c>
      <c r="M29" s="36" t="n">
        <v>4.0506439069246</v>
      </c>
      <c r="N29" s="36" t="n">
        <v>1.24693282341402</v>
      </c>
      <c r="O29" s="36" t="n">
        <f aca="false">SQRT(M29^2+N29^2)</f>
        <v>4.23822575222376</v>
      </c>
      <c r="P29" s="40" t="n">
        <f aca="false">IF(J29="","",MAX(0,J29-1.96*O29/100))</f>
        <v>0.251095363785093</v>
      </c>
      <c r="Q29" s="40" t="n">
        <f aca="false">IF(J29="","",MIN(1,J29+1.96*O29/100))</f>
        <v>0.417233813272264</v>
      </c>
      <c r="R29" s="32" t="str">
        <f aca="false">IF(L29="","",IF(ABS(L29)&lt;=O29,"Yes","No"))</f>
        <v>No</v>
      </c>
      <c r="S29" s="32" t="str">
        <f aca="false">IF(L29="","",IF(ABS(L29)&lt;=1.96*O29,"Yes","No"))</f>
        <v>Yes</v>
      </c>
      <c r="T29" s="59" t="n">
        <f aca="false">IF(D29="","",ROUND(SQRT(((D29+G29)*O29/100)^2+(J29*(D29+G29)*0.15591)^2),0))</f>
        <v>27</v>
      </c>
      <c r="U29" s="32" t="s">
        <v>786</v>
      </c>
    </row>
    <row r="30" customFormat="false" ht="15" hidden="false" customHeight="false" outlineLevel="0" collapsed="false">
      <c r="A30" s="32" t="s">
        <v>159</v>
      </c>
      <c r="B30" s="32" t="s">
        <v>197</v>
      </c>
      <c r="C30" s="32" t="s">
        <v>200</v>
      </c>
      <c r="D30" s="59" t="n">
        <v>451</v>
      </c>
      <c r="E30" s="59" t="n">
        <v>347</v>
      </c>
      <c r="F30" s="68" t="n">
        <f aca="false">IF(E30="","",D30-E30)</f>
        <v>104</v>
      </c>
      <c r="G30" s="59" t="n">
        <v>942</v>
      </c>
      <c r="H30" s="59" t="n">
        <v>913</v>
      </c>
      <c r="I30" s="68" t="n">
        <f aca="false">IF(H30="","",G30-H30)</f>
        <v>29</v>
      </c>
      <c r="J30" s="40" t="n">
        <f aca="false">IF(OR(D30="",D30+G30=0),"",D30/(D30+G30))</f>
        <v>0.323761665470208</v>
      </c>
      <c r="K30" s="40" t="n">
        <f aca="false">IF(E30="","",E30/(E30+H30))</f>
        <v>0.275396825396825</v>
      </c>
      <c r="L30" s="69" t="n">
        <f aca="false">IF(OR(K30="",J30=""),"",(J30-K30)*100)</f>
        <v>4.83648400733828</v>
      </c>
      <c r="M30" s="36" t="n">
        <v>2.38127468065176</v>
      </c>
      <c r="N30" s="36" t="n">
        <v>1.24693282341402</v>
      </c>
      <c r="O30" s="36" t="n">
        <f aca="false">SQRT(M30^2+N30^2)</f>
        <v>2.68799378176743</v>
      </c>
      <c r="P30" s="40" t="n">
        <f aca="false">IF(J30="","",MAX(0,J30-1.96*O30/100))</f>
        <v>0.271076987347566</v>
      </c>
      <c r="Q30" s="40" t="n">
        <f aca="false">IF(J30="","",MIN(1,J30+1.96*O30/100))</f>
        <v>0.37644634359285</v>
      </c>
      <c r="R30" s="32" t="str">
        <f aca="false">IF(L30="","",IF(ABS(L30)&lt;=O30,"Yes","No"))</f>
        <v>No</v>
      </c>
      <c r="S30" s="32" t="str">
        <f aca="false">IF(L30="","",IF(ABS(L30)&lt;=1.96*O30,"Yes","No"))</f>
        <v>Yes</v>
      </c>
      <c r="T30" s="59" t="n">
        <f aca="false">IF(D30="","",ROUND(SQRT(((D30+G30)*O30/100)^2+(J30*(D30+G30)*0.08345)^2),0))</f>
        <v>53</v>
      </c>
      <c r="U30" s="32" t="s">
        <v>786</v>
      </c>
    </row>
    <row r="31" customFormat="false" ht="15" hidden="false" customHeight="false" outlineLevel="0" collapsed="false">
      <c r="A31" s="32" t="s">
        <v>159</v>
      </c>
      <c r="B31" s="32" t="s">
        <v>202</v>
      </c>
      <c r="C31" s="32" t="s">
        <v>203</v>
      </c>
      <c r="D31" s="59" t="n">
        <v>334</v>
      </c>
      <c r="E31" s="59" t="n">
        <v>275</v>
      </c>
      <c r="F31" s="68" t="n">
        <f aca="false">IF(E31="","",D31-E31)</f>
        <v>59</v>
      </c>
      <c r="G31" s="59" t="n">
        <v>409</v>
      </c>
      <c r="H31" s="59" t="n">
        <v>448</v>
      </c>
      <c r="I31" s="68" t="n">
        <f aca="false">IF(H31="","",G31-H31)</f>
        <v>-39</v>
      </c>
      <c r="J31" s="40" t="n">
        <f aca="false">IF(OR(D31="",D31+G31=0),"",D31/(D31+G31))</f>
        <v>0.449528936742934</v>
      </c>
      <c r="K31" s="40" t="n">
        <f aca="false">IF(E31="","",E31/(E31+H31))</f>
        <v>0.380359612724758</v>
      </c>
      <c r="L31" s="69" t="n">
        <f aca="false">IF(OR(K31="",J31=""),"",(J31-K31)*100)</f>
        <v>6.91693240181761</v>
      </c>
      <c r="M31" s="36" t="n">
        <v>2.67523719068013</v>
      </c>
      <c r="N31" s="36" t="n">
        <v>1.24693282341402</v>
      </c>
      <c r="O31" s="36" t="n">
        <f aca="false">SQRT(M31^2+N31^2)</f>
        <v>2.95156492263094</v>
      </c>
      <c r="P31" s="40" t="n">
        <f aca="false">IF(J31="","",MAX(0,J31-1.96*O31/100))</f>
        <v>0.391678264259368</v>
      </c>
      <c r="Q31" s="40" t="n">
        <f aca="false">IF(J31="","",MIN(1,J31+1.96*O31/100))</f>
        <v>0.507379609226501</v>
      </c>
      <c r="R31" s="32" t="str">
        <f aca="false">IF(L31="","",IF(ABS(L31)&lt;=O31,"Yes","No"))</f>
        <v>No</v>
      </c>
      <c r="S31" s="32" t="str">
        <f aca="false">IF(L31="","",IF(ABS(L31)&lt;=1.96*O31,"Yes","No"))</f>
        <v>No</v>
      </c>
      <c r="T31" s="59" t="n">
        <f aca="false">IF(D31="","",ROUND(SQRT(((D31+G31)*O31/100)^2+(J31*(D31+G31)*0.09175)^2),0))</f>
        <v>38</v>
      </c>
      <c r="U31" s="32" t="s">
        <v>786</v>
      </c>
    </row>
    <row r="32" customFormat="false" ht="15" hidden="false" customHeight="false" outlineLevel="0" collapsed="false">
      <c r="A32" s="32" t="s">
        <v>159</v>
      </c>
      <c r="B32" s="32" t="s">
        <v>202</v>
      </c>
      <c r="C32" s="32" t="s">
        <v>204</v>
      </c>
      <c r="D32" s="59" t="n">
        <v>376</v>
      </c>
      <c r="E32" s="59" t="n">
        <v>299</v>
      </c>
      <c r="F32" s="68" t="n">
        <f aca="false">IF(E32="","",D32-E32)</f>
        <v>77</v>
      </c>
      <c r="G32" s="59" t="n">
        <v>485</v>
      </c>
      <c r="H32" s="59" t="n">
        <v>515</v>
      </c>
      <c r="I32" s="68" t="n">
        <f aca="false">IF(H32="","",G32-H32)</f>
        <v>-30</v>
      </c>
      <c r="J32" s="40" t="n">
        <f aca="false">IF(OR(D32="",D32+G32=0),"",D32/(D32+G32))</f>
        <v>0.436701509872242</v>
      </c>
      <c r="K32" s="40" t="n">
        <f aca="false">IF(E32="","",E32/(E32+H32))</f>
        <v>0.367321867321867</v>
      </c>
      <c r="L32" s="69" t="n">
        <f aca="false">IF(OR(K32="",J32=""),"",(J32-K32)*100)</f>
        <v>6.93796425503743</v>
      </c>
      <c r="M32" s="36" t="n">
        <v>2.67523719068013</v>
      </c>
      <c r="N32" s="36" t="n">
        <v>1.24693282341402</v>
      </c>
      <c r="O32" s="36" t="n">
        <f aca="false">SQRT(M32^2+N32^2)</f>
        <v>2.95156492263094</v>
      </c>
      <c r="P32" s="40" t="n">
        <f aca="false">IF(J32="","",MAX(0,J32-1.96*O32/100))</f>
        <v>0.378850837388675</v>
      </c>
      <c r="Q32" s="40" t="n">
        <f aca="false">IF(J32="","",MIN(1,J32+1.96*O32/100))</f>
        <v>0.494552182355808</v>
      </c>
      <c r="R32" s="32" t="str">
        <f aca="false">IF(L32="","",IF(ABS(L32)&lt;=O32,"Yes","No"))</f>
        <v>No</v>
      </c>
      <c r="S32" s="32" t="str">
        <f aca="false">IF(L32="","",IF(ABS(L32)&lt;=1.96*O32,"Yes","No"))</f>
        <v>No</v>
      </c>
      <c r="T32" s="59" t="n">
        <f aca="false">IF(D32="","",ROUND(SQRT(((D32+G32)*O32/100)^2+(J32*(D32+G32)*0.09175)^2),0))</f>
        <v>43</v>
      </c>
      <c r="U32" s="32" t="s">
        <v>786</v>
      </c>
    </row>
    <row r="33" customFormat="false" ht="15" hidden="false" customHeight="false" outlineLevel="0" collapsed="false">
      <c r="A33" s="32" t="s">
        <v>159</v>
      </c>
      <c r="B33" s="32" t="s">
        <v>205</v>
      </c>
      <c r="C33" s="32" t="s">
        <v>205</v>
      </c>
      <c r="D33" s="59" t="n">
        <v>155</v>
      </c>
      <c r="E33" s="59" t="n">
        <v>109</v>
      </c>
      <c r="F33" s="68" t="n">
        <f aca="false">IF(E33="","",D33-E33)</f>
        <v>46</v>
      </c>
      <c r="G33" s="59" t="n">
        <v>531</v>
      </c>
      <c r="H33" s="59" t="n">
        <v>531</v>
      </c>
      <c r="I33" s="68" t="n">
        <f aca="false">IF(H33="","",G33-H33)</f>
        <v>0</v>
      </c>
      <c r="J33" s="40" t="n">
        <f aca="false">IF(OR(D33="",D33+G33=0),"",D33/(D33+G33))</f>
        <v>0.225947521865889</v>
      </c>
      <c r="K33" s="40" t="n">
        <f aca="false">IF(E33="","",E33/(E33+H33))</f>
        <v>0.1703125</v>
      </c>
      <c r="L33" s="69" t="n">
        <f aca="false">IF(OR(K33="",J33=""),"",(J33-K33)*100)</f>
        <v>5.56350218658892</v>
      </c>
      <c r="M33" s="36" t="n">
        <v>4.0506439069246</v>
      </c>
      <c r="N33" s="36" t="n">
        <v>1.24693282341402</v>
      </c>
      <c r="O33" s="36" t="n">
        <f aca="false">SQRT(M33^2+N33^2)</f>
        <v>4.23822575222376</v>
      </c>
      <c r="P33" s="40" t="n">
        <f aca="false">IF(J33="","",MAX(0,J33-1.96*O33/100))</f>
        <v>0.142878297122304</v>
      </c>
      <c r="Q33" s="40" t="n">
        <f aca="false">IF(J33="","",MIN(1,J33+1.96*O33/100))</f>
        <v>0.309016746609475</v>
      </c>
      <c r="R33" s="32" t="str">
        <f aca="false">IF(L33="","",IF(ABS(L33)&lt;=O33,"Yes","No"))</f>
        <v>No</v>
      </c>
      <c r="S33" s="32" t="str">
        <f aca="false">IF(L33="","",IF(ABS(L33)&lt;=1.96*O33,"Yes","No"))</f>
        <v>Yes</v>
      </c>
      <c r="T33" s="59" t="n">
        <f aca="false">IF(D33="","",ROUND(SQRT(((D33+G33)*O33/100)^2+(J33*(D33+G33)*0.15591)^2),0))</f>
        <v>38</v>
      </c>
      <c r="U33" s="32" t="s">
        <v>786</v>
      </c>
    </row>
    <row r="34" customFormat="false" ht="15" hidden="false" customHeight="false" outlineLevel="0" collapsed="false">
      <c r="A34" s="32" t="s">
        <v>159</v>
      </c>
      <c r="B34" s="32" t="s">
        <v>206</v>
      </c>
      <c r="C34" s="32" t="s">
        <v>207</v>
      </c>
      <c r="D34" s="59" t="n">
        <v>310</v>
      </c>
      <c r="E34" s="59" t="n">
        <v>279</v>
      </c>
      <c r="F34" s="68" t="n">
        <f aca="false">IF(E34="","",D34-E34)</f>
        <v>31</v>
      </c>
      <c r="G34" s="59" t="n">
        <v>557</v>
      </c>
      <c r="H34" s="59" t="n">
        <v>584</v>
      </c>
      <c r="I34" s="68" t="n">
        <f aca="false">IF(H34="","",G34-H34)</f>
        <v>-27</v>
      </c>
      <c r="J34" s="40" t="n">
        <f aca="false">IF(OR(D34="",D34+G34=0),"",D34/(D34+G34))</f>
        <v>0.357554786620531</v>
      </c>
      <c r="K34" s="40" t="n">
        <f aca="false">IF(E34="","",E34/(E34+H34))</f>
        <v>0.323290845886443</v>
      </c>
      <c r="L34" s="69" t="n">
        <f aca="false">IF(OR(K34="",J34=""),"",(J34-K34)*100)</f>
        <v>3.42639407340879</v>
      </c>
      <c r="M34" s="36" t="n">
        <v>2.67523719068013</v>
      </c>
      <c r="N34" s="36" t="n">
        <v>1.24693282341402</v>
      </c>
      <c r="O34" s="36" t="n">
        <f aca="false">SQRT(M34^2+N34^2)</f>
        <v>2.95156492263094</v>
      </c>
      <c r="P34" s="40" t="n">
        <f aca="false">IF(J34="","",MAX(0,J34-1.96*O34/100))</f>
        <v>0.299704114136964</v>
      </c>
      <c r="Q34" s="40" t="n">
        <f aca="false">IF(J34="","",MIN(1,J34+1.96*O34/100))</f>
        <v>0.415405459104097</v>
      </c>
      <c r="R34" s="32" t="str">
        <f aca="false">IF(L34="","",IF(ABS(L34)&lt;=O34,"Yes","No"))</f>
        <v>No</v>
      </c>
      <c r="S34" s="32" t="str">
        <f aca="false">IF(L34="","",IF(ABS(L34)&lt;=1.96*O34,"Yes","No"))</f>
        <v>Yes</v>
      </c>
      <c r="T34" s="59" t="n">
        <f aca="false">IF(D34="","",ROUND(SQRT(((D34+G34)*O34/100)^2+(J34*(D34+G34)*0.09175)^2),0))</f>
        <v>38</v>
      </c>
      <c r="U34" s="32" t="s">
        <v>786</v>
      </c>
    </row>
    <row r="35" customFormat="false" ht="15" hidden="false" customHeight="false" outlineLevel="0" collapsed="false">
      <c r="A35" s="32" t="s">
        <v>159</v>
      </c>
      <c r="B35" s="32" t="s">
        <v>206</v>
      </c>
      <c r="C35" s="32" t="s">
        <v>208</v>
      </c>
      <c r="D35" s="59" t="n">
        <v>505</v>
      </c>
      <c r="E35" s="59" t="n">
        <v>459</v>
      </c>
      <c r="F35" s="68" t="n">
        <f aca="false">IF(E35="","",D35-E35)</f>
        <v>46</v>
      </c>
      <c r="G35" s="59" t="n">
        <v>738</v>
      </c>
      <c r="H35" s="59" t="n">
        <v>811</v>
      </c>
      <c r="I35" s="68" t="n">
        <f aca="false">IF(H35="","",G35-H35)</f>
        <v>-73</v>
      </c>
      <c r="J35" s="40" t="n">
        <f aca="false">IF(OR(D35="",D35+G35=0),"",D35/(D35+G35))</f>
        <v>0.406275140788415</v>
      </c>
      <c r="K35" s="40" t="n">
        <f aca="false">IF(E35="","",E35/(E35+H35))</f>
        <v>0.361417322834646</v>
      </c>
      <c r="L35" s="69" t="n">
        <f aca="false">IF(OR(K35="",J35=""),"",(J35-K35)*100)</f>
        <v>4.48578179537695</v>
      </c>
      <c r="M35" s="36" t="n">
        <v>2.38127468065176</v>
      </c>
      <c r="N35" s="36" t="n">
        <v>1.24693282341402</v>
      </c>
      <c r="O35" s="36" t="n">
        <f aca="false">SQRT(M35^2+N35^2)</f>
        <v>2.68799378176743</v>
      </c>
      <c r="P35" s="40" t="n">
        <f aca="false">IF(J35="","",MAX(0,J35-1.96*O35/100))</f>
        <v>0.353590462665773</v>
      </c>
      <c r="Q35" s="40" t="n">
        <f aca="false">IF(J35="","",MIN(1,J35+1.96*O35/100))</f>
        <v>0.458959818911057</v>
      </c>
      <c r="R35" s="32" t="str">
        <f aca="false">IF(L35="","",IF(ABS(L35)&lt;=O35,"Yes","No"))</f>
        <v>No</v>
      </c>
      <c r="S35" s="32" t="str">
        <f aca="false">IF(L35="","",IF(ABS(L35)&lt;=1.96*O35,"Yes","No"))</f>
        <v>Yes</v>
      </c>
      <c r="T35" s="59" t="n">
        <f aca="false">IF(D35="","",ROUND(SQRT(((D35+G35)*O35/100)^2+(J35*(D35+G35)*0.08345)^2),0))</f>
        <v>54</v>
      </c>
      <c r="U35" s="32" t="s">
        <v>786</v>
      </c>
    </row>
    <row r="36" customFormat="false" ht="15" hidden="false" customHeight="false" outlineLevel="0" collapsed="false">
      <c r="A36" s="32" t="s">
        <v>159</v>
      </c>
      <c r="B36" s="32" t="s">
        <v>206</v>
      </c>
      <c r="C36" s="32" t="s">
        <v>209</v>
      </c>
      <c r="D36" s="59" t="n">
        <v>156</v>
      </c>
      <c r="E36" s="59" t="n">
        <v>125</v>
      </c>
      <c r="F36" s="68" t="n">
        <f aca="false">IF(E36="","",D36-E36)</f>
        <v>31</v>
      </c>
      <c r="G36" s="59" t="n">
        <v>249</v>
      </c>
      <c r="H36" s="59" t="n">
        <v>281</v>
      </c>
      <c r="I36" s="68" t="n">
        <f aca="false">IF(H36="","",G36-H36)</f>
        <v>-32</v>
      </c>
      <c r="J36" s="40" t="n">
        <f aca="false">IF(OR(D36="",D36+G36=0),"",D36/(D36+G36))</f>
        <v>0.385185185185185</v>
      </c>
      <c r="K36" s="40" t="n">
        <f aca="false">IF(E36="","",E36/(E36+H36))</f>
        <v>0.307881773399015</v>
      </c>
      <c r="L36" s="69" t="n">
        <f aca="false">IF(OR(K36="",J36=""),"",(J36-K36)*100)</f>
        <v>7.73034117861704</v>
      </c>
      <c r="M36" s="36" t="n">
        <v>4.0506439069246</v>
      </c>
      <c r="N36" s="36" t="n">
        <v>1.24693282341402</v>
      </c>
      <c r="O36" s="36" t="n">
        <f aca="false">SQRT(M36^2+N36^2)</f>
        <v>4.23822575222376</v>
      </c>
      <c r="P36" s="40" t="n">
        <f aca="false">IF(J36="","",MAX(0,J36-1.96*O36/100))</f>
        <v>0.3021159604416</v>
      </c>
      <c r="Q36" s="40" t="n">
        <f aca="false">IF(J36="","",MIN(1,J36+1.96*O36/100))</f>
        <v>0.468254409928771</v>
      </c>
      <c r="R36" s="32" t="str">
        <f aca="false">IF(L36="","",IF(ABS(L36)&lt;=O36,"Yes","No"))</f>
        <v>No</v>
      </c>
      <c r="S36" s="32" t="str">
        <f aca="false">IF(L36="","",IF(ABS(L36)&lt;=1.96*O36,"Yes","No"))</f>
        <v>Yes</v>
      </c>
      <c r="T36" s="59" t="n">
        <f aca="false">IF(D36="","",ROUND(SQRT(((D36+G36)*O36/100)^2+(J36*(D36+G36)*0.15591)^2),0))</f>
        <v>30</v>
      </c>
      <c r="U36" s="32" t="s">
        <v>786</v>
      </c>
    </row>
    <row r="37" customFormat="false" ht="15" hidden="false" customHeight="false" outlineLevel="0" collapsed="false">
      <c r="A37" s="32" t="s">
        <v>159</v>
      </c>
      <c r="B37" s="32" t="s">
        <v>210</v>
      </c>
      <c r="C37" s="32" t="s">
        <v>210</v>
      </c>
      <c r="D37" s="59" t="n">
        <v>71</v>
      </c>
      <c r="E37" s="59" t="n">
        <v>52</v>
      </c>
      <c r="F37" s="68" t="n">
        <f aca="false">IF(E37="","",D37-E37)</f>
        <v>19</v>
      </c>
      <c r="G37" s="59" t="n">
        <v>154</v>
      </c>
      <c r="H37" s="59" t="n">
        <v>167</v>
      </c>
      <c r="I37" s="68" t="n">
        <f aca="false">IF(H37="","",G37-H37)</f>
        <v>-13</v>
      </c>
      <c r="J37" s="40" t="n">
        <f aca="false">IF(OR(D37="",D37+G37=0),"",D37/(D37+G37))</f>
        <v>0.315555555555556</v>
      </c>
      <c r="K37" s="40" t="n">
        <f aca="false">IF(E37="","",E37/(E37+H37))</f>
        <v>0.237442922374429</v>
      </c>
      <c r="L37" s="69" t="n">
        <f aca="false">IF(OR(K37="",J37=""),"",(J37-K37)*100)</f>
        <v>7.81126331811263</v>
      </c>
      <c r="M37" s="36" t="n">
        <v>4.0506439069246</v>
      </c>
      <c r="N37" s="36" t="n">
        <v>1.24693282341402</v>
      </c>
      <c r="O37" s="36" t="n">
        <f aca="false">SQRT(M37^2+N37^2)</f>
        <v>4.23822575222376</v>
      </c>
      <c r="P37" s="40" t="n">
        <f aca="false">IF(J37="","",MAX(0,J37-1.96*O37/100))</f>
        <v>0.23248633081197</v>
      </c>
      <c r="Q37" s="40" t="n">
        <f aca="false">IF(J37="","",MIN(1,J37+1.96*O37/100))</f>
        <v>0.398624780299141</v>
      </c>
      <c r="R37" s="32" t="str">
        <f aca="false">IF(L37="","",IF(ABS(L37)&lt;=O37,"Yes","No"))</f>
        <v>No</v>
      </c>
      <c r="S37" s="32" t="str">
        <f aca="false">IF(L37="","",IF(ABS(L37)&lt;=1.96*O37,"Yes","No"))</f>
        <v>Yes</v>
      </c>
      <c r="T37" s="59" t="n">
        <f aca="false">IF(D37="","",ROUND(SQRT(((D37+G37)*O37/100)^2+(J37*(D37+G37)*0.15591)^2),0))</f>
        <v>15</v>
      </c>
      <c r="U37" s="32" t="s">
        <v>786</v>
      </c>
    </row>
    <row r="38" customFormat="false" ht="15" hidden="false" customHeight="false" outlineLevel="0" collapsed="false">
      <c r="A38" s="32" t="s">
        <v>159</v>
      </c>
      <c r="B38" s="32" t="s">
        <v>211</v>
      </c>
      <c r="C38" s="32" t="s">
        <v>212</v>
      </c>
      <c r="D38" s="59" t="n">
        <v>501</v>
      </c>
      <c r="E38" s="59" t="n">
        <v>461</v>
      </c>
      <c r="F38" s="68" t="n">
        <f aca="false">IF(E38="","",D38-E38)</f>
        <v>40</v>
      </c>
      <c r="G38" s="59" t="n">
        <v>739</v>
      </c>
      <c r="H38" s="59" t="n">
        <v>669</v>
      </c>
      <c r="I38" s="68" t="n">
        <f aca="false">IF(H38="","",G38-H38)</f>
        <v>70</v>
      </c>
      <c r="J38" s="40" t="n">
        <f aca="false">IF(OR(D38="",D38+G38=0),"",D38/(D38+G38))</f>
        <v>0.404032258064516</v>
      </c>
      <c r="K38" s="40" t="n">
        <f aca="false">IF(E38="","",E38/(E38+H38))</f>
        <v>0.407964601769912</v>
      </c>
      <c r="L38" s="69" t="n">
        <f aca="false">IF(OR(K38="",J38=""),"",(J38-K38)*100)</f>
        <v>-0.393234370539536</v>
      </c>
      <c r="M38" s="36" t="n">
        <v>2.38127468065176</v>
      </c>
      <c r="N38" s="36" t="n">
        <v>1.24693282341402</v>
      </c>
      <c r="O38" s="36" t="n">
        <f aca="false">SQRT(M38^2+N38^2)</f>
        <v>2.68799378176743</v>
      </c>
      <c r="P38" s="40" t="n">
        <f aca="false">IF(J38="","",MAX(0,J38-1.96*O38/100))</f>
        <v>0.351347579941874</v>
      </c>
      <c r="Q38" s="40" t="n">
        <f aca="false">IF(J38="","",MIN(1,J38+1.96*O38/100))</f>
        <v>0.456716936187158</v>
      </c>
      <c r="R38" s="32" t="str">
        <f aca="false">IF(L38="","",IF(ABS(L38)&lt;=O38,"Yes","No"))</f>
        <v>Yes</v>
      </c>
      <c r="S38" s="32" t="str">
        <f aca="false">IF(L38="","",IF(ABS(L38)&lt;=1.96*O38,"Yes","No"))</f>
        <v>Yes</v>
      </c>
      <c r="T38" s="59" t="n">
        <f aca="false">IF(D38="","",ROUND(SQRT(((D38+G38)*O38/100)^2+(J38*(D38+G38)*0.08345)^2),0))</f>
        <v>53</v>
      </c>
      <c r="U38" s="32" t="s">
        <v>786</v>
      </c>
    </row>
    <row r="39" customFormat="false" ht="15" hidden="false" customHeight="false" outlineLevel="0" collapsed="false">
      <c r="A39" s="32" t="s">
        <v>159</v>
      </c>
      <c r="B39" s="32" t="s">
        <v>211</v>
      </c>
      <c r="C39" s="32" t="s">
        <v>213</v>
      </c>
      <c r="D39" s="59" t="n">
        <v>326</v>
      </c>
      <c r="E39" s="59" t="n">
        <v>312</v>
      </c>
      <c r="F39" s="68" t="n">
        <f aca="false">IF(E39="","",D39-E39)</f>
        <v>14</v>
      </c>
      <c r="G39" s="59" t="n">
        <v>517</v>
      </c>
      <c r="H39" s="59" t="n">
        <v>511</v>
      </c>
      <c r="I39" s="68" t="n">
        <f aca="false">IF(H39="","",G39-H39)</f>
        <v>6</v>
      </c>
      <c r="J39" s="40" t="n">
        <f aca="false">IF(OR(D39="",D39+G39=0),"",D39/(D39+G39))</f>
        <v>0.386714116251483</v>
      </c>
      <c r="K39" s="40" t="n">
        <f aca="false">IF(E39="","",E39/(E39+H39))</f>
        <v>0.37910085054678</v>
      </c>
      <c r="L39" s="69" t="n">
        <f aca="false">IF(OR(K39="",J39=""),"",(J39-K39)*100)</f>
        <v>0.761326570470272</v>
      </c>
      <c r="M39" s="36" t="n">
        <v>2.67523719068013</v>
      </c>
      <c r="N39" s="36" t="n">
        <v>1.24693282341402</v>
      </c>
      <c r="O39" s="36" t="n">
        <f aca="false">SQRT(M39^2+N39^2)</f>
        <v>2.95156492263094</v>
      </c>
      <c r="P39" s="40" t="n">
        <f aca="false">IF(J39="","",MAX(0,J39-1.96*O39/100))</f>
        <v>0.328863443767916</v>
      </c>
      <c r="Q39" s="40" t="n">
        <f aca="false">IF(J39="","",MIN(1,J39+1.96*O39/100))</f>
        <v>0.444564788735049</v>
      </c>
      <c r="R39" s="32" t="str">
        <f aca="false">IF(L39="","",IF(ABS(L39)&lt;=O39,"Yes","No"))</f>
        <v>Yes</v>
      </c>
      <c r="S39" s="32" t="str">
        <f aca="false">IF(L39="","",IF(ABS(L39)&lt;=1.96*O39,"Yes","No"))</f>
        <v>Yes</v>
      </c>
      <c r="T39" s="59" t="n">
        <f aca="false">IF(D39="","",ROUND(SQRT(((D39+G39)*O39/100)^2+(J39*(D39+G39)*0.09175)^2),0))</f>
        <v>39</v>
      </c>
      <c r="U39" s="32" t="s">
        <v>786</v>
      </c>
    </row>
    <row r="40" customFormat="false" ht="15" hidden="false" customHeight="false" outlineLevel="0" collapsed="false">
      <c r="A40" s="32" t="s">
        <v>159</v>
      </c>
      <c r="B40" s="32" t="s">
        <v>211</v>
      </c>
      <c r="C40" s="32" t="s">
        <v>214</v>
      </c>
      <c r="D40" s="59" t="n">
        <v>533</v>
      </c>
      <c r="E40" s="59" t="n">
        <v>478</v>
      </c>
      <c r="F40" s="68" t="n">
        <f aca="false">IF(E40="","",D40-E40)</f>
        <v>55</v>
      </c>
      <c r="G40" s="59" t="n">
        <v>810</v>
      </c>
      <c r="H40" s="59" t="n">
        <v>767</v>
      </c>
      <c r="I40" s="68" t="n">
        <f aca="false">IF(H40="","",G40-H40)</f>
        <v>43</v>
      </c>
      <c r="J40" s="40" t="n">
        <f aca="false">IF(OR(D40="",D40+G40=0),"",D40/(D40+G40))</f>
        <v>0.396872673119881</v>
      </c>
      <c r="K40" s="40" t="n">
        <f aca="false">IF(E40="","",E40/(E40+H40))</f>
        <v>0.383935742971888</v>
      </c>
      <c r="L40" s="69" t="n">
        <f aca="false">IF(OR(K40="",J40=""),"",(J40-K40)*100)</f>
        <v>1.29369301479933</v>
      </c>
      <c r="M40" s="36" t="n">
        <v>2.38127468065176</v>
      </c>
      <c r="N40" s="36" t="n">
        <v>1.24693282341402</v>
      </c>
      <c r="O40" s="36" t="n">
        <f aca="false">SQRT(M40^2+N40^2)</f>
        <v>2.68799378176743</v>
      </c>
      <c r="P40" s="40" t="n">
        <f aca="false">IF(J40="","",MAX(0,J40-1.96*O40/100))</f>
        <v>0.344187994997239</v>
      </c>
      <c r="Q40" s="40" t="n">
        <f aca="false">IF(J40="","",MIN(1,J40+1.96*O40/100))</f>
        <v>0.449557351242523</v>
      </c>
      <c r="R40" s="32" t="str">
        <f aca="false">IF(L40="","",IF(ABS(L40)&lt;=O40,"Yes","No"))</f>
        <v>Yes</v>
      </c>
      <c r="S40" s="32" t="str">
        <f aca="false">IF(L40="","",IF(ABS(L40)&lt;=1.96*O40,"Yes","No"))</f>
        <v>Yes</v>
      </c>
      <c r="T40" s="59" t="n">
        <f aca="false">IF(D40="","",ROUND(SQRT(((D40+G40)*O40/100)^2+(J40*(D40+G40)*0.08345)^2),0))</f>
        <v>57</v>
      </c>
      <c r="U40" s="32" t="s">
        <v>786</v>
      </c>
    </row>
    <row r="41" customFormat="false" ht="15" hidden="false" customHeight="false" outlineLevel="0" collapsed="false">
      <c r="A41" s="32" t="s">
        <v>159</v>
      </c>
      <c r="B41" s="32" t="s">
        <v>211</v>
      </c>
      <c r="C41" s="32" t="s">
        <v>215</v>
      </c>
      <c r="D41" s="59" t="n">
        <v>475</v>
      </c>
      <c r="E41" s="59" t="n">
        <v>380</v>
      </c>
      <c r="F41" s="68" t="n">
        <f aca="false">IF(E41="","",D41-E41)</f>
        <v>95</v>
      </c>
      <c r="G41" s="59" t="n">
        <v>878</v>
      </c>
      <c r="H41" s="59" t="n">
        <v>822</v>
      </c>
      <c r="I41" s="68" t="n">
        <f aca="false">IF(H41="","",G41-H41)</f>
        <v>56</v>
      </c>
      <c r="J41" s="40" t="n">
        <f aca="false">IF(OR(D41="",D41+G41=0),"",D41/(D41+G41))</f>
        <v>0.351071692535107</v>
      </c>
      <c r="K41" s="40" t="n">
        <f aca="false">IF(E41="","",E41/(E41+H41))</f>
        <v>0.316139767054909</v>
      </c>
      <c r="L41" s="69" t="n">
        <f aca="false">IF(OR(K41="",J41=""),"",(J41-K41)*100)</f>
        <v>3.49319254801987</v>
      </c>
      <c r="M41" s="36" t="n">
        <v>2.38127468065176</v>
      </c>
      <c r="N41" s="36" t="n">
        <v>1.24693282341402</v>
      </c>
      <c r="O41" s="36" t="n">
        <f aca="false">SQRT(M41^2+N41^2)</f>
        <v>2.68799378176743</v>
      </c>
      <c r="P41" s="40" t="n">
        <f aca="false">IF(J41="","",MAX(0,J41-1.96*O41/100))</f>
        <v>0.298387014412465</v>
      </c>
      <c r="Q41" s="40" t="n">
        <f aca="false">IF(J41="","",MIN(1,J41+1.96*O41/100))</f>
        <v>0.403756370657749</v>
      </c>
      <c r="R41" s="32" t="str">
        <f aca="false">IF(L41="","",IF(ABS(L41)&lt;=O41,"Yes","No"))</f>
        <v>No</v>
      </c>
      <c r="S41" s="32" t="str">
        <f aca="false">IF(L41="","",IF(ABS(L41)&lt;=1.96*O41,"Yes","No"))</f>
        <v>Yes</v>
      </c>
      <c r="T41" s="59" t="n">
        <f aca="false">IF(D41="","",ROUND(SQRT(((D41+G41)*O41/100)^2+(J41*(D41+G41)*0.08345)^2),0))</f>
        <v>54</v>
      </c>
      <c r="U41" s="32" t="s">
        <v>786</v>
      </c>
    </row>
    <row r="42" customFormat="false" ht="15" hidden="false" customHeight="false" outlineLevel="0" collapsed="false">
      <c r="A42" s="32" t="s">
        <v>159</v>
      </c>
      <c r="B42" s="32" t="s">
        <v>211</v>
      </c>
      <c r="C42" s="32" t="s">
        <v>216</v>
      </c>
      <c r="D42" s="59" t="n">
        <v>400</v>
      </c>
      <c r="E42" s="59" t="n">
        <v>366</v>
      </c>
      <c r="F42" s="68" t="n">
        <f aca="false">IF(E42="","",D42-E42)</f>
        <v>34</v>
      </c>
      <c r="G42" s="59" t="n">
        <v>712</v>
      </c>
      <c r="H42" s="59" t="n">
        <v>705</v>
      </c>
      <c r="I42" s="68" t="n">
        <f aca="false">IF(H42="","",G42-H42)</f>
        <v>7</v>
      </c>
      <c r="J42" s="40" t="n">
        <f aca="false">IF(OR(D42="",D42+G42=0),"",D42/(D42+G42))</f>
        <v>0.359712230215827</v>
      </c>
      <c r="K42" s="40" t="n">
        <f aca="false">IF(E42="","",E42/(E42+H42))</f>
        <v>0.341736694677871</v>
      </c>
      <c r="L42" s="69" t="n">
        <f aca="false">IF(OR(K42="",J42=""),"",(J42-K42)*100)</f>
        <v>1.79755355379562</v>
      </c>
      <c r="M42" s="36" t="n">
        <v>2.67523719068013</v>
      </c>
      <c r="N42" s="36" t="n">
        <v>1.24693282341402</v>
      </c>
      <c r="O42" s="36" t="n">
        <f aca="false">SQRT(M42^2+N42^2)</f>
        <v>2.95156492263094</v>
      </c>
      <c r="P42" s="40" t="n">
        <f aca="false">IF(J42="","",MAX(0,J42-1.96*O42/100))</f>
        <v>0.301861557732261</v>
      </c>
      <c r="Q42" s="40" t="n">
        <f aca="false">IF(J42="","",MIN(1,J42+1.96*O42/100))</f>
        <v>0.417562902699394</v>
      </c>
      <c r="R42" s="32" t="str">
        <f aca="false">IF(L42="","",IF(ABS(L42)&lt;=O42,"Yes","No"))</f>
        <v>Yes</v>
      </c>
      <c r="S42" s="32" t="str">
        <f aca="false">IF(L42="","",IF(ABS(L42)&lt;=1.96*O42,"Yes","No"))</f>
        <v>Yes</v>
      </c>
      <c r="T42" s="59" t="n">
        <f aca="false">IF(D42="","",ROUND(SQRT(((D42+G42)*O42/100)^2+(J42*(D42+G42)*0.09175)^2),0))</f>
        <v>49</v>
      </c>
      <c r="U42" s="32" t="s">
        <v>786</v>
      </c>
    </row>
    <row r="43" customFormat="false" ht="15" hidden="false" customHeight="false" outlineLevel="0" collapsed="false">
      <c r="A43" s="32" t="s">
        <v>159</v>
      </c>
      <c r="B43" s="32" t="s">
        <v>217</v>
      </c>
      <c r="C43" s="32" t="s">
        <v>218</v>
      </c>
      <c r="D43" s="59" t="n">
        <v>219</v>
      </c>
      <c r="E43" s="59" t="n">
        <v>175</v>
      </c>
      <c r="F43" s="68" t="n">
        <f aca="false">IF(E43="","",D43-E43)</f>
        <v>44</v>
      </c>
      <c r="G43" s="59" t="n">
        <v>171</v>
      </c>
      <c r="H43" s="59" t="n">
        <v>208</v>
      </c>
      <c r="I43" s="68" t="n">
        <f aca="false">IF(H43="","",G43-H43)</f>
        <v>-37</v>
      </c>
      <c r="J43" s="40" t="n">
        <f aca="false">IF(OR(D43="",D43+G43=0),"",D43/(D43+G43))</f>
        <v>0.561538461538462</v>
      </c>
      <c r="K43" s="40" t="n">
        <f aca="false">IF(E43="","",E43/(E43+H43))</f>
        <v>0.456919060052219</v>
      </c>
      <c r="L43" s="69" t="n">
        <f aca="false">IF(OR(K43="",J43=""),"",(J43-K43)*100)</f>
        <v>10.4619401486242</v>
      </c>
      <c r="M43" s="36" t="n">
        <v>4.0506439069246</v>
      </c>
      <c r="N43" s="36" t="n">
        <v>1.24693282341402</v>
      </c>
      <c r="O43" s="36" t="n">
        <f aca="false">SQRT(M43^2+N43^2)</f>
        <v>4.23822575222376</v>
      </c>
      <c r="P43" s="40" t="n">
        <f aca="false">IF(J43="","",MAX(0,J43-1.96*O43/100))</f>
        <v>0.478469236794876</v>
      </c>
      <c r="Q43" s="40" t="n">
        <f aca="false">IF(J43="","",MIN(1,J43+1.96*O43/100))</f>
        <v>0.644607686282047</v>
      </c>
      <c r="R43" s="32" t="str">
        <f aca="false">IF(L43="","",IF(ABS(L43)&lt;=O43,"Yes","No"))</f>
        <v>No</v>
      </c>
      <c r="S43" s="32" t="str">
        <f aca="false">IF(L43="","",IF(ABS(L43)&lt;=1.96*O43,"Yes","No"))</f>
        <v>No</v>
      </c>
      <c r="T43" s="59" t="n">
        <f aca="false">IF(D43="","",ROUND(SQRT(((D43+G43)*O43/100)^2+(J43*(D43+G43)*0.15591)^2),0))</f>
        <v>38</v>
      </c>
      <c r="U43" s="32" t="s">
        <v>786</v>
      </c>
    </row>
    <row r="44" customFormat="false" ht="15" hidden="false" customHeight="false" outlineLevel="0" collapsed="false">
      <c r="A44" s="32" t="s">
        <v>159</v>
      </c>
      <c r="B44" s="32" t="s">
        <v>217</v>
      </c>
      <c r="C44" s="32" t="s">
        <v>219</v>
      </c>
      <c r="D44" s="59" t="n">
        <v>208</v>
      </c>
      <c r="E44" s="59" t="n">
        <v>181</v>
      </c>
      <c r="F44" s="68" t="n">
        <f aca="false">IF(E44="","",D44-E44)</f>
        <v>27</v>
      </c>
      <c r="G44" s="59" t="n">
        <v>179</v>
      </c>
      <c r="H44" s="59" t="n">
        <v>205</v>
      </c>
      <c r="I44" s="68" t="n">
        <f aca="false">IF(H44="","",G44-H44)</f>
        <v>-26</v>
      </c>
      <c r="J44" s="40" t="n">
        <f aca="false">IF(OR(D44="",D44+G44=0),"",D44/(D44+G44))</f>
        <v>0.537467700258398</v>
      </c>
      <c r="K44" s="40" t="n">
        <f aca="false">IF(E44="","",E44/(E44+H44))</f>
        <v>0.468911917098446</v>
      </c>
      <c r="L44" s="69" t="n">
        <f aca="false">IF(OR(K44="",J44=""),"",(J44-K44)*100)</f>
        <v>6.85557831599524</v>
      </c>
      <c r="M44" s="36" t="n">
        <v>4.0506439069246</v>
      </c>
      <c r="N44" s="36" t="n">
        <v>1.24693282341402</v>
      </c>
      <c r="O44" s="36" t="n">
        <f aca="false">SQRT(M44^2+N44^2)</f>
        <v>4.23822575222376</v>
      </c>
      <c r="P44" s="40" t="n">
        <f aca="false">IF(J44="","",MAX(0,J44-1.96*O44/100))</f>
        <v>0.454398475514812</v>
      </c>
      <c r="Q44" s="40" t="n">
        <f aca="false">IF(J44="","",MIN(1,J44+1.96*O44/100))</f>
        <v>0.620536925001984</v>
      </c>
      <c r="R44" s="32" t="str">
        <f aca="false">IF(L44="","",IF(ABS(L44)&lt;=O44,"Yes","No"))</f>
        <v>No</v>
      </c>
      <c r="S44" s="32" t="str">
        <f aca="false">IF(L44="","",IF(ABS(L44)&lt;=1.96*O44,"Yes","No"))</f>
        <v>Yes</v>
      </c>
      <c r="T44" s="59" t="n">
        <f aca="false">IF(D44="","",ROUND(SQRT(((D44+G44)*O44/100)^2+(J44*(D44+G44)*0.15591)^2),0))</f>
        <v>36</v>
      </c>
      <c r="U44" s="32" t="s">
        <v>786</v>
      </c>
    </row>
    <row r="45" customFormat="false" ht="15" hidden="false" customHeight="false" outlineLevel="0" collapsed="false">
      <c r="A45" s="32" t="s">
        <v>159</v>
      </c>
      <c r="B45" s="32" t="s">
        <v>217</v>
      </c>
      <c r="C45" s="32" t="s">
        <v>220</v>
      </c>
      <c r="D45" s="59" t="n">
        <v>116</v>
      </c>
      <c r="E45" s="59" t="n">
        <v>94</v>
      </c>
      <c r="F45" s="68" t="n">
        <f aca="false">IF(E45="","",D45-E45)</f>
        <v>22</v>
      </c>
      <c r="G45" s="59" t="n">
        <v>173</v>
      </c>
      <c r="H45" s="59" t="n">
        <v>206</v>
      </c>
      <c r="I45" s="68" t="n">
        <f aca="false">IF(H45="","",G45-H45)</f>
        <v>-33</v>
      </c>
      <c r="J45" s="40" t="n">
        <f aca="false">IF(OR(D45="",D45+G45=0),"",D45/(D45+G45))</f>
        <v>0.401384083044983</v>
      </c>
      <c r="K45" s="40" t="n">
        <f aca="false">IF(E45="","",E45/(E45+H45))</f>
        <v>0.313333333333333</v>
      </c>
      <c r="L45" s="69" t="n">
        <f aca="false">IF(OR(K45="",J45=""),"",(J45-K45)*100)</f>
        <v>8.80507497116493</v>
      </c>
      <c r="M45" s="36" t="n">
        <v>4.0506439069246</v>
      </c>
      <c r="N45" s="36" t="n">
        <v>1.24693282341402</v>
      </c>
      <c r="O45" s="36" t="n">
        <f aca="false">SQRT(M45^2+N45^2)</f>
        <v>4.23822575222376</v>
      </c>
      <c r="P45" s="40" t="n">
        <f aca="false">IF(J45="","",MAX(0,J45-1.96*O45/100))</f>
        <v>0.318314858301397</v>
      </c>
      <c r="Q45" s="40" t="n">
        <f aca="false">IF(J45="","",MIN(1,J45+1.96*O45/100))</f>
        <v>0.484453307788568</v>
      </c>
      <c r="R45" s="32" t="str">
        <f aca="false">IF(L45="","",IF(ABS(L45)&lt;=O45,"Yes","No"))</f>
        <v>No</v>
      </c>
      <c r="S45" s="32" t="str">
        <f aca="false">IF(L45="","",IF(ABS(L45)&lt;=1.96*O45,"Yes","No"))</f>
        <v>No</v>
      </c>
      <c r="T45" s="59" t="n">
        <f aca="false">IF(D45="","",ROUND(SQRT(((D45+G45)*O45/100)^2+(J45*(D45+G45)*0.15591)^2),0))</f>
        <v>22</v>
      </c>
      <c r="U45" s="32" t="s">
        <v>786</v>
      </c>
    </row>
    <row r="46" customFormat="false" ht="15" hidden="false" customHeight="false" outlineLevel="0" collapsed="false">
      <c r="A46" s="32" t="s">
        <v>159</v>
      </c>
      <c r="B46" s="32" t="s">
        <v>217</v>
      </c>
      <c r="C46" s="32" t="s">
        <v>221</v>
      </c>
      <c r="D46" s="59" t="n">
        <v>228</v>
      </c>
      <c r="E46" s="59" t="n">
        <v>170</v>
      </c>
      <c r="F46" s="68" t="n">
        <f aca="false">IF(E46="","",D46-E46)</f>
        <v>58</v>
      </c>
      <c r="G46" s="59" t="n">
        <v>267</v>
      </c>
      <c r="H46" s="59" t="n">
        <v>298</v>
      </c>
      <c r="I46" s="68" t="n">
        <f aca="false">IF(H46="","",G46-H46)</f>
        <v>-31</v>
      </c>
      <c r="J46" s="40" t="n">
        <f aca="false">IF(OR(D46="",D46+G46=0),"",D46/(D46+G46))</f>
        <v>0.460606060606061</v>
      </c>
      <c r="K46" s="40" t="n">
        <f aca="false">IF(E46="","",E46/(E46+H46))</f>
        <v>0.363247863247863</v>
      </c>
      <c r="L46" s="69" t="n">
        <f aca="false">IF(OR(K46="",J46=""),"",(J46-K46)*100)</f>
        <v>9.73581973581974</v>
      </c>
      <c r="M46" s="36" t="n">
        <v>4.0506439069246</v>
      </c>
      <c r="N46" s="36" t="n">
        <v>1.24693282341402</v>
      </c>
      <c r="O46" s="36" t="n">
        <f aca="false">SQRT(M46^2+N46^2)</f>
        <v>4.23822575222376</v>
      </c>
      <c r="P46" s="40" t="n">
        <f aca="false">IF(J46="","",MAX(0,J46-1.96*O46/100))</f>
        <v>0.377536835862475</v>
      </c>
      <c r="Q46" s="40" t="n">
        <f aca="false">IF(J46="","",MIN(1,J46+1.96*O46/100))</f>
        <v>0.543675285349646</v>
      </c>
      <c r="R46" s="32" t="str">
        <f aca="false">IF(L46="","",IF(ABS(L46)&lt;=O46,"Yes","No"))</f>
        <v>No</v>
      </c>
      <c r="S46" s="32" t="str">
        <f aca="false">IF(L46="","",IF(ABS(L46)&lt;=1.96*O46,"Yes","No"))</f>
        <v>No</v>
      </c>
      <c r="T46" s="59" t="n">
        <f aca="false">IF(D46="","",ROUND(SQRT(((D46+G46)*O46/100)^2+(J46*(D46+G46)*0.15591)^2),0))</f>
        <v>41</v>
      </c>
      <c r="U46" s="32" t="s">
        <v>786</v>
      </c>
    </row>
    <row r="47" customFormat="false" ht="15" hidden="false" customHeight="false" outlineLevel="0" collapsed="false">
      <c r="A47" s="32" t="s">
        <v>159</v>
      </c>
      <c r="B47" s="32" t="s">
        <v>222</v>
      </c>
      <c r="C47" s="32" t="s">
        <v>223</v>
      </c>
      <c r="D47" s="59" t="n">
        <v>289</v>
      </c>
      <c r="E47" s="59" t="n">
        <v>255</v>
      </c>
      <c r="F47" s="68" t="n">
        <f aca="false">IF(E47="","",D47-E47)</f>
        <v>34</v>
      </c>
      <c r="G47" s="59" t="n">
        <v>598</v>
      </c>
      <c r="H47" s="59" t="n">
        <v>611</v>
      </c>
      <c r="I47" s="68" t="n">
        <f aca="false">IF(H47="","",G47-H47)</f>
        <v>-13</v>
      </c>
      <c r="J47" s="40" t="n">
        <f aca="false">IF(OR(D47="",D47+G47=0),"",D47/(D47+G47))</f>
        <v>0.325817361894025</v>
      </c>
      <c r="K47" s="40" t="n">
        <f aca="false">IF(E47="","",E47/(E47+H47))</f>
        <v>0.29445727482679</v>
      </c>
      <c r="L47" s="69" t="n">
        <f aca="false">IF(OR(K47="",J47=""),"",(J47-K47)*100)</f>
        <v>3.1360087067235</v>
      </c>
      <c r="M47" s="36" t="n">
        <v>2.67523719068013</v>
      </c>
      <c r="N47" s="36" t="n">
        <v>1.24693282341402</v>
      </c>
      <c r="O47" s="36" t="n">
        <f aca="false">SQRT(M47^2+N47^2)</f>
        <v>2.95156492263094</v>
      </c>
      <c r="P47" s="40" t="n">
        <f aca="false">IF(J47="","",MAX(0,J47-1.96*O47/100))</f>
        <v>0.267966689410458</v>
      </c>
      <c r="Q47" s="40" t="n">
        <f aca="false">IF(J47="","",MIN(1,J47+1.96*O47/100))</f>
        <v>0.383668034377591</v>
      </c>
      <c r="R47" s="32" t="str">
        <f aca="false">IF(L47="","",IF(ABS(L47)&lt;=O47,"Yes","No"))</f>
        <v>No</v>
      </c>
      <c r="S47" s="32" t="str">
        <f aca="false">IF(L47="","",IF(ABS(L47)&lt;=1.96*O47,"Yes","No"))</f>
        <v>Yes</v>
      </c>
      <c r="T47" s="59" t="n">
        <f aca="false">IF(D47="","",ROUND(SQRT(((D47+G47)*O47/100)^2+(J47*(D47+G47)*0.09175)^2),0))</f>
        <v>37</v>
      </c>
      <c r="U47" s="32" t="s">
        <v>786</v>
      </c>
    </row>
    <row r="48" customFormat="false" ht="15" hidden="false" customHeight="false" outlineLevel="0" collapsed="false">
      <c r="A48" s="32" t="s">
        <v>159</v>
      </c>
      <c r="B48" s="32" t="s">
        <v>222</v>
      </c>
      <c r="C48" s="32" t="s">
        <v>224</v>
      </c>
      <c r="D48" s="59" t="n">
        <v>308</v>
      </c>
      <c r="E48" s="59" t="n">
        <v>229</v>
      </c>
      <c r="F48" s="68" t="n">
        <f aca="false">IF(E48="","",D48-E48)</f>
        <v>79</v>
      </c>
      <c r="G48" s="59" t="n">
        <v>662</v>
      </c>
      <c r="H48" s="59" t="n">
        <v>679</v>
      </c>
      <c r="I48" s="68" t="n">
        <f aca="false">IF(H48="","",G48-H48)</f>
        <v>-17</v>
      </c>
      <c r="J48" s="40" t="n">
        <f aca="false">IF(OR(D48="",D48+G48=0),"",D48/(D48+G48))</f>
        <v>0.317525773195876</v>
      </c>
      <c r="K48" s="40" t="n">
        <f aca="false">IF(E48="","",E48/(E48+H48))</f>
        <v>0.252202643171806</v>
      </c>
      <c r="L48" s="69" t="n">
        <f aca="false">IF(OR(K48="",J48=""),"",(J48-K48)*100)</f>
        <v>6.53231300240701</v>
      </c>
      <c r="M48" s="36" t="n">
        <v>2.67523719068013</v>
      </c>
      <c r="N48" s="36" t="n">
        <v>1.24693282341402</v>
      </c>
      <c r="O48" s="36" t="n">
        <f aca="false">SQRT(M48^2+N48^2)</f>
        <v>2.95156492263094</v>
      </c>
      <c r="P48" s="40" t="n">
        <f aca="false">IF(J48="","",MAX(0,J48-1.96*O48/100))</f>
        <v>0.25967510071231</v>
      </c>
      <c r="Q48" s="40" t="n">
        <f aca="false">IF(J48="","",MIN(1,J48+1.96*O48/100))</f>
        <v>0.375376445679443</v>
      </c>
      <c r="R48" s="32" t="str">
        <f aca="false">IF(L48="","",IF(ABS(L48)&lt;=O48,"Yes","No"))</f>
        <v>No</v>
      </c>
      <c r="S48" s="32" t="str">
        <f aca="false">IF(L48="","",IF(ABS(L48)&lt;=1.96*O48,"Yes","No"))</f>
        <v>No</v>
      </c>
      <c r="T48" s="59" t="n">
        <f aca="false">IF(D48="","",ROUND(SQRT(((D48+G48)*O48/100)^2+(J48*(D48+G48)*0.09175)^2),0))</f>
        <v>40</v>
      </c>
      <c r="U48" s="32" t="s">
        <v>786</v>
      </c>
    </row>
    <row r="49" customFormat="false" ht="15" hidden="false" customHeight="false" outlineLevel="0" collapsed="false">
      <c r="A49" s="32" t="s">
        <v>159</v>
      </c>
      <c r="B49" s="32" t="s">
        <v>222</v>
      </c>
      <c r="C49" s="32" t="s">
        <v>225</v>
      </c>
      <c r="D49" s="59" t="n">
        <v>278</v>
      </c>
      <c r="E49" s="59" t="n">
        <v>239</v>
      </c>
      <c r="F49" s="68" t="n">
        <f aca="false">IF(E49="","",D49-E49)</f>
        <v>39</v>
      </c>
      <c r="G49" s="59" t="n">
        <v>569</v>
      </c>
      <c r="H49" s="59" t="n">
        <v>602</v>
      </c>
      <c r="I49" s="68" t="n">
        <f aca="false">IF(H49="","",G49-H49)</f>
        <v>-33</v>
      </c>
      <c r="J49" s="40" t="n">
        <f aca="false">IF(OR(D49="",D49+G49=0),"",D49/(D49+G49))</f>
        <v>0.328217237308146</v>
      </c>
      <c r="K49" s="40" t="n">
        <f aca="false">IF(E49="","",E49/(E49+H49))</f>
        <v>0.284185493460166</v>
      </c>
      <c r="L49" s="69" t="n">
        <f aca="false">IF(OR(K49="",J49=""),"",(J49-K49)*100)</f>
        <v>4.40317438479799</v>
      </c>
      <c r="M49" s="36" t="n">
        <v>2.67523719068013</v>
      </c>
      <c r="N49" s="36" t="n">
        <v>1.24693282341402</v>
      </c>
      <c r="O49" s="36" t="n">
        <f aca="false">SQRT(M49^2+N49^2)</f>
        <v>2.95156492263094</v>
      </c>
      <c r="P49" s="40" t="n">
        <f aca="false">IF(J49="","",MAX(0,J49-1.96*O49/100))</f>
        <v>0.27036656482458</v>
      </c>
      <c r="Q49" s="40" t="n">
        <f aca="false">IF(J49="","",MIN(1,J49+1.96*O49/100))</f>
        <v>0.386067909791713</v>
      </c>
      <c r="R49" s="32" t="str">
        <f aca="false">IF(L49="","",IF(ABS(L49)&lt;=O49,"Yes","No"))</f>
        <v>No</v>
      </c>
      <c r="S49" s="32" t="str">
        <f aca="false">IF(L49="","",IF(ABS(L49)&lt;=1.96*O49,"Yes","No"))</f>
        <v>Yes</v>
      </c>
      <c r="T49" s="59" t="n">
        <f aca="false">IF(D49="","",ROUND(SQRT(((D49+G49)*O49/100)^2+(J49*(D49+G49)*0.09175)^2),0))</f>
        <v>36</v>
      </c>
      <c r="U49" s="32" t="s">
        <v>786</v>
      </c>
    </row>
    <row r="50" customFormat="false" ht="15" hidden="false" customHeight="false" outlineLevel="0" collapsed="false">
      <c r="A50" s="32" t="s">
        <v>159</v>
      </c>
      <c r="B50" s="32" t="s">
        <v>226</v>
      </c>
      <c r="C50" s="32" t="s">
        <v>227</v>
      </c>
      <c r="D50" s="59" t="n">
        <v>252</v>
      </c>
      <c r="E50" s="59" t="n">
        <v>223</v>
      </c>
      <c r="F50" s="68" t="n">
        <f aca="false">IF(E50="","",D50-E50)</f>
        <v>29</v>
      </c>
      <c r="G50" s="59" t="n">
        <v>567</v>
      </c>
      <c r="H50" s="59" t="n">
        <v>610</v>
      </c>
      <c r="I50" s="68" t="n">
        <f aca="false">IF(H50="","",G50-H50)</f>
        <v>-43</v>
      </c>
      <c r="J50" s="40" t="n">
        <f aca="false">IF(OR(D50="",D50+G50=0),"",D50/(D50+G50))</f>
        <v>0.307692307692308</v>
      </c>
      <c r="K50" s="40" t="n">
        <f aca="false">IF(E50="","",E50/(E50+H50))</f>
        <v>0.267707082833133</v>
      </c>
      <c r="L50" s="69" t="n">
        <f aca="false">IF(OR(K50="",J50=""),"",(J50-K50)*100)</f>
        <v>3.99852248591744</v>
      </c>
      <c r="M50" s="36" t="n">
        <v>2.67523719068013</v>
      </c>
      <c r="N50" s="36" t="n">
        <v>1.24693282341402</v>
      </c>
      <c r="O50" s="36" t="n">
        <f aca="false">SQRT(M50^2+N50^2)</f>
        <v>2.95156492263094</v>
      </c>
      <c r="P50" s="40" t="n">
        <f aca="false">IF(J50="","",MAX(0,J50-1.96*O50/100))</f>
        <v>0.249841635208741</v>
      </c>
      <c r="Q50" s="40" t="n">
        <f aca="false">IF(J50="","",MIN(1,J50+1.96*O50/100))</f>
        <v>0.365542980175874</v>
      </c>
      <c r="R50" s="32" t="str">
        <f aca="false">IF(L50="","",IF(ABS(L50)&lt;=O50,"Yes","No"))</f>
        <v>No</v>
      </c>
      <c r="S50" s="32" t="str">
        <f aca="false">IF(L50="","",IF(ABS(L50)&lt;=1.96*O50,"Yes","No"))</f>
        <v>Yes</v>
      </c>
      <c r="T50" s="59" t="n">
        <f aca="false">IF(D50="","",ROUND(SQRT(((D50+G50)*O50/100)^2+(J50*(D50+G50)*0.09175)^2),0))</f>
        <v>33</v>
      </c>
      <c r="U50" s="32" t="s">
        <v>786</v>
      </c>
    </row>
    <row r="51" customFormat="false" ht="15" hidden="false" customHeight="false" outlineLevel="0" collapsed="false">
      <c r="A51" s="32" t="s">
        <v>159</v>
      </c>
      <c r="B51" s="32" t="s">
        <v>226</v>
      </c>
      <c r="C51" s="32" t="s">
        <v>228</v>
      </c>
      <c r="D51" s="59" t="n">
        <v>117</v>
      </c>
      <c r="E51" s="59" t="n">
        <v>100</v>
      </c>
      <c r="F51" s="68" t="n">
        <f aca="false">IF(E51="","",D51-E51)</f>
        <v>17</v>
      </c>
      <c r="G51" s="59" t="n">
        <v>270</v>
      </c>
      <c r="H51" s="59" t="n">
        <v>288</v>
      </c>
      <c r="I51" s="68" t="n">
        <f aca="false">IF(H51="","",G51-H51)</f>
        <v>-18</v>
      </c>
      <c r="J51" s="40" t="n">
        <f aca="false">IF(OR(D51="",D51+G51=0),"",D51/(D51+G51))</f>
        <v>0.302325581395349</v>
      </c>
      <c r="K51" s="40" t="n">
        <f aca="false">IF(E51="","",E51/(E51+H51))</f>
        <v>0.257731958762887</v>
      </c>
      <c r="L51" s="69" t="n">
        <f aca="false">IF(OR(K51="",J51=""),"",(J51-K51)*100)</f>
        <v>4.45936226324623</v>
      </c>
      <c r="M51" s="36" t="n">
        <v>4.0506439069246</v>
      </c>
      <c r="N51" s="36" t="n">
        <v>1.24693282341402</v>
      </c>
      <c r="O51" s="36" t="n">
        <f aca="false">SQRT(M51^2+N51^2)</f>
        <v>4.23822575222376</v>
      </c>
      <c r="P51" s="40" t="n">
        <f aca="false">IF(J51="","",MAX(0,J51-1.96*O51/100))</f>
        <v>0.219256356651763</v>
      </c>
      <c r="Q51" s="40" t="n">
        <f aca="false">IF(J51="","",MIN(1,J51+1.96*O51/100))</f>
        <v>0.385394806138934</v>
      </c>
      <c r="R51" s="32" t="str">
        <f aca="false">IF(L51="","",IF(ABS(L51)&lt;=O51,"Yes","No"))</f>
        <v>No</v>
      </c>
      <c r="S51" s="32" t="str">
        <f aca="false">IF(L51="","",IF(ABS(L51)&lt;=1.96*O51,"Yes","No"))</f>
        <v>Yes</v>
      </c>
      <c r="T51" s="59" t="n">
        <f aca="false">IF(D51="","",ROUND(SQRT(((D51+G51)*O51/100)^2+(J51*(D51+G51)*0.15591)^2),0))</f>
        <v>25</v>
      </c>
      <c r="U51" s="32" t="s">
        <v>786</v>
      </c>
    </row>
    <row r="52" customFormat="false" ht="15" hidden="false" customHeight="false" outlineLevel="0" collapsed="false">
      <c r="A52" s="32" t="s">
        <v>159</v>
      </c>
      <c r="B52" s="32" t="s">
        <v>229</v>
      </c>
      <c r="C52" s="32" t="s">
        <v>229</v>
      </c>
      <c r="D52" s="59" t="n">
        <v>74</v>
      </c>
      <c r="E52" s="59" t="n">
        <v>62</v>
      </c>
      <c r="F52" s="68" t="n">
        <f aca="false">IF(E52="","",D52-E52)</f>
        <v>12</v>
      </c>
      <c r="G52" s="59" t="n">
        <v>88</v>
      </c>
      <c r="H52" s="59" t="n">
        <v>91</v>
      </c>
      <c r="I52" s="68" t="n">
        <f aca="false">IF(H52="","",G52-H52)</f>
        <v>-3</v>
      </c>
      <c r="J52" s="40" t="n">
        <f aca="false">IF(OR(D52="",D52+G52=0),"",D52/(D52+G52))</f>
        <v>0.45679012345679</v>
      </c>
      <c r="K52" s="40" t="n">
        <f aca="false">IF(E52="","",E52/(E52+H52))</f>
        <v>0.405228758169935</v>
      </c>
      <c r="L52" s="69" t="n">
        <f aca="false">IF(OR(K52="",J52=""),"",(J52-K52)*100)</f>
        <v>5.15613652868555</v>
      </c>
      <c r="M52" s="36" t="n">
        <v>4.0506439069246</v>
      </c>
      <c r="N52" s="36" t="n">
        <v>1.24693282341402</v>
      </c>
      <c r="O52" s="36" t="n">
        <f aca="false">SQRT(M52^2+N52^2)</f>
        <v>4.23822575222376</v>
      </c>
      <c r="P52" s="40" t="n">
        <f aca="false">IF(J52="","",MAX(0,J52-1.96*O52/100))</f>
        <v>0.373720898713204</v>
      </c>
      <c r="Q52" s="40" t="n">
        <f aca="false">IF(J52="","",MIN(1,J52+1.96*O52/100))</f>
        <v>0.539859348200376</v>
      </c>
      <c r="R52" s="32" t="str">
        <f aca="false">IF(L52="","",IF(ABS(L52)&lt;=O52,"Yes","No"))</f>
        <v>No</v>
      </c>
      <c r="S52" s="32" t="str">
        <f aca="false">IF(L52="","",IF(ABS(L52)&lt;=1.96*O52,"Yes","No"))</f>
        <v>Yes</v>
      </c>
      <c r="T52" s="59" t="n">
        <f aca="false">IF(D52="","",ROUND(SQRT(((D52+G52)*O52/100)^2+(J52*(D52+G52)*0.15591)^2),0))</f>
        <v>13</v>
      </c>
      <c r="U52" s="32" t="s">
        <v>786</v>
      </c>
    </row>
    <row r="53" customFormat="false" ht="15" hidden="false" customHeight="false" outlineLevel="0" collapsed="false">
      <c r="A53" s="32" t="s">
        <v>230</v>
      </c>
      <c r="B53" s="32" t="s">
        <v>231</v>
      </c>
      <c r="C53" s="32" t="s">
        <v>231</v>
      </c>
      <c r="D53" s="59" t="n">
        <v>669</v>
      </c>
      <c r="E53" s="59" t="n">
        <v>646</v>
      </c>
      <c r="F53" s="68" t="n">
        <f aca="false">IF(E53="","",D53-E53)</f>
        <v>23</v>
      </c>
      <c r="G53" s="59" t="n">
        <v>664</v>
      </c>
      <c r="H53" s="59" t="n">
        <v>738</v>
      </c>
      <c r="I53" s="68" t="n">
        <f aca="false">IF(H53="","",G53-H53)</f>
        <v>-74</v>
      </c>
      <c r="J53" s="40" t="n">
        <f aca="false">IF(OR(D53="",D53+G53=0),"",D53/(D53+G53))</f>
        <v>0.501875468867217</v>
      </c>
      <c r="K53" s="40" t="n">
        <f aca="false">IF(E53="","",E53/(E53+H53))</f>
        <v>0.466763005780347</v>
      </c>
      <c r="L53" s="69" t="n">
        <f aca="false">IF(OR(K53="",J53=""),"",(J53-K53)*100)</f>
        <v>3.511246308687</v>
      </c>
      <c r="M53" s="36" t="n">
        <v>2.38127468065176</v>
      </c>
      <c r="N53" s="36" t="n">
        <v>1.24693282341402</v>
      </c>
      <c r="O53" s="36" t="n">
        <f aca="false">SQRT(M53^2+N53^2)</f>
        <v>2.68799378176743</v>
      </c>
      <c r="P53" s="40" t="n">
        <f aca="false">IF(J53="","",MAX(0,J53-1.96*O53/100))</f>
        <v>0.449190790744575</v>
      </c>
      <c r="Q53" s="40" t="n">
        <f aca="false">IF(J53="","",MIN(1,J53+1.96*O53/100))</f>
        <v>0.554560146989858</v>
      </c>
      <c r="R53" s="32" t="str">
        <f aca="false">IF(L53="","",IF(ABS(L53)&lt;=O53,"Yes","No"))</f>
        <v>No</v>
      </c>
      <c r="S53" s="32" t="str">
        <f aca="false">IF(L53="","",IF(ABS(L53)&lt;=1.96*O53,"Yes","No"))</f>
        <v>Yes</v>
      </c>
      <c r="T53" s="59" t="n">
        <f aca="false">IF(D53="","",ROUND(SQRT(((D53+G53)*O53/100)^2+(J53*(D53+G53)*0.08345)^2),0))</f>
        <v>66</v>
      </c>
      <c r="U53" s="32"/>
    </row>
    <row r="54" customFormat="false" ht="15" hidden="false" customHeight="false" outlineLevel="0" collapsed="false">
      <c r="A54" s="32" t="s">
        <v>230</v>
      </c>
      <c r="B54" s="32" t="s">
        <v>232</v>
      </c>
      <c r="C54" s="32" t="s">
        <v>233</v>
      </c>
      <c r="D54" s="59" t="n">
        <v>442</v>
      </c>
      <c r="E54" s="59" t="n">
        <v>529</v>
      </c>
      <c r="F54" s="68" t="n">
        <f aca="false">IF(E54="","",D54-E54)</f>
        <v>-87</v>
      </c>
      <c r="G54" s="59" t="n">
        <v>133</v>
      </c>
      <c r="H54" s="59" t="n">
        <v>144</v>
      </c>
      <c r="I54" s="68" t="n">
        <f aca="false">IF(H54="","",G54-H54)</f>
        <v>-11</v>
      </c>
      <c r="J54" s="40" t="n">
        <f aca="false">IF(OR(D54="",D54+G54=0),"",D54/(D54+G54))</f>
        <v>0.768695652173913</v>
      </c>
      <c r="K54" s="40" t="n">
        <f aca="false">IF(E54="","",E54/(E54+H54))</f>
        <v>0.786032689450223</v>
      </c>
      <c r="L54" s="69" t="n">
        <f aca="false">IF(OR(K54="",J54=""),"",(J54-K54)*100)</f>
        <v>-1.73370372763099</v>
      </c>
      <c r="M54" s="36" t="n">
        <v>4.0506439069246</v>
      </c>
      <c r="N54" s="36" t="n">
        <v>1.24693282341402</v>
      </c>
      <c r="O54" s="36" t="n">
        <f aca="false">SQRT(M54^2+N54^2)</f>
        <v>4.23822575222376</v>
      </c>
      <c r="P54" s="40" t="n">
        <f aca="false">IF(J54="","",MAX(0,J54-1.96*O54/100))</f>
        <v>0.685626427430327</v>
      </c>
      <c r="Q54" s="40" t="n">
        <f aca="false">IF(J54="","",MIN(1,J54+1.96*O54/100))</f>
        <v>0.851764876917499</v>
      </c>
      <c r="R54" s="32" t="str">
        <f aca="false">IF(L54="","",IF(ABS(L54)&lt;=O54,"Yes","No"))</f>
        <v>Yes</v>
      </c>
      <c r="S54" s="32" t="str">
        <f aca="false">IF(L54="","",IF(ABS(L54)&lt;=1.96*O54,"Yes","No"))</f>
        <v>Yes</v>
      </c>
      <c r="T54" s="59" t="n">
        <f aca="false">IF(D54="","",ROUND(SQRT(((D54+G54)*O54/100)^2+(J54*(D54+G54)*0.15591)^2),0))</f>
        <v>73</v>
      </c>
      <c r="U54" s="32"/>
    </row>
    <row r="55" customFormat="false" ht="15" hidden="false" customHeight="false" outlineLevel="0" collapsed="false">
      <c r="A55" s="32" t="s">
        <v>230</v>
      </c>
      <c r="B55" s="32" t="s">
        <v>232</v>
      </c>
      <c r="C55" s="32" t="s">
        <v>234</v>
      </c>
      <c r="D55" s="59" t="n">
        <v>399</v>
      </c>
      <c r="E55" s="59" t="n">
        <v>370</v>
      </c>
      <c r="F55" s="68" t="n">
        <f aca="false">IF(E55="","",D55-E55)</f>
        <v>29</v>
      </c>
      <c r="G55" s="59" t="n">
        <v>136</v>
      </c>
      <c r="H55" s="59" t="n">
        <v>139</v>
      </c>
      <c r="I55" s="68" t="n">
        <f aca="false">IF(H55="","",G55-H55)</f>
        <v>-3</v>
      </c>
      <c r="J55" s="40" t="n">
        <f aca="false">IF(OR(D55="",D55+G55=0),"",D55/(D55+G55))</f>
        <v>0.745794392523364</v>
      </c>
      <c r="K55" s="40" t="n">
        <f aca="false">IF(E55="","",E55/(E55+H55))</f>
        <v>0.726915520628684</v>
      </c>
      <c r="L55" s="69" t="n">
        <f aca="false">IF(OR(K55="",J55=""),"",(J55-K55)*100)</f>
        <v>1.88788718946807</v>
      </c>
      <c r="M55" s="36" t="n">
        <v>4.0506439069246</v>
      </c>
      <c r="N55" s="36" t="n">
        <v>1.24693282341402</v>
      </c>
      <c r="O55" s="36" t="n">
        <f aca="false">SQRT(M55^2+N55^2)</f>
        <v>4.23822575222376</v>
      </c>
      <c r="P55" s="40" t="n">
        <f aca="false">IF(J55="","",MAX(0,J55-1.96*O55/100))</f>
        <v>0.662725167779779</v>
      </c>
      <c r="Q55" s="40" t="n">
        <f aca="false">IF(J55="","",MIN(1,J55+1.96*O55/100))</f>
        <v>0.82886361726695</v>
      </c>
      <c r="R55" s="32" t="str">
        <f aca="false">IF(L55="","",IF(ABS(L55)&lt;=O55,"Yes","No"))</f>
        <v>Yes</v>
      </c>
      <c r="S55" s="32" t="str">
        <f aca="false">IF(L55="","",IF(ABS(L55)&lt;=1.96*O55,"Yes","No"))</f>
        <v>Yes</v>
      </c>
      <c r="T55" s="59" t="n">
        <f aca="false">IF(D55="","",ROUND(SQRT(((D55+G55)*O55/100)^2+(J55*(D55+G55)*0.15591)^2),0))</f>
        <v>66</v>
      </c>
      <c r="U55" s="32"/>
    </row>
    <row r="56" customFormat="false" ht="15" hidden="false" customHeight="false" outlineLevel="0" collapsed="false">
      <c r="A56" s="32" t="s">
        <v>230</v>
      </c>
      <c r="B56" s="32" t="s">
        <v>232</v>
      </c>
      <c r="C56" s="32" t="s">
        <v>235</v>
      </c>
      <c r="D56" s="59" t="n">
        <v>388</v>
      </c>
      <c r="E56" s="59" t="n">
        <v>401</v>
      </c>
      <c r="F56" s="68" t="n">
        <f aca="false">IF(E56="","",D56-E56)</f>
        <v>-13</v>
      </c>
      <c r="G56" s="59" t="n">
        <v>110</v>
      </c>
      <c r="H56" s="59" t="n">
        <v>117</v>
      </c>
      <c r="I56" s="68" t="n">
        <f aca="false">IF(H56="","",G56-H56)</f>
        <v>-7</v>
      </c>
      <c r="J56" s="40" t="n">
        <f aca="false">IF(OR(D56="",D56+G56=0),"",D56/(D56+G56))</f>
        <v>0.779116465863454</v>
      </c>
      <c r="K56" s="40" t="n">
        <f aca="false">IF(E56="","",E56/(E56+H56))</f>
        <v>0.774131274131274</v>
      </c>
      <c r="L56" s="69" t="n">
        <f aca="false">IF(OR(K56="",J56=""),"",(J56-K56)*100)</f>
        <v>0.498519173217971</v>
      </c>
      <c r="M56" s="36" t="n">
        <v>4.0506439069246</v>
      </c>
      <c r="N56" s="36" t="n">
        <v>1.24693282341402</v>
      </c>
      <c r="O56" s="36" t="n">
        <f aca="false">SQRT(M56^2+N56^2)</f>
        <v>4.23822575222376</v>
      </c>
      <c r="P56" s="40" t="n">
        <f aca="false">IF(J56="","",MAX(0,J56-1.96*O56/100))</f>
        <v>0.696047241119868</v>
      </c>
      <c r="Q56" s="40" t="n">
        <f aca="false">IF(J56="","",MIN(1,J56+1.96*O56/100))</f>
        <v>0.86218569060704</v>
      </c>
      <c r="R56" s="32" t="str">
        <f aca="false">IF(L56="","",IF(ABS(L56)&lt;=O56,"Yes","No"))</f>
        <v>Yes</v>
      </c>
      <c r="S56" s="32" t="str">
        <f aca="false">IF(L56="","",IF(ABS(L56)&lt;=1.96*O56,"Yes","No"))</f>
        <v>Yes</v>
      </c>
      <c r="T56" s="59" t="n">
        <f aca="false">IF(D56="","",ROUND(SQRT(((D56+G56)*O56/100)^2+(J56*(D56+G56)*0.15591)^2),0))</f>
        <v>64</v>
      </c>
      <c r="U56" s="32"/>
    </row>
    <row r="57" customFormat="false" ht="15" hidden="false" customHeight="false" outlineLevel="0" collapsed="false">
      <c r="A57" s="32" t="s">
        <v>230</v>
      </c>
      <c r="B57" s="32" t="s">
        <v>232</v>
      </c>
      <c r="C57" s="32" t="s">
        <v>236</v>
      </c>
      <c r="D57" s="59" t="n">
        <v>333</v>
      </c>
      <c r="E57" s="59" t="n">
        <v>341</v>
      </c>
      <c r="F57" s="68" t="n">
        <f aca="false">IF(E57="","",D57-E57)</f>
        <v>-8</v>
      </c>
      <c r="G57" s="59" t="n">
        <v>125</v>
      </c>
      <c r="H57" s="59" t="n">
        <v>128</v>
      </c>
      <c r="I57" s="68" t="n">
        <f aca="false">IF(H57="","",G57-H57)</f>
        <v>-3</v>
      </c>
      <c r="J57" s="40" t="n">
        <f aca="false">IF(OR(D57="",D57+G57=0),"",D57/(D57+G57))</f>
        <v>0.72707423580786</v>
      </c>
      <c r="K57" s="40" t="n">
        <f aca="false">IF(E57="","",E57/(E57+H57))</f>
        <v>0.727078891257996</v>
      </c>
      <c r="L57" s="69" t="n">
        <f aca="false">IF(OR(K57="",J57=""),"",(J57-K57)*100)</f>
        <v>-0.00046554501355045</v>
      </c>
      <c r="M57" s="36" t="n">
        <v>4.0506439069246</v>
      </c>
      <c r="N57" s="36" t="n">
        <v>1.24693282341402</v>
      </c>
      <c r="O57" s="36" t="n">
        <f aca="false">SQRT(M57^2+N57^2)</f>
        <v>4.23822575222376</v>
      </c>
      <c r="P57" s="40" t="n">
        <f aca="false">IF(J57="","",MAX(0,J57-1.96*O57/100))</f>
        <v>0.644005011064275</v>
      </c>
      <c r="Q57" s="40" t="n">
        <f aca="false">IF(J57="","",MIN(1,J57+1.96*O57/100))</f>
        <v>0.810143460551446</v>
      </c>
      <c r="R57" s="32" t="str">
        <f aca="false">IF(L57="","",IF(ABS(L57)&lt;=O57,"Yes","No"))</f>
        <v>Yes</v>
      </c>
      <c r="S57" s="32" t="str">
        <f aca="false">IF(L57="","",IF(ABS(L57)&lt;=1.96*O57,"Yes","No"))</f>
        <v>Yes</v>
      </c>
      <c r="T57" s="59" t="n">
        <f aca="false">IF(D57="","",ROUND(SQRT(((D57+G57)*O57/100)^2+(J57*(D57+G57)*0.15591)^2),0))</f>
        <v>55</v>
      </c>
      <c r="U57" s="32"/>
    </row>
    <row r="58" customFormat="false" ht="15" hidden="false" customHeight="false" outlineLevel="0" collapsed="false">
      <c r="A58" s="32" t="s">
        <v>230</v>
      </c>
      <c r="B58" s="32" t="s">
        <v>232</v>
      </c>
      <c r="C58" s="32" t="s">
        <v>237</v>
      </c>
      <c r="D58" s="59" t="n">
        <v>411</v>
      </c>
      <c r="E58" s="59" t="n">
        <v>423</v>
      </c>
      <c r="F58" s="68" t="n">
        <f aca="false">IF(E58="","",D58-E58)</f>
        <v>-12</v>
      </c>
      <c r="G58" s="59" t="n">
        <v>118</v>
      </c>
      <c r="H58" s="59" t="n">
        <v>126</v>
      </c>
      <c r="I58" s="68" t="n">
        <f aca="false">IF(H58="","",G58-H58)</f>
        <v>-8</v>
      </c>
      <c r="J58" s="40" t="n">
        <f aca="false">IF(OR(D58="",D58+G58=0),"",D58/(D58+G58))</f>
        <v>0.776937618147448</v>
      </c>
      <c r="K58" s="40" t="n">
        <f aca="false">IF(E58="","",E58/(E58+H58))</f>
        <v>0.770491803278689</v>
      </c>
      <c r="L58" s="69" t="n">
        <f aca="false">IF(OR(K58="",J58=""),"",(J58-K58)*100)</f>
        <v>0.64458148687595</v>
      </c>
      <c r="M58" s="36" t="n">
        <v>4.0506439069246</v>
      </c>
      <c r="N58" s="36" t="n">
        <v>1.24693282341402</v>
      </c>
      <c r="O58" s="36" t="n">
        <f aca="false">SQRT(M58^2+N58^2)</f>
        <v>4.23822575222376</v>
      </c>
      <c r="P58" s="40" t="n">
        <f aca="false">IF(J58="","",MAX(0,J58-1.96*O58/100))</f>
        <v>0.693868393403862</v>
      </c>
      <c r="Q58" s="40" t="n">
        <f aca="false">IF(J58="","",MIN(1,J58+1.96*O58/100))</f>
        <v>0.860006842891034</v>
      </c>
      <c r="R58" s="32" t="str">
        <f aca="false">IF(L58="","",IF(ABS(L58)&lt;=O58,"Yes","No"))</f>
        <v>Yes</v>
      </c>
      <c r="S58" s="32" t="str">
        <f aca="false">IF(L58="","",IF(ABS(L58)&lt;=1.96*O58,"Yes","No"))</f>
        <v>Yes</v>
      </c>
      <c r="T58" s="59" t="n">
        <f aca="false">IF(D58="","",ROUND(SQRT(((D58+G58)*O58/100)^2+(J58*(D58+G58)*0.15591)^2),0))</f>
        <v>68</v>
      </c>
      <c r="U58" s="32"/>
    </row>
    <row r="59" customFormat="false" ht="15" hidden="false" customHeight="false" outlineLevel="0" collapsed="false">
      <c r="A59" s="32" t="s">
        <v>230</v>
      </c>
      <c r="B59" s="32" t="s">
        <v>232</v>
      </c>
      <c r="C59" s="32" t="s">
        <v>238</v>
      </c>
      <c r="D59" s="59" t="n">
        <v>424</v>
      </c>
      <c r="E59" s="59" t="n">
        <v>470</v>
      </c>
      <c r="F59" s="68" t="n">
        <f aca="false">IF(E59="","",D59-E59)</f>
        <v>-46</v>
      </c>
      <c r="G59" s="59" t="n">
        <v>157</v>
      </c>
      <c r="H59" s="59" t="n">
        <v>179</v>
      </c>
      <c r="I59" s="68" t="n">
        <f aca="false">IF(H59="","",G59-H59)</f>
        <v>-22</v>
      </c>
      <c r="J59" s="40" t="n">
        <f aca="false">IF(OR(D59="",D59+G59=0),"",D59/(D59+G59))</f>
        <v>0.729776247848537</v>
      </c>
      <c r="K59" s="40" t="n">
        <f aca="false">IF(E59="","",E59/(E59+H59))</f>
        <v>0.724191063174114</v>
      </c>
      <c r="L59" s="69" t="n">
        <f aca="false">IF(OR(K59="",J59=""),"",(J59-K59)*100)</f>
        <v>0.558518467442304</v>
      </c>
      <c r="M59" s="36" t="n">
        <v>4.0506439069246</v>
      </c>
      <c r="N59" s="36" t="n">
        <v>1.24693282341402</v>
      </c>
      <c r="O59" s="36" t="n">
        <f aca="false">SQRT(M59^2+N59^2)</f>
        <v>4.23822575222376</v>
      </c>
      <c r="P59" s="40" t="n">
        <f aca="false">IF(J59="","",MAX(0,J59-1.96*O59/100))</f>
        <v>0.646707023104951</v>
      </c>
      <c r="Q59" s="40" t="n">
        <f aca="false">IF(J59="","",MIN(1,J59+1.96*O59/100))</f>
        <v>0.812845472592123</v>
      </c>
      <c r="R59" s="32" t="str">
        <f aca="false">IF(L59="","",IF(ABS(L59)&lt;=O59,"Yes","No"))</f>
        <v>Yes</v>
      </c>
      <c r="S59" s="32" t="str">
        <f aca="false">IF(L59="","",IF(ABS(L59)&lt;=1.96*O59,"Yes","No"))</f>
        <v>Yes</v>
      </c>
      <c r="T59" s="59" t="n">
        <f aca="false">IF(D59="","",ROUND(SQRT(((D59+G59)*O59/100)^2+(J59*(D59+G59)*0.15591)^2),0))</f>
        <v>71</v>
      </c>
      <c r="U59" s="32"/>
    </row>
    <row r="60" customFormat="false" ht="15" hidden="false" customHeight="false" outlineLevel="0" collapsed="false">
      <c r="A60" s="32" t="s">
        <v>230</v>
      </c>
      <c r="B60" s="32" t="s">
        <v>232</v>
      </c>
      <c r="C60" s="32" t="s">
        <v>239</v>
      </c>
      <c r="D60" s="59" t="n">
        <v>835</v>
      </c>
      <c r="E60" s="59" t="n">
        <v>798</v>
      </c>
      <c r="F60" s="68" t="n">
        <f aca="false">IF(E60="","",D60-E60)</f>
        <v>37</v>
      </c>
      <c r="G60" s="59" t="n">
        <v>253</v>
      </c>
      <c r="H60" s="59" t="n">
        <v>252</v>
      </c>
      <c r="I60" s="68" t="n">
        <f aca="false">IF(H60="","",G60-H60)</f>
        <v>1</v>
      </c>
      <c r="J60" s="40" t="n">
        <f aca="false">IF(OR(D60="",D60+G60=0),"",D60/(D60+G60))</f>
        <v>0.767463235294118</v>
      </c>
      <c r="K60" s="40" t="n">
        <f aca="false">IF(E60="","",E60/(E60+H60))</f>
        <v>0.76</v>
      </c>
      <c r="L60" s="69" t="n">
        <f aca="false">IF(OR(K60="",J60=""),"",(J60-K60)*100)</f>
        <v>0.746323529411763</v>
      </c>
      <c r="M60" s="36" t="n">
        <v>2.67523719068013</v>
      </c>
      <c r="N60" s="36" t="n">
        <v>1.24693282341402</v>
      </c>
      <c r="O60" s="36" t="n">
        <f aca="false">SQRT(M60^2+N60^2)</f>
        <v>2.95156492263094</v>
      </c>
      <c r="P60" s="40" t="n">
        <f aca="false">IF(J60="","",MAX(0,J60-1.96*O60/100))</f>
        <v>0.709612562810551</v>
      </c>
      <c r="Q60" s="40" t="n">
        <f aca="false">IF(J60="","",MIN(1,J60+1.96*O60/100))</f>
        <v>0.825313907777684</v>
      </c>
      <c r="R60" s="32" t="str">
        <f aca="false">IF(L60="","",IF(ABS(L60)&lt;=O60,"Yes","No"))</f>
        <v>Yes</v>
      </c>
      <c r="S60" s="32" t="str">
        <f aca="false">IF(L60="","",IF(ABS(L60)&lt;=1.96*O60,"Yes","No"))</f>
        <v>Yes</v>
      </c>
      <c r="T60" s="59" t="n">
        <f aca="false">IF(D60="","",ROUND(SQRT(((D60+G60)*O60/100)^2+(J60*(D60+G60)*0.09175)^2),0))</f>
        <v>83</v>
      </c>
      <c r="U60" s="32"/>
    </row>
    <row r="61" customFormat="false" ht="15" hidden="false" customHeight="false" outlineLevel="0" collapsed="false">
      <c r="A61" s="32" t="s">
        <v>230</v>
      </c>
      <c r="B61" s="32" t="s">
        <v>232</v>
      </c>
      <c r="C61" s="32" t="s">
        <v>240</v>
      </c>
      <c r="D61" s="59" t="n">
        <v>376</v>
      </c>
      <c r="E61" s="59" t="n">
        <v>386</v>
      </c>
      <c r="F61" s="68" t="n">
        <f aca="false">IF(E61="","",D61-E61)</f>
        <v>-10</v>
      </c>
      <c r="G61" s="59" t="n">
        <v>187</v>
      </c>
      <c r="H61" s="59" t="n">
        <v>215</v>
      </c>
      <c r="I61" s="68" t="n">
        <f aca="false">IF(H61="","",G61-H61)</f>
        <v>-28</v>
      </c>
      <c r="J61" s="40" t="n">
        <f aca="false">IF(OR(D61="",D61+G61=0),"",D61/(D61+G61))</f>
        <v>0.66785079928952</v>
      </c>
      <c r="K61" s="40" t="n">
        <f aca="false">IF(E61="","",E61/(E61+H61))</f>
        <v>0.642262895174709</v>
      </c>
      <c r="L61" s="69" t="n">
        <f aca="false">IF(OR(K61="",J61=""),"",(J61-K61)*100)</f>
        <v>2.55879041148116</v>
      </c>
      <c r="M61" s="36" t="n">
        <v>4.0506439069246</v>
      </c>
      <c r="N61" s="36" t="n">
        <v>1.24693282341402</v>
      </c>
      <c r="O61" s="36" t="n">
        <f aca="false">SQRT(M61^2+N61^2)</f>
        <v>4.23822575222376</v>
      </c>
      <c r="P61" s="40" t="n">
        <f aca="false">IF(J61="","",MAX(0,J61-1.96*O61/100))</f>
        <v>0.584781574545935</v>
      </c>
      <c r="Q61" s="40" t="n">
        <f aca="false">IF(J61="","",MIN(1,J61+1.96*O61/100))</f>
        <v>0.750920024033106</v>
      </c>
      <c r="R61" s="32" t="str">
        <f aca="false">IF(L61="","",IF(ABS(L61)&lt;=O61,"Yes","No"))</f>
        <v>Yes</v>
      </c>
      <c r="S61" s="32" t="str">
        <f aca="false">IF(L61="","",IF(ABS(L61)&lt;=1.96*O61,"Yes","No"))</f>
        <v>Yes</v>
      </c>
      <c r="T61" s="59" t="n">
        <f aca="false">IF(D61="","",ROUND(SQRT(((D61+G61)*O61/100)^2+(J61*(D61+G61)*0.15591)^2),0))</f>
        <v>63</v>
      </c>
      <c r="U61" s="32"/>
    </row>
    <row r="62" customFormat="false" ht="15" hidden="false" customHeight="false" outlineLevel="0" collapsed="false">
      <c r="A62" s="32" t="s">
        <v>230</v>
      </c>
      <c r="B62" s="32" t="s">
        <v>232</v>
      </c>
      <c r="C62" s="32" t="s">
        <v>241</v>
      </c>
      <c r="D62" s="59" t="n">
        <v>639</v>
      </c>
      <c r="E62" s="59" t="n">
        <v>627</v>
      </c>
      <c r="F62" s="68" t="n">
        <f aca="false">IF(E62="","",D62-E62)</f>
        <v>12</v>
      </c>
      <c r="G62" s="59" t="n">
        <v>383</v>
      </c>
      <c r="H62" s="59" t="n">
        <v>374</v>
      </c>
      <c r="I62" s="68" t="n">
        <f aca="false">IF(H62="","",G62-H62)</f>
        <v>9</v>
      </c>
      <c r="J62" s="40" t="n">
        <f aca="false">IF(OR(D62="",D62+G62=0),"",D62/(D62+G62))</f>
        <v>0.625244618395303</v>
      </c>
      <c r="K62" s="40" t="n">
        <f aca="false">IF(E62="","",E62/(E62+H62))</f>
        <v>0.626373626373626</v>
      </c>
      <c r="L62" s="69" t="n">
        <f aca="false">IF(OR(K62="",J62=""),"",(J62-K62)*100)</f>
        <v>-0.112900797832305</v>
      </c>
      <c r="M62" s="36" t="n">
        <v>2.67523719068013</v>
      </c>
      <c r="N62" s="36" t="n">
        <v>1.24693282341402</v>
      </c>
      <c r="O62" s="36" t="n">
        <f aca="false">SQRT(M62^2+N62^2)</f>
        <v>2.95156492263094</v>
      </c>
      <c r="P62" s="40" t="n">
        <f aca="false">IF(J62="","",MAX(0,J62-1.96*O62/100))</f>
        <v>0.567393945911737</v>
      </c>
      <c r="Q62" s="40" t="n">
        <f aca="false">IF(J62="","",MIN(1,J62+1.96*O62/100))</f>
        <v>0.68309529087887</v>
      </c>
      <c r="R62" s="32" t="str">
        <f aca="false">IF(L62="","",IF(ABS(L62)&lt;=O62,"Yes","No"))</f>
        <v>Yes</v>
      </c>
      <c r="S62" s="32" t="str">
        <f aca="false">IF(L62="","",IF(ABS(L62)&lt;=1.96*O62,"Yes","No"))</f>
        <v>Yes</v>
      </c>
      <c r="T62" s="59" t="n">
        <f aca="false">IF(D62="","",ROUND(SQRT(((D62+G62)*O62/100)^2+(J62*(D62+G62)*0.09175)^2),0))</f>
        <v>66</v>
      </c>
      <c r="U62" s="32"/>
    </row>
    <row r="63" customFormat="false" ht="15" hidden="false" customHeight="false" outlineLevel="0" collapsed="false">
      <c r="A63" s="32" t="s">
        <v>230</v>
      </c>
      <c r="B63" s="32" t="s">
        <v>232</v>
      </c>
      <c r="C63" s="32" t="s">
        <v>242</v>
      </c>
      <c r="D63" s="59" t="n">
        <v>436</v>
      </c>
      <c r="E63" s="59" t="n">
        <v>448</v>
      </c>
      <c r="F63" s="68" t="n">
        <f aca="false">IF(E63="","",D63-E63)</f>
        <v>-12</v>
      </c>
      <c r="G63" s="59" t="n">
        <v>257</v>
      </c>
      <c r="H63" s="59" t="n">
        <v>264</v>
      </c>
      <c r="I63" s="68" t="n">
        <f aca="false">IF(H63="","",G63-H63)</f>
        <v>-7</v>
      </c>
      <c r="J63" s="40" t="n">
        <f aca="false">IF(OR(D63="",D63+G63=0),"",D63/(D63+G63))</f>
        <v>0.629148629148629</v>
      </c>
      <c r="K63" s="40" t="n">
        <f aca="false">IF(E63="","",E63/(E63+H63))</f>
        <v>0.629213483146067</v>
      </c>
      <c r="L63" s="69" t="n">
        <f aca="false">IF(OR(K63="",J63=""),"",(J63-K63)*100)</f>
        <v>-0.00648539974382745</v>
      </c>
      <c r="M63" s="36" t="n">
        <v>4.0506439069246</v>
      </c>
      <c r="N63" s="36" t="n">
        <v>1.24693282341402</v>
      </c>
      <c r="O63" s="36" t="n">
        <f aca="false">SQRT(M63^2+N63^2)</f>
        <v>4.23822575222376</v>
      </c>
      <c r="P63" s="40" t="n">
        <f aca="false">IF(J63="","",MAX(0,J63-1.96*O63/100))</f>
        <v>0.546079404405043</v>
      </c>
      <c r="Q63" s="40" t="n">
        <f aca="false">IF(J63="","",MIN(1,J63+1.96*O63/100))</f>
        <v>0.712217853892215</v>
      </c>
      <c r="R63" s="32" t="str">
        <f aca="false">IF(L63="","",IF(ABS(L63)&lt;=O63,"Yes","No"))</f>
        <v>Yes</v>
      </c>
      <c r="S63" s="32" t="str">
        <f aca="false">IF(L63="","",IF(ABS(L63)&lt;=1.96*O63,"Yes","No"))</f>
        <v>Yes</v>
      </c>
      <c r="T63" s="59" t="n">
        <f aca="false">IF(D63="","",ROUND(SQRT(((D63+G63)*O63/100)^2+(J63*(D63+G63)*0.15591)^2),0))</f>
        <v>74</v>
      </c>
      <c r="U63" s="32"/>
    </row>
    <row r="64" customFormat="false" ht="15" hidden="false" customHeight="false" outlineLevel="0" collapsed="false">
      <c r="A64" s="32" t="s">
        <v>230</v>
      </c>
      <c r="B64" s="32" t="s">
        <v>232</v>
      </c>
      <c r="C64" s="32" t="s">
        <v>243</v>
      </c>
      <c r="D64" s="59" t="n">
        <v>457</v>
      </c>
      <c r="E64" s="59" t="n">
        <v>478</v>
      </c>
      <c r="F64" s="68" t="n">
        <f aca="false">IF(E64="","",D64-E64)</f>
        <v>-21</v>
      </c>
      <c r="G64" s="59" t="n">
        <v>180</v>
      </c>
      <c r="H64" s="59" t="n">
        <v>197</v>
      </c>
      <c r="I64" s="68" t="n">
        <f aca="false">IF(H64="","",G64-H64)</f>
        <v>-17</v>
      </c>
      <c r="J64" s="40" t="n">
        <f aca="false">IF(OR(D64="",D64+G64=0),"",D64/(D64+G64))</f>
        <v>0.717425431711146</v>
      </c>
      <c r="K64" s="40" t="n">
        <f aca="false">IF(E64="","",E64/(E64+H64))</f>
        <v>0.708148148148148</v>
      </c>
      <c r="L64" s="69" t="n">
        <f aca="false">IF(OR(K64="",J64=""),"",(J64-K64)*100)</f>
        <v>0.927728356299784</v>
      </c>
      <c r="M64" s="36" t="n">
        <v>4.0506439069246</v>
      </c>
      <c r="N64" s="36" t="n">
        <v>1.24693282341402</v>
      </c>
      <c r="O64" s="36" t="n">
        <f aca="false">SQRT(M64^2+N64^2)</f>
        <v>4.23822575222376</v>
      </c>
      <c r="P64" s="40" t="n">
        <f aca="false">IF(J64="","",MAX(0,J64-1.96*O64/100))</f>
        <v>0.63435620696756</v>
      </c>
      <c r="Q64" s="40" t="n">
        <f aca="false">IF(J64="","",MIN(1,J64+1.96*O64/100))</f>
        <v>0.800494656454732</v>
      </c>
      <c r="R64" s="32" t="str">
        <f aca="false">IF(L64="","",IF(ABS(L64)&lt;=O64,"Yes","No"))</f>
        <v>Yes</v>
      </c>
      <c r="S64" s="32" t="str">
        <f aca="false">IF(L64="","",IF(ABS(L64)&lt;=1.96*O64,"Yes","No"))</f>
        <v>Yes</v>
      </c>
      <c r="T64" s="59" t="n">
        <f aca="false">IF(D64="","",ROUND(SQRT(((D64+G64)*O64/100)^2+(J64*(D64+G64)*0.15591)^2),0))</f>
        <v>76</v>
      </c>
      <c r="U64" s="32"/>
    </row>
    <row r="65" customFormat="false" ht="15" hidden="false" customHeight="false" outlineLevel="0" collapsed="false">
      <c r="A65" s="32" t="s">
        <v>230</v>
      </c>
      <c r="B65" s="32" t="s">
        <v>232</v>
      </c>
      <c r="C65" s="32" t="s">
        <v>244</v>
      </c>
      <c r="D65" s="59" t="n">
        <v>667</v>
      </c>
      <c r="E65" s="59" t="n">
        <v>613</v>
      </c>
      <c r="F65" s="68" t="n">
        <f aca="false">IF(E65="","",D65-E65)</f>
        <v>54</v>
      </c>
      <c r="G65" s="59" t="n">
        <v>263</v>
      </c>
      <c r="H65" s="59" t="n">
        <v>277</v>
      </c>
      <c r="I65" s="68" t="n">
        <f aca="false">IF(H65="","",G65-H65)</f>
        <v>-14</v>
      </c>
      <c r="J65" s="40" t="n">
        <f aca="false">IF(OR(D65="",D65+G65=0),"",D65/(D65+G65))</f>
        <v>0.717204301075269</v>
      </c>
      <c r="K65" s="40" t="n">
        <f aca="false">IF(E65="","",E65/(E65+H65))</f>
        <v>0.68876404494382</v>
      </c>
      <c r="L65" s="69" t="n">
        <f aca="false">IF(OR(K65="",J65=""),"",(J65-K65)*100)</f>
        <v>2.84402561314485</v>
      </c>
      <c r="M65" s="36" t="n">
        <v>2.67523719068013</v>
      </c>
      <c r="N65" s="36" t="n">
        <v>1.24693282341402</v>
      </c>
      <c r="O65" s="36" t="n">
        <f aca="false">SQRT(M65^2+N65^2)</f>
        <v>2.95156492263094</v>
      </c>
      <c r="P65" s="40" t="n">
        <f aca="false">IF(J65="","",MAX(0,J65-1.96*O65/100))</f>
        <v>0.659353628591702</v>
      </c>
      <c r="Q65" s="40" t="n">
        <f aca="false">IF(J65="","",MIN(1,J65+1.96*O65/100))</f>
        <v>0.775054973558835</v>
      </c>
      <c r="R65" s="32" t="str">
        <f aca="false">IF(L65="","",IF(ABS(L65)&lt;=O65,"Yes","No"))</f>
        <v>Yes</v>
      </c>
      <c r="S65" s="32" t="str">
        <f aca="false">IF(L65="","",IF(ABS(L65)&lt;=1.96*O65,"Yes","No"))</f>
        <v>Yes</v>
      </c>
      <c r="T65" s="59" t="n">
        <f aca="false">IF(D65="","",ROUND(SQRT(((D65+G65)*O65/100)^2+(J65*(D65+G65)*0.09175)^2),0))</f>
        <v>67</v>
      </c>
      <c r="U65" s="32"/>
    </row>
    <row r="66" customFormat="false" ht="15" hidden="false" customHeight="false" outlineLevel="0" collapsed="false">
      <c r="A66" s="32" t="s">
        <v>230</v>
      </c>
      <c r="B66" s="32" t="s">
        <v>232</v>
      </c>
      <c r="C66" s="32" t="s">
        <v>245</v>
      </c>
      <c r="D66" s="59" t="n">
        <v>411</v>
      </c>
      <c r="E66" s="59" t="n">
        <v>422</v>
      </c>
      <c r="F66" s="68" t="n">
        <f aca="false">IF(E66="","",D66-E66)</f>
        <v>-11</v>
      </c>
      <c r="G66" s="59" t="n">
        <v>242</v>
      </c>
      <c r="H66" s="59" t="n">
        <v>251</v>
      </c>
      <c r="I66" s="68" t="n">
        <f aca="false">IF(H66="","",G66-H66)</f>
        <v>-9</v>
      </c>
      <c r="J66" s="40" t="n">
        <f aca="false">IF(OR(D66="",D66+G66=0),"",D66/(D66+G66))</f>
        <v>0.629402756508423</v>
      </c>
      <c r="K66" s="40" t="n">
        <f aca="false">IF(E66="","",E66/(E66+H66))</f>
        <v>0.62704309063893</v>
      </c>
      <c r="L66" s="69" t="n">
        <f aca="false">IF(OR(K66="",J66=""),"",(J66-K66)*100)</f>
        <v>0.235966586949254</v>
      </c>
      <c r="M66" s="36" t="n">
        <v>4.0506439069246</v>
      </c>
      <c r="N66" s="36" t="n">
        <v>1.24693282341402</v>
      </c>
      <c r="O66" s="36" t="n">
        <f aca="false">SQRT(M66^2+N66^2)</f>
        <v>4.23822575222376</v>
      </c>
      <c r="P66" s="40" t="n">
        <f aca="false">IF(J66="","",MAX(0,J66-1.96*O66/100))</f>
        <v>0.546333531764837</v>
      </c>
      <c r="Q66" s="40" t="n">
        <f aca="false">IF(J66="","",MIN(1,J66+1.96*O66/100))</f>
        <v>0.712471981252008</v>
      </c>
      <c r="R66" s="32" t="str">
        <f aca="false">IF(L66="","",IF(ABS(L66)&lt;=O66,"Yes","No"))</f>
        <v>Yes</v>
      </c>
      <c r="S66" s="32" t="str">
        <f aca="false">IF(L66="","",IF(ABS(L66)&lt;=1.96*O66,"Yes","No"))</f>
        <v>Yes</v>
      </c>
      <c r="T66" s="59" t="n">
        <f aca="false">IF(D66="","",ROUND(SQRT(((D66+G66)*O66/100)^2+(J66*(D66+G66)*0.15591)^2),0))</f>
        <v>70</v>
      </c>
      <c r="U66" s="32"/>
    </row>
    <row r="67" customFormat="false" ht="15" hidden="false" customHeight="false" outlineLevel="0" collapsed="false">
      <c r="A67" s="32" t="s">
        <v>230</v>
      </c>
      <c r="B67" s="32" t="s">
        <v>232</v>
      </c>
      <c r="C67" s="32" t="s">
        <v>246</v>
      </c>
      <c r="D67" s="59" t="n">
        <v>438</v>
      </c>
      <c r="E67" s="59" t="n">
        <v>426</v>
      </c>
      <c r="F67" s="68" t="n">
        <f aca="false">IF(E67="","",D67-E67)</f>
        <v>12</v>
      </c>
      <c r="G67" s="59" t="n">
        <v>307</v>
      </c>
      <c r="H67" s="59" t="n">
        <v>320</v>
      </c>
      <c r="I67" s="68" t="n">
        <f aca="false">IF(H67="","",G67-H67)</f>
        <v>-13</v>
      </c>
      <c r="J67" s="40" t="n">
        <f aca="false">IF(OR(D67="",D67+G67=0),"",D67/(D67+G67))</f>
        <v>0.587919463087248</v>
      </c>
      <c r="K67" s="40" t="n">
        <f aca="false">IF(E67="","",E67/(E67+H67))</f>
        <v>0.571045576407507</v>
      </c>
      <c r="L67" s="69" t="n">
        <f aca="false">IF(OR(K67="",J67=""),"",(J67-K67)*100)</f>
        <v>1.68738866797415</v>
      </c>
      <c r="M67" s="36" t="n">
        <v>2.67523719068013</v>
      </c>
      <c r="N67" s="36" t="n">
        <v>1.24693282341402</v>
      </c>
      <c r="O67" s="36" t="n">
        <f aca="false">SQRT(M67^2+N67^2)</f>
        <v>2.95156492263094</v>
      </c>
      <c r="P67" s="40" t="n">
        <f aca="false">IF(J67="","",MAX(0,J67-1.96*O67/100))</f>
        <v>0.530068790603682</v>
      </c>
      <c r="Q67" s="40" t="n">
        <f aca="false">IF(J67="","",MIN(1,J67+1.96*O67/100))</f>
        <v>0.645770135570815</v>
      </c>
      <c r="R67" s="32" t="str">
        <f aca="false">IF(L67="","",IF(ABS(L67)&lt;=O67,"Yes","No"))</f>
        <v>Yes</v>
      </c>
      <c r="S67" s="32" t="str">
        <f aca="false">IF(L67="","",IF(ABS(L67)&lt;=1.96*O67,"Yes","No"))</f>
        <v>Yes</v>
      </c>
      <c r="T67" s="59" t="n">
        <f aca="false">IF(D67="","",ROUND(SQRT(((D67+G67)*O67/100)^2+(J67*(D67+G67)*0.09175)^2),0))</f>
        <v>46</v>
      </c>
      <c r="U67" s="32"/>
    </row>
    <row r="68" customFormat="false" ht="15" hidden="false" customHeight="false" outlineLevel="0" collapsed="false">
      <c r="A68" s="32" t="s">
        <v>230</v>
      </c>
      <c r="B68" s="32" t="s">
        <v>232</v>
      </c>
      <c r="C68" s="32" t="s">
        <v>247</v>
      </c>
      <c r="D68" s="59" t="n">
        <v>472</v>
      </c>
      <c r="E68" s="59" t="n">
        <v>467</v>
      </c>
      <c r="F68" s="68" t="n">
        <f aca="false">IF(E68="","",D68-E68)</f>
        <v>5</v>
      </c>
      <c r="G68" s="59" t="n">
        <v>235</v>
      </c>
      <c r="H68" s="59" t="n">
        <v>261</v>
      </c>
      <c r="I68" s="68" t="n">
        <f aca="false">IF(H68="","",G68-H68)</f>
        <v>-26</v>
      </c>
      <c r="J68" s="40" t="n">
        <f aca="false">IF(OR(D68="",D68+G68=0),"",D68/(D68+G68))</f>
        <v>0.667609618104668</v>
      </c>
      <c r="K68" s="40" t="n">
        <f aca="false">IF(E68="","",E68/(E68+H68))</f>
        <v>0.641483516483517</v>
      </c>
      <c r="L68" s="69" t="n">
        <f aca="false">IF(OR(K68="",J68=""),"",(J68-K68)*100)</f>
        <v>2.6126101621151</v>
      </c>
      <c r="M68" s="36" t="n">
        <v>4.0506439069246</v>
      </c>
      <c r="N68" s="36" t="n">
        <v>1.24693282341402</v>
      </c>
      <c r="O68" s="36" t="n">
        <f aca="false">SQRT(M68^2+N68^2)</f>
        <v>4.23822575222376</v>
      </c>
      <c r="P68" s="40" t="n">
        <f aca="false">IF(J68="","",MAX(0,J68-1.96*O68/100))</f>
        <v>0.584540393361082</v>
      </c>
      <c r="Q68" s="40" t="n">
        <f aca="false">IF(J68="","",MIN(1,J68+1.96*O68/100))</f>
        <v>0.750678842848253</v>
      </c>
      <c r="R68" s="32" t="str">
        <f aca="false">IF(L68="","",IF(ABS(L68)&lt;=O68,"Yes","No"))</f>
        <v>Yes</v>
      </c>
      <c r="S68" s="32" t="str">
        <f aca="false">IF(L68="","",IF(ABS(L68)&lt;=1.96*O68,"Yes","No"))</f>
        <v>Yes</v>
      </c>
      <c r="T68" s="59" t="n">
        <f aca="false">IF(D68="","",ROUND(SQRT(((D68+G68)*O68/100)^2+(J68*(D68+G68)*0.15591)^2),0))</f>
        <v>79</v>
      </c>
      <c r="U68" s="32"/>
    </row>
    <row r="69" customFormat="false" ht="15" hidden="false" customHeight="false" outlineLevel="0" collapsed="false">
      <c r="A69" s="32" t="s">
        <v>230</v>
      </c>
      <c r="B69" s="32" t="s">
        <v>232</v>
      </c>
      <c r="C69" s="32" t="s">
        <v>248</v>
      </c>
      <c r="D69" s="59" t="n">
        <v>482</v>
      </c>
      <c r="E69" s="59" t="n">
        <v>496</v>
      </c>
      <c r="F69" s="68" t="n">
        <f aca="false">IF(E69="","",D69-E69)</f>
        <v>-14</v>
      </c>
      <c r="G69" s="59" t="n">
        <v>145</v>
      </c>
      <c r="H69" s="59" t="n">
        <v>148</v>
      </c>
      <c r="I69" s="68" t="n">
        <f aca="false">IF(H69="","",G69-H69)</f>
        <v>-3</v>
      </c>
      <c r="J69" s="40" t="n">
        <f aca="false">IF(OR(D69="",D69+G69=0),"",D69/(D69+G69))</f>
        <v>0.768740031897927</v>
      </c>
      <c r="K69" s="40" t="n">
        <f aca="false">IF(E69="","",E69/(E69+H69))</f>
        <v>0.770186335403727</v>
      </c>
      <c r="L69" s="69" t="n">
        <f aca="false">IF(OR(K69="",J69=""),"",(J69-K69)*100)</f>
        <v>-0.144630350580011</v>
      </c>
      <c r="M69" s="36" t="n">
        <v>4.0506439069246</v>
      </c>
      <c r="N69" s="36" t="n">
        <v>1.24693282341402</v>
      </c>
      <c r="O69" s="36" t="n">
        <f aca="false">SQRT(M69^2+N69^2)</f>
        <v>4.23822575222376</v>
      </c>
      <c r="P69" s="40" t="n">
        <f aca="false">IF(J69="","",MAX(0,J69-1.96*O69/100))</f>
        <v>0.685670807154341</v>
      </c>
      <c r="Q69" s="40" t="n">
        <f aca="false">IF(J69="","",MIN(1,J69+1.96*O69/100))</f>
        <v>0.851809256641512</v>
      </c>
      <c r="R69" s="32" t="str">
        <f aca="false">IF(L69="","",IF(ABS(L69)&lt;=O69,"Yes","No"))</f>
        <v>Yes</v>
      </c>
      <c r="S69" s="32" t="str">
        <f aca="false">IF(L69="","",IF(ABS(L69)&lt;=1.96*O69,"Yes","No"))</f>
        <v>Yes</v>
      </c>
      <c r="T69" s="59" t="n">
        <f aca="false">IF(D69="","",ROUND(SQRT(((D69+G69)*O69/100)^2+(J69*(D69+G69)*0.15591)^2),0))</f>
        <v>80</v>
      </c>
      <c r="U69" s="32"/>
    </row>
    <row r="70" customFormat="false" ht="15" hidden="false" customHeight="false" outlineLevel="0" collapsed="false">
      <c r="A70" s="32" t="s">
        <v>230</v>
      </c>
      <c r="B70" s="32" t="s">
        <v>232</v>
      </c>
      <c r="C70" s="32" t="s">
        <v>249</v>
      </c>
      <c r="D70" s="59" t="n">
        <v>363</v>
      </c>
      <c r="E70" s="59" t="n">
        <v>360</v>
      </c>
      <c r="F70" s="68" t="n">
        <f aca="false">IF(E70="","",D70-E70)</f>
        <v>3</v>
      </c>
      <c r="G70" s="59" t="n">
        <v>153</v>
      </c>
      <c r="H70" s="59" t="n">
        <v>174</v>
      </c>
      <c r="I70" s="68" t="n">
        <f aca="false">IF(H70="","",G70-H70)</f>
        <v>-21</v>
      </c>
      <c r="J70" s="40" t="n">
        <f aca="false">IF(OR(D70="",D70+G70=0),"",D70/(D70+G70))</f>
        <v>0.703488372093023</v>
      </c>
      <c r="K70" s="40" t="n">
        <f aca="false">IF(E70="","",E70/(E70+H70))</f>
        <v>0.674157303370787</v>
      </c>
      <c r="L70" s="69" t="n">
        <f aca="false">IF(OR(K70="",J70=""),"",(J70-K70)*100)</f>
        <v>2.93310687222368</v>
      </c>
      <c r="M70" s="36" t="n">
        <v>4.0506439069246</v>
      </c>
      <c r="N70" s="36" t="n">
        <v>1.24693282341402</v>
      </c>
      <c r="O70" s="36" t="n">
        <f aca="false">SQRT(M70^2+N70^2)</f>
        <v>4.23822575222376</v>
      </c>
      <c r="P70" s="40" t="n">
        <f aca="false">IF(J70="","",MAX(0,J70-1.96*O70/100))</f>
        <v>0.620419147349438</v>
      </c>
      <c r="Q70" s="40" t="n">
        <f aca="false">IF(J70="","",MIN(1,J70+1.96*O70/100))</f>
        <v>0.786557596836609</v>
      </c>
      <c r="R70" s="32" t="str">
        <f aca="false">IF(L70="","",IF(ABS(L70)&lt;=O70,"Yes","No"))</f>
        <v>Yes</v>
      </c>
      <c r="S70" s="32" t="str">
        <f aca="false">IF(L70="","",IF(ABS(L70)&lt;=1.96*O70,"Yes","No"))</f>
        <v>Yes</v>
      </c>
      <c r="T70" s="59" t="n">
        <f aca="false">IF(D70="","",ROUND(SQRT(((D70+G70)*O70/100)^2+(J70*(D70+G70)*0.15591)^2),0))</f>
        <v>61</v>
      </c>
      <c r="U70" s="32"/>
    </row>
    <row r="71" customFormat="false" ht="15" hidden="false" customHeight="false" outlineLevel="0" collapsed="false">
      <c r="A71" s="32" t="s">
        <v>230</v>
      </c>
      <c r="B71" s="32" t="s">
        <v>232</v>
      </c>
      <c r="C71" s="32" t="s">
        <v>250</v>
      </c>
      <c r="D71" s="59" t="n">
        <v>446</v>
      </c>
      <c r="E71" s="59" t="n">
        <v>457</v>
      </c>
      <c r="F71" s="68" t="n">
        <f aca="false">IF(E71="","",D71-E71)</f>
        <v>-11</v>
      </c>
      <c r="G71" s="59" t="n">
        <v>198</v>
      </c>
      <c r="H71" s="59" t="n">
        <v>203</v>
      </c>
      <c r="I71" s="68" t="n">
        <f aca="false">IF(H71="","",G71-H71)</f>
        <v>-5</v>
      </c>
      <c r="J71" s="40" t="n">
        <f aca="false">IF(OR(D71="",D71+G71=0),"",D71/(D71+G71))</f>
        <v>0.692546583850932</v>
      </c>
      <c r="K71" s="40" t="n">
        <f aca="false">IF(E71="","",E71/(E71+H71))</f>
        <v>0.692424242424242</v>
      </c>
      <c r="L71" s="69" t="n">
        <f aca="false">IF(OR(K71="",J71=""),"",(J71-K71)*100)</f>
        <v>0.0122341426689321</v>
      </c>
      <c r="M71" s="36" t="n">
        <v>4.0506439069246</v>
      </c>
      <c r="N71" s="36" t="n">
        <v>1.24693282341402</v>
      </c>
      <c r="O71" s="36" t="n">
        <f aca="false">SQRT(M71^2+N71^2)</f>
        <v>4.23822575222376</v>
      </c>
      <c r="P71" s="40" t="n">
        <f aca="false">IF(J71="","",MAX(0,J71-1.96*O71/100))</f>
        <v>0.609477359107346</v>
      </c>
      <c r="Q71" s="40" t="n">
        <f aca="false">IF(J71="","",MIN(1,J71+1.96*O71/100))</f>
        <v>0.775615808594517</v>
      </c>
      <c r="R71" s="32" t="str">
        <f aca="false">IF(L71="","",IF(ABS(L71)&lt;=O71,"Yes","No"))</f>
        <v>Yes</v>
      </c>
      <c r="S71" s="32" t="str">
        <f aca="false">IF(L71="","",IF(ABS(L71)&lt;=1.96*O71,"Yes","No"))</f>
        <v>Yes</v>
      </c>
      <c r="T71" s="59" t="n">
        <f aca="false">IF(D71="","",ROUND(SQRT(((D71+G71)*O71/100)^2+(J71*(D71+G71)*0.15591)^2),0))</f>
        <v>75</v>
      </c>
      <c r="U71" s="32"/>
    </row>
    <row r="72" customFormat="false" ht="15" hidden="false" customHeight="false" outlineLevel="0" collapsed="false">
      <c r="A72" s="32" t="s">
        <v>230</v>
      </c>
      <c r="B72" s="32" t="s">
        <v>232</v>
      </c>
      <c r="C72" s="32" t="s">
        <v>251</v>
      </c>
      <c r="D72" s="59" t="n">
        <v>317</v>
      </c>
      <c r="E72" s="59" t="n">
        <v>323</v>
      </c>
      <c r="F72" s="68" t="n">
        <f aca="false">IF(E72="","",D72-E72)</f>
        <v>-6</v>
      </c>
      <c r="G72" s="59" t="n">
        <v>152</v>
      </c>
      <c r="H72" s="59" t="n">
        <v>136</v>
      </c>
      <c r="I72" s="68" t="n">
        <f aca="false">IF(H72="","",G72-H72)</f>
        <v>16</v>
      </c>
      <c r="J72" s="40" t="n">
        <f aca="false">IF(OR(D72="",D72+G72=0),"",D72/(D72+G72))</f>
        <v>0.67590618336887</v>
      </c>
      <c r="K72" s="40" t="n">
        <f aca="false">IF(E72="","",E72/(E72+H72))</f>
        <v>0.703703703703704</v>
      </c>
      <c r="L72" s="69" t="n">
        <f aca="false">IF(OR(K72="",J72=""),"",(J72-K72)*100)</f>
        <v>-2.77975203348337</v>
      </c>
      <c r="M72" s="36" t="n">
        <v>4.0506439069246</v>
      </c>
      <c r="N72" s="36" t="n">
        <v>1.24693282341402</v>
      </c>
      <c r="O72" s="36" t="n">
        <f aca="false">SQRT(M72^2+N72^2)</f>
        <v>4.23822575222376</v>
      </c>
      <c r="P72" s="40" t="n">
        <f aca="false">IF(J72="","",MAX(0,J72-1.96*O72/100))</f>
        <v>0.592836958625284</v>
      </c>
      <c r="Q72" s="40" t="n">
        <f aca="false">IF(J72="","",MIN(1,J72+1.96*O72/100))</f>
        <v>0.758975408112456</v>
      </c>
      <c r="R72" s="32" t="str">
        <f aca="false">IF(L72="","",IF(ABS(L72)&lt;=O72,"Yes","No"))</f>
        <v>Yes</v>
      </c>
      <c r="S72" s="32" t="str">
        <f aca="false">IF(L72="","",IF(ABS(L72)&lt;=1.96*O72,"Yes","No"))</f>
        <v>Yes</v>
      </c>
      <c r="T72" s="59" t="n">
        <f aca="false">IF(D72="","",ROUND(SQRT(((D72+G72)*O72/100)^2+(J72*(D72+G72)*0.15591)^2),0))</f>
        <v>53</v>
      </c>
      <c r="U72" s="32"/>
    </row>
    <row r="73" customFormat="false" ht="15" hidden="false" customHeight="false" outlineLevel="0" collapsed="false">
      <c r="A73" s="32" t="s">
        <v>230</v>
      </c>
      <c r="B73" s="32" t="s">
        <v>232</v>
      </c>
      <c r="C73" s="32" t="s">
        <v>252</v>
      </c>
      <c r="D73" s="59" t="n">
        <v>704</v>
      </c>
      <c r="E73" s="59" t="n">
        <v>707</v>
      </c>
      <c r="F73" s="68" t="n">
        <f aca="false">IF(E73="","",D73-E73)</f>
        <v>-3</v>
      </c>
      <c r="G73" s="59" t="n">
        <v>311</v>
      </c>
      <c r="H73" s="59" t="n">
        <v>345</v>
      </c>
      <c r="I73" s="68" t="n">
        <f aca="false">IF(H73="","",G73-H73)</f>
        <v>-34</v>
      </c>
      <c r="J73" s="40" t="n">
        <f aca="false">IF(OR(D73="",D73+G73=0),"",D73/(D73+G73))</f>
        <v>0.693596059113301</v>
      </c>
      <c r="K73" s="40" t="n">
        <f aca="false">IF(E73="","",E73/(E73+H73))</f>
        <v>0.672053231939164</v>
      </c>
      <c r="L73" s="69" t="n">
        <f aca="false">IF(OR(K73="",J73=""),"",(J73-K73)*100)</f>
        <v>2.15428271741369</v>
      </c>
      <c r="M73" s="36" t="n">
        <v>2.67523719068013</v>
      </c>
      <c r="N73" s="36" t="n">
        <v>1.24693282341402</v>
      </c>
      <c r="O73" s="36" t="n">
        <f aca="false">SQRT(M73^2+N73^2)</f>
        <v>2.95156492263094</v>
      </c>
      <c r="P73" s="40" t="n">
        <f aca="false">IF(J73="","",MAX(0,J73-1.96*O73/100))</f>
        <v>0.635745386629734</v>
      </c>
      <c r="Q73" s="40" t="n">
        <f aca="false">IF(J73="","",MIN(1,J73+1.96*O73/100))</f>
        <v>0.751446731596867</v>
      </c>
      <c r="R73" s="32" t="str">
        <f aca="false">IF(L73="","",IF(ABS(L73)&lt;=O73,"Yes","No"))</f>
        <v>Yes</v>
      </c>
      <c r="S73" s="32" t="str">
        <f aca="false">IF(L73="","",IF(ABS(L73)&lt;=1.96*O73,"Yes","No"))</f>
        <v>Yes</v>
      </c>
      <c r="T73" s="59" t="n">
        <f aca="false">IF(D73="","",ROUND(SQRT(((D73+G73)*O73/100)^2+(J73*(D73+G73)*0.09175)^2),0))</f>
        <v>71</v>
      </c>
      <c r="U73" s="32"/>
    </row>
    <row r="74" customFormat="false" ht="15" hidden="false" customHeight="false" outlineLevel="0" collapsed="false">
      <c r="A74" s="32" t="s">
        <v>230</v>
      </c>
      <c r="B74" s="32" t="s">
        <v>232</v>
      </c>
      <c r="C74" s="32" t="s">
        <v>253</v>
      </c>
      <c r="D74" s="59" t="n">
        <v>779</v>
      </c>
      <c r="E74" s="59" t="n">
        <v>791</v>
      </c>
      <c r="F74" s="68" t="n">
        <f aca="false">IF(E74="","",D74-E74)</f>
        <v>-12</v>
      </c>
      <c r="G74" s="59" t="n">
        <v>262</v>
      </c>
      <c r="H74" s="59" t="n">
        <v>315</v>
      </c>
      <c r="I74" s="68" t="n">
        <f aca="false">IF(H74="","",G74-H74)</f>
        <v>-53</v>
      </c>
      <c r="J74" s="40" t="n">
        <f aca="false">IF(OR(D74="",D74+G74=0),"",D74/(D74+G74))</f>
        <v>0.748318924111431</v>
      </c>
      <c r="K74" s="40" t="n">
        <f aca="false">IF(E74="","",E74/(E74+H74))</f>
        <v>0.715189873417722</v>
      </c>
      <c r="L74" s="69" t="n">
        <f aca="false">IF(OR(K74="",J74=""),"",(J74-K74)*100)</f>
        <v>3.31290506937098</v>
      </c>
      <c r="M74" s="36" t="n">
        <v>2.67523719068013</v>
      </c>
      <c r="N74" s="36" t="n">
        <v>1.24693282341402</v>
      </c>
      <c r="O74" s="36" t="n">
        <f aca="false">SQRT(M74^2+N74^2)</f>
        <v>2.95156492263094</v>
      </c>
      <c r="P74" s="40" t="n">
        <f aca="false">IF(J74="","",MAX(0,J74-1.96*O74/100))</f>
        <v>0.690468251627865</v>
      </c>
      <c r="Q74" s="40" t="n">
        <f aca="false">IF(J74="","",MIN(1,J74+1.96*O74/100))</f>
        <v>0.806169596594998</v>
      </c>
      <c r="R74" s="32" t="str">
        <f aca="false">IF(L74="","",IF(ABS(L74)&lt;=O74,"Yes","No"))</f>
        <v>No</v>
      </c>
      <c r="S74" s="32" t="str">
        <f aca="false">IF(L74="","",IF(ABS(L74)&lt;=1.96*O74,"Yes","No"))</f>
        <v>Yes</v>
      </c>
      <c r="T74" s="59" t="n">
        <f aca="false">IF(D74="","",ROUND(SQRT(((D74+G74)*O74/100)^2+(J74*(D74+G74)*0.09175)^2),0))</f>
        <v>78</v>
      </c>
      <c r="U74" s="32"/>
    </row>
    <row r="75" customFormat="false" ht="15" hidden="false" customHeight="false" outlineLevel="0" collapsed="false">
      <c r="A75" s="32" t="s">
        <v>230</v>
      </c>
      <c r="B75" s="32" t="s">
        <v>232</v>
      </c>
      <c r="C75" s="32" t="s">
        <v>254</v>
      </c>
      <c r="D75" s="59" t="n">
        <v>518</v>
      </c>
      <c r="E75" s="59" t="n">
        <v>508</v>
      </c>
      <c r="F75" s="68" t="n">
        <f aca="false">IF(E75="","",D75-E75)</f>
        <v>10</v>
      </c>
      <c r="G75" s="59" t="n">
        <v>293</v>
      </c>
      <c r="H75" s="59" t="n">
        <v>308</v>
      </c>
      <c r="I75" s="68" t="n">
        <f aca="false">IF(H75="","",G75-H75)</f>
        <v>-15</v>
      </c>
      <c r="J75" s="40" t="n">
        <f aca="false">IF(OR(D75="",D75+G75=0),"",D75/(D75+G75))</f>
        <v>0.638717632552404</v>
      </c>
      <c r="K75" s="40" t="n">
        <f aca="false">IF(E75="","",E75/(E75+H75))</f>
        <v>0.622549019607843</v>
      </c>
      <c r="L75" s="69" t="n">
        <f aca="false">IF(OR(K75="",J75=""),"",(J75-K75)*100)</f>
        <v>1.61686129445613</v>
      </c>
      <c r="M75" s="36" t="n">
        <v>2.67523719068013</v>
      </c>
      <c r="N75" s="36" t="n">
        <v>1.24693282341402</v>
      </c>
      <c r="O75" s="36" t="n">
        <f aca="false">SQRT(M75^2+N75^2)</f>
        <v>2.95156492263094</v>
      </c>
      <c r="P75" s="40" t="n">
        <f aca="false">IF(J75="","",MAX(0,J75-1.96*O75/100))</f>
        <v>0.580866960068838</v>
      </c>
      <c r="Q75" s="40" t="n">
        <f aca="false">IF(J75="","",MIN(1,J75+1.96*O75/100))</f>
        <v>0.696568305035971</v>
      </c>
      <c r="R75" s="32" t="str">
        <f aca="false">IF(L75="","",IF(ABS(L75)&lt;=O75,"Yes","No"))</f>
        <v>Yes</v>
      </c>
      <c r="S75" s="32" t="str">
        <f aca="false">IF(L75="","",IF(ABS(L75)&lt;=1.96*O75,"Yes","No"))</f>
        <v>Yes</v>
      </c>
      <c r="T75" s="59" t="n">
        <f aca="false">IF(D75="","",ROUND(SQRT(((D75+G75)*O75/100)^2+(J75*(D75+G75)*0.09175)^2),0))</f>
        <v>53</v>
      </c>
      <c r="U75" s="32"/>
    </row>
    <row r="76" customFormat="false" ht="15" hidden="false" customHeight="false" outlineLevel="0" collapsed="false">
      <c r="A76" s="32" t="s">
        <v>230</v>
      </c>
      <c r="B76" s="32" t="s">
        <v>232</v>
      </c>
      <c r="C76" s="32" t="s">
        <v>255</v>
      </c>
      <c r="D76" s="59" t="n">
        <v>659</v>
      </c>
      <c r="E76" s="59" t="n">
        <v>650</v>
      </c>
      <c r="F76" s="68" t="n">
        <f aca="false">IF(E76="","",D76-E76)</f>
        <v>9</v>
      </c>
      <c r="G76" s="59" t="n">
        <v>358</v>
      </c>
      <c r="H76" s="59" t="n">
        <v>361</v>
      </c>
      <c r="I76" s="68" t="n">
        <f aca="false">IF(H76="","",G76-H76)</f>
        <v>-3</v>
      </c>
      <c r="J76" s="40" t="n">
        <f aca="false">IF(OR(D76="",D76+G76=0),"",D76/(D76+G76))</f>
        <v>0.647984267453294</v>
      </c>
      <c r="K76" s="40" t="n">
        <f aca="false">IF(E76="","",E76/(E76+H76))</f>
        <v>0.642927794263106</v>
      </c>
      <c r="L76" s="69" t="n">
        <f aca="false">IF(OR(K76="",J76=""),"",(J76-K76)*100)</f>
        <v>0.505647319018809</v>
      </c>
      <c r="M76" s="36" t="n">
        <v>2.67523719068013</v>
      </c>
      <c r="N76" s="36" t="n">
        <v>1.24693282341402</v>
      </c>
      <c r="O76" s="36" t="n">
        <f aca="false">SQRT(M76^2+N76^2)</f>
        <v>2.95156492263094</v>
      </c>
      <c r="P76" s="40" t="n">
        <f aca="false">IF(J76="","",MAX(0,J76-1.96*O76/100))</f>
        <v>0.590133594969728</v>
      </c>
      <c r="Q76" s="40" t="n">
        <f aca="false">IF(J76="","",MIN(1,J76+1.96*O76/100))</f>
        <v>0.70583493993686</v>
      </c>
      <c r="R76" s="32" t="str">
        <f aca="false">IF(L76="","",IF(ABS(L76)&lt;=O76,"Yes","No"))</f>
        <v>Yes</v>
      </c>
      <c r="S76" s="32" t="str">
        <f aca="false">IF(L76="","",IF(ABS(L76)&lt;=1.96*O76,"Yes","No"))</f>
        <v>Yes</v>
      </c>
      <c r="T76" s="59" t="n">
        <f aca="false">IF(D76="","",ROUND(SQRT(((D76+G76)*O76/100)^2+(J76*(D76+G76)*0.09175)^2),0))</f>
        <v>68</v>
      </c>
      <c r="U76" s="32"/>
    </row>
    <row r="77" customFormat="false" ht="15" hidden="false" customHeight="false" outlineLevel="0" collapsed="false">
      <c r="A77" s="32" t="s">
        <v>230</v>
      </c>
      <c r="B77" s="32" t="s">
        <v>232</v>
      </c>
      <c r="C77" s="32" t="s">
        <v>256</v>
      </c>
      <c r="D77" s="59" t="n">
        <v>704</v>
      </c>
      <c r="E77" s="59" t="n">
        <v>691</v>
      </c>
      <c r="F77" s="68" t="n">
        <f aca="false">IF(E77="","",D77-E77)</f>
        <v>13</v>
      </c>
      <c r="G77" s="59" t="n">
        <v>384</v>
      </c>
      <c r="H77" s="59" t="n">
        <v>365</v>
      </c>
      <c r="I77" s="68" t="n">
        <f aca="false">IF(H77="","",G77-H77)</f>
        <v>19</v>
      </c>
      <c r="J77" s="40" t="n">
        <f aca="false">IF(OR(D77="",D77+G77=0),"",D77/(D77+G77))</f>
        <v>0.647058823529412</v>
      </c>
      <c r="K77" s="40" t="n">
        <f aca="false">IF(E77="","",E77/(E77+H77))</f>
        <v>0.654356060606061</v>
      </c>
      <c r="L77" s="69" t="n">
        <f aca="false">IF(OR(K77="",J77=""),"",(J77-K77)*100)</f>
        <v>-0.729723707664876</v>
      </c>
      <c r="M77" s="36" t="n">
        <v>2.67523719068013</v>
      </c>
      <c r="N77" s="36" t="n">
        <v>1.24693282341402</v>
      </c>
      <c r="O77" s="36" t="n">
        <f aca="false">SQRT(M77^2+N77^2)</f>
        <v>2.95156492263094</v>
      </c>
      <c r="P77" s="40" t="n">
        <f aca="false">IF(J77="","",MAX(0,J77-1.96*O77/100))</f>
        <v>0.589208151045845</v>
      </c>
      <c r="Q77" s="40" t="n">
        <f aca="false">IF(J77="","",MIN(1,J77+1.96*O77/100))</f>
        <v>0.704909496012978</v>
      </c>
      <c r="R77" s="32" t="str">
        <f aca="false">IF(L77="","",IF(ABS(L77)&lt;=O77,"Yes","No"))</f>
        <v>Yes</v>
      </c>
      <c r="S77" s="32" t="str">
        <f aca="false">IF(L77="","",IF(ABS(L77)&lt;=1.96*O77,"Yes","No"))</f>
        <v>Yes</v>
      </c>
      <c r="T77" s="59" t="n">
        <f aca="false">IF(D77="","",ROUND(SQRT(((D77+G77)*O77/100)^2+(J77*(D77+G77)*0.09175)^2),0))</f>
        <v>72</v>
      </c>
      <c r="U77" s="32"/>
    </row>
    <row r="78" customFormat="false" ht="15" hidden="false" customHeight="false" outlineLevel="0" collapsed="false">
      <c r="A78" s="32" t="s">
        <v>230</v>
      </c>
      <c r="B78" s="32" t="s">
        <v>232</v>
      </c>
      <c r="C78" s="32" t="s">
        <v>257</v>
      </c>
      <c r="D78" s="59" t="n">
        <v>483</v>
      </c>
      <c r="E78" s="59" t="n">
        <v>499</v>
      </c>
      <c r="F78" s="68" t="n">
        <f aca="false">IF(E78="","",D78-E78)</f>
        <v>-16</v>
      </c>
      <c r="G78" s="59" t="n">
        <v>246</v>
      </c>
      <c r="H78" s="59" t="n">
        <v>246</v>
      </c>
      <c r="I78" s="68" t="n">
        <f aca="false">IF(H78="","",G78-H78)</f>
        <v>0</v>
      </c>
      <c r="J78" s="40" t="n">
        <f aca="false">IF(OR(D78="",D78+G78=0),"",D78/(D78+G78))</f>
        <v>0.662551440329218</v>
      </c>
      <c r="K78" s="40" t="n">
        <f aca="false">IF(E78="","",E78/(E78+H78))</f>
        <v>0.669798657718121</v>
      </c>
      <c r="L78" s="69" t="n">
        <f aca="false">IF(OR(K78="",J78=""),"",(J78-K78)*100)</f>
        <v>-0.724721738890277</v>
      </c>
      <c r="M78" s="36" t="n">
        <v>4.0506439069246</v>
      </c>
      <c r="N78" s="36" t="n">
        <v>1.24693282341402</v>
      </c>
      <c r="O78" s="36" t="n">
        <f aca="false">SQRT(M78^2+N78^2)</f>
        <v>4.23822575222376</v>
      </c>
      <c r="P78" s="40" t="n">
        <f aca="false">IF(J78="","",MAX(0,J78-1.96*O78/100))</f>
        <v>0.579482215585633</v>
      </c>
      <c r="Q78" s="40" t="n">
        <f aca="false">IF(J78="","",MIN(1,J78+1.96*O78/100))</f>
        <v>0.745620665072804</v>
      </c>
      <c r="R78" s="32" t="str">
        <f aca="false">IF(L78="","",IF(ABS(L78)&lt;=O78,"Yes","No"))</f>
        <v>Yes</v>
      </c>
      <c r="S78" s="32" t="str">
        <f aca="false">IF(L78="","",IF(ABS(L78)&lt;=1.96*O78,"Yes","No"))</f>
        <v>Yes</v>
      </c>
      <c r="T78" s="59" t="n">
        <f aca="false">IF(D78="","",ROUND(SQRT(((D78+G78)*O78/100)^2+(J78*(D78+G78)*0.15591)^2),0))</f>
        <v>81</v>
      </c>
      <c r="U78" s="32"/>
    </row>
    <row r="79" customFormat="false" ht="15" hidden="false" customHeight="false" outlineLevel="0" collapsed="false">
      <c r="A79" s="32" t="s">
        <v>230</v>
      </c>
      <c r="B79" s="32" t="s">
        <v>232</v>
      </c>
      <c r="C79" s="32" t="s">
        <v>258</v>
      </c>
      <c r="D79" s="59" t="n">
        <v>563</v>
      </c>
      <c r="E79" s="59" t="n">
        <v>596</v>
      </c>
      <c r="F79" s="68" t="n">
        <f aca="false">IF(E79="","",D79-E79)</f>
        <v>-33</v>
      </c>
      <c r="G79" s="59" t="n">
        <v>273</v>
      </c>
      <c r="H79" s="59" t="n">
        <v>282</v>
      </c>
      <c r="I79" s="68" t="n">
        <f aca="false">IF(H79="","",G79-H79)</f>
        <v>-9</v>
      </c>
      <c r="J79" s="40" t="n">
        <f aca="false">IF(OR(D79="",D79+G79=0),"",D79/(D79+G79))</f>
        <v>0.673444976076555</v>
      </c>
      <c r="K79" s="40" t="n">
        <f aca="false">IF(E79="","",E79/(E79+H79))</f>
        <v>0.678815489749431</v>
      </c>
      <c r="L79" s="69" t="n">
        <f aca="false">IF(OR(K79="",J79=""),"",(J79-K79)*100)</f>
        <v>-0.537051367287544</v>
      </c>
      <c r="M79" s="36" t="n">
        <v>2.67523719068013</v>
      </c>
      <c r="N79" s="36" t="n">
        <v>1.24693282341402</v>
      </c>
      <c r="O79" s="36" t="n">
        <f aca="false">SQRT(M79^2+N79^2)</f>
        <v>2.95156492263094</v>
      </c>
      <c r="P79" s="40" t="n">
        <f aca="false">IF(J79="","",MAX(0,J79-1.96*O79/100))</f>
        <v>0.615594303592989</v>
      </c>
      <c r="Q79" s="40" t="n">
        <f aca="false">IF(J79="","",MIN(1,J79+1.96*O79/100))</f>
        <v>0.731295648560122</v>
      </c>
      <c r="R79" s="32" t="str">
        <f aca="false">IF(L79="","",IF(ABS(L79)&lt;=O79,"Yes","No"))</f>
        <v>Yes</v>
      </c>
      <c r="S79" s="32" t="str">
        <f aca="false">IF(L79="","",IF(ABS(L79)&lt;=1.96*O79,"Yes","No"))</f>
        <v>Yes</v>
      </c>
      <c r="T79" s="59" t="n">
        <f aca="false">IF(D79="","",ROUND(SQRT(((D79+G79)*O79/100)^2+(J79*(D79+G79)*0.09175)^2),0))</f>
        <v>57</v>
      </c>
      <c r="U79" s="32"/>
    </row>
    <row r="80" customFormat="false" ht="15" hidden="false" customHeight="false" outlineLevel="0" collapsed="false">
      <c r="A80" s="32" t="s">
        <v>230</v>
      </c>
      <c r="B80" s="32" t="s">
        <v>232</v>
      </c>
      <c r="C80" s="32" t="s">
        <v>259</v>
      </c>
      <c r="D80" s="59" t="n">
        <v>853</v>
      </c>
      <c r="E80" s="59" t="n">
        <v>801</v>
      </c>
      <c r="F80" s="68" t="n">
        <f aca="false">IF(E80="","",D80-E80)</f>
        <v>52</v>
      </c>
      <c r="G80" s="59" t="n">
        <v>453</v>
      </c>
      <c r="H80" s="59" t="n">
        <v>494</v>
      </c>
      <c r="I80" s="68" t="n">
        <f aca="false">IF(H80="","",G80-H80)</f>
        <v>-41</v>
      </c>
      <c r="J80" s="40" t="n">
        <f aca="false">IF(OR(D80="",D80+G80=0),"",D80/(D80+G80))</f>
        <v>0.653139356814701</v>
      </c>
      <c r="K80" s="40" t="n">
        <f aca="false">IF(E80="","",E80/(E80+H80))</f>
        <v>0.618532818532819</v>
      </c>
      <c r="L80" s="69" t="n">
        <f aca="false">IF(OR(K80="",J80=""),"",(J80-K80)*100)</f>
        <v>3.46065382818829</v>
      </c>
      <c r="M80" s="36" t="n">
        <v>2.38127468065176</v>
      </c>
      <c r="N80" s="36" t="n">
        <v>1.24693282341402</v>
      </c>
      <c r="O80" s="36" t="n">
        <f aca="false">SQRT(M80^2+N80^2)</f>
        <v>2.68799378176743</v>
      </c>
      <c r="P80" s="40" t="n">
        <f aca="false">IF(J80="","",MAX(0,J80-1.96*O80/100))</f>
        <v>0.60045467869206</v>
      </c>
      <c r="Q80" s="40" t="n">
        <f aca="false">IF(J80="","",MIN(1,J80+1.96*O80/100))</f>
        <v>0.705824034937343</v>
      </c>
      <c r="R80" s="32" t="str">
        <f aca="false">IF(L80="","",IF(ABS(L80)&lt;=O80,"Yes","No"))</f>
        <v>No</v>
      </c>
      <c r="S80" s="32" t="str">
        <f aca="false">IF(L80="","",IF(ABS(L80)&lt;=1.96*O80,"Yes","No"))</f>
        <v>Yes</v>
      </c>
      <c r="T80" s="59" t="n">
        <f aca="false">IF(D80="","",ROUND(SQRT(((D80+G80)*O80/100)^2+(J80*(D80+G80)*0.08345)^2),0))</f>
        <v>79</v>
      </c>
      <c r="U80" s="32"/>
    </row>
    <row r="81" customFormat="false" ht="15" hidden="false" customHeight="false" outlineLevel="0" collapsed="false">
      <c r="A81" s="32" t="s">
        <v>230</v>
      </c>
      <c r="B81" s="32" t="s">
        <v>232</v>
      </c>
      <c r="C81" s="32" t="s">
        <v>260</v>
      </c>
      <c r="D81" s="59" t="n">
        <v>433</v>
      </c>
      <c r="E81" s="59" t="n">
        <v>451</v>
      </c>
      <c r="F81" s="68" t="n">
        <f aca="false">IF(E81="","",D81-E81)</f>
        <v>-18</v>
      </c>
      <c r="G81" s="59" t="n">
        <v>225</v>
      </c>
      <c r="H81" s="59" t="n">
        <v>233</v>
      </c>
      <c r="I81" s="68" t="n">
        <f aca="false">IF(H81="","",G81-H81)</f>
        <v>-8</v>
      </c>
      <c r="J81" s="40" t="n">
        <f aca="false">IF(OR(D81="",D81+G81=0),"",D81/(D81+G81))</f>
        <v>0.658054711246201</v>
      </c>
      <c r="K81" s="40" t="n">
        <f aca="false">IF(E81="","",E81/(E81+H81))</f>
        <v>0.659356725146199</v>
      </c>
      <c r="L81" s="69" t="n">
        <f aca="false">IF(OR(K81="",J81=""),"",(J81-K81)*100)</f>
        <v>-0.130201389999818</v>
      </c>
      <c r="M81" s="36" t="n">
        <v>4.0506439069246</v>
      </c>
      <c r="N81" s="36" t="n">
        <v>1.24693282341402</v>
      </c>
      <c r="O81" s="36" t="n">
        <f aca="false">SQRT(M81^2+N81^2)</f>
        <v>4.23822575222376</v>
      </c>
      <c r="P81" s="40" t="n">
        <f aca="false">IF(J81="","",MAX(0,J81-1.96*O81/100))</f>
        <v>0.574985486502615</v>
      </c>
      <c r="Q81" s="40" t="n">
        <f aca="false">IF(J81="","",MIN(1,J81+1.96*O81/100))</f>
        <v>0.741123935989786</v>
      </c>
      <c r="R81" s="32" t="str">
        <f aca="false">IF(L81="","",IF(ABS(L81)&lt;=O81,"Yes","No"))</f>
        <v>Yes</v>
      </c>
      <c r="S81" s="32" t="str">
        <f aca="false">IF(L81="","",IF(ABS(L81)&lt;=1.96*O81,"Yes","No"))</f>
        <v>Yes</v>
      </c>
      <c r="T81" s="59" t="n">
        <f aca="false">IF(D81="","",ROUND(SQRT(((D81+G81)*O81/100)^2+(J81*(D81+G81)*0.15591)^2),0))</f>
        <v>73</v>
      </c>
      <c r="U81" s="32"/>
    </row>
    <row r="82" customFormat="false" ht="15" hidden="false" customHeight="false" outlineLevel="0" collapsed="false">
      <c r="A82" s="32" t="s">
        <v>230</v>
      </c>
      <c r="B82" s="32" t="s">
        <v>232</v>
      </c>
      <c r="C82" s="32" t="s">
        <v>261</v>
      </c>
      <c r="D82" s="59" t="n">
        <v>496</v>
      </c>
      <c r="E82" s="59" t="n">
        <v>474</v>
      </c>
      <c r="F82" s="68" t="n">
        <f aca="false">IF(E82="","",D82-E82)</f>
        <v>22</v>
      </c>
      <c r="G82" s="59" t="n">
        <v>277</v>
      </c>
      <c r="H82" s="59" t="n">
        <v>294</v>
      </c>
      <c r="I82" s="68" t="n">
        <f aca="false">IF(H82="","",G82-H82)</f>
        <v>-17</v>
      </c>
      <c r="J82" s="40" t="n">
        <f aca="false">IF(OR(D82="",D82+G82=0),"",D82/(D82+G82))</f>
        <v>0.641655886157827</v>
      </c>
      <c r="K82" s="40" t="n">
        <f aca="false">IF(E82="","",E82/(E82+H82))</f>
        <v>0.6171875</v>
      </c>
      <c r="L82" s="69" t="n">
        <f aca="false">IF(OR(K82="",J82=""),"",(J82-K82)*100)</f>
        <v>2.44683861578267</v>
      </c>
      <c r="M82" s="36" t="n">
        <v>2.67523719068013</v>
      </c>
      <c r="N82" s="36" t="n">
        <v>1.24693282341402</v>
      </c>
      <c r="O82" s="36" t="n">
        <f aca="false">SQRT(M82^2+N82^2)</f>
        <v>2.95156492263094</v>
      </c>
      <c r="P82" s="40" t="n">
        <f aca="false">IF(J82="","",MAX(0,J82-1.96*O82/100))</f>
        <v>0.58380521367426</v>
      </c>
      <c r="Q82" s="40" t="n">
        <f aca="false">IF(J82="","",MIN(1,J82+1.96*O82/100))</f>
        <v>0.699506558641393</v>
      </c>
      <c r="R82" s="32" t="str">
        <f aca="false">IF(L82="","",IF(ABS(L82)&lt;=O82,"Yes","No"))</f>
        <v>Yes</v>
      </c>
      <c r="S82" s="32" t="str">
        <f aca="false">IF(L82="","",IF(ABS(L82)&lt;=1.96*O82,"Yes","No"))</f>
        <v>Yes</v>
      </c>
      <c r="T82" s="59" t="n">
        <f aca="false">IF(D82="","",ROUND(SQRT(((D82+G82)*O82/100)^2+(J82*(D82+G82)*0.09175)^2),0))</f>
        <v>51</v>
      </c>
      <c r="U82" s="32"/>
    </row>
    <row r="83" customFormat="false" ht="15" hidden="false" customHeight="false" outlineLevel="0" collapsed="false">
      <c r="A83" s="32" t="s">
        <v>230</v>
      </c>
      <c r="B83" s="32" t="s">
        <v>232</v>
      </c>
      <c r="C83" s="32" t="s">
        <v>262</v>
      </c>
      <c r="D83" s="59" t="n">
        <v>458</v>
      </c>
      <c r="E83" s="59" t="n">
        <v>492</v>
      </c>
      <c r="F83" s="68" t="n">
        <f aca="false">IF(E83="","",D83-E83)</f>
        <v>-34</v>
      </c>
      <c r="G83" s="59" t="n">
        <v>316</v>
      </c>
      <c r="H83" s="59" t="n">
        <v>299</v>
      </c>
      <c r="I83" s="68" t="n">
        <f aca="false">IF(H83="","",G83-H83)</f>
        <v>17</v>
      </c>
      <c r="J83" s="40" t="n">
        <f aca="false">IF(OR(D83="",D83+G83=0),"",D83/(D83+G83))</f>
        <v>0.591731266149871</v>
      </c>
      <c r="K83" s="40" t="n">
        <f aca="false">IF(E83="","",E83/(E83+H83))</f>
        <v>0.621997471554994</v>
      </c>
      <c r="L83" s="69" t="n">
        <f aca="false">IF(OR(K83="",J83=""),"",(J83-K83)*100)</f>
        <v>-3.02662054051228</v>
      </c>
      <c r="M83" s="36" t="n">
        <v>2.67523719068013</v>
      </c>
      <c r="N83" s="36" t="n">
        <v>1.24693282341402</v>
      </c>
      <c r="O83" s="36" t="n">
        <f aca="false">SQRT(M83^2+N83^2)</f>
        <v>2.95156492263094</v>
      </c>
      <c r="P83" s="40" t="n">
        <f aca="false">IF(J83="","",MAX(0,J83-1.96*O83/100))</f>
        <v>0.533880593666304</v>
      </c>
      <c r="Q83" s="40" t="n">
        <f aca="false">IF(J83="","",MIN(1,J83+1.96*O83/100))</f>
        <v>0.649581938633437</v>
      </c>
      <c r="R83" s="32" t="str">
        <f aca="false">IF(L83="","",IF(ABS(L83)&lt;=O83,"Yes","No"))</f>
        <v>No</v>
      </c>
      <c r="S83" s="32" t="str">
        <f aca="false">IF(L83="","",IF(ABS(L83)&lt;=1.96*O83,"Yes","No"))</f>
        <v>Yes</v>
      </c>
      <c r="T83" s="59" t="n">
        <f aca="false">IF(D83="","",ROUND(SQRT(((D83+G83)*O83/100)^2+(J83*(D83+G83)*0.09175)^2),0))</f>
        <v>48</v>
      </c>
      <c r="U83" s="32"/>
    </row>
    <row r="84" customFormat="false" ht="15" hidden="false" customHeight="false" outlineLevel="0" collapsed="false">
      <c r="A84" s="32" t="s">
        <v>230</v>
      </c>
      <c r="B84" s="32" t="s">
        <v>232</v>
      </c>
      <c r="C84" s="32" t="s">
        <v>263</v>
      </c>
      <c r="D84" s="59" t="n">
        <v>382</v>
      </c>
      <c r="E84" s="59" t="n">
        <v>361</v>
      </c>
      <c r="F84" s="68" t="n">
        <f aca="false">IF(E84="","",D84-E84)</f>
        <v>21</v>
      </c>
      <c r="G84" s="59" t="n">
        <v>212</v>
      </c>
      <c r="H84" s="59" t="n">
        <v>231</v>
      </c>
      <c r="I84" s="68" t="n">
        <f aca="false">IF(H84="","",G84-H84)</f>
        <v>-19</v>
      </c>
      <c r="J84" s="40" t="n">
        <f aca="false">IF(OR(D84="",D84+G84=0),"",D84/(D84+G84))</f>
        <v>0.643097643097643</v>
      </c>
      <c r="K84" s="40" t="n">
        <f aca="false">IF(E84="","",E84/(E84+H84))</f>
        <v>0.609797297297297</v>
      </c>
      <c r="L84" s="69" t="n">
        <f aca="false">IF(OR(K84="",J84=""),"",(J84-K84)*100)</f>
        <v>3.33003458003458</v>
      </c>
      <c r="M84" s="36" t="n">
        <v>4.0506439069246</v>
      </c>
      <c r="N84" s="36" t="n">
        <v>1.24693282341402</v>
      </c>
      <c r="O84" s="36" t="n">
        <f aca="false">SQRT(M84^2+N84^2)</f>
        <v>4.23822575222376</v>
      </c>
      <c r="P84" s="40" t="n">
        <f aca="false">IF(J84="","",MAX(0,J84-1.96*O84/100))</f>
        <v>0.560028418354057</v>
      </c>
      <c r="Q84" s="40" t="n">
        <f aca="false">IF(J84="","",MIN(1,J84+1.96*O84/100))</f>
        <v>0.726166867841229</v>
      </c>
      <c r="R84" s="32" t="str">
        <f aca="false">IF(L84="","",IF(ABS(L84)&lt;=O84,"Yes","No"))</f>
        <v>Yes</v>
      </c>
      <c r="S84" s="32" t="str">
        <f aca="false">IF(L84="","",IF(ABS(L84)&lt;=1.96*O84,"Yes","No"))</f>
        <v>Yes</v>
      </c>
      <c r="T84" s="59" t="n">
        <f aca="false">IF(D84="","",ROUND(SQRT(((D84+G84)*O84/100)^2+(J84*(D84+G84)*0.15591)^2),0))</f>
        <v>65</v>
      </c>
      <c r="U84" s="32"/>
    </row>
    <row r="85" customFormat="false" ht="15" hidden="false" customHeight="false" outlineLevel="0" collapsed="false">
      <c r="A85" s="32" t="s">
        <v>230</v>
      </c>
      <c r="B85" s="32" t="s">
        <v>232</v>
      </c>
      <c r="C85" s="32" t="s">
        <v>265</v>
      </c>
      <c r="D85" s="59" t="n">
        <v>1071</v>
      </c>
      <c r="E85" s="59" t="n">
        <v>965</v>
      </c>
      <c r="F85" s="68" t="n">
        <f aca="false">IF(E85="","",D85-E85)</f>
        <v>106</v>
      </c>
      <c r="G85" s="59" t="n">
        <v>617</v>
      </c>
      <c r="H85" s="59" t="n">
        <v>643</v>
      </c>
      <c r="I85" s="68" t="n">
        <f aca="false">IF(H85="","",G85-H85)</f>
        <v>-26</v>
      </c>
      <c r="J85" s="40" t="n">
        <f aca="false">IF(OR(D85="",D85+G85=0),"",D85/(D85+G85))</f>
        <v>0.634478672985782</v>
      </c>
      <c r="K85" s="40" t="n">
        <f aca="false">IF(E85="","",E85/(E85+H85))</f>
        <v>0.600124378109453</v>
      </c>
      <c r="L85" s="69" t="n">
        <f aca="false">IF(OR(K85="",J85=""),"",(J85-K85)*100)</f>
        <v>3.43542948763292</v>
      </c>
      <c r="M85" s="36" t="n">
        <v>2.38127468065176</v>
      </c>
      <c r="N85" s="36" t="n">
        <v>1.24693282341402</v>
      </c>
      <c r="O85" s="36" t="n">
        <f aca="false">SQRT(M85^2+N85^2)</f>
        <v>2.68799378176743</v>
      </c>
      <c r="P85" s="40" t="n">
        <f aca="false">IF(J85="","",MAX(0,J85-1.96*O85/100))</f>
        <v>0.58179399486314</v>
      </c>
      <c r="Q85" s="40" t="n">
        <f aca="false">IF(J85="","",MIN(1,J85+1.96*O85/100))</f>
        <v>0.687163351108424</v>
      </c>
      <c r="R85" s="32" t="str">
        <f aca="false">IF(L85="","",IF(ABS(L85)&lt;=O85,"Yes","No"))</f>
        <v>No</v>
      </c>
      <c r="S85" s="32" t="str">
        <f aca="false">IF(L85="","",IF(ABS(L85)&lt;=1.96*O85,"Yes","No"))</f>
        <v>Yes</v>
      </c>
      <c r="T85" s="59" t="n">
        <f aca="false">IF(D85="","",ROUND(SQRT(((D85+G85)*O85/100)^2+(J85*(D85+G85)*0.08345)^2),0))</f>
        <v>100</v>
      </c>
      <c r="U85" s="32"/>
    </row>
    <row r="86" customFormat="false" ht="15" hidden="false" customHeight="false" outlineLevel="0" collapsed="false">
      <c r="A86" s="32" t="s">
        <v>230</v>
      </c>
      <c r="B86" s="32" t="s">
        <v>232</v>
      </c>
      <c r="C86" s="32" t="s">
        <v>267</v>
      </c>
      <c r="D86" s="59" t="n">
        <v>501</v>
      </c>
      <c r="E86" s="59" t="n">
        <v>509</v>
      </c>
      <c r="F86" s="68" t="n">
        <f aca="false">IF(E86="","",D86-E86)</f>
        <v>-8</v>
      </c>
      <c r="G86" s="59" t="n">
        <v>241</v>
      </c>
      <c r="H86" s="59" t="n">
        <v>243</v>
      </c>
      <c r="I86" s="68" t="n">
        <f aca="false">IF(H86="","",G86-H86)</f>
        <v>-2</v>
      </c>
      <c r="J86" s="40" t="n">
        <f aca="false">IF(OR(D86="",D86+G86=0),"",D86/(D86+G86))</f>
        <v>0.675202156334232</v>
      </c>
      <c r="K86" s="40" t="n">
        <f aca="false">IF(E86="","",E86/(E86+H86))</f>
        <v>0.67686170212766</v>
      </c>
      <c r="L86" s="69" t="n">
        <f aca="false">IF(OR(K86="",J86=""),"",(J86-K86)*100)</f>
        <v>-0.165954579342786</v>
      </c>
      <c r="M86" s="36" t="n">
        <v>4.0506439069246</v>
      </c>
      <c r="N86" s="36" t="n">
        <v>1.24693282341402</v>
      </c>
      <c r="O86" s="36" t="n">
        <f aca="false">SQRT(M86^2+N86^2)</f>
        <v>4.23822575222376</v>
      </c>
      <c r="P86" s="40" t="n">
        <f aca="false">IF(J86="","",MAX(0,J86-1.96*O86/100))</f>
        <v>0.592132931590646</v>
      </c>
      <c r="Q86" s="40" t="n">
        <f aca="false">IF(J86="","",MIN(1,J86+1.96*O86/100))</f>
        <v>0.758271381077817</v>
      </c>
      <c r="R86" s="32" t="str">
        <f aca="false">IF(L86="","",IF(ABS(L86)&lt;=O86,"Yes","No"))</f>
        <v>Yes</v>
      </c>
      <c r="S86" s="32" t="str">
        <f aca="false">IF(L86="","",IF(ABS(L86)&lt;=1.96*O86,"Yes","No"))</f>
        <v>Yes</v>
      </c>
      <c r="T86" s="59" t="n">
        <f aca="false">IF(D86="","",ROUND(SQRT(((D86+G86)*O86/100)^2+(J86*(D86+G86)*0.15591)^2),0))</f>
        <v>84</v>
      </c>
      <c r="U86" s="32"/>
    </row>
    <row r="87" customFormat="false" ht="15" hidden="false" customHeight="false" outlineLevel="0" collapsed="false">
      <c r="A87" s="32" t="s">
        <v>230</v>
      </c>
      <c r="B87" s="32" t="s">
        <v>232</v>
      </c>
      <c r="C87" s="32" t="s">
        <v>268</v>
      </c>
      <c r="D87" s="59" t="n">
        <v>584</v>
      </c>
      <c r="E87" s="59" t="n">
        <v>600</v>
      </c>
      <c r="F87" s="68" t="n">
        <f aca="false">IF(E87="","",D87-E87)</f>
        <v>-16</v>
      </c>
      <c r="G87" s="59" t="n">
        <v>372</v>
      </c>
      <c r="H87" s="59" t="n">
        <v>389</v>
      </c>
      <c r="I87" s="68" t="n">
        <f aca="false">IF(H87="","",G87-H87)</f>
        <v>-17</v>
      </c>
      <c r="J87" s="40" t="n">
        <f aca="false">IF(OR(D87="",D87+G87=0),"",D87/(D87+G87))</f>
        <v>0.610878661087866</v>
      </c>
      <c r="K87" s="40" t="n">
        <f aca="false">IF(E87="","",E87/(E87+H87))</f>
        <v>0.606673407482305</v>
      </c>
      <c r="L87" s="69" t="n">
        <f aca="false">IF(OR(K87="",J87=""),"",(J87-K87)*100)</f>
        <v>0.420525360556079</v>
      </c>
      <c r="M87" s="36" t="n">
        <v>2.67523719068013</v>
      </c>
      <c r="N87" s="36" t="n">
        <v>1.24693282341402</v>
      </c>
      <c r="O87" s="36" t="n">
        <f aca="false">SQRT(M87^2+N87^2)</f>
        <v>2.95156492263094</v>
      </c>
      <c r="P87" s="40" t="n">
        <f aca="false">IF(J87="","",MAX(0,J87-1.96*O87/100))</f>
        <v>0.5530279886043</v>
      </c>
      <c r="Q87" s="40" t="n">
        <f aca="false">IF(J87="","",MIN(1,J87+1.96*O87/100))</f>
        <v>0.668729333571433</v>
      </c>
      <c r="R87" s="32" t="str">
        <f aca="false">IF(L87="","",IF(ABS(L87)&lt;=O87,"Yes","No"))</f>
        <v>Yes</v>
      </c>
      <c r="S87" s="32" t="str">
        <f aca="false">IF(L87="","",IF(ABS(L87)&lt;=1.96*O87,"Yes","No"))</f>
        <v>Yes</v>
      </c>
      <c r="T87" s="59" t="n">
        <f aca="false">IF(D87="","",ROUND(SQRT(((D87+G87)*O87/100)^2+(J87*(D87+G87)*0.09175)^2),0))</f>
        <v>61</v>
      </c>
      <c r="U87" s="32"/>
    </row>
    <row r="88" customFormat="false" ht="15" hidden="false" customHeight="false" outlineLevel="0" collapsed="false">
      <c r="A88" s="32" t="s">
        <v>230</v>
      </c>
      <c r="B88" s="32" t="s">
        <v>232</v>
      </c>
      <c r="C88" s="32" t="s">
        <v>269</v>
      </c>
      <c r="D88" s="59" t="n">
        <v>17</v>
      </c>
      <c r="E88" s="59"/>
      <c r="F88" s="68" t="str">
        <f aca="false">IF(E88="","",D88-E88)</f>
        <v/>
      </c>
      <c r="G88" s="59" t="n">
        <v>12</v>
      </c>
      <c r="H88" s="59"/>
      <c r="I88" s="68" t="str">
        <f aca="false">IF(H88="","",G88-H88)</f>
        <v/>
      </c>
      <c r="J88" s="40" t="n">
        <f aca="false">IF(OR(D88="",D88+G88=0),"",D88/(D88+G88))</f>
        <v>0.586206896551724</v>
      </c>
      <c r="K88" s="40" t="str">
        <f aca="false">IF(E88="","",E88/(E88+H88))</f>
        <v/>
      </c>
      <c r="L88" s="69" t="str">
        <f aca="false">IF(OR(K88="",J88=""),"",(J88-K88)*100)</f>
        <v/>
      </c>
      <c r="M88" s="36" t="n">
        <v>4.0506439069246</v>
      </c>
      <c r="N88" s="36" t="n">
        <v>1.24693282341402</v>
      </c>
      <c r="O88" s="36" t="n">
        <f aca="false">SQRT(M88^2+N88^2)</f>
        <v>4.23822575222376</v>
      </c>
      <c r="P88" s="40" t="n">
        <f aca="false">IF(J88="","",MAX(0,J88-1.96*O88/100))</f>
        <v>0.503137671808138</v>
      </c>
      <c r="Q88" s="40" t="n">
        <f aca="false">IF(J88="","",MIN(1,J88+1.96*O88/100))</f>
        <v>0.66927612129531</v>
      </c>
      <c r="R88" s="32" t="str">
        <f aca="false">IF(L88="","",IF(ABS(L88)&lt;=O88,"Yes","No"))</f>
        <v/>
      </c>
      <c r="S88" s="32" t="str">
        <f aca="false">IF(L88="","",IF(ABS(L88)&lt;=1.96*O88,"Yes","No"))</f>
        <v/>
      </c>
      <c r="T88" s="59" t="n">
        <f aca="false">IF(D88="","",ROUND(SQRT(((D88+G88)*O88/100)^2+(J88*(D88+G88)*0.15591)^2),0))</f>
        <v>3</v>
      </c>
      <c r="U88" s="32" t="s">
        <v>787</v>
      </c>
    </row>
    <row r="89" customFormat="false" ht="15" hidden="false" customHeight="false" outlineLevel="0" collapsed="false">
      <c r="A89" s="32" t="s">
        <v>230</v>
      </c>
      <c r="B89" s="32" t="s">
        <v>232</v>
      </c>
      <c r="C89" s="32" t="s">
        <v>270</v>
      </c>
      <c r="D89" s="59" t="n">
        <v>380</v>
      </c>
      <c r="E89" s="59" t="n">
        <v>364</v>
      </c>
      <c r="F89" s="68" t="n">
        <f aca="false">IF(E89="","",D89-E89)</f>
        <v>16</v>
      </c>
      <c r="G89" s="59" t="n">
        <v>200</v>
      </c>
      <c r="H89" s="59" t="n">
        <v>219</v>
      </c>
      <c r="I89" s="68" t="n">
        <f aca="false">IF(H89="","",G89-H89)</f>
        <v>-19</v>
      </c>
      <c r="J89" s="40" t="n">
        <f aca="false">IF(OR(D89="",D89+G89=0),"",D89/(D89+G89))</f>
        <v>0.655172413793103</v>
      </c>
      <c r="K89" s="40" t="n">
        <f aca="false">IF(E89="","",E89/(E89+H89))</f>
        <v>0.624356775300172</v>
      </c>
      <c r="L89" s="69" t="n">
        <f aca="false">IF(OR(K89="",J89=""),"",(J89-K89)*100)</f>
        <v>3.08156384929319</v>
      </c>
      <c r="M89" s="36" t="n">
        <v>4.0506439069246</v>
      </c>
      <c r="N89" s="36" t="n">
        <v>1.24693282341402</v>
      </c>
      <c r="O89" s="36" t="n">
        <f aca="false">SQRT(M89^2+N89^2)</f>
        <v>4.23822575222376</v>
      </c>
      <c r="P89" s="40" t="n">
        <f aca="false">IF(J89="","",MAX(0,J89-1.96*O89/100))</f>
        <v>0.572103189049518</v>
      </c>
      <c r="Q89" s="40" t="n">
        <f aca="false">IF(J89="","",MIN(1,J89+1.96*O89/100))</f>
        <v>0.738241638536689</v>
      </c>
      <c r="R89" s="32" t="str">
        <f aca="false">IF(L89="","",IF(ABS(L89)&lt;=O89,"Yes","No"))</f>
        <v>Yes</v>
      </c>
      <c r="S89" s="32" t="str">
        <f aca="false">IF(L89="","",IF(ABS(L89)&lt;=1.96*O89,"Yes","No"))</f>
        <v>Yes</v>
      </c>
      <c r="T89" s="59" t="n">
        <f aca="false">IF(D89="","",ROUND(SQRT(((D89+G89)*O89/100)^2+(J89*(D89+G89)*0.15591)^2),0))</f>
        <v>64</v>
      </c>
      <c r="U89" s="32"/>
    </row>
    <row r="90" customFormat="false" ht="15" hidden="false" customHeight="false" outlineLevel="0" collapsed="false">
      <c r="A90" s="32" t="s">
        <v>230</v>
      </c>
      <c r="B90" s="32" t="s">
        <v>232</v>
      </c>
      <c r="C90" s="32" t="s">
        <v>271</v>
      </c>
      <c r="D90" s="59" t="n">
        <v>672</v>
      </c>
      <c r="E90" s="59" t="n">
        <v>689</v>
      </c>
      <c r="F90" s="68" t="n">
        <f aca="false">IF(E90="","",D90-E90)</f>
        <v>-17</v>
      </c>
      <c r="G90" s="59" t="n">
        <v>288</v>
      </c>
      <c r="H90" s="59" t="n">
        <v>278</v>
      </c>
      <c r="I90" s="68" t="n">
        <f aca="false">IF(H90="","",G90-H90)</f>
        <v>10</v>
      </c>
      <c r="J90" s="40" t="n">
        <f aca="false">IF(OR(D90="",D90+G90=0),"",D90/(D90+G90))</f>
        <v>0.7</v>
      </c>
      <c r="K90" s="40" t="n">
        <f aca="false">IF(E90="","",E90/(E90+H90))</f>
        <v>0.712512926577042</v>
      </c>
      <c r="L90" s="69" t="n">
        <f aca="false">IF(OR(K90="",J90=""),"",(J90-K90)*100)</f>
        <v>-1.25129265770424</v>
      </c>
      <c r="M90" s="36" t="n">
        <v>2.67523719068013</v>
      </c>
      <c r="N90" s="36" t="n">
        <v>1.24693282341402</v>
      </c>
      <c r="O90" s="36" t="n">
        <f aca="false">SQRT(M90^2+N90^2)</f>
        <v>2.95156492263094</v>
      </c>
      <c r="P90" s="40" t="n">
        <f aca="false">IF(J90="","",MAX(0,J90-1.96*O90/100))</f>
        <v>0.642149327516434</v>
      </c>
      <c r="Q90" s="40" t="n">
        <f aca="false">IF(J90="","",MIN(1,J90+1.96*O90/100))</f>
        <v>0.757850672483566</v>
      </c>
      <c r="R90" s="32" t="str">
        <f aca="false">IF(L90="","",IF(ABS(L90)&lt;=O90,"Yes","No"))</f>
        <v>Yes</v>
      </c>
      <c r="S90" s="32" t="str">
        <f aca="false">IF(L90="","",IF(ABS(L90)&lt;=1.96*O90,"Yes","No"))</f>
        <v>Yes</v>
      </c>
      <c r="T90" s="59" t="n">
        <f aca="false">IF(D90="","",ROUND(SQRT(((D90+G90)*O90/100)^2+(J90*(D90+G90)*0.09175)^2),0))</f>
        <v>68</v>
      </c>
      <c r="U90" s="32"/>
    </row>
    <row r="91" customFormat="false" ht="15" hidden="false" customHeight="false" outlineLevel="0" collapsed="false">
      <c r="A91" s="32" t="s">
        <v>230</v>
      </c>
      <c r="B91" s="32" t="s">
        <v>232</v>
      </c>
      <c r="C91" s="32" t="s">
        <v>272</v>
      </c>
      <c r="D91" s="59" t="n">
        <v>359</v>
      </c>
      <c r="E91" s="59" t="n">
        <v>349</v>
      </c>
      <c r="F91" s="68" t="n">
        <f aca="false">IF(E91="","",D91-E91)</f>
        <v>10</v>
      </c>
      <c r="G91" s="59" t="n">
        <v>233</v>
      </c>
      <c r="H91" s="59" t="n">
        <v>245</v>
      </c>
      <c r="I91" s="68" t="n">
        <f aca="false">IF(H91="","",G91-H91)</f>
        <v>-12</v>
      </c>
      <c r="J91" s="40" t="n">
        <f aca="false">IF(OR(D91="",D91+G91=0),"",D91/(D91+G91))</f>
        <v>0.606418918918919</v>
      </c>
      <c r="K91" s="40" t="n">
        <f aca="false">IF(E91="","",E91/(E91+H91))</f>
        <v>0.587542087542088</v>
      </c>
      <c r="L91" s="69" t="n">
        <f aca="false">IF(OR(K91="",J91=""),"",(J91-K91)*100)</f>
        <v>1.88768313768314</v>
      </c>
      <c r="M91" s="36" t="n">
        <v>4.0506439069246</v>
      </c>
      <c r="N91" s="36" t="n">
        <v>1.24693282341402</v>
      </c>
      <c r="O91" s="36" t="n">
        <f aca="false">SQRT(M91^2+N91^2)</f>
        <v>4.23822575222376</v>
      </c>
      <c r="P91" s="40" t="n">
        <f aca="false">IF(J91="","",MAX(0,J91-1.96*O91/100))</f>
        <v>0.523349694175333</v>
      </c>
      <c r="Q91" s="40" t="n">
        <f aca="false">IF(J91="","",MIN(1,J91+1.96*O91/100))</f>
        <v>0.689488143662505</v>
      </c>
      <c r="R91" s="32" t="str">
        <f aca="false">IF(L91="","",IF(ABS(L91)&lt;=O91,"Yes","No"))</f>
        <v>Yes</v>
      </c>
      <c r="S91" s="32" t="str">
        <f aca="false">IF(L91="","",IF(ABS(L91)&lt;=1.96*O91,"Yes","No"))</f>
        <v>Yes</v>
      </c>
      <c r="T91" s="59" t="n">
        <f aca="false">IF(D91="","",ROUND(SQRT(((D91+G91)*O91/100)^2+(J91*(D91+G91)*0.15591)^2),0))</f>
        <v>61</v>
      </c>
      <c r="U91" s="32"/>
    </row>
    <row r="92" customFormat="false" ht="15" hidden="false" customHeight="false" outlineLevel="0" collapsed="false">
      <c r="A92" s="32" t="s">
        <v>230</v>
      </c>
      <c r="B92" s="32" t="s">
        <v>232</v>
      </c>
      <c r="C92" s="32" t="s">
        <v>273</v>
      </c>
      <c r="D92" s="59" t="n">
        <v>507</v>
      </c>
      <c r="E92" s="59" t="n">
        <v>525</v>
      </c>
      <c r="F92" s="68" t="n">
        <f aca="false">IF(E92="","",D92-E92)</f>
        <v>-18</v>
      </c>
      <c r="G92" s="59" t="n">
        <v>238</v>
      </c>
      <c r="H92" s="59" t="n">
        <v>238</v>
      </c>
      <c r="I92" s="68" t="n">
        <f aca="false">IF(H92="","",G92-H92)</f>
        <v>0</v>
      </c>
      <c r="J92" s="40" t="n">
        <f aca="false">IF(OR(D92="",D92+G92=0),"",D92/(D92+G92))</f>
        <v>0.680536912751678</v>
      </c>
      <c r="K92" s="40" t="n">
        <f aca="false">IF(E92="","",E92/(E92+H92))</f>
        <v>0.688073394495413</v>
      </c>
      <c r="L92" s="69" t="n">
        <f aca="false">IF(OR(K92="",J92=""),"",(J92-K92)*100)</f>
        <v>-0.7536481743735</v>
      </c>
      <c r="M92" s="36" t="n">
        <v>2.67523719068013</v>
      </c>
      <c r="N92" s="36" t="n">
        <v>1.24693282341402</v>
      </c>
      <c r="O92" s="36" t="n">
        <f aca="false">SQRT(M92^2+N92^2)</f>
        <v>2.95156492263094</v>
      </c>
      <c r="P92" s="40" t="n">
        <f aca="false">IF(J92="","",MAX(0,J92-1.96*O92/100))</f>
        <v>0.622686240268111</v>
      </c>
      <c r="Q92" s="40" t="n">
        <f aca="false">IF(J92="","",MIN(1,J92+1.96*O92/100))</f>
        <v>0.738387585235244</v>
      </c>
      <c r="R92" s="32" t="str">
        <f aca="false">IF(L92="","",IF(ABS(L92)&lt;=O92,"Yes","No"))</f>
        <v>Yes</v>
      </c>
      <c r="S92" s="32" t="str">
        <f aca="false">IF(L92="","",IF(ABS(L92)&lt;=1.96*O92,"Yes","No"))</f>
        <v>Yes</v>
      </c>
      <c r="T92" s="59" t="n">
        <f aca="false">IF(D92="","",ROUND(SQRT(((D92+G92)*O92/100)^2+(J92*(D92+G92)*0.09175)^2),0))</f>
        <v>51</v>
      </c>
      <c r="U92" s="32"/>
    </row>
    <row r="93" customFormat="false" ht="15" hidden="false" customHeight="false" outlineLevel="0" collapsed="false">
      <c r="A93" s="32" t="s">
        <v>230</v>
      </c>
      <c r="B93" s="32" t="s">
        <v>232</v>
      </c>
      <c r="C93" s="32" t="s">
        <v>274</v>
      </c>
      <c r="D93" s="59" t="n">
        <v>521</v>
      </c>
      <c r="E93" s="59" t="n">
        <v>533</v>
      </c>
      <c r="F93" s="68" t="n">
        <f aca="false">IF(E93="","",D93-E93)</f>
        <v>-12</v>
      </c>
      <c r="G93" s="59" t="n">
        <v>354</v>
      </c>
      <c r="H93" s="59" t="n">
        <v>393</v>
      </c>
      <c r="I93" s="68" t="n">
        <f aca="false">IF(H93="","",G93-H93)</f>
        <v>-39</v>
      </c>
      <c r="J93" s="40" t="n">
        <f aca="false">IF(OR(D93="",D93+G93=0),"",D93/(D93+G93))</f>
        <v>0.595428571428571</v>
      </c>
      <c r="K93" s="40" t="n">
        <f aca="false">IF(E93="","",E93/(E93+H93))</f>
        <v>0.575593952483801</v>
      </c>
      <c r="L93" s="69" t="n">
        <f aca="false">IF(OR(K93="",J93=""),"",(J93-K93)*100)</f>
        <v>1.98346189447701</v>
      </c>
      <c r="M93" s="36" t="n">
        <v>2.67523719068013</v>
      </c>
      <c r="N93" s="36" t="n">
        <v>1.24693282341402</v>
      </c>
      <c r="O93" s="36" t="n">
        <f aca="false">SQRT(M93^2+N93^2)</f>
        <v>2.95156492263094</v>
      </c>
      <c r="P93" s="40" t="n">
        <f aca="false">IF(J93="","",MAX(0,J93-1.96*O93/100))</f>
        <v>0.537577898945005</v>
      </c>
      <c r="Q93" s="40" t="n">
        <f aca="false">IF(J93="","",MIN(1,J93+1.96*O93/100))</f>
        <v>0.653279243912138</v>
      </c>
      <c r="R93" s="32" t="str">
        <f aca="false">IF(L93="","",IF(ABS(L93)&lt;=O93,"Yes","No"))</f>
        <v>Yes</v>
      </c>
      <c r="S93" s="32" t="str">
        <f aca="false">IF(L93="","",IF(ABS(L93)&lt;=1.96*O93,"Yes","No"))</f>
        <v>Yes</v>
      </c>
      <c r="T93" s="59" t="n">
        <f aca="false">IF(D93="","",ROUND(SQRT(((D93+G93)*O93/100)^2+(J93*(D93+G93)*0.09175)^2),0))</f>
        <v>54</v>
      </c>
      <c r="U93" s="32"/>
    </row>
    <row r="94" customFormat="false" ht="15" hidden="false" customHeight="false" outlineLevel="0" collapsed="false">
      <c r="A94" s="32" t="s">
        <v>230</v>
      </c>
      <c r="B94" s="32" t="s">
        <v>232</v>
      </c>
      <c r="C94" s="32" t="s">
        <v>275</v>
      </c>
      <c r="D94" s="59" t="n">
        <v>2</v>
      </c>
      <c r="E94" s="59"/>
      <c r="F94" s="68" t="str">
        <f aca="false">IF(E94="","",D94-E94)</f>
        <v/>
      </c>
      <c r="G94" s="59" t="n">
        <v>1</v>
      </c>
      <c r="H94" s="59"/>
      <c r="I94" s="68" t="str">
        <f aca="false">IF(H94="","",G94-H94)</f>
        <v/>
      </c>
      <c r="J94" s="40" t="n">
        <f aca="false">IF(OR(D94="",D94+G94=0),"",D94/(D94+G94))</f>
        <v>0.666666666666667</v>
      </c>
      <c r="K94" s="40" t="str">
        <f aca="false">IF(E94="","",E94/(E94+H94))</f>
        <v/>
      </c>
      <c r="L94" s="69" t="str">
        <f aca="false">IF(OR(K94="",J94=""),"",(J94-K94)*100)</f>
        <v/>
      </c>
      <c r="M94" s="36" t="n">
        <v>4.0506439069246</v>
      </c>
      <c r="N94" s="36" t="n">
        <v>1.24693282341402</v>
      </c>
      <c r="O94" s="36" t="n">
        <f aca="false">SQRT(M94^2+N94^2)</f>
        <v>4.23822575222376</v>
      </c>
      <c r="P94" s="40" t="n">
        <f aca="false">IF(J94="","",MAX(0,J94-1.96*O94/100))</f>
        <v>0.583597441923081</v>
      </c>
      <c r="Q94" s="40" t="n">
        <f aca="false">IF(J94="","",MIN(1,J94+1.96*O94/100))</f>
        <v>0.749735891410252</v>
      </c>
      <c r="R94" s="32" t="str">
        <f aca="false">IF(L94="","",IF(ABS(L94)&lt;=O94,"Yes","No"))</f>
        <v/>
      </c>
      <c r="S94" s="32" t="str">
        <f aca="false">IF(L94="","",IF(ABS(L94)&lt;=1.96*O94,"Yes","No"))</f>
        <v/>
      </c>
      <c r="T94" s="59" t="n">
        <f aca="false">IF(D94="","",ROUND(SQRT(((D94+G94)*O94/100)^2+(J94*(D94+G94)*0.15591)^2),0))</f>
        <v>0</v>
      </c>
      <c r="U94" s="32" t="s">
        <v>787</v>
      </c>
    </row>
    <row r="95" customFormat="false" ht="15" hidden="false" customHeight="false" outlineLevel="0" collapsed="false">
      <c r="A95" s="32" t="s">
        <v>230</v>
      </c>
      <c r="B95" s="32" t="s">
        <v>232</v>
      </c>
      <c r="C95" s="32" t="s">
        <v>276</v>
      </c>
      <c r="D95" s="59" t="n">
        <v>870</v>
      </c>
      <c r="E95" s="59" t="n">
        <v>934</v>
      </c>
      <c r="F95" s="68" t="n">
        <f aca="false">IF(E95="","",D95-E95)</f>
        <v>-64</v>
      </c>
      <c r="G95" s="59" t="n">
        <v>453</v>
      </c>
      <c r="H95" s="59" t="n">
        <v>442</v>
      </c>
      <c r="I95" s="68" t="n">
        <f aca="false">IF(H95="","",G95-H95)</f>
        <v>11</v>
      </c>
      <c r="J95" s="40" t="n">
        <f aca="false">IF(OR(D95="",D95+G95=0),"",D95/(D95+G95))</f>
        <v>0.657596371882086</v>
      </c>
      <c r="K95" s="40" t="n">
        <f aca="false">IF(E95="","",E95/(E95+H95))</f>
        <v>0.678779069767442</v>
      </c>
      <c r="L95" s="69" t="n">
        <f aca="false">IF(OR(K95="",J95=""),"",(J95-K95)*100)</f>
        <v>-2.11826978853557</v>
      </c>
      <c r="M95" s="36" t="n">
        <v>2.38127468065176</v>
      </c>
      <c r="N95" s="36" t="n">
        <v>1.24693282341402</v>
      </c>
      <c r="O95" s="36" t="n">
        <f aca="false">SQRT(M95^2+N95^2)</f>
        <v>2.68799378176743</v>
      </c>
      <c r="P95" s="40" t="n">
        <f aca="false">IF(J95="","",MAX(0,J95-1.96*O95/100))</f>
        <v>0.604911693759445</v>
      </c>
      <c r="Q95" s="40" t="n">
        <f aca="false">IF(J95="","",MIN(1,J95+1.96*O95/100))</f>
        <v>0.710281050004728</v>
      </c>
      <c r="R95" s="32" t="str">
        <f aca="false">IF(L95="","",IF(ABS(L95)&lt;=O95,"Yes","No"))</f>
        <v>Yes</v>
      </c>
      <c r="S95" s="32" t="str">
        <f aca="false">IF(L95="","",IF(ABS(L95)&lt;=1.96*O95,"Yes","No"))</f>
        <v>Yes</v>
      </c>
      <c r="T95" s="59" t="n">
        <f aca="false">IF(D95="","",ROUND(SQRT(((D95+G95)*O95/100)^2+(J95*(D95+G95)*0.08345)^2),0))</f>
        <v>81</v>
      </c>
      <c r="U95" s="32"/>
    </row>
    <row r="96" customFormat="false" ht="15" hidden="false" customHeight="false" outlineLevel="0" collapsed="false">
      <c r="A96" s="32" t="s">
        <v>230</v>
      </c>
      <c r="B96" s="32" t="s">
        <v>232</v>
      </c>
      <c r="C96" s="32" t="s">
        <v>277</v>
      </c>
      <c r="D96" s="59" t="n">
        <v>515</v>
      </c>
      <c r="E96" s="59" t="n">
        <v>529</v>
      </c>
      <c r="F96" s="68" t="n">
        <f aca="false">IF(E96="","",D96-E96)</f>
        <v>-14</v>
      </c>
      <c r="G96" s="59" t="n">
        <v>152</v>
      </c>
      <c r="H96" s="59" t="n">
        <v>130</v>
      </c>
      <c r="I96" s="68" t="n">
        <f aca="false">IF(H96="","",G96-H96)</f>
        <v>22</v>
      </c>
      <c r="J96" s="40" t="n">
        <f aca="false">IF(OR(D96="",D96+G96=0),"",D96/(D96+G96))</f>
        <v>0.772113943028486</v>
      </c>
      <c r="K96" s="40" t="n">
        <f aca="false">IF(E96="","",E96/(E96+H96))</f>
        <v>0.802731411229135</v>
      </c>
      <c r="L96" s="69" t="n">
        <f aca="false">IF(OR(K96="",J96=""),"",(J96-K96)*100)</f>
        <v>-3.06174682006493</v>
      </c>
      <c r="M96" s="36" t="n">
        <v>4.0506439069246</v>
      </c>
      <c r="N96" s="36" t="n">
        <v>1.24693282341402</v>
      </c>
      <c r="O96" s="36" t="n">
        <f aca="false">SQRT(M96^2+N96^2)</f>
        <v>4.23822575222376</v>
      </c>
      <c r="P96" s="40" t="n">
        <f aca="false">IF(J96="","",MAX(0,J96-1.96*O96/100))</f>
        <v>0.6890447182849</v>
      </c>
      <c r="Q96" s="40" t="n">
        <f aca="false">IF(J96="","",MIN(1,J96+1.96*O96/100))</f>
        <v>0.855183167772071</v>
      </c>
      <c r="R96" s="32" t="str">
        <f aca="false">IF(L96="","",IF(ABS(L96)&lt;=O96,"Yes","No"))</f>
        <v>Yes</v>
      </c>
      <c r="S96" s="32" t="str">
        <f aca="false">IF(L96="","",IF(ABS(L96)&lt;=1.96*O96,"Yes","No"))</f>
        <v>Yes</v>
      </c>
      <c r="T96" s="59" t="n">
        <f aca="false">IF(D96="","",ROUND(SQRT(((D96+G96)*O96/100)^2+(J96*(D96+G96)*0.15591)^2),0))</f>
        <v>85</v>
      </c>
      <c r="U96" s="32"/>
    </row>
    <row r="97" customFormat="false" ht="15" hidden="false" customHeight="false" outlineLevel="0" collapsed="false">
      <c r="A97" s="32" t="s">
        <v>230</v>
      </c>
      <c r="B97" s="32" t="s">
        <v>232</v>
      </c>
      <c r="C97" s="32" t="s">
        <v>278</v>
      </c>
      <c r="D97" s="59" t="n">
        <v>435</v>
      </c>
      <c r="E97" s="59" t="n">
        <v>456</v>
      </c>
      <c r="F97" s="68" t="n">
        <f aca="false">IF(E97="","",D97-E97)</f>
        <v>-21</v>
      </c>
      <c r="G97" s="59" t="n">
        <v>130</v>
      </c>
      <c r="H97" s="59" t="n">
        <v>140</v>
      </c>
      <c r="I97" s="68" t="n">
        <f aca="false">IF(H97="","",G97-H97)</f>
        <v>-10</v>
      </c>
      <c r="J97" s="40" t="n">
        <f aca="false">IF(OR(D97="",D97+G97=0),"",D97/(D97+G97))</f>
        <v>0.769911504424779</v>
      </c>
      <c r="K97" s="40" t="n">
        <f aca="false">IF(E97="","",E97/(E97+H97))</f>
        <v>0.76510067114094</v>
      </c>
      <c r="L97" s="69" t="n">
        <f aca="false">IF(OR(K97="",J97=""),"",(J97-K97)*100)</f>
        <v>0.481083328383913</v>
      </c>
      <c r="M97" s="36" t="n">
        <v>4.0506439069246</v>
      </c>
      <c r="N97" s="36" t="n">
        <v>1.24693282341402</v>
      </c>
      <c r="O97" s="36" t="n">
        <f aca="false">SQRT(M97^2+N97^2)</f>
        <v>4.23822575222376</v>
      </c>
      <c r="P97" s="40" t="n">
        <f aca="false">IF(J97="","",MAX(0,J97-1.96*O97/100))</f>
        <v>0.686842279681193</v>
      </c>
      <c r="Q97" s="40" t="n">
        <f aca="false">IF(J97="","",MIN(1,J97+1.96*O97/100))</f>
        <v>0.852980729168364</v>
      </c>
      <c r="R97" s="32" t="str">
        <f aca="false">IF(L97="","",IF(ABS(L97)&lt;=O97,"Yes","No"))</f>
        <v>Yes</v>
      </c>
      <c r="S97" s="32" t="str">
        <f aca="false">IF(L97="","",IF(ABS(L97)&lt;=1.96*O97,"Yes","No"))</f>
        <v>Yes</v>
      </c>
      <c r="T97" s="59" t="n">
        <f aca="false">IF(D97="","",ROUND(SQRT(((D97+G97)*O97/100)^2+(J97*(D97+G97)*0.15591)^2),0))</f>
        <v>72</v>
      </c>
      <c r="U97" s="32"/>
    </row>
    <row r="98" customFormat="false" ht="15" hidden="false" customHeight="false" outlineLevel="0" collapsed="false">
      <c r="A98" s="32" t="s">
        <v>230</v>
      </c>
      <c r="B98" s="32" t="s">
        <v>232</v>
      </c>
      <c r="C98" s="32" t="s">
        <v>279</v>
      </c>
      <c r="D98" s="59" t="n">
        <v>585</v>
      </c>
      <c r="E98" s="59" t="n">
        <v>533</v>
      </c>
      <c r="F98" s="68" t="n">
        <f aca="false">IF(E98="","",D98-E98)</f>
        <v>52</v>
      </c>
      <c r="G98" s="59" t="n">
        <v>171</v>
      </c>
      <c r="H98" s="59" t="n">
        <v>162</v>
      </c>
      <c r="I98" s="68" t="n">
        <f aca="false">IF(H98="","",G98-H98)</f>
        <v>9</v>
      </c>
      <c r="J98" s="40" t="n">
        <f aca="false">IF(OR(D98="",D98+G98=0),"",D98/(D98+G98))</f>
        <v>0.773809523809524</v>
      </c>
      <c r="K98" s="40" t="n">
        <f aca="false">IF(E98="","",E98/(E98+H98))</f>
        <v>0.766906474820144</v>
      </c>
      <c r="L98" s="69" t="n">
        <f aca="false">IF(OR(K98="",J98=""),"",(J98-K98)*100)</f>
        <v>0.690304898937999</v>
      </c>
      <c r="M98" s="36" t="n">
        <v>2.67523719068013</v>
      </c>
      <c r="N98" s="36" t="n">
        <v>1.24693282341402</v>
      </c>
      <c r="O98" s="36" t="n">
        <f aca="false">SQRT(M98^2+N98^2)</f>
        <v>2.95156492263094</v>
      </c>
      <c r="P98" s="40" t="n">
        <f aca="false">IF(J98="","",MAX(0,J98-1.96*O98/100))</f>
        <v>0.715958851325957</v>
      </c>
      <c r="Q98" s="40" t="n">
        <f aca="false">IF(J98="","",MIN(1,J98+1.96*O98/100))</f>
        <v>0.83166019629309</v>
      </c>
      <c r="R98" s="32" t="str">
        <f aca="false">IF(L98="","",IF(ABS(L98)&lt;=O98,"Yes","No"))</f>
        <v>Yes</v>
      </c>
      <c r="S98" s="32" t="str">
        <f aca="false">IF(L98="","",IF(ABS(L98)&lt;=1.96*O98,"Yes","No"))</f>
        <v>Yes</v>
      </c>
      <c r="T98" s="59" t="n">
        <f aca="false">IF(D98="","",ROUND(SQRT(((D98+G98)*O98/100)^2+(J98*(D98+G98)*0.09175)^2),0))</f>
        <v>58</v>
      </c>
      <c r="U98" s="32"/>
    </row>
    <row r="99" customFormat="false" ht="15" hidden="false" customHeight="false" outlineLevel="0" collapsed="false">
      <c r="A99" s="32" t="s">
        <v>230</v>
      </c>
      <c r="B99" s="32" t="s">
        <v>232</v>
      </c>
      <c r="C99" s="32" t="s">
        <v>280</v>
      </c>
      <c r="D99" s="59" t="n">
        <v>320</v>
      </c>
      <c r="E99" s="59" t="n">
        <v>320</v>
      </c>
      <c r="F99" s="68" t="n">
        <f aca="false">IF(E99="","",D99-E99)</f>
        <v>0</v>
      </c>
      <c r="G99" s="59" t="n">
        <v>107</v>
      </c>
      <c r="H99" s="59" t="n">
        <v>98</v>
      </c>
      <c r="I99" s="68" t="n">
        <f aca="false">IF(H99="","",G99-H99)</f>
        <v>9</v>
      </c>
      <c r="J99" s="40" t="n">
        <f aca="false">IF(OR(D99="",D99+G99=0),"",D99/(D99+G99))</f>
        <v>0.749414519906323</v>
      </c>
      <c r="K99" s="40" t="n">
        <f aca="false">IF(E99="","",E99/(E99+H99))</f>
        <v>0.76555023923445</v>
      </c>
      <c r="L99" s="69" t="n">
        <f aca="false">IF(OR(K99="",J99=""),"",(J99-K99)*100)</f>
        <v>-1.61357193281265</v>
      </c>
      <c r="M99" s="36" t="n">
        <v>4.0506439069246</v>
      </c>
      <c r="N99" s="36" t="n">
        <v>1.24693282341402</v>
      </c>
      <c r="O99" s="36" t="n">
        <f aca="false">SQRT(M99^2+N99^2)</f>
        <v>4.23822575222376</v>
      </c>
      <c r="P99" s="40" t="n">
        <f aca="false">IF(J99="","",MAX(0,J99-1.96*O99/100))</f>
        <v>0.666345295162738</v>
      </c>
      <c r="Q99" s="40" t="n">
        <f aca="false">IF(J99="","",MIN(1,J99+1.96*O99/100))</f>
        <v>0.832483744649909</v>
      </c>
      <c r="R99" s="32" t="str">
        <f aca="false">IF(L99="","",IF(ABS(L99)&lt;=O99,"Yes","No"))</f>
        <v>Yes</v>
      </c>
      <c r="S99" s="32" t="str">
        <f aca="false">IF(L99="","",IF(ABS(L99)&lt;=1.96*O99,"Yes","No"))</f>
        <v>Yes</v>
      </c>
      <c r="T99" s="59" t="n">
        <f aca="false">IF(D99="","",ROUND(SQRT(((D99+G99)*O99/100)^2+(J99*(D99+G99)*0.15591)^2),0))</f>
        <v>53</v>
      </c>
      <c r="U99" s="32"/>
    </row>
    <row r="100" customFormat="false" ht="15" hidden="false" customHeight="false" outlineLevel="0" collapsed="false">
      <c r="A100" s="32" t="s">
        <v>230</v>
      </c>
      <c r="B100" s="32" t="s">
        <v>232</v>
      </c>
      <c r="C100" s="32" t="s">
        <v>281</v>
      </c>
      <c r="D100" s="59" t="n">
        <v>409</v>
      </c>
      <c r="E100" s="59" t="n">
        <v>435</v>
      </c>
      <c r="F100" s="68" t="n">
        <f aca="false">IF(E100="","",D100-E100)</f>
        <v>-26</v>
      </c>
      <c r="G100" s="59" t="n">
        <v>121</v>
      </c>
      <c r="H100" s="59" t="n">
        <v>105</v>
      </c>
      <c r="I100" s="68" t="n">
        <f aca="false">IF(H100="","",G100-H100)</f>
        <v>16</v>
      </c>
      <c r="J100" s="40" t="n">
        <f aca="false">IF(OR(D100="",D100+G100=0),"",D100/(D100+G100))</f>
        <v>0.771698113207547</v>
      </c>
      <c r="K100" s="40" t="n">
        <f aca="false">IF(E100="","",E100/(E100+H100))</f>
        <v>0.805555555555556</v>
      </c>
      <c r="L100" s="69" t="n">
        <f aca="false">IF(OR(K100="",J100=""),"",(J100-K100)*100)</f>
        <v>-3.38574423480084</v>
      </c>
      <c r="M100" s="36" t="n">
        <v>4.0506439069246</v>
      </c>
      <c r="N100" s="36" t="n">
        <v>1.24693282341402</v>
      </c>
      <c r="O100" s="36" t="n">
        <f aca="false">SQRT(M100^2+N100^2)</f>
        <v>4.23822575222376</v>
      </c>
      <c r="P100" s="40" t="n">
        <f aca="false">IF(J100="","",MAX(0,J100-1.96*O100/100))</f>
        <v>0.688628888463962</v>
      </c>
      <c r="Q100" s="40" t="n">
        <f aca="false">IF(J100="","",MIN(1,J100+1.96*O100/100))</f>
        <v>0.854767337951133</v>
      </c>
      <c r="R100" s="32" t="str">
        <f aca="false">IF(L100="","",IF(ABS(L100)&lt;=O100,"Yes","No"))</f>
        <v>Yes</v>
      </c>
      <c r="S100" s="32" t="str">
        <f aca="false">IF(L100="","",IF(ABS(L100)&lt;=1.96*O100,"Yes","No"))</f>
        <v>Yes</v>
      </c>
      <c r="T100" s="59" t="n">
        <f aca="false">IF(D100="","",ROUND(SQRT(((D100+G100)*O100/100)^2+(J100*(D100+G100)*0.15591)^2),0))</f>
        <v>68</v>
      </c>
      <c r="U100" s="32"/>
    </row>
    <row r="101" customFormat="false" ht="15" hidden="false" customHeight="false" outlineLevel="0" collapsed="false">
      <c r="A101" s="32" t="s">
        <v>230</v>
      </c>
      <c r="B101" s="32" t="s">
        <v>232</v>
      </c>
      <c r="C101" s="32" t="s">
        <v>282</v>
      </c>
      <c r="D101" s="59" t="n">
        <v>227</v>
      </c>
      <c r="E101" s="59" t="n">
        <v>253</v>
      </c>
      <c r="F101" s="68" t="n">
        <f aca="false">IF(E101="","",D101-E101)</f>
        <v>-26</v>
      </c>
      <c r="G101" s="59" t="n">
        <v>68</v>
      </c>
      <c r="H101" s="59" t="n">
        <v>77</v>
      </c>
      <c r="I101" s="68" t="n">
        <f aca="false">IF(H101="","",G101-H101)</f>
        <v>-9</v>
      </c>
      <c r="J101" s="40" t="n">
        <f aca="false">IF(OR(D101="",D101+G101=0),"",D101/(D101+G101))</f>
        <v>0.769491525423729</v>
      </c>
      <c r="K101" s="40" t="n">
        <f aca="false">IF(E101="","",E101/(E101+H101))</f>
        <v>0.766666666666667</v>
      </c>
      <c r="L101" s="69" t="n">
        <f aca="false">IF(OR(K101="",J101=""),"",(J101-K101)*100)</f>
        <v>0.282485875706207</v>
      </c>
      <c r="M101" s="36" t="n">
        <v>4.0506439069246</v>
      </c>
      <c r="N101" s="36" t="n">
        <v>1.24693282341402</v>
      </c>
      <c r="O101" s="36" t="n">
        <f aca="false">SQRT(M101^2+N101^2)</f>
        <v>4.23822575222376</v>
      </c>
      <c r="P101" s="40" t="n">
        <f aca="false">IF(J101="","",MAX(0,J101-1.96*O101/100))</f>
        <v>0.686422300680143</v>
      </c>
      <c r="Q101" s="40" t="n">
        <f aca="false">IF(J101="","",MIN(1,J101+1.96*O101/100))</f>
        <v>0.852560750167315</v>
      </c>
      <c r="R101" s="32" t="str">
        <f aca="false">IF(L101="","",IF(ABS(L101)&lt;=O101,"Yes","No"))</f>
        <v>Yes</v>
      </c>
      <c r="S101" s="32" t="str">
        <f aca="false">IF(L101="","",IF(ABS(L101)&lt;=1.96*O101,"Yes","No"))</f>
        <v>Yes</v>
      </c>
      <c r="T101" s="59" t="n">
        <f aca="false">IF(D101="","",ROUND(SQRT(((D101+G101)*O101/100)^2+(J101*(D101+G101)*0.15591)^2),0))</f>
        <v>38</v>
      </c>
      <c r="U101" s="32"/>
    </row>
    <row r="102" customFormat="false" ht="15" hidden="false" customHeight="false" outlineLevel="0" collapsed="false">
      <c r="A102" s="32" t="s">
        <v>230</v>
      </c>
      <c r="B102" s="32" t="s">
        <v>232</v>
      </c>
      <c r="C102" s="32" t="s">
        <v>283</v>
      </c>
      <c r="D102" s="59" t="n">
        <v>411</v>
      </c>
      <c r="E102" s="59" t="n">
        <v>402</v>
      </c>
      <c r="F102" s="68" t="n">
        <f aca="false">IF(E102="","",D102-E102)</f>
        <v>9</v>
      </c>
      <c r="G102" s="59" t="n">
        <v>157</v>
      </c>
      <c r="H102" s="59" t="n">
        <v>152</v>
      </c>
      <c r="I102" s="68" t="n">
        <f aca="false">IF(H102="","",G102-H102)</f>
        <v>5</v>
      </c>
      <c r="J102" s="40" t="n">
        <f aca="false">IF(OR(D102="",D102+G102=0),"",D102/(D102+G102))</f>
        <v>0.723591549295775</v>
      </c>
      <c r="K102" s="40" t="n">
        <f aca="false">IF(E102="","",E102/(E102+H102))</f>
        <v>0.725631768953069</v>
      </c>
      <c r="L102" s="69" t="n">
        <f aca="false">IF(OR(K102="",J102=""),"",(J102-K102)*100)</f>
        <v>-0.204021965729395</v>
      </c>
      <c r="M102" s="36" t="n">
        <v>4.0506439069246</v>
      </c>
      <c r="N102" s="36" t="n">
        <v>1.24693282341402</v>
      </c>
      <c r="O102" s="36" t="n">
        <f aca="false">SQRT(M102^2+N102^2)</f>
        <v>4.23822575222376</v>
      </c>
      <c r="P102" s="40" t="n">
        <f aca="false">IF(J102="","",MAX(0,J102-1.96*O102/100))</f>
        <v>0.640522324552189</v>
      </c>
      <c r="Q102" s="40" t="n">
        <f aca="false">IF(J102="","",MIN(1,J102+1.96*O102/100))</f>
        <v>0.80666077403936</v>
      </c>
      <c r="R102" s="32" t="str">
        <f aca="false">IF(L102="","",IF(ABS(L102)&lt;=O102,"Yes","No"))</f>
        <v>Yes</v>
      </c>
      <c r="S102" s="32" t="str">
        <f aca="false">IF(L102="","",IF(ABS(L102)&lt;=1.96*O102,"Yes","No"))</f>
        <v>Yes</v>
      </c>
      <c r="T102" s="59" t="n">
        <f aca="false">IF(D102="","",ROUND(SQRT(((D102+G102)*O102/100)^2+(J102*(D102+G102)*0.15591)^2),0))</f>
        <v>68</v>
      </c>
      <c r="U102" s="32"/>
    </row>
    <row r="103" customFormat="false" ht="15" hidden="false" customHeight="false" outlineLevel="0" collapsed="false">
      <c r="A103" s="32" t="s">
        <v>230</v>
      </c>
      <c r="B103" s="32" t="s">
        <v>232</v>
      </c>
      <c r="C103" s="32" t="s">
        <v>284</v>
      </c>
      <c r="D103" s="59" t="n">
        <v>570</v>
      </c>
      <c r="E103" s="59" t="n">
        <v>631</v>
      </c>
      <c r="F103" s="68" t="n">
        <f aca="false">IF(E103="","",D103-E103)</f>
        <v>-61</v>
      </c>
      <c r="G103" s="59" t="n">
        <v>169</v>
      </c>
      <c r="H103" s="59" t="n">
        <v>181</v>
      </c>
      <c r="I103" s="68" t="n">
        <f aca="false">IF(H103="","",G103-H103)</f>
        <v>-12</v>
      </c>
      <c r="J103" s="40" t="n">
        <f aca="false">IF(OR(D103="",D103+G103=0),"",D103/(D103+G103))</f>
        <v>0.771312584573748</v>
      </c>
      <c r="K103" s="40" t="n">
        <f aca="false">IF(E103="","",E103/(E103+H103))</f>
        <v>0.777093596059113</v>
      </c>
      <c r="L103" s="69" t="n">
        <f aca="false">IF(OR(K103="",J103=""),"",(J103-K103)*100)</f>
        <v>-0.578101148536503</v>
      </c>
      <c r="M103" s="36" t="n">
        <v>4.0506439069246</v>
      </c>
      <c r="N103" s="36" t="n">
        <v>1.24693282341402</v>
      </c>
      <c r="O103" s="36" t="n">
        <f aca="false">SQRT(M103^2+N103^2)</f>
        <v>4.23822575222376</v>
      </c>
      <c r="P103" s="40" t="n">
        <f aca="false">IF(J103="","",MAX(0,J103-1.96*O103/100))</f>
        <v>0.688243359830163</v>
      </c>
      <c r="Q103" s="40" t="n">
        <f aca="false">IF(J103="","",MIN(1,J103+1.96*O103/100))</f>
        <v>0.854381809317334</v>
      </c>
      <c r="R103" s="32" t="str">
        <f aca="false">IF(L103="","",IF(ABS(L103)&lt;=O103,"Yes","No"))</f>
        <v>Yes</v>
      </c>
      <c r="S103" s="32" t="str">
        <f aca="false">IF(L103="","",IF(ABS(L103)&lt;=1.96*O103,"Yes","No"))</f>
        <v>Yes</v>
      </c>
      <c r="T103" s="59" t="n">
        <f aca="false">IF(D103="","",ROUND(SQRT(((D103+G103)*O103/100)^2+(J103*(D103+G103)*0.15591)^2),0))</f>
        <v>94</v>
      </c>
      <c r="U103" s="32"/>
    </row>
    <row r="104" customFormat="false" ht="15" hidden="false" customHeight="false" outlineLevel="0" collapsed="false">
      <c r="A104" s="32" t="s">
        <v>230</v>
      </c>
      <c r="B104" s="32" t="s">
        <v>232</v>
      </c>
      <c r="C104" s="32" t="s">
        <v>285</v>
      </c>
      <c r="D104" s="59" t="n">
        <v>242</v>
      </c>
      <c r="E104" s="59" t="n">
        <v>226</v>
      </c>
      <c r="F104" s="68" t="n">
        <f aca="false">IF(E104="","",D104-E104)</f>
        <v>16</v>
      </c>
      <c r="G104" s="59" t="n">
        <v>62</v>
      </c>
      <c r="H104" s="59" t="n">
        <v>80</v>
      </c>
      <c r="I104" s="68" t="n">
        <f aca="false">IF(H104="","",G104-H104)</f>
        <v>-18</v>
      </c>
      <c r="J104" s="40" t="n">
        <f aca="false">IF(OR(D104="",D104+G104=0),"",D104/(D104+G104))</f>
        <v>0.796052631578947</v>
      </c>
      <c r="K104" s="40" t="n">
        <f aca="false">IF(E104="","",E104/(E104+H104))</f>
        <v>0.738562091503268</v>
      </c>
      <c r="L104" s="69" t="n">
        <f aca="false">IF(OR(K104="",J104=""),"",(J104-K104)*100)</f>
        <v>5.74905400756793</v>
      </c>
      <c r="M104" s="36" t="n">
        <v>4.0506439069246</v>
      </c>
      <c r="N104" s="36" t="n">
        <v>1.24693282341402</v>
      </c>
      <c r="O104" s="36" t="n">
        <f aca="false">SQRT(M104^2+N104^2)</f>
        <v>4.23822575222376</v>
      </c>
      <c r="P104" s="40" t="n">
        <f aca="false">IF(J104="","",MAX(0,J104-1.96*O104/100))</f>
        <v>0.712983406835362</v>
      </c>
      <c r="Q104" s="40" t="n">
        <f aca="false">IF(J104="","",MIN(1,J104+1.96*O104/100))</f>
        <v>0.879121856322533</v>
      </c>
      <c r="R104" s="32" t="str">
        <f aca="false">IF(L104="","",IF(ABS(L104)&lt;=O104,"Yes","No"))</f>
        <v>No</v>
      </c>
      <c r="S104" s="32" t="str">
        <f aca="false">IF(L104="","",IF(ABS(L104)&lt;=1.96*O104,"Yes","No"))</f>
        <v>Yes</v>
      </c>
      <c r="T104" s="59" t="n">
        <f aca="false">IF(D104="","",ROUND(SQRT(((D104+G104)*O104/100)^2+(J104*(D104+G104)*0.15591)^2),0))</f>
        <v>40</v>
      </c>
      <c r="U104" s="32"/>
    </row>
    <row r="105" customFormat="false" ht="15" hidden="false" customHeight="false" outlineLevel="0" collapsed="false">
      <c r="A105" s="32" t="s">
        <v>230</v>
      </c>
      <c r="B105" s="32" t="s">
        <v>232</v>
      </c>
      <c r="C105" s="32" t="s">
        <v>286</v>
      </c>
      <c r="D105" s="59" t="n">
        <v>318</v>
      </c>
      <c r="E105" s="59" t="n">
        <v>295</v>
      </c>
      <c r="F105" s="68" t="n">
        <f aca="false">IF(E105="","",D105-E105)</f>
        <v>23</v>
      </c>
      <c r="G105" s="59" t="n">
        <v>91</v>
      </c>
      <c r="H105" s="59" t="n">
        <v>80</v>
      </c>
      <c r="I105" s="68" t="n">
        <f aca="false">IF(H105="","",G105-H105)</f>
        <v>11</v>
      </c>
      <c r="J105" s="40" t="n">
        <f aca="false">IF(OR(D105="",D105+G105=0),"",D105/(D105+G105))</f>
        <v>0.777506112469438</v>
      </c>
      <c r="K105" s="40" t="n">
        <f aca="false">IF(E105="","",E105/(E105+H105))</f>
        <v>0.786666666666667</v>
      </c>
      <c r="L105" s="69" t="n">
        <f aca="false">IF(OR(K105="",J105=""),"",(J105-K105)*100)</f>
        <v>-0.916055419722894</v>
      </c>
      <c r="M105" s="36" t="n">
        <v>4.0506439069246</v>
      </c>
      <c r="N105" s="36" t="n">
        <v>1.24693282341402</v>
      </c>
      <c r="O105" s="36" t="n">
        <f aca="false">SQRT(M105^2+N105^2)</f>
        <v>4.23822575222376</v>
      </c>
      <c r="P105" s="40" t="n">
        <f aca="false">IF(J105="","",MAX(0,J105-1.96*O105/100))</f>
        <v>0.694436887725852</v>
      </c>
      <c r="Q105" s="40" t="n">
        <f aca="false">IF(J105="","",MIN(1,J105+1.96*O105/100))</f>
        <v>0.860575337213023</v>
      </c>
      <c r="R105" s="32" t="str">
        <f aca="false">IF(L105="","",IF(ABS(L105)&lt;=O105,"Yes","No"))</f>
        <v>Yes</v>
      </c>
      <c r="S105" s="32" t="str">
        <f aca="false">IF(L105="","",IF(ABS(L105)&lt;=1.96*O105,"Yes","No"))</f>
        <v>Yes</v>
      </c>
      <c r="T105" s="59" t="n">
        <f aca="false">IF(D105="","",ROUND(SQRT(((D105+G105)*O105/100)^2+(J105*(D105+G105)*0.15591)^2),0))</f>
        <v>53</v>
      </c>
      <c r="U105" s="32"/>
    </row>
    <row r="106" customFormat="false" ht="15" hidden="false" customHeight="false" outlineLevel="0" collapsed="false">
      <c r="A106" s="32" t="s">
        <v>230</v>
      </c>
      <c r="B106" s="32" t="s">
        <v>232</v>
      </c>
      <c r="C106" s="32" t="s">
        <v>287</v>
      </c>
      <c r="D106" s="59" t="n">
        <v>470</v>
      </c>
      <c r="E106" s="59" t="n">
        <v>483</v>
      </c>
      <c r="F106" s="68" t="n">
        <f aca="false">IF(E106="","",D106-E106)</f>
        <v>-13</v>
      </c>
      <c r="G106" s="59" t="n">
        <v>141</v>
      </c>
      <c r="H106" s="59" t="n">
        <v>138</v>
      </c>
      <c r="I106" s="68" t="n">
        <f aca="false">IF(H106="","",G106-H106)</f>
        <v>3</v>
      </c>
      <c r="J106" s="40" t="n">
        <f aca="false">IF(OR(D106="",D106+G106=0),"",D106/(D106+G106))</f>
        <v>0.769230769230769</v>
      </c>
      <c r="K106" s="40" t="n">
        <f aca="false">IF(E106="","",E106/(E106+H106))</f>
        <v>0.777777777777778</v>
      </c>
      <c r="L106" s="69" t="n">
        <f aca="false">IF(OR(K106="",J106=""),"",(J106-K106)*100)</f>
        <v>-0.854700854700852</v>
      </c>
      <c r="M106" s="36" t="n">
        <v>4.0506439069246</v>
      </c>
      <c r="N106" s="36" t="n">
        <v>1.24693282341402</v>
      </c>
      <c r="O106" s="36" t="n">
        <f aca="false">SQRT(M106^2+N106^2)</f>
        <v>4.23822575222376</v>
      </c>
      <c r="P106" s="40" t="n">
        <f aca="false">IF(J106="","",MAX(0,J106-1.96*O106/100))</f>
        <v>0.686161544487184</v>
      </c>
      <c r="Q106" s="40" t="n">
        <f aca="false">IF(J106="","",MIN(1,J106+1.96*O106/100))</f>
        <v>0.852299993974355</v>
      </c>
      <c r="R106" s="32" t="str">
        <f aca="false">IF(L106="","",IF(ABS(L106)&lt;=O106,"Yes","No"))</f>
        <v>Yes</v>
      </c>
      <c r="S106" s="32" t="str">
        <f aca="false">IF(L106="","",IF(ABS(L106)&lt;=1.96*O106,"Yes","No"))</f>
        <v>Yes</v>
      </c>
      <c r="T106" s="59" t="n">
        <f aca="false">IF(D106="","",ROUND(SQRT(((D106+G106)*O106/100)^2+(J106*(D106+G106)*0.15591)^2),0))</f>
        <v>78</v>
      </c>
      <c r="U106" s="32"/>
    </row>
    <row r="107" customFormat="false" ht="15" hidden="false" customHeight="false" outlineLevel="0" collapsed="false">
      <c r="A107" s="32" t="s">
        <v>230</v>
      </c>
      <c r="B107" s="32" t="s">
        <v>232</v>
      </c>
      <c r="C107" s="32" t="s">
        <v>288</v>
      </c>
      <c r="D107" s="59" t="n">
        <v>612</v>
      </c>
      <c r="E107" s="59" t="n">
        <v>572</v>
      </c>
      <c r="F107" s="68" t="n">
        <f aca="false">IF(E107="","",D107-E107)</f>
        <v>40</v>
      </c>
      <c r="G107" s="59" t="n">
        <v>238</v>
      </c>
      <c r="H107" s="59" t="n">
        <v>242</v>
      </c>
      <c r="I107" s="68" t="n">
        <f aca="false">IF(H107="","",G107-H107)</f>
        <v>-4</v>
      </c>
      <c r="J107" s="40" t="n">
        <f aca="false">IF(OR(D107="",D107+G107=0),"",D107/(D107+G107))</f>
        <v>0.72</v>
      </c>
      <c r="K107" s="40" t="n">
        <f aca="false">IF(E107="","",E107/(E107+H107))</f>
        <v>0.702702702702703</v>
      </c>
      <c r="L107" s="69" t="n">
        <f aca="false">IF(OR(K107="",J107=""),"",(J107-K107)*100)</f>
        <v>1.72972972972972</v>
      </c>
      <c r="M107" s="36" t="n">
        <v>2.67523719068013</v>
      </c>
      <c r="N107" s="36" t="n">
        <v>1.24693282341402</v>
      </c>
      <c r="O107" s="36" t="n">
        <f aca="false">SQRT(M107^2+N107^2)</f>
        <v>2.95156492263094</v>
      </c>
      <c r="P107" s="40" t="n">
        <f aca="false">IF(J107="","",MAX(0,J107-1.96*O107/100))</f>
        <v>0.662149327516434</v>
      </c>
      <c r="Q107" s="40" t="n">
        <f aca="false">IF(J107="","",MIN(1,J107+1.96*O107/100))</f>
        <v>0.777850672483566</v>
      </c>
      <c r="R107" s="32" t="str">
        <f aca="false">IF(L107="","",IF(ABS(L107)&lt;=O107,"Yes","No"))</f>
        <v>Yes</v>
      </c>
      <c r="S107" s="32" t="str">
        <f aca="false">IF(L107="","",IF(ABS(L107)&lt;=1.96*O107,"Yes","No"))</f>
        <v>Yes</v>
      </c>
      <c r="T107" s="59" t="n">
        <f aca="false">IF(D107="","",ROUND(SQRT(((D107+G107)*O107/100)^2+(J107*(D107+G107)*0.09175)^2),0))</f>
        <v>62</v>
      </c>
      <c r="U107" s="32"/>
    </row>
    <row r="108" customFormat="false" ht="15" hidden="false" customHeight="false" outlineLevel="0" collapsed="false">
      <c r="A108" s="32" t="s">
        <v>230</v>
      </c>
      <c r="B108" s="32" t="s">
        <v>232</v>
      </c>
      <c r="C108" s="32" t="s">
        <v>289</v>
      </c>
      <c r="D108" s="59" t="n">
        <v>279</v>
      </c>
      <c r="E108" s="59" t="n">
        <v>266</v>
      </c>
      <c r="F108" s="68" t="n">
        <f aca="false">IF(E108="","",D108-E108)</f>
        <v>13</v>
      </c>
      <c r="G108" s="59" t="n">
        <v>94</v>
      </c>
      <c r="H108" s="59" t="n">
        <v>86</v>
      </c>
      <c r="I108" s="68" t="n">
        <f aca="false">IF(H108="","",G108-H108)</f>
        <v>8</v>
      </c>
      <c r="J108" s="40" t="n">
        <f aca="false">IF(OR(D108="",D108+G108=0),"",D108/(D108+G108))</f>
        <v>0.74798927613941</v>
      </c>
      <c r="K108" s="40" t="n">
        <f aca="false">IF(E108="","",E108/(E108+H108))</f>
        <v>0.755681818181818</v>
      </c>
      <c r="L108" s="69" t="n">
        <f aca="false">IF(OR(K108="",J108=""),"",(J108-K108)*100)</f>
        <v>-0.769254204240799</v>
      </c>
      <c r="M108" s="36" t="n">
        <v>4.0506439069246</v>
      </c>
      <c r="N108" s="36" t="n">
        <v>1.24693282341402</v>
      </c>
      <c r="O108" s="36" t="n">
        <f aca="false">SQRT(M108^2+N108^2)</f>
        <v>4.23822575222376</v>
      </c>
      <c r="P108" s="40" t="n">
        <f aca="false">IF(J108="","",MAX(0,J108-1.96*O108/100))</f>
        <v>0.664920051395825</v>
      </c>
      <c r="Q108" s="40" t="n">
        <f aca="false">IF(J108="","",MIN(1,J108+1.96*O108/100))</f>
        <v>0.831058500882996</v>
      </c>
      <c r="R108" s="32" t="str">
        <f aca="false">IF(L108="","",IF(ABS(L108)&lt;=O108,"Yes","No"))</f>
        <v>Yes</v>
      </c>
      <c r="S108" s="32" t="str">
        <f aca="false">IF(L108="","",IF(ABS(L108)&lt;=1.96*O108,"Yes","No"))</f>
        <v>Yes</v>
      </c>
      <c r="T108" s="59" t="n">
        <f aca="false">IF(D108="","",ROUND(SQRT(((D108+G108)*O108/100)^2+(J108*(D108+G108)*0.15591)^2),0))</f>
        <v>46</v>
      </c>
      <c r="U108" s="32"/>
    </row>
    <row r="109" customFormat="false" ht="15" hidden="false" customHeight="false" outlineLevel="0" collapsed="false">
      <c r="A109" s="32" t="s">
        <v>230</v>
      </c>
      <c r="B109" s="32" t="s">
        <v>232</v>
      </c>
      <c r="C109" s="32" t="s">
        <v>290</v>
      </c>
      <c r="D109" s="59" t="n">
        <v>379</v>
      </c>
      <c r="E109" s="59" t="n">
        <v>384</v>
      </c>
      <c r="F109" s="68" t="n">
        <f aca="false">IF(E109="","",D109-E109)</f>
        <v>-5</v>
      </c>
      <c r="G109" s="59" t="n">
        <v>111</v>
      </c>
      <c r="H109" s="59" t="n">
        <v>113</v>
      </c>
      <c r="I109" s="68" t="n">
        <f aca="false">IF(H109="","",G109-H109)</f>
        <v>-2</v>
      </c>
      <c r="J109" s="40" t="n">
        <f aca="false">IF(OR(D109="",D109+G109=0),"",D109/(D109+G109))</f>
        <v>0.773469387755102</v>
      </c>
      <c r="K109" s="40" t="n">
        <f aca="false">IF(E109="","",E109/(E109+H109))</f>
        <v>0.772635814889336</v>
      </c>
      <c r="L109" s="69" t="n">
        <f aca="false">IF(OR(K109="",J109=""),"",(J109-K109)*100)</f>
        <v>0.0833572865766019</v>
      </c>
      <c r="M109" s="36" t="n">
        <v>4.0506439069246</v>
      </c>
      <c r="N109" s="36" t="n">
        <v>1.24693282341402</v>
      </c>
      <c r="O109" s="36" t="n">
        <f aca="false">SQRT(M109^2+N109^2)</f>
        <v>4.23822575222376</v>
      </c>
      <c r="P109" s="40" t="n">
        <f aca="false">IF(J109="","",MAX(0,J109-1.96*O109/100))</f>
        <v>0.690400163011516</v>
      </c>
      <c r="Q109" s="40" t="n">
        <f aca="false">IF(J109="","",MIN(1,J109+1.96*O109/100))</f>
        <v>0.856538612498688</v>
      </c>
      <c r="R109" s="32" t="str">
        <f aca="false">IF(L109="","",IF(ABS(L109)&lt;=O109,"Yes","No"))</f>
        <v>Yes</v>
      </c>
      <c r="S109" s="32" t="str">
        <f aca="false">IF(L109="","",IF(ABS(L109)&lt;=1.96*O109,"Yes","No"))</f>
        <v>Yes</v>
      </c>
      <c r="T109" s="59" t="n">
        <f aca="false">IF(D109="","",ROUND(SQRT(((D109+G109)*O109/100)^2+(J109*(D109+G109)*0.15591)^2),0))</f>
        <v>63</v>
      </c>
      <c r="U109" s="32"/>
    </row>
    <row r="110" customFormat="false" ht="15" hidden="false" customHeight="false" outlineLevel="0" collapsed="false">
      <c r="A110" s="32" t="s">
        <v>230</v>
      </c>
      <c r="B110" s="32" t="s">
        <v>232</v>
      </c>
      <c r="C110" s="32" t="s">
        <v>291</v>
      </c>
      <c r="D110" s="59" t="n">
        <v>448</v>
      </c>
      <c r="E110" s="59" t="n">
        <v>436</v>
      </c>
      <c r="F110" s="68" t="n">
        <f aca="false">IF(E110="","",D110-E110)</f>
        <v>12</v>
      </c>
      <c r="G110" s="59" t="n">
        <v>265</v>
      </c>
      <c r="H110" s="59" t="n">
        <v>274</v>
      </c>
      <c r="I110" s="68" t="n">
        <f aca="false">IF(H110="","",G110-H110)</f>
        <v>-9</v>
      </c>
      <c r="J110" s="40" t="n">
        <f aca="false">IF(OR(D110="",D110+G110=0),"",D110/(D110+G110))</f>
        <v>0.628330995792426</v>
      </c>
      <c r="K110" s="40" t="n">
        <f aca="false">IF(E110="","",E110/(E110+H110))</f>
        <v>0.614084507042254</v>
      </c>
      <c r="L110" s="69" t="n">
        <f aca="false">IF(OR(K110="",J110=""),"",(J110-K110)*100)</f>
        <v>1.42464887501729</v>
      </c>
      <c r="M110" s="36" t="n">
        <v>4.0506439069246</v>
      </c>
      <c r="N110" s="36" t="n">
        <v>1.24693282341402</v>
      </c>
      <c r="O110" s="36" t="n">
        <f aca="false">SQRT(M110^2+N110^2)</f>
        <v>4.23822575222376</v>
      </c>
      <c r="P110" s="40" t="n">
        <f aca="false">IF(J110="","",MAX(0,J110-1.96*O110/100))</f>
        <v>0.545261771048841</v>
      </c>
      <c r="Q110" s="40" t="n">
        <f aca="false">IF(J110="","",MIN(1,J110+1.96*O110/100))</f>
        <v>0.711400220536012</v>
      </c>
      <c r="R110" s="32" t="str">
        <f aca="false">IF(L110="","",IF(ABS(L110)&lt;=O110,"Yes","No"))</f>
        <v>Yes</v>
      </c>
      <c r="S110" s="32" t="str">
        <f aca="false">IF(L110="","",IF(ABS(L110)&lt;=1.96*O110,"Yes","No"))</f>
        <v>Yes</v>
      </c>
      <c r="T110" s="59" t="n">
        <f aca="false">IF(D110="","",ROUND(SQRT(((D110+G110)*O110/100)^2+(J110*(D110+G110)*0.15591)^2),0))</f>
        <v>76</v>
      </c>
      <c r="U110" s="32"/>
    </row>
    <row r="111" customFormat="false" ht="15" hidden="false" customHeight="false" outlineLevel="0" collapsed="false">
      <c r="A111" s="32" t="s">
        <v>230</v>
      </c>
      <c r="B111" s="32" t="s">
        <v>232</v>
      </c>
      <c r="C111" s="32" t="s">
        <v>292</v>
      </c>
      <c r="D111" s="59" t="n">
        <v>496</v>
      </c>
      <c r="E111" s="59" t="n">
        <v>461</v>
      </c>
      <c r="F111" s="68" t="n">
        <f aca="false">IF(E111="","",D111-E111)</f>
        <v>35</v>
      </c>
      <c r="G111" s="59" t="n">
        <v>149</v>
      </c>
      <c r="H111" s="59" t="n">
        <v>149</v>
      </c>
      <c r="I111" s="68" t="n">
        <f aca="false">IF(H111="","",G111-H111)</f>
        <v>0</v>
      </c>
      <c r="J111" s="40" t="n">
        <f aca="false">IF(OR(D111="",D111+G111=0),"",D111/(D111+G111))</f>
        <v>0.768992248062016</v>
      </c>
      <c r="K111" s="40" t="n">
        <f aca="false">IF(E111="","",E111/(E111+H111))</f>
        <v>0.755737704918033</v>
      </c>
      <c r="L111" s="69" t="n">
        <f aca="false">IF(OR(K111="",J111=""),"",(J111-K111)*100)</f>
        <v>1.32545431439827</v>
      </c>
      <c r="M111" s="36" t="n">
        <v>4.0506439069246</v>
      </c>
      <c r="N111" s="36" t="n">
        <v>1.24693282341402</v>
      </c>
      <c r="O111" s="36" t="n">
        <f aca="false">SQRT(M111^2+N111^2)</f>
        <v>4.23822575222376</v>
      </c>
      <c r="P111" s="40" t="n">
        <f aca="false">IF(J111="","",MAX(0,J111-1.96*O111/100))</f>
        <v>0.68592302331843</v>
      </c>
      <c r="Q111" s="40" t="n">
        <f aca="false">IF(J111="","",MIN(1,J111+1.96*O111/100))</f>
        <v>0.852061472805601</v>
      </c>
      <c r="R111" s="32" t="str">
        <f aca="false">IF(L111="","",IF(ABS(L111)&lt;=O111,"Yes","No"))</f>
        <v>Yes</v>
      </c>
      <c r="S111" s="32" t="str">
        <f aca="false">IF(L111="","",IF(ABS(L111)&lt;=1.96*O111,"Yes","No"))</f>
        <v>Yes</v>
      </c>
      <c r="T111" s="59" t="n">
        <f aca="false">IF(D111="","",ROUND(SQRT(((D111+G111)*O111/100)^2+(J111*(D111+G111)*0.15591)^2),0))</f>
        <v>82</v>
      </c>
      <c r="U111" s="32"/>
    </row>
    <row r="112" customFormat="false" ht="15" hidden="false" customHeight="false" outlineLevel="0" collapsed="false">
      <c r="A112" s="32" t="s">
        <v>230</v>
      </c>
      <c r="B112" s="32" t="s">
        <v>293</v>
      </c>
      <c r="C112" s="32" t="s">
        <v>294</v>
      </c>
      <c r="D112" s="59" t="n">
        <v>573</v>
      </c>
      <c r="E112" s="59" t="n">
        <v>594</v>
      </c>
      <c r="F112" s="68" t="n">
        <f aca="false">IF(E112="","",D112-E112)</f>
        <v>-21</v>
      </c>
      <c r="G112" s="59" t="n">
        <v>226</v>
      </c>
      <c r="H112" s="59" t="n">
        <v>231</v>
      </c>
      <c r="I112" s="68" t="n">
        <f aca="false">IF(H112="","",G112-H112)</f>
        <v>-5</v>
      </c>
      <c r="J112" s="40" t="n">
        <f aca="false">IF(OR(D112="",D112+G112=0),"",D112/(D112+G112))</f>
        <v>0.717146433041302</v>
      </c>
      <c r="K112" s="40" t="n">
        <f aca="false">IF(E112="","",E112/(E112+H112))</f>
        <v>0.72</v>
      </c>
      <c r="L112" s="69" t="n">
        <f aca="false">IF(OR(K112="",J112=""),"",(J112-K112)*100)</f>
        <v>-0.285356695869832</v>
      </c>
      <c r="M112" s="36" t="n">
        <v>2.67523719068013</v>
      </c>
      <c r="N112" s="36" t="n">
        <v>1.24693282341402</v>
      </c>
      <c r="O112" s="36" t="n">
        <f aca="false">SQRT(M112^2+N112^2)</f>
        <v>2.95156492263094</v>
      </c>
      <c r="P112" s="40" t="n">
        <f aca="false">IF(J112="","",MAX(0,J112-1.96*O112/100))</f>
        <v>0.659295760557735</v>
      </c>
      <c r="Q112" s="40" t="n">
        <f aca="false">IF(J112="","",MIN(1,J112+1.96*O112/100))</f>
        <v>0.774997105524868</v>
      </c>
      <c r="R112" s="32" t="str">
        <f aca="false">IF(L112="","",IF(ABS(L112)&lt;=O112,"Yes","No"))</f>
        <v>Yes</v>
      </c>
      <c r="S112" s="32" t="str">
        <f aca="false">IF(L112="","",IF(ABS(L112)&lt;=1.96*O112,"Yes","No"))</f>
        <v>Yes</v>
      </c>
      <c r="T112" s="59" t="n">
        <f aca="false">IF(D112="","",ROUND(SQRT(((D112+G112)*O112/100)^2+(J112*(D112+G112)*0.09175)^2),0))</f>
        <v>58</v>
      </c>
      <c r="U112" s="32"/>
    </row>
    <row r="113" customFormat="false" ht="15" hidden="false" customHeight="false" outlineLevel="0" collapsed="false">
      <c r="A113" s="32" t="s">
        <v>230</v>
      </c>
      <c r="B113" s="32" t="s">
        <v>293</v>
      </c>
      <c r="C113" s="32" t="s">
        <v>295</v>
      </c>
      <c r="D113" s="59" t="n">
        <v>430</v>
      </c>
      <c r="E113" s="59" t="n">
        <v>415</v>
      </c>
      <c r="F113" s="68" t="n">
        <f aca="false">IF(E113="","",D113-E113)</f>
        <v>15</v>
      </c>
      <c r="G113" s="59" t="n">
        <v>185</v>
      </c>
      <c r="H113" s="59" t="n">
        <v>216</v>
      </c>
      <c r="I113" s="68" t="n">
        <f aca="false">IF(H113="","",G113-H113)</f>
        <v>-31</v>
      </c>
      <c r="J113" s="40" t="n">
        <f aca="false">IF(OR(D113="",D113+G113=0),"",D113/(D113+G113))</f>
        <v>0.699186991869919</v>
      </c>
      <c r="K113" s="40" t="n">
        <f aca="false">IF(E113="","",E113/(E113+H113))</f>
        <v>0.657686212361331</v>
      </c>
      <c r="L113" s="69" t="n">
        <f aca="false">IF(OR(K113="",J113=""),"",(J113-K113)*100)</f>
        <v>4.15007795085876</v>
      </c>
      <c r="M113" s="36" t="n">
        <v>4.0506439069246</v>
      </c>
      <c r="N113" s="36" t="n">
        <v>1.24693282341402</v>
      </c>
      <c r="O113" s="36" t="n">
        <f aca="false">SQRT(M113^2+N113^2)</f>
        <v>4.23822575222376</v>
      </c>
      <c r="P113" s="40" t="n">
        <f aca="false">IF(J113="","",MAX(0,J113-1.96*O113/100))</f>
        <v>0.616117767126333</v>
      </c>
      <c r="Q113" s="40" t="n">
        <f aca="false">IF(J113="","",MIN(1,J113+1.96*O113/100))</f>
        <v>0.782256216613504</v>
      </c>
      <c r="R113" s="32" t="str">
        <f aca="false">IF(L113="","",IF(ABS(L113)&lt;=O113,"Yes","No"))</f>
        <v>Yes</v>
      </c>
      <c r="S113" s="32" t="str">
        <f aca="false">IF(L113="","",IF(ABS(L113)&lt;=1.96*O113,"Yes","No"))</f>
        <v>Yes</v>
      </c>
      <c r="T113" s="59" t="n">
        <f aca="false">IF(D113="","",ROUND(SQRT(((D113+G113)*O113/100)^2+(J113*(D113+G113)*0.15591)^2),0))</f>
        <v>72</v>
      </c>
      <c r="U113" s="32"/>
    </row>
    <row r="114" customFormat="false" ht="15" hidden="false" customHeight="false" outlineLevel="0" collapsed="false">
      <c r="A114" s="32" t="s">
        <v>230</v>
      </c>
      <c r="B114" s="32" t="s">
        <v>293</v>
      </c>
      <c r="C114" s="32" t="s">
        <v>296</v>
      </c>
      <c r="D114" s="59" t="n">
        <v>426</v>
      </c>
      <c r="E114" s="59" t="n">
        <v>431</v>
      </c>
      <c r="F114" s="68" t="n">
        <f aca="false">IF(E114="","",D114-E114)</f>
        <v>-5</v>
      </c>
      <c r="G114" s="59" t="n">
        <v>168</v>
      </c>
      <c r="H114" s="59" t="n">
        <v>182</v>
      </c>
      <c r="I114" s="68" t="n">
        <f aca="false">IF(H114="","",G114-H114)</f>
        <v>-14</v>
      </c>
      <c r="J114" s="40" t="n">
        <f aca="false">IF(OR(D114="",D114+G114=0),"",D114/(D114+G114))</f>
        <v>0.717171717171717</v>
      </c>
      <c r="K114" s="40" t="n">
        <f aca="false">IF(E114="","",E114/(E114+H114))</f>
        <v>0.703099510603589</v>
      </c>
      <c r="L114" s="69" t="n">
        <f aca="false">IF(OR(K114="",J114=""),"",(J114-K114)*100)</f>
        <v>1.40722065681282</v>
      </c>
      <c r="M114" s="36" t="n">
        <v>4.0506439069246</v>
      </c>
      <c r="N114" s="36" t="n">
        <v>1.24693282341402</v>
      </c>
      <c r="O114" s="36" t="n">
        <f aca="false">SQRT(M114^2+N114^2)</f>
        <v>4.23822575222376</v>
      </c>
      <c r="P114" s="40" t="n">
        <f aca="false">IF(J114="","",MAX(0,J114-1.96*O114/100))</f>
        <v>0.634102492428132</v>
      </c>
      <c r="Q114" s="40" t="n">
        <f aca="false">IF(J114="","",MIN(1,J114+1.96*O114/100))</f>
        <v>0.800240941915303</v>
      </c>
      <c r="R114" s="32" t="str">
        <f aca="false">IF(L114="","",IF(ABS(L114)&lt;=O114,"Yes","No"))</f>
        <v>Yes</v>
      </c>
      <c r="S114" s="32" t="str">
        <f aca="false">IF(L114="","",IF(ABS(L114)&lt;=1.96*O114,"Yes","No"))</f>
        <v>Yes</v>
      </c>
      <c r="T114" s="59" t="n">
        <f aca="false">IF(D114="","",ROUND(SQRT(((D114+G114)*O114/100)^2+(J114*(D114+G114)*0.15591)^2),0))</f>
        <v>71</v>
      </c>
      <c r="U114" s="32"/>
    </row>
    <row r="115" customFormat="false" ht="15" hidden="false" customHeight="false" outlineLevel="0" collapsed="false">
      <c r="A115" s="32" t="s">
        <v>230</v>
      </c>
      <c r="B115" s="32" t="s">
        <v>293</v>
      </c>
      <c r="C115" s="32" t="s">
        <v>297</v>
      </c>
      <c r="D115" s="59" t="n">
        <v>465</v>
      </c>
      <c r="E115" s="59" t="n">
        <v>468</v>
      </c>
      <c r="F115" s="68" t="n">
        <f aca="false">IF(E115="","",D115-E115)</f>
        <v>-3</v>
      </c>
      <c r="G115" s="59" t="n">
        <v>211</v>
      </c>
      <c r="H115" s="59" t="n">
        <v>214</v>
      </c>
      <c r="I115" s="68" t="n">
        <f aca="false">IF(H115="","",G115-H115)</f>
        <v>-3</v>
      </c>
      <c r="J115" s="40" t="n">
        <f aca="false">IF(OR(D115="",D115+G115=0),"",D115/(D115+G115))</f>
        <v>0.687869822485207</v>
      </c>
      <c r="K115" s="40" t="n">
        <f aca="false">IF(E115="","",E115/(E115+H115))</f>
        <v>0.686217008797654</v>
      </c>
      <c r="L115" s="69" t="n">
        <f aca="false">IF(OR(K115="",J115=""),"",(J115-K115)*100)</f>
        <v>0.165281368755321</v>
      </c>
      <c r="M115" s="36" t="n">
        <v>4.0506439069246</v>
      </c>
      <c r="N115" s="36" t="n">
        <v>1.24693282341402</v>
      </c>
      <c r="O115" s="36" t="n">
        <f aca="false">SQRT(M115^2+N115^2)</f>
        <v>4.23822575222376</v>
      </c>
      <c r="P115" s="40" t="n">
        <f aca="false">IF(J115="","",MAX(0,J115-1.96*O115/100))</f>
        <v>0.604800597741622</v>
      </c>
      <c r="Q115" s="40" t="n">
        <f aca="false">IF(J115="","",MIN(1,J115+1.96*O115/100))</f>
        <v>0.770939047228793</v>
      </c>
      <c r="R115" s="32" t="str">
        <f aca="false">IF(L115="","",IF(ABS(L115)&lt;=O115,"Yes","No"))</f>
        <v>Yes</v>
      </c>
      <c r="S115" s="32" t="str">
        <f aca="false">IF(L115="","",IF(ABS(L115)&lt;=1.96*O115,"Yes","No"))</f>
        <v>Yes</v>
      </c>
      <c r="T115" s="59" t="n">
        <f aca="false">IF(D115="","",ROUND(SQRT(((D115+G115)*O115/100)^2+(J115*(D115+G115)*0.15591)^2),0))</f>
        <v>78</v>
      </c>
      <c r="U115" s="32"/>
    </row>
    <row r="116" customFormat="false" ht="15" hidden="false" customHeight="false" outlineLevel="0" collapsed="false">
      <c r="A116" s="32" t="s">
        <v>230</v>
      </c>
      <c r="B116" s="32" t="s">
        <v>293</v>
      </c>
      <c r="C116" s="32" t="s">
        <v>298</v>
      </c>
      <c r="D116" s="59" t="n">
        <v>753</v>
      </c>
      <c r="E116" s="59" t="n">
        <v>812</v>
      </c>
      <c r="F116" s="68" t="n">
        <f aca="false">IF(E116="","",D116-E116)</f>
        <v>-59</v>
      </c>
      <c r="G116" s="59" t="n">
        <v>402</v>
      </c>
      <c r="H116" s="59" t="n">
        <v>418</v>
      </c>
      <c r="I116" s="68" t="n">
        <f aca="false">IF(H116="","",G116-H116)</f>
        <v>-16</v>
      </c>
      <c r="J116" s="40" t="n">
        <f aca="false">IF(OR(D116="",D116+G116=0),"",D116/(D116+G116))</f>
        <v>0.651948051948052</v>
      </c>
      <c r="K116" s="40" t="n">
        <f aca="false">IF(E116="","",E116/(E116+H116))</f>
        <v>0.660162601626016</v>
      </c>
      <c r="L116" s="69" t="n">
        <f aca="false">IF(OR(K116="",J116=""),"",(J116-K116)*100)</f>
        <v>-0.821454967796431</v>
      </c>
      <c r="M116" s="36" t="n">
        <v>2.67523719068013</v>
      </c>
      <c r="N116" s="36" t="n">
        <v>1.24693282341402</v>
      </c>
      <c r="O116" s="36" t="n">
        <f aca="false">SQRT(M116^2+N116^2)</f>
        <v>2.95156492263094</v>
      </c>
      <c r="P116" s="40" t="n">
        <f aca="false">IF(J116="","",MAX(0,J116-1.96*O116/100))</f>
        <v>0.594097379464486</v>
      </c>
      <c r="Q116" s="40" t="n">
        <f aca="false">IF(J116="","",MIN(1,J116+1.96*O116/100))</f>
        <v>0.709798724431618</v>
      </c>
      <c r="R116" s="32" t="str">
        <f aca="false">IF(L116="","",IF(ABS(L116)&lt;=O116,"Yes","No"))</f>
        <v>Yes</v>
      </c>
      <c r="S116" s="32" t="str">
        <f aca="false">IF(L116="","",IF(ABS(L116)&lt;=1.96*O116,"Yes","No"))</f>
        <v>Yes</v>
      </c>
      <c r="T116" s="59" t="n">
        <f aca="false">IF(D116="","",ROUND(SQRT(((D116+G116)*O116/100)^2+(J116*(D116+G116)*0.09175)^2),0))</f>
        <v>77</v>
      </c>
      <c r="U116" s="32"/>
    </row>
    <row r="117" customFormat="false" ht="15" hidden="false" customHeight="false" outlineLevel="0" collapsed="false">
      <c r="A117" s="32" t="s">
        <v>230</v>
      </c>
      <c r="B117" s="32" t="s">
        <v>293</v>
      </c>
      <c r="C117" s="32" t="s">
        <v>299</v>
      </c>
      <c r="D117" s="59" t="n">
        <v>497</v>
      </c>
      <c r="E117" s="59" t="n">
        <v>499</v>
      </c>
      <c r="F117" s="68" t="n">
        <f aca="false">IF(E117="","",D117-E117)</f>
        <v>-2</v>
      </c>
      <c r="G117" s="59" t="n">
        <v>289</v>
      </c>
      <c r="H117" s="59" t="n">
        <v>308</v>
      </c>
      <c r="I117" s="68" t="n">
        <f aca="false">IF(H117="","",G117-H117)</f>
        <v>-19</v>
      </c>
      <c r="J117" s="40" t="n">
        <f aca="false">IF(OR(D117="",D117+G117=0),"",D117/(D117+G117))</f>
        <v>0.632315521628499</v>
      </c>
      <c r="K117" s="40" t="n">
        <f aca="false">IF(E117="","",E117/(E117+H117))</f>
        <v>0.618339529120198</v>
      </c>
      <c r="L117" s="69" t="n">
        <f aca="false">IF(OR(K117="",J117=""),"",(J117-K117)*100)</f>
        <v>1.39759925083004</v>
      </c>
      <c r="M117" s="36" t="n">
        <v>2.67523719068013</v>
      </c>
      <c r="N117" s="36" t="n">
        <v>1.24693282341402</v>
      </c>
      <c r="O117" s="36" t="n">
        <f aca="false">SQRT(M117^2+N117^2)</f>
        <v>2.95156492263094</v>
      </c>
      <c r="P117" s="40" t="n">
        <f aca="false">IF(J117="","",MAX(0,J117-1.96*O117/100))</f>
        <v>0.574464849144932</v>
      </c>
      <c r="Q117" s="40" t="n">
        <f aca="false">IF(J117="","",MIN(1,J117+1.96*O117/100))</f>
        <v>0.690166194112065</v>
      </c>
      <c r="R117" s="32" t="str">
        <f aca="false">IF(L117="","",IF(ABS(L117)&lt;=O117,"Yes","No"))</f>
        <v>Yes</v>
      </c>
      <c r="S117" s="32" t="str">
        <f aca="false">IF(L117="","",IF(ABS(L117)&lt;=1.96*O117,"Yes","No"))</f>
        <v>Yes</v>
      </c>
      <c r="T117" s="59" t="n">
        <f aca="false">IF(D117="","",ROUND(SQRT(((D117+G117)*O117/100)^2+(J117*(D117+G117)*0.09175)^2),0))</f>
        <v>51</v>
      </c>
      <c r="U117" s="32"/>
    </row>
    <row r="118" customFormat="false" ht="15" hidden="false" customHeight="false" outlineLevel="0" collapsed="false">
      <c r="A118" s="32" t="s">
        <v>230</v>
      </c>
      <c r="B118" s="32" t="s">
        <v>293</v>
      </c>
      <c r="C118" s="32" t="s">
        <v>300</v>
      </c>
      <c r="D118" s="59" t="n">
        <v>586</v>
      </c>
      <c r="E118" s="59" t="n">
        <v>596</v>
      </c>
      <c r="F118" s="68" t="n">
        <f aca="false">IF(E118="","",D118-E118)</f>
        <v>-10</v>
      </c>
      <c r="G118" s="59" t="n">
        <v>406</v>
      </c>
      <c r="H118" s="59" t="n">
        <v>436</v>
      </c>
      <c r="I118" s="68" t="n">
        <f aca="false">IF(H118="","",G118-H118)</f>
        <v>-30</v>
      </c>
      <c r="J118" s="40" t="n">
        <f aca="false">IF(OR(D118="",D118+G118=0),"",D118/(D118+G118))</f>
        <v>0.590725806451613</v>
      </c>
      <c r="K118" s="40" t="n">
        <f aca="false">IF(E118="","",E118/(E118+H118))</f>
        <v>0.577519379844961</v>
      </c>
      <c r="L118" s="69" t="n">
        <f aca="false">IF(OR(K118="",J118=""),"",(J118-K118)*100)</f>
        <v>1.32064266066516</v>
      </c>
      <c r="M118" s="36" t="n">
        <v>2.67523719068013</v>
      </c>
      <c r="N118" s="36" t="n">
        <v>1.24693282341402</v>
      </c>
      <c r="O118" s="36" t="n">
        <f aca="false">SQRT(M118^2+N118^2)</f>
        <v>2.95156492263094</v>
      </c>
      <c r="P118" s="40" t="n">
        <f aca="false">IF(J118="","",MAX(0,J118-1.96*O118/100))</f>
        <v>0.532875133968046</v>
      </c>
      <c r="Q118" s="40" t="n">
        <f aca="false">IF(J118="","",MIN(1,J118+1.96*O118/100))</f>
        <v>0.648576478935179</v>
      </c>
      <c r="R118" s="32" t="str">
        <f aca="false">IF(L118="","",IF(ABS(L118)&lt;=O118,"Yes","No"))</f>
        <v>Yes</v>
      </c>
      <c r="S118" s="32" t="str">
        <f aca="false">IF(L118="","",IF(ABS(L118)&lt;=1.96*O118,"Yes","No"))</f>
        <v>Yes</v>
      </c>
      <c r="T118" s="59" t="n">
        <f aca="false">IF(D118="","",ROUND(SQRT(((D118+G118)*O118/100)^2+(J118*(D118+G118)*0.09175)^2),0))</f>
        <v>61</v>
      </c>
      <c r="U118" s="32"/>
    </row>
    <row r="119" customFormat="false" ht="15" hidden="false" customHeight="false" outlineLevel="0" collapsed="false">
      <c r="A119" s="32" t="s">
        <v>230</v>
      </c>
      <c r="B119" s="32" t="s">
        <v>293</v>
      </c>
      <c r="C119" s="32" t="s">
        <v>301</v>
      </c>
      <c r="D119" s="59" t="n">
        <v>686</v>
      </c>
      <c r="E119" s="59" t="n">
        <v>646</v>
      </c>
      <c r="F119" s="68" t="n">
        <f aca="false">IF(E119="","",D119-E119)</f>
        <v>40</v>
      </c>
      <c r="G119" s="59" t="n">
        <v>435</v>
      </c>
      <c r="H119" s="59" t="n">
        <v>453</v>
      </c>
      <c r="I119" s="68" t="n">
        <f aca="false">IF(H119="","",G119-H119)</f>
        <v>-18</v>
      </c>
      <c r="J119" s="40" t="n">
        <f aca="false">IF(OR(D119="",D119+G119=0),"",D119/(D119+G119))</f>
        <v>0.611953612845674</v>
      </c>
      <c r="K119" s="40" t="n">
        <f aca="false">IF(E119="","",E119/(E119+H119))</f>
        <v>0.587807097361238</v>
      </c>
      <c r="L119" s="69" t="n">
        <f aca="false">IF(OR(K119="",J119=""),"",(J119-K119)*100)</f>
        <v>2.4146515484436</v>
      </c>
      <c r="M119" s="36" t="n">
        <v>2.67523719068013</v>
      </c>
      <c r="N119" s="36" t="n">
        <v>1.24693282341402</v>
      </c>
      <c r="O119" s="36" t="n">
        <f aca="false">SQRT(M119^2+N119^2)</f>
        <v>2.95156492263094</v>
      </c>
      <c r="P119" s="40" t="n">
        <f aca="false">IF(J119="","",MAX(0,J119-1.96*O119/100))</f>
        <v>0.554102940362107</v>
      </c>
      <c r="Q119" s="40" t="n">
        <f aca="false">IF(J119="","",MIN(1,J119+1.96*O119/100))</f>
        <v>0.66980428532924</v>
      </c>
      <c r="R119" s="32" t="str">
        <f aca="false">IF(L119="","",IF(ABS(L119)&lt;=O119,"Yes","No"))</f>
        <v>Yes</v>
      </c>
      <c r="S119" s="32" t="str">
        <f aca="false">IF(L119="","",IF(ABS(L119)&lt;=1.96*O119,"Yes","No"))</f>
        <v>Yes</v>
      </c>
      <c r="T119" s="59" t="n">
        <f aca="false">IF(D119="","",ROUND(SQRT(((D119+G119)*O119/100)^2+(J119*(D119+G119)*0.09175)^2),0))</f>
        <v>71</v>
      </c>
      <c r="U119" s="32"/>
    </row>
    <row r="120" customFormat="false" ht="15" hidden="false" customHeight="false" outlineLevel="0" collapsed="false">
      <c r="A120" s="32" t="s">
        <v>230</v>
      </c>
      <c r="B120" s="32" t="s">
        <v>293</v>
      </c>
      <c r="C120" s="32" t="s">
        <v>302</v>
      </c>
      <c r="D120" s="59" t="n">
        <v>536</v>
      </c>
      <c r="E120" s="59" t="n">
        <v>534</v>
      </c>
      <c r="F120" s="68" t="n">
        <f aca="false">IF(E120="","",D120-E120)</f>
        <v>2</v>
      </c>
      <c r="G120" s="59" t="n">
        <v>298</v>
      </c>
      <c r="H120" s="59" t="n">
        <v>314</v>
      </c>
      <c r="I120" s="68" t="n">
        <f aca="false">IF(H120="","",G120-H120)</f>
        <v>-16</v>
      </c>
      <c r="J120" s="40" t="n">
        <f aca="false">IF(OR(D120="",D120+G120=0),"",D120/(D120+G120))</f>
        <v>0.642685851318945</v>
      </c>
      <c r="K120" s="40" t="n">
        <f aca="false">IF(E120="","",E120/(E120+H120))</f>
        <v>0.629716981132076</v>
      </c>
      <c r="L120" s="69" t="n">
        <f aca="false">IF(OR(K120="",J120=""),"",(J120-K120)*100)</f>
        <v>1.29688701868693</v>
      </c>
      <c r="M120" s="36" t="n">
        <v>2.67523719068013</v>
      </c>
      <c r="N120" s="36" t="n">
        <v>1.24693282341402</v>
      </c>
      <c r="O120" s="36" t="n">
        <f aca="false">SQRT(M120^2+N120^2)</f>
        <v>2.95156492263094</v>
      </c>
      <c r="P120" s="40" t="n">
        <f aca="false">IF(J120="","",MAX(0,J120-1.96*O120/100))</f>
        <v>0.584835178835378</v>
      </c>
      <c r="Q120" s="40" t="n">
        <f aca="false">IF(J120="","",MIN(1,J120+1.96*O120/100))</f>
        <v>0.700536523802511</v>
      </c>
      <c r="R120" s="32" t="str">
        <f aca="false">IF(L120="","",IF(ABS(L120)&lt;=O120,"Yes","No"))</f>
        <v>Yes</v>
      </c>
      <c r="S120" s="32" t="str">
        <f aca="false">IF(L120="","",IF(ABS(L120)&lt;=1.96*O120,"Yes","No"))</f>
        <v>Yes</v>
      </c>
      <c r="T120" s="59" t="n">
        <f aca="false">IF(D120="","",ROUND(SQRT(((D120+G120)*O120/100)^2+(J120*(D120+G120)*0.09175)^2),0))</f>
        <v>55</v>
      </c>
      <c r="U120" s="32"/>
    </row>
    <row r="121" customFormat="false" ht="15" hidden="false" customHeight="false" outlineLevel="0" collapsed="false">
      <c r="A121" s="32" t="s">
        <v>230</v>
      </c>
      <c r="B121" s="32" t="s">
        <v>293</v>
      </c>
      <c r="C121" s="32" t="s">
        <v>303</v>
      </c>
      <c r="D121" s="59" t="n">
        <v>430</v>
      </c>
      <c r="E121" s="59" t="n">
        <v>393</v>
      </c>
      <c r="F121" s="68" t="n">
        <f aca="false">IF(E121="","",D121-E121)</f>
        <v>37</v>
      </c>
      <c r="G121" s="59" t="n">
        <v>315</v>
      </c>
      <c r="H121" s="59" t="n">
        <v>318</v>
      </c>
      <c r="I121" s="68" t="n">
        <f aca="false">IF(H121="","",G121-H121)</f>
        <v>-3</v>
      </c>
      <c r="J121" s="40" t="n">
        <f aca="false">IF(OR(D121="",D121+G121=0),"",D121/(D121+G121))</f>
        <v>0.577181208053691</v>
      </c>
      <c r="K121" s="40" t="n">
        <f aca="false">IF(E121="","",E121/(E121+H121))</f>
        <v>0.552742616033755</v>
      </c>
      <c r="L121" s="69" t="n">
        <f aca="false">IF(OR(K121="",J121=""),"",(J121-K121)*100)</f>
        <v>2.4438592019936</v>
      </c>
      <c r="M121" s="36" t="n">
        <v>2.67523719068013</v>
      </c>
      <c r="N121" s="36" t="n">
        <v>1.24693282341402</v>
      </c>
      <c r="O121" s="36" t="n">
        <f aca="false">SQRT(M121^2+N121^2)</f>
        <v>2.95156492263094</v>
      </c>
      <c r="P121" s="40" t="n">
        <f aca="false">IF(J121="","",MAX(0,J121-1.96*O121/100))</f>
        <v>0.519330535570125</v>
      </c>
      <c r="Q121" s="40" t="n">
        <f aca="false">IF(J121="","",MIN(1,J121+1.96*O121/100))</f>
        <v>0.635031880537258</v>
      </c>
      <c r="R121" s="32" t="str">
        <f aca="false">IF(L121="","",IF(ABS(L121)&lt;=O121,"Yes","No"))</f>
        <v>Yes</v>
      </c>
      <c r="S121" s="32" t="str">
        <f aca="false">IF(L121="","",IF(ABS(L121)&lt;=1.96*O121,"Yes","No"))</f>
        <v>Yes</v>
      </c>
      <c r="T121" s="59" t="n">
        <f aca="false">IF(D121="","",ROUND(SQRT(((D121+G121)*O121/100)^2+(J121*(D121+G121)*0.09175)^2),0))</f>
        <v>45</v>
      </c>
      <c r="U121" s="32"/>
    </row>
    <row r="122" customFormat="false" ht="15" hidden="false" customHeight="false" outlineLevel="0" collapsed="false">
      <c r="A122" s="32" t="s">
        <v>230</v>
      </c>
      <c r="B122" s="32" t="s">
        <v>293</v>
      </c>
      <c r="C122" s="32" t="s">
        <v>304</v>
      </c>
      <c r="D122" s="59" t="n">
        <v>555</v>
      </c>
      <c r="E122" s="59" t="n">
        <v>563</v>
      </c>
      <c r="F122" s="68" t="n">
        <f aca="false">IF(E122="","",D122-E122)</f>
        <v>-8</v>
      </c>
      <c r="G122" s="59" t="n">
        <v>320</v>
      </c>
      <c r="H122" s="59" t="n">
        <v>322</v>
      </c>
      <c r="I122" s="68" t="n">
        <f aca="false">IF(H122="","",G122-H122)</f>
        <v>-2</v>
      </c>
      <c r="J122" s="40" t="n">
        <f aca="false">IF(OR(D122="",D122+G122=0),"",D122/(D122+G122))</f>
        <v>0.634285714285714</v>
      </c>
      <c r="K122" s="40" t="n">
        <f aca="false">IF(E122="","",E122/(E122+H122))</f>
        <v>0.636158192090396</v>
      </c>
      <c r="L122" s="69" t="n">
        <f aca="false">IF(OR(K122="",J122=""),"",(J122-K122)*100)</f>
        <v>-0.187247780468125</v>
      </c>
      <c r="M122" s="36" t="n">
        <v>2.67523719068013</v>
      </c>
      <c r="N122" s="36" t="n">
        <v>1.24693282341402</v>
      </c>
      <c r="O122" s="36" t="n">
        <f aca="false">SQRT(M122^2+N122^2)</f>
        <v>2.95156492263094</v>
      </c>
      <c r="P122" s="40" t="n">
        <f aca="false">IF(J122="","",MAX(0,J122-1.96*O122/100))</f>
        <v>0.576435041802148</v>
      </c>
      <c r="Q122" s="40" t="n">
        <f aca="false">IF(J122="","",MIN(1,J122+1.96*O122/100))</f>
        <v>0.692136386769281</v>
      </c>
      <c r="R122" s="32" t="str">
        <f aca="false">IF(L122="","",IF(ABS(L122)&lt;=O122,"Yes","No"))</f>
        <v>Yes</v>
      </c>
      <c r="S122" s="32" t="str">
        <f aca="false">IF(L122="","",IF(ABS(L122)&lt;=1.96*O122,"Yes","No"))</f>
        <v>Yes</v>
      </c>
      <c r="T122" s="59" t="n">
        <f aca="false">IF(D122="","",ROUND(SQRT(((D122+G122)*O122/100)^2+(J122*(D122+G122)*0.09175)^2),0))</f>
        <v>57</v>
      </c>
      <c r="U122" s="32"/>
    </row>
    <row r="123" customFormat="false" ht="15" hidden="false" customHeight="false" outlineLevel="0" collapsed="false">
      <c r="A123" s="32" t="s">
        <v>230</v>
      </c>
      <c r="B123" s="32" t="s">
        <v>293</v>
      </c>
      <c r="C123" s="32" t="s">
        <v>305</v>
      </c>
      <c r="D123" s="59" t="n">
        <v>532</v>
      </c>
      <c r="E123" s="59" t="n">
        <v>534</v>
      </c>
      <c r="F123" s="68" t="n">
        <f aca="false">IF(E123="","",D123-E123)</f>
        <v>-2</v>
      </c>
      <c r="G123" s="59" t="n">
        <v>353</v>
      </c>
      <c r="H123" s="59" t="n">
        <v>376</v>
      </c>
      <c r="I123" s="68" t="n">
        <f aca="false">IF(H123="","",G123-H123)</f>
        <v>-23</v>
      </c>
      <c r="J123" s="40" t="n">
        <f aca="false">IF(OR(D123="",D123+G123=0),"",D123/(D123+G123))</f>
        <v>0.601129943502825</v>
      </c>
      <c r="K123" s="40" t="n">
        <f aca="false">IF(E123="","",E123/(E123+H123))</f>
        <v>0.586813186813187</v>
      </c>
      <c r="L123" s="69" t="n">
        <f aca="false">IF(OR(K123="",J123=""),"",(J123-K123)*100)</f>
        <v>1.43167566896381</v>
      </c>
      <c r="M123" s="36" t="n">
        <v>2.67523719068013</v>
      </c>
      <c r="N123" s="36" t="n">
        <v>1.24693282341402</v>
      </c>
      <c r="O123" s="36" t="n">
        <f aca="false">SQRT(M123^2+N123^2)</f>
        <v>2.95156492263094</v>
      </c>
      <c r="P123" s="40" t="n">
        <f aca="false">IF(J123="","",MAX(0,J123-1.96*O123/100))</f>
        <v>0.543279271019258</v>
      </c>
      <c r="Q123" s="40" t="n">
        <f aca="false">IF(J123="","",MIN(1,J123+1.96*O123/100))</f>
        <v>0.658980615986391</v>
      </c>
      <c r="R123" s="32" t="str">
        <f aca="false">IF(L123="","",IF(ABS(L123)&lt;=O123,"Yes","No"))</f>
        <v>Yes</v>
      </c>
      <c r="S123" s="32" t="str">
        <f aca="false">IF(L123="","",IF(ABS(L123)&lt;=1.96*O123,"Yes","No"))</f>
        <v>Yes</v>
      </c>
      <c r="T123" s="59" t="n">
        <f aca="false">IF(D123="","",ROUND(SQRT(((D123+G123)*O123/100)^2+(J123*(D123+G123)*0.09175)^2),0))</f>
        <v>55</v>
      </c>
      <c r="U123" s="32"/>
    </row>
    <row r="124" customFormat="false" ht="15" hidden="false" customHeight="false" outlineLevel="0" collapsed="false">
      <c r="A124" s="32" t="s">
        <v>230</v>
      </c>
      <c r="B124" s="32" t="s">
        <v>306</v>
      </c>
      <c r="C124" s="32" t="s">
        <v>307</v>
      </c>
      <c r="D124" s="59" t="n">
        <v>618</v>
      </c>
      <c r="E124" s="59" t="n">
        <v>553</v>
      </c>
      <c r="F124" s="68" t="n">
        <f aca="false">IF(E124="","",D124-E124)</f>
        <v>65</v>
      </c>
      <c r="G124" s="59" t="n">
        <v>403</v>
      </c>
      <c r="H124" s="59" t="n">
        <v>418</v>
      </c>
      <c r="I124" s="68" t="n">
        <f aca="false">IF(H124="","",G124-H124)</f>
        <v>-15</v>
      </c>
      <c r="J124" s="40" t="n">
        <f aca="false">IF(OR(D124="",D124+G124=0),"",D124/(D124+G124))</f>
        <v>0.605288932419197</v>
      </c>
      <c r="K124" s="40" t="n">
        <f aca="false">IF(E124="","",E124/(E124+H124))</f>
        <v>0.56951596292482</v>
      </c>
      <c r="L124" s="69" t="n">
        <f aca="false">IF(OR(K124="",J124=""),"",(J124-K124)*100)</f>
        <v>3.57729694943771</v>
      </c>
      <c r="M124" s="36" t="n">
        <v>2.67523719068013</v>
      </c>
      <c r="N124" s="36" t="n">
        <v>1.24693282341402</v>
      </c>
      <c r="O124" s="36" t="n">
        <f aca="false">SQRT(M124^2+N124^2)</f>
        <v>2.95156492263094</v>
      </c>
      <c r="P124" s="40" t="n">
        <f aca="false">IF(J124="","",MAX(0,J124-1.96*O124/100))</f>
        <v>0.54743825993563</v>
      </c>
      <c r="Q124" s="40" t="n">
        <f aca="false">IF(J124="","",MIN(1,J124+1.96*O124/100))</f>
        <v>0.663139604902763</v>
      </c>
      <c r="R124" s="32" t="str">
        <f aca="false">IF(L124="","",IF(ABS(L124)&lt;=O124,"Yes","No"))</f>
        <v>No</v>
      </c>
      <c r="S124" s="32" t="str">
        <f aca="false">IF(L124="","",IF(ABS(L124)&lt;=1.96*O124,"Yes","No"))</f>
        <v>Yes</v>
      </c>
      <c r="T124" s="59" t="n">
        <f aca="false">IF(D124="","",ROUND(SQRT(((D124+G124)*O124/100)^2+(J124*(D124+G124)*0.09175)^2),0))</f>
        <v>64</v>
      </c>
      <c r="U124" s="32"/>
    </row>
    <row r="125" customFormat="false" ht="15" hidden="false" customHeight="false" outlineLevel="0" collapsed="false">
      <c r="A125" s="32" t="s">
        <v>230</v>
      </c>
      <c r="B125" s="32" t="s">
        <v>306</v>
      </c>
      <c r="C125" s="32" t="s">
        <v>308</v>
      </c>
      <c r="D125" s="59" t="n">
        <v>482</v>
      </c>
      <c r="E125" s="59" t="n">
        <v>491</v>
      </c>
      <c r="F125" s="68" t="n">
        <f aca="false">IF(E125="","",D125-E125)</f>
        <v>-9</v>
      </c>
      <c r="G125" s="59" t="n">
        <v>480</v>
      </c>
      <c r="H125" s="59" t="n">
        <v>541</v>
      </c>
      <c r="I125" s="68" t="n">
        <f aca="false">IF(H125="","",G125-H125)</f>
        <v>-61</v>
      </c>
      <c r="J125" s="40" t="n">
        <f aca="false">IF(OR(D125="",D125+G125=0),"",D125/(D125+G125))</f>
        <v>0.501039501039501</v>
      </c>
      <c r="K125" s="40" t="n">
        <f aca="false">IF(E125="","",E125/(E125+H125))</f>
        <v>0.47577519379845</v>
      </c>
      <c r="L125" s="69" t="n">
        <f aca="false">IF(OR(K125="",J125=""),"",(J125-K125)*100)</f>
        <v>2.52643072410514</v>
      </c>
      <c r="M125" s="36" t="n">
        <v>2.67523719068013</v>
      </c>
      <c r="N125" s="36" t="n">
        <v>1.24693282341402</v>
      </c>
      <c r="O125" s="36" t="n">
        <f aca="false">SQRT(M125^2+N125^2)</f>
        <v>2.95156492263094</v>
      </c>
      <c r="P125" s="40" t="n">
        <f aca="false">IF(J125="","",MAX(0,J125-1.96*O125/100))</f>
        <v>0.443188828555935</v>
      </c>
      <c r="Q125" s="40" t="n">
        <f aca="false">IF(J125="","",MIN(1,J125+1.96*O125/100))</f>
        <v>0.558890173523068</v>
      </c>
      <c r="R125" s="32" t="str">
        <f aca="false">IF(L125="","",IF(ABS(L125)&lt;=O125,"Yes","No"))</f>
        <v>Yes</v>
      </c>
      <c r="S125" s="32" t="str">
        <f aca="false">IF(L125="","",IF(ABS(L125)&lt;=1.96*O125,"Yes","No"))</f>
        <v>Yes</v>
      </c>
      <c r="T125" s="59" t="n">
        <f aca="false">IF(D125="","",ROUND(SQRT(((D125+G125)*O125/100)^2+(J125*(D125+G125)*0.09175)^2),0))</f>
        <v>53</v>
      </c>
      <c r="U125" s="32"/>
    </row>
    <row r="126" customFormat="false" ht="15" hidden="false" customHeight="false" outlineLevel="0" collapsed="false">
      <c r="A126" s="32" t="s">
        <v>230</v>
      </c>
      <c r="B126" s="32" t="s">
        <v>306</v>
      </c>
      <c r="C126" s="32" t="s">
        <v>309</v>
      </c>
      <c r="D126" s="59" t="n">
        <v>593</v>
      </c>
      <c r="E126" s="59" t="n">
        <v>538</v>
      </c>
      <c r="F126" s="68" t="n">
        <f aca="false">IF(E126="","",D126-E126)</f>
        <v>55</v>
      </c>
      <c r="G126" s="59" t="n">
        <v>465</v>
      </c>
      <c r="H126" s="59" t="n">
        <v>539</v>
      </c>
      <c r="I126" s="68" t="n">
        <f aca="false">IF(H126="","",G126-H126)</f>
        <v>-74</v>
      </c>
      <c r="J126" s="40" t="n">
        <f aca="false">IF(OR(D126="",D126+G126=0),"",D126/(D126+G126))</f>
        <v>0.560491493383743</v>
      </c>
      <c r="K126" s="40" t="n">
        <f aca="false">IF(E126="","",E126/(E126+H126))</f>
        <v>0.499535747446611</v>
      </c>
      <c r="L126" s="69" t="n">
        <f aca="false">IF(OR(K126="",J126=""),"",(J126-K126)*100)</f>
        <v>6.0955745937132</v>
      </c>
      <c r="M126" s="36" t="n">
        <v>2.67523719068013</v>
      </c>
      <c r="N126" s="36" t="n">
        <v>1.24693282341402</v>
      </c>
      <c r="O126" s="36" t="n">
        <f aca="false">SQRT(M126^2+N126^2)</f>
        <v>2.95156492263094</v>
      </c>
      <c r="P126" s="40" t="n">
        <f aca="false">IF(J126="","",MAX(0,J126-1.96*O126/100))</f>
        <v>0.502640820900177</v>
      </c>
      <c r="Q126" s="40" t="n">
        <f aca="false">IF(J126="","",MIN(1,J126+1.96*O126/100))</f>
        <v>0.618342165867309</v>
      </c>
      <c r="R126" s="32" t="str">
        <f aca="false">IF(L126="","",IF(ABS(L126)&lt;=O126,"Yes","No"))</f>
        <v>No</v>
      </c>
      <c r="S126" s="32" t="str">
        <f aca="false">IF(L126="","",IF(ABS(L126)&lt;=1.96*O126,"Yes","No"))</f>
        <v>No</v>
      </c>
      <c r="T126" s="59" t="n">
        <f aca="false">IF(D126="","",ROUND(SQRT(((D126+G126)*O126/100)^2+(J126*(D126+G126)*0.09175)^2),0))</f>
        <v>63</v>
      </c>
      <c r="U126" s="32"/>
    </row>
    <row r="127" customFormat="false" ht="15" hidden="false" customHeight="false" outlineLevel="0" collapsed="false">
      <c r="A127" s="32" t="s">
        <v>230</v>
      </c>
      <c r="B127" s="32" t="s">
        <v>310</v>
      </c>
      <c r="C127" s="32" t="s">
        <v>310</v>
      </c>
      <c r="D127" s="59" t="n">
        <v>749</v>
      </c>
      <c r="E127" s="59" t="n">
        <v>704</v>
      </c>
      <c r="F127" s="68" t="n">
        <f aca="false">IF(E127="","",D127-E127)</f>
        <v>45</v>
      </c>
      <c r="G127" s="59" t="n">
        <v>716</v>
      </c>
      <c r="H127" s="59" t="n">
        <v>792</v>
      </c>
      <c r="I127" s="68" t="n">
        <f aca="false">IF(H127="","",G127-H127)</f>
        <v>-76</v>
      </c>
      <c r="J127" s="40" t="n">
        <f aca="false">IF(OR(D127="",D127+G127=0),"",D127/(D127+G127))</f>
        <v>0.511262798634812</v>
      </c>
      <c r="K127" s="40" t="n">
        <f aca="false">IF(E127="","",E127/(E127+H127))</f>
        <v>0.470588235294118</v>
      </c>
      <c r="L127" s="69" t="n">
        <f aca="false">IF(OR(K127="",J127=""),"",(J127-K127)*100)</f>
        <v>4.06745633406946</v>
      </c>
      <c r="M127" s="36" t="n">
        <v>2.38127468065176</v>
      </c>
      <c r="N127" s="36" t="n">
        <v>1.24693282341402</v>
      </c>
      <c r="O127" s="36" t="n">
        <f aca="false">SQRT(M127^2+N127^2)</f>
        <v>2.68799378176743</v>
      </c>
      <c r="P127" s="40" t="n">
        <f aca="false">IF(J127="","",MAX(0,J127-1.96*O127/100))</f>
        <v>0.458578120512171</v>
      </c>
      <c r="Q127" s="40" t="n">
        <f aca="false">IF(J127="","",MIN(1,J127+1.96*O127/100))</f>
        <v>0.563947476757454</v>
      </c>
      <c r="R127" s="32" t="str">
        <f aca="false">IF(L127="","",IF(ABS(L127)&lt;=O127,"Yes","No"))</f>
        <v>No</v>
      </c>
      <c r="S127" s="32" t="str">
        <f aca="false">IF(L127="","",IF(ABS(L127)&lt;=1.96*O127,"Yes","No"))</f>
        <v>Yes</v>
      </c>
      <c r="T127" s="59" t="n">
        <f aca="false">IF(D127="","",ROUND(SQRT(((D127+G127)*O127/100)^2+(J127*(D127+G127)*0.08345)^2),0))</f>
        <v>74</v>
      </c>
      <c r="U127" s="32"/>
    </row>
    <row r="128" customFormat="false" ht="15" hidden="false" customHeight="false" outlineLevel="0" collapsed="false">
      <c r="A128" s="32" t="s">
        <v>230</v>
      </c>
      <c r="B128" s="32" t="s">
        <v>311</v>
      </c>
      <c r="C128" s="32" t="s">
        <v>312</v>
      </c>
      <c r="D128" s="59" t="n">
        <v>408</v>
      </c>
      <c r="E128" s="59" t="n">
        <v>389</v>
      </c>
      <c r="F128" s="68" t="n">
        <f aca="false">IF(E128="","",D128-E128)</f>
        <v>19</v>
      </c>
      <c r="G128" s="59" t="n">
        <v>328</v>
      </c>
      <c r="H128" s="59" t="n">
        <v>397</v>
      </c>
      <c r="I128" s="68" t="n">
        <f aca="false">IF(H128="","",G128-H128)</f>
        <v>-69</v>
      </c>
      <c r="J128" s="40" t="n">
        <f aca="false">IF(OR(D128="",D128+G128=0),"",D128/(D128+G128))</f>
        <v>0.554347826086957</v>
      </c>
      <c r="K128" s="40" t="n">
        <f aca="false">IF(E128="","",E128/(E128+H128))</f>
        <v>0.494910941475827</v>
      </c>
      <c r="L128" s="69" t="n">
        <f aca="false">IF(OR(K128="",J128=""),"",(J128-K128)*100)</f>
        <v>5.94368846111296</v>
      </c>
      <c r="M128" s="36" t="n">
        <v>4.0506439069246</v>
      </c>
      <c r="N128" s="36" t="n">
        <v>1.24693282341402</v>
      </c>
      <c r="O128" s="36" t="n">
        <f aca="false">SQRT(M128^2+N128^2)</f>
        <v>4.23822575222376</v>
      </c>
      <c r="P128" s="40" t="n">
        <f aca="false">IF(J128="","",MAX(0,J128-1.96*O128/100))</f>
        <v>0.471278601343371</v>
      </c>
      <c r="Q128" s="40" t="n">
        <f aca="false">IF(J128="","",MIN(1,J128+1.96*O128/100))</f>
        <v>0.637417050830542</v>
      </c>
      <c r="R128" s="32" t="str">
        <f aca="false">IF(L128="","",IF(ABS(L128)&lt;=O128,"Yes","No"))</f>
        <v>No</v>
      </c>
      <c r="S128" s="32" t="str">
        <f aca="false">IF(L128="","",IF(ABS(L128)&lt;=1.96*O128,"Yes","No"))</f>
        <v>Yes</v>
      </c>
      <c r="T128" s="59" t="n">
        <f aca="false">IF(D128="","",ROUND(SQRT(((D128+G128)*O128/100)^2+(J128*(D128+G128)*0.15591)^2),0))</f>
        <v>71</v>
      </c>
      <c r="U128" s="32"/>
    </row>
    <row r="129" customFormat="false" ht="15" hidden="false" customHeight="false" outlineLevel="0" collapsed="false">
      <c r="A129" s="32" t="s">
        <v>230</v>
      </c>
      <c r="B129" s="32" t="s">
        <v>311</v>
      </c>
      <c r="C129" s="32" t="s">
        <v>313</v>
      </c>
      <c r="D129" s="59" t="n">
        <v>535</v>
      </c>
      <c r="E129" s="59" t="n">
        <v>490</v>
      </c>
      <c r="F129" s="68" t="n">
        <f aca="false">IF(E129="","",D129-E129)</f>
        <v>45</v>
      </c>
      <c r="G129" s="59" t="n">
        <v>439</v>
      </c>
      <c r="H129" s="59" t="n">
        <v>474</v>
      </c>
      <c r="I129" s="68" t="n">
        <f aca="false">IF(H129="","",G129-H129)</f>
        <v>-35</v>
      </c>
      <c r="J129" s="40" t="n">
        <f aca="false">IF(OR(D129="",D129+G129=0),"",D129/(D129+G129))</f>
        <v>0.549281314168378</v>
      </c>
      <c r="K129" s="40" t="n">
        <f aca="false">IF(E129="","",E129/(E129+H129))</f>
        <v>0.508298755186722</v>
      </c>
      <c r="L129" s="69" t="n">
        <f aca="false">IF(OR(K129="",J129=""),"",(J129-K129)*100)</f>
        <v>4.09825589816558</v>
      </c>
      <c r="M129" s="36" t="n">
        <v>2.67523719068013</v>
      </c>
      <c r="N129" s="36" t="n">
        <v>1.24693282341402</v>
      </c>
      <c r="O129" s="36" t="n">
        <f aca="false">SQRT(M129^2+N129^2)</f>
        <v>2.95156492263094</v>
      </c>
      <c r="P129" s="40" t="n">
        <f aca="false">IF(J129="","",MAX(0,J129-1.96*O129/100))</f>
        <v>0.491430641684811</v>
      </c>
      <c r="Q129" s="40" t="n">
        <f aca="false">IF(J129="","",MIN(1,J129+1.96*O129/100))</f>
        <v>0.607131986651944</v>
      </c>
      <c r="R129" s="32" t="str">
        <f aca="false">IF(L129="","",IF(ABS(L129)&lt;=O129,"Yes","No"))</f>
        <v>No</v>
      </c>
      <c r="S129" s="32" t="str">
        <f aca="false">IF(L129="","",IF(ABS(L129)&lt;=1.96*O129,"Yes","No"))</f>
        <v>Yes</v>
      </c>
      <c r="T129" s="59" t="n">
        <f aca="false">IF(D129="","",ROUND(SQRT(((D129+G129)*O129/100)^2+(J129*(D129+G129)*0.09175)^2),0))</f>
        <v>57</v>
      </c>
      <c r="U129" s="32"/>
    </row>
    <row r="130" customFormat="false" ht="15" hidden="false" customHeight="false" outlineLevel="0" collapsed="false">
      <c r="A130" s="32" t="s">
        <v>230</v>
      </c>
      <c r="B130" s="32" t="s">
        <v>314</v>
      </c>
      <c r="C130" s="32" t="s">
        <v>315</v>
      </c>
      <c r="D130" s="59" t="n">
        <v>581</v>
      </c>
      <c r="E130" s="59" t="n">
        <v>575</v>
      </c>
      <c r="F130" s="68" t="n">
        <f aca="false">IF(E130="","",D130-E130)</f>
        <v>6</v>
      </c>
      <c r="G130" s="59" t="n">
        <v>471</v>
      </c>
      <c r="H130" s="59" t="n">
        <v>468</v>
      </c>
      <c r="I130" s="68" t="n">
        <f aca="false">IF(H130="","",G130-H130)</f>
        <v>3</v>
      </c>
      <c r="J130" s="40" t="n">
        <f aca="false">IF(OR(D130="",D130+G130=0),"",D130/(D130+G130))</f>
        <v>0.552281368821293</v>
      </c>
      <c r="K130" s="40" t="n">
        <f aca="false">IF(E130="","",E130/(E130+H130))</f>
        <v>0.551294343240652</v>
      </c>
      <c r="L130" s="69" t="n">
        <f aca="false">IF(OR(K130="",J130=""),"",(J130-K130)*100)</f>
        <v>0.0987025580640788</v>
      </c>
      <c r="M130" s="36" t="n">
        <v>2.67523719068013</v>
      </c>
      <c r="N130" s="36" t="n">
        <v>1.24693282341402</v>
      </c>
      <c r="O130" s="36" t="n">
        <f aca="false">SQRT(M130^2+N130^2)</f>
        <v>2.95156492263094</v>
      </c>
      <c r="P130" s="40" t="n">
        <f aca="false">IF(J130="","",MAX(0,J130-1.96*O130/100))</f>
        <v>0.494430696337726</v>
      </c>
      <c r="Q130" s="40" t="n">
        <f aca="false">IF(J130="","",MIN(1,J130+1.96*O130/100))</f>
        <v>0.610132041304859</v>
      </c>
      <c r="R130" s="32" t="str">
        <f aca="false">IF(L130="","",IF(ABS(L130)&lt;=O130,"Yes","No"))</f>
        <v>Yes</v>
      </c>
      <c r="S130" s="32" t="str">
        <f aca="false">IF(L130="","",IF(ABS(L130)&lt;=1.96*O130,"Yes","No"))</f>
        <v>Yes</v>
      </c>
      <c r="T130" s="59" t="n">
        <f aca="false">IF(D130="","",ROUND(SQRT(((D130+G130)*O130/100)^2+(J130*(D130+G130)*0.09175)^2),0))</f>
        <v>62</v>
      </c>
      <c r="U130" s="32"/>
    </row>
    <row r="131" customFormat="false" ht="15" hidden="false" customHeight="false" outlineLevel="0" collapsed="false">
      <c r="A131" s="32" t="s">
        <v>230</v>
      </c>
      <c r="B131" s="32" t="s">
        <v>314</v>
      </c>
      <c r="C131" s="32" t="s">
        <v>316</v>
      </c>
      <c r="D131" s="59" t="n">
        <v>536</v>
      </c>
      <c r="E131" s="59" t="n">
        <v>547</v>
      </c>
      <c r="F131" s="68" t="n">
        <f aca="false">IF(E131="","",D131-E131)</f>
        <v>-11</v>
      </c>
      <c r="G131" s="59" t="n">
        <v>491</v>
      </c>
      <c r="H131" s="59" t="n">
        <v>484</v>
      </c>
      <c r="I131" s="68" t="n">
        <f aca="false">IF(H131="","",G131-H131)</f>
        <v>7</v>
      </c>
      <c r="J131" s="40" t="n">
        <f aca="false">IF(OR(D131="",D131+G131=0),"",D131/(D131+G131))</f>
        <v>0.52190847127556</v>
      </c>
      <c r="K131" s="40" t="n">
        <f aca="false">IF(E131="","",E131/(E131+H131))</f>
        <v>0.530552861299709</v>
      </c>
      <c r="L131" s="69" t="n">
        <f aca="false">IF(OR(K131="",J131=""),"",(J131-K131)*100)</f>
        <v>-0.864439002414918</v>
      </c>
      <c r="M131" s="36" t="n">
        <v>2.67523719068013</v>
      </c>
      <c r="N131" s="36" t="n">
        <v>1.24693282341402</v>
      </c>
      <c r="O131" s="36" t="n">
        <f aca="false">SQRT(M131^2+N131^2)</f>
        <v>2.95156492263094</v>
      </c>
      <c r="P131" s="40" t="n">
        <f aca="false">IF(J131="","",MAX(0,J131-1.96*O131/100))</f>
        <v>0.464057798791993</v>
      </c>
      <c r="Q131" s="40" t="n">
        <f aca="false">IF(J131="","",MIN(1,J131+1.96*O131/100))</f>
        <v>0.579759143759126</v>
      </c>
      <c r="R131" s="32" t="str">
        <f aca="false">IF(L131="","",IF(ABS(L131)&lt;=O131,"Yes","No"))</f>
        <v>Yes</v>
      </c>
      <c r="S131" s="32" t="str">
        <f aca="false">IF(L131="","",IF(ABS(L131)&lt;=1.96*O131,"Yes","No"))</f>
        <v>Yes</v>
      </c>
      <c r="T131" s="59" t="n">
        <f aca="false">IF(D131="","",ROUND(SQRT(((D131+G131)*O131/100)^2+(J131*(D131+G131)*0.09175)^2),0))</f>
        <v>58</v>
      </c>
      <c r="U131" s="32"/>
    </row>
    <row r="132" customFormat="false" ht="15" hidden="false" customHeight="false" outlineLevel="0" collapsed="false">
      <c r="A132" s="32" t="s">
        <v>230</v>
      </c>
      <c r="B132" s="32" t="s">
        <v>314</v>
      </c>
      <c r="C132" s="32" t="s">
        <v>317</v>
      </c>
      <c r="D132" s="59" t="n">
        <v>671</v>
      </c>
      <c r="E132" s="59" t="n">
        <v>634</v>
      </c>
      <c r="F132" s="68" t="n">
        <f aca="false">IF(E132="","",D132-E132)</f>
        <v>37</v>
      </c>
      <c r="G132" s="59" t="n">
        <v>682</v>
      </c>
      <c r="H132" s="59" t="n">
        <v>695</v>
      </c>
      <c r="I132" s="68" t="n">
        <f aca="false">IF(H132="","",G132-H132)</f>
        <v>-13</v>
      </c>
      <c r="J132" s="40" t="n">
        <f aca="false">IF(OR(D132="",D132+G132=0),"",D132/(D132+G132))</f>
        <v>0.495934959349594</v>
      </c>
      <c r="K132" s="40" t="n">
        <f aca="false">IF(E132="","",E132/(E132+H132))</f>
        <v>0.477050413844996</v>
      </c>
      <c r="L132" s="69" t="n">
        <f aca="false">IF(OR(K132="",J132=""),"",(J132-K132)*100)</f>
        <v>1.88845455045972</v>
      </c>
      <c r="M132" s="36" t="n">
        <v>2.38127468065176</v>
      </c>
      <c r="N132" s="36" t="n">
        <v>1.24693282341402</v>
      </c>
      <c r="O132" s="36" t="n">
        <f aca="false">SQRT(M132^2+N132^2)</f>
        <v>2.68799378176743</v>
      </c>
      <c r="P132" s="40" t="n">
        <f aca="false">IF(J132="","",MAX(0,J132-1.96*O132/100))</f>
        <v>0.443250281226952</v>
      </c>
      <c r="Q132" s="40" t="n">
        <f aca="false">IF(J132="","",MIN(1,J132+1.96*O132/100))</f>
        <v>0.548619637472235</v>
      </c>
      <c r="R132" s="32" t="str">
        <f aca="false">IF(L132="","",IF(ABS(L132)&lt;=O132,"Yes","No"))</f>
        <v>Yes</v>
      </c>
      <c r="S132" s="32" t="str">
        <f aca="false">IF(L132="","",IF(ABS(L132)&lt;=1.96*O132,"Yes","No"))</f>
        <v>Yes</v>
      </c>
      <c r="T132" s="59" t="n">
        <f aca="false">IF(D132="","",ROUND(SQRT(((D132+G132)*O132/100)^2+(J132*(D132+G132)*0.08345)^2),0))</f>
        <v>67</v>
      </c>
      <c r="U132" s="32"/>
    </row>
    <row r="133" customFormat="false" ht="15" hidden="false" customHeight="false" outlineLevel="0" collapsed="false">
      <c r="A133" s="32" t="s">
        <v>230</v>
      </c>
      <c r="B133" s="32" t="s">
        <v>314</v>
      </c>
      <c r="C133" s="32" t="s">
        <v>318</v>
      </c>
      <c r="D133" s="59" t="n">
        <v>688</v>
      </c>
      <c r="E133" s="59" t="n">
        <v>683</v>
      </c>
      <c r="F133" s="68" t="n">
        <f aca="false">IF(E133="","",D133-E133)</f>
        <v>5</v>
      </c>
      <c r="G133" s="59" t="n">
        <v>551</v>
      </c>
      <c r="H133" s="59" t="n">
        <v>546</v>
      </c>
      <c r="I133" s="68" t="n">
        <f aca="false">IF(H133="","",G133-H133)</f>
        <v>5</v>
      </c>
      <c r="J133" s="40" t="n">
        <f aca="false">IF(OR(D133="",D133+G133=0),"",D133/(D133+G133))</f>
        <v>0.555286521388216</v>
      </c>
      <c r="K133" s="40" t="n">
        <f aca="false">IF(E133="","",E133/(E133+H133))</f>
        <v>0.555736371033361</v>
      </c>
      <c r="L133" s="69" t="n">
        <f aca="false">IF(OR(K133="",J133=""),"",(J133-K133)*100)</f>
        <v>-0.0449849645144163</v>
      </c>
      <c r="M133" s="36" t="n">
        <v>2.38127468065176</v>
      </c>
      <c r="N133" s="36" t="n">
        <v>1.24693282341402</v>
      </c>
      <c r="O133" s="36" t="n">
        <f aca="false">SQRT(M133^2+N133^2)</f>
        <v>2.68799378176743</v>
      </c>
      <c r="P133" s="40" t="n">
        <f aca="false">IF(J133="","",MAX(0,J133-1.96*O133/100))</f>
        <v>0.502601843265575</v>
      </c>
      <c r="Q133" s="40" t="n">
        <f aca="false">IF(J133="","",MIN(1,J133+1.96*O133/100))</f>
        <v>0.607971199510858</v>
      </c>
      <c r="R133" s="32" t="str">
        <f aca="false">IF(L133="","",IF(ABS(L133)&lt;=O133,"Yes","No"))</f>
        <v>Yes</v>
      </c>
      <c r="S133" s="32" t="str">
        <f aca="false">IF(L133="","",IF(ABS(L133)&lt;=1.96*O133,"Yes","No"))</f>
        <v>Yes</v>
      </c>
      <c r="T133" s="59" t="n">
        <f aca="false">IF(D133="","",ROUND(SQRT(((D133+G133)*O133/100)^2+(J133*(D133+G133)*0.08345)^2),0))</f>
        <v>66</v>
      </c>
      <c r="U133" s="32"/>
    </row>
    <row r="134" customFormat="false" ht="15" hidden="false" customHeight="false" outlineLevel="0" collapsed="false">
      <c r="A134" s="32" t="s">
        <v>230</v>
      </c>
      <c r="B134" s="32" t="s">
        <v>314</v>
      </c>
      <c r="C134" s="32" t="s">
        <v>319</v>
      </c>
      <c r="D134" s="59" t="n">
        <v>332</v>
      </c>
      <c r="E134" s="59" t="n">
        <v>325</v>
      </c>
      <c r="F134" s="68" t="n">
        <f aca="false">IF(E134="","",D134-E134)</f>
        <v>7</v>
      </c>
      <c r="G134" s="59" t="n">
        <v>320</v>
      </c>
      <c r="H134" s="59" t="n">
        <v>334</v>
      </c>
      <c r="I134" s="68" t="n">
        <f aca="false">IF(H134="","",G134-H134)</f>
        <v>-14</v>
      </c>
      <c r="J134" s="40" t="n">
        <f aca="false">IF(OR(D134="",D134+G134=0),"",D134/(D134+G134))</f>
        <v>0.50920245398773</v>
      </c>
      <c r="K134" s="40" t="n">
        <f aca="false">IF(E134="","",E134/(E134+H134))</f>
        <v>0.493171471927162</v>
      </c>
      <c r="L134" s="69" t="n">
        <f aca="false">IF(OR(K134="",J134=""),"",(J134-K134)*100)</f>
        <v>1.60309820605676</v>
      </c>
      <c r="M134" s="36" t="n">
        <v>4.0506439069246</v>
      </c>
      <c r="N134" s="36" t="n">
        <v>1.24693282341402</v>
      </c>
      <c r="O134" s="36" t="n">
        <f aca="false">SQRT(M134^2+N134^2)</f>
        <v>4.23822575222376</v>
      </c>
      <c r="P134" s="40" t="n">
        <f aca="false">IF(J134="","",MAX(0,J134-1.96*O134/100))</f>
        <v>0.426133229244144</v>
      </c>
      <c r="Q134" s="40" t="n">
        <f aca="false">IF(J134="","",MIN(1,J134+1.96*O134/100))</f>
        <v>0.592271678731316</v>
      </c>
      <c r="R134" s="32" t="str">
        <f aca="false">IF(L134="","",IF(ABS(L134)&lt;=O134,"Yes","No"))</f>
        <v>Yes</v>
      </c>
      <c r="S134" s="32" t="str">
        <f aca="false">IF(L134="","",IF(ABS(L134)&lt;=1.96*O134,"Yes","No"))</f>
        <v>Yes</v>
      </c>
      <c r="T134" s="59" t="n">
        <f aca="false">IF(D134="","",ROUND(SQRT(((D134+G134)*O134/100)^2+(J134*(D134+G134)*0.15591)^2),0))</f>
        <v>59</v>
      </c>
      <c r="U134" s="32"/>
    </row>
    <row r="135" customFormat="false" ht="15" hidden="false" customHeight="false" outlineLevel="0" collapsed="false">
      <c r="A135" s="32" t="s">
        <v>230</v>
      </c>
      <c r="B135" s="32" t="s">
        <v>314</v>
      </c>
      <c r="C135" s="32" t="s">
        <v>320</v>
      </c>
      <c r="D135" s="59" t="n">
        <v>654</v>
      </c>
      <c r="E135" s="59" t="n">
        <v>633</v>
      </c>
      <c r="F135" s="68" t="n">
        <f aca="false">IF(E135="","",D135-E135)</f>
        <v>21</v>
      </c>
      <c r="G135" s="59" t="n">
        <v>535</v>
      </c>
      <c r="H135" s="59" t="n">
        <v>555</v>
      </c>
      <c r="I135" s="68" t="n">
        <f aca="false">IF(H135="","",G135-H135)</f>
        <v>-20</v>
      </c>
      <c r="J135" s="40" t="n">
        <f aca="false">IF(OR(D135="",D135+G135=0),"",D135/(D135+G135))</f>
        <v>0.550042052144659</v>
      </c>
      <c r="K135" s="40" t="n">
        <f aca="false">IF(E135="","",E135/(E135+H135))</f>
        <v>0.532828282828283</v>
      </c>
      <c r="L135" s="69" t="n">
        <f aca="false">IF(OR(K135="",J135=""),"",(J135-K135)*100)</f>
        <v>1.72137693163765</v>
      </c>
      <c r="M135" s="36" t="n">
        <v>2.38127468065176</v>
      </c>
      <c r="N135" s="36" t="n">
        <v>1.24693282341402</v>
      </c>
      <c r="O135" s="36" t="n">
        <f aca="false">SQRT(M135^2+N135^2)</f>
        <v>2.68799378176743</v>
      </c>
      <c r="P135" s="40" t="n">
        <f aca="false">IF(J135="","",MAX(0,J135-1.96*O135/100))</f>
        <v>0.497357374022018</v>
      </c>
      <c r="Q135" s="40" t="n">
        <f aca="false">IF(J135="","",MIN(1,J135+1.96*O135/100))</f>
        <v>0.602726730267301</v>
      </c>
      <c r="R135" s="32" t="str">
        <f aca="false">IF(L135="","",IF(ABS(L135)&lt;=O135,"Yes","No"))</f>
        <v>Yes</v>
      </c>
      <c r="S135" s="32" t="str">
        <f aca="false">IF(L135="","",IF(ABS(L135)&lt;=1.96*O135,"Yes","No"))</f>
        <v>Yes</v>
      </c>
      <c r="T135" s="59" t="n">
        <f aca="false">IF(D135="","",ROUND(SQRT(((D135+G135)*O135/100)^2+(J135*(D135+G135)*0.08345)^2),0))</f>
        <v>63</v>
      </c>
      <c r="U135" s="32"/>
    </row>
    <row r="136" customFormat="false" ht="15" hidden="false" customHeight="false" outlineLevel="0" collapsed="false">
      <c r="A136" s="32" t="s">
        <v>230</v>
      </c>
      <c r="B136" s="32" t="s">
        <v>321</v>
      </c>
      <c r="C136" s="32" t="s">
        <v>322</v>
      </c>
      <c r="D136" s="59" t="n">
        <v>557</v>
      </c>
      <c r="E136" s="59" t="n">
        <v>613</v>
      </c>
      <c r="F136" s="68" t="n">
        <f aca="false">IF(E136="","",D136-E136)</f>
        <v>-56</v>
      </c>
      <c r="G136" s="59" t="n">
        <v>255</v>
      </c>
      <c r="H136" s="59" t="n">
        <v>265</v>
      </c>
      <c r="I136" s="68" t="n">
        <f aca="false">IF(H136="","",G136-H136)</f>
        <v>-10</v>
      </c>
      <c r="J136" s="40" t="n">
        <f aca="false">IF(OR(D136="",D136+G136=0),"",D136/(D136+G136))</f>
        <v>0.685960591133005</v>
      </c>
      <c r="K136" s="40" t="n">
        <f aca="false">IF(E136="","",E136/(E136+H136))</f>
        <v>0.698177676537585</v>
      </c>
      <c r="L136" s="69" t="n">
        <f aca="false">IF(OR(K136="",J136=""),"",(J136-K136)*100)</f>
        <v>-1.22170854045806</v>
      </c>
      <c r="M136" s="36" t="n">
        <v>2.67523719068013</v>
      </c>
      <c r="N136" s="36" t="n">
        <v>1.24693282341402</v>
      </c>
      <c r="O136" s="36" t="n">
        <f aca="false">SQRT(M136^2+N136^2)</f>
        <v>2.95156492263094</v>
      </c>
      <c r="P136" s="40" t="n">
        <f aca="false">IF(J136="","",MAX(0,J136-1.96*O136/100))</f>
        <v>0.628109918649438</v>
      </c>
      <c r="Q136" s="40" t="n">
        <f aca="false">IF(J136="","",MIN(1,J136+1.96*O136/100))</f>
        <v>0.743811263616571</v>
      </c>
      <c r="R136" s="32" t="str">
        <f aca="false">IF(L136="","",IF(ABS(L136)&lt;=O136,"Yes","No"))</f>
        <v>Yes</v>
      </c>
      <c r="S136" s="32" t="str">
        <f aca="false">IF(L136="","",IF(ABS(L136)&lt;=1.96*O136,"Yes","No"))</f>
        <v>Yes</v>
      </c>
      <c r="T136" s="59" t="n">
        <f aca="false">IF(D136="","",ROUND(SQRT(((D136+G136)*O136/100)^2+(J136*(D136+G136)*0.09175)^2),0))</f>
        <v>56</v>
      </c>
      <c r="U136" s="32"/>
    </row>
    <row r="137" customFormat="false" ht="15" hidden="false" customHeight="false" outlineLevel="0" collapsed="false">
      <c r="A137" s="32" t="s">
        <v>230</v>
      </c>
      <c r="B137" s="32" t="s">
        <v>321</v>
      </c>
      <c r="C137" s="32" t="s">
        <v>323</v>
      </c>
      <c r="D137" s="59" t="n">
        <v>428</v>
      </c>
      <c r="E137" s="59" t="n">
        <v>442</v>
      </c>
      <c r="F137" s="68" t="n">
        <f aca="false">IF(E137="","",D137-E137)</f>
        <v>-14</v>
      </c>
      <c r="G137" s="59" t="n">
        <v>235</v>
      </c>
      <c r="H137" s="59" t="n">
        <v>235</v>
      </c>
      <c r="I137" s="68" t="n">
        <f aca="false">IF(H137="","",G137-H137)</f>
        <v>0</v>
      </c>
      <c r="J137" s="40" t="n">
        <f aca="false">IF(OR(D137="",D137+G137=0),"",D137/(D137+G137))</f>
        <v>0.645550527903469</v>
      </c>
      <c r="K137" s="40" t="n">
        <f aca="false">IF(E137="","",E137/(E137+H137))</f>
        <v>0.65288035450517</v>
      </c>
      <c r="L137" s="69" t="n">
        <f aca="false">IF(OR(K137="",J137=""),"",(J137-K137)*100)</f>
        <v>-0.732982660170078</v>
      </c>
      <c r="M137" s="36" t="n">
        <v>4.0506439069246</v>
      </c>
      <c r="N137" s="36" t="n">
        <v>1.24693282341402</v>
      </c>
      <c r="O137" s="36" t="n">
        <f aca="false">SQRT(M137^2+N137^2)</f>
        <v>4.23822575222376</v>
      </c>
      <c r="P137" s="40" t="n">
        <f aca="false">IF(J137="","",MAX(0,J137-1.96*O137/100))</f>
        <v>0.562481303159883</v>
      </c>
      <c r="Q137" s="40" t="n">
        <f aca="false">IF(J137="","",MIN(1,J137+1.96*O137/100))</f>
        <v>0.728619752647055</v>
      </c>
      <c r="R137" s="32" t="str">
        <f aca="false">IF(L137="","",IF(ABS(L137)&lt;=O137,"Yes","No"))</f>
        <v>Yes</v>
      </c>
      <c r="S137" s="32" t="str">
        <f aca="false">IF(L137="","",IF(ABS(L137)&lt;=1.96*O137,"Yes","No"))</f>
        <v>Yes</v>
      </c>
      <c r="T137" s="59" t="n">
        <f aca="false">IF(D137="","",ROUND(SQRT(((D137+G137)*O137/100)^2+(J137*(D137+G137)*0.15591)^2),0))</f>
        <v>72</v>
      </c>
      <c r="U137" s="32"/>
    </row>
    <row r="138" customFormat="false" ht="15" hidden="false" customHeight="false" outlineLevel="0" collapsed="false">
      <c r="A138" s="32" t="s">
        <v>230</v>
      </c>
      <c r="B138" s="32" t="s">
        <v>321</v>
      </c>
      <c r="C138" s="32" t="s">
        <v>324</v>
      </c>
      <c r="D138" s="59" t="n">
        <v>430</v>
      </c>
      <c r="E138" s="59" t="n">
        <v>428</v>
      </c>
      <c r="F138" s="68" t="n">
        <f aca="false">IF(E138="","",D138-E138)</f>
        <v>2</v>
      </c>
      <c r="G138" s="59" t="n">
        <v>208</v>
      </c>
      <c r="H138" s="59" t="n">
        <v>237</v>
      </c>
      <c r="I138" s="68" t="n">
        <f aca="false">IF(H138="","",G138-H138)</f>
        <v>-29</v>
      </c>
      <c r="J138" s="40" t="n">
        <f aca="false">IF(OR(D138="",D138+G138=0),"",D138/(D138+G138))</f>
        <v>0.673981191222571</v>
      </c>
      <c r="K138" s="40" t="n">
        <f aca="false">IF(E138="","",E138/(E138+H138))</f>
        <v>0.643609022556391</v>
      </c>
      <c r="L138" s="69" t="n">
        <f aca="false">IF(OR(K138="",J138=""),"",(J138-K138)*100)</f>
        <v>3.03721686661795</v>
      </c>
      <c r="M138" s="36" t="n">
        <v>4.0506439069246</v>
      </c>
      <c r="N138" s="36" t="n">
        <v>1.24693282341402</v>
      </c>
      <c r="O138" s="36" t="n">
        <f aca="false">SQRT(M138^2+N138^2)</f>
        <v>4.23822575222376</v>
      </c>
      <c r="P138" s="40" t="n">
        <f aca="false">IF(J138="","",MAX(0,J138-1.96*O138/100))</f>
        <v>0.590911966478985</v>
      </c>
      <c r="Q138" s="40" t="n">
        <f aca="false">IF(J138="","",MIN(1,J138+1.96*O138/100))</f>
        <v>0.757050415966156</v>
      </c>
      <c r="R138" s="32" t="str">
        <f aca="false">IF(L138="","",IF(ABS(L138)&lt;=O138,"Yes","No"))</f>
        <v>Yes</v>
      </c>
      <c r="S138" s="32" t="str">
        <f aca="false">IF(L138="","",IF(ABS(L138)&lt;=1.96*O138,"Yes","No"))</f>
        <v>Yes</v>
      </c>
      <c r="T138" s="59" t="n">
        <f aca="false">IF(D138="","",ROUND(SQRT(((D138+G138)*O138/100)^2+(J138*(D138+G138)*0.15591)^2),0))</f>
        <v>72</v>
      </c>
      <c r="U138" s="32"/>
    </row>
    <row r="139" customFormat="false" ht="15" hidden="false" customHeight="false" outlineLevel="0" collapsed="false">
      <c r="A139" s="32" t="s">
        <v>230</v>
      </c>
      <c r="B139" s="32" t="s">
        <v>325</v>
      </c>
      <c r="C139" s="32" t="s">
        <v>325</v>
      </c>
      <c r="D139" s="59" t="n">
        <v>391</v>
      </c>
      <c r="E139" s="59" t="n">
        <v>405</v>
      </c>
      <c r="F139" s="68" t="n">
        <f aca="false">IF(E139="","",D139-E139)</f>
        <v>-14</v>
      </c>
      <c r="G139" s="59" t="n">
        <v>289</v>
      </c>
      <c r="H139" s="59" t="n">
        <v>306</v>
      </c>
      <c r="I139" s="68" t="n">
        <f aca="false">IF(H139="","",G139-H139)</f>
        <v>-17</v>
      </c>
      <c r="J139" s="40" t="n">
        <f aca="false">IF(OR(D139="",D139+G139=0),"",D139/(D139+G139))</f>
        <v>0.575</v>
      </c>
      <c r="K139" s="40" t="n">
        <f aca="false">IF(E139="","",E139/(E139+H139))</f>
        <v>0.569620253164557</v>
      </c>
      <c r="L139" s="69" t="n">
        <f aca="false">IF(OR(K139="",J139=""),"",(J139-K139)*100)</f>
        <v>0.537974683544296</v>
      </c>
      <c r="M139" s="36" t="n">
        <v>4.0506439069246</v>
      </c>
      <c r="N139" s="36" t="n">
        <v>1.24693282341402</v>
      </c>
      <c r="O139" s="36" t="n">
        <f aca="false">SQRT(M139^2+N139^2)</f>
        <v>4.23822575222376</v>
      </c>
      <c r="P139" s="40" t="n">
        <f aca="false">IF(J139="","",MAX(0,J139-1.96*O139/100))</f>
        <v>0.491930775256414</v>
      </c>
      <c r="Q139" s="40" t="n">
        <f aca="false">IF(J139="","",MIN(1,J139+1.96*O139/100))</f>
        <v>0.658069224743586</v>
      </c>
      <c r="R139" s="32" t="str">
        <f aca="false">IF(L139="","",IF(ABS(L139)&lt;=O139,"Yes","No"))</f>
        <v>Yes</v>
      </c>
      <c r="S139" s="32" t="str">
        <f aca="false">IF(L139="","",IF(ABS(L139)&lt;=1.96*O139,"Yes","No"))</f>
        <v>Yes</v>
      </c>
      <c r="T139" s="59" t="n">
        <f aca="false">IF(D139="","",ROUND(SQRT(((D139+G139)*O139/100)^2+(J139*(D139+G139)*0.15591)^2),0))</f>
        <v>67</v>
      </c>
      <c r="U139" s="32"/>
    </row>
    <row r="140" customFormat="false" ht="15" hidden="false" customHeight="false" outlineLevel="0" collapsed="false">
      <c r="A140" s="32" t="s">
        <v>230</v>
      </c>
      <c r="B140" s="32" t="s">
        <v>326</v>
      </c>
      <c r="C140" s="32" t="s">
        <v>326</v>
      </c>
      <c r="D140" s="59" t="n">
        <v>661</v>
      </c>
      <c r="E140" s="59" t="n">
        <v>604</v>
      </c>
      <c r="F140" s="68" t="n">
        <f aca="false">IF(E140="","",D140-E140)</f>
        <v>57</v>
      </c>
      <c r="G140" s="59" t="n">
        <v>1317</v>
      </c>
      <c r="H140" s="59" t="n">
        <v>1340</v>
      </c>
      <c r="I140" s="68" t="n">
        <f aca="false">IF(H140="","",G140-H140)</f>
        <v>-23</v>
      </c>
      <c r="J140" s="40" t="n">
        <f aca="false">IF(OR(D140="",D140+G140=0),"",D140/(D140+G140))</f>
        <v>0.33417593528817</v>
      </c>
      <c r="K140" s="40" t="n">
        <f aca="false">IF(E140="","",E140/(E140+H140))</f>
        <v>0.310699588477366</v>
      </c>
      <c r="L140" s="69" t="n">
        <f aca="false">IF(OR(K140="",J140=""),"",(J140-K140)*100)</f>
        <v>2.34763468108036</v>
      </c>
      <c r="M140" s="36" t="n">
        <v>2.38127468065176</v>
      </c>
      <c r="N140" s="36" t="n">
        <v>1.24693282341402</v>
      </c>
      <c r="O140" s="36" t="n">
        <f aca="false">SQRT(M140^2+N140^2)</f>
        <v>2.68799378176743</v>
      </c>
      <c r="P140" s="40" t="n">
        <f aca="false">IF(J140="","",MAX(0,J140-1.96*O140/100))</f>
        <v>0.281491257165528</v>
      </c>
      <c r="Q140" s="40" t="n">
        <f aca="false">IF(J140="","",MIN(1,J140+1.96*O140/100))</f>
        <v>0.386860613410812</v>
      </c>
      <c r="R140" s="32" t="str">
        <f aca="false">IF(L140="","",IF(ABS(L140)&lt;=O140,"Yes","No"))</f>
        <v>Yes</v>
      </c>
      <c r="S140" s="32" t="str">
        <f aca="false">IF(L140="","",IF(ABS(L140)&lt;=1.96*O140,"Yes","No"))</f>
        <v>Yes</v>
      </c>
      <c r="T140" s="59" t="n">
        <f aca="false">IF(D140="","",ROUND(SQRT(((D140+G140)*O140/100)^2+(J140*(D140+G140)*0.08345)^2),0))</f>
        <v>77</v>
      </c>
      <c r="U140" s="32"/>
    </row>
    <row r="141" customFormat="false" ht="15" hidden="false" customHeight="false" outlineLevel="0" collapsed="false">
      <c r="A141" s="32" t="s">
        <v>230</v>
      </c>
      <c r="B141" s="32" t="s">
        <v>327</v>
      </c>
      <c r="C141" s="32" t="s">
        <v>328</v>
      </c>
      <c r="D141" s="59" t="n">
        <v>908</v>
      </c>
      <c r="E141" s="59" t="n">
        <v>906</v>
      </c>
      <c r="F141" s="68" t="n">
        <f aca="false">IF(E141="","",D141-E141)</f>
        <v>2</v>
      </c>
      <c r="G141" s="59" t="n">
        <v>958</v>
      </c>
      <c r="H141" s="59" t="n">
        <v>980</v>
      </c>
      <c r="I141" s="68" t="n">
        <f aca="false">IF(H141="","",G141-H141)</f>
        <v>-22</v>
      </c>
      <c r="J141" s="40" t="n">
        <f aca="false">IF(OR(D141="",D141+G141=0),"",D141/(D141+G141))</f>
        <v>0.486602357984995</v>
      </c>
      <c r="K141" s="40" t="n">
        <f aca="false">IF(E141="","",E141/(E141+H141))</f>
        <v>0.480381760339343</v>
      </c>
      <c r="L141" s="69" t="n">
        <f aca="false">IF(OR(K141="",J141=""),"",(J141-K141)*100)</f>
        <v>0.622059764565208</v>
      </c>
      <c r="M141" s="36" t="n">
        <v>2.38127468065176</v>
      </c>
      <c r="N141" s="36" t="n">
        <v>1.24693282341402</v>
      </c>
      <c r="O141" s="36" t="n">
        <f aca="false">SQRT(M141^2+N141^2)</f>
        <v>2.68799378176743</v>
      </c>
      <c r="P141" s="40" t="n">
        <f aca="false">IF(J141="","",MAX(0,J141-1.96*O141/100))</f>
        <v>0.433917679862353</v>
      </c>
      <c r="Q141" s="40" t="n">
        <f aca="false">IF(J141="","",MIN(1,J141+1.96*O141/100))</f>
        <v>0.539287036107636</v>
      </c>
      <c r="R141" s="32" t="str">
        <f aca="false">IF(L141="","",IF(ABS(L141)&lt;=O141,"Yes","No"))</f>
        <v>Yes</v>
      </c>
      <c r="S141" s="32" t="str">
        <f aca="false">IF(L141="","",IF(ABS(L141)&lt;=1.96*O141,"Yes","No"))</f>
        <v>Yes</v>
      </c>
      <c r="T141" s="59" t="n">
        <f aca="false">IF(D141="","",ROUND(SQRT(((D141+G141)*O141/100)^2+(J141*(D141+G141)*0.08345)^2),0))</f>
        <v>91</v>
      </c>
      <c r="U141" s="32"/>
    </row>
    <row r="142" customFormat="false" ht="15" hidden="false" customHeight="false" outlineLevel="0" collapsed="false">
      <c r="A142" s="32" t="s">
        <v>230</v>
      </c>
      <c r="B142" s="32" t="s">
        <v>327</v>
      </c>
      <c r="C142" s="32" t="s">
        <v>329</v>
      </c>
      <c r="D142" s="59" t="n">
        <v>1043</v>
      </c>
      <c r="E142" s="59" t="n">
        <v>1093</v>
      </c>
      <c r="F142" s="68" t="n">
        <f aca="false">IF(E142="","",D142-E142)</f>
        <v>-50</v>
      </c>
      <c r="G142" s="59" t="n">
        <v>1095</v>
      </c>
      <c r="H142" s="59" t="n">
        <v>1115</v>
      </c>
      <c r="I142" s="68" t="n">
        <f aca="false">IF(H142="","",G142-H142)</f>
        <v>-20</v>
      </c>
      <c r="J142" s="40" t="n">
        <f aca="false">IF(OR(D142="",D142+G142=0),"",D142/(D142+G142))</f>
        <v>0.487839101964453</v>
      </c>
      <c r="K142" s="40" t="n">
        <f aca="false">IF(E142="","",E142/(E142+H142))</f>
        <v>0.495018115942029</v>
      </c>
      <c r="L142" s="69" t="n">
        <f aca="false">IF(OR(K142="",J142=""),"",(J142-K142)*100)</f>
        <v>-0.717901397757625</v>
      </c>
      <c r="M142" s="36" t="n">
        <v>2.38127468065176</v>
      </c>
      <c r="N142" s="36" t="n">
        <v>1.24693282341402</v>
      </c>
      <c r="O142" s="36" t="n">
        <f aca="false">SQRT(M142^2+N142^2)</f>
        <v>2.68799378176743</v>
      </c>
      <c r="P142" s="40" t="n">
        <f aca="false">IF(J142="","",MAX(0,J142-1.96*O142/100))</f>
        <v>0.435154423841811</v>
      </c>
      <c r="Q142" s="40" t="n">
        <f aca="false">IF(J142="","",MIN(1,J142+1.96*O142/100))</f>
        <v>0.540523780087095</v>
      </c>
      <c r="R142" s="32" t="str">
        <f aca="false">IF(L142="","",IF(ABS(L142)&lt;=O142,"Yes","No"))</f>
        <v>Yes</v>
      </c>
      <c r="S142" s="32" t="str">
        <f aca="false">IF(L142="","",IF(ABS(L142)&lt;=1.96*O142,"Yes","No"))</f>
        <v>Yes</v>
      </c>
      <c r="T142" s="59" t="n">
        <f aca="false">IF(D142="","",ROUND(SQRT(((D142+G142)*O142/100)^2+(J142*(D142+G142)*0.08345)^2),0))</f>
        <v>104</v>
      </c>
      <c r="U142" s="32"/>
    </row>
    <row r="143" customFormat="false" ht="15" hidden="false" customHeight="false" outlineLevel="0" collapsed="false">
      <c r="A143" s="32" t="s">
        <v>230</v>
      </c>
      <c r="B143" s="32" t="s">
        <v>327</v>
      </c>
      <c r="C143" s="32" t="s">
        <v>330</v>
      </c>
      <c r="D143" s="59" t="n">
        <v>1765</v>
      </c>
      <c r="E143" s="59" t="n">
        <v>1830</v>
      </c>
      <c r="F143" s="68" t="n">
        <f aca="false">IF(E143="","",D143-E143)</f>
        <v>-65</v>
      </c>
      <c r="G143" s="59" t="n">
        <v>1832</v>
      </c>
      <c r="H143" s="59" t="n">
        <v>1873</v>
      </c>
      <c r="I143" s="68" t="n">
        <f aca="false">IF(H143="","",G143-H143)</f>
        <v>-41</v>
      </c>
      <c r="J143" s="40" t="n">
        <f aca="false">IF(OR(D143="",D143+G143=0),"",D143/(D143+G143))</f>
        <v>0.490686683347234</v>
      </c>
      <c r="K143" s="40" t="n">
        <f aca="false">IF(E143="","",E143/(E143+H143))</f>
        <v>0.4941938968404</v>
      </c>
      <c r="L143" s="69" t="n">
        <f aca="false">IF(OR(K143="",J143=""),"",(J143-K143)*100)</f>
        <v>-0.350721349316585</v>
      </c>
      <c r="M143" s="36" t="n">
        <v>2.38127468065176</v>
      </c>
      <c r="N143" s="36" t="n">
        <v>1.24693282341402</v>
      </c>
      <c r="O143" s="36" t="n">
        <f aca="false">SQRT(M143^2+N143^2)</f>
        <v>2.68799378176743</v>
      </c>
      <c r="P143" s="40" t="n">
        <f aca="false">IF(J143="","",MAX(0,J143-1.96*O143/100))</f>
        <v>0.438002005224592</v>
      </c>
      <c r="Q143" s="40" t="n">
        <f aca="false">IF(J143="","",MIN(1,J143+1.96*O143/100))</f>
        <v>0.543371361469876</v>
      </c>
      <c r="R143" s="32" t="str">
        <f aca="false">IF(L143="","",IF(ABS(L143)&lt;=O143,"Yes","No"))</f>
        <v>Yes</v>
      </c>
      <c r="S143" s="32" t="str">
        <f aca="false">IF(L143="","",IF(ABS(L143)&lt;=1.96*O143,"Yes","No"))</f>
        <v>Yes</v>
      </c>
      <c r="T143" s="59" t="n">
        <f aca="false">IF(D143="","",ROUND(SQRT(((D143+G143)*O143/100)^2+(J143*(D143+G143)*0.08345)^2),0))</f>
        <v>176</v>
      </c>
      <c r="U143" s="32"/>
    </row>
    <row r="144" customFormat="false" ht="15" hidden="false" customHeight="false" outlineLevel="0" collapsed="false">
      <c r="A144" s="32" t="s">
        <v>230</v>
      </c>
      <c r="B144" s="32" t="s">
        <v>327</v>
      </c>
      <c r="C144" s="32" t="s">
        <v>331</v>
      </c>
      <c r="D144" s="59" t="n">
        <v>874</v>
      </c>
      <c r="E144" s="59" t="n">
        <v>863</v>
      </c>
      <c r="F144" s="68" t="n">
        <f aca="false">IF(E144="","",D144-E144)</f>
        <v>11</v>
      </c>
      <c r="G144" s="59" t="n">
        <v>923</v>
      </c>
      <c r="H144" s="59" t="n">
        <v>938</v>
      </c>
      <c r="I144" s="68" t="n">
        <f aca="false">IF(H144="","",G144-H144)</f>
        <v>-15</v>
      </c>
      <c r="J144" s="40" t="n">
        <f aca="false">IF(OR(D144="",D144+G144=0),"",D144/(D144+G144))</f>
        <v>0.486366165831942</v>
      </c>
      <c r="K144" s="40" t="n">
        <f aca="false">IF(E144="","",E144/(E144+H144))</f>
        <v>0.47917823431427</v>
      </c>
      <c r="L144" s="69" t="n">
        <f aca="false">IF(OR(K144="",J144=""),"",(J144-K144)*100)</f>
        <v>0.718793151767228</v>
      </c>
      <c r="M144" s="36" t="n">
        <v>2.38127468065176</v>
      </c>
      <c r="N144" s="36" t="n">
        <v>1.24693282341402</v>
      </c>
      <c r="O144" s="36" t="n">
        <f aca="false">SQRT(M144^2+N144^2)</f>
        <v>2.68799378176743</v>
      </c>
      <c r="P144" s="40" t="n">
        <f aca="false">IF(J144="","",MAX(0,J144-1.96*O144/100))</f>
        <v>0.4336814877093</v>
      </c>
      <c r="Q144" s="40" t="n">
        <f aca="false">IF(J144="","",MIN(1,J144+1.96*O144/100))</f>
        <v>0.539050843954584</v>
      </c>
      <c r="R144" s="32" t="str">
        <f aca="false">IF(L144="","",IF(ABS(L144)&lt;=O144,"Yes","No"))</f>
        <v>Yes</v>
      </c>
      <c r="S144" s="32" t="str">
        <f aca="false">IF(L144="","",IF(ABS(L144)&lt;=1.96*O144,"Yes","No"))</f>
        <v>Yes</v>
      </c>
      <c r="T144" s="59" t="n">
        <f aca="false">IF(D144="","",ROUND(SQRT(((D144+G144)*O144/100)^2+(J144*(D144+G144)*0.08345)^2),0))</f>
        <v>87</v>
      </c>
      <c r="U144" s="32"/>
    </row>
    <row r="145" customFormat="false" ht="15" hidden="false" customHeight="false" outlineLevel="0" collapsed="false">
      <c r="A145" s="32" t="s">
        <v>230</v>
      </c>
      <c r="B145" s="32" t="s">
        <v>327</v>
      </c>
      <c r="C145" s="32" t="s">
        <v>332</v>
      </c>
      <c r="D145" s="59" t="n">
        <v>856</v>
      </c>
      <c r="E145" s="59" t="n">
        <v>835</v>
      </c>
      <c r="F145" s="68" t="n">
        <f aca="false">IF(E145="","",D145-E145)</f>
        <v>21</v>
      </c>
      <c r="G145" s="59" t="n">
        <v>895</v>
      </c>
      <c r="H145" s="59" t="n">
        <v>908</v>
      </c>
      <c r="I145" s="68" t="n">
        <f aca="false">IF(H145="","",G145-H145)</f>
        <v>-13</v>
      </c>
      <c r="J145" s="40" t="n">
        <f aca="false">IF(OR(D145="",D145+G145=0),"",D145/(D145+G145))</f>
        <v>0.488863506567676</v>
      </c>
      <c r="K145" s="40" t="n">
        <f aca="false">IF(E145="","",E145/(E145+H145))</f>
        <v>0.479059093516925</v>
      </c>
      <c r="L145" s="69" t="n">
        <f aca="false">IF(OR(K145="",J145=""),"",(J145-K145)*100)</f>
        <v>0.98044130507508</v>
      </c>
      <c r="M145" s="36" t="n">
        <v>2.38127468065176</v>
      </c>
      <c r="N145" s="36" t="n">
        <v>1.24693282341402</v>
      </c>
      <c r="O145" s="36" t="n">
        <f aca="false">SQRT(M145^2+N145^2)</f>
        <v>2.68799378176743</v>
      </c>
      <c r="P145" s="40" t="n">
        <f aca="false">IF(J145="","",MAX(0,J145-1.96*O145/100))</f>
        <v>0.436178828445034</v>
      </c>
      <c r="Q145" s="40" t="n">
        <f aca="false">IF(J145="","",MIN(1,J145+1.96*O145/100))</f>
        <v>0.541548184690317</v>
      </c>
      <c r="R145" s="32" t="str">
        <f aca="false">IF(L145="","",IF(ABS(L145)&lt;=O145,"Yes","No"))</f>
        <v>Yes</v>
      </c>
      <c r="S145" s="32" t="str">
        <f aca="false">IF(L145="","",IF(ABS(L145)&lt;=1.96*O145,"Yes","No"))</f>
        <v>Yes</v>
      </c>
      <c r="T145" s="59" t="n">
        <f aca="false">IF(D145="","",ROUND(SQRT(((D145+G145)*O145/100)^2+(J145*(D145+G145)*0.08345)^2),0))</f>
        <v>86</v>
      </c>
      <c r="U145" s="32"/>
    </row>
    <row r="146" customFormat="false" ht="15" hidden="false" customHeight="false" outlineLevel="0" collapsed="false">
      <c r="A146" s="32" t="s">
        <v>230</v>
      </c>
      <c r="B146" s="32" t="s">
        <v>327</v>
      </c>
      <c r="C146" s="32" t="s">
        <v>333</v>
      </c>
      <c r="D146" s="59" t="n">
        <v>654</v>
      </c>
      <c r="E146" s="59" t="n">
        <v>665</v>
      </c>
      <c r="F146" s="68" t="n">
        <f aca="false">IF(E146="","",D146-E146)</f>
        <v>-11</v>
      </c>
      <c r="G146" s="59" t="n">
        <v>717</v>
      </c>
      <c r="H146" s="59" t="n">
        <v>703</v>
      </c>
      <c r="I146" s="68" t="n">
        <f aca="false">IF(H146="","",G146-H146)</f>
        <v>14</v>
      </c>
      <c r="J146" s="40" t="n">
        <f aca="false">IF(OR(D146="",D146+G146=0),"",D146/(D146+G146))</f>
        <v>0.477024070021882</v>
      </c>
      <c r="K146" s="40" t="n">
        <f aca="false">IF(E146="","",E146/(E146+H146))</f>
        <v>0.486111111111111</v>
      </c>
      <c r="L146" s="69" t="n">
        <f aca="false">IF(OR(K146="",J146=""),"",(J146-K146)*100)</f>
        <v>-0.908704108922925</v>
      </c>
      <c r="M146" s="36" t="n">
        <v>2.38127468065176</v>
      </c>
      <c r="N146" s="36" t="n">
        <v>1.24693282341402</v>
      </c>
      <c r="O146" s="36" t="n">
        <f aca="false">SQRT(M146^2+N146^2)</f>
        <v>2.68799378176743</v>
      </c>
      <c r="P146" s="40" t="n">
        <f aca="false">IF(J146="","",MAX(0,J146-1.96*O146/100))</f>
        <v>0.42433939189924</v>
      </c>
      <c r="Q146" s="40" t="n">
        <f aca="false">IF(J146="","",MIN(1,J146+1.96*O146/100))</f>
        <v>0.529708748144524</v>
      </c>
      <c r="R146" s="32" t="str">
        <f aca="false">IF(L146="","",IF(ABS(L146)&lt;=O146,"Yes","No"))</f>
        <v>Yes</v>
      </c>
      <c r="S146" s="32" t="str">
        <f aca="false">IF(L146="","",IF(ABS(L146)&lt;=1.96*O146,"Yes","No"))</f>
        <v>Yes</v>
      </c>
      <c r="T146" s="59" t="n">
        <f aca="false">IF(D146="","",ROUND(SQRT(((D146+G146)*O146/100)^2+(J146*(D146+G146)*0.08345)^2),0))</f>
        <v>66</v>
      </c>
      <c r="U146" s="32"/>
    </row>
    <row r="147" customFormat="false" ht="15" hidden="false" customHeight="false" outlineLevel="0" collapsed="false">
      <c r="A147" s="32" t="s">
        <v>230</v>
      </c>
      <c r="B147" s="32" t="s">
        <v>327</v>
      </c>
      <c r="C147" s="32" t="s">
        <v>334</v>
      </c>
      <c r="D147" s="59" t="n">
        <v>1453</v>
      </c>
      <c r="E147" s="59" t="n">
        <v>1427</v>
      </c>
      <c r="F147" s="68" t="n">
        <f aca="false">IF(E147="","",D147-E147)</f>
        <v>26</v>
      </c>
      <c r="G147" s="59" t="n">
        <v>1292</v>
      </c>
      <c r="H147" s="59" t="n">
        <v>1391</v>
      </c>
      <c r="I147" s="68" t="n">
        <f aca="false">IF(H147="","",G147-H147)</f>
        <v>-99</v>
      </c>
      <c r="J147" s="40" t="n">
        <f aca="false">IF(OR(D147="",D147+G147=0),"",D147/(D147+G147))</f>
        <v>0.529326047358834</v>
      </c>
      <c r="K147" s="40" t="n">
        <f aca="false">IF(E147="","",E147/(E147+H147))</f>
        <v>0.50638750887154</v>
      </c>
      <c r="L147" s="69" t="n">
        <f aca="false">IF(OR(K147="",J147=""),"",(J147-K147)*100)</f>
        <v>2.29385384872942</v>
      </c>
      <c r="M147" s="36" t="n">
        <v>2.38127468065176</v>
      </c>
      <c r="N147" s="36" t="n">
        <v>1.24693282341402</v>
      </c>
      <c r="O147" s="36" t="n">
        <f aca="false">SQRT(M147^2+N147^2)</f>
        <v>2.68799378176743</v>
      </c>
      <c r="P147" s="40" t="n">
        <f aca="false">IF(J147="","",MAX(0,J147-1.96*O147/100))</f>
        <v>0.476641369236193</v>
      </c>
      <c r="Q147" s="40" t="n">
        <f aca="false">IF(J147="","",MIN(1,J147+1.96*O147/100))</f>
        <v>0.582010725481476</v>
      </c>
      <c r="R147" s="32" t="str">
        <f aca="false">IF(L147="","",IF(ABS(L147)&lt;=O147,"Yes","No"))</f>
        <v>Yes</v>
      </c>
      <c r="S147" s="32" t="str">
        <f aca="false">IF(L147="","",IF(ABS(L147)&lt;=1.96*O147,"Yes","No"))</f>
        <v>Yes</v>
      </c>
      <c r="T147" s="59" t="n">
        <f aca="false">IF(D147="","",ROUND(SQRT(((D147+G147)*O147/100)^2+(J147*(D147+G147)*0.08345)^2),0))</f>
        <v>142</v>
      </c>
      <c r="U147" s="32"/>
    </row>
    <row r="148" customFormat="false" ht="15" hidden="false" customHeight="false" outlineLevel="0" collapsed="false">
      <c r="A148" s="32" t="s">
        <v>230</v>
      </c>
      <c r="B148" s="32" t="s">
        <v>327</v>
      </c>
      <c r="C148" s="32" t="s">
        <v>335</v>
      </c>
      <c r="D148" s="59" t="n">
        <v>847</v>
      </c>
      <c r="E148" s="59" t="n">
        <v>878</v>
      </c>
      <c r="F148" s="68" t="n">
        <f aca="false">IF(E148="","",D148-E148)</f>
        <v>-31</v>
      </c>
      <c r="G148" s="59" t="n">
        <v>831</v>
      </c>
      <c r="H148" s="59" t="n">
        <v>810</v>
      </c>
      <c r="I148" s="68" t="n">
        <f aca="false">IF(H148="","",G148-H148)</f>
        <v>21</v>
      </c>
      <c r="J148" s="40" t="n">
        <f aca="false">IF(OR(D148="",D148+G148=0),"",D148/(D148+G148))</f>
        <v>0.50476758045292</v>
      </c>
      <c r="K148" s="40" t="n">
        <f aca="false">IF(E148="","",E148/(E148+H148))</f>
        <v>0.520142180094787</v>
      </c>
      <c r="L148" s="69" t="n">
        <f aca="false">IF(OR(K148="",J148=""),"",(J148-K148)*100)</f>
        <v>-1.53745996418666</v>
      </c>
      <c r="M148" s="36" t="n">
        <v>2.38127468065176</v>
      </c>
      <c r="N148" s="36" t="n">
        <v>1.24693282341402</v>
      </c>
      <c r="O148" s="36" t="n">
        <f aca="false">SQRT(M148^2+N148^2)</f>
        <v>2.68799378176743</v>
      </c>
      <c r="P148" s="40" t="n">
        <f aca="false">IF(J148="","",MAX(0,J148-1.96*O148/100))</f>
        <v>0.452082902330278</v>
      </c>
      <c r="Q148" s="40" t="n">
        <f aca="false">IF(J148="","",MIN(1,J148+1.96*O148/100))</f>
        <v>0.557452258575562</v>
      </c>
      <c r="R148" s="32" t="str">
        <f aca="false">IF(L148="","",IF(ABS(L148)&lt;=O148,"Yes","No"))</f>
        <v>Yes</v>
      </c>
      <c r="S148" s="32" t="str">
        <f aca="false">IF(L148="","",IF(ABS(L148)&lt;=1.96*O148,"Yes","No"))</f>
        <v>Yes</v>
      </c>
      <c r="T148" s="59" t="n">
        <f aca="false">IF(D148="","",ROUND(SQRT(((D148+G148)*O148/100)^2+(J148*(D148+G148)*0.08345)^2),0))</f>
        <v>84</v>
      </c>
      <c r="U148" s="32"/>
    </row>
    <row r="149" customFormat="false" ht="15" hidden="false" customHeight="false" outlineLevel="0" collapsed="false">
      <c r="A149" s="32" t="s">
        <v>230</v>
      </c>
      <c r="B149" s="32" t="s">
        <v>327</v>
      </c>
      <c r="C149" s="32" t="s">
        <v>336</v>
      </c>
      <c r="D149" s="59" t="n">
        <v>704</v>
      </c>
      <c r="E149" s="59" t="n">
        <v>728</v>
      </c>
      <c r="F149" s="68" t="n">
        <f aca="false">IF(E149="","",D149-E149)</f>
        <v>-24</v>
      </c>
      <c r="G149" s="59" t="n">
        <v>786</v>
      </c>
      <c r="H149" s="59" t="n">
        <v>732</v>
      </c>
      <c r="I149" s="68" t="n">
        <f aca="false">IF(H149="","",G149-H149)</f>
        <v>54</v>
      </c>
      <c r="J149" s="40" t="n">
        <f aca="false">IF(OR(D149="",D149+G149=0),"",D149/(D149+G149))</f>
        <v>0.47248322147651</v>
      </c>
      <c r="K149" s="40" t="n">
        <f aca="false">IF(E149="","",E149/(E149+H149))</f>
        <v>0.498630136986301</v>
      </c>
      <c r="L149" s="69" t="n">
        <f aca="false">IF(OR(K149="",J149=""),"",(J149-K149)*100)</f>
        <v>-2.61469155097913</v>
      </c>
      <c r="M149" s="36" t="n">
        <v>2.38127468065176</v>
      </c>
      <c r="N149" s="36" t="n">
        <v>1.24693282341402</v>
      </c>
      <c r="O149" s="36" t="n">
        <f aca="false">SQRT(M149^2+N149^2)</f>
        <v>2.68799378176743</v>
      </c>
      <c r="P149" s="40" t="n">
        <f aca="false">IF(J149="","",MAX(0,J149-1.96*O149/100))</f>
        <v>0.419798543353868</v>
      </c>
      <c r="Q149" s="40" t="n">
        <f aca="false">IF(J149="","",MIN(1,J149+1.96*O149/100))</f>
        <v>0.525167899599152</v>
      </c>
      <c r="R149" s="32" t="str">
        <f aca="false">IF(L149="","",IF(ABS(L149)&lt;=O149,"Yes","No"))</f>
        <v>Yes</v>
      </c>
      <c r="S149" s="32" t="str">
        <f aca="false">IF(L149="","",IF(ABS(L149)&lt;=1.96*O149,"Yes","No"))</f>
        <v>Yes</v>
      </c>
      <c r="T149" s="59" t="n">
        <f aca="false">IF(D149="","",ROUND(SQRT(((D149+G149)*O149/100)^2+(J149*(D149+G149)*0.08345)^2),0))</f>
        <v>71</v>
      </c>
      <c r="U149" s="32"/>
    </row>
    <row r="150" customFormat="false" ht="15" hidden="false" customHeight="false" outlineLevel="0" collapsed="false">
      <c r="A150" s="32" t="s">
        <v>230</v>
      </c>
      <c r="B150" s="32" t="s">
        <v>327</v>
      </c>
      <c r="C150" s="32" t="s">
        <v>337</v>
      </c>
      <c r="D150" s="59" t="n">
        <v>571</v>
      </c>
      <c r="E150" s="59" t="n">
        <v>576</v>
      </c>
      <c r="F150" s="68" t="n">
        <f aca="false">IF(E150="","",D150-E150)</f>
        <v>-5</v>
      </c>
      <c r="G150" s="59" t="n">
        <v>590</v>
      </c>
      <c r="H150" s="59" t="n">
        <v>589</v>
      </c>
      <c r="I150" s="68" t="n">
        <f aca="false">IF(H150="","",G150-H150)</f>
        <v>1</v>
      </c>
      <c r="J150" s="40" t="n">
        <f aca="false">IF(OR(D150="",D150+G150=0),"",D150/(D150+G150))</f>
        <v>0.491817398794143</v>
      </c>
      <c r="K150" s="40" t="n">
        <f aca="false">IF(E150="","",E150/(E150+H150))</f>
        <v>0.494420600858369</v>
      </c>
      <c r="L150" s="69" t="n">
        <f aca="false">IF(OR(K150="",J150=""),"",(J150-K150)*100)</f>
        <v>-0.26032020642261</v>
      </c>
      <c r="M150" s="36" t="n">
        <v>2.67523719068013</v>
      </c>
      <c r="N150" s="36" t="n">
        <v>1.24693282341402</v>
      </c>
      <c r="O150" s="36" t="n">
        <f aca="false">SQRT(M150^2+N150^2)</f>
        <v>2.95156492263094</v>
      </c>
      <c r="P150" s="40" t="n">
        <f aca="false">IF(J150="","",MAX(0,J150-1.96*O150/100))</f>
        <v>0.433966726310577</v>
      </c>
      <c r="Q150" s="40" t="n">
        <f aca="false">IF(J150="","",MIN(1,J150+1.96*O150/100))</f>
        <v>0.549668071277709</v>
      </c>
      <c r="R150" s="32" t="str">
        <f aca="false">IF(L150="","",IF(ABS(L150)&lt;=O150,"Yes","No"))</f>
        <v>Yes</v>
      </c>
      <c r="S150" s="32" t="str">
        <f aca="false">IF(L150="","",IF(ABS(L150)&lt;=1.96*O150,"Yes","No"))</f>
        <v>Yes</v>
      </c>
      <c r="T150" s="59" t="n">
        <f aca="false">IF(D150="","",ROUND(SQRT(((D150+G150)*O150/100)^2+(J150*(D150+G150)*0.09175)^2),0))</f>
        <v>63</v>
      </c>
      <c r="U150" s="32"/>
    </row>
    <row r="151" customFormat="false" ht="15" hidden="false" customHeight="false" outlineLevel="0" collapsed="false">
      <c r="A151" s="32" t="s">
        <v>230</v>
      </c>
      <c r="B151" s="32" t="s">
        <v>338</v>
      </c>
      <c r="C151" s="32" t="s">
        <v>338</v>
      </c>
      <c r="D151" s="59" t="n">
        <v>918</v>
      </c>
      <c r="E151" s="59" t="n">
        <v>922</v>
      </c>
      <c r="F151" s="68" t="n">
        <f aca="false">IF(E151="","",D151-E151)</f>
        <v>-4</v>
      </c>
      <c r="G151" s="59" t="n">
        <v>1569</v>
      </c>
      <c r="H151" s="59" t="n">
        <v>1599</v>
      </c>
      <c r="I151" s="68" t="n">
        <f aca="false">IF(H151="","",G151-H151)</f>
        <v>-30</v>
      </c>
      <c r="J151" s="40" t="n">
        <f aca="false">IF(OR(D151="",D151+G151=0),"",D151/(D151+G151))</f>
        <v>0.369119420989144</v>
      </c>
      <c r="K151" s="40" t="n">
        <f aca="false">IF(E151="","",E151/(E151+H151))</f>
        <v>0.365727885759619</v>
      </c>
      <c r="L151" s="69" t="n">
        <f aca="false">IF(OR(K151="",J151=""),"",(J151-K151)*100)</f>
        <v>0.339153522952435</v>
      </c>
      <c r="M151" s="36" t="n">
        <v>2.38127468065176</v>
      </c>
      <c r="N151" s="36" t="n">
        <v>1.24693282341402</v>
      </c>
      <c r="O151" s="36" t="n">
        <f aca="false">SQRT(M151^2+N151^2)</f>
        <v>2.68799378176743</v>
      </c>
      <c r="P151" s="40" t="n">
        <f aca="false">IF(J151="","",MAX(0,J151-1.96*O151/100))</f>
        <v>0.316434742866502</v>
      </c>
      <c r="Q151" s="40" t="n">
        <f aca="false">IF(J151="","",MIN(1,J151+1.96*O151/100))</f>
        <v>0.421804099111785</v>
      </c>
      <c r="R151" s="32" t="str">
        <f aca="false">IF(L151="","",IF(ABS(L151)&lt;=O151,"Yes","No"))</f>
        <v>Yes</v>
      </c>
      <c r="S151" s="32" t="str">
        <f aca="false">IF(L151="","",IF(ABS(L151)&lt;=1.96*O151,"Yes","No"))</f>
        <v>Yes</v>
      </c>
      <c r="T151" s="59" t="n">
        <f aca="false">IF(D151="","",ROUND(SQRT(((D151+G151)*O151/100)^2+(J151*(D151+G151)*0.08345)^2),0))</f>
        <v>102</v>
      </c>
      <c r="U151" s="32"/>
    </row>
    <row r="152" customFormat="false" ht="15" hidden="false" customHeight="false" outlineLevel="0" collapsed="false">
      <c r="A152" s="32" t="s">
        <v>230</v>
      </c>
      <c r="B152" s="32" t="s">
        <v>339</v>
      </c>
      <c r="C152" s="32" t="s">
        <v>339</v>
      </c>
      <c r="D152" s="59" t="n">
        <v>515</v>
      </c>
      <c r="E152" s="59" t="n">
        <v>534</v>
      </c>
      <c r="F152" s="68" t="n">
        <f aca="false">IF(E152="","",D152-E152)</f>
        <v>-19</v>
      </c>
      <c r="G152" s="59" t="n">
        <v>944</v>
      </c>
      <c r="H152" s="59" t="n">
        <v>955</v>
      </c>
      <c r="I152" s="68" t="n">
        <f aca="false">IF(H152="","",G152-H152)</f>
        <v>-11</v>
      </c>
      <c r="J152" s="40" t="n">
        <f aca="false">IF(OR(D152="",D152+G152=0),"",D152/(D152+G152))</f>
        <v>0.352981494174092</v>
      </c>
      <c r="K152" s="40" t="n">
        <f aca="false">IF(E152="","",E152/(E152+H152))</f>
        <v>0.358629952988583</v>
      </c>
      <c r="L152" s="69" t="n">
        <f aca="false">IF(OR(K152="",J152=""),"",(J152-K152)*100)</f>
        <v>-0.564845881449111</v>
      </c>
      <c r="M152" s="36" t="n">
        <v>2.38127468065176</v>
      </c>
      <c r="N152" s="36" t="n">
        <v>1.24693282341402</v>
      </c>
      <c r="O152" s="36" t="n">
        <f aca="false">SQRT(M152^2+N152^2)</f>
        <v>2.68799378176743</v>
      </c>
      <c r="P152" s="40" t="n">
        <f aca="false">IF(J152="","",MAX(0,J152-1.96*O152/100))</f>
        <v>0.30029681605145</v>
      </c>
      <c r="Q152" s="40" t="n">
        <f aca="false">IF(J152="","",MIN(1,J152+1.96*O152/100))</f>
        <v>0.405666172296734</v>
      </c>
      <c r="R152" s="32" t="str">
        <f aca="false">IF(L152="","",IF(ABS(L152)&lt;=O152,"Yes","No"))</f>
        <v>Yes</v>
      </c>
      <c r="S152" s="32" t="str">
        <f aca="false">IF(L152="","",IF(ABS(L152)&lt;=1.96*O152,"Yes","No"))</f>
        <v>Yes</v>
      </c>
      <c r="T152" s="59" t="n">
        <f aca="false">IF(D152="","",ROUND(SQRT(((D152+G152)*O152/100)^2+(J152*(D152+G152)*0.08345)^2),0))</f>
        <v>58</v>
      </c>
      <c r="U152" s="32"/>
    </row>
    <row r="153" customFormat="false" ht="15" hidden="false" customHeight="false" outlineLevel="0" collapsed="false">
      <c r="A153" s="32" t="s">
        <v>230</v>
      </c>
      <c r="B153" s="32" t="s">
        <v>340</v>
      </c>
      <c r="C153" s="32" t="s">
        <v>341</v>
      </c>
      <c r="D153" s="59" t="n">
        <v>177</v>
      </c>
      <c r="E153" s="59" t="n">
        <v>182</v>
      </c>
      <c r="F153" s="68" t="n">
        <f aca="false">IF(E153="","",D153-E153)</f>
        <v>-5</v>
      </c>
      <c r="G153" s="59" t="n">
        <v>441</v>
      </c>
      <c r="H153" s="59" t="n">
        <v>451</v>
      </c>
      <c r="I153" s="68" t="n">
        <f aca="false">IF(H153="","",G153-H153)</f>
        <v>-10</v>
      </c>
      <c r="J153" s="40" t="n">
        <f aca="false">IF(OR(D153="",D153+G153=0),"",D153/(D153+G153))</f>
        <v>0.286407766990291</v>
      </c>
      <c r="K153" s="40" t="n">
        <f aca="false">IF(E153="","",E153/(E153+H153))</f>
        <v>0.287519747235387</v>
      </c>
      <c r="L153" s="69" t="n">
        <f aca="false">IF(OR(K153="",J153=""),"",(J153-K153)*100)</f>
        <v>-0.111198024509579</v>
      </c>
      <c r="M153" s="36" t="n">
        <v>4.0506439069246</v>
      </c>
      <c r="N153" s="36" t="n">
        <v>1.24693282341402</v>
      </c>
      <c r="O153" s="36" t="n">
        <f aca="false">SQRT(M153^2+N153^2)</f>
        <v>4.23822575222376</v>
      </c>
      <c r="P153" s="40" t="n">
        <f aca="false">IF(J153="","",MAX(0,J153-1.96*O153/100))</f>
        <v>0.203338542246706</v>
      </c>
      <c r="Q153" s="40" t="n">
        <f aca="false">IF(J153="","",MIN(1,J153+1.96*O153/100))</f>
        <v>0.369476991733877</v>
      </c>
      <c r="R153" s="32" t="str">
        <f aca="false">IF(L153="","",IF(ABS(L153)&lt;=O153,"Yes","No"))</f>
        <v>Yes</v>
      </c>
      <c r="S153" s="32" t="str">
        <f aca="false">IF(L153="","",IF(ABS(L153)&lt;=1.96*O153,"Yes","No"))</f>
        <v>Yes</v>
      </c>
      <c r="T153" s="59" t="n">
        <f aca="false">IF(D153="","",ROUND(SQRT(((D153+G153)*O153/100)^2+(J153*(D153+G153)*0.15591)^2),0))</f>
        <v>38</v>
      </c>
      <c r="U153" s="32"/>
    </row>
    <row r="154" customFormat="false" ht="15" hidden="false" customHeight="false" outlineLevel="0" collapsed="false">
      <c r="A154" s="32" t="s">
        <v>230</v>
      </c>
      <c r="B154" s="32" t="s">
        <v>340</v>
      </c>
      <c r="C154" s="32" t="s">
        <v>342</v>
      </c>
      <c r="D154" s="59" t="n">
        <v>140</v>
      </c>
      <c r="E154" s="59" t="n">
        <v>134</v>
      </c>
      <c r="F154" s="68" t="n">
        <f aca="false">IF(E154="","",D154-E154)</f>
        <v>6</v>
      </c>
      <c r="G154" s="59" t="n">
        <v>311</v>
      </c>
      <c r="H154" s="59" t="n">
        <v>317</v>
      </c>
      <c r="I154" s="68" t="n">
        <f aca="false">IF(H154="","",G154-H154)</f>
        <v>-6</v>
      </c>
      <c r="J154" s="40" t="n">
        <f aca="false">IF(OR(D154="",D154+G154=0),"",D154/(D154+G154))</f>
        <v>0.310421286031042</v>
      </c>
      <c r="K154" s="40" t="n">
        <f aca="false">IF(E154="","",E154/(E154+H154))</f>
        <v>0.297117516629712</v>
      </c>
      <c r="L154" s="69" t="n">
        <f aca="false">IF(OR(K154="",J154=""),"",(J154-K154)*100)</f>
        <v>1.33037694013304</v>
      </c>
      <c r="M154" s="36" t="n">
        <v>4.0506439069246</v>
      </c>
      <c r="N154" s="36" t="n">
        <v>1.24693282341402</v>
      </c>
      <c r="O154" s="36" t="n">
        <f aca="false">SQRT(M154^2+N154^2)</f>
        <v>4.23822575222376</v>
      </c>
      <c r="P154" s="40" t="n">
        <f aca="false">IF(J154="","",MAX(0,J154-1.96*O154/100))</f>
        <v>0.227352061287457</v>
      </c>
      <c r="Q154" s="40" t="n">
        <f aca="false">IF(J154="","",MIN(1,J154+1.96*O154/100))</f>
        <v>0.393490510774628</v>
      </c>
      <c r="R154" s="32" t="str">
        <f aca="false">IF(L154="","",IF(ABS(L154)&lt;=O154,"Yes","No"))</f>
        <v>Yes</v>
      </c>
      <c r="S154" s="32" t="str">
        <f aca="false">IF(L154="","",IF(ABS(L154)&lt;=1.96*O154,"Yes","No"))</f>
        <v>Yes</v>
      </c>
      <c r="T154" s="59" t="n">
        <f aca="false">IF(D154="","",ROUND(SQRT(((D154+G154)*O154/100)^2+(J154*(D154+G154)*0.15591)^2),0))</f>
        <v>29</v>
      </c>
      <c r="U154" s="32"/>
    </row>
    <row r="155" customFormat="false" ht="15" hidden="false" customHeight="false" outlineLevel="0" collapsed="false">
      <c r="A155" s="32" t="s">
        <v>230</v>
      </c>
      <c r="B155" s="32" t="s">
        <v>340</v>
      </c>
      <c r="C155" s="32" t="s">
        <v>343</v>
      </c>
      <c r="D155" s="59" t="n">
        <v>516</v>
      </c>
      <c r="E155" s="59" t="n">
        <v>534</v>
      </c>
      <c r="F155" s="68" t="n">
        <f aca="false">IF(E155="","",D155-E155)</f>
        <v>-18</v>
      </c>
      <c r="G155" s="59" t="n">
        <v>1051</v>
      </c>
      <c r="H155" s="59" t="n">
        <v>1016</v>
      </c>
      <c r="I155" s="68" t="n">
        <f aca="false">IF(H155="","",G155-H155)</f>
        <v>35</v>
      </c>
      <c r="J155" s="40" t="n">
        <f aca="false">IF(OR(D155="",D155+G155=0),"",D155/(D155+G155))</f>
        <v>0.329291640076579</v>
      </c>
      <c r="K155" s="40" t="n">
        <f aca="false">IF(E155="","",E155/(E155+H155))</f>
        <v>0.344516129032258</v>
      </c>
      <c r="L155" s="69" t="n">
        <f aca="false">IF(OR(K155="",J155=""),"",(J155-K155)*100)</f>
        <v>-1.52244889556786</v>
      </c>
      <c r="M155" s="36" t="n">
        <v>2.38127468065176</v>
      </c>
      <c r="N155" s="36" t="n">
        <v>1.24693282341402</v>
      </c>
      <c r="O155" s="36" t="n">
        <f aca="false">SQRT(M155^2+N155^2)</f>
        <v>2.68799378176743</v>
      </c>
      <c r="P155" s="40" t="n">
        <f aca="false">IF(J155="","",MAX(0,J155-1.96*O155/100))</f>
        <v>0.276606961953938</v>
      </c>
      <c r="Q155" s="40" t="n">
        <f aca="false">IF(J155="","",MIN(1,J155+1.96*O155/100))</f>
        <v>0.381976318199221</v>
      </c>
      <c r="R155" s="32" t="str">
        <f aca="false">IF(L155="","",IF(ABS(L155)&lt;=O155,"Yes","No"))</f>
        <v>Yes</v>
      </c>
      <c r="S155" s="32" t="str">
        <f aca="false">IF(L155="","",IF(ABS(L155)&lt;=1.96*O155,"Yes","No"))</f>
        <v>Yes</v>
      </c>
      <c r="T155" s="59" t="n">
        <f aca="false">IF(D155="","",ROUND(SQRT(((D155+G155)*O155/100)^2+(J155*(D155+G155)*0.08345)^2),0))</f>
        <v>60</v>
      </c>
      <c r="U155" s="32"/>
    </row>
    <row r="156" customFormat="false" ht="15" hidden="false" customHeight="false" outlineLevel="0" collapsed="false">
      <c r="A156" s="32" t="s">
        <v>230</v>
      </c>
      <c r="B156" s="32" t="s">
        <v>344</v>
      </c>
      <c r="C156" s="32" t="s">
        <v>344</v>
      </c>
      <c r="D156" s="59" t="n">
        <v>947</v>
      </c>
      <c r="E156" s="59" t="n">
        <v>1000</v>
      </c>
      <c r="F156" s="68" t="n">
        <f aca="false">IF(E156="","",D156-E156)</f>
        <v>-53</v>
      </c>
      <c r="G156" s="59" t="n">
        <v>870</v>
      </c>
      <c r="H156" s="59" t="n">
        <v>864</v>
      </c>
      <c r="I156" s="68" t="n">
        <f aca="false">IF(H156="","",G156-H156)</f>
        <v>6</v>
      </c>
      <c r="J156" s="40" t="n">
        <f aca="false">IF(OR(D156="",D156+G156=0),"",D156/(D156+G156))</f>
        <v>0.521188772702257</v>
      </c>
      <c r="K156" s="40" t="n">
        <f aca="false">IF(E156="","",E156/(E156+H156))</f>
        <v>0.536480686695279</v>
      </c>
      <c r="L156" s="69" t="n">
        <f aca="false">IF(OR(K156="",J156=""),"",(J156-K156)*100)</f>
        <v>-1.52919139930224</v>
      </c>
      <c r="M156" s="36" t="n">
        <v>2.38127468065176</v>
      </c>
      <c r="N156" s="36" t="n">
        <v>1.24693282341402</v>
      </c>
      <c r="O156" s="36" t="n">
        <f aca="false">SQRT(M156^2+N156^2)</f>
        <v>2.68799378176743</v>
      </c>
      <c r="P156" s="40" t="n">
        <f aca="false">IF(J156="","",MAX(0,J156-1.96*O156/100))</f>
        <v>0.468504094579615</v>
      </c>
      <c r="Q156" s="40" t="n">
        <f aca="false">IF(J156="","",MIN(1,J156+1.96*O156/100))</f>
        <v>0.573873450824898</v>
      </c>
      <c r="R156" s="32" t="str">
        <f aca="false">IF(L156="","",IF(ABS(L156)&lt;=O156,"Yes","No"))</f>
        <v>Yes</v>
      </c>
      <c r="S156" s="32" t="str">
        <f aca="false">IF(L156="","",IF(ABS(L156)&lt;=1.96*O156,"Yes","No"))</f>
        <v>Yes</v>
      </c>
      <c r="T156" s="59" t="n">
        <f aca="false">IF(D156="","",ROUND(SQRT(((D156+G156)*O156/100)^2+(J156*(D156+G156)*0.08345)^2),0))</f>
        <v>93</v>
      </c>
      <c r="U156" s="32"/>
    </row>
    <row r="157" customFormat="false" ht="15" hidden="false" customHeight="false" outlineLevel="0" collapsed="false">
      <c r="A157" s="32" t="s">
        <v>230</v>
      </c>
      <c r="B157" s="32" t="s">
        <v>345</v>
      </c>
      <c r="C157" s="32" t="s">
        <v>346</v>
      </c>
      <c r="D157" s="59" t="n">
        <v>944</v>
      </c>
      <c r="E157" s="59" t="n">
        <v>937</v>
      </c>
      <c r="F157" s="68" t="n">
        <f aca="false">IF(E157="","",D157-E157)</f>
        <v>7</v>
      </c>
      <c r="G157" s="59" t="n">
        <v>1345</v>
      </c>
      <c r="H157" s="59" t="n">
        <v>1369</v>
      </c>
      <c r="I157" s="68" t="n">
        <f aca="false">IF(H157="","",G157-H157)</f>
        <v>-24</v>
      </c>
      <c r="J157" s="40" t="n">
        <f aca="false">IF(OR(D157="",D157+G157=0),"",D157/(D157+G157))</f>
        <v>0.412407164700743</v>
      </c>
      <c r="K157" s="40" t="n">
        <f aca="false">IF(E157="","",E157/(E157+H157))</f>
        <v>0.40633130962706</v>
      </c>
      <c r="L157" s="69" t="n">
        <f aca="false">IF(OR(K157="",J157=""),"",(J157-K157)*100)</f>
        <v>0.607585507368286</v>
      </c>
      <c r="M157" s="36" t="n">
        <v>2.38127468065176</v>
      </c>
      <c r="N157" s="36" t="n">
        <v>1.24693282341402</v>
      </c>
      <c r="O157" s="36" t="n">
        <f aca="false">SQRT(M157^2+N157^2)</f>
        <v>2.68799378176743</v>
      </c>
      <c r="P157" s="40" t="n">
        <f aca="false">IF(J157="","",MAX(0,J157-1.96*O157/100))</f>
        <v>0.359722486578101</v>
      </c>
      <c r="Q157" s="40" t="n">
        <f aca="false">IF(J157="","",MIN(1,J157+1.96*O157/100))</f>
        <v>0.465091842823384</v>
      </c>
      <c r="R157" s="32" t="str">
        <f aca="false">IF(L157="","",IF(ABS(L157)&lt;=O157,"Yes","No"))</f>
        <v>Yes</v>
      </c>
      <c r="S157" s="32" t="str">
        <f aca="false">IF(L157="","",IF(ABS(L157)&lt;=1.96*O157,"Yes","No"))</f>
        <v>Yes</v>
      </c>
      <c r="T157" s="59" t="n">
        <f aca="false">IF(D157="","",ROUND(SQRT(((D157+G157)*O157/100)^2+(J157*(D157+G157)*0.08345)^2),0))</f>
        <v>100</v>
      </c>
      <c r="U157" s="32"/>
    </row>
    <row r="158" customFormat="false" ht="15" hidden="false" customHeight="false" outlineLevel="0" collapsed="false">
      <c r="A158" s="32" t="s">
        <v>230</v>
      </c>
      <c r="B158" s="32" t="s">
        <v>345</v>
      </c>
      <c r="C158" s="32" t="s">
        <v>347</v>
      </c>
      <c r="D158" s="59" t="n">
        <v>851</v>
      </c>
      <c r="E158" s="59" t="n">
        <v>850</v>
      </c>
      <c r="F158" s="68" t="n">
        <f aca="false">IF(E158="","",D158-E158)</f>
        <v>1</v>
      </c>
      <c r="G158" s="59" t="n">
        <v>1268</v>
      </c>
      <c r="H158" s="59" t="n">
        <v>1298</v>
      </c>
      <c r="I158" s="68" t="n">
        <f aca="false">IF(H158="","",G158-H158)</f>
        <v>-30</v>
      </c>
      <c r="J158" s="40" t="n">
        <f aca="false">IF(OR(D158="",D158+G158=0),"",D158/(D158+G158))</f>
        <v>0.401604530438886</v>
      </c>
      <c r="K158" s="40" t="n">
        <f aca="false">IF(E158="","",E158/(E158+H158))</f>
        <v>0.395716945996276</v>
      </c>
      <c r="L158" s="69" t="n">
        <f aca="false">IF(OR(K158="",J158=""),"",(J158-K158)*100)</f>
        <v>0.588758444261067</v>
      </c>
      <c r="M158" s="36" t="n">
        <v>2.38127468065176</v>
      </c>
      <c r="N158" s="36" t="n">
        <v>1.24693282341402</v>
      </c>
      <c r="O158" s="36" t="n">
        <f aca="false">SQRT(M158^2+N158^2)</f>
        <v>2.68799378176743</v>
      </c>
      <c r="P158" s="40" t="n">
        <f aca="false">IF(J158="","",MAX(0,J158-1.96*O158/100))</f>
        <v>0.348919852316245</v>
      </c>
      <c r="Q158" s="40" t="n">
        <f aca="false">IF(J158="","",MIN(1,J158+1.96*O158/100))</f>
        <v>0.454289208561528</v>
      </c>
      <c r="R158" s="32" t="str">
        <f aca="false">IF(L158="","",IF(ABS(L158)&lt;=O158,"Yes","No"))</f>
        <v>Yes</v>
      </c>
      <c r="S158" s="32" t="str">
        <f aca="false">IF(L158="","",IF(ABS(L158)&lt;=1.96*O158,"Yes","No"))</f>
        <v>Yes</v>
      </c>
      <c r="T158" s="59" t="n">
        <f aca="false">IF(D158="","",ROUND(SQRT(((D158+G158)*O158/100)^2+(J158*(D158+G158)*0.08345)^2),0))</f>
        <v>91</v>
      </c>
      <c r="U158" s="32"/>
    </row>
    <row r="159" customFormat="false" ht="15" hidden="false" customHeight="false" outlineLevel="0" collapsed="false">
      <c r="A159" s="32" t="s">
        <v>230</v>
      </c>
      <c r="B159" s="32" t="s">
        <v>345</v>
      </c>
      <c r="C159" s="32" t="s">
        <v>348</v>
      </c>
      <c r="D159" s="59" t="n">
        <v>451</v>
      </c>
      <c r="E159" s="59" t="n">
        <v>458</v>
      </c>
      <c r="F159" s="68" t="n">
        <f aca="false">IF(E159="","",D159-E159)</f>
        <v>-7</v>
      </c>
      <c r="G159" s="59" t="n">
        <v>719</v>
      </c>
      <c r="H159" s="59" t="n">
        <v>701</v>
      </c>
      <c r="I159" s="68" t="n">
        <f aca="false">IF(H159="","",G159-H159)</f>
        <v>18</v>
      </c>
      <c r="J159" s="40" t="n">
        <f aca="false">IF(OR(D159="",D159+G159=0),"",D159/(D159+G159))</f>
        <v>0.385470085470086</v>
      </c>
      <c r="K159" s="40" t="n">
        <f aca="false">IF(E159="","",E159/(E159+H159))</f>
        <v>0.395168248490078</v>
      </c>
      <c r="L159" s="69" t="n">
        <f aca="false">IF(OR(K159="",J159=""),"",(J159-K159)*100)</f>
        <v>-0.969816301999216</v>
      </c>
      <c r="M159" s="36" t="n">
        <v>2.38127468065176</v>
      </c>
      <c r="N159" s="36" t="n">
        <v>1.24693282341402</v>
      </c>
      <c r="O159" s="36" t="n">
        <f aca="false">SQRT(M159^2+N159^2)</f>
        <v>2.68799378176743</v>
      </c>
      <c r="P159" s="40" t="n">
        <f aca="false">IF(J159="","",MAX(0,J159-1.96*O159/100))</f>
        <v>0.332785407347444</v>
      </c>
      <c r="Q159" s="40" t="n">
        <f aca="false">IF(J159="","",MIN(1,J159+1.96*O159/100))</f>
        <v>0.438154763592727</v>
      </c>
      <c r="R159" s="32" t="str">
        <f aca="false">IF(L159="","",IF(ABS(L159)&lt;=O159,"Yes","No"))</f>
        <v>Yes</v>
      </c>
      <c r="S159" s="32" t="str">
        <f aca="false">IF(L159="","",IF(ABS(L159)&lt;=1.96*O159,"Yes","No"))</f>
        <v>Yes</v>
      </c>
      <c r="T159" s="59" t="n">
        <f aca="false">IF(D159="","",ROUND(SQRT(((D159+G159)*O159/100)^2+(J159*(D159+G159)*0.08345)^2),0))</f>
        <v>49</v>
      </c>
      <c r="U159" s="32"/>
    </row>
    <row r="160" customFormat="false" ht="15" hidden="false" customHeight="false" outlineLevel="0" collapsed="false">
      <c r="A160" s="32" t="s">
        <v>230</v>
      </c>
      <c r="B160" s="32" t="s">
        <v>345</v>
      </c>
      <c r="C160" s="32" t="s">
        <v>349</v>
      </c>
      <c r="D160" s="59" t="n">
        <v>610</v>
      </c>
      <c r="E160" s="59" t="n">
        <v>614</v>
      </c>
      <c r="F160" s="68" t="n">
        <f aca="false">IF(E160="","",D160-E160)</f>
        <v>-4</v>
      </c>
      <c r="G160" s="59" t="n">
        <v>938</v>
      </c>
      <c r="H160" s="59" t="n">
        <v>949</v>
      </c>
      <c r="I160" s="68" t="n">
        <f aca="false">IF(H160="","",G160-H160)</f>
        <v>-11</v>
      </c>
      <c r="J160" s="40" t="n">
        <f aca="false">IF(OR(D160="",D160+G160=0),"",D160/(D160+G160))</f>
        <v>0.39405684754522</v>
      </c>
      <c r="K160" s="40" t="n">
        <f aca="false">IF(E160="","",E160/(E160+H160))</f>
        <v>0.392834293026232</v>
      </c>
      <c r="L160" s="69" t="n">
        <f aca="false">IF(OR(K160="",J160=""),"",(J160-K160)*100)</f>
        <v>0.122255451898801</v>
      </c>
      <c r="M160" s="36" t="n">
        <v>2.38127468065176</v>
      </c>
      <c r="N160" s="36" t="n">
        <v>1.24693282341402</v>
      </c>
      <c r="O160" s="36" t="n">
        <f aca="false">SQRT(M160^2+N160^2)</f>
        <v>2.68799378176743</v>
      </c>
      <c r="P160" s="40" t="n">
        <f aca="false">IF(J160="","",MAX(0,J160-1.96*O160/100))</f>
        <v>0.341372169422578</v>
      </c>
      <c r="Q160" s="40" t="n">
        <f aca="false">IF(J160="","",MIN(1,J160+1.96*O160/100))</f>
        <v>0.446741525667861</v>
      </c>
      <c r="R160" s="32" t="str">
        <f aca="false">IF(L160="","",IF(ABS(L160)&lt;=O160,"Yes","No"))</f>
        <v>Yes</v>
      </c>
      <c r="S160" s="32" t="str">
        <f aca="false">IF(L160="","",IF(ABS(L160)&lt;=1.96*O160,"Yes","No"))</f>
        <v>Yes</v>
      </c>
      <c r="T160" s="59" t="n">
        <f aca="false">IF(D160="","",ROUND(SQRT(((D160+G160)*O160/100)^2+(J160*(D160+G160)*0.08345)^2),0))</f>
        <v>66</v>
      </c>
      <c r="U160" s="32"/>
    </row>
    <row r="161" customFormat="false" ht="15" hidden="false" customHeight="false" outlineLevel="0" collapsed="false">
      <c r="A161" s="32" t="s">
        <v>230</v>
      </c>
      <c r="B161" s="32" t="s">
        <v>345</v>
      </c>
      <c r="C161" s="32" t="s">
        <v>350</v>
      </c>
      <c r="D161" s="59" t="n">
        <v>517</v>
      </c>
      <c r="E161" s="59" t="n">
        <v>555</v>
      </c>
      <c r="F161" s="68" t="n">
        <f aca="false">IF(E161="","",D161-E161)</f>
        <v>-38</v>
      </c>
      <c r="G161" s="59" t="n">
        <v>899</v>
      </c>
      <c r="H161" s="59" t="n">
        <v>887</v>
      </c>
      <c r="I161" s="68" t="n">
        <f aca="false">IF(H161="","",G161-H161)</f>
        <v>12</v>
      </c>
      <c r="J161" s="40" t="n">
        <f aca="false">IF(OR(D161="",D161+G161=0),"",D161/(D161+G161))</f>
        <v>0.365112994350283</v>
      </c>
      <c r="K161" s="40" t="n">
        <f aca="false">IF(E161="","",E161/(E161+H161))</f>
        <v>0.384882108183079</v>
      </c>
      <c r="L161" s="69" t="n">
        <f aca="false">IF(OR(K161="",J161=""),"",(J161-K161)*100)</f>
        <v>-1.97691138327966</v>
      </c>
      <c r="M161" s="36" t="n">
        <v>2.38127468065176</v>
      </c>
      <c r="N161" s="36" t="n">
        <v>1.24693282341402</v>
      </c>
      <c r="O161" s="36" t="n">
        <f aca="false">SQRT(M161^2+N161^2)</f>
        <v>2.68799378176743</v>
      </c>
      <c r="P161" s="40" t="n">
        <f aca="false">IF(J161="","",MAX(0,J161-1.96*O161/100))</f>
        <v>0.312428316227641</v>
      </c>
      <c r="Q161" s="40" t="n">
        <f aca="false">IF(J161="","",MIN(1,J161+1.96*O161/100))</f>
        <v>0.417797672472924</v>
      </c>
      <c r="R161" s="32" t="str">
        <f aca="false">IF(L161="","",IF(ABS(L161)&lt;=O161,"Yes","No"))</f>
        <v>Yes</v>
      </c>
      <c r="S161" s="32" t="str">
        <f aca="false">IF(L161="","",IF(ABS(L161)&lt;=1.96*O161,"Yes","No"))</f>
        <v>Yes</v>
      </c>
      <c r="T161" s="59" t="n">
        <f aca="false">IF(D161="","",ROUND(SQRT(((D161+G161)*O161/100)^2+(J161*(D161+G161)*0.08345)^2),0))</f>
        <v>58</v>
      </c>
      <c r="U161" s="32"/>
    </row>
    <row r="162" customFormat="false" ht="15" hidden="false" customHeight="false" outlineLevel="0" collapsed="false">
      <c r="A162" s="32" t="s">
        <v>230</v>
      </c>
      <c r="B162" s="32" t="s">
        <v>345</v>
      </c>
      <c r="C162" s="32" t="s">
        <v>351</v>
      </c>
      <c r="D162" s="59" t="n">
        <v>491</v>
      </c>
      <c r="E162" s="59" t="n">
        <v>492</v>
      </c>
      <c r="F162" s="68" t="n">
        <f aca="false">IF(E162="","",D162-E162)</f>
        <v>-1</v>
      </c>
      <c r="G162" s="59" t="n">
        <v>632</v>
      </c>
      <c r="H162" s="59" t="n">
        <v>662</v>
      </c>
      <c r="I162" s="68" t="n">
        <f aca="false">IF(H162="","",G162-H162)</f>
        <v>-30</v>
      </c>
      <c r="J162" s="40" t="n">
        <f aca="false">IF(OR(D162="",D162+G162=0),"",D162/(D162+G162))</f>
        <v>0.437221727515583</v>
      </c>
      <c r="K162" s="40" t="n">
        <f aca="false">IF(E162="","",E162/(E162+H162))</f>
        <v>0.426343154246101</v>
      </c>
      <c r="L162" s="69" t="n">
        <f aca="false">IF(OR(K162="",J162=""),"",(J162-K162)*100)</f>
        <v>1.08785732694827</v>
      </c>
      <c r="M162" s="36" t="n">
        <v>2.67523719068013</v>
      </c>
      <c r="N162" s="36" t="n">
        <v>1.24693282341402</v>
      </c>
      <c r="O162" s="36" t="n">
        <f aca="false">SQRT(M162^2+N162^2)</f>
        <v>2.95156492263094</v>
      </c>
      <c r="P162" s="40" t="n">
        <f aca="false">IF(J162="","",MAX(0,J162-1.96*O162/100))</f>
        <v>0.379371055032017</v>
      </c>
      <c r="Q162" s="40" t="n">
        <f aca="false">IF(J162="","",MIN(1,J162+1.96*O162/100))</f>
        <v>0.49507239999915</v>
      </c>
      <c r="R162" s="32" t="str">
        <f aca="false">IF(L162="","",IF(ABS(L162)&lt;=O162,"Yes","No"))</f>
        <v>Yes</v>
      </c>
      <c r="S162" s="32" t="str">
        <f aca="false">IF(L162="","",IF(ABS(L162)&lt;=1.96*O162,"Yes","No"))</f>
        <v>Yes</v>
      </c>
      <c r="T162" s="59" t="n">
        <f aca="false">IF(D162="","",ROUND(SQRT(((D162+G162)*O162/100)^2+(J162*(D162+G162)*0.09175)^2),0))</f>
        <v>56</v>
      </c>
      <c r="U162" s="32"/>
    </row>
    <row r="163" customFormat="false" ht="15" hidden="false" customHeight="false" outlineLevel="0" collapsed="false">
      <c r="A163" s="32" t="s">
        <v>230</v>
      </c>
      <c r="B163" s="32" t="s">
        <v>352</v>
      </c>
      <c r="C163" s="32" t="s">
        <v>353</v>
      </c>
      <c r="D163" s="59" t="n">
        <v>706</v>
      </c>
      <c r="E163" s="59" t="n">
        <v>701</v>
      </c>
      <c r="F163" s="68" t="n">
        <f aca="false">IF(E163="","",D163-E163)</f>
        <v>5</v>
      </c>
      <c r="G163" s="59" t="n">
        <v>659</v>
      </c>
      <c r="H163" s="59" t="n">
        <v>692</v>
      </c>
      <c r="I163" s="68" t="n">
        <f aca="false">IF(H163="","",G163-H163)</f>
        <v>-33</v>
      </c>
      <c r="J163" s="40" t="n">
        <f aca="false">IF(OR(D163="",D163+G163=0),"",D163/(D163+G163))</f>
        <v>0.517216117216117</v>
      </c>
      <c r="K163" s="40" t="n">
        <f aca="false">IF(E163="","",E163/(E163+H163))</f>
        <v>0.503230437903805</v>
      </c>
      <c r="L163" s="69" t="n">
        <f aca="false">IF(OR(K163="",J163=""),"",(J163-K163)*100)</f>
        <v>1.39856793123125</v>
      </c>
      <c r="M163" s="36" t="n">
        <v>2.38127468065176</v>
      </c>
      <c r="N163" s="36" t="n">
        <v>1.24693282341402</v>
      </c>
      <c r="O163" s="36" t="n">
        <f aca="false">SQRT(M163^2+N163^2)</f>
        <v>2.68799378176743</v>
      </c>
      <c r="P163" s="40" t="n">
        <f aca="false">IF(J163="","",MAX(0,J163-1.96*O163/100))</f>
        <v>0.464531439093476</v>
      </c>
      <c r="Q163" s="40" t="n">
        <f aca="false">IF(J163="","",MIN(1,J163+1.96*O163/100))</f>
        <v>0.569900795338759</v>
      </c>
      <c r="R163" s="32" t="str">
        <f aca="false">IF(L163="","",IF(ABS(L163)&lt;=O163,"Yes","No"))</f>
        <v>Yes</v>
      </c>
      <c r="S163" s="32" t="str">
        <f aca="false">IF(L163="","",IF(ABS(L163)&lt;=1.96*O163,"Yes","No"))</f>
        <v>Yes</v>
      </c>
      <c r="T163" s="59" t="n">
        <f aca="false">IF(D163="","",ROUND(SQRT(((D163+G163)*O163/100)^2+(J163*(D163+G163)*0.08345)^2),0))</f>
        <v>69</v>
      </c>
      <c r="U163" s="32"/>
    </row>
    <row r="164" customFormat="false" ht="15" hidden="false" customHeight="false" outlineLevel="0" collapsed="false">
      <c r="A164" s="32" t="s">
        <v>230</v>
      </c>
      <c r="B164" s="32" t="s">
        <v>352</v>
      </c>
      <c r="C164" s="32" t="s">
        <v>354</v>
      </c>
      <c r="D164" s="59" t="n">
        <v>824</v>
      </c>
      <c r="E164" s="59" t="n">
        <v>798</v>
      </c>
      <c r="F164" s="68" t="n">
        <f aca="false">IF(E164="","",D164-E164)</f>
        <v>26</v>
      </c>
      <c r="G164" s="59" t="n">
        <v>763</v>
      </c>
      <c r="H164" s="59" t="n">
        <v>790</v>
      </c>
      <c r="I164" s="68" t="n">
        <f aca="false">IF(H164="","",G164-H164)</f>
        <v>-27</v>
      </c>
      <c r="J164" s="40" t="n">
        <f aca="false">IF(OR(D164="",D164+G164=0),"",D164/(D164+G164))</f>
        <v>0.519218651543793</v>
      </c>
      <c r="K164" s="40" t="n">
        <f aca="false">IF(E164="","",E164/(E164+H164))</f>
        <v>0.502518891687657</v>
      </c>
      <c r="L164" s="69" t="n">
        <f aca="false">IF(OR(K164="",J164=""),"",(J164-K164)*100)</f>
        <v>1.66997598561359</v>
      </c>
      <c r="M164" s="36" t="n">
        <v>2.38127468065176</v>
      </c>
      <c r="N164" s="36" t="n">
        <v>1.24693282341402</v>
      </c>
      <c r="O164" s="36" t="n">
        <f aca="false">SQRT(M164^2+N164^2)</f>
        <v>2.68799378176743</v>
      </c>
      <c r="P164" s="40" t="n">
        <f aca="false">IF(J164="","",MAX(0,J164-1.96*O164/100))</f>
        <v>0.466533973421152</v>
      </c>
      <c r="Q164" s="40" t="n">
        <f aca="false">IF(J164="","",MIN(1,J164+1.96*O164/100))</f>
        <v>0.571903329666435</v>
      </c>
      <c r="R164" s="32" t="str">
        <f aca="false">IF(L164="","",IF(ABS(L164)&lt;=O164,"Yes","No"))</f>
        <v>Yes</v>
      </c>
      <c r="S164" s="32" t="str">
        <f aca="false">IF(L164="","",IF(ABS(L164)&lt;=1.96*O164,"Yes","No"))</f>
        <v>Yes</v>
      </c>
      <c r="T164" s="59" t="n">
        <f aca="false">IF(D164="","",ROUND(SQRT(((D164+G164)*O164/100)^2+(J164*(D164+G164)*0.08345)^2),0))</f>
        <v>81</v>
      </c>
      <c r="U164" s="32"/>
    </row>
    <row r="165" customFormat="false" ht="15" hidden="false" customHeight="false" outlineLevel="0" collapsed="false">
      <c r="A165" s="32" t="s">
        <v>230</v>
      </c>
      <c r="B165" s="32" t="s">
        <v>352</v>
      </c>
      <c r="C165" s="32" t="s">
        <v>355</v>
      </c>
      <c r="D165" s="59" t="n">
        <v>364</v>
      </c>
      <c r="E165" s="59" t="n">
        <v>362</v>
      </c>
      <c r="F165" s="68" t="n">
        <f aca="false">IF(E165="","",D165-E165)</f>
        <v>2</v>
      </c>
      <c r="G165" s="59" t="n">
        <v>379</v>
      </c>
      <c r="H165" s="59" t="n">
        <v>375</v>
      </c>
      <c r="I165" s="68" t="n">
        <f aca="false">IF(H165="","",G165-H165)</f>
        <v>4</v>
      </c>
      <c r="J165" s="40" t="n">
        <f aca="false">IF(OR(D165="",D165+G165=0),"",D165/(D165+G165))</f>
        <v>0.489905787348587</v>
      </c>
      <c r="K165" s="40" t="n">
        <f aca="false">IF(E165="","",E165/(E165+H165))</f>
        <v>0.491180461329715</v>
      </c>
      <c r="L165" s="69" t="n">
        <f aca="false">IF(OR(K165="",J165=""),"",(J165-K165)*100)</f>
        <v>-0.127467398112824</v>
      </c>
      <c r="M165" s="36" t="n">
        <v>2.67523719068013</v>
      </c>
      <c r="N165" s="36" t="n">
        <v>1.24693282341402</v>
      </c>
      <c r="O165" s="36" t="n">
        <f aca="false">SQRT(M165^2+N165^2)</f>
        <v>2.95156492263094</v>
      </c>
      <c r="P165" s="40" t="n">
        <f aca="false">IF(J165="","",MAX(0,J165-1.96*O165/100))</f>
        <v>0.43205511486502</v>
      </c>
      <c r="Q165" s="40" t="n">
        <f aca="false">IF(J165="","",MIN(1,J165+1.96*O165/100))</f>
        <v>0.547756459832153</v>
      </c>
      <c r="R165" s="32" t="str">
        <f aca="false">IF(L165="","",IF(ABS(L165)&lt;=O165,"Yes","No"))</f>
        <v>Yes</v>
      </c>
      <c r="S165" s="32" t="str">
        <f aca="false">IF(L165="","",IF(ABS(L165)&lt;=1.96*O165,"Yes","No"))</f>
        <v>Yes</v>
      </c>
      <c r="T165" s="59" t="n">
        <f aca="false">IF(D165="","",ROUND(SQRT(((D165+G165)*O165/100)^2+(J165*(D165+G165)*0.09175)^2),0))</f>
        <v>40</v>
      </c>
      <c r="U165" s="32"/>
    </row>
    <row r="166" customFormat="false" ht="15" hidden="false" customHeight="false" outlineLevel="0" collapsed="false">
      <c r="A166" s="32" t="s">
        <v>230</v>
      </c>
      <c r="B166" s="32" t="s">
        <v>352</v>
      </c>
      <c r="C166" s="32" t="s">
        <v>356</v>
      </c>
      <c r="D166" s="59" t="n">
        <v>400</v>
      </c>
      <c r="E166" s="59" t="n">
        <v>406</v>
      </c>
      <c r="F166" s="68" t="n">
        <f aca="false">IF(E166="","",D166-E166)</f>
        <v>-6</v>
      </c>
      <c r="G166" s="59" t="n">
        <v>395</v>
      </c>
      <c r="H166" s="59" t="n">
        <v>388</v>
      </c>
      <c r="I166" s="68" t="n">
        <f aca="false">IF(H166="","",G166-H166)</f>
        <v>7</v>
      </c>
      <c r="J166" s="40" t="n">
        <f aca="false">IF(OR(D166="",D166+G166=0),"",D166/(D166+G166))</f>
        <v>0.50314465408805</v>
      </c>
      <c r="K166" s="40" t="n">
        <f aca="false">IF(E166="","",E166/(E166+H166))</f>
        <v>0.511335012594459</v>
      </c>
      <c r="L166" s="69" t="n">
        <f aca="false">IF(OR(K166="",J166=""),"",(J166-K166)*100)</f>
        <v>-0.819035850640815</v>
      </c>
      <c r="M166" s="36" t="n">
        <v>2.67523719068013</v>
      </c>
      <c r="N166" s="36" t="n">
        <v>1.24693282341402</v>
      </c>
      <c r="O166" s="36" t="n">
        <f aca="false">SQRT(M166^2+N166^2)</f>
        <v>2.95156492263094</v>
      </c>
      <c r="P166" s="40" t="n">
        <f aca="false">IF(J166="","",MAX(0,J166-1.96*O166/100))</f>
        <v>0.445293981604484</v>
      </c>
      <c r="Q166" s="40" t="n">
        <f aca="false">IF(J166="","",MIN(1,J166+1.96*O166/100))</f>
        <v>0.560995326571617</v>
      </c>
      <c r="R166" s="32" t="str">
        <f aca="false">IF(L166="","",IF(ABS(L166)&lt;=O166,"Yes","No"))</f>
        <v>Yes</v>
      </c>
      <c r="S166" s="32" t="str">
        <f aca="false">IF(L166="","",IF(ABS(L166)&lt;=1.96*O166,"Yes","No"))</f>
        <v>Yes</v>
      </c>
      <c r="T166" s="59" t="n">
        <f aca="false">IF(D166="","",ROUND(SQRT(((D166+G166)*O166/100)^2+(J166*(D166+G166)*0.09175)^2),0))</f>
        <v>44</v>
      </c>
      <c r="U166" s="32"/>
    </row>
    <row r="167" customFormat="false" ht="15" hidden="false" customHeight="false" outlineLevel="0" collapsed="false">
      <c r="A167" s="32" t="s">
        <v>230</v>
      </c>
      <c r="B167" s="32" t="s">
        <v>352</v>
      </c>
      <c r="C167" s="32" t="s">
        <v>357</v>
      </c>
      <c r="D167" s="59" t="n">
        <v>492</v>
      </c>
      <c r="E167" s="59" t="n">
        <v>524</v>
      </c>
      <c r="F167" s="68" t="n">
        <f aca="false">IF(E167="","",D167-E167)</f>
        <v>-32</v>
      </c>
      <c r="G167" s="59" t="n">
        <v>594</v>
      </c>
      <c r="H167" s="59" t="n">
        <v>571</v>
      </c>
      <c r="I167" s="68" t="n">
        <f aca="false">IF(H167="","",G167-H167)</f>
        <v>23</v>
      </c>
      <c r="J167" s="40" t="n">
        <f aca="false">IF(OR(D167="",D167+G167=0),"",D167/(D167+G167))</f>
        <v>0.453038674033149</v>
      </c>
      <c r="K167" s="40" t="n">
        <f aca="false">IF(E167="","",E167/(E167+H167))</f>
        <v>0.478538812785388</v>
      </c>
      <c r="L167" s="69" t="n">
        <f aca="false">IF(OR(K167="",J167=""),"",(J167-K167)*100)</f>
        <v>-2.55001387522389</v>
      </c>
      <c r="M167" s="36" t="n">
        <v>2.67523719068013</v>
      </c>
      <c r="N167" s="36" t="n">
        <v>1.24693282341402</v>
      </c>
      <c r="O167" s="36" t="n">
        <f aca="false">SQRT(M167^2+N167^2)</f>
        <v>2.95156492263094</v>
      </c>
      <c r="P167" s="40" t="n">
        <f aca="false">IF(J167="","",MAX(0,J167-1.96*O167/100))</f>
        <v>0.395188001549583</v>
      </c>
      <c r="Q167" s="40" t="n">
        <f aca="false">IF(J167="","",MIN(1,J167+1.96*O167/100))</f>
        <v>0.510889346516716</v>
      </c>
      <c r="R167" s="32" t="str">
        <f aca="false">IF(L167="","",IF(ABS(L167)&lt;=O167,"Yes","No"))</f>
        <v>Yes</v>
      </c>
      <c r="S167" s="32" t="str">
        <f aca="false">IF(L167="","",IF(ABS(L167)&lt;=1.96*O167,"Yes","No"))</f>
        <v>Yes</v>
      </c>
      <c r="T167" s="59" t="n">
        <f aca="false">IF(D167="","",ROUND(SQRT(((D167+G167)*O167/100)^2+(J167*(D167+G167)*0.09175)^2),0))</f>
        <v>55</v>
      </c>
      <c r="U167" s="32"/>
    </row>
    <row r="168" customFormat="false" ht="15" hidden="false" customHeight="false" outlineLevel="0" collapsed="false">
      <c r="A168" s="32" t="s">
        <v>230</v>
      </c>
      <c r="B168" s="32" t="s">
        <v>352</v>
      </c>
      <c r="C168" s="32" t="s">
        <v>358</v>
      </c>
      <c r="D168" s="59" t="n">
        <v>298</v>
      </c>
      <c r="E168" s="59" t="n">
        <v>316</v>
      </c>
      <c r="F168" s="68" t="n">
        <f aca="false">IF(E168="","",D168-E168)</f>
        <v>-18</v>
      </c>
      <c r="G168" s="59" t="n">
        <v>331</v>
      </c>
      <c r="H168" s="59" t="n">
        <v>348</v>
      </c>
      <c r="I168" s="68" t="n">
        <f aca="false">IF(H168="","",G168-H168)</f>
        <v>-17</v>
      </c>
      <c r="J168" s="40" t="n">
        <f aca="false">IF(OR(D168="",D168+G168=0),"",D168/(D168+G168))</f>
        <v>0.473767885532591</v>
      </c>
      <c r="K168" s="40" t="n">
        <f aca="false">IF(E168="","",E168/(E168+H168))</f>
        <v>0.475903614457831</v>
      </c>
      <c r="L168" s="69" t="n">
        <f aca="false">IF(OR(K168="",J168=""),"",(J168-K168)*100)</f>
        <v>-0.213572892523989</v>
      </c>
      <c r="M168" s="36" t="n">
        <v>4.0506439069246</v>
      </c>
      <c r="N168" s="36" t="n">
        <v>1.24693282341402</v>
      </c>
      <c r="O168" s="36" t="n">
        <f aca="false">SQRT(M168^2+N168^2)</f>
        <v>4.23822575222376</v>
      </c>
      <c r="P168" s="40" t="n">
        <f aca="false">IF(J168="","",MAX(0,J168-1.96*O168/100))</f>
        <v>0.390698660789006</v>
      </c>
      <c r="Q168" s="40" t="n">
        <f aca="false">IF(J168="","",MIN(1,J168+1.96*O168/100))</f>
        <v>0.556837110276177</v>
      </c>
      <c r="R168" s="32" t="str">
        <f aca="false">IF(L168="","",IF(ABS(L168)&lt;=O168,"Yes","No"))</f>
        <v>Yes</v>
      </c>
      <c r="S168" s="32" t="str">
        <f aca="false">IF(L168="","",IF(ABS(L168)&lt;=1.96*O168,"Yes","No"))</f>
        <v>Yes</v>
      </c>
      <c r="T168" s="59" t="n">
        <f aca="false">IF(D168="","",ROUND(SQRT(((D168+G168)*O168/100)^2+(J168*(D168+G168)*0.15591)^2),0))</f>
        <v>54</v>
      </c>
      <c r="U168" s="32"/>
    </row>
    <row r="169" customFormat="false" ht="15" hidden="false" customHeight="false" outlineLevel="0" collapsed="false">
      <c r="A169" s="32" t="s">
        <v>230</v>
      </c>
      <c r="B169" s="32" t="s">
        <v>352</v>
      </c>
      <c r="C169" s="32" t="s">
        <v>359</v>
      </c>
      <c r="D169" s="59" t="n">
        <v>361</v>
      </c>
      <c r="E169" s="59" t="n">
        <v>377</v>
      </c>
      <c r="F169" s="68" t="n">
        <f aca="false">IF(E169="","",D169-E169)</f>
        <v>-16</v>
      </c>
      <c r="G169" s="59" t="n">
        <v>425</v>
      </c>
      <c r="H169" s="59" t="n">
        <v>399</v>
      </c>
      <c r="I169" s="68" t="n">
        <f aca="false">IF(H169="","",G169-H169)</f>
        <v>26</v>
      </c>
      <c r="J169" s="40" t="n">
        <f aca="false">IF(OR(D169="",D169+G169=0),"",D169/(D169+G169))</f>
        <v>0.459287531806616</v>
      </c>
      <c r="K169" s="40" t="n">
        <f aca="false">IF(E169="","",E169/(E169+H169))</f>
        <v>0.485824742268041</v>
      </c>
      <c r="L169" s="69" t="n">
        <f aca="false">IF(OR(K169="",J169=""),"",(J169-K169)*100)</f>
        <v>-2.65372104614254</v>
      </c>
      <c r="M169" s="36" t="n">
        <v>2.67523719068013</v>
      </c>
      <c r="N169" s="36" t="n">
        <v>1.24693282341402</v>
      </c>
      <c r="O169" s="36" t="n">
        <f aca="false">SQRT(M169^2+N169^2)</f>
        <v>2.95156492263094</v>
      </c>
      <c r="P169" s="40" t="n">
        <f aca="false">IF(J169="","",MAX(0,J169-1.96*O169/100))</f>
        <v>0.401436859323049</v>
      </c>
      <c r="Q169" s="40" t="n">
        <f aca="false">IF(J169="","",MIN(1,J169+1.96*O169/100))</f>
        <v>0.517138204290182</v>
      </c>
      <c r="R169" s="32" t="str">
        <f aca="false">IF(L169="","",IF(ABS(L169)&lt;=O169,"Yes","No"))</f>
        <v>Yes</v>
      </c>
      <c r="S169" s="32" t="str">
        <f aca="false">IF(L169="","",IF(ABS(L169)&lt;=1.96*O169,"Yes","No"))</f>
        <v>Yes</v>
      </c>
      <c r="T169" s="59" t="n">
        <f aca="false">IF(D169="","",ROUND(SQRT(((D169+G169)*O169/100)^2+(J169*(D169+G169)*0.09175)^2),0))</f>
        <v>40</v>
      </c>
      <c r="U169" s="32"/>
    </row>
    <row r="170" customFormat="false" ht="15" hidden="false" customHeight="false" outlineLevel="0" collapsed="false">
      <c r="A170" s="32" t="s">
        <v>230</v>
      </c>
      <c r="B170" s="32" t="s">
        <v>352</v>
      </c>
      <c r="C170" s="32" t="s">
        <v>360</v>
      </c>
      <c r="D170" s="59" t="n">
        <v>543</v>
      </c>
      <c r="E170" s="59" t="n">
        <v>550</v>
      </c>
      <c r="F170" s="68" t="n">
        <f aca="false">IF(E170="","",D170-E170)</f>
        <v>-7</v>
      </c>
      <c r="G170" s="59" t="n">
        <v>590</v>
      </c>
      <c r="H170" s="59" t="n">
        <v>585</v>
      </c>
      <c r="I170" s="68" t="n">
        <f aca="false">IF(H170="","",G170-H170)</f>
        <v>5</v>
      </c>
      <c r="J170" s="40" t="n">
        <f aca="false">IF(OR(D170="",D170+G170=0),"",D170/(D170+G170))</f>
        <v>0.479258605472198</v>
      </c>
      <c r="K170" s="40" t="n">
        <f aca="false">IF(E170="","",E170/(E170+H170))</f>
        <v>0.484581497797357</v>
      </c>
      <c r="L170" s="69" t="n">
        <f aca="false">IF(OR(K170="",J170=""),"",(J170-K170)*100)</f>
        <v>-0.532289232515909</v>
      </c>
      <c r="M170" s="36" t="n">
        <v>2.67523719068013</v>
      </c>
      <c r="N170" s="36" t="n">
        <v>1.24693282341402</v>
      </c>
      <c r="O170" s="36" t="n">
        <f aca="false">SQRT(M170^2+N170^2)</f>
        <v>2.95156492263094</v>
      </c>
      <c r="P170" s="40" t="n">
        <f aca="false">IF(J170="","",MAX(0,J170-1.96*O170/100))</f>
        <v>0.421407932988631</v>
      </c>
      <c r="Q170" s="40" t="n">
        <f aca="false">IF(J170="","",MIN(1,J170+1.96*O170/100))</f>
        <v>0.537109277955764</v>
      </c>
      <c r="R170" s="32" t="str">
        <f aca="false">IF(L170="","",IF(ABS(L170)&lt;=O170,"Yes","No"))</f>
        <v>Yes</v>
      </c>
      <c r="S170" s="32" t="str">
        <f aca="false">IF(L170="","",IF(ABS(L170)&lt;=1.96*O170,"Yes","No"))</f>
        <v>Yes</v>
      </c>
      <c r="T170" s="59" t="n">
        <f aca="false">IF(D170="","",ROUND(SQRT(((D170+G170)*O170/100)^2+(J170*(D170+G170)*0.09175)^2),0))</f>
        <v>60</v>
      </c>
      <c r="U170" s="32"/>
    </row>
    <row r="171" customFormat="false" ht="15" hidden="false" customHeight="false" outlineLevel="0" collapsed="false">
      <c r="A171" s="32" t="s">
        <v>230</v>
      </c>
      <c r="B171" s="32" t="s">
        <v>361</v>
      </c>
      <c r="C171" s="32" t="s">
        <v>362</v>
      </c>
      <c r="D171" s="59" t="n">
        <v>245</v>
      </c>
      <c r="E171" s="59" t="n">
        <v>218</v>
      </c>
      <c r="F171" s="68" t="n">
        <f aca="false">IF(E171="","",D171-E171)</f>
        <v>27</v>
      </c>
      <c r="G171" s="59" t="n">
        <v>302</v>
      </c>
      <c r="H171" s="59" t="n">
        <v>335</v>
      </c>
      <c r="I171" s="68" t="n">
        <f aca="false">IF(H171="","",G171-H171)</f>
        <v>-33</v>
      </c>
      <c r="J171" s="40" t="n">
        <f aca="false">IF(OR(D171="",D171+G171=0),"",D171/(D171+G171))</f>
        <v>0.447897623400366</v>
      </c>
      <c r="K171" s="40" t="n">
        <f aca="false">IF(E171="","",E171/(E171+H171))</f>
        <v>0.394213381555154</v>
      </c>
      <c r="L171" s="69" t="n">
        <f aca="false">IF(OR(K171="",J171=""),"",(J171-K171)*100)</f>
        <v>5.36842418452119</v>
      </c>
      <c r="M171" s="36" t="n">
        <v>4.0506439069246</v>
      </c>
      <c r="N171" s="36" t="n">
        <v>1.24693282341402</v>
      </c>
      <c r="O171" s="36" t="n">
        <f aca="false">SQRT(M171^2+N171^2)</f>
        <v>4.23822575222376</v>
      </c>
      <c r="P171" s="40" t="n">
        <f aca="false">IF(J171="","",MAX(0,J171-1.96*O171/100))</f>
        <v>0.36482839865678</v>
      </c>
      <c r="Q171" s="40" t="n">
        <f aca="false">IF(J171="","",MIN(1,J171+1.96*O171/100))</f>
        <v>0.530966848143951</v>
      </c>
      <c r="R171" s="32" t="str">
        <f aca="false">IF(L171="","",IF(ABS(L171)&lt;=O171,"Yes","No"))</f>
        <v>No</v>
      </c>
      <c r="S171" s="32" t="str">
        <f aca="false">IF(L171="","",IF(ABS(L171)&lt;=1.96*O171,"Yes","No"))</f>
        <v>Yes</v>
      </c>
      <c r="T171" s="59" t="n">
        <f aca="false">IF(D171="","",ROUND(SQRT(((D171+G171)*O171/100)^2+(J171*(D171+G171)*0.15591)^2),0))</f>
        <v>45</v>
      </c>
      <c r="U171" s="32"/>
    </row>
    <row r="172" customFormat="false" ht="15" hidden="false" customHeight="false" outlineLevel="0" collapsed="false">
      <c r="A172" s="32" t="s">
        <v>230</v>
      </c>
      <c r="B172" s="32" t="s">
        <v>361</v>
      </c>
      <c r="C172" s="32" t="s">
        <v>363</v>
      </c>
      <c r="D172" s="59" t="n">
        <v>195</v>
      </c>
      <c r="E172" s="59" t="n">
        <v>181</v>
      </c>
      <c r="F172" s="68" t="n">
        <f aca="false">IF(E172="","",D172-E172)</f>
        <v>14</v>
      </c>
      <c r="G172" s="59" t="n">
        <v>262</v>
      </c>
      <c r="H172" s="59" t="n">
        <v>287</v>
      </c>
      <c r="I172" s="68" t="n">
        <f aca="false">IF(H172="","",G172-H172)</f>
        <v>-25</v>
      </c>
      <c r="J172" s="40" t="n">
        <f aca="false">IF(OR(D172="",D172+G172=0),"",D172/(D172+G172))</f>
        <v>0.426695842450766</v>
      </c>
      <c r="K172" s="40" t="n">
        <f aca="false">IF(E172="","",E172/(E172+H172))</f>
        <v>0.386752136752137</v>
      </c>
      <c r="L172" s="69" t="n">
        <f aca="false">IF(OR(K172="",J172=""),"",(J172-K172)*100)</f>
        <v>3.99437056986291</v>
      </c>
      <c r="M172" s="36" t="n">
        <v>4.0506439069246</v>
      </c>
      <c r="N172" s="36" t="n">
        <v>1.24693282341402</v>
      </c>
      <c r="O172" s="36" t="n">
        <f aca="false">SQRT(M172^2+N172^2)</f>
        <v>4.23822575222376</v>
      </c>
      <c r="P172" s="40" t="n">
        <f aca="false">IF(J172="","",MAX(0,J172-1.96*O172/100))</f>
        <v>0.34362661770718</v>
      </c>
      <c r="Q172" s="40" t="n">
        <f aca="false">IF(J172="","",MIN(1,J172+1.96*O172/100))</f>
        <v>0.509765067194351</v>
      </c>
      <c r="R172" s="32" t="str">
        <f aca="false">IF(L172="","",IF(ABS(L172)&lt;=O172,"Yes","No"))</f>
        <v>Yes</v>
      </c>
      <c r="S172" s="32" t="str">
        <f aca="false">IF(L172="","",IF(ABS(L172)&lt;=1.96*O172,"Yes","No"))</f>
        <v>Yes</v>
      </c>
      <c r="T172" s="59" t="n">
        <f aca="false">IF(D172="","",ROUND(SQRT(((D172+G172)*O172/100)^2+(J172*(D172+G172)*0.15591)^2),0))</f>
        <v>36</v>
      </c>
      <c r="U172" s="32"/>
    </row>
    <row r="173" customFormat="false" ht="15" hidden="false" customHeight="false" outlineLevel="0" collapsed="false">
      <c r="A173" s="32" t="s">
        <v>230</v>
      </c>
      <c r="B173" s="32" t="s">
        <v>361</v>
      </c>
      <c r="C173" s="32" t="s">
        <v>364</v>
      </c>
      <c r="D173" s="59" t="n">
        <v>359</v>
      </c>
      <c r="E173" s="59" t="n">
        <v>350</v>
      </c>
      <c r="F173" s="68" t="n">
        <f aca="false">IF(E173="","",D173-E173)</f>
        <v>9</v>
      </c>
      <c r="G173" s="59" t="n">
        <v>494</v>
      </c>
      <c r="H173" s="59" t="n">
        <v>527</v>
      </c>
      <c r="I173" s="68" t="n">
        <f aca="false">IF(H173="","",G173-H173)</f>
        <v>-33</v>
      </c>
      <c r="J173" s="40" t="n">
        <f aca="false">IF(OR(D173="",D173+G173=0),"",D173/(D173+G173))</f>
        <v>0.420867526377491</v>
      </c>
      <c r="K173" s="40" t="n">
        <f aca="false">IF(E173="","",E173/(E173+H173))</f>
        <v>0.39908779931585</v>
      </c>
      <c r="L173" s="69" t="n">
        <f aca="false">IF(OR(K173="",J173=""),"",(J173-K173)*100)</f>
        <v>2.17797270616417</v>
      </c>
      <c r="M173" s="36" t="n">
        <v>2.67523719068013</v>
      </c>
      <c r="N173" s="36" t="n">
        <v>1.24693282341402</v>
      </c>
      <c r="O173" s="36" t="n">
        <f aca="false">SQRT(M173^2+N173^2)</f>
        <v>2.95156492263094</v>
      </c>
      <c r="P173" s="40" t="n">
        <f aca="false">IF(J173="","",MAX(0,J173-1.96*O173/100))</f>
        <v>0.363016853893925</v>
      </c>
      <c r="Q173" s="40" t="n">
        <f aca="false">IF(J173="","",MIN(1,J173+1.96*O173/100))</f>
        <v>0.478718198861058</v>
      </c>
      <c r="R173" s="32" t="str">
        <f aca="false">IF(L173="","",IF(ABS(L173)&lt;=O173,"Yes","No"))</f>
        <v>Yes</v>
      </c>
      <c r="S173" s="32" t="str">
        <f aca="false">IF(L173="","",IF(ABS(L173)&lt;=1.96*O173,"Yes","No"))</f>
        <v>Yes</v>
      </c>
      <c r="T173" s="59" t="n">
        <f aca="false">IF(D173="","",ROUND(SQRT(((D173+G173)*O173/100)^2+(J173*(D173+G173)*0.09175)^2),0))</f>
        <v>41</v>
      </c>
      <c r="U173" s="32"/>
    </row>
    <row r="174" customFormat="false" ht="15" hidden="false" customHeight="false" outlineLevel="0" collapsed="false">
      <c r="A174" s="32" t="s">
        <v>230</v>
      </c>
      <c r="B174" s="32" t="s">
        <v>365</v>
      </c>
      <c r="C174" s="32" t="s">
        <v>366</v>
      </c>
      <c r="D174" s="59" t="n">
        <v>966</v>
      </c>
      <c r="E174" s="59" t="n">
        <v>899</v>
      </c>
      <c r="F174" s="68" t="n">
        <f aca="false">IF(E174="","",D174-E174)</f>
        <v>67</v>
      </c>
      <c r="G174" s="59" t="n">
        <v>889</v>
      </c>
      <c r="H174" s="59" t="n">
        <v>944</v>
      </c>
      <c r="I174" s="68" t="n">
        <f aca="false">IF(H174="","",G174-H174)</f>
        <v>-55</v>
      </c>
      <c r="J174" s="40" t="n">
        <f aca="false">IF(OR(D174="",D174+G174=0),"",D174/(D174+G174))</f>
        <v>0.520754716981132</v>
      </c>
      <c r="K174" s="40" t="n">
        <f aca="false">IF(E174="","",E174/(E174+H174))</f>
        <v>0.4877916440586</v>
      </c>
      <c r="L174" s="69" t="n">
        <f aca="false">IF(OR(K174="",J174=""),"",(J174-K174)*100)</f>
        <v>3.2963072922532</v>
      </c>
      <c r="M174" s="36" t="n">
        <v>2.38127468065176</v>
      </c>
      <c r="N174" s="36" t="n">
        <v>1.24693282341402</v>
      </c>
      <c r="O174" s="36" t="n">
        <f aca="false">SQRT(M174^2+N174^2)</f>
        <v>2.68799378176743</v>
      </c>
      <c r="P174" s="40" t="n">
        <f aca="false">IF(J174="","",MAX(0,J174-1.96*O174/100))</f>
        <v>0.46807003885849</v>
      </c>
      <c r="Q174" s="40" t="n">
        <f aca="false">IF(J174="","",MIN(1,J174+1.96*O174/100))</f>
        <v>0.573439395103774</v>
      </c>
      <c r="R174" s="32" t="str">
        <f aca="false">IF(L174="","",IF(ABS(L174)&lt;=O174,"Yes","No"))</f>
        <v>No</v>
      </c>
      <c r="S174" s="32" t="str">
        <f aca="false">IF(L174="","",IF(ABS(L174)&lt;=1.96*O174,"Yes","No"))</f>
        <v>Yes</v>
      </c>
      <c r="T174" s="59" t="n">
        <f aca="false">IF(D174="","",ROUND(SQRT(((D174+G174)*O174/100)^2+(J174*(D174+G174)*0.08345)^2),0))</f>
        <v>95</v>
      </c>
      <c r="U174" s="32"/>
    </row>
    <row r="175" customFormat="false" ht="15" hidden="false" customHeight="false" outlineLevel="0" collapsed="false">
      <c r="A175" s="32" t="s">
        <v>230</v>
      </c>
      <c r="B175" s="32" t="s">
        <v>365</v>
      </c>
      <c r="C175" s="32" t="s">
        <v>367</v>
      </c>
      <c r="D175" s="59" t="n">
        <v>468</v>
      </c>
      <c r="E175" s="59" t="n">
        <v>463</v>
      </c>
      <c r="F175" s="68" t="n">
        <f aca="false">IF(E175="","",D175-E175)</f>
        <v>5</v>
      </c>
      <c r="G175" s="59" t="n">
        <v>396</v>
      </c>
      <c r="H175" s="59" t="n">
        <v>438</v>
      </c>
      <c r="I175" s="68" t="n">
        <f aca="false">IF(H175="","",G175-H175)</f>
        <v>-42</v>
      </c>
      <c r="J175" s="40" t="n">
        <f aca="false">IF(OR(D175="",D175+G175=0),"",D175/(D175+G175))</f>
        <v>0.541666666666667</v>
      </c>
      <c r="K175" s="40" t="n">
        <f aca="false">IF(E175="","",E175/(E175+H175))</f>
        <v>0.513873473917869</v>
      </c>
      <c r="L175" s="69" t="n">
        <f aca="false">IF(OR(K175="",J175=""),"",(J175-K175)*100)</f>
        <v>2.77931927487975</v>
      </c>
      <c r="M175" s="36" t="n">
        <v>2.67523719068013</v>
      </c>
      <c r="N175" s="36" t="n">
        <v>1.24693282341402</v>
      </c>
      <c r="O175" s="36" t="n">
        <f aca="false">SQRT(M175^2+N175^2)</f>
        <v>2.95156492263094</v>
      </c>
      <c r="P175" s="40" t="n">
        <f aca="false">IF(J175="","",MAX(0,J175-1.96*O175/100))</f>
        <v>0.4838159941831</v>
      </c>
      <c r="Q175" s="40" t="n">
        <f aca="false">IF(J175="","",MIN(1,J175+1.96*O175/100))</f>
        <v>0.599517339150233</v>
      </c>
      <c r="R175" s="32" t="str">
        <f aca="false">IF(L175="","",IF(ABS(L175)&lt;=O175,"Yes","No"))</f>
        <v>Yes</v>
      </c>
      <c r="S175" s="32" t="str">
        <f aca="false">IF(L175="","",IF(ABS(L175)&lt;=1.96*O175,"Yes","No"))</f>
        <v>Yes</v>
      </c>
      <c r="T175" s="59" t="n">
        <f aca="false">IF(D175="","",ROUND(SQRT(((D175+G175)*O175/100)^2+(J175*(D175+G175)*0.09175)^2),0))</f>
        <v>50</v>
      </c>
      <c r="U175" s="32"/>
    </row>
    <row r="176" customFormat="false" ht="15" hidden="false" customHeight="false" outlineLevel="0" collapsed="false">
      <c r="A176" s="32" t="s">
        <v>230</v>
      </c>
      <c r="B176" s="32" t="s">
        <v>365</v>
      </c>
      <c r="C176" s="32" t="s">
        <v>368</v>
      </c>
      <c r="D176" s="59" t="n">
        <v>1023</v>
      </c>
      <c r="E176" s="59" t="n">
        <v>1115</v>
      </c>
      <c r="F176" s="68" t="n">
        <f aca="false">IF(E176="","",D176-E176)</f>
        <v>-92</v>
      </c>
      <c r="G176" s="59" t="n">
        <v>850</v>
      </c>
      <c r="H176" s="59" t="n">
        <v>853</v>
      </c>
      <c r="I176" s="68" t="n">
        <f aca="false">IF(H176="","",G176-H176)</f>
        <v>-3</v>
      </c>
      <c r="J176" s="40" t="n">
        <f aca="false">IF(OR(D176="",D176+G176=0),"",D176/(D176+G176))</f>
        <v>0.546182594767752</v>
      </c>
      <c r="K176" s="40" t="n">
        <f aca="false">IF(E176="","",E176/(E176+H176))</f>
        <v>0.566565040650407</v>
      </c>
      <c r="L176" s="69" t="n">
        <f aca="false">IF(OR(K176="",J176=""),"",(J176-K176)*100)</f>
        <v>-2.03824458826543</v>
      </c>
      <c r="M176" s="36" t="n">
        <v>2.38127468065176</v>
      </c>
      <c r="N176" s="36" t="n">
        <v>1.24693282341402</v>
      </c>
      <c r="O176" s="36" t="n">
        <f aca="false">SQRT(M176^2+N176^2)</f>
        <v>2.68799378176743</v>
      </c>
      <c r="P176" s="40" t="n">
        <f aca="false">IF(J176="","",MAX(0,J176-1.96*O176/100))</f>
        <v>0.493497916645111</v>
      </c>
      <c r="Q176" s="40" t="n">
        <f aca="false">IF(J176="","",MIN(1,J176+1.96*O176/100))</f>
        <v>0.598867272890394</v>
      </c>
      <c r="R176" s="32" t="str">
        <f aca="false">IF(L176="","",IF(ABS(L176)&lt;=O176,"Yes","No"))</f>
        <v>Yes</v>
      </c>
      <c r="S176" s="32" t="str">
        <f aca="false">IF(L176="","",IF(ABS(L176)&lt;=1.96*O176,"Yes","No"))</f>
        <v>Yes</v>
      </c>
      <c r="T176" s="59" t="n">
        <f aca="false">IF(D176="","",ROUND(SQRT(((D176+G176)*O176/100)^2+(J176*(D176+G176)*0.08345)^2),0))</f>
        <v>99</v>
      </c>
      <c r="U176" s="32"/>
    </row>
    <row r="177" customFormat="false" ht="15" hidden="false" customHeight="false" outlineLevel="0" collapsed="false">
      <c r="A177" s="32" t="s">
        <v>230</v>
      </c>
      <c r="B177" s="32" t="s">
        <v>365</v>
      </c>
      <c r="C177" s="32" t="s">
        <v>369</v>
      </c>
      <c r="D177" s="59" t="n">
        <v>551</v>
      </c>
      <c r="E177" s="59" t="n">
        <v>532</v>
      </c>
      <c r="F177" s="68" t="n">
        <f aca="false">IF(E177="","",D177-E177)</f>
        <v>19</v>
      </c>
      <c r="G177" s="59" t="n">
        <v>563</v>
      </c>
      <c r="H177" s="59" t="n">
        <v>574</v>
      </c>
      <c r="I177" s="68" t="n">
        <f aca="false">IF(H177="","",G177-H177)</f>
        <v>-11</v>
      </c>
      <c r="J177" s="40" t="n">
        <f aca="false">IF(OR(D177="",D177+G177=0),"",D177/(D177+G177))</f>
        <v>0.494614003590664</v>
      </c>
      <c r="K177" s="40" t="n">
        <f aca="false">IF(E177="","",E177/(E177+H177))</f>
        <v>0.481012658227848</v>
      </c>
      <c r="L177" s="69" t="n">
        <f aca="false">IF(OR(K177="",J177=""),"",(J177-K177)*100)</f>
        <v>1.36013453628162</v>
      </c>
      <c r="M177" s="36" t="n">
        <v>2.67523719068013</v>
      </c>
      <c r="N177" s="36" t="n">
        <v>1.24693282341402</v>
      </c>
      <c r="O177" s="36" t="n">
        <f aca="false">SQRT(M177^2+N177^2)</f>
        <v>2.95156492263094</v>
      </c>
      <c r="P177" s="40" t="n">
        <f aca="false">IF(J177="","",MAX(0,J177-1.96*O177/100))</f>
        <v>0.436763331107098</v>
      </c>
      <c r="Q177" s="40" t="n">
        <f aca="false">IF(J177="","",MIN(1,J177+1.96*O177/100))</f>
        <v>0.552464676074231</v>
      </c>
      <c r="R177" s="32" t="str">
        <f aca="false">IF(L177="","",IF(ABS(L177)&lt;=O177,"Yes","No"))</f>
        <v>Yes</v>
      </c>
      <c r="S177" s="32" t="str">
        <f aca="false">IF(L177="","",IF(ABS(L177)&lt;=1.96*O177,"Yes","No"))</f>
        <v>Yes</v>
      </c>
      <c r="T177" s="59" t="n">
        <f aca="false">IF(D177="","",ROUND(SQRT(((D177+G177)*O177/100)^2+(J177*(D177+G177)*0.09175)^2),0))</f>
        <v>60</v>
      </c>
      <c r="U177" s="32"/>
    </row>
    <row r="178" customFormat="false" ht="15" hidden="false" customHeight="false" outlineLevel="0" collapsed="false">
      <c r="A178" s="32" t="s">
        <v>230</v>
      </c>
      <c r="B178" s="32" t="s">
        <v>365</v>
      </c>
      <c r="C178" s="32" t="s">
        <v>370</v>
      </c>
      <c r="D178" s="59" t="n">
        <v>1077</v>
      </c>
      <c r="E178" s="59" t="n">
        <v>1077</v>
      </c>
      <c r="F178" s="68" t="n">
        <f aca="false">IF(E178="","",D178-E178)</f>
        <v>0</v>
      </c>
      <c r="G178" s="59" t="n">
        <v>780</v>
      </c>
      <c r="H178" s="59" t="n">
        <v>761</v>
      </c>
      <c r="I178" s="68" t="n">
        <f aca="false">IF(H178="","",G178-H178)</f>
        <v>19</v>
      </c>
      <c r="J178" s="40" t="n">
        <f aca="false">IF(OR(D178="",D178+G178=0),"",D178/(D178+G178))</f>
        <v>0.579967689822294</v>
      </c>
      <c r="K178" s="40" t="n">
        <f aca="false">IF(E178="","",E178/(E178+H178))</f>
        <v>0.585963003264418</v>
      </c>
      <c r="L178" s="69" t="n">
        <f aca="false">IF(OR(K178="",J178=""),"",(J178-K178)*100)</f>
        <v>-0.599531344212378</v>
      </c>
      <c r="M178" s="36" t="n">
        <v>2.38127468065176</v>
      </c>
      <c r="N178" s="36" t="n">
        <v>1.24693282341402</v>
      </c>
      <c r="O178" s="36" t="n">
        <f aca="false">SQRT(M178^2+N178^2)</f>
        <v>2.68799378176743</v>
      </c>
      <c r="P178" s="40" t="n">
        <f aca="false">IF(J178="","",MAX(0,J178-1.96*O178/100))</f>
        <v>0.527283011699652</v>
      </c>
      <c r="Q178" s="40" t="n">
        <f aca="false">IF(J178="","",MIN(1,J178+1.96*O178/100))</f>
        <v>0.632652367944936</v>
      </c>
      <c r="R178" s="32" t="str">
        <f aca="false">IF(L178="","",IF(ABS(L178)&lt;=O178,"Yes","No"))</f>
        <v>Yes</v>
      </c>
      <c r="S178" s="32" t="str">
        <f aca="false">IF(L178="","",IF(ABS(L178)&lt;=1.96*O178,"Yes","No"))</f>
        <v>Yes</v>
      </c>
      <c r="T178" s="59" t="n">
        <f aca="false">IF(D178="","",ROUND(SQRT(((D178+G178)*O178/100)^2+(J178*(D178+G178)*0.08345)^2),0))</f>
        <v>103</v>
      </c>
      <c r="U178" s="32"/>
    </row>
    <row r="179" customFormat="false" ht="15" hidden="false" customHeight="false" outlineLevel="0" collapsed="false">
      <c r="A179" s="32" t="s">
        <v>230</v>
      </c>
      <c r="B179" s="32" t="s">
        <v>365</v>
      </c>
      <c r="C179" s="32" t="s">
        <v>371</v>
      </c>
      <c r="D179" s="59" t="n">
        <v>947</v>
      </c>
      <c r="E179" s="59" t="n">
        <v>964</v>
      </c>
      <c r="F179" s="68" t="n">
        <f aca="false">IF(E179="","",D179-E179)</f>
        <v>-17</v>
      </c>
      <c r="G179" s="59" t="n">
        <v>684</v>
      </c>
      <c r="H179" s="59" t="n">
        <v>652</v>
      </c>
      <c r="I179" s="68" t="n">
        <f aca="false">IF(H179="","",G179-H179)</f>
        <v>32</v>
      </c>
      <c r="J179" s="40" t="n">
        <f aca="false">IF(OR(D179="",D179+G179=0),"",D179/(D179+G179))</f>
        <v>0.580625383200491</v>
      </c>
      <c r="K179" s="40" t="n">
        <f aca="false">IF(E179="","",E179/(E179+H179))</f>
        <v>0.596534653465347</v>
      </c>
      <c r="L179" s="69" t="n">
        <f aca="false">IF(OR(K179="",J179=""),"",(J179-K179)*100)</f>
        <v>-1.5909270264856</v>
      </c>
      <c r="M179" s="36" t="n">
        <v>2.38127468065176</v>
      </c>
      <c r="N179" s="36" t="n">
        <v>1.24693282341402</v>
      </c>
      <c r="O179" s="36" t="n">
        <f aca="false">SQRT(M179^2+N179^2)</f>
        <v>2.68799378176743</v>
      </c>
      <c r="P179" s="40" t="n">
        <f aca="false">IF(J179="","",MAX(0,J179-1.96*O179/100))</f>
        <v>0.527940705077849</v>
      </c>
      <c r="Q179" s="40" t="n">
        <f aca="false">IF(J179="","",MIN(1,J179+1.96*O179/100))</f>
        <v>0.633310061323132</v>
      </c>
      <c r="R179" s="32" t="str">
        <f aca="false">IF(L179="","",IF(ABS(L179)&lt;=O179,"Yes","No"))</f>
        <v>Yes</v>
      </c>
      <c r="S179" s="32" t="str">
        <f aca="false">IF(L179="","",IF(ABS(L179)&lt;=1.96*O179,"Yes","No"))</f>
        <v>Yes</v>
      </c>
      <c r="T179" s="59" t="n">
        <f aca="false">IF(D179="","",ROUND(SQRT(((D179+G179)*O179/100)^2+(J179*(D179+G179)*0.08345)^2),0))</f>
        <v>90</v>
      </c>
      <c r="U179" s="32"/>
    </row>
    <row r="180" customFormat="false" ht="15" hidden="false" customHeight="false" outlineLevel="0" collapsed="false">
      <c r="A180" s="32" t="s">
        <v>230</v>
      </c>
      <c r="B180" s="32" t="s">
        <v>365</v>
      </c>
      <c r="C180" s="32" t="s">
        <v>372</v>
      </c>
      <c r="D180" s="59" t="n">
        <v>471</v>
      </c>
      <c r="E180" s="59" t="n">
        <v>463</v>
      </c>
      <c r="F180" s="68" t="n">
        <f aca="false">IF(E180="","",D180-E180)</f>
        <v>8</v>
      </c>
      <c r="G180" s="59" t="n">
        <v>426</v>
      </c>
      <c r="H180" s="59" t="n">
        <v>426</v>
      </c>
      <c r="I180" s="68" t="n">
        <f aca="false">IF(H180="","",G180-H180)</f>
        <v>0</v>
      </c>
      <c r="J180" s="40" t="n">
        <f aca="false">IF(OR(D180="",D180+G180=0),"",D180/(D180+G180))</f>
        <v>0.525083612040134</v>
      </c>
      <c r="K180" s="40" t="n">
        <f aca="false">IF(E180="","",E180/(E180+H180))</f>
        <v>0.520809898762655</v>
      </c>
      <c r="L180" s="69" t="n">
        <f aca="false">IF(OR(K180="",J180=""),"",(J180-K180)*100)</f>
        <v>0.427371327747905</v>
      </c>
      <c r="M180" s="36" t="n">
        <v>2.67523719068013</v>
      </c>
      <c r="N180" s="36" t="n">
        <v>1.24693282341402</v>
      </c>
      <c r="O180" s="36" t="n">
        <f aca="false">SQRT(M180^2+N180^2)</f>
        <v>2.95156492263094</v>
      </c>
      <c r="P180" s="40" t="n">
        <f aca="false">IF(J180="","",MAX(0,J180-1.96*O180/100))</f>
        <v>0.467232939556567</v>
      </c>
      <c r="Q180" s="40" t="n">
        <f aca="false">IF(J180="","",MIN(1,J180+1.96*O180/100))</f>
        <v>0.5829342845237</v>
      </c>
      <c r="R180" s="32" t="str">
        <f aca="false">IF(L180="","",IF(ABS(L180)&lt;=O180,"Yes","No"))</f>
        <v>Yes</v>
      </c>
      <c r="S180" s="32" t="str">
        <f aca="false">IF(L180="","",IF(ABS(L180)&lt;=1.96*O180,"Yes","No"))</f>
        <v>Yes</v>
      </c>
      <c r="T180" s="59" t="n">
        <f aca="false">IF(D180="","",ROUND(SQRT(((D180+G180)*O180/100)^2+(J180*(D180+G180)*0.09175)^2),0))</f>
        <v>51</v>
      </c>
      <c r="U180" s="32"/>
    </row>
    <row r="181" customFormat="false" ht="15" hidden="false" customHeight="false" outlineLevel="0" collapsed="false">
      <c r="A181" s="32" t="s">
        <v>230</v>
      </c>
      <c r="B181" s="32" t="s">
        <v>365</v>
      </c>
      <c r="C181" s="32" t="s">
        <v>373</v>
      </c>
      <c r="D181" s="59" t="n">
        <v>1204</v>
      </c>
      <c r="E181" s="59" t="n">
        <v>1170</v>
      </c>
      <c r="F181" s="68" t="n">
        <f aca="false">IF(E181="","",D181-E181)</f>
        <v>34</v>
      </c>
      <c r="G181" s="59" t="n">
        <v>1170</v>
      </c>
      <c r="H181" s="59" t="n">
        <v>1217</v>
      </c>
      <c r="I181" s="68" t="n">
        <f aca="false">IF(H181="","",G181-H181)</f>
        <v>-47</v>
      </c>
      <c r="J181" s="40" t="n">
        <f aca="false">IF(OR(D181="",D181+G181=0),"",D181/(D181+G181))</f>
        <v>0.507160909856782</v>
      </c>
      <c r="K181" s="40" t="n">
        <f aca="false">IF(E181="","",E181/(E181+H181))</f>
        <v>0.490155006284039</v>
      </c>
      <c r="L181" s="69" t="n">
        <f aca="false">IF(OR(K181="",J181=""),"",(J181-K181)*100)</f>
        <v>1.70059035727432</v>
      </c>
      <c r="M181" s="36" t="n">
        <v>2.38127468065176</v>
      </c>
      <c r="N181" s="36" t="n">
        <v>1.24693282341402</v>
      </c>
      <c r="O181" s="36" t="n">
        <f aca="false">SQRT(M181^2+N181^2)</f>
        <v>2.68799378176743</v>
      </c>
      <c r="P181" s="40" t="n">
        <f aca="false">IF(J181="","",MAX(0,J181-1.96*O181/100))</f>
        <v>0.45447623173414</v>
      </c>
      <c r="Q181" s="40" t="n">
        <f aca="false">IF(J181="","",MIN(1,J181+1.96*O181/100))</f>
        <v>0.559845587979424</v>
      </c>
      <c r="R181" s="32" t="str">
        <f aca="false">IF(L181="","",IF(ABS(L181)&lt;=O181,"Yes","No"))</f>
        <v>Yes</v>
      </c>
      <c r="S181" s="32" t="str">
        <f aca="false">IF(L181="","",IF(ABS(L181)&lt;=1.96*O181,"Yes","No"))</f>
        <v>Yes</v>
      </c>
      <c r="T181" s="59" t="n">
        <f aca="false">IF(D181="","",ROUND(SQRT(((D181+G181)*O181/100)^2+(J181*(D181+G181)*0.08345)^2),0))</f>
        <v>119</v>
      </c>
      <c r="U181" s="32"/>
    </row>
    <row r="182" customFormat="false" ht="15" hidden="false" customHeight="false" outlineLevel="0" collapsed="false">
      <c r="A182" s="32" t="s">
        <v>230</v>
      </c>
      <c r="B182" s="32" t="s">
        <v>374</v>
      </c>
      <c r="C182" s="32" t="s">
        <v>375</v>
      </c>
      <c r="D182" s="59" t="n">
        <v>975</v>
      </c>
      <c r="E182" s="59" t="n">
        <v>988</v>
      </c>
      <c r="F182" s="68" t="n">
        <f aca="false">IF(E182="","",D182-E182)</f>
        <v>-13</v>
      </c>
      <c r="G182" s="59" t="n">
        <v>973</v>
      </c>
      <c r="H182" s="59" t="n">
        <v>975</v>
      </c>
      <c r="I182" s="68" t="n">
        <f aca="false">IF(H182="","",G182-H182)</f>
        <v>-2</v>
      </c>
      <c r="J182" s="40" t="n">
        <f aca="false">IF(OR(D182="",D182+G182=0),"",D182/(D182+G182))</f>
        <v>0.500513347022587</v>
      </c>
      <c r="K182" s="40" t="n">
        <f aca="false">IF(E182="","",E182/(E182+H182))</f>
        <v>0.503311258278146</v>
      </c>
      <c r="L182" s="69" t="n">
        <f aca="false">IF(OR(K182="",J182=""),"",(J182-K182)*100)</f>
        <v>-0.279791125555839</v>
      </c>
      <c r="M182" s="36" t="n">
        <v>2.38127468065176</v>
      </c>
      <c r="N182" s="36" t="n">
        <v>1.24693282341402</v>
      </c>
      <c r="O182" s="36" t="n">
        <f aca="false">SQRT(M182^2+N182^2)</f>
        <v>2.68799378176743</v>
      </c>
      <c r="P182" s="40" t="n">
        <f aca="false">IF(J182="","",MAX(0,J182-1.96*O182/100))</f>
        <v>0.447828668899946</v>
      </c>
      <c r="Q182" s="40" t="n">
        <f aca="false">IF(J182="","",MIN(1,J182+1.96*O182/100))</f>
        <v>0.553198025145229</v>
      </c>
      <c r="R182" s="32" t="str">
        <f aca="false">IF(L182="","",IF(ABS(L182)&lt;=O182,"Yes","No"))</f>
        <v>Yes</v>
      </c>
      <c r="S182" s="32" t="str">
        <f aca="false">IF(L182="","",IF(ABS(L182)&lt;=1.96*O182,"Yes","No"))</f>
        <v>Yes</v>
      </c>
      <c r="T182" s="59" t="n">
        <f aca="false">IF(D182="","",ROUND(SQRT(((D182+G182)*O182/100)^2+(J182*(D182+G182)*0.08345)^2),0))</f>
        <v>97</v>
      </c>
      <c r="U182" s="32"/>
    </row>
    <row r="183" customFormat="false" ht="15" hidden="false" customHeight="false" outlineLevel="0" collapsed="false">
      <c r="A183" s="32" t="s">
        <v>230</v>
      </c>
      <c r="B183" s="32" t="s">
        <v>374</v>
      </c>
      <c r="C183" s="32" t="s">
        <v>376</v>
      </c>
      <c r="D183" s="59" t="n">
        <v>1285</v>
      </c>
      <c r="E183" s="59" t="n">
        <v>1279</v>
      </c>
      <c r="F183" s="68" t="n">
        <f aca="false">IF(E183="","",D183-E183)</f>
        <v>6</v>
      </c>
      <c r="G183" s="59" t="n">
        <v>1306</v>
      </c>
      <c r="H183" s="59" t="n">
        <v>1306</v>
      </c>
      <c r="I183" s="68" t="n">
        <f aca="false">IF(H183="","",G183-H183)</f>
        <v>0</v>
      </c>
      <c r="J183" s="40" t="n">
        <f aca="false">IF(OR(D183="",D183+G183=0),"",D183/(D183+G183))</f>
        <v>0.495947510613663</v>
      </c>
      <c r="K183" s="40" t="n">
        <f aca="false">IF(E183="","",E183/(E183+H183))</f>
        <v>0.494777562862669</v>
      </c>
      <c r="L183" s="69" t="n">
        <f aca="false">IF(OR(K183="",J183=""),"",(J183-K183)*100)</f>
        <v>0.116994775099344</v>
      </c>
      <c r="M183" s="36" t="n">
        <v>2.38127468065176</v>
      </c>
      <c r="N183" s="36" t="n">
        <v>1.24693282341402</v>
      </c>
      <c r="O183" s="36" t="n">
        <f aca="false">SQRT(M183^2+N183^2)</f>
        <v>2.68799378176743</v>
      </c>
      <c r="P183" s="40" t="n">
        <f aca="false">IF(J183="","",MAX(0,J183-1.96*O183/100))</f>
        <v>0.443262832491021</v>
      </c>
      <c r="Q183" s="40" t="n">
        <f aca="false">IF(J183="","",MIN(1,J183+1.96*O183/100))</f>
        <v>0.548632188736304</v>
      </c>
      <c r="R183" s="32" t="str">
        <f aca="false">IF(L183="","",IF(ABS(L183)&lt;=O183,"Yes","No"))</f>
        <v>Yes</v>
      </c>
      <c r="S183" s="32" t="str">
        <f aca="false">IF(L183="","",IF(ABS(L183)&lt;=1.96*O183,"Yes","No"))</f>
        <v>Yes</v>
      </c>
      <c r="T183" s="59" t="n">
        <f aca="false">IF(D183="","",ROUND(SQRT(((D183+G183)*O183/100)^2+(J183*(D183+G183)*0.08345)^2),0))</f>
        <v>128</v>
      </c>
      <c r="U183" s="32"/>
    </row>
    <row r="184" customFormat="false" ht="15" hidden="false" customHeight="false" outlineLevel="0" collapsed="false">
      <c r="A184" s="32" t="s">
        <v>230</v>
      </c>
      <c r="B184" s="32" t="s">
        <v>374</v>
      </c>
      <c r="C184" s="32" t="s">
        <v>377</v>
      </c>
      <c r="D184" s="59" t="n">
        <v>786</v>
      </c>
      <c r="E184" s="59" t="n">
        <v>778</v>
      </c>
      <c r="F184" s="68" t="n">
        <f aca="false">IF(E184="","",D184-E184)</f>
        <v>8</v>
      </c>
      <c r="G184" s="59" t="n">
        <v>827</v>
      </c>
      <c r="H184" s="59" t="n">
        <v>875</v>
      </c>
      <c r="I184" s="68" t="n">
        <f aca="false">IF(H184="","",G184-H184)</f>
        <v>-48</v>
      </c>
      <c r="J184" s="40" t="n">
        <f aca="false">IF(OR(D184="",D184+G184=0),"",D184/(D184+G184))</f>
        <v>0.487290762554247</v>
      </c>
      <c r="K184" s="40" t="n">
        <f aca="false">IF(E184="","",E184/(E184+H184))</f>
        <v>0.470659407138536</v>
      </c>
      <c r="L184" s="69" t="n">
        <f aca="false">IF(OR(K184="",J184=""),"",(J184-K184)*100)</f>
        <v>1.66313554157108</v>
      </c>
      <c r="M184" s="36" t="n">
        <v>2.38127468065176</v>
      </c>
      <c r="N184" s="36" t="n">
        <v>1.24693282341402</v>
      </c>
      <c r="O184" s="36" t="n">
        <f aca="false">SQRT(M184^2+N184^2)</f>
        <v>2.68799378176743</v>
      </c>
      <c r="P184" s="40" t="n">
        <f aca="false">IF(J184="","",MAX(0,J184-1.96*O184/100))</f>
        <v>0.434606084431605</v>
      </c>
      <c r="Q184" s="40" t="n">
        <f aca="false">IF(J184="","",MIN(1,J184+1.96*O184/100))</f>
        <v>0.539975440676888</v>
      </c>
      <c r="R184" s="32" t="str">
        <f aca="false">IF(L184="","",IF(ABS(L184)&lt;=O184,"Yes","No"))</f>
        <v>Yes</v>
      </c>
      <c r="S184" s="32" t="str">
        <f aca="false">IF(L184="","",IF(ABS(L184)&lt;=1.96*O184,"Yes","No"))</f>
        <v>Yes</v>
      </c>
      <c r="T184" s="59" t="n">
        <f aca="false">IF(D184="","",ROUND(SQRT(((D184+G184)*O184/100)^2+(J184*(D184+G184)*0.08345)^2),0))</f>
        <v>79</v>
      </c>
      <c r="U184" s="32"/>
    </row>
    <row r="185" customFormat="false" ht="15" hidden="false" customHeight="false" outlineLevel="0" collapsed="false">
      <c r="A185" s="32" t="s">
        <v>230</v>
      </c>
      <c r="B185" s="32" t="s">
        <v>374</v>
      </c>
      <c r="C185" s="32" t="s">
        <v>378</v>
      </c>
      <c r="D185" s="59" t="n">
        <v>597</v>
      </c>
      <c r="E185" s="59" t="n">
        <v>625</v>
      </c>
      <c r="F185" s="68" t="n">
        <f aca="false">IF(E185="","",D185-E185)</f>
        <v>-28</v>
      </c>
      <c r="G185" s="59" t="n">
        <v>473</v>
      </c>
      <c r="H185" s="59" t="n">
        <v>456</v>
      </c>
      <c r="I185" s="68" t="n">
        <f aca="false">IF(H185="","",G185-H185)</f>
        <v>17</v>
      </c>
      <c r="J185" s="40" t="n">
        <f aca="false">IF(OR(D185="",D185+G185=0),"",D185/(D185+G185))</f>
        <v>0.557943925233645</v>
      </c>
      <c r="K185" s="40" t="n">
        <f aca="false">IF(E185="","",E185/(E185+H185))</f>
        <v>0.578168362627197</v>
      </c>
      <c r="L185" s="69" t="n">
        <f aca="false">IF(OR(K185="",J185=""),"",(J185-K185)*100)</f>
        <v>-2.02244373935522</v>
      </c>
      <c r="M185" s="36" t="n">
        <v>2.67523719068013</v>
      </c>
      <c r="N185" s="36" t="n">
        <v>1.24693282341402</v>
      </c>
      <c r="O185" s="36" t="n">
        <f aca="false">SQRT(M185^2+N185^2)</f>
        <v>2.95156492263094</v>
      </c>
      <c r="P185" s="40" t="n">
        <f aca="false">IF(J185="","",MAX(0,J185-1.96*O185/100))</f>
        <v>0.500093252750078</v>
      </c>
      <c r="Q185" s="40" t="n">
        <f aca="false">IF(J185="","",MIN(1,J185+1.96*O185/100))</f>
        <v>0.615794597717211</v>
      </c>
      <c r="R185" s="32" t="str">
        <f aca="false">IF(L185="","",IF(ABS(L185)&lt;=O185,"Yes","No"))</f>
        <v>Yes</v>
      </c>
      <c r="S185" s="32" t="str">
        <f aca="false">IF(L185="","",IF(ABS(L185)&lt;=1.96*O185,"Yes","No"))</f>
        <v>Yes</v>
      </c>
      <c r="T185" s="59" t="n">
        <f aca="false">IF(D185="","",ROUND(SQRT(((D185+G185)*O185/100)^2+(J185*(D185+G185)*0.09175)^2),0))</f>
        <v>63</v>
      </c>
      <c r="U185" s="32"/>
    </row>
    <row r="186" customFormat="false" ht="15" hidden="false" customHeight="false" outlineLevel="0" collapsed="false">
      <c r="A186" s="32" t="s">
        <v>230</v>
      </c>
      <c r="B186" s="32" t="s">
        <v>374</v>
      </c>
      <c r="C186" s="32" t="s">
        <v>379</v>
      </c>
      <c r="D186" s="59" t="n">
        <v>1609</v>
      </c>
      <c r="E186" s="59" t="n">
        <v>1741</v>
      </c>
      <c r="F186" s="68" t="n">
        <f aca="false">IF(E186="","",D186-E186)</f>
        <v>-132</v>
      </c>
      <c r="G186" s="59" t="n">
        <v>1575</v>
      </c>
      <c r="H186" s="59" t="n">
        <v>1574</v>
      </c>
      <c r="I186" s="68" t="n">
        <f aca="false">IF(H186="","",G186-H186)</f>
        <v>1</v>
      </c>
      <c r="J186" s="40" t="n">
        <f aca="false">IF(OR(D186="",D186+G186=0),"",D186/(D186+G186))</f>
        <v>0.5053391959799</v>
      </c>
      <c r="K186" s="40" t="n">
        <f aca="false">IF(E186="","",E186/(E186+H186))</f>
        <v>0.525188536953243</v>
      </c>
      <c r="L186" s="69" t="n">
        <f aca="false">IF(OR(K186="",J186=""),"",(J186-K186)*100)</f>
        <v>-1.98493409733433</v>
      </c>
      <c r="M186" s="36" t="n">
        <v>2.38127468065176</v>
      </c>
      <c r="N186" s="36" t="n">
        <v>1.24693282341402</v>
      </c>
      <c r="O186" s="36" t="n">
        <f aca="false">SQRT(M186^2+N186^2)</f>
        <v>2.68799378176743</v>
      </c>
      <c r="P186" s="40" t="n">
        <f aca="false">IF(J186="","",MAX(0,J186-1.96*O186/100))</f>
        <v>0.452654517857258</v>
      </c>
      <c r="Q186" s="40" t="n">
        <f aca="false">IF(J186="","",MIN(1,J186+1.96*O186/100))</f>
        <v>0.558023874102541</v>
      </c>
      <c r="R186" s="32" t="str">
        <f aca="false">IF(L186="","",IF(ABS(L186)&lt;=O186,"Yes","No"))</f>
        <v>Yes</v>
      </c>
      <c r="S186" s="32" t="str">
        <f aca="false">IF(L186="","",IF(ABS(L186)&lt;=1.96*O186,"Yes","No"))</f>
        <v>Yes</v>
      </c>
      <c r="T186" s="59" t="n">
        <f aca="false">IF(D186="","",ROUND(SQRT(((D186+G186)*O186/100)^2+(J186*(D186+G186)*0.08345)^2),0))</f>
        <v>159</v>
      </c>
      <c r="U186" s="32"/>
    </row>
    <row r="187" customFormat="false" ht="15" hidden="false" customHeight="false" outlineLevel="0" collapsed="false">
      <c r="A187" s="32" t="s">
        <v>230</v>
      </c>
      <c r="B187" s="32" t="s">
        <v>374</v>
      </c>
      <c r="C187" s="32" t="s">
        <v>380</v>
      </c>
      <c r="D187" s="59" t="n">
        <v>674</v>
      </c>
      <c r="E187" s="59" t="n">
        <v>715</v>
      </c>
      <c r="F187" s="68" t="n">
        <f aca="false">IF(E187="","",D187-E187)</f>
        <v>-41</v>
      </c>
      <c r="G187" s="59" t="n">
        <v>574</v>
      </c>
      <c r="H187" s="59" t="n">
        <v>569</v>
      </c>
      <c r="I187" s="68" t="n">
        <f aca="false">IF(H187="","",G187-H187)</f>
        <v>5</v>
      </c>
      <c r="J187" s="40" t="n">
        <f aca="false">IF(OR(D187="",D187+G187=0),"",D187/(D187+G187))</f>
        <v>0.540064102564103</v>
      </c>
      <c r="K187" s="40" t="n">
        <f aca="false">IF(E187="","",E187/(E187+H187))</f>
        <v>0.556853582554517</v>
      </c>
      <c r="L187" s="69" t="n">
        <f aca="false">IF(OR(K187="",J187=""),"",(J187-K187)*100)</f>
        <v>-1.67894799904146</v>
      </c>
      <c r="M187" s="36" t="n">
        <v>2.38127468065176</v>
      </c>
      <c r="N187" s="36" t="n">
        <v>1.24693282341402</v>
      </c>
      <c r="O187" s="36" t="n">
        <f aca="false">SQRT(M187^2+N187^2)</f>
        <v>2.68799378176743</v>
      </c>
      <c r="P187" s="40" t="n">
        <f aca="false">IF(J187="","",MAX(0,J187-1.96*O187/100))</f>
        <v>0.487379424441461</v>
      </c>
      <c r="Q187" s="40" t="n">
        <f aca="false">IF(J187="","",MIN(1,J187+1.96*O187/100))</f>
        <v>0.592748780686744</v>
      </c>
      <c r="R187" s="32" t="str">
        <f aca="false">IF(L187="","",IF(ABS(L187)&lt;=O187,"Yes","No"))</f>
        <v>Yes</v>
      </c>
      <c r="S187" s="32" t="str">
        <f aca="false">IF(L187="","",IF(ABS(L187)&lt;=1.96*O187,"Yes","No"))</f>
        <v>Yes</v>
      </c>
      <c r="T187" s="59" t="n">
        <f aca="false">IF(D187="","",ROUND(SQRT(((D187+G187)*O187/100)^2+(J187*(D187+G187)*0.08345)^2),0))</f>
        <v>65</v>
      </c>
      <c r="U187" s="32"/>
    </row>
    <row r="188" customFormat="false" ht="15" hidden="false" customHeight="false" outlineLevel="0" collapsed="false">
      <c r="A188" s="32" t="s">
        <v>230</v>
      </c>
      <c r="B188" s="32" t="s">
        <v>374</v>
      </c>
      <c r="C188" s="32" t="s">
        <v>381</v>
      </c>
      <c r="D188" s="59" t="n">
        <v>678</v>
      </c>
      <c r="E188" s="59" t="n">
        <v>685</v>
      </c>
      <c r="F188" s="68" t="n">
        <f aca="false">IF(E188="","",D188-E188)</f>
        <v>-7</v>
      </c>
      <c r="G188" s="59" t="n">
        <v>597</v>
      </c>
      <c r="H188" s="59" t="n">
        <v>645</v>
      </c>
      <c r="I188" s="68" t="n">
        <f aca="false">IF(H188="","",G188-H188)</f>
        <v>-48</v>
      </c>
      <c r="J188" s="40" t="n">
        <f aca="false">IF(OR(D188="",D188+G188=0),"",D188/(D188+G188))</f>
        <v>0.531764705882353</v>
      </c>
      <c r="K188" s="40" t="n">
        <f aca="false">IF(E188="","",E188/(E188+H188))</f>
        <v>0.515037593984962</v>
      </c>
      <c r="L188" s="69" t="n">
        <f aca="false">IF(OR(K188="",J188=""),"",(J188-K188)*100)</f>
        <v>1.67271118973905</v>
      </c>
      <c r="M188" s="36" t="n">
        <v>2.38127468065176</v>
      </c>
      <c r="N188" s="36" t="n">
        <v>1.24693282341402</v>
      </c>
      <c r="O188" s="36" t="n">
        <f aca="false">SQRT(M188^2+N188^2)</f>
        <v>2.68799378176743</v>
      </c>
      <c r="P188" s="40" t="n">
        <f aca="false">IF(J188="","",MAX(0,J188-1.96*O188/100))</f>
        <v>0.479080027759711</v>
      </c>
      <c r="Q188" s="40" t="n">
        <f aca="false">IF(J188="","",MIN(1,J188+1.96*O188/100))</f>
        <v>0.584449384004995</v>
      </c>
      <c r="R188" s="32" t="str">
        <f aca="false">IF(L188="","",IF(ABS(L188)&lt;=O188,"Yes","No"))</f>
        <v>Yes</v>
      </c>
      <c r="S188" s="32" t="str">
        <f aca="false">IF(L188="","",IF(ABS(L188)&lt;=1.96*O188,"Yes","No"))</f>
        <v>Yes</v>
      </c>
      <c r="T188" s="59" t="n">
        <f aca="false">IF(D188="","",ROUND(SQRT(((D188+G188)*O188/100)^2+(J188*(D188+G188)*0.08345)^2),0))</f>
        <v>66</v>
      </c>
      <c r="U188" s="32"/>
    </row>
    <row r="189" customFormat="false" ht="15" hidden="false" customHeight="false" outlineLevel="0" collapsed="false">
      <c r="A189" s="32" t="s">
        <v>230</v>
      </c>
      <c r="B189" s="32" t="s">
        <v>374</v>
      </c>
      <c r="C189" s="32" t="s">
        <v>382</v>
      </c>
      <c r="D189" s="59" t="n">
        <v>668</v>
      </c>
      <c r="E189" s="59" t="n">
        <v>708</v>
      </c>
      <c r="F189" s="68" t="n">
        <f aca="false">IF(E189="","",D189-E189)</f>
        <v>-40</v>
      </c>
      <c r="G189" s="59" t="n">
        <v>611</v>
      </c>
      <c r="H189" s="59" t="n">
        <v>630</v>
      </c>
      <c r="I189" s="68" t="n">
        <f aca="false">IF(H189="","",G189-H189)</f>
        <v>-19</v>
      </c>
      <c r="J189" s="40" t="n">
        <f aca="false">IF(OR(D189="",D189+G189=0),"",D189/(D189+G189))</f>
        <v>0.522283033620016</v>
      </c>
      <c r="K189" s="40" t="n">
        <f aca="false">IF(E189="","",E189/(E189+H189))</f>
        <v>0.52914798206278</v>
      </c>
      <c r="L189" s="69" t="n">
        <f aca="false">IF(OR(K189="",J189=""),"",(J189-K189)*100)</f>
        <v>-0.686494844276464</v>
      </c>
      <c r="M189" s="36" t="n">
        <v>2.38127468065176</v>
      </c>
      <c r="N189" s="36" t="n">
        <v>1.24693282341402</v>
      </c>
      <c r="O189" s="36" t="n">
        <f aca="false">SQRT(M189^2+N189^2)</f>
        <v>2.68799378176743</v>
      </c>
      <c r="P189" s="40" t="n">
        <f aca="false">IF(J189="","",MAX(0,J189-1.96*O189/100))</f>
        <v>0.469598355497374</v>
      </c>
      <c r="Q189" s="40" t="n">
        <f aca="false">IF(J189="","",MIN(1,J189+1.96*O189/100))</f>
        <v>0.574967711742657</v>
      </c>
      <c r="R189" s="32" t="str">
        <f aca="false">IF(L189="","",IF(ABS(L189)&lt;=O189,"Yes","No"))</f>
        <v>Yes</v>
      </c>
      <c r="S189" s="32" t="str">
        <f aca="false">IF(L189="","",IF(ABS(L189)&lt;=1.96*O189,"Yes","No"))</f>
        <v>Yes</v>
      </c>
      <c r="T189" s="59" t="n">
        <f aca="false">IF(D189="","",ROUND(SQRT(((D189+G189)*O189/100)^2+(J189*(D189+G189)*0.08345)^2),0))</f>
        <v>65</v>
      </c>
      <c r="U189" s="32"/>
    </row>
    <row r="190" customFormat="false" ht="15" hidden="false" customHeight="false" outlineLevel="0" collapsed="false">
      <c r="A190" s="32" t="s">
        <v>230</v>
      </c>
      <c r="B190" s="32" t="s">
        <v>383</v>
      </c>
      <c r="C190" s="32" t="s">
        <v>384</v>
      </c>
      <c r="D190" s="59" t="n">
        <v>1315</v>
      </c>
      <c r="E190" s="59" t="n">
        <v>1317</v>
      </c>
      <c r="F190" s="68" t="n">
        <f aca="false">IF(E190="","",D190-E190)</f>
        <v>-2</v>
      </c>
      <c r="G190" s="59" t="n">
        <v>1550</v>
      </c>
      <c r="H190" s="59" t="n">
        <v>1544</v>
      </c>
      <c r="I190" s="68" t="n">
        <f aca="false">IF(H190="","",G190-H190)</f>
        <v>6</v>
      </c>
      <c r="J190" s="40" t="n">
        <f aca="false">IF(OR(D190="",D190+G190=0),"",D190/(D190+G190))</f>
        <v>0.458987783595113</v>
      </c>
      <c r="K190" s="40" t="n">
        <f aca="false">IF(E190="","",E190/(E190+H190))</f>
        <v>0.460328556448794</v>
      </c>
      <c r="L190" s="69" t="n">
        <f aca="false">IF(OR(K190="",J190=""),"",(J190-K190)*100)</f>
        <v>-0.134077285368067</v>
      </c>
      <c r="M190" s="36" t="n">
        <v>2.38127468065176</v>
      </c>
      <c r="N190" s="36" t="n">
        <v>1.24693282341402</v>
      </c>
      <c r="O190" s="36" t="n">
        <f aca="false">SQRT(M190^2+N190^2)</f>
        <v>2.68799378176743</v>
      </c>
      <c r="P190" s="40" t="n">
        <f aca="false">IF(J190="","",MAX(0,J190-1.96*O190/100))</f>
        <v>0.406303105472472</v>
      </c>
      <c r="Q190" s="40" t="n">
        <f aca="false">IF(J190="","",MIN(1,J190+1.96*O190/100))</f>
        <v>0.511672461717755</v>
      </c>
      <c r="R190" s="32" t="str">
        <f aca="false">IF(L190="","",IF(ABS(L190)&lt;=O190,"Yes","No"))</f>
        <v>Yes</v>
      </c>
      <c r="S190" s="32" t="str">
        <f aca="false">IF(L190="","",IF(ABS(L190)&lt;=1.96*O190,"Yes","No"))</f>
        <v>Yes</v>
      </c>
      <c r="T190" s="59" t="n">
        <f aca="false">IF(D190="","",ROUND(SQRT(((D190+G190)*O190/100)^2+(J190*(D190+G190)*0.08345)^2),0))</f>
        <v>134</v>
      </c>
      <c r="U190" s="32"/>
    </row>
    <row r="191" customFormat="false" ht="15" hidden="false" customHeight="false" outlineLevel="0" collapsed="false">
      <c r="A191" s="32" t="s">
        <v>230</v>
      </c>
      <c r="B191" s="32" t="s">
        <v>383</v>
      </c>
      <c r="C191" s="32" t="s">
        <v>385</v>
      </c>
      <c r="D191" s="59" t="n">
        <v>945</v>
      </c>
      <c r="E191" s="59" t="n">
        <v>909</v>
      </c>
      <c r="F191" s="68" t="n">
        <f aca="false">IF(E191="","",D191-E191)</f>
        <v>36</v>
      </c>
      <c r="G191" s="59" t="n">
        <v>1426</v>
      </c>
      <c r="H191" s="59" t="n">
        <v>1417</v>
      </c>
      <c r="I191" s="68" t="n">
        <f aca="false">IF(H191="","",G191-H191)</f>
        <v>9</v>
      </c>
      <c r="J191" s="40" t="n">
        <f aca="false">IF(OR(D191="",D191+G191=0),"",D191/(D191+G191))</f>
        <v>0.398566005904682</v>
      </c>
      <c r="K191" s="40" t="n">
        <f aca="false">IF(E191="","",E191/(E191+H191))</f>
        <v>0.390799656061909</v>
      </c>
      <c r="L191" s="69" t="n">
        <f aca="false">IF(OR(K191="",J191=""),"",(J191-K191)*100)</f>
        <v>0.776634984277269</v>
      </c>
      <c r="M191" s="36" t="n">
        <v>2.38127468065176</v>
      </c>
      <c r="N191" s="36" t="n">
        <v>1.24693282341402</v>
      </c>
      <c r="O191" s="36" t="n">
        <f aca="false">SQRT(M191^2+N191^2)</f>
        <v>2.68799378176743</v>
      </c>
      <c r="P191" s="40" t="n">
        <f aca="false">IF(J191="","",MAX(0,J191-1.96*O191/100))</f>
        <v>0.34588132778204</v>
      </c>
      <c r="Q191" s="40" t="n">
        <f aca="false">IF(J191="","",MIN(1,J191+1.96*O191/100))</f>
        <v>0.451250684027323</v>
      </c>
      <c r="R191" s="32" t="str">
        <f aca="false">IF(L191="","",IF(ABS(L191)&lt;=O191,"Yes","No"))</f>
        <v>Yes</v>
      </c>
      <c r="S191" s="32" t="str">
        <f aca="false">IF(L191="","",IF(ABS(L191)&lt;=1.96*O191,"Yes","No"))</f>
        <v>Yes</v>
      </c>
      <c r="T191" s="59" t="n">
        <f aca="false">IF(D191="","",ROUND(SQRT(((D191+G191)*O191/100)^2+(J191*(D191+G191)*0.08345)^2),0))</f>
        <v>101</v>
      </c>
      <c r="U191" s="32"/>
    </row>
    <row r="192" customFormat="false" ht="15" hidden="false" customHeight="false" outlineLevel="0" collapsed="false">
      <c r="A192" s="32" t="s">
        <v>230</v>
      </c>
      <c r="B192" s="32" t="s">
        <v>386</v>
      </c>
      <c r="C192" s="32" t="s">
        <v>387</v>
      </c>
      <c r="D192" s="59" t="n">
        <v>988</v>
      </c>
      <c r="E192" s="59" t="n">
        <v>969</v>
      </c>
      <c r="F192" s="68" t="n">
        <f aca="false">IF(E192="","",D192-E192)</f>
        <v>19</v>
      </c>
      <c r="G192" s="59" t="n">
        <v>1074</v>
      </c>
      <c r="H192" s="59" t="n">
        <v>1077</v>
      </c>
      <c r="I192" s="68" t="n">
        <f aca="false">IF(H192="","",G192-H192)</f>
        <v>-3</v>
      </c>
      <c r="J192" s="40" t="n">
        <f aca="false">IF(OR(D192="",D192+G192=0),"",D192/(D192+G192))</f>
        <v>0.479146459747818</v>
      </c>
      <c r="K192" s="40" t="n">
        <f aca="false">IF(E192="","",E192/(E192+H192))</f>
        <v>0.473607038123167</v>
      </c>
      <c r="L192" s="69" t="n">
        <f aca="false">IF(OR(K192="",J192=""),"",(J192-K192)*100)</f>
        <v>0.553942162465049</v>
      </c>
      <c r="M192" s="36" t="n">
        <v>2.38127468065176</v>
      </c>
      <c r="N192" s="36" t="n">
        <v>1.24693282341402</v>
      </c>
      <c r="O192" s="36" t="n">
        <f aca="false">SQRT(M192^2+N192^2)</f>
        <v>2.68799378176743</v>
      </c>
      <c r="P192" s="40" t="n">
        <f aca="false">IF(J192="","",MAX(0,J192-1.96*O192/100))</f>
        <v>0.426461781625176</v>
      </c>
      <c r="Q192" s="40" t="n">
        <f aca="false">IF(J192="","",MIN(1,J192+1.96*O192/100))</f>
        <v>0.531831137870459</v>
      </c>
      <c r="R192" s="32" t="str">
        <f aca="false">IF(L192="","",IF(ABS(L192)&lt;=O192,"Yes","No"))</f>
        <v>Yes</v>
      </c>
      <c r="S192" s="32" t="str">
        <f aca="false">IF(L192="","",IF(ABS(L192)&lt;=1.96*O192,"Yes","No"))</f>
        <v>Yes</v>
      </c>
      <c r="T192" s="59" t="n">
        <f aca="false">IF(D192="","",ROUND(SQRT(((D192+G192)*O192/100)^2+(J192*(D192+G192)*0.08345)^2),0))</f>
        <v>99</v>
      </c>
      <c r="U192" s="32"/>
    </row>
    <row r="193" customFormat="false" ht="15" hidden="false" customHeight="false" outlineLevel="0" collapsed="false">
      <c r="A193" s="32" t="s">
        <v>230</v>
      </c>
      <c r="B193" s="32" t="s">
        <v>386</v>
      </c>
      <c r="C193" s="32" t="s">
        <v>388</v>
      </c>
      <c r="D193" s="59" t="n">
        <v>679</v>
      </c>
      <c r="E193" s="59" t="n">
        <v>635</v>
      </c>
      <c r="F193" s="68" t="n">
        <f aca="false">IF(E193="","",D193-E193)</f>
        <v>44</v>
      </c>
      <c r="G193" s="59" t="n">
        <v>805</v>
      </c>
      <c r="H193" s="59" t="n">
        <v>829</v>
      </c>
      <c r="I193" s="68" t="n">
        <f aca="false">IF(H193="","",G193-H193)</f>
        <v>-24</v>
      </c>
      <c r="J193" s="40" t="n">
        <f aca="false">IF(OR(D193="",D193+G193=0),"",D193/(D193+G193))</f>
        <v>0.457547169811321</v>
      </c>
      <c r="K193" s="40" t="n">
        <f aca="false">IF(E193="","",E193/(E193+H193))</f>
        <v>0.433743169398907</v>
      </c>
      <c r="L193" s="69" t="n">
        <f aca="false">IF(OR(K193="",J193=""),"",(J193-K193)*100)</f>
        <v>2.38040004124137</v>
      </c>
      <c r="M193" s="36" t="n">
        <v>2.38127468065176</v>
      </c>
      <c r="N193" s="36" t="n">
        <v>1.24693282341402</v>
      </c>
      <c r="O193" s="36" t="n">
        <f aca="false">SQRT(M193^2+N193^2)</f>
        <v>2.68799378176743</v>
      </c>
      <c r="P193" s="40" t="n">
        <f aca="false">IF(J193="","",MAX(0,J193-1.96*O193/100))</f>
        <v>0.404862491688679</v>
      </c>
      <c r="Q193" s="40" t="n">
        <f aca="false">IF(J193="","",MIN(1,J193+1.96*O193/100))</f>
        <v>0.510231847933963</v>
      </c>
      <c r="R193" s="32" t="str">
        <f aca="false">IF(L193="","",IF(ABS(L193)&lt;=O193,"Yes","No"))</f>
        <v>Yes</v>
      </c>
      <c r="S193" s="32" t="str">
        <f aca="false">IF(L193="","",IF(ABS(L193)&lt;=1.96*O193,"Yes","No"))</f>
        <v>Yes</v>
      </c>
      <c r="T193" s="59" t="n">
        <f aca="false">IF(D193="","",ROUND(SQRT(((D193+G193)*O193/100)^2+(J193*(D193+G193)*0.08345)^2),0))</f>
        <v>69</v>
      </c>
      <c r="U193" s="32"/>
    </row>
    <row r="194" customFormat="false" ht="15" hidden="false" customHeight="false" outlineLevel="0" collapsed="false">
      <c r="A194" s="32" t="s">
        <v>230</v>
      </c>
      <c r="B194" s="32" t="s">
        <v>386</v>
      </c>
      <c r="C194" s="32" t="s">
        <v>389</v>
      </c>
      <c r="D194" s="59" t="n">
        <v>522</v>
      </c>
      <c r="E194" s="59" t="n">
        <v>512</v>
      </c>
      <c r="F194" s="68" t="n">
        <f aca="false">IF(E194="","",D194-E194)</f>
        <v>10</v>
      </c>
      <c r="G194" s="59" t="n">
        <v>606</v>
      </c>
      <c r="H194" s="59" t="n">
        <v>586</v>
      </c>
      <c r="I194" s="68" t="n">
        <f aca="false">IF(H194="","",G194-H194)</f>
        <v>20</v>
      </c>
      <c r="J194" s="40" t="n">
        <f aca="false">IF(OR(D194="",D194+G194=0),"",D194/(D194+G194))</f>
        <v>0.462765957446809</v>
      </c>
      <c r="K194" s="40" t="n">
        <f aca="false">IF(E194="","",E194/(E194+H194))</f>
        <v>0.466302367941712</v>
      </c>
      <c r="L194" s="69" t="n">
        <f aca="false">IF(OR(K194="",J194=""),"",(J194-K194)*100)</f>
        <v>-0.353641049490372</v>
      </c>
      <c r="M194" s="36" t="n">
        <v>2.67523719068013</v>
      </c>
      <c r="N194" s="36" t="n">
        <v>1.24693282341402</v>
      </c>
      <c r="O194" s="36" t="n">
        <f aca="false">SQRT(M194^2+N194^2)</f>
        <v>2.95156492263094</v>
      </c>
      <c r="P194" s="40" t="n">
        <f aca="false">IF(J194="","",MAX(0,J194-1.96*O194/100))</f>
        <v>0.404915284963242</v>
      </c>
      <c r="Q194" s="40" t="n">
        <f aca="false">IF(J194="","",MIN(1,J194+1.96*O194/100))</f>
        <v>0.520616629930375</v>
      </c>
      <c r="R194" s="32" t="str">
        <f aca="false">IF(L194="","",IF(ABS(L194)&lt;=O194,"Yes","No"))</f>
        <v>Yes</v>
      </c>
      <c r="S194" s="32" t="str">
        <f aca="false">IF(L194="","",IF(ABS(L194)&lt;=1.96*O194,"Yes","No"))</f>
        <v>Yes</v>
      </c>
      <c r="T194" s="59" t="n">
        <f aca="false">IF(D194="","",ROUND(SQRT(((D194+G194)*O194/100)^2+(J194*(D194+G194)*0.09175)^2),0))</f>
        <v>58</v>
      </c>
      <c r="U194" s="32"/>
    </row>
    <row r="195" customFormat="false" ht="15" hidden="false" customHeight="false" outlineLevel="0" collapsed="false">
      <c r="A195" s="32" t="s">
        <v>230</v>
      </c>
      <c r="B195" s="32" t="s">
        <v>386</v>
      </c>
      <c r="C195" s="32" t="s">
        <v>390</v>
      </c>
      <c r="D195" s="59" t="n">
        <v>1463</v>
      </c>
      <c r="E195" s="59" t="n">
        <v>1467</v>
      </c>
      <c r="F195" s="68" t="n">
        <f aca="false">IF(E195="","",D195-E195)</f>
        <v>-4</v>
      </c>
      <c r="G195" s="59" t="n">
        <v>1709</v>
      </c>
      <c r="H195" s="59" t="n">
        <v>1737</v>
      </c>
      <c r="I195" s="68" t="n">
        <f aca="false">IF(H195="","",G195-H195)</f>
        <v>-28</v>
      </c>
      <c r="J195" s="40" t="n">
        <f aca="false">IF(OR(D195="",D195+G195=0),"",D195/(D195+G195))</f>
        <v>0.461223203026482</v>
      </c>
      <c r="K195" s="40" t="n">
        <f aca="false">IF(E195="","",E195/(E195+H195))</f>
        <v>0.457865168539326</v>
      </c>
      <c r="L195" s="69" t="n">
        <f aca="false">IF(OR(K195="",J195=""),"",(J195-K195)*100)</f>
        <v>0.335803448715588</v>
      </c>
      <c r="M195" s="36" t="n">
        <v>2.38127468065176</v>
      </c>
      <c r="N195" s="36" t="n">
        <v>1.24693282341402</v>
      </c>
      <c r="O195" s="36" t="n">
        <f aca="false">SQRT(M195^2+N195^2)</f>
        <v>2.68799378176743</v>
      </c>
      <c r="P195" s="40" t="n">
        <f aca="false">IF(J195="","",MAX(0,J195-1.96*O195/100))</f>
        <v>0.40853852490384</v>
      </c>
      <c r="Q195" s="40" t="n">
        <f aca="false">IF(J195="","",MIN(1,J195+1.96*O195/100))</f>
        <v>0.513907881149123</v>
      </c>
      <c r="R195" s="32" t="str">
        <f aca="false">IF(L195="","",IF(ABS(L195)&lt;=O195,"Yes","No"))</f>
        <v>Yes</v>
      </c>
      <c r="S195" s="32" t="str">
        <f aca="false">IF(L195="","",IF(ABS(L195)&lt;=1.96*O195,"Yes","No"))</f>
        <v>Yes</v>
      </c>
      <c r="T195" s="59" t="n">
        <f aca="false">IF(D195="","",ROUND(SQRT(((D195+G195)*O195/100)^2+(J195*(D195+G195)*0.08345)^2),0))</f>
        <v>149</v>
      </c>
      <c r="U195" s="32"/>
    </row>
    <row r="196" customFormat="false" ht="15" hidden="false" customHeight="false" outlineLevel="0" collapsed="false">
      <c r="A196" s="32" t="s">
        <v>230</v>
      </c>
      <c r="B196" s="32" t="s">
        <v>386</v>
      </c>
      <c r="C196" s="32" t="s">
        <v>391</v>
      </c>
      <c r="D196" s="59" t="n">
        <v>608</v>
      </c>
      <c r="E196" s="59" t="n">
        <v>632</v>
      </c>
      <c r="F196" s="68" t="n">
        <f aca="false">IF(E196="","",D196-E196)</f>
        <v>-24</v>
      </c>
      <c r="G196" s="59" t="n">
        <v>684</v>
      </c>
      <c r="H196" s="59" t="n">
        <v>705</v>
      </c>
      <c r="I196" s="68" t="n">
        <f aca="false">IF(H196="","",G196-H196)</f>
        <v>-21</v>
      </c>
      <c r="J196" s="40" t="n">
        <f aca="false">IF(OR(D196="",D196+G196=0),"",D196/(D196+G196))</f>
        <v>0.470588235294118</v>
      </c>
      <c r="K196" s="40" t="n">
        <f aca="false">IF(E196="","",E196/(E196+H196))</f>
        <v>0.472700074794316</v>
      </c>
      <c r="L196" s="69" t="n">
        <f aca="false">IF(OR(K196="",J196=""),"",(J196-K196)*100)</f>
        <v>-0.2111839500198</v>
      </c>
      <c r="M196" s="36" t="n">
        <v>2.38127468065176</v>
      </c>
      <c r="N196" s="36" t="n">
        <v>1.24693282341402</v>
      </c>
      <c r="O196" s="36" t="n">
        <f aca="false">SQRT(M196^2+N196^2)</f>
        <v>2.68799378176743</v>
      </c>
      <c r="P196" s="40" t="n">
        <f aca="false">IF(J196="","",MAX(0,J196-1.96*O196/100))</f>
        <v>0.417903557171476</v>
      </c>
      <c r="Q196" s="40" t="n">
        <f aca="false">IF(J196="","",MIN(1,J196+1.96*O196/100))</f>
        <v>0.523272913416759</v>
      </c>
      <c r="R196" s="32" t="str">
        <f aca="false">IF(L196="","",IF(ABS(L196)&lt;=O196,"Yes","No"))</f>
        <v>Yes</v>
      </c>
      <c r="S196" s="32" t="str">
        <f aca="false">IF(L196="","",IF(ABS(L196)&lt;=1.96*O196,"Yes","No"))</f>
        <v>Yes</v>
      </c>
      <c r="T196" s="59" t="n">
        <f aca="false">IF(D196="","",ROUND(SQRT(((D196+G196)*O196/100)^2+(J196*(D196+G196)*0.08345)^2),0))</f>
        <v>61</v>
      </c>
      <c r="U196" s="32"/>
    </row>
    <row r="197" customFormat="false" ht="15" hidden="false" customHeight="false" outlineLevel="0" collapsed="false">
      <c r="A197" s="32" t="s">
        <v>230</v>
      </c>
      <c r="B197" s="32" t="s">
        <v>386</v>
      </c>
      <c r="C197" s="32" t="s">
        <v>392</v>
      </c>
      <c r="D197" s="59" t="n">
        <v>616</v>
      </c>
      <c r="E197" s="59" t="n">
        <v>621</v>
      </c>
      <c r="F197" s="68" t="n">
        <f aca="false">IF(E197="","",D197-E197)</f>
        <v>-5</v>
      </c>
      <c r="G197" s="59" t="n">
        <v>571</v>
      </c>
      <c r="H197" s="59" t="n">
        <v>589</v>
      </c>
      <c r="I197" s="68" t="n">
        <f aca="false">IF(H197="","",G197-H197)</f>
        <v>-18</v>
      </c>
      <c r="J197" s="40" t="n">
        <f aca="false">IF(OR(D197="",D197+G197=0),"",D197/(D197+G197))</f>
        <v>0.518955349620893</v>
      </c>
      <c r="K197" s="40" t="n">
        <f aca="false">IF(E197="","",E197/(E197+H197))</f>
        <v>0.513223140495868</v>
      </c>
      <c r="L197" s="69" t="n">
        <f aca="false">IF(OR(K197="",J197=""),"",(J197-K197)*100)</f>
        <v>0.573220912502515</v>
      </c>
      <c r="M197" s="36" t="n">
        <v>2.38127468065176</v>
      </c>
      <c r="N197" s="36" t="n">
        <v>1.24693282341402</v>
      </c>
      <c r="O197" s="36" t="n">
        <f aca="false">SQRT(M197^2+N197^2)</f>
        <v>2.68799378176743</v>
      </c>
      <c r="P197" s="40" t="n">
        <f aca="false">IF(J197="","",MAX(0,J197-1.96*O197/100))</f>
        <v>0.466270671498251</v>
      </c>
      <c r="Q197" s="40" t="n">
        <f aca="false">IF(J197="","",MIN(1,J197+1.96*O197/100))</f>
        <v>0.571640027743535</v>
      </c>
      <c r="R197" s="32" t="str">
        <f aca="false">IF(L197="","",IF(ABS(L197)&lt;=O197,"Yes","No"))</f>
        <v>Yes</v>
      </c>
      <c r="S197" s="32" t="str">
        <f aca="false">IF(L197="","",IF(ABS(L197)&lt;=1.96*O197,"Yes","No"))</f>
        <v>Yes</v>
      </c>
      <c r="T197" s="59" t="n">
        <f aca="false">IF(D197="","",ROUND(SQRT(((D197+G197)*O197/100)^2+(J197*(D197+G197)*0.08345)^2),0))</f>
        <v>61</v>
      </c>
      <c r="U197" s="32"/>
    </row>
    <row r="198" customFormat="false" ht="15" hidden="false" customHeight="false" outlineLevel="0" collapsed="false">
      <c r="A198" s="32" t="s">
        <v>230</v>
      </c>
      <c r="B198" s="32" t="s">
        <v>393</v>
      </c>
      <c r="C198" s="32" t="s">
        <v>394</v>
      </c>
      <c r="D198" s="59" t="n">
        <v>226</v>
      </c>
      <c r="E198" s="59" t="n">
        <v>217</v>
      </c>
      <c r="F198" s="68" t="n">
        <f aca="false">IF(E198="","",D198-E198)</f>
        <v>9</v>
      </c>
      <c r="G198" s="59" t="n">
        <v>494</v>
      </c>
      <c r="H198" s="59" t="n">
        <v>510</v>
      </c>
      <c r="I198" s="68" t="n">
        <f aca="false">IF(H198="","",G198-H198)</f>
        <v>-16</v>
      </c>
      <c r="J198" s="40" t="n">
        <f aca="false">IF(OR(D198="",D198+G198=0),"",D198/(D198+G198))</f>
        <v>0.313888888888889</v>
      </c>
      <c r="K198" s="40" t="n">
        <f aca="false">IF(E198="","",E198/(E198+H198))</f>
        <v>0.298486932599725</v>
      </c>
      <c r="L198" s="69" t="n">
        <f aca="false">IF(OR(K198="",J198=""),"",(J198-K198)*100)</f>
        <v>1.5401956289164</v>
      </c>
      <c r="M198" s="36" t="n">
        <v>4.0506439069246</v>
      </c>
      <c r="N198" s="36" t="n">
        <v>1.24693282341402</v>
      </c>
      <c r="O198" s="36" t="n">
        <f aca="false">SQRT(M198^2+N198^2)</f>
        <v>4.23822575222376</v>
      </c>
      <c r="P198" s="40" t="n">
        <f aca="false">IF(J198="","",MAX(0,J198-1.96*O198/100))</f>
        <v>0.230819664145303</v>
      </c>
      <c r="Q198" s="40" t="n">
        <f aca="false">IF(J198="","",MIN(1,J198+1.96*O198/100))</f>
        <v>0.396958113632475</v>
      </c>
      <c r="R198" s="32" t="str">
        <f aca="false">IF(L198="","",IF(ABS(L198)&lt;=O198,"Yes","No"))</f>
        <v>Yes</v>
      </c>
      <c r="S198" s="32" t="str">
        <f aca="false">IF(L198="","",IF(ABS(L198)&lt;=1.96*O198,"Yes","No"))</f>
        <v>Yes</v>
      </c>
      <c r="T198" s="59" t="n">
        <f aca="false">IF(D198="","",ROUND(SQRT(((D198+G198)*O198/100)^2+(J198*(D198+G198)*0.15591)^2),0))</f>
        <v>47</v>
      </c>
      <c r="U198" s="32"/>
    </row>
    <row r="199" customFormat="false" ht="15" hidden="false" customHeight="false" outlineLevel="0" collapsed="false">
      <c r="A199" s="32" t="s">
        <v>230</v>
      </c>
      <c r="B199" s="32" t="s">
        <v>393</v>
      </c>
      <c r="C199" s="32" t="s">
        <v>395</v>
      </c>
      <c r="D199" s="59" t="n">
        <v>863</v>
      </c>
      <c r="E199" s="59" t="n">
        <v>805</v>
      </c>
      <c r="F199" s="68" t="n">
        <f aca="false">IF(E199="","",D199-E199)</f>
        <v>58</v>
      </c>
      <c r="G199" s="59" t="n">
        <v>1600</v>
      </c>
      <c r="H199" s="59" t="n">
        <v>1646</v>
      </c>
      <c r="I199" s="68" t="n">
        <f aca="false">IF(H199="","",G199-H199)</f>
        <v>-46</v>
      </c>
      <c r="J199" s="40" t="n">
        <f aca="false">IF(OR(D199="",D199+G199=0),"",D199/(D199+G199))</f>
        <v>0.350385708485587</v>
      </c>
      <c r="K199" s="40" t="n">
        <f aca="false">IF(E199="","",E199/(E199+H199))</f>
        <v>0.32843737250102</v>
      </c>
      <c r="L199" s="69" t="n">
        <f aca="false">IF(OR(K199="",J199=""),"",(J199-K199)*100)</f>
        <v>2.19483359845667</v>
      </c>
      <c r="M199" s="36" t="n">
        <v>2.38127468065176</v>
      </c>
      <c r="N199" s="36" t="n">
        <v>1.24693282341402</v>
      </c>
      <c r="O199" s="36" t="n">
        <f aca="false">SQRT(M199^2+N199^2)</f>
        <v>2.68799378176743</v>
      </c>
      <c r="P199" s="40" t="n">
        <f aca="false">IF(J199="","",MAX(0,J199-1.96*O199/100))</f>
        <v>0.297701030362945</v>
      </c>
      <c r="Q199" s="40" t="n">
        <f aca="false">IF(J199="","",MIN(1,J199+1.96*O199/100))</f>
        <v>0.403070386608228</v>
      </c>
      <c r="R199" s="32" t="str">
        <f aca="false">IF(L199="","",IF(ABS(L199)&lt;=O199,"Yes","No"))</f>
        <v>Yes</v>
      </c>
      <c r="S199" s="32" t="str">
        <f aca="false">IF(L199="","",IF(ABS(L199)&lt;=1.96*O199,"Yes","No"))</f>
        <v>Yes</v>
      </c>
      <c r="T199" s="59" t="n">
        <f aca="false">IF(D199="","",ROUND(SQRT(((D199+G199)*O199/100)^2+(J199*(D199+G199)*0.08345)^2),0))</f>
        <v>98</v>
      </c>
      <c r="U199" s="32"/>
    </row>
    <row r="200" customFormat="false" ht="15" hidden="false" customHeight="false" outlineLevel="0" collapsed="false">
      <c r="A200" s="32" t="s">
        <v>230</v>
      </c>
      <c r="B200" s="32" t="s">
        <v>393</v>
      </c>
      <c r="C200" s="32" t="s">
        <v>396</v>
      </c>
      <c r="D200" s="59" t="n">
        <v>193</v>
      </c>
      <c r="E200" s="59" t="n">
        <v>210</v>
      </c>
      <c r="F200" s="68" t="n">
        <f aca="false">IF(E200="","",D200-E200)</f>
        <v>-17</v>
      </c>
      <c r="G200" s="59" t="n">
        <v>434</v>
      </c>
      <c r="H200" s="59" t="n">
        <v>424</v>
      </c>
      <c r="I200" s="68" t="n">
        <f aca="false">IF(H200="","",G200-H200)</f>
        <v>10</v>
      </c>
      <c r="J200" s="40" t="n">
        <f aca="false">IF(OR(D200="",D200+G200=0),"",D200/(D200+G200))</f>
        <v>0.307814992025518</v>
      </c>
      <c r="K200" s="40" t="n">
        <f aca="false">IF(E200="","",E200/(E200+H200))</f>
        <v>0.331230283911672</v>
      </c>
      <c r="L200" s="69" t="n">
        <f aca="false">IF(OR(K200="",J200=""),"",(J200-K200)*100)</f>
        <v>-2.34152918861536</v>
      </c>
      <c r="M200" s="36" t="n">
        <v>4.0506439069246</v>
      </c>
      <c r="N200" s="36" t="n">
        <v>1.24693282341402</v>
      </c>
      <c r="O200" s="36" t="n">
        <f aca="false">SQRT(M200^2+N200^2)</f>
        <v>4.23822575222376</v>
      </c>
      <c r="P200" s="40" t="n">
        <f aca="false">IF(J200="","",MAX(0,J200-1.96*O200/100))</f>
        <v>0.224745767281933</v>
      </c>
      <c r="Q200" s="40" t="n">
        <f aca="false">IF(J200="","",MIN(1,J200+1.96*O200/100))</f>
        <v>0.390884216769104</v>
      </c>
      <c r="R200" s="32" t="str">
        <f aca="false">IF(L200="","",IF(ABS(L200)&lt;=O200,"Yes","No"))</f>
        <v>Yes</v>
      </c>
      <c r="S200" s="32" t="str">
        <f aca="false">IF(L200="","",IF(ABS(L200)&lt;=1.96*O200,"Yes","No"))</f>
        <v>Yes</v>
      </c>
      <c r="T200" s="59" t="n">
        <f aca="false">IF(D200="","",ROUND(SQRT(((D200+G200)*O200/100)^2+(J200*(D200+G200)*0.15591)^2),0))</f>
        <v>40</v>
      </c>
      <c r="U200" s="32"/>
    </row>
    <row r="201" customFormat="false" ht="15" hidden="false" customHeight="false" outlineLevel="0" collapsed="false">
      <c r="A201" s="32" t="s">
        <v>230</v>
      </c>
      <c r="B201" s="32" t="s">
        <v>397</v>
      </c>
      <c r="C201" s="32" t="s">
        <v>397</v>
      </c>
      <c r="D201" s="59" t="n">
        <v>1061</v>
      </c>
      <c r="E201" s="59" t="n">
        <v>1075</v>
      </c>
      <c r="F201" s="68" t="n">
        <f aca="false">IF(E201="","",D201-E201)</f>
        <v>-14</v>
      </c>
      <c r="G201" s="59" t="n">
        <v>2164</v>
      </c>
      <c r="H201" s="59" t="n">
        <v>2161</v>
      </c>
      <c r="I201" s="68" t="n">
        <f aca="false">IF(H201="","",G201-H201)</f>
        <v>3</v>
      </c>
      <c r="J201" s="40" t="n">
        <f aca="false">IF(OR(D201="",D201+G201=0),"",D201/(D201+G201))</f>
        <v>0.328992248062016</v>
      </c>
      <c r="K201" s="40" t="n">
        <f aca="false">IF(E201="","",E201/(E201+H201))</f>
        <v>0.332200247218789</v>
      </c>
      <c r="L201" s="69" t="n">
        <f aca="false">IF(OR(K201="",J201=""),"",(J201-K201)*100)</f>
        <v>-0.320799915677311</v>
      </c>
      <c r="M201" s="36" t="n">
        <v>2.38127468065176</v>
      </c>
      <c r="N201" s="36" t="n">
        <v>1.24693282341402</v>
      </c>
      <c r="O201" s="36" t="n">
        <f aca="false">SQRT(M201^2+N201^2)</f>
        <v>2.68799378176743</v>
      </c>
      <c r="P201" s="40" t="n">
        <f aca="false">IF(J201="","",MAX(0,J201-1.96*O201/100))</f>
        <v>0.276307569939374</v>
      </c>
      <c r="Q201" s="40" t="n">
        <f aca="false">IF(J201="","",MIN(1,J201+1.96*O201/100))</f>
        <v>0.381676926184657</v>
      </c>
      <c r="R201" s="32" t="str">
        <f aca="false">IF(L201="","",IF(ABS(L201)&lt;=O201,"Yes","No"))</f>
        <v>Yes</v>
      </c>
      <c r="S201" s="32" t="str">
        <f aca="false">IF(L201="","",IF(ABS(L201)&lt;=1.96*O201,"Yes","No"))</f>
        <v>Yes</v>
      </c>
      <c r="T201" s="59" t="n">
        <f aca="false">IF(D201="","",ROUND(SQRT(((D201+G201)*O201/100)^2+(J201*(D201+G201)*0.08345)^2),0))</f>
        <v>124</v>
      </c>
      <c r="U201" s="32"/>
    </row>
    <row r="202" customFormat="false" ht="15" hidden="false" customHeight="false" outlineLevel="0" collapsed="false">
      <c r="A202" s="32" t="s">
        <v>230</v>
      </c>
      <c r="B202" s="32" t="s">
        <v>398</v>
      </c>
      <c r="C202" s="32" t="s">
        <v>399</v>
      </c>
      <c r="D202" s="59" t="n">
        <v>757</v>
      </c>
      <c r="E202" s="59" t="n">
        <v>710</v>
      </c>
      <c r="F202" s="68" t="n">
        <f aca="false">IF(E202="","",D202-E202)</f>
        <v>47</v>
      </c>
      <c r="G202" s="59" t="n">
        <v>888</v>
      </c>
      <c r="H202" s="59" t="n">
        <v>924</v>
      </c>
      <c r="I202" s="68" t="n">
        <f aca="false">IF(H202="","",G202-H202)</f>
        <v>-36</v>
      </c>
      <c r="J202" s="40" t="n">
        <f aca="false">IF(OR(D202="",D202+G202=0),"",D202/(D202+G202))</f>
        <v>0.460182370820669</v>
      </c>
      <c r="K202" s="40" t="n">
        <f aca="false">IF(E202="","",E202/(E202+H202))</f>
        <v>0.434516523867809</v>
      </c>
      <c r="L202" s="69" t="n">
        <f aca="false">IF(OR(K202="",J202=""),"",(J202-K202)*100)</f>
        <v>2.56658469528597</v>
      </c>
      <c r="M202" s="36" t="n">
        <v>2.38127468065176</v>
      </c>
      <c r="N202" s="36" t="n">
        <v>1.24693282341402</v>
      </c>
      <c r="O202" s="36" t="n">
        <f aca="false">SQRT(M202^2+N202^2)</f>
        <v>2.68799378176743</v>
      </c>
      <c r="P202" s="40" t="n">
        <f aca="false">IF(J202="","",MAX(0,J202-1.96*O202/100))</f>
        <v>0.407497692698027</v>
      </c>
      <c r="Q202" s="40" t="n">
        <f aca="false">IF(J202="","",MIN(1,J202+1.96*O202/100))</f>
        <v>0.512867048943311</v>
      </c>
      <c r="R202" s="32" t="str">
        <f aca="false">IF(L202="","",IF(ABS(L202)&lt;=O202,"Yes","No"))</f>
        <v>Yes</v>
      </c>
      <c r="S202" s="32" t="str">
        <f aca="false">IF(L202="","",IF(ABS(L202)&lt;=1.96*O202,"Yes","No"))</f>
        <v>Yes</v>
      </c>
      <c r="T202" s="59" t="n">
        <f aca="false">IF(D202="","",ROUND(SQRT(((D202+G202)*O202/100)^2+(J202*(D202+G202)*0.08345)^2),0))</f>
        <v>77</v>
      </c>
      <c r="U202" s="32"/>
    </row>
    <row r="203" customFormat="false" ht="15" hidden="false" customHeight="false" outlineLevel="0" collapsed="false">
      <c r="A203" s="32" t="s">
        <v>230</v>
      </c>
      <c r="B203" s="32" t="s">
        <v>398</v>
      </c>
      <c r="C203" s="32" t="s">
        <v>400</v>
      </c>
      <c r="D203" s="59" t="n">
        <v>647</v>
      </c>
      <c r="E203" s="59" t="n">
        <v>632</v>
      </c>
      <c r="F203" s="68" t="n">
        <f aca="false">IF(E203="","",D203-E203)</f>
        <v>15</v>
      </c>
      <c r="G203" s="59" t="n">
        <v>644</v>
      </c>
      <c r="H203" s="59" t="n">
        <v>689</v>
      </c>
      <c r="I203" s="68" t="n">
        <f aca="false">IF(H203="","",G203-H203)</f>
        <v>-45</v>
      </c>
      <c r="J203" s="40" t="n">
        <f aca="false">IF(OR(D203="",D203+G203=0),"",D203/(D203+G203))</f>
        <v>0.501161890007746</v>
      </c>
      <c r="K203" s="40" t="n">
        <f aca="false">IF(E203="","",E203/(E203+H203))</f>
        <v>0.478425435276306</v>
      </c>
      <c r="L203" s="69" t="n">
        <f aca="false">IF(OR(K203="",J203=""),"",(J203-K203)*100)</f>
        <v>2.27364547314401</v>
      </c>
      <c r="M203" s="36" t="n">
        <v>2.38127468065176</v>
      </c>
      <c r="N203" s="36" t="n">
        <v>1.24693282341402</v>
      </c>
      <c r="O203" s="36" t="n">
        <f aca="false">SQRT(M203^2+N203^2)</f>
        <v>2.68799378176743</v>
      </c>
      <c r="P203" s="40" t="n">
        <f aca="false">IF(J203="","",MAX(0,J203-1.96*O203/100))</f>
        <v>0.448477211885104</v>
      </c>
      <c r="Q203" s="40" t="n">
        <f aca="false">IF(J203="","",MIN(1,J203+1.96*O203/100))</f>
        <v>0.553846568130388</v>
      </c>
      <c r="R203" s="32" t="str">
        <f aca="false">IF(L203="","",IF(ABS(L203)&lt;=O203,"Yes","No"))</f>
        <v>Yes</v>
      </c>
      <c r="S203" s="32" t="str">
        <f aca="false">IF(L203="","",IF(ABS(L203)&lt;=1.96*O203,"Yes","No"))</f>
        <v>Yes</v>
      </c>
      <c r="T203" s="59" t="n">
        <f aca="false">IF(D203="","",ROUND(SQRT(((D203+G203)*O203/100)^2+(J203*(D203+G203)*0.08345)^2),0))</f>
        <v>64</v>
      </c>
      <c r="U203" s="32"/>
    </row>
    <row r="204" customFormat="false" ht="15" hidden="false" customHeight="false" outlineLevel="0" collapsed="false">
      <c r="A204" s="32" t="s">
        <v>230</v>
      </c>
      <c r="B204" s="32" t="s">
        <v>398</v>
      </c>
      <c r="C204" s="32" t="s">
        <v>401</v>
      </c>
      <c r="D204" s="59" t="n">
        <v>804</v>
      </c>
      <c r="E204" s="59" t="n">
        <v>820</v>
      </c>
      <c r="F204" s="68" t="n">
        <f aca="false">IF(E204="","",D204-E204)</f>
        <v>-16</v>
      </c>
      <c r="G204" s="59" t="n">
        <v>556</v>
      </c>
      <c r="H204" s="59" t="n">
        <v>554</v>
      </c>
      <c r="I204" s="68" t="n">
        <f aca="false">IF(H204="","",G204-H204)</f>
        <v>2</v>
      </c>
      <c r="J204" s="40" t="n">
        <f aca="false">IF(OR(D204="",D204+G204=0),"",D204/(D204+G204))</f>
        <v>0.591176470588235</v>
      </c>
      <c r="K204" s="40" t="n">
        <f aca="false">IF(E204="","",E204/(E204+H204))</f>
        <v>0.596797671033479</v>
      </c>
      <c r="L204" s="69" t="n">
        <f aca="false">IF(OR(K204="",J204=""),"",(J204-K204)*100)</f>
        <v>-0.562120044524361</v>
      </c>
      <c r="M204" s="36" t="n">
        <v>2.38127468065176</v>
      </c>
      <c r="N204" s="36" t="n">
        <v>1.24693282341402</v>
      </c>
      <c r="O204" s="36" t="n">
        <f aca="false">SQRT(M204^2+N204^2)</f>
        <v>2.68799378176743</v>
      </c>
      <c r="P204" s="40" t="n">
        <f aca="false">IF(J204="","",MAX(0,J204-1.96*O204/100))</f>
        <v>0.538491792465594</v>
      </c>
      <c r="Q204" s="40" t="n">
        <f aca="false">IF(J204="","",MIN(1,J204+1.96*O204/100))</f>
        <v>0.643861148710877</v>
      </c>
      <c r="R204" s="32" t="str">
        <f aca="false">IF(L204="","",IF(ABS(L204)&lt;=O204,"Yes","No"))</f>
        <v>Yes</v>
      </c>
      <c r="S204" s="32" t="str">
        <f aca="false">IF(L204="","",IF(ABS(L204)&lt;=1.96*O204,"Yes","No"))</f>
        <v>Yes</v>
      </c>
      <c r="T204" s="59" t="n">
        <f aca="false">IF(D204="","",ROUND(SQRT(((D204+G204)*O204/100)^2+(J204*(D204+G204)*0.08345)^2),0))</f>
        <v>76</v>
      </c>
      <c r="U204" s="32"/>
    </row>
    <row r="205" customFormat="false" ht="15" hidden="false" customHeight="false" outlineLevel="0" collapsed="false">
      <c r="A205" s="32" t="s">
        <v>230</v>
      </c>
      <c r="B205" s="32" t="s">
        <v>398</v>
      </c>
      <c r="C205" s="32" t="s">
        <v>402</v>
      </c>
      <c r="D205" s="59" t="n">
        <v>871</v>
      </c>
      <c r="E205" s="59" t="n">
        <v>919</v>
      </c>
      <c r="F205" s="68" t="n">
        <f aca="false">IF(E205="","",D205-E205)</f>
        <v>-48</v>
      </c>
      <c r="G205" s="59" t="n">
        <v>540</v>
      </c>
      <c r="H205" s="59" t="n">
        <v>542</v>
      </c>
      <c r="I205" s="68" t="n">
        <f aca="false">IF(H205="","",G205-H205)</f>
        <v>-2</v>
      </c>
      <c r="J205" s="40" t="n">
        <f aca="false">IF(OR(D205="",D205+G205=0),"",D205/(D205+G205))</f>
        <v>0.617292700212615</v>
      </c>
      <c r="K205" s="40" t="n">
        <f aca="false">IF(E205="","",E205/(E205+H205))</f>
        <v>0.6290212183436</v>
      </c>
      <c r="L205" s="69" t="n">
        <f aca="false">IF(OR(K205="",J205=""),"",(J205-K205)*100)</f>
        <v>-1.17285181309851</v>
      </c>
      <c r="M205" s="36" t="n">
        <v>2.38127468065176</v>
      </c>
      <c r="N205" s="36" t="n">
        <v>1.24693282341402</v>
      </c>
      <c r="O205" s="36" t="n">
        <f aca="false">SQRT(M205^2+N205^2)</f>
        <v>2.68799378176743</v>
      </c>
      <c r="P205" s="40" t="n">
        <f aca="false">IF(J205="","",MAX(0,J205-1.96*O205/100))</f>
        <v>0.564608022089973</v>
      </c>
      <c r="Q205" s="40" t="n">
        <f aca="false">IF(J205="","",MIN(1,J205+1.96*O205/100))</f>
        <v>0.669977378335257</v>
      </c>
      <c r="R205" s="32" t="str">
        <f aca="false">IF(L205="","",IF(ABS(L205)&lt;=O205,"Yes","No"))</f>
        <v>Yes</v>
      </c>
      <c r="S205" s="32" t="str">
        <f aca="false">IF(L205="","",IF(ABS(L205)&lt;=1.96*O205,"Yes","No"))</f>
        <v>Yes</v>
      </c>
      <c r="T205" s="59" t="n">
        <f aca="false">IF(D205="","",ROUND(SQRT(((D205+G205)*O205/100)^2+(J205*(D205+G205)*0.08345)^2),0))</f>
        <v>82</v>
      </c>
      <c r="U205" s="32"/>
    </row>
    <row r="206" customFormat="false" ht="15" hidden="false" customHeight="false" outlineLevel="0" collapsed="false">
      <c r="A206" s="32" t="s">
        <v>230</v>
      </c>
      <c r="B206" s="32" t="s">
        <v>398</v>
      </c>
      <c r="C206" s="32" t="s">
        <v>403</v>
      </c>
      <c r="D206" s="59" t="n">
        <v>324</v>
      </c>
      <c r="E206" s="59" t="n">
        <v>308</v>
      </c>
      <c r="F206" s="68" t="n">
        <f aca="false">IF(E206="","",D206-E206)</f>
        <v>16</v>
      </c>
      <c r="G206" s="59" t="n">
        <v>239</v>
      </c>
      <c r="H206" s="59" t="n">
        <v>263</v>
      </c>
      <c r="I206" s="68" t="n">
        <f aca="false">IF(H206="","",G206-H206)</f>
        <v>-24</v>
      </c>
      <c r="J206" s="40" t="n">
        <f aca="false">IF(OR(D206="",D206+G206=0),"",D206/(D206+G206))</f>
        <v>0.575488454706927</v>
      </c>
      <c r="K206" s="40" t="n">
        <f aca="false">IF(E206="","",E206/(E206+H206))</f>
        <v>0.539404553415061</v>
      </c>
      <c r="L206" s="69" t="n">
        <f aca="false">IF(OR(K206="",J206=""),"",(J206-K206)*100)</f>
        <v>3.60839012918659</v>
      </c>
      <c r="M206" s="36" t="n">
        <v>4.0506439069246</v>
      </c>
      <c r="N206" s="36" t="n">
        <v>1.24693282341402</v>
      </c>
      <c r="O206" s="36" t="n">
        <f aca="false">SQRT(M206^2+N206^2)</f>
        <v>4.23822575222376</v>
      </c>
      <c r="P206" s="40" t="n">
        <f aca="false">IF(J206="","",MAX(0,J206-1.96*O206/100))</f>
        <v>0.492419229963342</v>
      </c>
      <c r="Q206" s="40" t="n">
        <f aca="false">IF(J206="","",MIN(1,J206+1.96*O206/100))</f>
        <v>0.658557679450513</v>
      </c>
      <c r="R206" s="32" t="str">
        <f aca="false">IF(L206="","",IF(ABS(L206)&lt;=O206,"Yes","No"))</f>
        <v>Yes</v>
      </c>
      <c r="S206" s="32" t="str">
        <f aca="false">IF(L206="","",IF(ABS(L206)&lt;=1.96*O206,"Yes","No"))</f>
        <v>Yes</v>
      </c>
      <c r="T206" s="59" t="n">
        <f aca="false">IF(D206="","",ROUND(SQRT(((D206+G206)*O206/100)^2+(J206*(D206+G206)*0.15591)^2),0))</f>
        <v>56</v>
      </c>
      <c r="U206" s="32"/>
    </row>
    <row r="207" customFormat="false" ht="15" hidden="false" customHeight="false" outlineLevel="0" collapsed="false">
      <c r="A207" s="32" t="s">
        <v>230</v>
      </c>
      <c r="B207" s="32" t="s">
        <v>398</v>
      </c>
      <c r="C207" s="32" t="s">
        <v>404</v>
      </c>
      <c r="D207" s="59" t="n">
        <v>581</v>
      </c>
      <c r="E207" s="59" t="n">
        <v>602</v>
      </c>
      <c r="F207" s="68" t="n">
        <f aca="false">IF(E207="","",D207-E207)</f>
        <v>-21</v>
      </c>
      <c r="G207" s="59" t="n">
        <v>291</v>
      </c>
      <c r="H207" s="59" t="n">
        <v>269</v>
      </c>
      <c r="I207" s="68" t="n">
        <f aca="false">IF(H207="","",G207-H207)</f>
        <v>22</v>
      </c>
      <c r="J207" s="40" t="n">
        <f aca="false">IF(OR(D207="",D207+G207=0),"",D207/(D207+G207))</f>
        <v>0.666284403669725</v>
      </c>
      <c r="K207" s="40" t="n">
        <f aca="false">IF(E207="","",E207/(E207+H207))</f>
        <v>0.691159586681975</v>
      </c>
      <c r="L207" s="69" t="n">
        <f aca="false">IF(OR(K207="",J207=""),"",(J207-K207)*100)</f>
        <v>-2.487518301225</v>
      </c>
      <c r="M207" s="36" t="n">
        <v>2.67523719068013</v>
      </c>
      <c r="N207" s="36" t="n">
        <v>1.24693282341402</v>
      </c>
      <c r="O207" s="36" t="n">
        <f aca="false">SQRT(M207^2+N207^2)</f>
        <v>2.95156492263094</v>
      </c>
      <c r="P207" s="40" t="n">
        <f aca="false">IF(J207="","",MAX(0,J207-1.96*O207/100))</f>
        <v>0.608433731186158</v>
      </c>
      <c r="Q207" s="40" t="n">
        <f aca="false">IF(J207="","",MIN(1,J207+1.96*O207/100))</f>
        <v>0.724135076153291</v>
      </c>
      <c r="R207" s="32" t="str">
        <f aca="false">IF(L207="","",IF(ABS(L207)&lt;=O207,"Yes","No"))</f>
        <v>Yes</v>
      </c>
      <c r="S207" s="32" t="str">
        <f aca="false">IF(L207="","",IF(ABS(L207)&lt;=1.96*O207,"Yes","No"))</f>
        <v>Yes</v>
      </c>
      <c r="T207" s="59" t="n">
        <f aca="false">IF(D207="","",ROUND(SQRT(((D207+G207)*O207/100)^2+(J207*(D207+G207)*0.09175)^2),0))</f>
        <v>59</v>
      </c>
      <c r="U207" s="32"/>
    </row>
    <row r="208" customFormat="false" ht="15" hidden="false" customHeight="false" outlineLevel="0" collapsed="false">
      <c r="A208" s="32" t="s">
        <v>230</v>
      </c>
      <c r="B208" s="32" t="s">
        <v>398</v>
      </c>
      <c r="C208" s="32" t="s">
        <v>405</v>
      </c>
      <c r="D208" s="59" t="n">
        <v>558</v>
      </c>
      <c r="E208" s="59" t="n">
        <v>512</v>
      </c>
      <c r="F208" s="68" t="n">
        <f aca="false">IF(E208="","",D208-E208)</f>
        <v>46</v>
      </c>
      <c r="G208" s="59" t="n">
        <v>444</v>
      </c>
      <c r="H208" s="59" t="n">
        <v>447</v>
      </c>
      <c r="I208" s="68" t="n">
        <f aca="false">IF(H208="","",G208-H208)</f>
        <v>-3</v>
      </c>
      <c r="J208" s="40" t="n">
        <f aca="false">IF(OR(D208="",D208+G208=0),"",D208/(D208+G208))</f>
        <v>0.55688622754491</v>
      </c>
      <c r="K208" s="40" t="n">
        <f aca="false">IF(E208="","",E208/(E208+H208))</f>
        <v>0.533889468196038</v>
      </c>
      <c r="L208" s="69" t="n">
        <f aca="false">IF(OR(K208="",J208=""),"",(J208-K208)*100)</f>
        <v>2.29967593488726</v>
      </c>
      <c r="M208" s="36" t="n">
        <v>2.67523719068013</v>
      </c>
      <c r="N208" s="36" t="n">
        <v>1.24693282341402</v>
      </c>
      <c r="O208" s="36" t="n">
        <f aca="false">SQRT(M208^2+N208^2)</f>
        <v>2.95156492263094</v>
      </c>
      <c r="P208" s="40" t="n">
        <f aca="false">IF(J208="","",MAX(0,J208-1.96*O208/100))</f>
        <v>0.499035555061344</v>
      </c>
      <c r="Q208" s="40" t="n">
        <f aca="false">IF(J208="","",MIN(1,J208+1.96*O208/100))</f>
        <v>0.614736900028477</v>
      </c>
      <c r="R208" s="32" t="str">
        <f aca="false">IF(L208="","",IF(ABS(L208)&lt;=O208,"Yes","No"))</f>
        <v>Yes</v>
      </c>
      <c r="S208" s="32" t="str">
        <f aca="false">IF(L208="","",IF(ABS(L208)&lt;=1.96*O208,"Yes","No"))</f>
        <v>Yes</v>
      </c>
      <c r="T208" s="59" t="n">
        <f aca="false">IF(D208="","",ROUND(SQRT(((D208+G208)*O208/100)^2+(J208*(D208+G208)*0.09175)^2),0))</f>
        <v>59</v>
      </c>
      <c r="U208" s="32"/>
    </row>
    <row r="209" customFormat="false" ht="15" hidden="false" customHeight="false" outlineLevel="0" collapsed="false">
      <c r="A209" s="32" t="s">
        <v>230</v>
      </c>
      <c r="B209" s="32" t="s">
        <v>398</v>
      </c>
      <c r="C209" s="32" t="s">
        <v>406</v>
      </c>
      <c r="D209" s="59" t="n">
        <v>315</v>
      </c>
      <c r="E209" s="59" t="n">
        <v>276</v>
      </c>
      <c r="F209" s="68" t="n">
        <f aca="false">IF(E209="","",D209-E209)</f>
        <v>39</v>
      </c>
      <c r="G209" s="59" t="n">
        <v>275</v>
      </c>
      <c r="H209" s="59" t="n">
        <v>301</v>
      </c>
      <c r="I209" s="68" t="n">
        <f aca="false">IF(H209="","",G209-H209)</f>
        <v>-26</v>
      </c>
      <c r="J209" s="40" t="n">
        <f aca="false">IF(OR(D209="",D209+G209=0),"",D209/(D209+G209))</f>
        <v>0.533898305084746</v>
      </c>
      <c r="K209" s="40" t="n">
        <f aca="false">IF(E209="","",E209/(E209+H209))</f>
        <v>0.478336221837088</v>
      </c>
      <c r="L209" s="69" t="n">
        <f aca="false">IF(OR(K209="",J209=""),"",(J209-K209)*100)</f>
        <v>5.55620832476574</v>
      </c>
      <c r="M209" s="36" t="n">
        <v>4.0506439069246</v>
      </c>
      <c r="N209" s="36" t="n">
        <v>1.24693282341402</v>
      </c>
      <c r="O209" s="36" t="n">
        <f aca="false">SQRT(M209^2+N209^2)</f>
        <v>4.23822575222376</v>
      </c>
      <c r="P209" s="40" t="n">
        <f aca="false">IF(J209="","",MAX(0,J209-1.96*O209/100))</f>
        <v>0.45082908034116</v>
      </c>
      <c r="Q209" s="40" t="n">
        <f aca="false">IF(J209="","",MIN(1,J209+1.96*O209/100))</f>
        <v>0.616967529828332</v>
      </c>
      <c r="R209" s="32" t="str">
        <f aca="false">IF(L209="","",IF(ABS(L209)&lt;=O209,"Yes","No"))</f>
        <v>No</v>
      </c>
      <c r="S209" s="32" t="str">
        <f aca="false">IF(L209="","",IF(ABS(L209)&lt;=1.96*O209,"Yes","No"))</f>
        <v>Yes</v>
      </c>
      <c r="T209" s="59" t="n">
        <f aca="false">IF(D209="","",ROUND(SQRT(((D209+G209)*O209/100)^2+(J209*(D209+G209)*0.15591)^2),0))</f>
        <v>55</v>
      </c>
      <c r="U209" s="32"/>
    </row>
    <row r="210" customFormat="false" ht="15" hidden="false" customHeight="false" outlineLevel="0" collapsed="false">
      <c r="A210" s="32" t="s">
        <v>230</v>
      </c>
      <c r="B210" s="32" t="s">
        <v>398</v>
      </c>
      <c r="C210" s="32" t="s">
        <v>407</v>
      </c>
      <c r="D210" s="59" t="n">
        <v>570</v>
      </c>
      <c r="E210" s="59" t="n">
        <v>586</v>
      </c>
      <c r="F210" s="68" t="n">
        <f aca="false">IF(E210="","",D210-E210)</f>
        <v>-16</v>
      </c>
      <c r="G210" s="59" t="n">
        <v>474</v>
      </c>
      <c r="H210" s="59" t="n">
        <v>476</v>
      </c>
      <c r="I210" s="68" t="n">
        <f aca="false">IF(H210="","",G210-H210)</f>
        <v>-2</v>
      </c>
      <c r="J210" s="40" t="n">
        <f aca="false">IF(OR(D210="",D210+G210=0),"",D210/(D210+G210))</f>
        <v>0.545977011494253</v>
      </c>
      <c r="K210" s="40" t="n">
        <f aca="false">IF(E210="","",E210/(E210+H210))</f>
        <v>0.551789077212806</v>
      </c>
      <c r="L210" s="69" t="n">
        <f aca="false">IF(OR(K210="",J210=""),"",(J210-K210)*100)</f>
        <v>-0.581206571855308</v>
      </c>
      <c r="M210" s="36" t="n">
        <v>2.67523719068013</v>
      </c>
      <c r="N210" s="36" t="n">
        <v>1.24693282341402</v>
      </c>
      <c r="O210" s="36" t="n">
        <f aca="false">SQRT(M210^2+N210^2)</f>
        <v>2.95156492263094</v>
      </c>
      <c r="P210" s="40" t="n">
        <f aca="false">IF(J210="","",MAX(0,J210-1.96*O210/100))</f>
        <v>0.488126339010687</v>
      </c>
      <c r="Q210" s="40" t="n">
        <f aca="false">IF(J210="","",MIN(1,J210+1.96*O210/100))</f>
        <v>0.603827683977819</v>
      </c>
      <c r="R210" s="32" t="str">
        <f aca="false">IF(L210="","",IF(ABS(L210)&lt;=O210,"Yes","No"))</f>
        <v>Yes</v>
      </c>
      <c r="S210" s="32" t="str">
        <f aca="false">IF(L210="","",IF(ABS(L210)&lt;=1.96*O210,"Yes","No"))</f>
        <v>Yes</v>
      </c>
      <c r="T210" s="59" t="n">
        <f aca="false">IF(D210="","",ROUND(SQRT(((D210+G210)*O210/100)^2+(J210*(D210+G210)*0.09175)^2),0))</f>
        <v>61</v>
      </c>
      <c r="U210" s="32"/>
    </row>
    <row r="211" customFormat="false" ht="15" hidden="false" customHeight="false" outlineLevel="0" collapsed="false">
      <c r="A211" s="32" t="s">
        <v>230</v>
      </c>
      <c r="B211" s="32" t="s">
        <v>398</v>
      </c>
      <c r="C211" s="32" t="s">
        <v>408</v>
      </c>
      <c r="D211" s="59" t="n">
        <v>852</v>
      </c>
      <c r="E211" s="59" t="n">
        <v>820</v>
      </c>
      <c r="F211" s="68" t="n">
        <f aca="false">IF(E211="","",D211-E211)</f>
        <v>32</v>
      </c>
      <c r="G211" s="59" t="n">
        <v>917</v>
      </c>
      <c r="H211" s="59" t="n">
        <v>946</v>
      </c>
      <c r="I211" s="68" t="n">
        <f aca="false">IF(H211="","",G211-H211)</f>
        <v>-29</v>
      </c>
      <c r="J211" s="40" t="n">
        <f aca="false">IF(OR(D211="",D211+G211=0),"",D211/(D211+G211))</f>
        <v>0.481628038439797</v>
      </c>
      <c r="K211" s="40" t="n">
        <f aca="false">IF(E211="","",E211/(E211+H211))</f>
        <v>0.464326160815402</v>
      </c>
      <c r="L211" s="69" t="n">
        <f aca="false">IF(OR(K211="",J211=""),"",(J211-K211)*100)</f>
        <v>1.73018776243945</v>
      </c>
      <c r="M211" s="36" t="n">
        <v>2.38127468065176</v>
      </c>
      <c r="N211" s="36" t="n">
        <v>1.24693282341402</v>
      </c>
      <c r="O211" s="36" t="n">
        <f aca="false">SQRT(M211^2+N211^2)</f>
        <v>2.68799378176743</v>
      </c>
      <c r="P211" s="40" t="n">
        <f aca="false">IF(J211="","",MAX(0,J211-1.96*O211/100))</f>
        <v>0.428943360317155</v>
      </c>
      <c r="Q211" s="40" t="n">
        <f aca="false">IF(J211="","",MIN(1,J211+1.96*O211/100))</f>
        <v>0.534312716562438</v>
      </c>
      <c r="R211" s="32" t="str">
        <f aca="false">IF(L211="","",IF(ABS(L211)&lt;=O211,"Yes","No"))</f>
        <v>Yes</v>
      </c>
      <c r="S211" s="32" t="str">
        <f aca="false">IF(L211="","",IF(ABS(L211)&lt;=1.96*O211,"Yes","No"))</f>
        <v>Yes</v>
      </c>
      <c r="T211" s="59" t="n">
        <f aca="false">IF(D211="","",ROUND(SQRT(((D211+G211)*O211/100)^2+(J211*(D211+G211)*0.08345)^2),0))</f>
        <v>86</v>
      </c>
      <c r="U211" s="32"/>
    </row>
    <row r="212" customFormat="false" ht="15" hidden="false" customHeight="false" outlineLevel="0" collapsed="false">
      <c r="A212" s="32" t="s">
        <v>230</v>
      </c>
      <c r="B212" s="32" t="s">
        <v>398</v>
      </c>
      <c r="C212" s="32" t="s">
        <v>409</v>
      </c>
      <c r="D212" s="59" t="n">
        <v>709</v>
      </c>
      <c r="E212" s="59" t="n">
        <v>665</v>
      </c>
      <c r="F212" s="68" t="n">
        <f aca="false">IF(E212="","",D212-E212)</f>
        <v>44</v>
      </c>
      <c r="G212" s="59" t="n">
        <v>723</v>
      </c>
      <c r="H212" s="59" t="n">
        <v>763</v>
      </c>
      <c r="I212" s="68" t="n">
        <f aca="false">IF(H212="","",G212-H212)</f>
        <v>-40</v>
      </c>
      <c r="J212" s="40" t="n">
        <f aca="false">IF(OR(D212="",D212+G212=0),"",D212/(D212+G212))</f>
        <v>0.495111731843575</v>
      </c>
      <c r="K212" s="40" t="n">
        <f aca="false">IF(E212="","",E212/(E212+H212))</f>
        <v>0.465686274509804</v>
      </c>
      <c r="L212" s="69" t="n">
        <f aca="false">IF(OR(K212="",J212=""),"",(J212-K212)*100)</f>
        <v>2.94254573337715</v>
      </c>
      <c r="M212" s="36" t="n">
        <v>2.38127468065176</v>
      </c>
      <c r="N212" s="36" t="n">
        <v>1.24693282341402</v>
      </c>
      <c r="O212" s="36" t="n">
        <f aca="false">SQRT(M212^2+N212^2)</f>
        <v>2.68799378176743</v>
      </c>
      <c r="P212" s="40" t="n">
        <f aca="false">IF(J212="","",MAX(0,J212-1.96*O212/100))</f>
        <v>0.442427053720934</v>
      </c>
      <c r="Q212" s="40" t="n">
        <f aca="false">IF(J212="","",MIN(1,J212+1.96*O212/100))</f>
        <v>0.547796409966217</v>
      </c>
      <c r="R212" s="32" t="str">
        <f aca="false">IF(L212="","",IF(ABS(L212)&lt;=O212,"Yes","No"))</f>
        <v>No</v>
      </c>
      <c r="S212" s="32" t="str">
        <f aca="false">IF(L212="","",IF(ABS(L212)&lt;=1.96*O212,"Yes","No"))</f>
        <v>Yes</v>
      </c>
      <c r="T212" s="59" t="n">
        <f aca="false">IF(D212="","",ROUND(SQRT(((D212+G212)*O212/100)^2+(J212*(D212+G212)*0.08345)^2),0))</f>
        <v>71</v>
      </c>
      <c r="U212" s="32"/>
    </row>
    <row r="213" customFormat="false" ht="15" hidden="false" customHeight="false" outlineLevel="0" collapsed="false">
      <c r="A213" s="32" t="s">
        <v>230</v>
      </c>
      <c r="B213" s="32" t="s">
        <v>398</v>
      </c>
      <c r="C213" s="32" t="s">
        <v>410</v>
      </c>
      <c r="D213" s="59" t="n">
        <v>632</v>
      </c>
      <c r="E213" s="59" t="n">
        <v>621</v>
      </c>
      <c r="F213" s="68" t="n">
        <f aca="false">IF(E213="","",D213-E213)</f>
        <v>11</v>
      </c>
      <c r="G213" s="59" t="n">
        <v>525</v>
      </c>
      <c r="H213" s="59" t="n">
        <v>569</v>
      </c>
      <c r="I213" s="68" t="n">
        <f aca="false">IF(H213="","",G213-H213)</f>
        <v>-44</v>
      </c>
      <c r="J213" s="40" t="n">
        <f aca="false">IF(OR(D213="",D213+G213=0),"",D213/(D213+G213))</f>
        <v>0.546240276577355</v>
      </c>
      <c r="K213" s="40" t="n">
        <f aca="false">IF(E213="","",E213/(E213+H213))</f>
        <v>0.521848739495798</v>
      </c>
      <c r="L213" s="69" t="n">
        <f aca="false">IF(OR(K213="",J213=""),"",(J213-K213)*100)</f>
        <v>2.43915370815568</v>
      </c>
      <c r="M213" s="36" t="n">
        <v>2.67523719068013</v>
      </c>
      <c r="N213" s="36" t="n">
        <v>1.24693282341402</v>
      </c>
      <c r="O213" s="36" t="n">
        <f aca="false">SQRT(M213^2+N213^2)</f>
        <v>2.95156492263094</v>
      </c>
      <c r="P213" s="40" t="n">
        <f aca="false">IF(J213="","",MAX(0,J213-1.96*O213/100))</f>
        <v>0.488389604093789</v>
      </c>
      <c r="Q213" s="40" t="n">
        <f aca="false">IF(J213="","",MIN(1,J213+1.96*O213/100))</f>
        <v>0.604090949060922</v>
      </c>
      <c r="R213" s="32" t="str">
        <f aca="false">IF(L213="","",IF(ABS(L213)&lt;=O213,"Yes","No"))</f>
        <v>Yes</v>
      </c>
      <c r="S213" s="32" t="str">
        <f aca="false">IF(L213="","",IF(ABS(L213)&lt;=1.96*O213,"Yes","No"))</f>
        <v>Yes</v>
      </c>
      <c r="T213" s="59" t="n">
        <f aca="false">IF(D213="","",ROUND(SQRT(((D213+G213)*O213/100)^2+(J213*(D213+G213)*0.09175)^2),0))</f>
        <v>67</v>
      </c>
      <c r="U213" s="32"/>
    </row>
    <row r="214" customFormat="false" ht="15" hidden="false" customHeight="false" outlineLevel="0" collapsed="false">
      <c r="A214" s="32" t="s">
        <v>411</v>
      </c>
      <c r="B214" s="32" t="s">
        <v>412</v>
      </c>
      <c r="C214" s="32" t="s">
        <v>413</v>
      </c>
      <c r="D214" s="59" t="n">
        <v>509</v>
      </c>
      <c r="E214" s="59" t="n">
        <v>482</v>
      </c>
      <c r="F214" s="68" t="n">
        <f aca="false">IF(E214="","",D214-E214)</f>
        <v>27</v>
      </c>
      <c r="G214" s="59" t="n">
        <v>1009</v>
      </c>
      <c r="H214" s="59" t="n">
        <v>987</v>
      </c>
      <c r="I214" s="68" t="n">
        <f aca="false">IF(H214="","",G214-H214)</f>
        <v>22</v>
      </c>
      <c r="J214" s="40" t="n">
        <f aca="false">IF(OR(D214="",D214+G214=0),"",D214/(D214+G214))</f>
        <v>0.335309617918314</v>
      </c>
      <c r="K214" s="40" t="n">
        <f aca="false">IF(E214="","",E214/(E214+H214))</f>
        <v>0.328114363512594</v>
      </c>
      <c r="L214" s="69" t="n">
        <f aca="false">IF(OR(K214="",J214=""),"",(J214-K214)*100)</f>
        <v>0.719525440572</v>
      </c>
      <c r="M214" s="36" t="n">
        <v>2.38127468065176</v>
      </c>
      <c r="N214" s="36" t="n">
        <v>1.24693282341402</v>
      </c>
      <c r="O214" s="36" t="n">
        <f aca="false">SQRT(M214^2+N214^2)</f>
        <v>2.68799378176743</v>
      </c>
      <c r="P214" s="40" t="n">
        <f aca="false">IF(J214="","",MAX(0,J214-1.96*O214/100))</f>
        <v>0.282624939795672</v>
      </c>
      <c r="Q214" s="40" t="n">
        <f aca="false">IF(J214="","",MIN(1,J214+1.96*O214/100))</f>
        <v>0.387994296040955</v>
      </c>
      <c r="R214" s="32" t="str">
        <f aca="false">IF(L214="","",IF(ABS(L214)&lt;=O214,"Yes","No"))</f>
        <v>Yes</v>
      </c>
      <c r="S214" s="32" t="str">
        <f aca="false">IF(L214="","",IF(ABS(L214)&lt;=1.96*O214,"Yes","No"))</f>
        <v>Yes</v>
      </c>
      <c r="T214" s="59" t="n">
        <f aca="false">IF(D214="","",ROUND(SQRT(((D214+G214)*O214/100)^2+(J214*(D214+G214)*0.08345)^2),0))</f>
        <v>59</v>
      </c>
      <c r="U214" s="32"/>
    </row>
    <row r="215" customFormat="false" ht="15" hidden="false" customHeight="false" outlineLevel="0" collapsed="false">
      <c r="A215" s="32" t="s">
        <v>411</v>
      </c>
      <c r="B215" s="32" t="s">
        <v>414</v>
      </c>
      <c r="C215" s="32" t="s">
        <v>415</v>
      </c>
      <c r="D215" s="59" t="n">
        <v>1497</v>
      </c>
      <c r="E215" s="59" t="n">
        <v>1425</v>
      </c>
      <c r="F215" s="68" t="n">
        <f aca="false">IF(E215="","",D215-E215)</f>
        <v>72</v>
      </c>
      <c r="G215" s="59" t="n">
        <v>2550</v>
      </c>
      <c r="H215" s="59" t="n">
        <v>2491</v>
      </c>
      <c r="I215" s="68" t="n">
        <f aca="false">IF(H215="","",G215-H215)</f>
        <v>59</v>
      </c>
      <c r="J215" s="40" t="n">
        <f aca="false">IF(OR(D215="",D215+G215=0),"",D215/(D215+G215))</f>
        <v>0.369903632320237</v>
      </c>
      <c r="K215" s="40" t="n">
        <f aca="false">IF(E215="","",E215/(E215+H215))</f>
        <v>0.363891726251277</v>
      </c>
      <c r="L215" s="69" t="n">
        <f aca="false">IF(OR(K215="",J215=""),"",(J215-K215)*100)</f>
        <v>0.60119060689604</v>
      </c>
      <c r="M215" s="36" t="n">
        <v>2.38127468065176</v>
      </c>
      <c r="N215" s="36" t="n">
        <v>1.24693282341402</v>
      </c>
      <c r="O215" s="36" t="n">
        <f aca="false">SQRT(M215^2+N215^2)</f>
        <v>2.68799378176743</v>
      </c>
      <c r="P215" s="40" t="n">
        <f aca="false">IF(J215="","",MAX(0,J215-1.96*O215/100))</f>
        <v>0.317218954197596</v>
      </c>
      <c r="Q215" s="40" t="n">
        <f aca="false">IF(J215="","",MIN(1,J215+1.96*O215/100))</f>
        <v>0.422588310442879</v>
      </c>
      <c r="R215" s="32" t="str">
        <f aca="false">IF(L215="","",IF(ABS(L215)&lt;=O215,"Yes","No"))</f>
        <v>Yes</v>
      </c>
      <c r="S215" s="32" t="str">
        <f aca="false">IF(L215="","",IF(ABS(L215)&lt;=1.96*O215,"Yes","No"))</f>
        <v>Yes</v>
      </c>
      <c r="T215" s="59" t="n">
        <f aca="false">IF(D215="","",ROUND(SQRT(((D215+G215)*O215/100)^2+(J215*(D215+G215)*0.08345)^2),0))</f>
        <v>166</v>
      </c>
      <c r="U215" s="32" t="s">
        <v>788</v>
      </c>
    </row>
    <row r="216" customFormat="false" ht="15" hidden="false" customHeight="false" outlineLevel="0" collapsed="false">
      <c r="A216" s="32" t="s">
        <v>411</v>
      </c>
      <c r="B216" s="32" t="s">
        <v>416</v>
      </c>
      <c r="C216" s="32" t="s">
        <v>417</v>
      </c>
      <c r="D216" s="59" t="n">
        <v>589</v>
      </c>
      <c r="E216" s="59" t="n">
        <v>509</v>
      </c>
      <c r="F216" s="68" t="n">
        <f aca="false">IF(E216="","",D216-E216)</f>
        <v>80</v>
      </c>
      <c r="G216" s="59" t="n">
        <v>914</v>
      </c>
      <c r="H216" s="59" t="n">
        <v>805</v>
      </c>
      <c r="I216" s="68" t="n">
        <f aca="false">IF(H216="","",G216-H216)</f>
        <v>109</v>
      </c>
      <c r="J216" s="40" t="n">
        <f aca="false">IF(OR(D216="",D216+G216=0),"",D216/(D216+G216))</f>
        <v>0.391882900864937</v>
      </c>
      <c r="K216" s="40" t="n">
        <f aca="false">IF(E216="","",E216/(E216+H216))</f>
        <v>0.387366818873668</v>
      </c>
      <c r="L216" s="69" t="n">
        <f aca="false">IF(OR(K216="",J216=""),"",(J216-K216)*100)</f>
        <v>0.451608199126857</v>
      </c>
      <c r="M216" s="36" t="n">
        <v>2.38127468065176</v>
      </c>
      <c r="N216" s="36" t="n">
        <v>1.24693282341402</v>
      </c>
      <c r="O216" s="36" t="n">
        <f aca="false">SQRT(M216^2+N216^2)</f>
        <v>2.68799378176743</v>
      </c>
      <c r="P216" s="40" t="n">
        <f aca="false">IF(J216="","",MAX(0,J216-1.96*O216/100))</f>
        <v>0.339198222742295</v>
      </c>
      <c r="Q216" s="40" t="n">
        <f aca="false">IF(J216="","",MIN(1,J216+1.96*O216/100))</f>
        <v>0.444567578987579</v>
      </c>
      <c r="R216" s="32" t="str">
        <f aca="false">IF(L216="","",IF(ABS(L216)&lt;=O216,"Yes","No"))</f>
        <v>Yes</v>
      </c>
      <c r="S216" s="32" t="str">
        <f aca="false">IF(L216="","",IF(ABS(L216)&lt;=1.96*O216,"Yes","No"))</f>
        <v>Yes</v>
      </c>
      <c r="T216" s="59" t="n">
        <f aca="false">IF(D216="","",ROUND(SQRT(((D216+G216)*O216/100)^2+(J216*(D216+G216)*0.08345)^2),0))</f>
        <v>64</v>
      </c>
      <c r="U216" s="32" t="s">
        <v>789</v>
      </c>
    </row>
    <row r="217" customFormat="false" ht="15" hidden="false" customHeight="false" outlineLevel="0" collapsed="false">
      <c r="A217" s="32" t="s">
        <v>418</v>
      </c>
      <c r="B217" s="32" t="s">
        <v>419</v>
      </c>
      <c r="C217" s="32" t="s">
        <v>420</v>
      </c>
      <c r="D217" s="59" t="n">
        <v>668</v>
      </c>
      <c r="E217" s="59" t="n">
        <v>632</v>
      </c>
      <c r="F217" s="68" t="n">
        <f aca="false">IF(E217="","",D217-E217)</f>
        <v>36</v>
      </c>
      <c r="G217" s="59" t="n">
        <v>970</v>
      </c>
      <c r="H217" s="59" t="n">
        <v>1007</v>
      </c>
      <c r="I217" s="68" t="n">
        <f aca="false">IF(H217="","",G217-H217)</f>
        <v>-37</v>
      </c>
      <c r="J217" s="40" t="n">
        <f aca="false">IF(OR(D217="",D217+G217=0),"",D217/(D217+G217))</f>
        <v>0.407814407814408</v>
      </c>
      <c r="K217" s="40" t="n">
        <f aca="false">IF(E217="","",E217/(E217+H217))</f>
        <v>0.385600976205003</v>
      </c>
      <c r="L217" s="69" t="n">
        <f aca="false">IF(OR(K217="",J217=""),"",(J217-K217)*100)</f>
        <v>2.22134316094048</v>
      </c>
      <c r="M217" s="36" t="n">
        <v>2.38127468065176</v>
      </c>
      <c r="N217" s="36" t="n">
        <v>1.24693282341402</v>
      </c>
      <c r="O217" s="36" t="n">
        <f aca="false">SQRT(M217^2+N217^2)</f>
        <v>2.68799378176743</v>
      </c>
      <c r="P217" s="40" t="n">
        <f aca="false">IF(J217="","",MAX(0,J217-1.96*O217/100))</f>
        <v>0.355129729691766</v>
      </c>
      <c r="Q217" s="40" t="n">
        <f aca="false">IF(J217="","",MIN(1,J217+1.96*O217/100))</f>
        <v>0.46049908593705</v>
      </c>
      <c r="R217" s="32" t="str">
        <f aca="false">IF(L217="","",IF(ABS(L217)&lt;=O217,"Yes","No"))</f>
        <v>Yes</v>
      </c>
      <c r="S217" s="32" t="str">
        <f aca="false">IF(L217="","",IF(ABS(L217)&lt;=1.96*O217,"Yes","No"))</f>
        <v>Yes</v>
      </c>
      <c r="T217" s="59" t="n">
        <f aca="false">IF(D217="","",ROUND(SQRT(((D217+G217)*O217/100)^2+(J217*(D217+G217)*0.08345)^2),0))</f>
        <v>71</v>
      </c>
      <c r="U217" s="32"/>
    </row>
    <row r="218" customFormat="false" ht="15" hidden="false" customHeight="false" outlineLevel="0" collapsed="false">
      <c r="A218" s="32" t="s">
        <v>418</v>
      </c>
      <c r="B218" s="32" t="s">
        <v>419</v>
      </c>
      <c r="C218" s="32" t="s">
        <v>421</v>
      </c>
      <c r="D218" s="59" t="n">
        <v>741</v>
      </c>
      <c r="E218" s="59" t="n">
        <v>800</v>
      </c>
      <c r="F218" s="68" t="n">
        <f aca="false">IF(E218="","",D218-E218)</f>
        <v>-59</v>
      </c>
      <c r="G218" s="59" t="n">
        <v>998</v>
      </c>
      <c r="H218" s="59" t="n">
        <v>875</v>
      </c>
      <c r="I218" s="68" t="n">
        <f aca="false">IF(H218="","",G218-H218)</f>
        <v>123</v>
      </c>
      <c r="J218" s="40" t="n">
        <f aca="false">IF(OR(D218="",D218+G218=0),"",D218/(D218+G218))</f>
        <v>0.426106958021852</v>
      </c>
      <c r="K218" s="40" t="n">
        <f aca="false">IF(E218="","",E218/(E218+H218))</f>
        <v>0.477611940298507</v>
      </c>
      <c r="L218" s="69" t="n">
        <f aca="false">IF(OR(K218="",J218=""),"",(J218-K218)*100)</f>
        <v>-5.15049822766558</v>
      </c>
      <c r="M218" s="36" t="n">
        <v>2.38127468065176</v>
      </c>
      <c r="N218" s="36" t="n">
        <v>1.24693282341402</v>
      </c>
      <c r="O218" s="36" t="n">
        <f aca="false">SQRT(M218^2+N218^2)</f>
        <v>2.68799378176743</v>
      </c>
      <c r="P218" s="40" t="n">
        <f aca="false">IF(J218="","",MAX(0,J218-1.96*O218/100))</f>
        <v>0.37342227989921</v>
      </c>
      <c r="Q218" s="40" t="n">
        <f aca="false">IF(J218="","",MIN(1,J218+1.96*O218/100))</f>
        <v>0.478791636144493</v>
      </c>
      <c r="R218" s="32" t="str">
        <f aca="false">IF(L218="","",IF(ABS(L218)&lt;=O218,"Yes","No"))</f>
        <v>No</v>
      </c>
      <c r="S218" s="32" t="str">
        <f aca="false">IF(L218="","",IF(ABS(L218)&lt;=1.96*O218,"Yes","No"))</f>
        <v>Yes</v>
      </c>
      <c r="T218" s="59" t="n">
        <f aca="false">IF(D218="","",ROUND(SQRT(((D218+G218)*O218/100)^2+(J218*(D218+G218)*0.08345)^2),0))</f>
        <v>78</v>
      </c>
      <c r="U218" s="32"/>
    </row>
    <row r="219" customFormat="false" ht="15" hidden="false" customHeight="false" outlineLevel="0" collapsed="false">
      <c r="A219" s="32" t="s">
        <v>418</v>
      </c>
      <c r="B219" s="32" t="s">
        <v>422</v>
      </c>
      <c r="C219" s="32" t="s">
        <v>423</v>
      </c>
      <c r="D219" s="59" t="n">
        <v>536</v>
      </c>
      <c r="E219" s="59"/>
      <c r="F219" s="68" t="str">
        <f aca="false">IF(E219="","",D219-E219)</f>
        <v/>
      </c>
      <c r="G219" s="59" t="n">
        <v>695</v>
      </c>
      <c r="H219" s="59"/>
      <c r="I219" s="68" t="str">
        <f aca="false">IF(H219="","",G219-H219)</f>
        <v/>
      </c>
      <c r="J219" s="40" t="n">
        <f aca="false">IF(OR(D219="",D219+G219=0),"",D219/(D219+G219))</f>
        <v>0.435418359057677</v>
      </c>
      <c r="K219" s="40" t="str">
        <f aca="false">IF(E219="","",E219/(E219+H219))</f>
        <v/>
      </c>
      <c r="L219" s="69" t="str">
        <f aca="false">IF(OR(K219="",J219=""),"",(J219-K219)*100)</f>
        <v/>
      </c>
      <c r="M219" s="36" t="n">
        <v>2.38127468065176</v>
      </c>
      <c r="N219" s="36" t="n">
        <v>1.24693282341402</v>
      </c>
      <c r="O219" s="36" t="n">
        <f aca="false">SQRT(M219^2+N219^2)</f>
        <v>2.68799378176743</v>
      </c>
      <c r="P219" s="40" t="n">
        <f aca="false">IF(J219="","",MAX(0,J219-1.96*O219/100))</f>
        <v>0.382733680935035</v>
      </c>
      <c r="Q219" s="40" t="n">
        <f aca="false">IF(J219="","",MIN(1,J219+1.96*O219/100))</f>
        <v>0.488103037180318</v>
      </c>
      <c r="R219" s="32" t="str">
        <f aca="false">IF(L219="","",IF(ABS(L219)&lt;=O219,"Yes","No"))</f>
        <v/>
      </c>
      <c r="S219" s="32" t="str">
        <f aca="false">IF(L219="","",IF(ABS(L219)&lt;=1.96*O219,"Yes","No"))</f>
        <v/>
      </c>
      <c r="T219" s="59" t="n">
        <f aca="false">IF(D219="","",ROUND(SQRT(((D219+G219)*O219/100)^2+(J219*(D219+G219)*0.08345)^2),0))</f>
        <v>56</v>
      </c>
      <c r="U219" s="32" t="s">
        <v>787</v>
      </c>
    </row>
    <row r="220" customFormat="false" ht="15" hidden="false" customHeight="false" outlineLevel="0" collapsed="false">
      <c r="A220" s="32" t="s">
        <v>418</v>
      </c>
      <c r="B220" s="32" t="s">
        <v>422</v>
      </c>
      <c r="C220" s="32" t="s">
        <v>424</v>
      </c>
      <c r="D220" s="59" t="n">
        <v>477</v>
      </c>
      <c r="E220" s="59"/>
      <c r="F220" s="68" t="str">
        <f aca="false">IF(E220="","",D220-E220)</f>
        <v/>
      </c>
      <c r="G220" s="59" t="n">
        <v>611</v>
      </c>
      <c r="H220" s="59"/>
      <c r="I220" s="68" t="str">
        <f aca="false">IF(H220="","",G220-H220)</f>
        <v/>
      </c>
      <c r="J220" s="40" t="n">
        <f aca="false">IF(OR(D220="",D220+G220=0),"",D220/(D220+G220))</f>
        <v>0.438419117647059</v>
      </c>
      <c r="K220" s="40" t="str">
        <f aca="false">IF(E220="","",E220/(E220+H220))</f>
        <v/>
      </c>
      <c r="L220" s="69" t="str">
        <f aca="false">IF(OR(K220="",J220=""),"",(J220-K220)*100)</f>
        <v/>
      </c>
      <c r="M220" s="36" t="n">
        <v>2.67523719068013</v>
      </c>
      <c r="N220" s="36" t="n">
        <v>1.24693282341402</v>
      </c>
      <c r="O220" s="36" t="n">
        <f aca="false">SQRT(M220^2+N220^2)</f>
        <v>2.95156492263094</v>
      </c>
      <c r="P220" s="40" t="n">
        <f aca="false">IF(J220="","",MAX(0,J220-1.96*O220/100))</f>
        <v>0.380568445163492</v>
      </c>
      <c r="Q220" s="40" t="n">
        <f aca="false">IF(J220="","",MIN(1,J220+1.96*O220/100))</f>
        <v>0.496269790130625</v>
      </c>
      <c r="R220" s="32" t="str">
        <f aca="false">IF(L220="","",IF(ABS(L220)&lt;=O220,"Yes","No"))</f>
        <v/>
      </c>
      <c r="S220" s="32" t="str">
        <f aca="false">IF(L220="","",IF(ABS(L220)&lt;=1.96*O220,"Yes","No"))</f>
        <v/>
      </c>
      <c r="T220" s="59" t="n">
        <f aca="false">IF(D220="","",ROUND(SQRT(((D220+G220)*O220/100)^2+(J220*(D220+G220)*0.09175)^2),0))</f>
        <v>54</v>
      </c>
      <c r="U220" s="32" t="s">
        <v>787</v>
      </c>
    </row>
    <row r="221" customFormat="false" ht="15" hidden="false" customHeight="false" outlineLevel="0" collapsed="false">
      <c r="A221" s="32" t="s">
        <v>418</v>
      </c>
      <c r="B221" s="32" t="s">
        <v>425</v>
      </c>
      <c r="C221" s="32" t="s">
        <v>426</v>
      </c>
      <c r="D221" s="59" t="n">
        <v>562</v>
      </c>
      <c r="E221" s="59" t="n">
        <v>579</v>
      </c>
      <c r="F221" s="68" t="n">
        <f aca="false">IF(E221="","",D221-E221)</f>
        <v>-17</v>
      </c>
      <c r="G221" s="59" t="n">
        <v>693</v>
      </c>
      <c r="H221" s="59" t="n">
        <v>695</v>
      </c>
      <c r="I221" s="68" t="n">
        <f aca="false">IF(H221="","",G221-H221)</f>
        <v>-2</v>
      </c>
      <c r="J221" s="40" t="n">
        <f aca="false">IF(OR(D221="",D221+G221=0),"",D221/(D221+G221))</f>
        <v>0.447808764940239</v>
      </c>
      <c r="K221" s="40" t="n">
        <f aca="false">IF(E221="","",E221/(E221+H221))</f>
        <v>0.45447409733124</v>
      </c>
      <c r="L221" s="69" t="n">
        <f aca="false">IF(OR(K221="",J221=""),"",(J221-K221)*100)</f>
        <v>-0.666533239100114</v>
      </c>
      <c r="M221" s="36" t="n">
        <v>2.38127468065176</v>
      </c>
      <c r="N221" s="36" t="n">
        <v>1.24693282341402</v>
      </c>
      <c r="O221" s="36" t="n">
        <f aca="false">SQRT(M221^2+N221^2)</f>
        <v>2.68799378176743</v>
      </c>
      <c r="P221" s="40" t="n">
        <f aca="false">IF(J221="","",MAX(0,J221-1.96*O221/100))</f>
        <v>0.395124086817597</v>
      </c>
      <c r="Q221" s="40" t="n">
        <f aca="false">IF(J221="","",MIN(1,J221+1.96*O221/100))</f>
        <v>0.500493443062881</v>
      </c>
      <c r="R221" s="32" t="str">
        <f aca="false">IF(L221="","",IF(ABS(L221)&lt;=O221,"Yes","No"))</f>
        <v>Yes</v>
      </c>
      <c r="S221" s="32" t="str">
        <f aca="false">IF(L221="","",IF(ABS(L221)&lt;=1.96*O221,"Yes","No"))</f>
        <v>Yes</v>
      </c>
      <c r="T221" s="59" t="n">
        <f aca="false">IF(D221="","",ROUND(SQRT(((D221+G221)*O221/100)^2+(J221*(D221+G221)*0.08345)^2),0))</f>
        <v>58</v>
      </c>
      <c r="U221" s="32"/>
    </row>
    <row r="222" customFormat="false" ht="15" hidden="false" customHeight="false" outlineLevel="0" collapsed="false">
      <c r="A222" s="32" t="s">
        <v>418</v>
      </c>
      <c r="B222" s="32" t="s">
        <v>293</v>
      </c>
      <c r="C222" s="32" t="s">
        <v>427</v>
      </c>
      <c r="D222" s="59" t="n">
        <v>706</v>
      </c>
      <c r="E222" s="59" t="n">
        <v>684</v>
      </c>
      <c r="F222" s="68" t="n">
        <f aca="false">IF(E222="","",D222-E222)</f>
        <v>22</v>
      </c>
      <c r="G222" s="59" t="n">
        <v>472</v>
      </c>
      <c r="H222" s="59" t="n">
        <v>450</v>
      </c>
      <c r="I222" s="68" t="n">
        <f aca="false">IF(H222="","",G222-H222)</f>
        <v>22</v>
      </c>
      <c r="J222" s="40" t="n">
        <f aca="false">IF(OR(D222="",D222+G222=0),"",D222/(D222+G222))</f>
        <v>0.599320882852292</v>
      </c>
      <c r="K222" s="40" t="n">
        <f aca="false">IF(E222="","",E222/(E222+H222))</f>
        <v>0.603174603174603</v>
      </c>
      <c r="L222" s="69" t="n">
        <f aca="false">IF(OR(K222="",J222=""),"",(J222-K222)*100)</f>
        <v>-0.385372032231113</v>
      </c>
      <c r="M222" s="36" t="n">
        <v>2.38127468065176</v>
      </c>
      <c r="N222" s="36" t="n">
        <v>1.24693282341402</v>
      </c>
      <c r="O222" s="36" t="n">
        <f aca="false">SQRT(M222^2+N222^2)</f>
        <v>2.68799378176743</v>
      </c>
      <c r="P222" s="40" t="n">
        <f aca="false">IF(J222="","",MAX(0,J222-1.96*O222/100))</f>
        <v>0.54663620472965</v>
      </c>
      <c r="Q222" s="40" t="n">
        <f aca="false">IF(J222="","",MIN(1,J222+1.96*O222/100))</f>
        <v>0.652005560974934</v>
      </c>
      <c r="R222" s="32" t="str">
        <f aca="false">IF(L222="","",IF(ABS(L222)&lt;=O222,"Yes","No"))</f>
        <v>Yes</v>
      </c>
      <c r="S222" s="32" t="str">
        <f aca="false">IF(L222="","",IF(ABS(L222)&lt;=1.96*O222,"Yes","No"))</f>
        <v>Yes</v>
      </c>
      <c r="T222" s="59" t="n">
        <f aca="false">IF(D222="","",ROUND(SQRT(((D222+G222)*O222/100)^2+(J222*(D222+G222)*0.08345)^2),0))</f>
        <v>67</v>
      </c>
      <c r="U222" s="32"/>
    </row>
    <row r="223" customFormat="false" ht="15" hidden="false" customHeight="false" outlineLevel="0" collapsed="false">
      <c r="A223" s="32" t="s">
        <v>418</v>
      </c>
      <c r="B223" s="32" t="s">
        <v>293</v>
      </c>
      <c r="C223" s="32" t="s">
        <v>428</v>
      </c>
      <c r="D223" s="59" t="n">
        <v>949</v>
      </c>
      <c r="E223" s="59" t="n">
        <v>954</v>
      </c>
      <c r="F223" s="68" t="n">
        <f aca="false">IF(E223="","",D223-E223)</f>
        <v>-5</v>
      </c>
      <c r="G223" s="59" t="n">
        <v>697</v>
      </c>
      <c r="H223" s="59" t="n">
        <v>665</v>
      </c>
      <c r="I223" s="68" t="n">
        <f aca="false">IF(H223="","",G223-H223)</f>
        <v>32</v>
      </c>
      <c r="J223" s="40" t="n">
        <f aca="false">IF(OR(D223="",D223+G223=0),"",D223/(D223+G223))</f>
        <v>0.576549210206561</v>
      </c>
      <c r="K223" s="40" t="n">
        <f aca="false">IF(E223="","",E223/(E223+H223))</f>
        <v>0.589252625077208</v>
      </c>
      <c r="L223" s="69" t="n">
        <f aca="false">IF(OR(K223="",J223=""),"",(J223-K223)*100)</f>
        <v>-1.27034148706467</v>
      </c>
      <c r="M223" s="36" t="n">
        <v>2.38127468065176</v>
      </c>
      <c r="N223" s="36" t="n">
        <v>1.24693282341402</v>
      </c>
      <c r="O223" s="36" t="n">
        <f aca="false">SQRT(M223^2+N223^2)</f>
        <v>2.68799378176743</v>
      </c>
      <c r="P223" s="40" t="n">
        <f aca="false">IF(J223="","",MAX(0,J223-1.96*O223/100))</f>
        <v>0.52386453208392</v>
      </c>
      <c r="Q223" s="40" t="n">
        <f aca="false">IF(J223="","",MIN(1,J223+1.96*O223/100))</f>
        <v>0.629233888329203</v>
      </c>
      <c r="R223" s="32" t="str">
        <f aca="false">IF(L223="","",IF(ABS(L223)&lt;=O223,"Yes","No"))</f>
        <v>Yes</v>
      </c>
      <c r="S223" s="32" t="str">
        <f aca="false">IF(L223="","",IF(ABS(L223)&lt;=1.96*O223,"Yes","No"))</f>
        <v>Yes</v>
      </c>
      <c r="T223" s="59" t="n">
        <f aca="false">IF(D223="","",ROUND(SQRT(((D223+G223)*O223/100)^2+(J223*(D223+G223)*0.08345)^2),0))</f>
        <v>91</v>
      </c>
      <c r="U223" s="32"/>
    </row>
    <row r="224" customFormat="false" ht="15" hidden="false" customHeight="false" outlineLevel="0" collapsed="false">
      <c r="A224" s="32" t="s">
        <v>418</v>
      </c>
      <c r="B224" s="32" t="s">
        <v>293</v>
      </c>
      <c r="C224" s="32" t="s">
        <v>429</v>
      </c>
      <c r="D224" s="59" t="n">
        <v>773</v>
      </c>
      <c r="E224" s="59" t="n">
        <v>739</v>
      </c>
      <c r="F224" s="68" t="n">
        <f aca="false">IF(E224="","",D224-E224)</f>
        <v>34</v>
      </c>
      <c r="G224" s="59" t="n">
        <v>413</v>
      </c>
      <c r="H224" s="59" t="n">
        <v>437</v>
      </c>
      <c r="I224" s="68" t="n">
        <f aca="false">IF(H224="","",G224-H224)</f>
        <v>-24</v>
      </c>
      <c r="J224" s="40" t="n">
        <f aca="false">IF(OR(D224="",D224+G224=0),"",D224/(D224+G224))</f>
        <v>0.65177065767285</v>
      </c>
      <c r="K224" s="40" t="n">
        <f aca="false">IF(E224="","",E224/(E224+H224))</f>
        <v>0.628401360544218</v>
      </c>
      <c r="L224" s="69" t="n">
        <f aca="false">IF(OR(K224="",J224=""),"",(J224-K224)*100)</f>
        <v>2.33692971286322</v>
      </c>
      <c r="M224" s="36" t="n">
        <v>2.38127468065176</v>
      </c>
      <c r="N224" s="36" t="n">
        <v>1.24693282341402</v>
      </c>
      <c r="O224" s="36" t="n">
        <f aca="false">SQRT(M224^2+N224^2)</f>
        <v>2.68799378176743</v>
      </c>
      <c r="P224" s="40" t="n">
        <f aca="false">IF(J224="","",MAX(0,J224-1.96*O224/100))</f>
        <v>0.599085979550208</v>
      </c>
      <c r="Q224" s="40" t="n">
        <f aca="false">IF(J224="","",MIN(1,J224+1.96*O224/100))</f>
        <v>0.704455335795492</v>
      </c>
      <c r="R224" s="32" t="str">
        <f aca="false">IF(L224="","",IF(ABS(L224)&lt;=O224,"Yes","No"))</f>
        <v>Yes</v>
      </c>
      <c r="S224" s="32" t="str">
        <f aca="false">IF(L224="","",IF(ABS(L224)&lt;=1.96*O224,"Yes","No"))</f>
        <v>Yes</v>
      </c>
      <c r="T224" s="59" t="n">
        <f aca="false">IF(D224="","",ROUND(SQRT(((D224+G224)*O224/100)^2+(J224*(D224+G224)*0.08345)^2),0))</f>
        <v>72</v>
      </c>
      <c r="U224" s="32"/>
    </row>
    <row r="225" customFormat="false" ht="15" hidden="false" customHeight="false" outlineLevel="0" collapsed="false">
      <c r="A225" s="32" t="s">
        <v>418</v>
      </c>
      <c r="B225" s="32" t="s">
        <v>293</v>
      </c>
      <c r="C225" s="32" t="s">
        <v>430</v>
      </c>
      <c r="D225" s="59" t="n">
        <v>625</v>
      </c>
      <c r="E225" s="59" t="n">
        <v>612</v>
      </c>
      <c r="F225" s="68" t="n">
        <f aca="false">IF(E225="","",D225-E225)</f>
        <v>13</v>
      </c>
      <c r="G225" s="59" t="n">
        <v>321</v>
      </c>
      <c r="H225" s="59" t="n">
        <v>338</v>
      </c>
      <c r="I225" s="68" t="n">
        <f aca="false">IF(H225="","",G225-H225)</f>
        <v>-17</v>
      </c>
      <c r="J225" s="40" t="n">
        <f aca="false">IF(OR(D225="",D225+G225=0),"",D225/(D225+G225))</f>
        <v>0.660676532769556</v>
      </c>
      <c r="K225" s="40" t="n">
        <f aca="false">IF(E225="","",E225/(E225+H225))</f>
        <v>0.64421052631579</v>
      </c>
      <c r="L225" s="69" t="n">
        <f aca="false">IF(OR(K225="",J225=""),"",(J225-K225)*100)</f>
        <v>1.64660064537666</v>
      </c>
      <c r="M225" s="36" t="n">
        <v>2.67523719068013</v>
      </c>
      <c r="N225" s="36" t="n">
        <v>1.24693282341402</v>
      </c>
      <c r="O225" s="36" t="n">
        <f aca="false">SQRT(M225^2+N225^2)</f>
        <v>2.95156492263094</v>
      </c>
      <c r="P225" s="40" t="n">
        <f aca="false">IF(J225="","",MAX(0,J225-1.96*O225/100))</f>
        <v>0.60282586028599</v>
      </c>
      <c r="Q225" s="40" t="n">
        <f aca="false">IF(J225="","",MIN(1,J225+1.96*O225/100))</f>
        <v>0.718527205253123</v>
      </c>
      <c r="R225" s="32" t="str">
        <f aca="false">IF(L225="","",IF(ABS(L225)&lt;=O225,"Yes","No"))</f>
        <v>Yes</v>
      </c>
      <c r="S225" s="32" t="str">
        <f aca="false">IF(L225="","",IF(ABS(L225)&lt;=1.96*O225,"Yes","No"))</f>
        <v>Yes</v>
      </c>
      <c r="T225" s="59" t="n">
        <f aca="false">IF(D225="","",ROUND(SQRT(((D225+G225)*O225/100)^2+(J225*(D225+G225)*0.09175)^2),0))</f>
        <v>64</v>
      </c>
      <c r="U225" s="32"/>
    </row>
    <row r="226" customFormat="false" ht="15" hidden="false" customHeight="false" outlineLevel="0" collapsed="false">
      <c r="A226" s="32" t="s">
        <v>418</v>
      </c>
      <c r="B226" s="32" t="s">
        <v>293</v>
      </c>
      <c r="C226" s="32" t="s">
        <v>431</v>
      </c>
      <c r="D226" s="59" t="n">
        <v>791</v>
      </c>
      <c r="E226" s="59" t="n">
        <v>768</v>
      </c>
      <c r="F226" s="68" t="n">
        <f aca="false">IF(E226="","",D226-E226)</f>
        <v>23</v>
      </c>
      <c r="G226" s="59" t="n">
        <v>481</v>
      </c>
      <c r="H226" s="59" t="n">
        <v>541</v>
      </c>
      <c r="I226" s="68" t="n">
        <f aca="false">IF(H226="","",G226-H226)</f>
        <v>-60</v>
      </c>
      <c r="J226" s="40" t="n">
        <f aca="false">IF(OR(D226="",D226+G226=0),"",D226/(D226+G226))</f>
        <v>0.62185534591195</v>
      </c>
      <c r="K226" s="40" t="n">
        <f aca="false">IF(E226="","",E226/(E226+H226))</f>
        <v>0.586707410236822</v>
      </c>
      <c r="L226" s="69" t="n">
        <f aca="false">IF(OR(K226="",J226=""),"",(J226-K226)*100)</f>
        <v>3.51479356751276</v>
      </c>
      <c r="M226" s="36" t="n">
        <v>2.38127468065176</v>
      </c>
      <c r="N226" s="36" t="n">
        <v>1.24693282341402</v>
      </c>
      <c r="O226" s="36" t="n">
        <f aca="false">SQRT(M226^2+N226^2)</f>
        <v>2.68799378176743</v>
      </c>
      <c r="P226" s="40" t="n">
        <f aca="false">IF(J226="","",MAX(0,J226-1.96*O226/100))</f>
        <v>0.569170667789308</v>
      </c>
      <c r="Q226" s="40" t="n">
        <f aca="false">IF(J226="","",MIN(1,J226+1.96*O226/100))</f>
        <v>0.674540024034591</v>
      </c>
      <c r="R226" s="32" t="str">
        <f aca="false">IF(L226="","",IF(ABS(L226)&lt;=O226,"Yes","No"))</f>
        <v>No</v>
      </c>
      <c r="S226" s="32" t="str">
        <f aca="false">IF(L226="","",IF(ABS(L226)&lt;=1.96*O226,"Yes","No"))</f>
        <v>Yes</v>
      </c>
      <c r="T226" s="59" t="n">
        <f aca="false">IF(D226="","",ROUND(SQRT(((D226+G226)*O226/100)^2+(J226*(D226+G226)*0.08345)^2),0))</f>
        <v>74</v>
      </c>
      <c r="U226" s="32"/>
    </row>
    <row r="227" customFormat="false" ht="15" hidden="false" customHeight="false" outlineLevel="0" collapsed="false">
      <c r="A227" s="32" t="s">
        <v>418</v>
      </c>
      <c r="B227" s="32" t="s">
        <v>293</v>
      </c>
      <c r="C227" s="32" t="s">
        <v>432</v>
      </c>
      <c r="D227" s="59" t="n">
        <v>1055</v>
      </c>
      <c r="E227" s="59" t="n">
        <v>1118</v>
      </c>
      <c r="F227" s="68" t="n">
        <f aca="false">IF(E227="","",D227-E227)</f>
        <v>-63</v>
      </c>
      <c r="G227" s="59" t="n">
        <v>649</v>
      </c>
      <c r="H227" s="59" t="n">
        <v>584</v>
      </c>
      <c r="I227" s="68" t="n">
        <f aca="false">IF(H227="","",G227-H227)</f>
        <v>65</v>
      </c>
      <c r="J227" s="40" t="n">
        <f aca="false">IF(OR(D227="",D227+G227=0),"",D227/(D227+G227))</f>
        <v>0.619131455399061</v>
      </c>
      <c r="K227" s="40" t="n">
        <f aca="false">IF(E227="","",E227/(E227+H227))</f>
        <v>0.656874265569918</v>
      </c>
      <c r="L227" s="69" t="n">
        <f aca="false">IF(OR(K227="",J227=""),"",(J227-K227)*100)</f>
        <v>-3.77428101708568</v>
      </c>
      <c r="M227" s="36" t="n">
        <v>2.38127468065176</v>
      </c>
      <c r="N227" s="36" t="n">
        <v>1.24693282341402</v>
      </c>
      <c r="O227" s="36" t="n">
        <f aca="false">SQRT(M227^2+N227^2)</f>
        <v>2.68799378176743</v>
      </c>
      <c r="P227" s="40" t="n">
        <f aca="false">IF(J227="","",MAX(0,J227-1.96*O227/100))</f>
        <v>0.566446777276419</v>
      </c>
      <c r="Q227" s="40" t="n">
        <f aca="false">IF(J227="","",MIN(1,J227+1.96*O227/100))</f>
        <v>0.671816133521703</v>
      </c>
      <c r="R227" s="32" t="str">
        <f aca="false">IF(L227="","",IF(ABS(L227)&lt;=O227,"Yes","No"))</f>
        <v>No</v>
      </c>
      <c r="S227" s="32" t="str">
        <f aca="false">IF(L227="","",IF(ABS(L227)&lt;=1.96*O227,"Yes","No"))</f>
        <v>Yes</v>
      </c>
      <c r="T227" s="59" t="n">
        <f aca="false">IF(D227="","",ROUND(SQRT(((D227+G227)*O227/100)^2+(J227*(D227+G227)*0.08345)^2),0))</f>
        <v>99</v>
      </c>
      <c r="U227" s="32"/>
    </row>
    <row r="228" customFormat="false" ht="15" hidden="false" customHeight="false" outlineLevel="0" collapsed="false">
      <c r="A228" s="32" t="s">
        <v>418</v>
      </c>
      <c r="B228" s="32" t="s">
        <v>293</v>
      </c>
      <c r="C228" s="32" t="s">
        <v>433</v>
      </c>
      <c r="D228" s="59" t="n">
        <v>710</v>
      </c>
      <c r="E228" s="59" t="n">
        <v>673</v>
      </c>
      <c r="F228" s="68" t="n">
        <f aca="false">IF(E228="","",D228-E228)</f>
        <v>37</v>
      </c>
      <c r="G228" s="59" t="n">
        <v>512</v>
      </c>
      <c r="H228" s="59" t="n">
        <v>519</v>
      </c>
      <c r="I228" s="68" t="n">
        <f aca="false">IF(H228="","",G228-H228)</f>
        <v>-7</v>
      </c>
      <c r="J228" s="40" t="n">
        <f aca="false">IF(OR(D228="",D228+G228=0),"",D228/(D228+G228))</f>
        <v>0.5810147299509</v>
      </c>
      <c r="K228" s="40" t="n">
        <f aca="false">IF(E228="","",E228/(E228+H228))</f>
        <v>0.564597315436242</v>
      </c>
      <c r="L228" s="69" t="n">
        <f aca="false">IF(OR(K228="",J228=""),"",(J228-K228)*100)</f>
        <v>1.64174145146586</v>
      </c>
      <c r="M228" s="36" t="n">
        <v>2.38127468065176</v>
      </c>
      <c r="N228" s="36" t="n">
        <v>1.24693282341402</v>
      </c>
      <c r="O228" s="36" t="n">
        <f aca="false">SQRT(M228^2+N228^2)</f>
        <v>2.68799378176743</v>
      </c>
      <c r="P228" s="40" t="n">
        <f aca="false">IF(J228="","",MAX(0,J228-1.96*O228/100))</f>
        <v>0.528330051828259</v>
      </c>
      <c r="Q228" s="40" t="n">
        <f aca="false">IF(J228="","",MIN(1,J228+1.96*O228/100))</f>
        <v>0.633699408073542</v>
      </c>
      <c r="R228" s="32" t="str">
        <f aca="false">IF(L228="","",IF(ABS(L228)&lt;=O228,"Yes","No"))</f>
        <v>Yes</v>
      </c>
      <c r="S228" s="32" t="str">
        <f aca="false">IF(L228="","",IF(ABS(L228)&lt;=1.96*O228,"Yes","No"))</f>
        <v>Yes</v>
      </c>
      <c r="T228" s="59" t="n">
        <f aca="false">IF(D228="","",ROUND(SQRT(((D228+G228)*O228/100)^2+(J228*(D228+G228)*0.08345)^2),0))</f>
        <v>68</v>
      </c>
      <c r="U228" s="32"/>
    </row>
    <row r="229" customFormat="false" ht="15" hidden="false" customHeight="false" outlineLevel="0" collapsed="false">
      <c r="A229" s="32" t="s">
        <v>418</v>
      </c>
      <c r="B229" s="32" t="s">
        <v>293</v>
      </c>
      <c r="C229" s="32" t="s">
        <v>434</v>
      </c>
      <c r="D229" s="59" t="n">
        <v>543</v>
      </c>
      <c r="E229" s="59" t="n">
        <v>542</v>
      </c>
      <c r="F229" s="68" t="n">
        <f aca="false">IF(E229="","",D229-E229)</f>
        <v>1</v>
      </c>
      <c r="G229" s="59" t="n">
        <v>303</v>
      </c>
      <c r="H229" s="59" t="n">
        <v>327</v>
      </c>
      <c r="I229" s="68" t="n">
        <f aca="false">IF(H229="","",G229-H229)</f>
        <v>-24</v>
      </c>
      <c r="J229" s="40" t="n">
        <f aca="false">IF(OR(D229="",D229+G229=0),"",D229/(D229+G229))</f>
        <v>0.641843971631206</v>
      </c>
      <c r="K229" s="40" t="n">
        <f aca="false">IF(E229="","",E229/(E229+H229))</f>
        <v>0.623705408515535</v>
      </c>
      <c r="L229" s="69" t="n">
        <f aca="false">IF(OR(K229="",J229=""),"",(J229-K229)*100)</f>
        <v>1.81385631156705</v>
      </c>
      <c r="M229" s="36" t="n">
        <v>2.67523719068013</v>
      </c>
      <c r="N229" s="36" t="n">
        <v>1.24693282341402</v>
      </c>
      <c r="O229" s="36" t="n">
        <f aca="false">SQRT(M229^2+N229^2)</f>
        <v>2.95156492263094</v>
      </c>
      <c r="P229" s="40" t="n">
        <f aca="false">IF(J229="","",MAX(0,J229-1.96*O229/100))</f>
        <v>0.583993299147639</v>
      </c>
      <c r="Q229" s="40" t="n">
        <f aca="false">IF(J229="","",MIN(1,J229+1.96*O229/100))</f>
        <v>0.699694644114772</v>
      </c>
      <c r="R229" s="32" t="str">
        <f aca="false">IF(L229="","",IF(ABS(L229)&lt;=O229,"Yes","No"))</f>
        <v>Yes</v>
      </c>
      <c r="S229" s="32" t="str">
        <f aca="false">IF(L229="","",IF(ABS(L229)&lt;=1.96*O229,"Yes","No"))</f>
        <v>Yes</v>
      </c>
      <c r="T229" s="59" t="n">
        <f aca="false">IF(D229="","",ROUND(SQRT(((D229+G229)*O229/100)^2+(J229*(D229+G229)*0.09175)^2),0))</f>
        <v>56</v>
      </c>
      <c r="U229" s="32"/>
    </row>
    <row r="230" customFormat="false" ht="15" hidden="false" customHeight="false" outlineLevel="0" collapsed="false">
      <c r="A230" s="32" t="s">
        <v>418</v>
      </c>
      <c r="B230" s="32" t="s">
        <v>293</v>
      </c>
      <c r="C230" s="32" t="s">
        <v>435</v>
      </c>
      <c r="D230" s="59" t="n">
        <v>700</v>
      </c>
      <c r="E230" s="59" t="n">
        <v>630</v>
      </c>
      <c r="F230" s="68" t="n">
        <f aca="false">IF(E230="","",D230-E230)</f>
        <v>70</v>
      </c>
      <c r="G230" s="59" t="n">
        <v>344</v>
      </c>
      <c r="H230" s="59" t="n">
        <v>381</v>
      </c>
      <c r="I230" s="68" t="n">
        <f aca="false">IF(H230="","",G230-H230)</f>
        <v>-37</v>
      </c>
      <c r="J230" s="40" t="n">
        <f aca="false">IF(OR(D230="",D230+G230=0),"",D230/(D230+G230))</f>
        <v>0.670498084291188</v>
      </c>
      <c r="K230" s="40" t="n">
        <f aca="false">IF(E230="","",E230/(E230+H230))</f>
        <v>0.623145400593472</v>
      </c>
      <c r="L230" s="69" t="n">
        <f aca="false">IF(OR(K230="",J230=""),"",(J230-K230)*100)</f>
        <v>4.73526836977159</v>
      </c>
      <c r="M230" s="36" t="n">
        <v>2.67523719068013</v>
      </c>
      <c r="N230" s="36" t="n">
        <v>1.24693282341402</v>
      </c>
      <c r="O230" s="36" t="n">
        <f aca="false">SQRT(M230^2+N230^2)</f>
        <v>2.95156492263094</v>
      </c>
      <c r="P230" s="40" t="n">
        <f aca="false">IF(J230="","",MAX(0,J230-1.96*O230/100))</f>
        <v>0.612647411807621</v>
      </c>
      <c r="Q230" s="40" t="n">
        <f aca="false">IF(J230="","",MIN(1,J230+1.96*O230/100))</f>
        <v>0.728348756774754</v>
      </c>
      <c r="R230" s="32" t="str">
        <f aca="false">IF(L230="","",IF(ABS(L230)&lt;=O230,"Yes","No"))</f>
        <v>No</v>
      </c>
      <c r="S230" s="32" t="str">
        <f aca="false">IF(L230="","",IF(ABS(L230)&lt;=1.96*O230,"Yes","No"))</f>
        <v>Yes</v>
      </c>
      <c r="T230" s="59" t="n">
        <f aca="false">IF(D230="","",ROUND(SQRT(((D230+G230)*O230/100)^2+(J230*(D230+G230)*0.09175)^2),0))</f>
        <v>71</v>
      </c>
      <c r="U230" s="32"/>
    </row>
    <row r="231" customFormat="false" ht="15" hidden="false" customHeight="false" outlineLevel="0" collapsed="false">
      <c r="A231" s="32" t="s">
        <v>418</v>
      </c>
      <c r="B231" s="32" t="s">
        <v>293</v>
      </c>
      <c r="C231" s="32" t="s">
        <v>436</v>
      </c>
      <c r="D231" s="59" t="n">
        <v>946</v>
      </c>
      <c r="E231" s="59" t="n">
        <v>911</v>
      </c>
      <c r="F231" s="68" t="n">
        <f aca="false">IF(E231="","",D231-E231)</f>
        <v>35</v>
      </c>
      <c r="G231" s="59" t="n">
        <v>522</v>
      </c>
      <c r="H231" s="59" t="n">
        <v>550</v>
      </c>
      <c r="I231" s="68" t="n">
        <f aca="false">IF(H231="","",G231-H231)</f>
        <v>-28</v>
      </c>
      <c r="J231" s="40" t="n">
        <f aca="false">IF(OR(D231="",D231+G231=0),"",D231/(D231+G231))</f>
        <v>0.64441416893733</v>
      </c>
      <c r="K231" s="40" t="n">
        <f aca="false">IF(E231="","",E231/(E231+H231))</f>
        <v>0.623545516769336</v>
      </c>
      <c r="L231" s="69" t="n">
        <f aca="false">IF(OR(K231="",J231=""),"",(J231-K231)*100)</f>
        <v>2.08686521679936</v>
      </c>
      <c r="M231" s="36" t="n">
        <v>2.38127468065176</v>
      </c>
      <c r="N231" s="36" t="n">
        <v>1.24693282341402</v>
      </c>
      <c r="O231" s="36" t="n">
        <f aca="false">SQRT(M231^2+N231^2)</f>
        <v>2.68799378176743</v>
      </c>
      <c r="P231" s="40" t="n">
        <f aca="false">IF(J231="","",MAX(0,J231-1.96*O231/100))</f>
        <v>0.591729490814688</v>
      </c>
      <c r="Q231" s="40" t="n">
        <f aca="false">IF(J231="","",MIN(1,J231+1.96*O231/100))</f>
        <v>0.697098847059972</v>
      </c>
      <c r="R231" s="32" t="str">
        <f aca="false">IF(L231="","",IF(ABS(L231)&lt;=O231,"Yes","No"))</f>
        <v>Yes</v>
      </c>
      <c r="S231" s="32" t="str">
        <f aca="false">IF(L231="","",IF(ABS(L231)&lt;=1.96*O231,"Yes","No"))</f>
        <v>Yes</v>
      </c>
      <c r="T231" s="59" t="n">
        <f aca="false">IF(D231="","",ROUND(SQRT(((D231+G231)*O231/100)^2+(J231*(D231+G231)*0.08345)^2),0))</f>
        <v>88</v>
      </c>
      <c r="U231" s="32"/>
    </row>
    <row r="232" customFormat="false" ht="15" hidden="false" customHeight="false" outlineLevel="0" collapsed="false">
      <c r="A232" s="32" t="s">
        <v>418</v>
      </c>
      <c r="B232" s="32" t="s">
        <v>293</v>
      </c>
      <c r="C232" s="32" t="s">
        <v>437</v>
      </c>
      <c r="D232" s="59" t="n">
        <v>1060</v>
      </c>
      <c r="E232" s="59" t="n">
        <v>933</v>
      </c>
      <c r="F232" s="68" t="n">
        <f aca="false">IF(E232="","",D232-E232)</f>
        <v>127</v>
      </c>
      <c r="G232" s="59" t="n">
        <v>320</v>
      </c>
      <c r="H232" s="59" t="n">
        <v>339</v>
      </c>
      <c r="I232" s="68" t="n">
        <f aca="false">IF(H232="","",G232-H232)</f>
        <v>-19</v>
      </c>
      <c r="J232" s="40" t="n">
        <f aca="false">IF(OR(D232="",D232+G232=0),"",D232/(D232+G232))</f>
        <v>0.768115942028986</v>
      </c>
      <c r="K232" s="40" t="n">
        <f aca="false">IF(E232="","",E232/(E232+H232))</f>
        <v>0.733490566037736</v>
      </c>
      <c r="L232" s="69" t="n">
        <f aca="false">IF(OR(K232="",J232=""),"",(J232-K232)*100)</f>
        <v>3.46253759912496</v>
      </c>
      <c r="M232" s="36" t="n">
        <v>2.38127468065176</v>
      </c>
      <c r="N232" s="36" t="n">
        <v>1.24693282341402</v>
      </c>
      <c r="O232" s="36" t="n">
        <f aca="false">SQRT(M232^2+N232^2)</f>
        <v>2.68799378176743</v>
      </c>
      <c r="P232" s="40" t="n">
        <f aca="false">IF(J232="","",MAX(0,J232-1.96*O232/100))</f>
        <v>0.715431263906344</v>
      </c>
      <c r="Q232" s="40" t="n">
        <f aca="false">IF(J232="","",MIN(1,J232+1.96*O232/100))</f>
        <v>0.820800620151627</v>
      </c>
      <c r="R232" s="32" t="str">
        <f aca="false">IF(L232="","",IF(ABS(L232)&lt;=O232,"Yes","No"))</f>
        <v>No</v>
      </c>
      <c r="S232" s="32" t="str">
        <f aca="false">IF(L232="","",IF(ABS(L232)&lt;=1.96*O232,"Yes","No"))</f>
        <v>Yes</v>
      </c>
      <c r="T232" s="59" t="n">
        <f aca="false">IF(D232="","",ROUND(SQRT(((D232+G232)*O232/100)^2+(J232*(D232+G232)*0.08345)^2),0))</f>
        <v>96</v>
      </c>
      <c r="U232" s="32"/>
    </row>
    <row r="233" customFormat="false" ht="15" hidden="false" customHeight="false" outlineLevel="0" collapsed="false">
      <c r="A233" s="32" t="s">
        <v>418</v>
      </c>
      <c r="B233" s="32" t="s">
        <v>293</v>
      </c>
      <c r="C233" s="32" t="s">
        <v>438</v>
      </c>
      <c r="D233" s="59" t="n">
        <v>850</v>
      </c>
      <c r="E233" s="59" t="n">
        <v>744</v>
      </c>
      <c r="F233" s="68" t="n">
        <f aca="false">IF(E233="","",D233-E233)</f>
        <v>106</v>
      </c>
      <c r="G233" s="59" t="n">
        <v>457</v>
      </c>
      <c r="H233" s="59" t="n">
        <v>459</v>
      </c>
      <c r="I233" s="68" t="n">
        <f aca="false">IF(H233="","",G233-H233)</f>
        <v>-2</v>
      </c>
      <c r="J233" s="40" t="n">
        <f aca="false">IF(OR(D233="",D233+G233=0),"",D233/(D233+G233))</f>
        <v>0.650344299923489</v>
      </c>
      <c r="K233" s="40" t="n">
        <f aca="false">IF(E233="","",E233/(E233+H233))</f>
        <v>0.618453865336658</v>
      </c>
      <c r="L233" s="69" t="n">
        <f aca="false">IF(OR(K233="",J233=""),"",(J233-K233)*100)</f>
        <v>3.18904345868305</v>
      </c>
      <c r="M233" s="36" t="n">
        <v>2.38127468065176</v>
      </c>
      <c r="N233" s="36" t="n">
        <v>1.24693282341402</v>
      </c>
      <c r="O233" s="36" t="n">
        <f aca="false">SQRT(M233^2+N233^2)</f>
        <v>2.68799378176743</v>
      </c>
      <c r="P233" s="40" t="n">
        <f aca="false">IF(J233="","",MAX(0,J233-1.96*O233/100))</f>
        <v>0.597659621800847</v>
      </c>
      <c r="Q233" s="40" t="n">
        <f aca="false">IF(J233="","",MIN(1,J233+1.96*O233/100))</f>
        <v>0.703028978046131</v>
      </c>
      <c r="R233" s="32" t="str">
        <f aca="false">IF(L233="","",IF(ABS(L233)&lt;=O233,"Yes","No"))</f>
        <v>No</v>
      </c>
      <c r="S233" s="32" t="str">
        <f aca="false">IF(L233="","",IF(ABS(L233)&lt;=1.96*O233,"Yes","No"))</f>
        <v>Yes</v>
      </c>
      <c r="T233" s="59" t="n">
        <f aca="false">IF(D233="","",ROUND(SQRT(((D233+G233)*O233/100)^2+(J233*(D233+G233)*0.08345)^2),0))</f>
        <v>79</v>
      </c>
      <c r="U233" s="32"/>
    </row>
    <row r="234" customFormat="false" ht="15" hidden="false" customHeight="false" outlineLevel="0" collapsed="false">
      <c r="A234" s="32" t="s">
        <v>418</v>
      </c>
      <c r="B234" s="32" t="s">
        <v>293</v>
      </c>
      <c r="C234" s="32" t="s">
        <v>439</v>
      </c>
      <c r="D234" s="59" t="n">
        <v>309</v>
      </c>
      <c r="E234" s="59" t="n">
        <v>316</v>
      </c>
      <c r="F234" s="68" t="n">
        <f aca="false">IF(E234="","",D234-E234)</f>
        <v>-7</v>
      </c>
      <c r="G234" s="59" t="n">
        <v>93</v>
      </c>
      <c r="H234" s="59" t="n">
        <v>72</v>
      </c>
      <c r="I234" s="68" t="n">
        <f aca="false">IF(H234="","",G234-H234)</f>
        <v>21</v>
      </c>
      <c r="J234" s="40" t="n">
        <f aca="false">IF(OR(D234="",D234+G234=0),"",D234/(D234+G234))</f>
        <v>0.76865671641791</v>
      </c>
      <c r="K234" s="40" t="n">
        <f aca="false">IF(E234="","",E234/(E234+H234))</f>
        <v>0.814432989690722</v>
      </c>
      <c r="L234" s="69" t="n">
        <f aca="false">IF(OR(K234="",J234=""),"",(J234-K234)*100)</f>
        <v>-4.57762732728112</v>
      </c>
      <c r="M234" s="36" t="n">
        <v>4.0506439069246</v>
      </c>
      <c r="N234" s="36" t="n">
        <v>1.24693282341402</v>
      </c>
      <c r="O234" s="36" t="n">
        <f aca="false">SQRT(M234^2+N234^2)</f>
        <v>4.23822575222376</v>
      </c>
      <c r="P234" s="40" t="n">
        <f aca="false">IF(J234="","",MAX(0,J234-1.96*O234/100))</f>
        <v>0.685587491674325</v>
      </c>
      <c r="Q234" s="40" t="n">
        <f aca="false">IF(J234="","",MIN(1,J234+1.96*O234/100))</f>
        <v>0.851725941161496</v>
      </c>
      <c r="R234" s="32" t="str">
        <f aca="false">IF(L234="","",IF(ABS(L234)&lt;=O234,"Yes","No"))</f>
        <v>No</v>
      </c>
      <c r="S234" s="32" t="str">
        <f aca="false">IF(L234="","",IF(ABS(L234)&lt;=1.96*O234,"Yes","No"))</f>
        <v>Yes</v>
      </c>
      <c r="T234" s="59" t="n">
        <f aca="false">IF(D234="","",ROUND(SQRT(((D234+G234)*O234/100)^2+(J234*(D234+G234)*0.15591)^2),0))</f>
        <v>51</v>
      </c>
      <c r="U234" s="32"/>
    </row>
    <row r="235" customFormat="false" ht="15" hidden="false" customHeight="false" outlineLevel="0" collapsed="false">
      <c r="A235" s="32" t="s">
        <v>418</v>
      </c>
      <c r="B235" s="32" t="s">
        <v>293</v>
      </c>
      <c r="C235" s="32" t="s">
        <v>440</v>
      </c>
      <c r="D235" s="59" t="n">
        <v>488</v>
      </c>
      <c r="E235" s="59" t="n">
        <v>503</v>
      </c>
      <c r="F235" s="68" t="n">
        <f aca="false">IF(E235="","",D235-E235)</f>
        <v>-15</v>
      </c>
      <c r="G235" s="59" t="n">
        <v>147</v>
      </c>
      <c r="H235" s="59" t="n">
        <v>158</v>
      </c>
      <c r="I235" s="68" t="n">
        <f aca="false">IF(H235="","",G235-H235)</f>
        <v>-11</v>
      </c>
      <c r="J235" s="40" t="n">
        <f aca="false">IF(OR(D235="",D235+G235=0),"",D235/(D235+G235))</f>
        <v>0.768503937007874</v>
      </c>
      <c r="K235" s="40" t="n">
        <f aca="false">IF(E235="","",E235/(E235+H235))</f>
        <v>0.760968229954614</v>
      </c>
      <c r="L235" s="69" t="n">
        <f aca="false">IF(OR(K235="",J235=""),"",(J235-K235)*100)</f>
        <v>0.753570705325979</v>
      </c>
      <c r="M235" s="36" t="n">
        <v>4.0506439069246</v>
      </c>
      <c r="N235" s="36" t="n">
        <v>1.24693282341402</v>
      </c>
      <c r="O235" s="36" t="n">
        <f aca="false">SQRT(M235^2+N235^2)</f>
        <v>4.23822575222376</v>
      </c>
      <c r="P235" s="40" t="n">
        <f aca="false">IF(J235="","",MAX(0,J235-1.96*O235/100))</f>
        <v>0.685434712264288</v>
      </c>
      <c r="Q235" s="40" t="n">
        <f aca="false">IF(J235="","",MIN(1,J235+1.96*O235/100))</f>
        <v>0.85157316175146</v>
      </c>
      <c r="R235" s="32" t="str">
        <f aca="false">IF(L235="","",IF(ABS(L235)&lt;=O235,"Yes","No"))</f>
        <v>Yes</v>
      </c>
      <c r="S235" s="32" t="str">
        <f aca="false">IF(L235="","",IF(ABS(L235)&lt;=1.96*O235,"Yes","No"))</f>
        <v>Yes</v>
      </c>
      <c r="T235" s="59" t="n">
        <f aca="false">IF(D235="","",ROUND(SQRT(((D235+G235)*O235/100)^2+(J235*(D235+G235)*0.15591)^2),0))</f>
        <v>81</v>
      </c>
      <c r="U235" s="32"/>
    </row>
    <row r="236" customFormat="false" ht="15" hidden="false" customHeight="false" outlineLevel="0" collapsed="false">
      <c r="A236" s="32" t="s">
        <v>418</v>
      </c>
      <c r="B236" s="32" t="s">
        <v>293</v>
      </c>
      <c r="C236" s="32" t="s">
        <v>441</v>
      </c>
      <c r="D236" s="59" t="n">
        <v>455</v>
      </c>
      <c r="E236" s="59" t="n">
        <v>511</v>
      </c>
      <c r="F236" s="68" t="n">
        <f aca="false">IF(E236="","",D236-E236)</f>
        <v>-56</v>
      </c>
      <c r="G236" s="59" t="n">
        <v>148</v>
      </c>
      <c r="H236" s="59" t="n">
        <v>155</v>
      </c>
      <c r="I236" s="68" t="n">
        <f aca="false">IF(H236="","",G236-H236)</f>
        <v>-7</v>
      </c>
      <c r="J236" s="40" t="n">
        <f aca="false">IF(OR(D236="",D236+G236=0),"",D236/(D236+G236))</f>
        <v>0.754560530679934</v>
      </c>
      <c r="K236" s="40" t="n">
        <f aca="false">IF(E236="","",E236/(E236+H236))</f>
        <v>0.767267267267267</v>
      </c>
      <c r="L236" s="69" t="n">
        <f aca="false">IF(OR(K236="",J236=""),"",(J236-K236)*100)</f>
        <v>-1.27067365873336</v>
      </c>
      <c r="M236" s="36" t="n">
        <v>4.0506439069246</v>
      </c>
      <c r="N236" s="36" t="n">
        <v>1.24693282341402</v>
      </c>
      <c r="O236" s="36" t="n">
        <f aca="false">SQRT(M236^2+N236^2)</f>
        <v>4.23822575222376</v>
      </c>
      <c r="P236" s="40" t="n">
        <f aca="false">IF(J236="","",MAX(0,J236-1.96*O236/100))</f>
        <v>0.671491305936348</v>
      </c>
      <c r="Q236" s="40" t="n">
        <f aca="false">IF(J236="","",MIN(1,J236+1.96*O236/100))</f>
        <v>0.837629755423519</v>
      </c>
      <c r="R236" s="32" t="str">
        <f aca="false">IF(L236="","",IF(ABS(L236)&lt;=O236,"Yes","No"))</f>
        <v>Yes</v>
      </c>
      <c r="S236" s="32" t="str">
        <f aca="false">IF(L236="","",IF(ABS(L236)&lt;=1.96*O236,"Yes","No"))</f>
        <v>Yes</v>
      </c>
      <c r="T236" s="59" t="n">
        <f aca="false">IF(D236="","",ROUND(SQRT(((D236+G236)*O236/100)^2+(J236*(D236+G236)*0.15591)^2),0))</f>
        <v>75</v>
      </c>
      <c r="U236" s="32"/>
    </row>
    <row r="237" customFormat="false" ht="15" hidden="false" customHeight="false" outlineLevel="0" collapsed="false">
      <c r="A237" s="32" t="s">
        <v>418</v>
      </c>
      <c r="B237" s="32" t="s">
        <v>293</v>
      </c>
      <c r="C237" s="32" t="s">
        <v>442</v>
      </c>
      <c r="D237" s="59" t="n">
        <v>521</v>
      </c>
      <c r="E237" s="59" t="n">
        <v>606</v>
      </c>
      <c r="F237" s="68" t="n">
        <f aca="false">IF(E237="","",D237-E237)</f>
        <v>-85</v>
      </c>
      <c r="G237" s="59" t="n">
        <v>158</v>
      </c>
      <c r="H237" s="59" t="n">
        <v>162</v>
      </c>
      <c r="I237" s="68" t="n">
        <f aca="false">IF(H237="","",G237-H237)</f>
        <v>-4</v>
      </c>
      <c r="J237" s="40" t="n">
        <f aca="false">IF(OR(D237="",D237+G237=0),"",D237/(D237+G237))</f>
        <v>0.767304860088365</v>
      </c>
      <c r="K237" s="40" t="n">
        <f aca="false">IF(E237="","",E237/(E237+H237))</f>
        <v>0.7890625</v>
      </c>
      <c r="L237" s="69" t="n">
        <f aca="false">IF(OR(K237="",J237=""),"",(J237-K237)*100)</f>
        <v>-2.17576399116347</v>
      </c>
      <c r="M237" s="36" t="n">
        <v>4.0506439069246</v>
      </c>
      <c r="N237" s="36" t="n">
        <v>1.24693282341402</v>
      </c>
      <c r="O237" s="36" t="n">
        <f aca="false">SQRT(M237^2+N237^2)</f>
        <v>4.23822575222376</v>
      </c>
      <c r="P237" s="40" t="n">
        <f aca="false">IF(J237="","",MAX(0,J237-1.96*O237/100))</f>
        <v>0.68423563534478</v>
      </c>
      <c r="Q237" s="40" t="n">
        <f aca="false">IF(J237="","",MIN(1,J237+1.96*O237/100))</f>
        <v>0.850374084831951</v>
      </c>
      <c r="R237" s="32" t="str">
        <f aca="false">IF(L237="","",IF(ABS(L237)&lt;=O237,"Yes","No"))</f>
        <v>Yes</v>
      </c>
      <c r="S237" s="32" t="str">
        <f aca="false">IF(L237="","",IF(ABS(L237)&lt;=1.96*O237,"Yes","No"))</f>
        <v>Yes</v>
      </c>
      <c r="T237" s="59" t="n">
        <f aca="false">IF(D237="","",ROUND(SQRT(((D237+G237)*O237/100)^2+(J237*(D237+G237)*0.15591)^2),0))</f>
        <v>86</v>
      </c>
      <c r="U237" s="32"/>
    </row>
    <row r="238" customFormat="false" ht="15" hidden="false" customHeight="false" outlineLevel="0" collapsed="false">
      <c r="A238" s="32" t="s">
        <v>418</v>
      </c>
      <c r="B238" s="32" t="s">
        <v>293</v>
      </c>
      <c r="C238" s="32" t="s">
        <v>443</v>
      </c>
      <c r="D238" s="59" t="n">
        <v>1131</v>
      </c>
      <c r="E238" s="59" t="n">
        <v>759</v>
      </c>
      <c r="F238" s="68" t="n">
        <f aca="false">IF(E238="","",D238-E238)</f>
        <v>372</v>
      </c>
      <c r="G238" s="59" t="n">
        <v>343</v>
      </c>
      <c r="H238" s="59" t="n">
        <v>158</v>
      </c>
      <c r="I238" s="68" t="n">
        <f aca="false">IF(H238="","",G238-H238)</f>
        <v>185</v>
      </c>
      <c r="J238" s="40" t="n">
        <f aca="false">IF(OR(D238="",D238+G238=0),"",D238/(D238+G238))</f>
        <v>0.76729986431479</v>
      </c>
      <c r="K238" s="40" t="n">
        <f aca="false">IF(E238="","",E238/(E238+H238))</f>
        <v>0.827699018538713</v>
      </c>
      <c r="L238" s="69" t="n">
        <f aca="false">IF(OR(K238="",J238=""),"",(J238-K238)*100)</f>
        <v>-6.03991542239235</v>
      </c>
      <c r="M238" s="36" t="n">
        <v>2.38127468065176</v>
      </c>
      <c r="N238" s="36" t="n">
        <v>1.24693282341402</v>
      </c>
      <c r="O238" s="36" t="n">
        <f aca="false">SQRT(M238^2+N238^2)</f>
        <v>2.68799378176743</v>
      </c>
      <c r="P238" s="40" t="n">
        <f aca="false">IF(J238="","",MAX(0,J238-1.96*O238/100))</f>
        <v>0.714615186192148</v>
      </c>
      <c r="Q238" s="40" t="n">
        <f aca="false">IF(J238="","",MIN(1,J238+1.96*O238/100))</f>
        <v>0.819984542437432</v>
      </c>
      <c r="R238" s="32" t="str">
        <f aca="false">IF(L238="","",IF(ABS(L238)&lt;=O238,"Yes","No"))</f>
        <v>No</v>
      </c>
      <c r="S238" s="32" t="str">
        <f aca="false">IF(L238="","",IF(ABS(L238)&lt;=1.96*O238,"Yes","No"))</f>
        <v>No</v>
      </c>
      <c r="T238" s="59" t="n">
        <f aca="false">IF(D238="","",ROUND(SQRT(((D238+G238)*O238/100)^2+(J238*(D238+G238)*0.08345)^2),0))</f>
        <v>102</v>
      </c>
      <c r="U238" s="32"/>
    </row>
    <row r="239" customFormat="false" ht="15" hidden="false" customHeight="false" outlineLevel="0" collapsed="false">
      <c r="A239" s="32" t="s">
        <v>418</v>
      </c>
      <c r="B239" s="32" t="s">
        <v>293</v>
      </c>
      <c r="C239" s="32" t="s">
        <v>444</v>
      </c>
      <c r="D239" s="59" t="n">
        <v>613</v>
      </c>
      <c r="E239" s="59" t="n">
        <v>656</v>
      </c>
      <c r="F239" s="68" t="n">
        <f aca="false">IF(E239="","",D239-E239)</f>
        <v>-43</v>
      </c>
      <c r="G239" s="59" t="n">
        <v>179</v>
      </c>
      <c r="H239" s="59" t="n">
        <v>191</v>
      </c>
      <c r="I239" s="68" t="n">
        <f aca="false">IF(H239="","",G239-H239)</f>
        <v>-12</v>
      </c>
      <c r="J239" s="40" t="n">
        <f aca="false">IF(OR(D239="",D239+G239=0),"",D239/(D239+G239))</f>
        <v>0.773989898989899</v>
      </c>
      <c r="K239" s="40" t="n">
        <f aca="false">IF(E239="","",E239/(E239+H239))</f>
        <v>0.774498229043684</v>
      </c>
      <c r="L239" s="69" t="n">
        <f aca="false">IF(OR(K239="",J239=""),"",(J239-K239)*100)</f>
        <v>-0.0508330053784589</v>
      </c>
      <c r="M239" s="36" t="n">
        <v>2.67523719068013</v>
      </c>
      <c r="N239" s="36" t="n">
        <v>1.24693282341402</v>
      </c>
      <c r="O239" s="36" t="n">
        <f aca="false">SQRT(M239^2+N239^2)</f>
        <v>2.95156492263094</v>
      </c>
      <c r="P239" s="40" t="n">
        <f aca="false">IF(J239="","",MAX(0,J239-1.96*O239/100))</f>
        <v>0.716139226506333</v>
      </c>
      <c r="Q239" s="40" t="n">
        <f aca="false">IF(J239="","",MIN(1,J239+1.96*O239/100))</f>
        <v>0.831840571473466</v>
      </c>
      <c r="R239" s="32" t="str">
        <f aca="false">IF(L239="","",IF(ABS(L239)&lt;=O239,"Yes","No"))</f>
        <v>Yes</v>
      </c>
      <c r="S239" s="32" t="str">
        <f aca="false">IF(L239="","",IF(ABS(L239)&lt;=1.96*O239,"Yes","No"))</f>
        <v>Yes</v>
      </c>
      <c r="T239" s="59" t="n">
        <f aca="false">IF(D239="","",ROUND(SQRT(((D239+G239)*O239/100)^2+(J239*(D239+G239)*0.09175)^2),0))</f>
        <v>61</v>
      </c>
      <c r="U239" s="32"/>
    </row>
    <row r="240" customFormat="false" ht="15" hidden="false" customHeight="false" outlineLevel="0" collapsed="false">
      <c r="A240" s="32" t="s">
        <v>418</v>
      </c>
      <c r="B240" s="32" t="s">
        <v>293</v>
      </c>
      <c r="C240" s="32" t="s">
        <v>445</v>
      </c>
      <c r="D240" s="59" t="n">
        <v>712</v>
      </c>
      <c r="E240" s="59" t="n">
        <v>717</v>
      </c>
      <c r="F240" s="68" t="n">
        <f aca="false">IF(E240="","",D240-E240)</f>
        <v>-5</v>
      </c>
      <c r="G240" s="59" t="n">
        <v>226</v>
      </c>
      <c r="H240" s="59" t="n">
        <v>241</v>
      </c>
      <c r="I240" s="68" t="n">
        <f aca="false">IF(H240="","",G240-H240)</f>
        <v>-15</v>
      </c>
      <c r="J240" s="40" t="n">
        <f aca="false">IF(OR(D240="",D240+G240=0),"",D240/(D240+G240))</f>
        <v>0.759061833688699</v>
      </c>
      <c r="K240" s="40" t="n">
        <f aca="false">IF(E240="","",E240/(E240+H240))</f>
        <v>0.748434237995825</v>
      </c>
      <c r="L240" s="69" t="n">
        <f aca="false">IF(OR(K240="",J240=""),"",(J240-K240)*100)</f>
        <v>1.06275956928747</v>
      </c>
      <c r="M240" s="36" t="n">
        <v>2.67523719068013</v>
      </c>
      <c r="N240" s="36" t="n">
        <v>1.24693282341402</v>
      </c>
      <c r="O240" s="36" t="n">
        <f aca="false">SQRT(M240^2+N240^2)</f>
        <v>2.95156492263094</v>
      </c>
      <c r="P240" s="40" t="n">
        <f aca="false">IF(J240="","",MAX(0,J240-1.96*O240/100))</f>
        <v>0.701211161205133</v>
      </c>
      <c r="Q240" s="40" t="n">
        <f aca="false">IF(J240="","",MIN(1,J240+1.96*O240/100))</f>
        <v>0.816912506172266</v>
      </c>
      <c r="R240" s="32" t="str">
        <f aca="false">IF(L240="","",IF(ABS(L240)&lt;=O240,"Yes","No"))</f>
        <v>Yes</v>
      </c>
      <c r="S240" s="32" t="str">
        <f aca="false">IF(L240="","",IF(ABS(L240)&lt;=1.96*O240,"Yes","No"))</f>
        <v>Yes</v>
      </c>
      <c r="T240" s="59" t="n">
        <f aca="false">IF(D240="","",ROUND(SQRT(((D240+G240)*O240/100)^2+(J240*(D240+G240)*0.09175)^2),0))</f>
        <v>71</v>
      </c>
      <c r="U240" s="32"/>
    </row>
    <row r="241" customFormat="false" ht="15" hidden="false" customHeight="false" outlineLevel="0" collapsed="false">
      <c r="A241" s="32" t="s">
        <v>418</v>
      </c>
      <c r="B241" s="32" t="s">
        <v>293</v>
      </c>
      <c r="C241" s="32" t="s">
        <v>446</v>
      </c>
      <c r="D241" s="59" t="n">
        <v>474</v>
      </c>
      <c r="E241" s="59" t="n">
        <v>455</v>
      </c>
      <c r="F241" s="68" t="n">
        <f aca="false">IF(E241="","",D241-E241)</f>
        <v>19</v>
      </c>
      <c r="G241" s="59" t="n">
        <v>195</v>
      </c>
      <c r="H241" s="59" t="n">
        <v>177</v>
      </c>
      <c r="I241" s="68" t="n">
        <f aca="false">IF(H241="","",G241-H241)</f>
        <v>18</v>
      </c>
      <c r="J241" s="40" t="n">
        <f aca="false">IF(OR(D241="",D241+G241=0),"",D241/(D241+G241))</f>
        <v>0.708520179372197</v>
      </c>
      <c r="K241" s="40" t="n">
        <f aca="false">IF(E241="","",E241/(E241+H241))</f>
        <v>0.719936708860759</v>
      </c>
      <c r="L241" s="69" t="n">
        <f aca="false">IF(OR(K241="",J241=""),"",(J241-K241)*100)</f>
        <v>-1.14165294885621</v>
      </c>
      <c r="M241" s="36" t="n">
        <v>4.0506439069246</v>
      </c>
      <c r="N241" s="36" t="n">
        <v>1.24693282341402</v>
      </c>
      <c r="O241" s="36" t="n">
        <f aca="false">SQRT(M241^2+N241^2)</f>
        <v>4.23822575222376</v>
      </c>
      <c r="P241" s="40" t="n">
        <f aca="false">IF(J241="","",MAX(0,J241-1.96*O241/100))</f>
        <v>0.625450954628612</v>
      </c>
      <c r="Q241" s="40" t="n">
        <f aca="false">IF(J241="","",MIN(1,J241+1.96*O241/100))</f>
        <v>0.791589404115783</v>
      </c>
      <c r="R241" s="32" t="str">
        <f aca="false">IF(L241="","",IF(ABS(L241)&lt;=O241,"Yes","No"))</f>
        <v>Yes</v>
      </c>
      <c r="S241" s="32" t="str">
        <f aca="false">IF(L241="","",IF(ABS(L241)&lt;=1.96*O241,"Yes","No"))</f>
        <v>Yes</v>
      </c>
      <c r="T241" s="59" t="n">
        <f aca="false">IF(D241="","",ROUND(SQRT(((D241+G241)*O241/100)^2+(J241*(D241+G241)*0.15591)^2),0))</f>
        <v>79</v>
      </c>
      <c r="U241" s="32"/>
    </row>
    <row r="242" customFormat="false" ht="15" hidden="false" customHeight="false" outlineLevel="0" collapsed="false">
      <c r="A242" s="32" t="s">
        <v>418</v>
      </c>
      <c r="B242" s="32" t="s">
        <v>293</v>
      </c>
      <c r="C242" s="32" t="s">
        <v>447</v>
      </c>
      <c r="D242" s="59" t="n">
        <v>761</v>
      </c>
      <c r="E242" s="59" t="n">
        <v>762</v>
      </c>
      <c r="F242" s="68" t="n">
        <f aca="false">IF(E242="","",D242-E242)</f>
        <v>-1</v>
      </c>
      <c r="G242" s="59" t="n">
        <v>285</v>
      </c>
      <c r="H242" s="59" t="n">
        <v>295</v>
      </c>
      <c r="I242" s="68" t="n">
        <f aca="false">IF(H242="","",G242-H242)</f>
        <v>-10</v>
      </c>
      <c r="J242" s="40" t="n">
        <f aca="false">IF(OR(D242="",D242+G242=0),"",D242/(D242+G242))</f>
        <v>0.727533460803059</v>
      </c>
      <c r="K242" s="40" t="n">
        <f aca="false">IF(E242="","",E242/(E242+H242))</f>
        <v>0.720908230842006</v>
      </c>
      <c r="L242" s="69" t="n">
        <f aca="false">IF(OR(K242="",J242=""),"",(J242-K242)*100)</f>
        <v>0.662522996105353</v>
      </c>
      <c r="M242" s="36" t="n">
        <v>2.67523719068013</v>
      </c>
      <c r="N242" s="36" t="n">
        <v>1.24693282341402</v>
      </c>
      <c r="O242" s="36" t="n">
        <f aca="false">SQRT(M242^2+N242^2)</f>
        <v>2.95156492263094</v>
      </c>
      <c r="P242" s="40" t="n">
        <f aca="false">IF(J242="","",MAX(0,J242-1.96*O242/100))</f>
        <v>0.669682788319493</v>
      </c>
      <c r="Q242" s="40" t="n">
        <f aca="false">IF(J242="","",MIN(1,J242+1.96*O242/100))</f>
        <v>0.785384133286626</v>
      </c>
      <c r="R242" s="32" t="str">
        <f aca="false">IF(L242="","",IF(ABS(L242)&lt;=O242,"Yes","No"))</f>
        <v>Yes</v>
      </c>
      <c r="S242" s="32" t="str">
        <f aca="false">IF(L242="","",IF(ABS(L242)&lt;=1.96*O242,"Yes","No"))</f>
        <v>Yes</v>
      </c>
      <c r="T242" s="59" t="n">
        <f aca="false">IF(D242="","",ROUND(SQRT(((D242+G242)*O242/100)^2+(J242*(D242+G242)*0.09175)^2),0))</f>
        <v>76</v>
      </c>
      <c r="U242" s="32"/>
    </row>
    <row r="243" customFormat="false" ht="15" hidden="false" customHeight="false" outlineLevel="0" collapsed="false">
      <c r="A243" s="32" t="s">
        <v>418</v>
      </c>
      <c r="B243" s="32" t="s">
        <v>293</v>
      </c>
      <c r="C243" s="32" t="s">
        <v>448</v>
      </c>
      <c r="D243" s="59" t="n">
        <v>704</v>
      </c>
      <c r="E243" s="59" t="n">
        <v>674</v>
      </c>
      <c r="F243" s="68" t="n">
        <f aca="false">IF(E243="","",D243-E243)</f>
        <v>30</v>
      </c>
      <c r="G243" s="59" t="n">
        <v>287</v>
      </c>
      <c r="H243" s="59" t="n">
        <v>289</v>
      </c>
      <c r="I243" s="68" t="n">
        <f aca="false">IF(H243="","",G243-H243)</f>
        <v>-2</v>
      </c>
      <c r="J243" s="40" t="n">
        <f aca="false">IF(OR(D243="",D243+G243=0),"",D243/(D243+G243))</f>
        <v>0.710393541876892</v>
      </c>
      <c r="K243" s="40" t="n">
        <f aca="false">IF(E243="","",E243/(E243+H243))</f>
        <v>0.699896157840083</v>
      </c>
      <c r="L243" s="69" t="n">
        <f aca="false">IF(OR(K243="",J243=""),"",(J243-K243)*100)</f>
        <v>1.0497384036809</v>
      </c>
      <c r="M243" s="36" t="n">
        <v>2.67523719068013</v>
      </c>
      <c r="N243" s="36" t="n">
        <v>1.24693282341402</v>
      </c>
      <c r="O243" s="36" t="n">
        <f aca="false">SQRT(M243^2+N243^2)</f>
        <v>2.95156492263094</v>
      </c>
      <c r="P243" s="40" t="n">
        <f aca="false">IF(J243="","",MAX(0,J243-1.96*O243/100))</f>
        <v>0.652542869393326</v>
      </c>
      <c r="Q243" s="40" t="n">
        <f aca="false">IF(J243="","",MIN(1,J243+1.96*O243/100))</f>
        <v>0.768244214360459</v>
      </c>
      <c r="R243" s="32" t="str">
        <f aca="false">IF(L243="","",IF(ABS(L243)&lt;=O243,"Yes","No"))</f>
        <v>Yes</v>
      </c>
      <c r="S243" s="32" t="str">
        <f aca="false">IF(L243="","",IF(ABS(L243)&lt;=1.96*O243,"Yes","No"))</f>
        <v>Yes</v>
      </c>
      <c r="T243" s="59" t="n">
        <f aca="false">IF(D243="","",ROUND(SQRT(((D243+G243)*O243/100)^2+(J243*(D243+G243)*0.09175)^2),0))</f>
        <v>71</v>
      </c>
      <c r="U243" s="32"/>
    </row>
    <row r="244" customFormat="false" ht="15" hidden="false" customHeight="false" outlineLevel="0" collapsed="false">
      <c r="A244" s="32" t="s">
        <v>418</v>
      </c>
      <c r="B244" s="32" t="s">
        <v>293</v>
      </c>
      <c r="C244" s="32" t="s">
        <v>449</v>
      </c>
      <c r="D244" s="59" t="n">
        <v>731</v>
      </c>
      <c r="E244" s="59" t="n">
        <v>687</v>
      </c>
      <c r="F244" s="68" t="n">
        <f aca="false">IF(E244="","",D244-E244)</f>
        <v>44</v>
      </c>
      <c r="G244" s="59" t="n">
        <v>348</v>
      </c>
      <c r="H244" s="59" t="n">
        <v>362</v>
      </c>
      <c r="I244" s="68" t="n">
        <f aca="false">IF(H244="","",G244-H244)</f>
        <v>-14</v>
      </c>
      <c r="J244" s="40" t="n">
        <f aca="false">IF(OR(D244="",D244+G244=0),"",D244/(D244+G244))</f>
        <v>0.677479147358665</v>
      </c>
      <c r="K244" s="40" t="n">
        <f aca="false">IF(E244="","",E244/(E244+H244))</f>
        <v>0.654909437559581</v>
      </c>
      <c r="L244" s="69" t="n">
        <f aca="false">IF(OR(K244="",J244=""),"",(J244-K244)*100)</f>
        <v>2.25697097990849</v>
      </c>
      <c r="M244" s="36" t="n">
        <v>2.67523719068013</v>
      </c>
      <c r="N244" s="36" t="n">
        <v>1.24693282341402</v>
      </c>
      <c r="O244" s="36" t="n">
        <f aca="false">SQRT(M244^2+N244^2)</f>
        <v>2.95156492263094</v>
      </c>
      <c r="P244" s="40" t="n">
        <f aca="false">IF(J244="","",MAX(0,J244-1.96*O244/100))</f>
        <v>0.619628474875099</v>
      </c>
      <c r="Q244" s="40" t="n">
        <f aca="false">IF(J244="","",MIN(1,J244+1.96*O244/100))</f>
        <v>0.735329819842232</v>
      </c>
      <c r="R244" s="32" t="str">
        <f aca="false">IF(L244="","",IF(ABS(L244)&lt;=O244,"Yes","No"))</f>
        <v>Yes</v>
      </c>
      <c r="S244" s="32" t="str">
        <f aca="false">IF(L244="","",IF(ABS(L244)&lt;=1.96*O244,"Yes","No"))</f>
        <v>Yes</v>
      </c>
      <c r="T244" s="59" t="n">
        <f aca="false">IF(D244="","",ROUND(SQRT(((D244+G244)*O244/100)^2+(J244*(D244+G244)*0.09175)^2),0))</f>
        <v>74</v>
      </c>
      <c r="U244" s="32"/>
    </row>
    <row r="245" customFormat="false" ht="15" hidden="false" customHeight="false" outlineLevel="0" collapsed="false">
      <c r="A245" s="32" t="s">
        <v>418</v>
      </c>
      <c r="B245" s="32" t="s">
        <v>293</v>
      </c>
      <c r="C245" s="32" t="s">
        <v>450</v>
      </c>
      <c r="D245" s="59" t="n">
        <v>344</v>
      </c>
      <c r="E245" s="59"/>
      <c r="F245" s="68" t="str">
        <f aca="false">IF(E245="","",D245-E245)</f>
        <v/>
      </c>
      <c r="G245" s="59" t="n">
        <v>154</v>
      </c>
      <c r="H245" s="59"/>
      <c r="I245" s="68" t="str">
        <f aca="false">IF(H245="","",G245-H245)</f>
        <v/>
      </c>
      <c r="J245" s="40" t="n">
        <f aca="false">IF(OR(D245="",D245+G245=0),"",D245/(D245+G245))</f>
        <v>0.690763052208835</v>
      </c>
      <c r="K245" s="40" t="str">
        <f aca="false">IF(E245="","",E245/(E245+H245))</f>
        <v/>
      </c>
      <c r="L245" s="69" t="str">
        <f aca="false">IF(OR(K245="",J245=""),"",(J245-K245)*100)</f>
        <v/>
      </c>
      <c r="M245" s="36" t="n">
        <v>4.0506439069246</v>
      </c>
      <c r="N245" s="36" t="n">
        <v>1.24693282341402</v>
      </c>
      <c r="O245" s="36" t="n">
        <f aca="false">SQRT(M245^2+N245^2)</f>
        <v>4.23822575222376</v>
      </c>
      <c r="P245" s="40" t="n">
        <f aca="false">IF(J245="","",MAX(0,J245-1.96*O245/100))</f>
        <v>0.60769382746525</v>
      </c>
      <c r="Q245" s="40" t="n">
        <f aca="false">IF(J245="","",MIN(1,J245+1.96*O245/100))</f>
        <v>0.773832276952421</v>
      </c>
      <c r="R245" s="32" t="str">
        <f aca="false">IF(L245="","",IF(ABS(L245)&lt;=O245,"Yes","No"))</f>
        <v/>
      </c>
      <c r="S245" s="32" t="str">
        <f aca="false">IF(L245="","",IF(ABS(L245)&lt;=1.96*O245,"Yes","No"))</f>
        <v/>
      </c>
      <c r="T245" s="59" t="n">
        <f aca="false">IF(D245="","",ROUND(SQRT(((D245+G245)*O245/100)^2+(J245*(D245+G245)*0.15591)^2),0))</f>
        <v>58</v>
      </c>
      <c r="U245" s="32" t="s">
        <v>787</v>
      </c>
    </row>
    <row r="246" customFormat="false" ht="15" hidden="false" customHeight="false" outlineLevel="0" collapsed="false">
      <c r="A246" s="32" t="s">
        <v>418</v>
      </c>
      <c r="B246" s="32" t="s">
        <v>451</v>
      </c>
      <c r="C246" s="32" t="s">
        <v>452</v>
      </c>
      <c r="D246" s="59" t="n">
        <v>452</v>
      </c>
      <c r="E246" s="59" t="n">
        <v>447</v>
      </c>
      <c r="F246" s="68" t="n">
        <f aca="false">IF(E246="","",D246-E246)</f>
        <v>5</v>
      </c>
      <c r="G246" s="59" t="n">
        <v>450</v>
      </c>
      <c r="H246" s="59" t="n">
        <v>433</v>
      </c>
      <c r="I246" s="68" t="n">
        <f aca="false">IF(H246="","",G246-H246)</f>
        <v>17</v>
      </c>
      <c r="J246" s="40" t="n">
        <f aca="false">IF(OR(D246="",D246+G246=0),"",D246/(D246+G246))</f>
        <v>0.501108647450111</v>
      </c>
      <c r="K246" s="40" t="n">
        <f aca="false">IF(E246="","",E246/(E246+H246))</f>
        <v>0.507954545454545</v>
      </c>
      <c r="L246" s="69" t="n">
        <f aca="false">IF(OR(K246="",J246=""),"",(J246-K246)*100)</f>
        <v>-0.684589800443458</v>
      </c>
      <c r="M246" s="36" t="n">
        <v>2.67523719068013</v>
      </c>
      <c r="N246" s="36" t="n">
        <v>1.24693282341402</v>
      </c>
      <c r="O246" s="36" t="n">
        <f aca="false">SQRT(M246^2+N246^2)</f>
        <v>2.95156492263094</v>
      </c>
      <c r="P246" s="40" t="n">
        <f aca="false">IF(J246="","",MAX(0,J246-1.96*O246/100))</f>
        <v>0.443257974966544</v>
      </c>
      <c r="Q246" s="40" t="n">
        <f aca="false">IF(J246="","",MIN(1,J246+1.96*O246/100))</f>
        <v>0.558959319933677</v>
      </c>
      <c r="R246" s="32" t="str">
        <f aca="false">IF(L246="","",IF(ABS(L246)&lt;=O246,"Yes","No"))</f>
        <v>Yes</v>
      </c>
      <c r="S246" s="32" t="str">
        <f aca="false">IF(L246="","",IF(ABS(L246)&lt;=1.96*O246,"Yes","No"))</f>
        <v>Yes</v>
      </c>
      <c r="T246" s="59" t="n">
        <f aca="false">IF(D246="","",ROUND(SQRT(((D246+G246)*O246/100)^2+(J246*(D246+G246)*0.09175)^2),0))</f>
        <v>49</v>
      </c>
      <c r="U246" s="32"/>
    </row>
    <row r="247" customFormat="false" ht="15" hidden="false" customHeight="false" outlineLevel="0" collapsed="false">
      <c r="A247" s="32" t="s">
        <v>418</v>
      </c>
      <c r="B247" s="32" t="s">
        <v>451</v>
      </c>
      <c r="C247" s="32" t="s">
        <v>453</v>
      </c>
      <c r="D247" s="59" t="n">
        <v>527</v>
      </c>
      <c r="E247" s="59" t="n">
        <v>551</v>
      </c>
      <c r="F247" s="68" t="n">
        <f aca="false">IF(E247="","",D247-E247)</f>
        <v>-24</v>
      </c>
      <c r="G247" s="59" t="n">
        <v>522</v>
      </c>
      <c r="H247" s="59" t="n">
        <v>533</v>
      </c>
      <c r="I247" s="68" t="n">
        <f aca="false">IF(H247="","",G247-H247)</f>
        <v>-11</v>
      </c>
      <c r="J247" s="40" t="n">
        <f aca="false">IF(OR(D247="",D247+G247=0),"",D247/(D247+G247))</f>
        <v>0.502383222116301</v>
      </c>
      <c r="K247" s="40" t="n">
        <f aca="false">IF(E247="","",E247/(E247+H247))</f>
        <v>0.50830258302583</v>
      </c>
      <c r="L247" s="69" t="n">
        <f aca="false">IF(OR(K247="",J247=""),"",(J247-K247)*100)</f>
        <v>-0.591936090952905</v>
      </c>
      <c r="M247" s="36" t="n">
        <v>2.67523719068013</v>
      </c>
      <c r="N247" s="36" t="n">
        <v>1.24693282341402</v>
      </c>
      <c r="O247" s="36" t="n">
        <f aca="false">SQRT(M247^2+N247^2)</f>
        <v>2.95156492263094</v>
      </c>
      <c r="P247" s="40" t="n">
        <f aca="false">IF(J247="","",MAX(0,J247-1.96*O247/100))</f>
        <v>0.444532549632735</v>
      </c>
      <c r="Q247" s="40" t="n">
        <f aca="false">IF(J247="","",MIN(1,J247+1.96*O247/100))</f>
        <v>0.560233894599868</v>
      </c>
      <c r="R247" s="32" t="str">
        <f aca="false">IF(L247="","",IF(ABS(L247)&lt;=O247,"Yes","No"))</f>
        <v>Yes</v>
      </c>
      <c r="S247" s="32" t="str">
        <f aca="false">IF(L247="","",IF(ABS(L247)&lt;=1.96*O247,"Yes","No"))</f>
        <v>Yes</v>
      </c>
      <c r="T247" s="59" t="n">
        <f aca="false">IF(D247="","",ROUND(SQRT(((D247+G247)*O247/100)^2+(J247*(D247+G247)*0.09175)^2),0))</f>
        <v>57</v>
      </c>
      <c r="U247" s="32"/>
    </row>
    <row r="248" customFormat="false" ht="15" hidden="false" customHeight="false" outlineLevel="0" collapsed="false">
      <c r="A248" s="32" t="s">
        <v>418</v>
      </c>
      <c r="B248" s="32" t="s">
        <v>451</v>
      </c>
      <c r="C248" s="32" t="s">
        <v>454</v>
      </c>
      <c r="D248" s="59" t="n">
        <v>590</v>
      </c>
      <c r="E248" s="59" t="n">
        <v>583</v>
      </c>
      <c r="F248" s="68" t="n">
        <f aca="false">IF(E248="","",D248-E248)</f>
        <v>7</v>
      </c>
      <c r="G248" s="59" t="n">
        <v>483</v>
      </c>
      <c r="H248" s="59" t="n">
        <v>432</v>
      </c>
      <c r="I248" s="68" t="n">
        <f aca="false">IF(H248="","",G248-H248)</f>
        <v>51</v>
      </c>
      <c r="J248" s="40" t="n">
        <f aca="false">IF(OR(D248="",D248+G248=0),"",D248/(D248+G248))</f>
        <v>0.549860205032619</v>
      </c>
      <c r="K248" s="40" t="n">
        <f aca="false">IF(E248="","",E248/(E248+H248))</f>
        <v>0.574384236453202</v>
      </c>
      <c r="L248" s="69" t="n">
        <f aca="false">IF(OR(K248="",J248=""),"",(J248-K248)*100)</f>
        <v>-2.45240314205832</v>
      </c>
      <c r="M248" s="36" t="n">
        <v>2.67523719068013</v>
      </c>
      <c r="N248" s="36" t="n">
        <v>1.24693282341402</v>
      </c>
      <c r="O248" s="36" t="n">
        <f aca="false">SQRT(M248^2+N248^2)</f>
        <v>2.95156492263094</v>
      </c>
      <c r="P248" s="40" t="n">
        <f aca="false">IF(J248="","",MAX(0,J248-1.96*O248/100))</f>
        <v>0.492009532549052</v>
      </c>
      <c r="Q248" s="40" t="n">
        <f aca="false">IF(J248="","",MIN(1,J248+1.96*O248/100))</f>
        <v>0.607710877516185</v>
      </c>
      <c r="R248" s="32" t="str">
        <f aca="false">IF(L248="","",IF(ABS(L248)&lt;=O248,"Yes","No"))</f>
        <v>Yes</v>
      </c>
      <c r="S248" s="32" t="str">
        <f aca="false">IF(L248="","",IF(ABS(L248)&lt;=1.96*O248,"Yes","No"))</f>
        <v>Yes</v>
      </c>
      <c r="T248" s="59" t="n">
        <f aca="false">IF(D248="","",ROUND(SQRT(((D248+G248)*O248/100)^2+(J248*(D248+G248)*0.09175)^2),0))</f>
        <v>63</v>
      </c>
      <c r="U248" s="32"/>
    </row>
    <row r="249" customFormat="false" ht="15" hidden="false" customHeight="false" outlineLevel="0" collapsed="false">
      <c r="A249" s="32" t="s">
        <v>418</v>
      </c>
      <c r="B249" s="32" t="s">
        <v>451</v>
      </c>
      <c r="C249" s="32" t="s">
        <v>455</v>
      </c>
      <c r="D249" s="59" t="n">
        <v>323</v>
      </c>
      <c r="E249" s="59" t="n">
        <v>287</v>
      </c>
      <c r="F249" s="68" t="n">
        <f aca="false">IF(E249="","",D249-E249)</f>
        <v>36</v>
      </c>
      <c r="G249" s="59" t="n">
        <v>351</v>
      </c>
      <c r="H249" s="59" t="n">
        <v>332</v>
      </c>
      <c r="I249" s="68" t="n">
        <f aca="false">IF(H249="","",G249-H249)</f>
        <v>19</v>
      </c>
      <c r="J249" s="40" t="n">
        <f aca="false">IF(OR(D249="",D249+G249=0),"",D249/(D249+G249))</f>
        <v>0.479228486646884</v>
      </c>
      <c r="K249" s="40" t="n">
        <f aca="false">IF(E249="","",E249/(E249+H249))</f>
        <v>0.463651050080775</v>
      </c>
      <c r="L249" s="69" t="n">
        <f aca="false">IF(OR(K249="",J249=""),"",(J249-K249)*100)</f>
        <v>1.55774365661088</v>
      </c>
      <c r="M249" s="36" t="n">
        <v>4.0506439069246</v>
      </c>
      <c r="N249" s="36" t="n">
        <v>1.24693282341402</v>
      </c>
      <c r="O249" s="36" t="n">
        <f aca="false">SQRT(M249^2+N249^2)</f>
        <v>4.23822575222376</v>
      </c>
      <c r="P249" s="40" t="n">
        <f aca="false">IF(J249="","",MAX(0,J249-1.96*O249/100))</f>
        <v>0.396159261903299</v>
      </c>
      <c r="Q249" s="40" t="n">
        <f aca="false">IF(J249="","",MIN(1,J249+1.96*O249/100))</f>
        <v>0.56229771139047</v>
      </c>
      <c r="R249" s="32" t="str">
        <f aca="false">IF(L249="","",IF(ABS(L249)&lt;=O249,"Yes","No"))</f>
        <v>Yes</v>
      </c>
      <c r="S249" s="32" t="str">
        <f aca="false">IF(L249="","",IF(ABS(L249)&lt;=1.96*O249,"Yes","No"))</f>
        <v>Yes</v>
      </c>
      <c r="T249" s="59" t="n">
        <f aca="false">IF(D249="","",ROUND(SQRT(((D249+G249)*O249/100)^2+(J249*(D249+G249)*0.15591)^2),0))</f>
        <v>58</v>
      </c>
      <c r="U249" s="32"/>
    </row>
    <row r="250" customFormat="false" ht="15" hidden="false" customHeight="false" outlineLevel="0" collapsed="false">
      <c r="A250" s="32" t="s">
        <v>418</v>
      </c>
      <c r="B250" s="32" t="s">
        <v>451</v>
      </c>
      <c r="C250" s="32" t="s">
        <v>456</v>
      </c>
      <c r="D250" s="59" t="n">
        <v>581</v>
      </c>
      <c r="E250" s="59" t="n">
        <v>576</v>
      </c>
      <c r="F250" s="68" t="n">
        <f aca="false">IF(E250="","",D250-E250)</f>
        <v>5</v>
      </c>
      <c r="G250" s="59" t="n">
        <v>449</v>
      </c>
      <c r="H250" s="59" t="n">
        <v>467</v>
      </c>
      <c r="I250" s="68" t="n">
        <f aca="false">IF(H250="","",G250-H250)</f>
        <v>-18</v>
      </c>
      <c r="J250" s="40" t="n">
        <f aca="false">IF(OR(D250="",D250+G250=0),"",D250/(D250+G250))</f>
        <v>0.564077669902913</v>
      </c>
      <c r="K250" s="40" t="n">
        <f aca="false">IF(E250="","",E250/(E250+H250))</f>
        <v>0.552253116011505</v>
      </c>
      <c r="L250" s="69" t="n">
        <f aca="false">IF(OR(K250="",J250=""),"",(J250-K250)*100)</f>
        <v>1.18245538914074</v>
      </c>
      <c r="M250" s="36" t="n">
        <v>2.67523719068013</v>
      </c>
      <c r="N250" s="36" t="n">
        <v>1.24693282341402</v>
      </c>
      <c r="O250" s="36" t="n">
        <f aca="false">SQRT(M250^2+N250^2)</f>
        <v>2.95156492263094</v>
      </c>
      <c r="P250" s="40" t="n">
        <f aca="false">IF(J250="","",MAX(0,J250-1.96*O250/100))</f>
        <v>0.506226997419346</v>
      </c>
      <c r="Q250" s="40" t="n">
        <f aca="false">IF(J250="","",MIN(1,J250+1.96*O250/100))</f>
        <v>0.621928342386479</v>
      </c>
      <c r="R250" s="32" t="str">
        <f aca="false">IF(L250="","",IF(ABS(L250)&lt;=O250,"Yes","No"))</f>
        <v>Yes</v>
      </c>
      <c r="S250" s="32" t="str">
        <f aca="false">IF(L250="","",IF(ABS(L250)&lt;=1.96*O250,"Yes","No"))</f>
        <v>Yes</v>
      </c>
      <c r="T250" s="59" t="n">
        <f aca="false">IF(D250="","",ROUND(SQRT(((D250+G250)*O250/100)^2+(J250*(D250+G250)*0.09175)^2),0))</f>
        <v>61</v>
      </c>
      <c r="U250" s="32"/>
    </row>
    <row r="251" customFormat="false" ht="15" hidden="false" customHeight="false" outlineLevel="0" collapsed="false">
      <c r="A251" s="32" t="s">
        <v>418</v>
      </c>
      <c r="B251" s="32" t="s">
        <v>451</v>
      </c>
      <c r="C251" s="32" t="s">
        <v>457</v>
      </c>
      <c r="D251" s="59" t="n">
        <v>609</v>
      </c>
      <c r="E251" s="59" t="n">
        <v>559</v>
      </c>
      <c r="F251" s="68" t="n">
        <f aca="false">IF(E251="","",D251-E251)</f>
        <v>50</v>
      </c>
      <c r="G251" s="59" t="n">
        <v>467</v>
      </c>
      <c r="H251" s="59" t="n">
        <v>489</v>
      </c>
      <c r="I251" s="68" t="n">
        <f aca="false">IF(H251="","",G251-H251)</f>
        <v>-22</v>
      </c>
      <c r="J251" s="40" t="n">
        <f aca="false">IF(OR(D251="",D251+G251=0),"",D251/(D251+G251))</f>
        <v>0.565985130111524</v>
      </c>
      <c r="K251" s="40" t="n">
        <f aca="false">IF(E251="","",E251/(E251+H251))</f>
        <v>0.533396946564886</v>
      </c>
      <c r="L251" s="69" t="n">
        <f aca="false">IF(OR(K251="",J251=""),"",(J251-K251)*100)</f>
        <v>3.25881835466387</v>
      </c>
      <c r="M251" s="36" t="n">
        <v>2.67523719068013</v>
      </c>
      <c r="N251" s="36" t="n">
        <v>1.24693282341402</v>
      </c>
      <c r="O251" s="36" t="n">
        <f aca="false">SQRT(M251^2+N251^2)</f>
        <v>2.95156492263094</v>
      </c>
      <c r="P251" s="40" t="n">
        <f aca="false">IF(J251="","",MAX(0,J251-1.96*O251/100))</f>
        <v>0.508134457627958</v>
      </c>
      <c r="Q251" s="40" t="n">
        <f aca="false">IF(J251="","",MIN(1,J251+1.96*O251/100))</f>
        <v>0.623835802595091</v>
      </c>
      <c r="R251" s="32" t="str">
        <f aca="false">IF(L251="","",IF(ABS(L251)&lt;=O251,"Yes","No"))</f>
        <v>No</v>
      </c>
      <c r="S251" s="32" t="str">
        <f aca="false">IF(L251="","",IF(ABS(L251)&lt;=1.96*O251,"Yes","No"))</f>
        <v>Yes</v>
      </c>
      <c r="T251" s="59" t="n">
        <f aca="false">IF(D251="","",ROUND(SQRT(((D251+G251)*O251/100)^2+(J251*(D251+G251)*0.09175)^2),0))</f>
        <v>64</v>
      </c>
      <c r="U251" s="32"/>
    </row>
    <row r="252" customFormat="false" ht="15" hidden="false" customHeight="false" outlineLevel="0" collapsed="false">
      <c r="A252" s="32" t="s">
        <v>418</v>
      </c>
      <c r="B252" s="32" t="s">
        <v>451</v>
      </c>
      <c r="C252" s="32" t="s">
        <v>458</v>
      </c>
      <c r="D252" s="59" t="n">
        <v>343</v>
      </c>
      <c r="E252" s="59" t="n">
        <v>320</v>
      </c>
      <c r="F252" s="68" t="n">
        <f aca="false">IF(E252="","",D252-E252)</f>
        <v>23</v>
      </c>
      <c r="G252" s="59" t="n">
        <v>286</v>
      </c>
      <c r="H252" s="59" t="n">
        <v>311</v>
      </c>
      <c r="I252" s="68" t="n">
        <f aca="false">IF(H252="","",G252-H252)</f>
        <v>-25</v>
      </c>
      <c r="J252" s="40" t="n">
        <f aca="false">IF(OR(D252="",D252+G252=0),"",D252/(D252+G252))</f>
        <v>0.545310015898251</v>
      </c>
      <c r="K252" s="40" t="n">
        <f aca="false">IF(E252="","",E252/(E252+H252))</f>
        <v>0.507131537242472</v>
      </c>
      <c r="L252" s="69" t="n">
        <f aca="false">IF(OR(K252="",J252=""),"",(J252-K252)*100)</f>
        <v>3.81784786557789</v>
      </c>
      <c r="M252" s="36" t="n">
        <v>4.0506439069246</v>
      </c>
      <c r="N252" s="36" t="n">
        <v>1.24693282341402</v>
      </c>
      <c r="O252" s="36" t="n">
        <f aca="false">SQRT(M252^2+N252^2)</f>
        <v>4.23822575222376</v>
      </c>
      <c r="P252" s="40" t="n">
        <f aca="false">IF(J252="","",MAX(0,J252-1.96*O252/100))</f>
        <v>0.462240791154666</v>
      </c>
      <c r="Q252" s="40" t="n">
        <f aca="false">IF(J252="","",MIN(1,J252+1.96*O252/100))</f>
        <v>0.628379240641837</v>
      </c>
      <c r="R252" s="32" t="str">
        <f aca="false">IF(L252="","",IF(ABS(L252)&lt;=O252,"Yes","No"))</f>
        <v>Yes</v>
      </c>
      <c r="S252" s="32" t="str">
        <f aca="false">IF(L252="","",IF(ABS(L252)&lt;=1.96*O252,"Yes","No"))</f>
        <v>Yes</v>
      </c>
      <c r="T252" s="59" t="n">
        <f aca="false">IF(D252="","",ROUND(SQRT(((D252+G252)*O252/100)^2+(J252*(D252+G252)*0.15591)^2),0))</f>
        <v>60</v>
      </c>
      <c r="U252" s="32"/>
    </row>
    <row r="253" customFormat="false" ht="15" hidden="false" customHeight="false" outlineLevel="0" collapsed="false">
      <c r="A253" s="32" t="s">
        <v>418</v>
      </c>
      <c r="B253" s="32" t="s">
        <v>451</v>
      </c>
      <c r="C253" s="32" t="s">
        <v>459</v>
      </c>
      <c r="D253" s="59" t="n">
        <v>447</v>
      </c>
      <c r="E253" s="59" t="n">
        <v>453</v>
      </c>
      <c r="F253" s="68" t="n">
        <f aca="false">IF(E253="","",D253-E253)</f>
        <v>-6</v>
      </c>
      <c r="G253" s="59" t="n">
        <v>340</v>
      </c>
      <c r="H253" s="59" t="n">
        <v>327</v>
      </c>
      <c r="I253" s="68" t="n">
        <f aca="false">IF(H253="","",G253-H253)</f>
        <v>13</v>
      </c>
      <c r="J253" s="40" t="n">
        <f aca="false">IF(OR(D253="",D253+G253=0),"",D253/(D253+G253))</f>
        <v>0.567979669631512</v>
      </c>
      <c r="K253" s="40" t="n">
        <f aca="false">IF(E253="","",E253/(E253+H253))</f>
        <v>0.580769230769231</v>
      </c>
      <c r="L253" s="69" t="n">
        <f aca="false">IF(OR(K253="",J253=""),"",(J253-K253)*100)</f>
        <v>-1.27895611377188</v>
      </c>
      <c r="M253" s="36" t="n">
        <v>2.67523719068013</v>
      </c>
      <c r="N253" s="36" t="n">
        <v>1.24693282341402</v>
      </c>
      <c r="O253" s="36" t="n">
        <f aca="false">SQRT(M253^2+N253^2)</f>
        <v>2.95156492263094</v>
      </c>
      <c r="P253" s="40" t="n">
        <f aca="false">IF(J253="","",MAX(0,J253-1.96*O253/100))</f>
        <v>0.510128997147946</v>
      </c>
      <c r="Q253" s="40" t="n">
        <f aca="false">IF(J253="","",MIN(1,J253+1.96*O253/100))</f>
        <v>0.625830342115079</v>
      </c>
      <c r="R253" s="32" t="str">
        <f aca="false">IF(L253="","",IF(ABS(L253)&lt;=O253,"Yes","No"))</f>
        <v>Yes</v>
      </c>
      <c r="S253" s="32" t="str">
        <f aca="false">IF(L253="","",IF(ABS(L253)&lt;=1.96*O253,"Yes","No"))</f>
        <v>Yes</v>
      </c>
      <c r="T253" s="59" t="n">
        <f aca="false">IF(D253="","",ROUND(SQRT(((D253+G253)*O253/100)^2+(J253*(D253+G253)*0.09175)^2),0))</f>
        <v>47</v>
      </c>
      <c r="U253" s="32"/>
    </row>
    <row r="254" customFormat="false" ht="15" hidden="false" customHeight="false" outlineLevel="0" collapsed="false">
      <c r="A254" s="32" t="s">
        <v>418</v>
      </c>
      <c r="B254" s="32" t="s">
        <v>451</v>
      </c>
      <c r="C254" s="32" t="s">
        <v>460</v>
      </c>
      <c r="D254" s="59" t="n">
        <v>316</v>
      </c>
      <c r="E254" s="59" t="n">
        <v>319</v>
      </c>
      <c r="F254" s="68" t="n">
        <f aca="false">IF(E254="","",D254-E254)</f>
        <v>-3</v>
      </c>
      <c r="G254" s="59" t="n">
        <v>226</v>
      </c>
      <c r="H254" s="59" t="n">
        <v>225</v>
      </c>
      <c r="I254" s="68" t="n">
        <f aca="false">IF(H254="","",G254-H254)</f>
        <v>1</v>
      </c>
      <c r="J254" s="40" t="n">
        <f aca="false">IF(OR(D254="",D254+G254=0),"",D254/(D254+G254))</f>
        <v>0.583025830258303</v>
      </c>
      <c r="K254" s="40" t="n">
        <f aca="false">IF(E254="","",E254/(E254+H254))</f>
        <v>0.586397058823529</v>
      </c>
      <c r="L254" s="69" t="n">
        <f aca="false">IF(OR(K254="",J254=""),"",(J254-K254)*100)</f>
        <v>-0.337122856522687</v>
      </c>
      <c r="M254" s="36" t="n">
        <v>4.0506439069246</v>
      </c>
      <c r="N254" s="36" t="n">
        <v>1.24693282341402</v>
      </c>
      <c r="O254" s="36" t="n">
        <f aca="false">SQRT(M254^2+N254^2)</f>
        <v>4.23822575222376</v>
      </c>
      <c r="P254" s="40" t="n">
        <f aca="false">IF(J254="","",MAX(0,J254-1.96*O254/100))</f>
        <v>0.499956605514717</v>
      </c>
      <c r="Q254" s="40" t="n">
        <f aca="false">IF(J254="","",MIN(1,J254+1.96*O254/100))</f>
        <v>0.666095055001888</v>
      </c>
      <c r="R254" s="32" t="str">
        <f aca="false">IF(L254="","",IF(ABS(L254)&lt;=O254,"Yes","No"))</f>
        <v>Yes</v>
      </c>
      <c r="S254" s="32" t="str">
        <f aca="false">IF(L254="","",IF(ABS(L254)&lt;=1.96*O254,"Yes","No"))</f>
        <v>Yes</v>
      </c>
      <c r="T254" s="59" t="n">
        <f aca="false">IF(D254="","",ROUND(SQRT(((D254+G254)*O254/100)^2+(J254*(D254+G254)*0.15591)^2),0))</f>
        <v>54</v>
      </c>
      <c r="U254" s="32"/>
    </row>
    <row r="255" customFormat="false" ht="15" hidden="false" customHeight="false" outlineLevel="0" collapsed="false">
      <c r="A255" s="32" t="s">
        <v>418</v>
      </c>
      <c r="B255" s="32" t="s">
        <v>451</v>
      </c>
      <c r="C255" s="32" t="s">
        <v>461</v>
      </c>
      <c r="D255" s="59" t="n">
        <v>340</v>
      </c>
      <c r="E255" s="59" t="n">
        <v>340</v>
      </c>
      <c r="F255" s="68" t="n">
        <f aca="false">IF(E255="","",D255-E255)</f>
        <v>0</v>
      </c>
      <c r="G255" s="59" t="n">
        <v>347</v>
      </c>
      <c r="H255" s="59" t="n">
        <v>357</v>
      </c>
      <c r="I255" s="68" t="n">
        <f aca="false">IF(H255="","",G255-H255)</f>
        <v>-10</v>
      </c>
      <c r="J255" s="40" t="n">
        <f aca="false">IF(OR(D255="",D255+G255=0),"",D255/(D255+G255))</f>
        <v>0.49490538573508</v>
      </c>
      <c r="K255" s="40" t="n">
        <f aca="false">IF(E255="","",E255/(E255+H255))</f>
        <v>0.487804878048781</v>
      </c>
      <c r="L255" s="69" t="n">
        <f aca="false">IF(OR(K255="",J255=""),"",(J255-K255)*100)</f>
        <v>0.710050768629961</v>
      </c>
      <c r="M255" s="36" t="n">
        <v>4.0506439069246</v>
      </c>
      <c r="N255" s="36" t="n">
        <v>1.24693282341402</v>
      </c>
      <c r="O255" s="36" t="n">
        <f aca="false">SQRT(M255^2+N255^2)</f>
        <v>4.23822575222376</v>
      </c>
      <c r="P255" s="40" t="n">
        <f aca="false">IF(J255="","",MAX(0,J255-1.96*O255/100))</f>
        <v>0.411836160991494</v>
      </c>
      <c r="Q255" s="40" t="n">
        <f aca="false">IF(J255="","",MIN(1,J255+1.96*O255/100))</f>
        <v>0.577974610478666</v>
      </c>
      <c r="R255" s="32" t="str">
        <f aca="false">IF(L255="","",IF(ABS(L255)&lt;=O255,"Yes","No"))</f>
        <v>Yes</v>
      </c>
      <c r="S255" s="32" t="str">
        <f aca="false">IF(L255="","",IF(ABS(L255)&lt;=1.96*O255,"Yes","No"))</f>
        <v>Yes</v>
      </c>
      <c r="T255" s="59" t="n">
        <f aca="false">IF(D255="","",ROUND(SQRT(((D255+G255)*O255/100)^2+(J255*(D255+G255)*0.15591)^2),0))</f>
        <v>60</v>
      </c>
      <c r="U255" s="32"/>
    </row>
    <row r="256" customFormat="false" ht="15" hidden="false" customHeight="false" outlineLevel="0" collapsed="false">
      <c r="A256" s="32" t="s">
        <v>418</v>
      </c>
      <c r="B256" s="32" t="s">
        <v>451</v>
      </c>
      <c r="C256" s="32" t="s">
        <v>462</v>
      </c>
      <c r="D256" s="59" t="n">
        <v>447</v>
      </c>
      <c r="E256" s="59" t="n">
        <v>448</v>
      </c>
      <c r="F256" s="68" t="n">
        <f aca="false">IF(E256="","",D256-E256)</f>
        <v>-1</v>
      </c>
      <c r="G256" s="59" t="n">
        <v>381</v>
      </c>
      <c r="H256" s="59" t="n">
        <v>378</v>
      </c>
      <c r="I256" s="68" t="n">
        <f aca="false">IF(H256="","",G256-H256)</f>
        <v>3</v>
      </c>
      <c r="J256" s="40" t="n">
        <f aca="false">IF(OR(D256="",D256+G256=0),"",D256/(D256+G256))</f>
        <v>0.539855072463768</v>
      </c>
      <c r="K256" s="40" t="n">
        <f aca="false">IF(E256="","",E256/(E256+H256))</f>
        <v>0.542372881355932</v>
      </c>
      <c r="L256" s="69" t="n">
        <f aca="false">IF(OR(K256="",J256=""),"",(J256-K256)*100)</f>
        <v>-0.251780889216413</v>
      </c>
      <c r="M256" s="36" t="n">
        <v>2.67523719068013</v>
      </c>
      <c r="N256" s="36" t="n">
        <v>1.24693282341402</v>
      </c>
      <c r="O256" s="36" t="n">
        <f aca="false">SQRT(M256^2+N256^2)</f>
        <v>2.95156492263094</v>
      </c>
      <c r="P256" s="40" t="n">
        <f aca="false">IF(J256="","",MAX(0,J256-1.96*O256/100))</f>
        <v>0.482004399980202</v>
      </c>
      <c r="Q256" s="40" t="n">
        <f aca="false">IF(J256="","",MIN(1,J256+1.96*O256/100))</f>
        <v>0.597705744947335</v>
      </c>
      <c r="R256" s="32" t="str">
        <f aca="false">IF(L256="","",IF(ABS(L256)&lt;=O256,"Yes","No"))</f>
        <v>Yes</v>
      </c>
      <c r="S256" s="32" t="str">
        <f aca="false">IF(L256="","",IF(ABS(L256)&lt;=1.96*O256,"Yes","No"))</f>
        <v>Yes</v>
      </c>
      <c r="T256" s="59" t="n">
        <f aca="false">IF(D256="","",ROUND(SQRT(((D256+G256)*O256/100)^2+(J256*(D256+G256)*0.09175)^2),0))</f>
        <v>48</v>
      </c>
      <c r="U256" s="32"/>
    </row>
    <row r="257" customFormat="false" ht="15" hidden="false" customHeight="false" outlineLevel="0" collapsed="false">
      <c r="A257" s="32" t="s">
        <v>418</v>
      </c>
      <c r="B257" s="32" t="s">
        <v>451</v>
      </c>
      <c r="C257" s="32" t="s">
        <v>463</v>
      </c>
      <c r="D257" s="59" t="n">
        <v>460</v>
      </c>
      <c r="E257" s="59" t="n">
        <v>440</v>
      </c>
      <c r="F257" s="68" t="n">
        <f aca="false">IF(E257="","",D257-E257)</f>
        <v>20</v>
      </c>
      <c r="G257" s="59" t="n">
        <v>352</v>
      </c>
      <c r="H257" s="59" t="n">
        <v>346</v>
      </c>
      <c r="I257" s="68" t="n">
        <f aca="false">IF(H257="","",G257-H257)</f>
        <v>6</v>
      </c>
      <c r="J257" s="40" t="n">
        <f aca="false">IF(OR(D257="",D257+G257=0),"",D257/(D257+G257))</f>
        <v>0.566502463054187</v>
      </c>
      <c r="K257" s="40" t="n">
        <f aca="false">IF(E257="","",E257/(E257+H257))</f>
        <v>0.559796437659033</v>
      </c>
      <c r="L257" s="69" t="n">
        <f aca="false">IF(OR(K257="",J257=""),"",(J257-K257)*100)</f>
        <v>0.670602539515408</v>
      </c>
      <c r="M257" s="36" t="n">
        <v>2.67523719068013</v>
      </c>
      <c r="N257" s="36" t="n">
        <v>1.24693282341402</v>
      </c>
      <c r="O257" s="36" t="n">
        <f aca="false">SQRT(M257^2+N257^2)</f>
        <v>2.95156492263094</v>
      </c>
      <c r="P257" s="40" t="n">
        <f aca="false">IF(J257="","",MAX(0,J257-1.96*O257/100))</f>
        <v>0.508651790570621</v>
      </c>
      <c r="Q257" s="40" t="n">
        <f aca="false">IF(J257="","",MIN(1,J257+1.96*O257/100))</f>
        <v>0.624353135537754</v>
      </c>
      <c r="R257" s="32" t="str">
        <f aca="false">IF(L257="","",IF(ABS(L257)&lt;=O257,"Yes","No"))</f>
        <v>Yes</v>
      </c>
      <c r="S257" s="32" t="str">
        <f aca="false">IF(L257="","",IF(ABS(L257)&lt;=1.96*O257,"Yes","No"))</f>
        <v>Yes</v>
      </c>
      <c r="T257" s="59" t="n">
        <f aca="false">IF(D257="","",ROUND(SQRT(((D257+G257)*O257/100)^2+(J257*(D257+G257)*0.09175)^2),0))</f>
        <v>49</v>
      </c>
      <c r="U257" s="32"/>
    </row>
    <row r="258" customFormat="false" ht="15" hidden="false" customHeight="false" outlineLevel="0" collapsed="false">
      <c r="A258" s="32" t="s">
        <v>418</v>
      </c>
      <c r="B258" s="32" t="s">
        <v>451</v>
      </c>
      <c r="C258" s="32" t="s">
        <v>464</v>
      </c>
      <c r="D258" s="59" t="n">
        <v>435</v>
      </c>
      <c r="E258" s="59" t="n">
        <v>439</v>
      </c>
      <c r="F258" s="68" t="n">
        <f aca="false">IF(E258="","",D258-E258)</f>
        <v>-4</v>
      </c>
      <c r="G258" s="59" t="n">
        <v>443</v>
      </c>
      <c r="H258" s="59" t="n">
        <v>447</v>
      </c>
      <c r="I258" s="68" t="n">
        <f aca="false">IF(H258="","",G258-H258)</f>
        <v>-4</v>
      </c>
      <c r="J258" s="40" t="n">
        <f aca="false">IF(OR(D258="",D258+G258=0),"",D258/(D258+G258))</f>
        <v>0.495444191343964</v>
      </c>
      <c r="K258" s="40" t="n">
        <f aca="false">IF(E258="","",E258/(E258+H258))</f>
        <v>0.49548532731377</v>
      </c>
      <c r="L258" s="69" t="n">
        <f aca="false">IF(OR(K258="",J258=""),"",(J258-K258)*100)</f>
        <v>-0.00411359698062053</v>
      </c>
      <c r="M258" s="36" t="n">
        <v>2.67523719068013</v>
      </c>
      <c r="N258" s="36" t="n">
        <v>1.24693282341402</v>
      </c>
      <c r="O258" s="36" t="n">
        <f aca="false">SQRT(M258^2+N258^2)</f>
        <v>2.95156492263094</v>
      </c>
      <c r="P258" s="40" t="n">
        <f aca="false">IF(J258="","",MAX(0,J258-1.96*O258/100))</f>
        <v>0.437593518860397</v>
      </c>
      <c r="Q258" s="40" t="n">
        <f aca="false">IF(J258="","",MIN(1,J258+1.96*O258/100))</f>
        <v>0.55329486382753</v>
      </c>
      <c r="R258" s="32" t="str">
        <f aca="false">IF(L258="","",IF(ABS(L258)&lt;=O258,"Yes","No"))</f>
        <v>Yes</v>
      </c>
      <c r="S258" s="32" t="str">
        <f aca="false">IF(L258="","",IF(ABS(L258)&lt;=1.96*O258,"Yes","No"))</f>
        <v>Yes</v>
      </c>
      <c r="T258" s="59" t="n">
        <f aca="false">IF(D258="","",ROUND(SQRT(((D258+G258)*O258/100)^2+(J258*(D258+G258)*0.09175)^2),0))</f>
        <v>48</v>
      </c>
      <c r="U258" s="32"/>
    </row>
    <row r="259" customFormat="false" ht="15" hidden="false" customHeight="false" outlineLevel="0" collapsed="false">
      <c r="A259" s="32" t="s">
        <v>418</v>
      </c>
      <c r="B259" s="32" t="s">
        <v>451</v>
      </c>
      <c r="C259" s="32" t="s">
        <v>465</v>
      </c>
      <c r="D259" s="59" t="n">
        <v>799</v>
      </c>
      <c r="E259" s="59" t="n">
        <v>915</v>
      </c>
      <c r="F259" s="68" t="n">
        <f aca="false">IF(E259="","",D259-E259)</f>
        <v>-116</v>
      </c>
      <c r="G259" s="59" t="n">
        <v>720</v>
      </c>
      <c r="H259" s="59" t="n">
        <v>693</v>
      </c>
      <c r="I259" s="68" t="n">
        <f aca="false">IF(H259="","",G259-H259)</f>
        <v>27</v>
      </c>
      <c r="J259" s="40" t="n">
        <f aca="false">IF(OR(D259="",D259+G259=0),"",D259/(D259+G259))</f>
        <v>0.526003949967084</v>
      </c>
      <c r="K259" s="40" t="n">
        <f aca="false">IF(E259="","",E259/(E259+H259))</f>
        <v>0.569029850746269</v>
      </c>
      <c r="L259" s="69" t="n">
        <f aca="false">IF(OR(K259="",J259=""),"",(J259-K259)*100)</f>
        <v>-4.3025900779185</v>
      </c>
      <c r="M259" s="36" t="n">
        <v>2.38127468065176</v>
      </c>
      <c r="N259" s="36" t="n">
        <v>1.24693282341402</v>
      </c>
      <c r="O259" s="36" t="n">
        <f aca="false">SQRT(M259^2+N259^2)</f>
        <v>2.68799378176743</v>
      </c>
      <c r="P259" s="40" t="n">
        <f aca="false">IF(J259="","",MAX(0,J259-1.96*O259/100))</f>
        <v>0.473319271844442</v>
      </c>
      <c r="Q259" s="40" t="n">
        <f aca="false">IF(J259="","",MIN(1,J259+1.96*O259/100))</f>
        <v>0.578688628089725</v>
      </c>
      <c r="R259" s="32" t="str">
        <f aca="false">IF(L259="","",IF(ABS(L259)&lt;=O259,"Yes","No"))</f>
        <v>No</v>
      </c>
      <c r="S259" s="32" t="str">
        <f aca="false">IF(L259="","",IF(ABS(L259)&lt;=1.96*O259,"Yes","No"))</f>
        <v>Yes</v>
      </c>
      <c r="T259" s="59" t="n">
        <f aca="false">IF(D259="","",ROUND(SQRT(((D259+G259)*O259/100)^2+(J259*(D259+G259)*0.08345)^2),0))</f>
        <v>78</v>
      </c>
      <c r="U259" s="32"/>
    </row>
    <row r="260" customFormat="false" ht="15" hidden="false" customHeight="false" outlineLevel="0" collapsed="false">
      <c r="A260" s="32" t="s">
        <v>418</v>
      </c>
      <c r="B260" s="32" t="s">
        <v>451</v>
      </c>
      <c r="C260" s="32" t="s">
        <v>466</v>
      </c>
      <c r="D260" s="59" t="n">
        <v>495</v>
      </c>
      <c r="E260" s="59" t="n">
        <v>488</v>
      </c>
      <c r="F260" s="68" t="n">
        <f aca="false">IF(E260="","",D260-E260)</f>
        <v>7</v>
      </c>
      <c r="G260" s="59" t="n">
        <v>562</v>
      </c>
      <c r="H260" s="59" t="n">
        <v>539</v>
      </c>
      <c r="I260" s="68" t="n">
        <f aca="false">IF(H260="","",G260-H260)</f>
        <v>23</v>
      </c>
      <c r="J260" s="40" t="n">
        <f aca="false">IF(OR(D260="",D260+G260=0),"",D260/(D260+G260))</f>
        <v>0.468306527909177</v>
      </c>
      <c r="K260" s="40" t="n">
        <f aca="false">IF(E260="","",E260/(E260+H260))</f>
        <v>0.475170399221032</v>
      </c>
      <c r="L260" s="69" t="n">
        <f aca="false">IF(OR(K260="",J260=""),"",(J260-K260)*100)</f>
        <v>-0.686387131185523</v>
      </c>
      <c r="M260" s="36" t="n">
        <v>2.67523719068013</v>
      </c>
      <c r="N260" s="36" t="n">
        <v>1.24693282341402</v>
      </c>
      <c r="O260" s="36" t="n">
        <f aca="false">SQRT(M260^2+N260^2)</f>
        <v>2.95156492263094</v>
      </c>
      <c r="P260" s="40" t="n">
        <f aca="false">IF(J260="","",MAX(0,J260-1.96*O260/100))</f>
        <v>0.410455855425611</v>
      </c>
      <c r="Q260" s="40" t="n">
        <f aca="false">IF(J260="","",MIN(1,J260+1.96*O260/100))</f>
        <v>0.526157200392743</v>
      </c>
      <c r="R260" s="32" t="str">
        <f aca="false">IF(L260="","",IF(ABS(L260)&lt;=O260,"Yes","No"))</f>
        <v>Yes</v>
      </c>
      <c r="S260" s="32" t="str">
        <f aca="false">IF(L260="","",IF(ABS(L260)&lt;=1.96*O260,"Yes","No"))</f>
        <v>Yes</v>
      </c>
      <c r="T260" s="59" t="n">
        <f aca="false">IF(D260="","",ROUND(SQRT(((D260+G260)*O260/100)^2+(J260*(D260+G260)*0.09175)^2),0))</f>
        <v>55</v>
      </c>
      <c r="U260" s="32"/>
    </row>
    <row r="261" customFormat="false" ht="15" hidden="false" customHeight="false" outlineLevel="0" collapsed="false">
      <c r="A261" s="32" t="s">
        <v>418</v>
      </c>
      <c r="B261" s="32" t="s">
        <v>451</v>
      </c>
      <c r="C261" s="32" t="s">
        <v>467</v>
      </c>
      <c r="D261" s="59" t="n">
        <v>506</v>
      </c>
      <c r="E261" s="59" t="n">
        <v>489</v>
      </c>
      <c r="F261" s="68" t="n">
        <f aca="false">IF(E261="","",D261-E261)</f>
        <v>17</v>
      </c>
      <c r="G261" s="59" t="n">
        <v>503</v>
      </c>
      <c r="H261" s="59" t="n">
        <v>491</v>
      </c>
      <c r="I261" s="68" t="n">
        <f aca="false">IF(H261="","",G261-H261)</f>
        <v>12</v>
      </c>
      <c r="J261" s="40" t="n">
        <f aca="false">IF(OR(D261="",D261+G261=0),"",D261/(D261+G261))</f>
        <v>0.501486620416254</v>
      </c>
      <c r="K261" s="40" t="n">
        <f aca="false">IF(E261="","",E261/(E261+H261))</f>
        <v>0.498979591836735</v>
      </c>
      <c r="L261" s="69" t="n">
        <f aca="false">IF(OR(K261="",J261=""),"",(J261-K261)*100)</f>
        <v>0.250702857951901</v>
      </c>
      <c r="M261" s="36" t="n">
        <v>2.67523719068013</v>
      </c>
      <c r="N261" s="36" t="n">
        <v>1.24693282341402</v>
      </c>
      <c r="O261" s="36" t="n">
        <f aca="false">SQRT(M261^2+N261^2)</f>
        <v>2.95156492263094</v>
      </c>
      <c r="P261" s="40" t="n">
        <f aca="false">IF(J261="","",MAX(0,J261-1.96*O261/100))</f>
        <v>0.443635947932687</v>
      </c>
      <c r="Q261" s="40" t="n">
        <f aca="false">IF(J261="","",MIN(1,J261+1.96*O261/100))</f>
        <v>0.55933729289982</v>
      </c>
      <c r="R261" s="32" t="str">
        <f aca="false">IF(L261="","",IF(ABS(L261)&lt;=O261,"Yes","No"))</f>
        <v>Yes</v>
      </c>
      <c r="S261" s="32" t="str">
        <f aca="false">IF(L261="","",IF(ABS(L261)&lt;=1.96*O261,"Yes","No"))</f>
        <v>Yes</v>
      </c>
      <c r="T261" s="59" t="n">
        <f aca="false">IF(D261="","",ROUND(SQRT(((D261+G261)*O261/100)^2+(J261*(D261+G261)*0.09175)^2),0))</f>
        <v>55</v>
      </c>
      <c r="U261" s="32"/>
    </row>
    <row r="262" customFormat="false" ht="15" hidden="false" customHeight="false" outlineLevel="0" collapsed="false">
      <c r="A262" s="32" t="s">
        <v>418</v>
      </c>
      <c r="B262" s="32" t="s">
        <v>451</v>
      </c>
      <c r="C262" s="32" t="s">
        <v>468</v>
      </c>
      <c r="D262" s="59" t="n">
        <v>522</v>
      </c>
      <c r="E262" s="59" t="n">
        <v>510</v>
      </c>
      <c r="F262" s="68" t="n">
        <f aca="false">IF(E262="","",D262-E262)</f>
        <v>12</v>
      </c>
      <c r="G262" s="59" t="n">
        <v>471</v>
      </c>
      <c r="H262" s="59" t="n">
        <v>477</v>
      </c>
      <c r="I262" s="68" t="n">
        <f aca="false">IF(H262="","",G262-H262)</f>
        <v>-6</v>
      </c>
      <c r="J262" s="40" t="n">
        <f aca="false">IF(OR(D262="",D262+G262=0),"",D262/(D262+G262))</f>
        <v>0.525679758308157</v>
      </c>
      <c r="K262" s="40" t="n">
        <f aca="false">IF(E262="","",E262/(E262+H262))</f>
        <v>0.516717325227964</v>
      </c>
      <c r="L262" s="69" t="n">
        <f aca="false">IF(OR(K262="",J262=""),"",(J262-K262)*100)</f>
        <v>0.896243308019351</v>
      </c>
      <c r="M262" s="36" t="n">
        <v>2.67523719068013</v>
      </c>
      <c r="N262" s="36" t="n">
        <v>1.24693282341402</v>
      </c>
      <c r="O262" s="36" t="n">
        <f aca="false">SQRT(M262^2+N262^2)</f>
        <v>2.95156492263094</v>
      </c>
      <c r="P262" s="40" t="n">
        <f aca="false">IF(J262="","",MAX(0,J262-1.96*O262/100))</f>
        <v>0.467829085824591</v>
      </c>
      <c r="Q262" s="40" t="n">
        <f aca="false">IF(J262="","",MIN(1,J262+1.96*O262/100))</f>
        <v>0.583530430791724</v>
      </c>
      <c r="R262" s="32" t="str">
        <f aca="false">IF(L262="","",IF(ABS(L262)&lt;=O262,"Yes","No"))</f>
        <v>Yes</v>
      </c>
      <c r="S262" s="32" t="str">
        <f aca="false">IF(L262="","",IF(ABS(L262)&lt;=1.96*O262,"Yes","No"))</f>
        <v>Yes</v>
      </c>
      <c r="T262" s="59" t="n">
        <f aca="false">IF(D262="","",ROUND(SQRT(((D262+G262)*O262/100)^2+(J262*(D262+G262)*0.09175)^2),0))</f>
        <v>56</v>
      </c>
      <c r="U262" s="32"/>
    </row>
    <row r="263" customFormat="false" ht="15" hidden="false" customHeight="false" outlineLevel="0" collapsed="false">
      <c r="A263" s="32" t="s">
        <v>418</v>
      </c>
      <c r="B263" s="32" t="s">
        <v>469</v>
      </c>
      <c r="C263" s="32" t="s">
        <v>470</v>
      </c>
      <c r="D263" s="59" t="n">
        <v>808</v>
      </c>
      <c r="E263" s="59" t="n">
        <v>858</v>
      </c>
      <c r="F263" s="68" t="n">
        <f aca="false">IF(E263="","",D263-E263)</f>
        <v>-50</v>
      </c>
      <c r="G263" s="59" t="n">
        <v>1493</v>
      </c>
      <c r="H263" s="59" t="n">
        <v>1442</v>
      </c>
      <c r="I263" s="68" t="n">
        <f aca="false">IF(H263="","",G263-H263)</f>
        <v>51</v>
      </c>
      <c r="J263" s="40" t="n">
        <f aca="false">IF(OR(D263="",D263+G263=0),"",D263/(D263+G263))</f>
        <v>0.351151673185572</v>
      </c>
      <c r="K263" s="40" t="n">
        <f aca="false">IF(E263="","",E263/(E263+H263))</f>
        <v>0.37304347826087</v>
      </c>
      <c r="L263" s="69" t="n">
        <f aca="false">IF(OR(K263="",J263=""),"",(J263-K263)*100)</f>
        <v>-2.18918050752981</v>
      </c>
      <c r="M263" s="36" t="n">
        <v>2.38127468065176</v>
      </c>
      <c r="N263" s="36" t="n">
        <v>1.24693282341402</v>
      </c>
      <c r="O263" s="36" t="n">
        <f aca="false">SQRT(M263^2+N263^2)</f>
        <v>2.68799378176743</v>
      </c>
      <c r="P263" s="40" t="n">
        <f aca="false">IF(J263="","",MAX(0,J263-1.96*O263/100))</f>
        <v>0.29846699506293</v>
      </c>
      <c r="Q263" s="40" t="n">
        <f aca="false">IF(J263="","",MIN(1,J263+1.96*O263/100))</f>
        <v>0.403836351308213</v>
      </c>
      <c r="R263" s="32" t="str">
        <f aca="false">IF(L263="","",IF(ABS(L263)&lt;=O263,"Yes","No"))</f>
        <v>Yes</v>
      </c>
      <c r="S263" s="32" t="str">
        <f aca="false">IF(L263="","",IF(ABS(L263)&lt;=1.96*O263,"Yes","No"))</f>
        <v>Yes</v>
      </c>
      <c r="T263" s="59" t="n">
        <f aca="false">IF(D263="","",ROUND(SQRT(((D263+G263)*O263/100)^2+(J263*(D263+G263)*0.08345)^2),0))</f>
        <v>91</v>
      </c>
      <c r="U263" s="32"/>
    </row>
    <row r="264" customFormat="false" ht="15" hidden="false" customHeight="false" outlineLevel="0" collapsed="false">
      <c r="A264" s="32" t="s">
        <v>418</v>
      </c>
      <c r="B264" s="32" t="s">
        <v>469</v>
      </c>
      <c r="C264" s="32" t="s">
        <v>471</v>
      </c>
      <c r="D264" s="59" t="n">
        <v>781</v>
      </c>
      <c r="E264" s="59" t="n">
        <v>776</v>
      </c>
      <c r="F264" s="68" t="n">
        <f aca="false">IF(E264="","",D264-E264)</f>
        <v>5</v>
      </c>
      <c r="G264" s="59" t="n">
        <v>1145</v>
      </c>
      <c r="H264" s="59" t="n">
        <v>1181</v>
      </c>
      <c r="I264" s="68" t="n">
        <f aca="false">IF(H264="","",G264-H264)</f>
        <v>-36</v>
      </c>
      <c r="J264" s="40" t="n">
        <f aca="false">IF(OR(D264="",D264+G264=0),"",D264/(D264+G264))</f>
        <v>0.405503634475597</v>
      </c>
      <c r="K264" s="40" t="n">
        <f aca="false">IF(E264="","",E264/(E264+H264))</f>
        <v>0.396525293817067</v>
      </c>
      <c r="L264" s="69" t="n">
        <f aca="false">IF(OR(K264="",J264=""),"",(J264-K264)*100)</f>
        <v>0.89783406585302</v>
      </c>
      <c r="M264" s="36" t="n">
        <v>2.38127468065176</v>
      </c>
      <c r="N264" s="36" t="n">
        <v>1.24693282341402</v>
      </c>
      <c r="O264" s="36" t="n">
        <f aca="false">SQRT(M264^2+N264^2)</f>
        <v>2.68799378176743</v>
      </c>
      <c r="P264" s="40" t="n">
        <f aca="false">IF(J264="","",MAX(0,J264-1.96*O264/100))</f>
        <v>0.352818956352955</v>
      </c>
      <c r="Q264" s="40" t="n">
        <f aca="false">IF(J264="","",MIN(1,J264+1.96*O264/100))</f>
        <v>0.458188312598239</v>
      </c>
      <c r="R264" s="32" t="str">
        <f aca="false">IF(L264="","",IF(ABS(L264)&lt;=O264,"Yes","No"))</f>
        <v>Yes</v>
      </c>
      <c r="S264" s="32" t="str">
        <f aca="false">IF(L264="","",IF(ABS(L264)&lt;=1.96*O264,"Yes","No"))</f>
        <v>Yes</v>
      </c>
      <c r="T264" s="59" t="n">
        <f aca="false">IF(D264="","",ROUND(SQRT(((D264+G264)*O264/100)^2+(J264*(D264+G264)*0.08345)^2),0))</f>
        <v>83</v>
      </c>
      <c r="U264" s="32"/>
    </row>
    <row r="265" customFormat="false" ht="15" hidden="false" customHeight="false" outlineLevel="0" collapsed="false">
      <c r="A265" s="32" t="s">
        <v>418</v>
      </c>
      <c r="B265" s="32" t="s">
        <v>469</v>
      </c>
      <c r="C265" s="32" t="s">
        <v>472</v>
      </c>
      <c r="D265" s="59" t="n">
        <v>386</v>
      </c>
      <c r="E265" s="59" t="n">
        <v>354</v>
      </c>
      <c r="F265" s="68" t="n">
        <f aca="false">IF(E265="","",D265-E265)</f>
        <v>32</v>
      </c>
      <c r="G265" s="59" t="n">
        <v>772</v>
      </c>
      <c r="H265" s="59" t="n">
        <v>762</v>
      </c>
      <c r="I265" s="68" t="n">
        <f aca="false">IF(H265="","",G265-H265)</f>
        <v>10</v>
      </c>
      <c r="J265" s="40" t="n">
        <f aca="false">IF(OR(D265="",D265+G265=0),"",D265/(D265+G265))</f>
        <v>0.333333333333333</v>
      </c>
      <c r="K265" s="40" t="n">
        <f aca="false">IF(E265="","",E265/(E265+H265))</f>
        <v>0.317204301075269</v>
      </c>
      <c r="L265" s="69" t="n">
        <f aca="false">IF(OR(K265="",J265=""),"",(J265-K265)*100)</f>
        <v>1.61290322580645</v>
      </c>
      <c r="M265" s="36" t="n">
        <v>2.67523719068013</v>
      </c>
      <c r="N265" s="36" t="n">
        <v>1.24693282341402</v>
      </c>
      <c r="O265" s="36" t="n">
        <f aca="false">SQRT(M265^2+N265^2)</f>
        <v>2.95156492263094</v>
      </c>
      <c r="P265" s="40" t="n">
        <f aca="false">IF(J265="","",MAX(0,J265-1.96*O265/100))</f>
        <v>0.275482660849767</v>
      </c>
      <c r="Q265" s="40" t="n">
        <f aca="false">IF(J265="","",MIN(1,J265+1.96*O265/100))</f>
        <v>0.3911840058169</v>
      </c>
      <c r="R265" s="32" t="str">
        <f aca="false">IF(L265="","",IF(ABS(L265)&lt;=O265,"Yes","No"))</f>
        <v>Yes</v>
      </c>
      <c r="S265" s="32" t="str">
        <f aca="false">IF(L265="","",IF(ABS(L265)&lt;=1.96*O265,"Yes","No"))</f>
        <v>Yes</v>
      </c>
      <c r="T265" s="59" t="n">
        <f aca="false">IF(D265="","",ROUND(SQRT(((D265+G265)*O265/100)^2+(J265*(D265+G265)*0.09175)^2),0))</f>
        <v>49</v>
      </c>
      <c r="U265" s="32"/>
    </row>
    <row r="266" customFormat="false" ht="15" hidden="false" customHeight="false" outlineLevel="0" collapsed="false">
      <c r="A266" s="32" t="s">
        <v>418</v>
      </c>
      <c r="B266" s="32" t="s">
        <v>473</v>
      </c>
      <c r="C266" s="32" t="s">
        <v>473</v>
      </c>
      <c r="D266" s="59" t="n">
        <v>49</v>
      </c>
      <c r="E266" s="59" t="n">
        <v>39</v>
      </c>
      <c r="F266" s="68" t="n">
        <f aca="false">IF(E266="","",D266-E266)</f>
        <v>10</v>
      </c>
      <c r="G266" s="59" t="n">
        <v>71</v>
      </c>
      <c r="H266" s="59" t="n">
        <v>79</v>
      </c>
      <c r="I266" s="68" t="n">
        <f aca="false">IF(H266="","",G266-H266)</f>
        <v>-8</v>
      </c>
      <c r="J266" s="40" t="n">
        <f aca="false">IF(OR(D266="",D266+G266=0),"",D266/(D266+G266))</f>
        <v>0.408333333333333</v>
      </c>
      <c r="K266" s="40" t="n">
        <f aca="false">IF(E266="","",E266/(E266+H266))</f>
        <v>0.330508474576271</v>
      </c>
      <c r="L266" s="69" t="n">
        <f aca="false">IF(OR(K266="",J266=""),"",(J266-K266)*100)</f>
        <v>7.78248587570621</v>
      </c>
      <c r="M266" s="36" t="n">
        <v>4.0506439069246</v>
      </c>
      <c r="N266" s="36" t="n">
        <v>1.24693282341402</v>
      </c>
      <c r="O266" s="36" t="n">
        <f aca="false">SQRT(M266^2+N266^2)</f>
        <v>4.23822575222376</v>
      </c>
      <c r="P266" s="40" t="n">
        <f aca="false">IF(J266="","",MAX(0,J266-1.96*O266/100))</f>
        <v>0.325264108589748</v>
      </c>
      <c r="Q266" s="40" t="n">
        <f aca="false">IF(J266="","",MIN(1,J266+1.96*O266/100))</f>
        <v>0.491402558076919</v>
      </c>
      <c r="R266" s="32" t="str">
        <f aca="false">IF(L266="","",IF(ABS(L266)&lt;=O266,"Yes","No"))</f>
        <v>No</v>
      </c>
      <c r="S266" s="32" t="str">
        <f aca="false">IF(L266="","",IF(ABS(L266)&lt;=1.96*O266,"Yes","No"))</f>
        <v>Yes</v>
      </c>
      <c r="T266" s="59" t="n">
        <f aca="false">IF(D266="","",ROUND(SQRT(((D266+G266)*O266/100)^2+(J266*(D266+G266)*0.15591)^2),0))</f>
        <v>9</v>
      </c>
      <c r="U266" s="32"/>
    </row>
    <row r="267" customFormat="false" ht="15" hidden="false" customHeight="false" outlineLevel="0" collapsed="false">
      <c r="A267" s="32" t="s">
        <v>418</v>
      </c>
      <c r="B267" s="32" t="s">
        <v>474</v>
      </c>
      <c r="C267" s="32" t="s">
        <v>475</v>
      </c>
      <c r="D267" s="59" t="n">
        <v>584</v>
      </c>
      <c r="E267" s="59" t="n">
        <v>527</v>
      </c>
      <c r="F267" s="68" t="n">
        <f aca="false">IF(E267="","",D267-E267)</f>
        <v>57</v>
      </c>
      <c r="G267" s="59" t="n">
        <v>867</v>
      </c>
      <c r="H267" s="59" t="n">
        <v>867</v>
      </c>
      <c r="I267" s="68" t="n">
        <f aca="false">IF(H267="","",G267-H267)</f>
        <v>0</v>
      </c>
      <c r="J267" s="40" t="n">
        <f aca="false">IF(OR(D267="",D267+G267=0),"",D267/(D267+G267))</f>
        <v>0.402481047553411</v>
      </c>
      <c r="K267" s="40" t="n">
        <f aca="false">IF(E267="","",E267/(E267+H267))</f>
        <v>0.378048780487805</v>
      </c>
      <c r="L267" s="69" t="n">
        <f aca="false">IF(OR(K267="",J267=""),"",(J267-K267)*100)</f>
        <v>2.44322670656066</v>
      </c>
      <c r="M267" s="36" t="n">
        <v>2.38127468065176</v>
      </c>
      <c r="N267" s="36" t="n">
        <v>1.24693282341402</v>
      </c>
      <c r="O267" s="36" t="n">
        <f aca="false">SQRT(M267^2+N267^2)</f>
        <v>2.68799378176743</v>
      </c>
      <c r="P267" s="40" t="n">
        <f aca="false">IF(J267="","",MAX(0,J267-1.96*O267/100))</f>
        <v>0.34979636943077</v>
      </c>
      <c r="Q267" s="40" t="n">
        <f aca="false">IF(J267="","",MIN(1,J267+1.96*O267/100))</f>
        <v>0.455165725676053</v>
      </c>
      <c r="R267" s="32" t="str">
        <f aca="false">IF(L267="","",IF(ABS(L267)&lt;=O267,"Yes","No"))</f>
        <v>Yes</v>
      </c>
      <c r="S267" s="32" t="str">
        <f aca="false">IF(L267="","",IF(ABS(L267)&lt;=1.96*O267,"Yes","No"))</f>
        <v>Yes</v>
      </c>
      <c r="T267" s="59" t="n">
        <f aca="false">IF(D267="","",ROUND(SQRT(((D267+G267)*O267/100)^2+(J267*(D267+G267)*0.08345)^2),0))</f>
        <v>62</v>
      </c>
      <c r="U267" s="32"/>
    </row>
    <row r="268" customFormat="false" ht="15" hidden="false" customHeight="false" outlineLevel="0" collapsed="false">
      <c r="A268" s="32" t="s">
        <v>418</v>
      </c>
      <c r="B268" s="32" t="s">
        <v>474</v>
      </c>
      <c r="C268" s="32" t="s">
        <v>476</v>
      </c>
      <c r="D268" s="59" t="n">
        <v>671</v>
      </c>
      <c r="E268" s="59" t="n">
        <v>688</v>
      </c>
      <c r="F268" s="68" t="n">
        <f aca="false">IF(E268="","",D268-E268)</f>
        <v>-17</v>
      </c>
      <c r="G268" s="59" t="n">
        <v>947</v>
      </c>
      <c r="H268" s="59" t="n">
        <v>917</v>
      </c>
      <c r="I268" s="68" t="n">
        <f aca="false">IF(H268="","",G268-H268)</f>
        <v>30</v>
      </c>
      <c r="J268" s="40" t="n">
        <f aca="false">IF(OR(D268="",D268+G268=0),"",D268/(D268+G268))</f>
        <v>0.414709517923362</v>
      </c>
      <c r="K268" s="40" t="n">
        <f aca="false">IF(E268="","",E268/(E268+H268))</f>
        <v>0.428660436137072</v>
      </c>
      <c r="L268" s="69" t="n">
        <f aca="false">IF(OR(K268="",J268=""),"",(J268-K268)*100)</f>
        <v>-1.39509182137095</v>
      </c>
      <c r="M268" s="36" t="n">
        <v>2.38127468065176</v>
      </c>
      <c r="N268" s="36" t="n">
        <v>1.24693282341402</v>
      </c>
      <c r="O268" s="36" t="n">
        <f aca="false">SQRT(M268^2+N268^2)</f>
        <v>2.68799378176743</v>
      </c>
      <c r="P268" s="40" t="n">
        <f aca="false">IF(J268="","",MAX(0,J268-1.96*O268/100))</f>
        <v>0.362024839800721</v>
      </c>
      <c r="Q268" s="40" t="n">
        <f aca="false">IF(J268="","",MIN(1,J268+1.96*O268/100))</f>
        <v>0.467394196046004</v>
      </c>
      <c r="R268" s="32" t="str">
        <f aca="false">IF(L268="","",IF(ABS(L268)&lt;=O268,"Yes","No"))</f>
        <v>Yes</v>
      </c>
      <c r="S268" s="32" t="str">
        <f aca="false">IF(L268="","",IF(ABS(L268)&lt;=1.96*O268,"Yes","No"))</f>
        <v>Yes</v>
      </c>
      <c r="T268" s="59" t="n">
        <f aca="false">IF(D268="","",ROUND(SQRT(((D268+G268)*O268/100)^2+(J268*(D268+G268)*0.08345)^2),0))</f>
        <v>71</v>
      </c>
      <c r="U268" s="32"/>
    </row>
    <row r="269" customFormat="false" ht="15" hidden="false" customHeight="false" outlineLevel="0" collapsed="false">
      <c r="A269" s="32" t="s">
        <v>418</v>
      </c>
      <c r="B269" s="32" t="s">
        <v>477</v>
      </c>
      <c r="C269" s="32" t="s">
        <v>477</v>
      </c>
      <c r="D269" s="59" t="n">
        <v>198</v>
      </c>
      <c r="E269" s="59" t="n">
        <v>166</v>
      </c>
      <c r="F269" s="68" t="n">
        <f aca="false">IF(E269="","",D269-E269)</f>
        <v>32</v>
      </c>
      <c r="G269" s="59" t="n">
        <v>314</v>
      </c>
      <c r="H269" s="59" t="n">
        <v>332</v>
      </c>
      <c r="I269" s="68" t="n">
        <f aca="false">IF(H269="","",G269-H269)</f>
        <v>-18</v>
      </c>
      <c r="J269" s="40" t="n">
        <f aca="false">IF(OR(D269="",D269+G269=0),"",D269/(D269+G269))</f>
        <v>0.38671875</v>
      </c>
      <c r="K269" s="40" t="n">
        <f aca="false">IF(E269="","",E269/(E269+H269))</f>
        <v>0.333333333333333</v>
      </c>
      <c r="L269" s="69" t="n">
        <f aca="false">IF(OR(K269="",J269=""),"",(J269-K269)*100)</f>
        <v>5.33854166666667</v>
      </c>
      <c r="M269" s="36" t="n">
        <v>4.0506439069246</v>
      </c>
      <c r="N269" s="36" t="n">
        <v>1.24693282341402</v>
      </c>
      <c r="O269" s="36" t="n">
        <f aca="false">SQRT(M269^2+N269^2)</f>
        <v>4.23822575222376</v>
      </c>
      <c r="P269" s="40" t="n">
        <f aca="false">IF(J269="","",MAX(0,J269-1.96*O269/100))</f>
        <v>0.303649525256414</v>
      </c>
      <c r="Q269" s="40" t="n">
        <f aca="false">IF(J269="","",MIN(1,J269+1.96*O269/100))</f>
        <v>0.469787974743586</v>
      </c>
      <c r="R269" s="32" t="str">
        <f aca="false">IF(L269="","",IF(ABS(L269)&lt;=O269,"Yes","No"))</f>
        <v>No</v>
      </c>
      <c r="S269" s="32" t="str">
        <f aca="false">IF(L269="","",IF(ABS(L269)&lt;=1.96*O269,"Yes","No"))</f>
        <v>Yes</v>
      </c>
      <c r="T269" s="59" t="n">
        <f aca="false">IF(D269="","",ROUND(SQRT(((D269+G269)*O269/100)^2+(J269*(D269+G269)*0.15591)^2),0))</f>
        <v>38</v>
      </c>
      <c r="U269" s="32"/>
    </row>
    <row r="270" customFormat="false" ht="15" hidden="false" customHeight="false" outlineLevel="0" collapsed="false">
      <c r="A270" s="32" t="s">
        <v>418</v>
      </c>
      <c r="B270" s="32" t="s">
        <v>478</v>
      </c>
      <c r="C270" s="32" t="s">
        <v>479</v>
      </c>
      <c r="D270" s="59" t="n">
        <v>339</v>
      </c>
      <c r="E270" s="59"/>
      <c r="F270" s="68" t="str">
        <f aca="false">IF(E270="","",D270-E270)</f>
        <v/>
      </c>
      <c r="G270" s="59" t="n">
        <v>131</v>
      </c>
      <c r="H270" s="59"/>
      <c r="I270" s="68" t="str">
        <f aca="false">IF(H270="","",G270-H270)</f>
        <v/>
      </c>
      <c r="J270" s="40" t="n">
        <f aca="false">IF(OR(D270="",D270+G270=0),"",D270/(D270+G270))</f>
        <v>0.721276595744681</v>
      </c>
      <c r="K270" s="40" t="str">
        <f aca="false">IF(E270="","",E270/(E270+H270))</f>
        <v/>
      </c>
      <c r="L270" s="69" t="str">
        <f aca="false">IF(OR(K270="",J270=""),"",(J270-K270)*100)</f>
        <v/>
      </c>
      <c r="M270" s="36" t="n">
        <v>4.0506439069246</v>
      </c>
      <c r="N270" s="36" t="n">
        <v>1.24693282341402</v>
      </c>
      <c r="O270" s="36" t="n">
        <f aca="false">SQRT(M270^2+N270^2)</f>
        <v>4.23822575222376</v>
      </c>
      <c r="P270" s="40" t="n">
        <f aca="false">IF(J270="","",MAX(0,J270-1.96*O270/100))</f>
        <v>0.638207371001095</v>
      </c>
      <c r="Q270" s="40" t="n">
        <f aca="false">IF(J270="","",MIN(1,J270+1.96*O270/100))</f>
        <v>0.804345820488267</v>
      </c>
      <c r="R270" s="32" t="str">
        <f aca="false">IF(L270="","",IF(ABS(L270)&lt;=O270,"Yes","No"))</f>
        <v/>
      </c>
      <c r="S270" s="32" t="str">
        <f aca="false">IF(L270="","",IF(ABS(L270)&lt;=1.96*O270,"Yes","No"))</f>
        <v/>
      </c>
      <c r="T270" s="59" t="n">
        <f aca="false">IF(D270="","",ROUND(SQRT(((D270+G270)*O270/100)^2+(J270*(D270+G270)*0.15591)^2),0))</f>
        <v>56</v>
      </c>
      <c r="U270" s="32" t="s">
        <v>787</v>
      </c>
    </row>
    <row r="271" customFormat="false" ht="15" hidden="false" customHeight="false" outlineLevel="0" collapsed="false">
      <c r="A271" s="32" t="s">
        <v>418</v>
      </c>
      <c r="B271" s="32" t="s">
        <v>478</v>
      </c>
      <c r="C271" s="32" t="s">
        <v>480</v>
      </c>
      <c r="D271" s="59" t="n">
        <v>587</v>
      </c>
      <c r="E271" s="59" t="n">
        <v>487</v>
      </c>
      <c r="F271" s="68" t="n">
        <f aca="false">IF(E271="","",D271-E271)</f>
        <v>100</v>
      </c>
      <c r="G271" s="59" t="n">
        <v>228</v>
      </c>
      <c r="H271" s="59" t="n">
        <v>213</v>
      </c>
      <c r="I271" s="68" t="n">
        <f aca="false">IF(H271="","",G271-H271)</f>
        <v>15</v>
      </c>
      <c r="J271" s="40" t="n">
        <f aca="false">IF(OR(D271="",D271+G271=0),"",D271/(D271+G271))</f>
        <v>0.720245398773006</v>
      </c>
      <c r="K271" s="40" t="n">
        <f aca="false">IF(E271="","",E271/(E271+H271))</f>
        <v>0.695714285714286</v>
      </c>
      <c r="L271" s="69" t="n">
        <f aca="false">IF(OR(K271="",J271=""),"",(J271-K271)*100)</f>
        <v>2.45311130587204</v>
      </c>
      <c r="M271" s="36" t="n">
        <v>2.67523719068013</v>
      </c>
      <c r="N271" s="36" t="n">
        <v>1.24693282341402</v>
      </c>
      <c r="O271" s="36" t="n">
        <f aca="false">SQRT(M271^2+N271^2)</f>
        <v>2.95156492263094</v>
      </c>
      <c r="P271" s="40" t="n">
        <f aca="false">IF(J271="","",MAX(0,J271-1.96*O271/100))</f>
        <v>0.66239472628944</v>
      </c>
      <c r="Q271" s="40" t="n">
        <f aca="false">IF(J271="","",MIN(1,J271+1.96*O271/100))</f>
        <v>0.778096071256573</v>
      </c>
      <c r="R271" s="32" t="str">
        <f aca="false">IF(L271="","",IF(ABS(L271)&lt;=O271,"Yes","No"))</f>
        <v>Yes</v>
      </c>
      <c r="S271" s="32" t="str">
        <f aca="false">IF(L271="","",IF(ABS(L271)&lt;=1.96*O271,"Yes","No"))</f>
        <v>Yes</v>
      </c>
      <c r="T271" s="59" t="n">
        <f aca="false">IF(D271="","",ROUND(SQRT(((D271+G271)*O271/100)^2+(J271*(D271+G271)*0.09175)^2),0))</f>
        <v>59</v>
      </c>
      <c r="U271" s="32"/>
    </row>
    <row r="272" customFormat="false" ht="15" hidden="false" customHeight="false" outlineLevel="0" collapsed="false">
      <c r="A272" s="32" t="s">
        <v>418</v>
      </c>
      <c r="B272" s="32" t="s">
        <v>478</v>
      </c>
      <c r="C272" s="32" t="s">
        <v>481</v>
      </c>
      <c r="D272" s="59" t="n">
        <v>495</v>
      </c>
      <c r="E272" s="59" t="n">
        <v>456</v>
      </c>
      <c r="F272" s="68" t="n">
        <f aca="false">IF(E272="","",D272-E272)</f>
        <v>39</v>
      </c>
      <c r="G272" s="59" t="n">
        <v>173</v>
      </c>
      <c r="H272" s="59" t="n">
        <v>160</v>
      </c>
      <c r="I272" s="68" t="n">
        <f aca="false">IF(H272="","",G272-H272)</f>
        <v>13</v>
      </c>
      <c r="J272" s="40" t="n">
        <f aca="false">IF(OR(D272="",D272+G272=0),"",D272/(D272+G272))</f>
        <v>0.741017964071856</v>
      </c>
      <c r="K272" s="40" t="n">
        <f aca="false">IF(E272="","",E272/(E272+H272))</f>
        <v>0.74025974025974</v>
      </c>
      <c r="L272" s="69" t="n">
        <f aca="false">IF(OR(K272="",J272=""),"",(J272-K272)*100)</f>
        <v>0.0758223812115988</v>
      </c>
      <c r="M272" s="36" t="n">
        <v>4.0506439069246</v>
      </c>
      <c r="N272" s="36" t="n">
        <v>1.24693282341402</v>
      </c>
      <c r="O272" s="36" t="n">
        <f aca="false">SQRT(M272^2+N272^2)</f>
        <v>4.23822575222376</v>
      </c>
      <c r="P272" s="40" t="n">
        <f aca="false">IF(J272="","",MAX(0,J272-1.96*O272/100))</f>
        <v>0.657948739328271</v>
      </c>
      <c r="Q272" s="40" t="n">
        <f aca="false">IF(J272="","",MIN(1,J272+1.96*O272/100))</f>
        <v>0.824087188815442</v>
      </c>
      <c r="R272" s="32" t="str">
        <f aca="false">IF(L272="","",IF(ABS(L272)&lt;=O272,"Yes","No"))</f>
        <v>Yes</v>
      </c>
      <c r="S272" s="32" t="str">
        <f aca="false">IF(L272="","",IF(ABS(L272)&lt;=1.96*O272,"Yes","No"))</f>
        <v>Yes</v>
      </c>
      <c r="T272" s="59" t="n">
        <f aca="false">IF(D272="","",ROUND(SQRT(((D272+G272)*O272/100)^2+(J272*(D272+G272)*0.15591)^2),0))</f>
        <v>82</v>
      </c>
      <c r="U272" s="32"/>
    </row>
    <row r="273" customFormat="false" ht="15" hidden="false" customHeight="false" outlineLevel="0" collapsed="false">
      <c r="A273" s="32" t="s">
        <v>418</v>
      </c>
      <c r="B273" s="32" t="s">
        <v>478</v>
      </c>
      <c r="C273" s="32" t="s">
        <v>482</v>
      </c>
      <c r="D273" s="59" t="n">
        <v>782</v>
      </c>
      <c r="E273" s="59" t="n">
        <v>737</v>
      </c>
      <c r="F273" s="68" t="n">
        <f aca="false">IF(E273="","",D273-E273)</f>
        <v>45</v>
      </c>
      <c r="G273" s="59" t="n">
        <v>283</v>
      </c>
      <c r="H273" s="59" t="n">
        <v>293</v>
      </c>
      <c r="I273" s="68" t="n">
        <f aca="false">IF(H273="","",G273-H273)</f>
        <v>-10</v>
      </c>
      <c r="J273" s="40" t="n">
        <f aca="false">IF(OR(D273="",D273+G273=0),"",D273/(D273+G273))</f>
        <v>0.734272300469484</v>
      </c>
      <c r="K273" s="40" t="n">
        <f aca="false">IF(E273="","",E273/(E273+H273))</f>
        <v>0.715533980582524</v>
      </c>
      <c r="L273" s="69" t="n">
        <f aca="false">IF(OR(K273="",J273=""),"",(J273-K273)*100)</f>
        <v>1.87383198869593</v>
      </c>
      <c r="M273" s="36" t="n">
        <v>2.67523719068013</v>
      </c>
      <c r="N273" s="36" t="n">
        <v>1.24693282341402</v>
      </c>
      <c r="O273" s="36" t="n">
        <f aca="false">SQRT(M273^2+N273^2)</f>
        <v>2.95156492263094</v>
      </c>
      <c r="P273" s="40" t="n">
        <f aca="false">IF(J273="","",MAX(0,J273-1.96*O273/100))</f>
        <v>0.676421627985917</v>
      </c>
      <c r="Q273" s="40" t="n">
        <f aca="false">IF(J273="","",MIN(1,J273+1.96*O273/100))</f>
        <v>0.79212297295305</v>
      </c>
      <c r="R273" s="32" t="str">
        <f aca="false">IF(L273="","",IF(ABS(L273)&lt;=O273,"Yes","No"))</f>
        <v>Yes</v>
      </c>
      <c r="S273" s="32" t="str">
        <f aca="false">IF(L273="","",IF(ABS(L273)&lt;=1.96*O273,"Yes","No"))</f>
        <v>Yes</v>
      </c>
      <c r="T273" s="59" t="n">
        <f aca="false">IF(D273="","",ROUND(SQRT(((D273+G273)*O273/100)^2+(J273*(D273+G273)*0.09175)^2),0))</f>
        <v>78</v>
      </c>
      <c r="U273" s="32"/>
    </row>
    <row r="274" customFormat="false" ht="15" hidden="false" customHeight="false" outlineLevel="0" collapsed="false">
      <c r="A274" s="32" t="s">
        <v>418</v>
      </c>
      <c r="B274" s="32" t="s">
        <v>478</v>
      </c>
      <c r="C274" s="32" t="s">
        <v>483</v>
      </c>
      <c r="D274" s="59" t="n">
        <v>703</v>
      </c>
      <c r="E274" s="59" t="n">
        <v>445</v>
      </c>
      <c r="F274" s="68" t="n">
        <f aca="false">IF(E274="","",D274-E274)</f>
        <v>258</v>
      </c>
      <c r="G274" s="59" t="n">
        <v>247</v>
      </c>
      <c r="H274" s="59" t="n">
        <v>114</v>
      </c>
      <c r="I274" s="68" t="n">
        <f aca="false">IF(H274="","",G274-H274)</f>
        <v>133</v>
      </c>
      <c r="J274" s="40" t="n">
        <f aca="false">IF(OR(D274="",D274+G274=0),"",D274/(D274+G274))</f>
        <v>0.74</v>
      </c>
      <c r="K274" s="40" t="n">
        <f aca="false">IF(E274="","",E274/(E274+H274))</f>
        <v>0.796064400715564</v>
      </c>
      <c r="L274" s="69" t="n">
        <f aca="false">IF(OR(K274="",J274=""),"",(J274-K274)*100)</f>
        <v>-5.60644007155635</v>
      </c>
      <c r="M274" s="36" t="n">
        <v>2.67523719068013</v>
      </c>
      <c r="N274" s="36" t="n">
        <v>1.24693282341402</v>
      </c>
      <c r="O274" s="36" t="n">
        <f aca="false">SQRT(M274^2+N274^2)</f>
        <v>2.95156492263094</v>
      </c>
      <c r="P274" s="40" t="n">
        <f aca="false">IF(J274="","",MAX(0,J274-1.96*O274/100))</f>
        <v>0.682149327516434</v>
      </c>
      <c r="Q274" s="40" t="n">
        <f aca="false">IF(J274="","",MIN(1,J274+1.96*O274/100))</f>
        <v>0.797850672483566</v>
      </c>
      <c r="R274" s="32" t="str">
        <f aca="false">IF(L274="","",IF(ABS(L274)&lt;=O274,"Yes","No"))</f>
        <v>No</v>
      </c>
      <c r="S274" s="32" t="str">
        <f aca="false">IF(L274="","",IF(ABS(L274)&lt;=1.96*O274,"Yes","No"))</f>
        <v>Yes</v>
      </c>
      <c r="T274" s="59" t="n">
        <f aca="false">IF(D274="","",ROUND(SQRT(((D274+G274)*O274/100)^2+(J274*(D274+G274)*0.09175)^2),0))</f>
        <v>70</v>
      </c>
      <c r="U274" s="32"/>
    </row>
    <row r="275" customFormat="false" ht="15" hidden="false" customHeight="false" outlineLevel="0" collapsed="false">
      <c r="A275" s="32" t="s">
        <v>418</v>
      </c>
      <c r="B275" s="32" t="s">
        <v>478</v>
      </c>
      <c r="C275" s="32" t="s">
        <v>484</v>
      </c>
      <c r="D275" s="59" t="n">
        <v>579</v>
      </c>
      <c r="E275" s="59" t="n">
        <v>569</v>
      </c>
      <c r="F275" s="68" t="n">
        <f aca="false">IF(E275="","",D275-E275)</f>
        <v>10</v>
      </c>
      <c r="G275" s="59" t="n">
        <v>216</v>
      </c>
      <c r="H275" s="59" t="n">
        <v>249</v>
      </c>
      <c r="I275" s="68" t="n">
        <f aca="false">IF(H275="","",G275-H275)</f>
        <v>-33</v>
      </c>
      <c r="J275" s="40" t="n">
        <f aca="false">IF(OR(D275="",D275+G275=0),"",D275/(D275+G275))</f>
        <v>0.728301886792453</v>
      </c>
      <c r="K275" s="40" t="n">
        <f aca="false">IF(E275="","",E275/(E275+H275))</f>
        <v>0.69559902200489</v>
      </c>
      <c r="L275" s="69" t="n">
        <f aca="false">IF(OR(K275="",J275=""),"",(J275-K275)*100)</f>
        <v>3.27028647875628</v>
      </c>
      <c r="M275" s="36" t="n">
        <v>2.67523719068013</v>
      </c>
      <c r="N275" s="36" t="n">
        <v>1.24693282341402</v>
      </c>
      <c r="O275" s="36" t="n">
        <f aca="false">SQRT(M275^2+N275^2)</f>
        <v>2.95156492263094</v>
      </c>
      <c r="P275" s="40" t="n">
        <f aca="false">IF(J275="","",MAX(0,J275-1.96*O275/100))</f>
        <v>0.670451214308886</v>
      </c>
      <c r="Q275" s="40" t="n">
        <f aca="false">IF(J275="","",MIN(1,J275+1.96*O275/100))</f>
        <v>0.786152559276019</v>
      </c>
      <c r="R275" s="32" t="str">
        <f aca="false">IF(L275="","",IF(ABS(L275)&lt;=O275,"Yes","No"))</f>
        <v>No</v>
      </c>
      <c r="S275" s="32" t="str">
        <f aca="false">IF(L275="","",IF(ABS(L275)&lt;=1.96*O275,"Yes","No"))</f>
        <v>Yes</v>
      </c>
      <c r="T275" s="59" t="n">
        <f aca="false">IF(D275="","",ROUND(SQRT(((D275+G275)*O275/100)^2+(J275*(D275+G275)*0.09175)^2),0))</f>
        <v>58</v>
      </c>
      <c r="U275" s="32"/>
    </row>
    <row r="276" customFormat="false" ht="15" hidden="false" customHeight="false" outlineLevel="0" collapsed="false">
      <c r="A276" s="32" t="s">
        <v>418</v>
      </c>
      <c r="B276" s="32" t="s">
        <v>478</v>
      </c>
      <c r="C276" s="32" t="s">
        <v>485</v>
      </c>
      <c r="D276" s="59" t="n">
        <v>542</v>
      </c>
      <c r="E276" s="59" t="n">
        <v>552</v>
      </c>
      <c r="F276" s="68" t="n">
        <f aca="false">IF(E276="","",D276-E276)</f>
        <v>-10</v>
      </c>
      <c r="G276" s="59" t="n">
        <v>271</v>
      </c>
      <c r="H276" s="59" t="n">
        <v>257</v>
      </c>
      <c r="I276" s="68" t="n">
        <f aca="false">IF(H276="","",G276-H276)</f>
        <v>14</v>
      </c>
      <c r="J276" s="40" t="n">
        <f aca="false">IF(OR(D276="",D276+G276=0),"",D276/(D276+G276))</f>
        <v>0.666666666666667</v>
      </c>
      <c r="K276" s="40" t="n">
        <f aca="false">IF(E276="","",E276/(E276+H276))</f>
        <v>0.682323856613103</v>
      </c>
      <c r="L276" s="69" t="n">
        <f aca="false">IF(OR(K276="",J276=""),"",(J276-K276)*100)</f>
        <v>-1.56571899464359</v>
      </c>
      <c r="M276" s="36" t="n">
        <v>2.67523719068013</v>
      </c>
      <c r="N276" s="36" t="n">
        <v>1.24693282341402</v>
      </c>
      <c r="O276" s="36" t="n">
        <f aca="false">SQRT(M276^2+N276^2)</f>
        <v>2.95156492263094</v>
      </c>
      <c r="P276" s="40" t="n">
        <f aca="false">IF(J276="","",MAX(0,J276-1.96*O276/100))</f>
        <v>0.6088159941831</v>
      </c>
      <c r="Q276" s="40" t="n">
        <f aca="false">IF(J276="","",MIN(1,J276+1.96*O276/100))</f>
        <v>0.724517339150233</v>
      </c>
      <c r="R276" s="32" t="str">
        <f aca="false">IF(L276="","",IF(ABS(L276)&lt;=O276,"Yes","No"))</f>
        <v>Yes</v>
      </c>
      <c r="S276" s="32" t="str">
        <f aca="false">IF(L276="","",IF(ABS(L276)&lt;=1.96*O276,"Yes","No"))</f>
        <v>Yes</v>
      </c>
      <c r="T276" s="59" t="n">
        <f aca="false">IF(D276="","",ROUND(SQRT(((D276+G276)*O276/100)^2+(J276*(D276+G276)*0.09175)^2),0))</f>
        <v>55</v>
      </c>
      <c r="U276" s="32"/>
    </row>
    <row r="277" customFormat="false" ht="15" hidden="false" customHeight="false" outlineLevel="0" collapsed="false">
      <c r="A277" s="32" t="s">
        <v>418</v>
      </c>
      <c r="B277" s="32" t="s">
        <v>478</v>
      </c>
      <c r="C277" s="32" t="s">
        <v>486</v>
      </c>
      <c r="D277" s="59" t="n">
        <v>257</v>
      </c>
      <c r="E277" s="59" t="n">
        <v>246</v>
      </c>
      <c r="F277" s="68" t="n">
        <f aca="false">IF(E277="","",D277-E277)</f>
        <v>11</v>
      </c>
      <c r="G277" s="59" t="n">
        <v>88</v>
      </c>
      <c r="H277" s="59" t="n">
        <v>82</v>
      </c>
      <c r="I277" s="68" t="n">
        <f aca="false">IF(H277="","",G277-H277)</f>
        <v>6</v>
      </c>
      <c r="J277" s="40" t="n">
        <f aca="false">IF(OR(D277="",D277+G277=0),"",D277/(D277+G277))</f>
        <v>0.744927536231884</v>
      </c>
      <c r="K277" s="40" t="n">
        <f aca="false">IF(E277="","",E277/(E277+H277))</f>
        <v>0.75</v>
      </c>
      <c r="L277" s="69" t="n">
        <f aca="false">IF(OR(K277="",J277=""),"",(J277-K277)*100)</f>
        <v>-0.507246376811599</v>
      </c>
      <c r="M277" s="36" t="n">
        <v>4.0506439069246</v>
      </c>
      <c r="N277" s="36" t="n">
        <v>1.24693282341402</v>
      </c>
      <c r="O277" s="36" t="n">
        <f aca="false">SQRT(M277^2+N277^2)</f>
        <v>4.23822575222376</v>
      </c>
      <c r="P277" s="40" t="n">
        <f aca="false">IF(J277="","",MAX(0,J277-1.96*O277/100))</f>
        <v>0.661858311488298</v>
      </c>
      <c r="Q277" s="40" t="n">
        <f aca="false">IF(J277="","",MIN(1,J277+1.96*O277/100))</f>
        <v>0.82799676097547</v>
      </c>
      <c r="R277" s="32" t="str">
        <f aca="false">IF(L277="","",IF(ABS(L277)&lt;=O277,"Yes","No"))</f>
        <v>Yes</v>
      </c>
      <c r="S277" s="32" t="str">
        <f aca="false">IF(L277="","",IF(ABS(L277)&lt;=1.96*O277,"Yes","No"))</f>
        <v>Yes</v>
      </c>
      <c r="T277" s="59" t="n">
        <f aca="false">IF(D277="","",ROUND(SQRT(((D277+G277)*O277/100)^2+(J277*(D277+G277)*0.15591)^2),0))</f>
        <v>43</v>
      </c>
      <c r="U277" s="32"/>
    </row>
    <row r="278" customFormat="false" ht="15" hidden="false" customHeight="false" outlineLevel="0" collapsed="false">
      <c r="A278" s="32" t="s">
        <v>418</v>
      </c>
      <c r="B278" s="32" t="s">
        <v>478</v>
      </c>
      <c r="C278" s="32" t="s">
        <v>487</v>
      </c>
      <c r="D278" s="59" t="n">
        <v>401</v>
      </c>
      <c r="E278" s="59" t="n">
        <v>381</v>
      </c>
      <c r="F278" s="68" t="n">
        <f aca="false">IF(E278="","",D278-E278)</f>
        <v>20</v>
      </c>
      <c r="G278" s="59" t="n">
        <v>139</v>
      </c>
      <c r="H278" s="59" t="n">
        <v>137</v>
      </c>
      <c r="I278" s="68" t="n">
        <f aca="false">IF(H278="","",G278-H278)</f>
        <v>2</v>
      </c>
      <c r="J278" s="40" t="n">
        <f aca="false">IF(OR(D278="",D278+G278=0),"",D278/(D278+G278))</f>
        <v>0.742592592592593</v>
      </c>
      <c r="K278" s="40" t="n">
        <f aca="false">IF(E278="","",E278/(E278+H278))</f>
        <v>0.735521235521236</v>
      </c>
      <c r="L278" s="69" t="n">
        <f aca="false">IF(OR(K278="",J278=""),"",(J278-K278)*100)</f>
        <v>0.707135707135709</v>
      </c>
      <c r="M278" s="36" t="n">
        <v>4.0506439069246</v>
      </c>
      <c r="N278" s="36" t="n">
        <v>1.24693282341402</v>
      </c>
      <c r="O278" s="36" t="n">
        <f aca="false">SQRT(M278^2+N278^2)</f>
        <v>4.23822575222376</v>
      </c>
      <c r="P278" s="40" t="n">
        <f aca="false">IF(J278="","",MAX(0,J278-1.96*O278/100))</f>
        <v>0.659523367849007</v>
      </c>
      <c r="Q278" s="40" t="n">
        <f aca="false">IF(J278="","",MIN(1,J278+1.96*O278/100))</f>
        <v>0.825661817336178</v>
      </c>
      <c r="R278" s="32" t="str">
        <f aca="false">IF(L278="","",IF(ABS(L278)&lt;=O278,"Yes","No"))</f>
        <v>Yes</v>
      </c>
      <c r="S278" s="32" t="str">
        <f aca="false">IF(L278="","",IF(ABS(L278)&lt;=1.96*O278,"Yes","No"))</f>
        <v>Yes</v>
      </c>
      <c r="T278" s="59" t="n">
        <f aca="false">IF(D278="","",ROUND(SQRT(((D278+G278)*O278/100)^2+(J278*(D278+G278)*0.15591)^2),0))</f>
        <v>67</v>
      </c>
      <c r="U278" s="32"/>
    </row>
    <row r="279" customFormat="false" ht="15" hidden="false" customHeight="false" outlineLevel="0" collapsed="false">
      <c r="A279" s="32" t="s">
        <v>418</v>
      </c>
      <c r="B279" s="32" t="s">
        <v>478</v>
      </c>
      <c r="C279" s="32" t="s">
        <v>488</v>
      </c>
      <c r="D279" s="59" t="n">
        <v>431</v>
      </c>
      <c r="E279" s="59" t="n">
        <v>415</v>
      </c>
      <c r="F279" s="68" t="n">
        <f aca="false">IF(E279="","",D279-E279)</f>
        <v>16</v>
      </c>
      <c r="G279" s="59" t="n">
        <v>134</v>
      </c>
      <c r="H279" s="59" t="n">
        <v>157</v>
      </c>
      <c r="I279" s="68" t="n">
        <f aca="false">IF(H279="","",G279-H279)</f>
        <v>-23</v>
      </c>
      <c r="J279" s="40" t="n">
        <f aca="false">IF(OR(D279="",D279+G279=0),"",D279/(D279+G279))</f>
        <v>0.76283185840708</v>
      </c>
      <c r="K279" s="40" t="n">
        <f aca="false">IF(E279="","",E279/(E279+H279))</f>
        <v>0.725524475524476</v>
      </c>
      <c r="L279" s="69" t="n">
        <f aca="false">IF(OR(K279="",J279=""),"",(J279-K279)*100)</f>
        <v>3.73073828826042</v>
      </c>
      <c r="M279" s="36" t="n">
        <v>4.0506439069246</v>
      </c>
      <c r="N279" s="36" t="n">
        <v>1.24693282341402</v>
      </c>
      <c r="O279" s="36" t="n">
        <f aca="false">SQRT(M279^2+N279^2)</f>
        <v>4.23822575222376</v>
      </c>
      <c r="P279" s="40" t="n">
        <f aca="false">IF(J279="","",MAX(0,J279-1.96*O279/100))</f>
        <v>0.679762633663494</v>
      </c>
      <c r="Q279" s="40" t="n">
        <f aca="false">IF(J279="","",MIN(1,J279+1.96*O279/100))</f>
        <v>0.845901083150665</v>
      </c>
      <c r="R279" s="32" t="str">
        <f aca="false">IF(L279="","",IF(ABS(L279)&lt;=O279,"Yes","No"))</f>
        <v>Yes</v>
      </c>
      <c r="S279" s="32" t="str">
        <f aca="false">IF(L279="","",IF(ABS(L279)&lt;=1.96*O279,"Yes","No"))</f>
        <v>Yes</v>
      </c>
      <c r="T279" s="59" t="n">
        <f aca="false">IF(D279="","",ROUND(SQRT(((D279+G279)*O279/100)^2+(J279*(D279+G279)*0.15591)^2),0))</f>
        <v>71</v>
      </c>
      <c r="U279" s="32"/>
    </row>
    <row r="280" customFormat="false" ht="15" hidden="false" customHeight="false" outlineLevel="0" collapsed="false">
      <c r="A280" s="32" t="s">
        <v>418</v>
      </c>
      <c r="B280" s="32" t="s">
        <v>478</v>
      </c>
      <c r="C280" s="32" t="s">
        <v>489</v>
      </c>
      <c r="D280" s="59" t="n">
        <v>503</v>
      </c>
      <c r="E280" s="59"/>
      <c r="F280" s="68" t="str">
        <f aca="false">IF(E280="","",D280-E280)</f>
        <v/>
      </c>
      <c r="G280" s="59" t="n">
        <v>210</v>
      </c>
      <c r="H280" s="59"/>
      <c r="I280" s="68" t="str">
        <f aca="false">IF(H280="","",G280-H280)</f>
        <v/>
      </c>
      <c r="J280" s="40" t="n">
        <f aca="false">IF(OR(D280="",D280+G280=0),"",D280/(D280+G280))</f>
        <v>0.7054698457223</v>
      </c>
      <c r="K280" s="40" t="str">
        <f aca="false">IF(E280="","",E280/(E280+H280))</f>
        <v/>
      </c>
      <c r="L280" s="69" t="str">
        <f aca="false">IF(OR(K280="",J280=""),"",(J280-K280)*100)</f>
        <v/>
      </c>
      <c r="M280" s="36" t="n">
        <v>4.0506439069246</v>
      </c>
      <c r="N280" s="36" t="n">
        <v>1.24693282341402</v>
      </c>
      <c r="O280" s="36" t="n">
        <f aca="false">SQRT(M280^2+N280^2)</f>
        <v>4.23822575222376</v>
      </c>
      <c r="P280" s="40" t="n">
        <f aca="false">IF(J280="","",MAX(0,J280-1.96*O280/100))</f>
        <v>0.622400620978715</v>
      </c>
      <c r="Q280" s="40" t="n">
        <f aca="false">IF(J280="","",MIN(1,J280+1.96*O280/100))</f>
        <v>0.788539070465886</v>
      </c>
      <c r="R280" s="32" t="str">
        <f aca="false">IF(L280="","",IF(ABS(L280)&lt;=O280,"Yes","No"))</f>
        <v/>
      </c>
      <c r="S280" s="32" t="str">
        <f aca="false">IF(L280="","",IF(ABS(L280)&lt;=1.96*O280,"Yes","No"))</f>
        <v/>
      </c>
      <c r="T280" s="59" t="n">
        <f aca="false">IF(D280="","",ROUND(SQRT(((D280+G280)*O280/100)^2+(J280*(D280+G280)*0.15591)^2),0))</f>
        <v>84</v>
      </c>
      <c r="U280" s="32" t="s">
        <v>787</v>
      </c>
    </row>
    <row r="281" customFormat="false" ht="15" hidden="false" customHeight="false" outlineLevel="0" collapsed="false">
      <c r="A281" s="32" t="s">
        <v>418</v>
      </c>
      <c r="B281" s="32" t="s">
        <v>478</v>
      </c>
      <c r="C281" s="32" t="s">
        <v>490</v>
      </c>
      <c r="D281" s="59" t="n">
        <v>965</v>
      </c>
      <c r="E281" s="59" t="n">
        <v>984</v>
      </c>
      <c r="F281" s="68" t="n">
        <f aca="false">IF(E281="","",D281-E281)</f>
        <v>-19</v>
      </c>
      <c r="G281" s="59" t="n">
        <v>384</v>
      </c>
      <c r="H281" s="59" t="n">
        <v>394</v>
      </c>
      <c r="I281" s="68" t="n">
        <f aca="false">IF(H281="","",G281-H281)</f>
        <v>-10</v>
      </c>
      <c r="J281" s="40" t="n">
        <f aca="false">IF(OR(D281="",D281+G281=0),"",D281/(D281+G281))</f>
        <v>0.715344699777613</v>
      </c>
      <c r="K281" s="40" t="n">
        <f aca="false">IF(E281="","",E281/(E281+H281))</f>
        <v>0.714078374455733</v>
      </c>
      <c r="L281" s="69" t="n">
        <f aca="false">IF(OR(K281="",J281=""),"",(J281-K281)*100)</f>
        <v>0.126632532188009</v>
      </c>
      <c r="M281" s="36" t="n">
        <v>2.38127468065176</v>
      </c>
      <c r="N281" s="36" t="n">
        <v>1.24693282341402</v>
      </c>
      <c r="O281" s="36" t="n">
        <f aca="false">SQRT(M281^2+N281^2)</f>
        <v>2.68799378176743</v>
      </c>
      <c r="P281" s="40" t="n">
        <f aca="false">IF(J281="","",MAX(0,J281-1.96*O281/100))</f>
        <v>0.662660021654971</v>
      </c>
      <c r="Q281" s="40" t="n">
        <f aca="false">IF(J281="","",MIN(1,J281+1.96*O281/100))</f>
        <v>0.768029377900255</v>
      </c>
      <c r="R281" s="32" t="str">
        <f aca="false">IF(L281="","",IF(ABS(L281)&lt;=O281,"Yes","No"))</f>
        <v>Yes</v>
      </c>
      <c r="S281" s="32" t="str">
        <f aca="false">IF(L281="","",IF(ABS(L281)&lt;=1.96*O281,"Yes","No"))</f>
        <v>Yes</v>
      </c>
      <c r="T281" s="59" t="n">
        <f aca="false">IF(D281="","",ROUND(SQRT(((D281+G281)*O281/100)^2+(J281*(D281+G281)*0.08345)^2),0))</f>
        <v>88</v>
      </c>
      <c r="U281" s="32"/>
    </row>
    <row r="282" customFormat="false" ht="15" hidden="false" customHeight="false" outlineLevel="0" collapsed="false">
      <c r="A282" s="32" t="s">
        <v>418</v>
      </c>
      <c r="B282" s="32" t="s">
        <v>491</v>
      </c>
      <c r="C282" s="32" t="s">
        <v>492</v>
      </c>
      <c r="D282" s="59" t="n">
        <v>789</v>
      </c>
      <c r="E282" s="59" t="n">
        <v>1283</v>
      </c>
      <c r="F282" s="68" t="n">
        <f aca="false">IF(E282="","",D282-E282)</f>
        <v>-494</v>
      </c>
      <c r="G282" s="59" t="n">
        <v>804</v>
      </c>
      <c r="H282" s="59" t="n">
        <v>1354</v>
      </c>
      <c r="I282" s="68" t="n">
        <f aca="false">IF(H282="","",G282-H282)</f>
        <v>-550</v>
      </c>
      <c r="J282" s="40" t="n">
        <f aca="false">IF(OR(D282="",D282+G282=0),"",D282/(D282+G282))</f>
        <v>0.495291902071563</v>
      </c>
      <c r="K282" s="40" t="n">
        <f aca="false">IF(E282="","",E282/(E282+H282))</f>
        <v>0.486537732271521</v>
      </c>
      <c r="L282" s="69" t="n">
        <f aca="false">IF(OR(K282="",J282=""),"",(J282-K282)*100)</f>
        <v>0.875416980004246</v>
      </c>
      <c r="M282" s="36" t="n">
        <v>2.38127468065176</v>
      </c>
      <c r="N282" s="36" t="n">
        <v>1.24693282341402</v>
      </c>
      <c r="O282" s="36" t="n">
        <f aca="false">SQRT(M282^2+N282^2)</f>
        <v>2.68799378176743</v>
      </c>
      <c r="P282" s="40" t="n">
        <f aca="false">IF(J282="","",MAX(0,J282-1.96*O282/100))</f>
        <v>0.442607223948921</v>
      </c>
      <c r="Q282" s="40" t="n">
        <f aca="false">IF(J282="","",MIN(1,J282+1.96*O282/100))</f>
        <v>0.547976580194205</v>
      </c>
      <c r="R282" s="32" t="str">
        <f aca="false">IF(L282="","",IF(ABS(L282)&lt;=O282,"Yes","No"))</f>
        <v>Yes</v>
      </c>
      <c r="S282" s="32" t="str">
        <f aca="false">IF(L282="","",IF(ABS(L282)&lt;=1.96*O282,"Yes","No"))</f>
        <v>Yes</v>
      </c>
      <c r="T282" s="59" t="n">
        <f aca="false">IF(D282="","",ROUND(SQRT(((D282+G282)*O282/100)^2+(J282*(D282+G282)*0.08345)^2),0))</f>
        <v>79</v>
      </c>
      <c r="U282" s="32"/>
    </row>
    <row r="283" customFormat="false" ht="15" hidden="false" customHeight="false" outlineLevel="0" collapsed="false">
      <c r="A283" s="32" t="s">
        <v>418</v>
      </c>
      <c r="B283" s="32" t="s">
        <v>491</v>
      </c>
      <c r="C283" s="32" t="s">
        <v>493</v>
      </c>
      <c r="D283" s="59" t="n">
        <v>668</v>
      </c>
      <c r="E283" s="59"/>
      <c r="F283" s="68" t="str">
        <f aca="false">IF(E283="","",D283-E283)</f>
        <v/>
      </c>
      <c r="G283" s="59" t="n">
        <v>616</v>
      </c>
      <c r="H283" s="59"/>
      <c r="I283" s="68" t="str">
        <f aca="false">IF(H283="","",G283-H283)</f>
        <v/>
      </c>
      <c r="J283" s="40" t="n">
        <f aca="false">IF(OR(D283="",D283+G283=0),"",D283/(D283+G283))</f>
        <v>0.520249221183801</v>
      </c>
      <c r="K283" s="40" t="str">
        <f aca="false">IF(E283="","",E283/(E283+H283))</f>
        <v/>
      </c>
      <c r="L283" s="69" t="str">
        <f aca="false">IF(OR(K283="",J283=""),"",(J283-K283)*100)</f>
        <v/>
      </c>
      <c r="M283" s="36" t="n">
        <v>2.38127468065176</v>
      </c>
      <c r="N283" s="36" t="n">
        <v>1.24693282341402</v>
      </c>
      <c r="O283" s="36" t="n">
        <f aca="false">SQRT(M283^2+N283^2)</f>
        <v>2.68799378176743</v>
      </c>
      <c r="P283" s="40" t="n">
        <f aca="false">IF(J283="","",MAX(0,J283-1.96*O283/100))</f>
        <v>0.467564543061159</v>
      </c>
      <c r="Q283" s="40" t="n">
        <f aca="false">IF(J283="","",MIN(1,J283+1.96*O283/100))</f>
        <v>0.572933899306442</v>
      </c>
      <c r="R283" s="32" t="str">
        <f aca="false">IF(L283="","",IF(ABS(L283)&lt;=O283,"Yes","No"))</f>
        <v/>
      </c>
      <c r="S283" s="32" t="str">
        <f aca="false">IF(L283="","",IF(ABS(L283)&lt;=1.96*O283,"Yes","No"))</f>
        <v/>
      </c>
      <c r="T283" s="59" t="n">
        <f aca="false">IF(D283="","",ROUND(SQRT(((D283+G283)*O283/100)^2+(J283*(D283+G283)*0.08345)^2),0))</f>
        <v>66</v>
      </c>
      <c r="U283" s="32" t="s">
        <v>787</v>
      </c>
    </row>
    <row r="284" customFormat="false" ht="15" hidden="false" customHeight="false" outlineLevel="0" collapsed="false">
      <c r="A284" s="32" t="s">
        <v>418</v>
      </c>
      <c r="B284" s="32" t="s">
        <v>491</v>
      </c>
      <c r="C284" s="32" t="s">
        <v>494</v>
      </c>
      <c r="D284" s="59" t="n">
        <v>790</v>
      </c>
      <c r="E284" s="59"/>
      <c r="F284" s="68" t="str">
        <f aca="false">IF(E284="","",D284-E284)</f>
        <v/>
      </c>
      <c r="G284" s="59" t="n">
        <v>671</v>
      </c>
      <c r="H284" s="59"/>
      <c r="I284" s="68" t="str">
        <f aca="false">IF(H284="","",G284-H284)</f>
        <v/>
      </c>
      <c r="J284" s="40" t="n">
        <f aca="false">IF(OR(D284="",D284+G284=0),"",D284/(D284+G284))</f>
        <v>0.54072553045859</v>
      </c>
      <c r="K284" s="40" t="str">
        <f aca="false">IF(E284="","",E284/(E284+H284))</f>
        <v/>
      </c>
      <c r="L284" s="69" t="str">
        <f aca="false">IF(OR(K284="",J284=""),"",(J284-K284)*100)</f>
        <v/>
      </c>
      <c r="M284" s="36" t="n">
        <v>2.38127468065176</v>
      </c>
      <c r="N284" s="36" t="n">
        <v>1.24693282341402</v>
      </c>
      <c r="O284" s="36" t="n">
        <f aca="false">SQRT(M284^2+N284^2)</f>
        <v>2.68799378176743</v>
      </c>
      <c r="P284" s="40" t="n">
        <f aca="false">IF(J284="","",MAX(0,J284-1.96*O284/100))</f>
        <v>0.488040852335948</v>
      </c>
      <c r="Q284" s="40" t="n">
        <f aca="false">IF(J284="","",MIN(1,J284+1.96*O284/100))</f>
        <v>0.593410208581232</v>
      </c>
      <c r="R284" s="32" t="str">
        <f aca="false">IF(L284="","",IF(ABS(L284)&lt;=O284,"Yes","No"))</f>
        <v/>
      </c>
      <c r="S284" s="32" t="str">
        <f aca="false">IF(L284="","",IF(ABS(L284)&lt;=1.96*O284,"Yes","No"))</f>
        <v/>
      </c>
      <c r="T284" s="59" t="n">
        <f aca="false">IF(D284="","",ROUND(SQRT(((D284+G284)*O284/100)^2+(J284*(D284+G284)*0.08345)^2),0))</f>
        <v>77</v>
      </c>
      <c r="U284" s="32" t="s">
        <v>787</v>
      </c>
    </row>
    <row r="285" customFormat="false" ht="15" hidden="false" customHeight="false" outlineLevel="0" collapsed="false">
      <c r="A285" s="32" t="s">
        <v>418</v>
      </c>
      <c r="B285" s="32" t="s">
        <v>491</v>
      </c>
      <c r="C285" s="32" t="s">
        <v>495</v>
      </c>
      <c r="D285" s="59" t="n">
        <v>735</v>
      </c>
      <c r="E285" s="59"/>
      <c r="F285" s="68" t="str">
        <f aca="false">IF(E285="","",D285-E285)</f>
        <v/>
      </c>
      <c r="G285" s="59" t="n">
        <v>662</v>
      </c>
      <c r="H285" s="59"/>
      <c r="I285" s="68" t="str">
        <f aca="false">IF(H285="","",G285-H285)</f>
        <v/>
      </c>
      <c r="J285" s="40" t="n">
        <f aca="false">IF(OR(D285="",D285+G285=0),"",D285/(D285+G285))</f>
        <v>0.526127415891195</v>
      </c>
      <c r="K285" s="40" t="str">
        <f aca="false">IF(E285="","",E285/(E285+H285))</f>
        <v/>
      </c>
      <c r="L285" s="69" t="str">
        <f aca="false">IF(OR(K285="",J285=""),"",(J285-K285)*100)</f>
        <v/>
      </c>
      <c r="M285" s="36" t="n">
        <v>2.38127468065176</v>
      </c>
      <c r="N285" s="36" t="n">
        <v>1.24693282341402</v>
      </c>
      <c r="O285" s="36" t="n">
        <f aca="false">SQRT(M285^2+N285^2)</f>
        <v>2.68799378176743</v>
      </c>
      <c r="P285" s="40" t="n">
        <f aca="false">IF(J285="","",MAX(0,J285-1.96*O285/100))</f>
        <v>0.473442737768554</v>
      </c>
      <c r="Q285" s="40" t="n">
        <f aca="false">IF(J285="","",MIN(1,J285+1.96*O285/100))</f>
        <v>0.578812094013837</v>
      </c>
      <c r="R285" s="32" t="str">
        <f aca="false">IF(L285="","",IF(ABS(L285)&lt;=O285,"Yes","No"))</f>
        <v/>
      </c>
      <c r="S285" s="32" t="str">
        <f aca="false">IF(L285="","",IF(ABS(L285)&lt;=1.96*O285,"Yes","No"))</f>
        <v/>
      </c>
      <c r="T285" s="59" t="n">
        <f aca="false">IF(D285="","",ROUND(SQRT(((D285+G285)*O285/100)^2+(J285*(D285+G285)*0.08345)^2),0))</f>
        <v>72</v>
      </c>
      <c r="U285" s="32" t="s">
        <v>787</v>
      </c>
    </row>
    <row r="286" customFormat="false" ht="15" hidden="false" customHeight="false" outlineLevel="0" collapsed="false">
      <c r="A286" s="32" t="s">
        <v>418</v>
      </c>
      <c r="B286" s="32" t="s">
        <v>491</v>
      </c>
      <c r="C286" s="32" t="s">
        <v>496</v>
      </c>
      <c r="D286" s="59" t="n">
        <v>1034</v>
      </c>
      <c r="E286" s="59" t="n">
        <v>977</v>
      </c>
      <c r="F286" s="68" t="n">
        <f aca="false">IF(E286="","",D286-E286)</f>
        <v>57</v>
      </c>
      <c r="G286" s="59" t="n">
        <v>854</v>
      </c>
      <c r="H286" s="59" t="n">
        <v>859</v>
      </c>
      <c r="I286" s="68" t="n">
        <f aca="false">IF(H286="","",G286-H286)</f>
        <v>-5</v>
      </c>
      <c r="J286" s="40" t="n">
        <f aca="false">IF(OR(D286="",D286+G286=0),"",D286/(D286+G286))</f>
        <v>0.547669491525424</v>
      </c>
      <c r="K286" s="40" t="n">
        <f aca="false">IF(E286="","",E286/(E286+H286))</f>
        <v>0.532135076252723</v>
      </c>
      <c r="L286" s="69" t="n">
        <f aca="false">IF(OR(K286="",J286=""),"",(J286-K286)*100)</f>
        <v>1.55344152727005</v>
      </c>
      <c r="M286" s="36" t="n">
        <v>2.38127468065176</v>
      </c>
      <c r="N286" s="36" t="n">
        <v>1.24693282341402</v>
      </c>
      <c r="O286" s="36" t="n">
        <f aca="false">SQRT(M286^2+N286^2)</f>
        <v>2.68799378176743</v>
      </c>
      <c r="P286" s="40" t="n">
        <f aca="false">IF(J286="","",MAX(0,J286-1.96*O286/100))</f>
        <v>0.494984813402782</v>
      </c>
      <c r="Q286" s="40" t="n">
        <f aca="false">IF(J286="","",MIN(1,J286+1.96*O286/100))</f>
        <v>0.600354169648065</v>
      </c>
      <c r="R286" s="32" t="str">
        <f aca="false">IF(L286="","",IF(ABS(L286)&lt;=O286,"Yes","No"))</f>
        <v>Yes</v>
      </c>
      <c r="S286" s="32" t="str">
        <f aca="false">IF(L286="","",IF(ABS(L286)&lt;=1.96*O286,"Yes","No"))</f>
        <v>Yes</v>
      </c>
      <c r="T286" s="59" t="n">
        <f aca="false">IF(D286="","",ROUND(SQRT(((D286+G286)*O286/100)^2+(J286*(D286+G286)*0.08345)^2),0))</f>
        <v>100</v>
      </c>
      <c r="U286" s="32"/>
    </row>
    <row r="287" customFormat="false" ht="15" hidden="false" customHeight="false" outlineLevel="0" collapsed="false">
      <c r="A287" s="32" t="s">
        <v>418</v>
      </c>
      <c r="B287" s="32" t="s">
        <v>491</v>
      </c>
      <c r="C287" s="32" t="s">
        <v>497</v>
      </c>
      <c r="D287" s="59" t="n">
        <v>803</v>
      </c>
      <c r="E287" s="59"/>
      <c r="F287" s="68" t="str">
        <f aca="false">IF(E287="","",D287-E287)</f>
        <v/>
      </c>
      <c r="G287" s="59" t="n">
        <v>732</v>
      </c>
      <c r="H287" s="59"/>
      <c r="I287" s="68" t="str">
        <f aca="false">IF(H287="","",G287-H287)</f>
        <v/>
      </c>
      <c r="J287" s="40" t="n">
        <f aca="false">IF(OR(D287="",D287+G287=0),"",D287/(D287+G287))</f>
        <v>0.523127035830619</v>
      </c>
      <c r="K287" s="40" t="str">
        <f aca="false">IF(E287="","",E287/(E287+H287))</f>
        <v/>
      </c>
      <c r="L287" s="69" t="str">
        <f aca="false">IF(OR(K287="",J287=""),"",(J287-K287)*100)</f>
        <v/>
      </c>
      <c r="M287" s="36" t="n">
        <v>2.38127468065176</v>
      </c>
      <c r="N287" s="36" t="n">
        <v>1.24693282341402</v>
      </c>
      <c r="O287" s="36" t="n">
        <f aca="false">SQRT(M287^2+N287^2)</f>
        <v>2.68799378176743</v>
      </c>
      <c r="P287" s="40" t="n">
        <f aca="false">IF(J287="","",MAX(0,J287-1.96*O287/100))</f>
        <v>0.470442357707977</v>
      </c>
      <c r="Q287" s="40" t="n">
        <f aca="false">IF(J287="","",MIN(1,J287+1.96*O287/100))</f>
        <v>0.575811713953261</v>
      </c>
      <c r="R287" s="32" t="str">
        <f aca="false">IF(L287="","",IF(ABS(L287)&lt;=O287,"Yes","No"))</f>
        <v/>
      </c>
      <c r="S287" s="32" t="str">
        <f aca="false">IF(L287="","",IF(ABS(L287)&lt;=1.96*O287,"Yes","No"))</f>
        <v/>
      </c>
      <c r="T287" s="59" t="n">
        <f aca="false">IF(D287="","",ROUND(SQRT(((D287+G287)*O287/100)^2+(J287*(D287+G287)*0.08345)^2),0))</f>
        <v>79</v>
      </c>
      <c r="U287" s="32" t="s">
        <v>787</v>
      </c>
    </row>
    <row r="288" customFormat="false" ht="15" hidden="false" customHeight="false" outlineLevel="0" collapsed="false">
      <c r="A288" s="32" t="s">
        <v>418</v>
      </c>
      <c r="B288" s="32" t="s">
        <v>491</v>
      </c>
      <c r="C288" s="32" t="s">
        <v>498</v>
      </c>
      <c r="D288" s="59" t="n">
        <v>734</v>
      </c>
      <c r="E288" s="59"/>
      <c r="F288" s="68" t="str">
        <f aca="false">IF(E288="","",D288-E288)</f>
        <v/>
      </c>
      <c r="G288" s="59" t="n">
        <v>670</v>
      </c>
      <c r="H288" s="59"/>
      <c r="I288" s="68" t="str">
        <f aca="false">IF(H288="","",G288-H288)</f>
        <v/>
      </c>
      <c r="J288" s="40" t="n">
        <f aca="false">IF(OR(D288="",D288+G288=0),"",D288/(D288+G288))</f>
        <v>0.522792022792023</v>
      </c>
      <c r="K288" s="40" t="str">
        <f aca="false">IF(E288="","",E288/(E288+H288))</f>
        <v/>
      </c>
      <c r="L288" s="69" t="str">
        <f aca="false">IF(OR(K288="",J288=""),"",(J288-K288)*100)</f>
        <v/>
      </c>
      <c r="M288" s="36" t="n">
        <v>2.38127468065176</v>
      </c>
      <c r="N288" s="36" t="n">
        <v>1.24693282341402</v>
      </c>
      <c r="O288" s="36" t="n">
        <f aca="false">SQRT(M288^2+N288^2)</f>
        <v>2.68799378176743</v>
      </c>
      <c r="P288" s="40" t="n">
        <f aca="false">IF(J288="","",MAX(0,J288-1.96*O288/100))</f>
        <v>0.470107344669381</v>
      </c>
      <c r="Q288" s="40" t="n">
        <f aca="false">IF(J288="","",MIN(1,J288+1.96*O288/100))</f>
        <v>0.575476700914664</v>
      </c>
      <c r="R288" s="32" t="str">
        <f aca="false">IF(L288="","",IF(ABS(L288)&lt;=O288,"Yes","No"))</f>
        <v/>
      </c>
      <c r="S288" s="32" t="str">
        <f aca="false">IF(L288="","",IF(ABS(L288)&lt;=1.96*O288,"Yes","No"))</f>
        <v/>
      </c>
      <c r="T288" s="59" t="n">
        <f aca="false">IF(D288="","",ROUND(SQRT(((D288+G288)*O288/100)^2+(J288*(D288+G288)*0.08345)^2),0))</f>
        <v>72</v>
      </c>
      <c r="U288" s="32" t="s">
        <v>787</v>
      </c>
    </row>
    <row r="289" customFormat="false" ht="15" hidden="false" customHeight="false" outlineLevel="0" collapsed="false">
      <c r="A289" s="32" t="s">
        <v>418</v>
      </c>
      <c r="B289" s="32" t="s">
        <v>499</v>
      </c>
      <c r="C289" s="32" t="s">
        <v>499</v>
      </c>
      <c r="D289" s="59" t="n">
        <v>730</v>
      </c>
      <c r="E289" s="59" t="n">
        <v>768</v>
      </c>
      <c r="F289" s="68" t="n">
        <f aca="false">IF(E289="","",D289-E289)</f>
        <v>-38</v>
      </c>
      <c r="G289" s="59" t="n">
        <v>433</v>
      </c>
      <c r="H289" s="59" t="n">
        <v>460</v>
      </c>
      <c r="I289" s="68" t="n">
        <f aca="false">IF(H289="","",G289-H289)</f>
        <v>-27</v>
      </c>
      <c r="J289" s="40" t="n">
        <f aca="false">IF(OR(D289="",D289+G289=0),"",D289/(D289+G289))</f>
        <v>0.627687016337059</v>
      </c>
      <c r="K289" s="40" t="n">
        <f aca="false">IF(E289="","",E289/(E289+H289))</f>
        <v>0.625407166123778</v>
      </c>
      <c r="L289" s="69" t="n">
        <f aca="false">IF(OR(K289="",J289=""),"",(J289-K289)*100)</f>
        <v>0.227985021328092</v>
      </c>
      <c r="M289" s="36" t="n">
        <v>2.38127468065176</v>
      </c>
      <c r="N289" s="36" t="n">
        <v>1.24693282341402</v>
      </c>
      <c r="O289" s="36" t="n">
        <f aca="false">SQRT(M289^2+N289^2)</f>
        <v>2.68799378176743</v>
      </c>
      <c r="P289" s="40" t="n">
        <f aca="false">IF(J289="","",MAX(0,J289-1.96*O289/100))</f>
        <v>0.575002338214418</v>
      </c>
      <c r="Q289" s="40" t="n">
        <f aca="false">IF(J289="","",MIN(1,J289+1.96*O289/100))</f>
        <v>0.680371694459701</v>
      </c>
      <c r="R289" s="32" t="str">
        <f aca="false">IF(L289="","",IF(ABS(L289)&lt;=O289,"Yes","No"))</f>
        <v>Yes</v>
      </c>
      <c r="S289" s="32" t="str">
        <f aca="false">IF(L289="","",IF(ABS(L289)&lt;=1.96*O289,"Yes","No"))</f>
        <v>Yes</v>
      </c>
      <c r="T289" s="59" t="n">
        <f aca="false">IF(D289="","",ROUND(SQRT(((D289+G289)*O289/100)^2+(J289*(D289+G289)*0.08345)^2),0))</f>
        <v>68</v>
      </c>
      <c r="U289" s="32"/>
    </row>
    <row r="290" customFormat="false" ht="15" hidden="false" customHeight="false" outlineLevel="0" collapsed="false">
      <c r="A290" s="32" t="s">
        <v>418</v>
      </c>
      <c r="B290" s="32" t="s">
        <v>500</v>
      </c>
      <c r="C290" s="32" t="s">
        <v>500</v>
      </c>
      <c r="D290" s="59" t="n">
        <v>121</v>
      </c>
      <c r="E290" s="59" t="n">
        <v>101</v>
      </c>
      <c r="F290" s="68" t="n">
        <f aca="false">IF(E290="","",D290-E290)</f>
        <v>20</v>
      </c>
      <c r="G290" s="59" t="n">
        <v>81</v>
      </c>
      <c r="H290" s="59" t="n">
        <v>100</v>
      </c>
      <c r="I290" s="68" t="n">
        <f aca="false">IF(H290="","",G290-H290)</f>
        <v>-19</v>
      </c>
      <c r="J290" s="40" t="n">
        <f aca="false">IF(OR(D290="",D290+G290=0),"",D290/(D290+G290))</f>
        <v>0.599009900990099</v>
      </c>
      <c r="K290" s="40" t="n">
        <f aca="false">IF(E290="","",E290/(E290+H290))</f>
        <v>0.502487562189055</v>
      </c>
      <c r="L290" s="69" t="n">
        <f aca="false">IF(OR(K290="",J290=""),"",(J290-K290)*100)</f>
        <v>9.65223388010442</v>
      </c>
      <c r="M290" s="36" t="n">
        <v>4.0506439069246</v>
      </c>
      <c r="N290" s="36" t="n">
        <v>1.24693282341402</v>
      </c>
      <c r="O290" s="36" t="n">
        <f aca="false">SQRT(M290^2+N290^2)</f>
        <v>4.23822575222376</v>
      </c>
      <c r="P290" s="40" t="n">
        <f aca="false">IF(J290="","",MAX(0,J290-1.96*O290/100))</f>
        <v>0.515940676246513</v>
      </c>
      <c r="Q290" s="40" t="n">
        <f aca="false">IF(J290="","",MIN(1,J290+1.96*O290/100))</f>
        <v>0.682079125733685</v>
      </c>
      <c r="R290" s="32" t="str">
        <f aca="false">IF(L290="","",IF(ABS(L290)&lt;=O290,"Yes","No"))</f>
        <v>No</v>
      </c>
      <c r="S290" s="32" t="str">
        <f aca="false">IF(L290="","",IF(ABS(L290)&lt;=1.96*O290,"Yes","No"))</f>
        <v>No</v>
      </c>
      <c r="T290" s="59" t="n">
        <f aca="false">IF(D290="","",ROUND(SQRT(((D290+G290)*O290/100)^2+(J290*(D290+G290)*0.15591)^2),0))</f>
        <v>21</v>
      </c>
      <c r="U290" s="32"/>
    </row>
    <row r="291" customFormat="false" ht="15" hidden="false" customHeight="false" outlineLevel="0" collapsed="false">
      <c r="A291" s="32" t="s">
        <v>418</v>
      </c>
      <c r="B291" s="32" t="s">
        <v>325</v>
      </c>
      <c r="C291" s="32" t="s">
        <v>501</v>
      </c>
      <c r="D291" s="59" t="n">
        <v>904</v>
      </c>
      <c r="E291" s="59" t="n">
        <v>921</v>
      </c>
      <c r="F291" s="68" t="n">
        <f aca="false">IF(E291="","",D291-E291)</f>
        <v>-17</v>
      </c>
      <c r="G291" s="59" t="n">
        <v>746</v>
      </c>
      <c r="H291" s="59" t="n">
        <v>722</v>
      </c>
      <c r="I291" s="68" t="n">
        <f aca="false">IF(H291="","",G291-H291)</f>
        <v>24</v>
      </c>
      <c r="J291" s="40" t="n">
        <f aca="false">IF(OR(D291="",D291+G291=0),"",D291/(D291+G291))</f>
        <v>0.547878787878788</v>
      </c>
      <c r="K291" s="40" t="n">
        <f aca="false">IF(E291="","",E291/(E291+H291))</f>
        <v>0.560559951308582</v>
      </c>
      <c r="L291" s="69" t="n">
        <f aca="false">IF(OR(K291="",J291=""),"",(J291-K291)*100)</f>
        <v>-1.2681163429794</v>
      </c>
      <c r="M291" s="36" t="n">
        <v>2.38127468065176</v>
      </c>
      <c r="N291" s="36" t="n">
        <v>1.24693282341402</v>
      </c>
      <c r="O291" s="36" t="n">
        <f aca="false">SQRT(M291^2+N291^2)</f>
        <v>2.68799378176743</v>
      </c>
      <c r="P291" s="40" t="n">
        <f aca="false">IF(J291="","",MAX(0,J291-1.96*O291/100))</f>
        <v>0.495194109756146</v>
      </c>
      <c r="Q291" s="40" t="n">
        <f aca="false">IF(J291="","",MIN(1,J291+1.96*O291/100))</f>
        <v>0.60056346600143</v>
      </c>
      <c r="R291" s="32" t="str">
        <f aca="false">IF(L291="","",IF(ABS(L291)&lt;=O291,"Yes","No"))</f>
        <v>Yes</v>
      </c>
      <c r="S291" s="32" t="str">
        <f aca="false">IF(L291="","",IF(ABS(L291)&lt;=1.96*O291,"Yes","No"))</f>
        <v>Yes</v>
      </c>
      <c r="T291" s="59" t="n">
        <f aca="false">IF(D291="","",ROUND(SQRT(((D291+G291)*O291/100)^2+(J291*(D291+G291)*0.08345)^2),0))</f>
        <v>88</v>
      </c>
      <c r="U291" s="32"/>
    </row>
    <row r="292" customFormat="false" ht="15" hidden="false" customHeight="false" outlineLevel="0" collapsed="false">
      <c r="A292" s="32" t="s">
        <v>418</v>
      </c>
      <c r="B292" s="32" t="s">
        <v>325</v>
      </c>
      <c r="C292" s="32" t="s">
        <v>502</v>
      </c>
      <c r="D292" s="59" t="n">
        <v>926</v>
      </c>
      <c r="E292" s="59" t="n">
        <v>880</v>
      </c>
      <c r="F292" s="68" t="n">
        <f aca="false">IF(E292="","",D292-E292)</f>
        <v>46</v>
      </c>
      <c r="G292" s="59" t="n">
        <v>775</v>
      </c>
      <c r="H292" s="59" t="n">
        <v>792</v>
      </c>
      <c r="I292" s="68" t="n">
        <f aca="false">IF(H292="","",G292-H292)</f>
        <v>-17</v>
      </c>
      <c r="J292" s="40" t="n">
        <f aca="false">IF(OR(D292="",D292+G292=0),"",D292/(D292+G292))</f>
        <v>0.544385655496767</v>
      </c>
      <c r="K292" s="40" t="n">
        <f aca="false">IF(E292="","",E292/(E292+H292))</f>
        <v>0.526315789473684</v>
      </c>
      <c r="L292" s="69" t="n">
        <f aca="false">IF(OR(K292="",J292=""),"",(J292-K292)*100)</f>
        <v>1.80698660230825</v>
      </c>
      <c r="M292" s="36" t="n">
        <v>2.38127468065176</v>
      </c>
      <c r="N292" s="36" t="n">
        <v>1.24693282341402</v>
      </c>
      <c r="O292" s="36" t="n">
        <f aca="false">SQRT(M292^2+N292^2)</f>
        <v>2.68799378176743</v>
      </c>
      <c r="P292" s="40" t="n">
        <f aca="false">IF(J292="","",MAX(0,J292-1.96*O292/100))</f>
        <v>0.491700977374125</v>
      </c>
      <c r="Q292" s="40" t="n">
        <f aca="false">IF(J292="","",MIN(1,J292+1.96*O292/100))</f>
        <v>0.597070333619408</v>
      </c>
      <c r="R292" s="32" t="str">
        <f aca="false">IF(L292="","",IF(ABS(L292)&lt;=O292,"Yes","No"))</f>
        <v>Yes</v>
      </c>
      <c r="S292" s="32" t="str">
        <f aca="false">IF(L292="","",IF(ABS(L292)&lt;=1.96*O292,"Yes","No"))</f>
        <v>Yes</v>
      </c>
      <c r="T292" s="59" t="n">
        <f aca="false">IF(D292="","",ROUND(SQRT(((D292+G292)*O292/100)^2+(J292*(D292+G292)*0.08345)^2),0))</f>
        <v>90</v>
      </c>
      <c r="U292" s="32"/>
    </row>
    <row r="293" customFormat="false" ht="15" hidden="false" customHeight="false" outlineLevel="0" collapsed="false">
      <c r="A293" s="32" t="s">
        <v>418</v>
      </c>
      <c r="B293" s="32" t="s">
        <v>325</v>
      </c>
      <c r="C293" s="32" t="s">
        <v>503</v>
      </c>
      <c r="D293" s="59" t="n">
        <v>423</v>
      </c>
      <c r="E293" s="59" t="n">
        <v>433</v>
      </c>
      <c r="F293" s="68" t="n">
        <f aca="false">IF(E293="","",D293-E293)</f>
        <v>-10</v>
      </c>
      <c r="G293" s="59" t="n">
        <v>425</v>
      </c>
      <c r="H293" s="59" t="n">
        <v>414</v>
      </c>
      <c r="I293" s="68" t="n">
        <f aca="false">IF(H293="","",G293-H293)</f>
        <v>11</v>
      </c>
      <c r="J293" s="40" t="n">
        <f aca="false">IF(OR(D293="",D293+G293=0),"",D293/(D293+G293))</f>
        <v>0.498820754716981</v>
      </c>
      <c r="K293" s="40" t="n">
        <f aca="false">IF(E293="","",E293/(E293+H293))</f>
        <v>0.511216056670602</v>
      </c>
      <c r="L293" s="69" t="n">
        <f aca="false">IF(OR(K293="",J293=""),"",(J293-K293)*100)</f>
        <v>-1.2395301953621</v>
      </c>
      <c r="M293" s="36" t="n">
        <v>2.67523719068013</v>
      </c>
      <c r="N293" s="36" t="n">
        <v>1.24693282341402</v>
      </c>
      <c r="O293" s="36" t="n">
        <f aca="false">SQRT(M293^2+N293^2)</f>
        <v>2.95156492263094</v>
      </c>
      <c r="P293" s="40" t="n">
        <f aca="false">IF(J293="","",MAX(0,J293-1.96*O293/100))</f>
        <v>0.440970082233415</v>
      </c>
      <c r="Q293" s="40" t="n">
        <f aca="false">IF(J293="","",MIN(1,J293+1.96*O293/100))</f>
        <v>0.556671427200548</v>
      </c>
      <c r="R293" s="32" t="str">
        <f aca="false">IF(L293="","",IF(ABS(L293)&lt;=O293,"Yes","No"))</f>
        <v>Yes</v>
      </c>
      <c r="S293" s="32" t="str">
        <f aca="false">IF(L293="","",IF(ABS(L293)&lt;=1.96*O293,"Yes","No"))</f>
        <v>Yes</v>
      </c>
      <c r="T293" s="59" t="n">
        <f aca="false">IF(D293="","",ROUND(SQRT(((D293+G293)*O293/100)^2+(J293*(D293+G293)*0.09175)^2),0))</f>
        <v>46</v>
      </c>
      <c r="U293" s="32"/>
    </row>
    <row r="294" customFormat="false" ht="15" hidden="false" customHeight="false" outlineLevel="0" collapsed="false">
      <c r="A294" s="32" t="s">
        <v>418</v>
      </c>
      <c r="B294" s="32" t="s">
        <v>325</v>
      </c>
      <c r="C294" s="32" t="s">
        <v>504</v>
      </c>
      <c r="D294" s="59" t="n">
        <v>700</v>
      </c>
      <c r="E294" s="59" t="n">
        <v>734</v>
      </c>
      <c r="F294" s="68" t="n">
        <f aca="false">IF(E294="","",D294-E294)</f>
        <v>-34</v>
      </c>
      <c r="G294" s="59" t="n">
        <v>718</v>
      </c>
      <c r="H294" s="59" t="n">
        <v>699</v>
      </c>
      <c r="I294" s="68" t="n">
        <f aca="false">IF(H294="","",G294-H294)</f>
        <v>19</v>
      </c>
      <c r="J294" s="40" t="n">
        <f aca="false">IF(OR(D294="",D294+G294=0),"",D294/(D294+G294))</f>
        <v>0.493653032440056</v>
      </c>
      <c r="K294" s="40" t="n">
        <f aca="false">IF(E294="","",E294/(E294+H294))</f>
        <v>0.512212142358688</v>
      </c>
      <c r="L294" s="69" t="n">
        <f aca="false">IF(OR(K294="",J294=""),"",(J294-K294)*100)</f>
        <v>-1.85591099186316</v>
      </c>
      <c r="M294" s="36" t="n">
        <v>2.38127468065176</v>
      </c>
      <c r="N294" s="36" t="n">
        <v>1.24693282341402</v>
      </c>
      <c r="O294" s="36" t="n">
        <f aca="false">SQRT(M294^2+N294^2)</f>
        <v>2.68799378176743</v>
      </c>
      <c r="P294" s="40" t="n">
        <f aca="false">IF(J294="","",MAX(0,J294-1.96*O294/100))</f>
        <v>0.440968354317415</v>
      </c>
      <c r="Q294" s="40" t="n">
        <f aca="false">IF(J294="","",MIN(1,J294+1.96*O294/100))</f>
        <v>0.546337710562698</v>
      </c>
      <c r="R294" s="32" t="str">
        <f aca="false">IF(L294="","",IF(ABS(L294)&lt;=O294,"Yes","No"))</f>
        <v>Yes</v>
      </c>
      <c r="S294" s="32" t="str">
        <f aca="false">IF(L294="","",IF(ABS(L294)&lt;=1.96*O294,"Yes","No"))</f>
        <v>Yes</v>
      </c>
      <c r="T294" s="59" t="n">
        <f aca="false">IF(D294="","",ROUND(SQRT(((D294+G294)*O294/100)^2+(J294*(D294+G294)*0.08345)^2),0))</f>
        <v>70</v>
      </c>
      <c r="U294" s="32"/>
    </row>
    <row r="295" customFormat="false" ht="15" hidden="false" customHeight="false" outlineLevel="0" collapsed="false">
      <c r="A295" s="32" t="s">
        <v>418</v>
      </c>
      <c r="B295" s="32" t="s">
        <v>325</v>
      </c>
      <c r="C295" s="32" t="s">
        <v>505</v>
      </c>
      <c r="D295" s="59" t="n">
        <v>743</v>
      </c>
      <c r="E295" s="59" t="n">
        <v>751</v>
      </c>
      <c r="F295" s="68" t="n">
        <f aca="false">IF(E295="","",D295-E295)</f>
        <v>-8</v>
      </c>
      <c r="G295" s="59" t="n">
        <v>619</v>
      </c>
      <c r="H295" s="59" t="n">
        <v>608</v>
      </c>
      <c r="I295" s="68" t="n">
        <f aca="false">IF(H295="","",G295-H295)</f>
        <v>11</v>
      </c>
      <c r="J295" s="40" t="n">
        <f aca="false">IF(OR(D295="",D295+G295=0),"",D295/(D295+G295))</f>
        <v>0.545521292217328</v>
      </c>
      <c r="K295" s="40" t="n">
        <f aca="false">IF(E295="","",E295/(E295+H295))</f>
        <v>0.552612214863871</v>
      </c>
      <c r="L295" s="69" t="n">
        <f aca="false">IF(OR(K295="",J295=""),"",(J295-K295)*100)</f>
        <v>-0.709092264654299</v>
      </c>
      <c r="M295" s="36" t="n">
        <v>2.38127468065176</v>
      </c>
      <c r="N295" s="36" t="n">
        <v>1.24693282341402</v>
      </c>
      <c r="O295" s="36" t="n">
        <f aca="false">SQRT(M295^2+N295^2)</f>
        <v>2.68799378176743</v>
      </c>
      <c r="P295" s="40" t="n">
        <f aca="false">IF(J295="","",MAX(0,J295-1.96*O295/100))</f>
        <v>0.492836614094686</v>
      </c>
      <c r="Q295" s="40" t="n">
        <f aca="false">IF(J295="","",MIN(1,J295+1.96*O295/100))</f>
        <v>0.598205970339969</v>
      </c>
      <c r="R295" s="32" t="str">
        <f aca="false">IF(L295="","",IF(ABS(L295)&lt;=O295,"Yes","No"))</f>
        <v>Yes</v>
      </c>
      <c r="S295" s="32" t="str">
        <f aca="false">IF(L295="","",IF(ABS(L295)&lt;=1.96*O295,"Yes","No"))</f>
        <v>Yes</v>
      </c>
      <c r="T295" s="59" t="n">
        <f aca="false">IF(D295="","",ROUND(SQRT(((D295+G295)*O295/100)^2+(J295*(D295+G295)*0.08345)^2),0))</f>
        <v>72</v>
      </c>
      <c r="U295" s="32"/>
    </row>
    <row r="296" customFormat="false" ht="15" hidden="false" customHeight="false" outlineLevel="0" collapsed="false">
      <c r="A296" s="32" t="s">
        <v>418</v>
      </c>
      <c r="B296" s="32" t="s">
        <v>325</v>
      </c>
      <c r="C296" s="32" t="s">
        <v>506</v>
      </c>
      <c r="D296" s="59" t="n">
        <v>481</v>
      </c>
      <c r="E296" s="59" t="n">
        <v>515</v>
      </c>
      <c r="F296" s="68" t="n">
        <f aca="false">IF(E296="","",D296-E296)</f>
        <v>-34</v>
      </c>
      <c r="G296" s="59" t="n">
        <v>485</v>
      </c>
      <c r="H296" s="59" t="n">
        <v>464</v>
      </c>
      <c r="I296" s="68" t="n">
        <f aca="false">IF(H296="","",G296-H296)</f>
        <v>21</v>
      </c>
      <c r="J296" s="40" t="n">
        <f aca="false">IF(OR(D296="",D296+G296=0),"",D296/(D296+G296))</f>
        <v>0.497929606625259</v>
      </c>
      <c r="K296" s="40" t="n">
        <f aca="false">IF(E296="","",E296/(E296+H296))</f>
        <v>0.526046986721144</v>
      </c>
      <c r="L296" s="69" t="n">
        <f aca="false">IF(OR(K296="",J296=""),"",(J296-K296)*100)</f>
        <v>-2.81173800958852</v>
      </c>
      <c r="M296" s="36" t="n">
        <v>2.67523719068013</v>
      </c>
      <c r="N296" s="36" t="n">
        <v>1.24693282341402</v>
      </c>
      <c r="O296" s="36" t="n">
        <f aca="false">SQRT(M296^2+N296^2)</f>
        <v>2.95156492263094</v>
      </c>
      <c r="P296" s="40" t="n">
        <f aca="false">IF(J296="","",MAX(0,J296-1.96*O296/100))</f>
        <v>0.440078934141692</v>
      </c>
      <c r="Q296" s="40" t="n">
        <f aca="false">IF(J296="","",MIN(1,J296+1.96*O296/100))</f>
        <v>0.555780279108825</v>
      </c>
      <c r="R296" s="32" t="str">
        <f aca="false">IF(L296="","",IF(ABS(L296)&lt;=O296,"Yes","No"))</f>
        <v>Yes</v>
      </c>
      <c r="S296" s="32" t="str">
        <f aca="false">IF(L296="","",IF(ABS(L296)&lt;=1.96*O296,"Yes","No"))</f>
        <v>Yes</v>
      </c>
      <c r="T296" s="59" t="n">
        <f aca="false">IF(D296="","",ROUND(SQRT(((D296+G296)*O296/100)^2+(J296*(D296+G296)*0.09175)^2),0))</f>
        <v>53</v>
      </c>
      <c r="U296" s="32"/>
    </row>
    <row r="297" customFormat="false" ht="15" hidden="false" customHeight="false" outlineLevel="0" collapsed="false">
      <c r="A297" s="32" t="s">
        <v>418</v>
      </c>
      <c r="B297" s="32" t="s">
        <v>507</v>
      </c>
      <c r="C297" s="32" t="s">
        <v>508</v>
      </c>
      <c r="D297" s="59" t="n">
        <v>564</v>
      </c>
      <c r="E297" s="59" t="n">
        <v>554</v>
      </c>
      <c r="F297" s="68" t="n">
        <f aca="false">IF(E297="","",D297-E297)</f>
        <v>10</v>
      </c>
      <c r="G297" s="59" t="n">
        <v>505</v>
      </c>
      <c r="H297" s="59" t="n">
        <v>570</v>
      </c>
      <c r="I297" s="68" t="n">
        <f aca="false">IF(H297="","",G297-H297)</f>
        <v>-65</v>
      </c>
      <c r="J297" s="40" t="n">
        <f aca="false">IF(OR(D297="",D297+G297=0),"",D297/(D297+G297))</f>
        <v>0.527595884003742</v>
      </c>
      <c r="K297" s="40" t="n">
        <f aca="false">IF(E297="","",E297/(E297+H297))</f>
        <v>0.49288256227758</v>
      </c>
      <c r="L297" s="69" t="n">
        <f aca="false">IF(OR(K297="",J297=""),"",(J297-K297)*100)</f>
        <v>3.47133217261617</v>
      </c>
      <c r="M297" s="36" t="n">
        <v>2.67523719068013</v>
      </c>
      <c r="N297" s="36" t="n">
        <v>1.24693282341402</v>
      </c>
      <c r="O297" s="36" t="n">
        <f aca="false">SQRT(M297^2+N297^2)</f>
        <v>2.95156492263094</v>
      </c>
      <c r="P297" s="40" t="n">
        <f aca="false">IF(J297="","",MAX(0,J297-1.96*O297/100))</f>
        <v>0.469745211520175</v>
      </c>
      <c r="Q297" s="40" t="n">
        <f aca="false">IF(J297="","",MIN(1,J297+1.96*O297/100))</f>
        <v>0.585446556487308</v>
      </c>
      <c r="R297" s="32" t="str">
        <f aca="false">IF(L297="","",IF(ABS(L297)&lt;=O297,"Yes","No"))</f>
        <v>No</v>
      </c>
      <c r="S297" s="32" t="str">
        <f aca="false">IF(L297="","",IF(ABS(L297)&lt;=1.96*O297,"Yes","No"))</f>
        <v>Yes</v>
      </c>
      <c r="T297" s="59" t="n">
        <f aca="false">IF(D297="","",ROUND(SQRT(((D297+G297)*O297/100)^2+(J297*(D297+G297)*0.09175)^2),0))</f>
        <v>61</v>
      </c>
      <c r="U297" s="32"/>
    </row>
    <row r="298" customFormat="false" ht="15" hidden="false" customHeight="false" outlineLevel="0" collapsed="false">
      <c r="A298" s="32" t="s">
        <v>418</v>
      </c>
      <c r="B298" s="32" t="s">
        <v>507</v>
      </c>
      <c r="C298" s="32" t="s">
        <v>509</v>
      </c>
      <c r="D298" s="59" t="n">
        <v>500</v>
      </c>
      <c r="E298" s="59" t="n">
        <v>439</v>
      </c>
      <c r="F298" s="68" t="n">
        <f aca="false">IF(E298="","",D298-E298)</f>
        <v>61</v>
      </c>
      <c r="G298" s="59" t="n">
        <v>406</v>
      </c>
      <c r="H298" s="59" t="n">
        <v>426</v>
      </c>
      <c r="I298" s="68" t="n">
        <f aca="false">IF(H298="","",G298-H298)</f>
        <v>-20</v>
      </c>
      <c r="J298" s="40" t="n">
        <f aca="false">IF(OR(D298="",D298+G298=0),"",D298/(D298+G298))</f>
        <v>0.551876379690949</v>
      </c>
      <c r="K298" s="40" t="n">
        <f aca="false">IF(E298="","",E298/(E298+H298))</f>
        <v>0.507514450867052</v>
      </c>
      <c r="L298" s="69" t="n">
        <f aca="false">IF(OR(K298="",J298=""),"",(J298-K298)*100)</f>
        <v>4.43619288238972</v>
      </c>
      <c r="M298" s="36" t="n">
        <v>2.67523719068013</v>
      </c>
      <c r="N298" s="36" t="n">
        <v>1.24693282341402</v>
      </c>
      <c r="O298" s="36" t="n">
        <f aca="false">SQRT(M298^2+N298^2)</f>
        <v>2.95156492263094</v>
      </c>
      <c r="P298" s="40" t="n">
        <f aca="false">IF(J298="","",MAX(0,J298-1.96*O298/100))</f>
        <v>0.494025707207383</v>
      </c>
      <c r="Q298" s="40" t="n">
        <f aca="false">IF(J298="","",MIN(1,J298+1.96*O298/100))</f>
        <v>0.609727052174516</v>
      </c>
      <c r="R298" s="32" t="str">
        <f aca="false">IF(L298="","",IF(ABS(L298)&lt;=O298,"Yes","No"))</f>
        <v>No</v>
      </c>
      <c r="S298" s="32" t="str">
        <f aca="false">IF(L298="","",IF(ABS(L298)&lt;=1.96*O298,"Yes","No"))</f>
        <v>Yes</v>
      </c>
      <c r="T298" s="59" t="n">
        <f aca="false">IF(D298="","",ROUND(SQRT(((D298+G298)*O298/100)^2+(J298*(D298+G298)*0.09175)^2),0))</f>
        <v>53</v>
      </c>
      <c r="U298" s="32"/>
    </row>
    <row r="299" customFormat="false" ht="15" hidden="false" customHeight="false" outlineLevel="0" collapsed="false">
      <c r="A299" s="32" t="s">
        <v>418</v>
      </c>
      <c r="B299" s="32" t="s">
        <v>507</v>
      </c>
      <c r="C299" s="32" t="s">
        <v>510</v>
      </c>
      <c r="D299" s="59" t="n">
        <v>721</v>
      </c>
      <c r="E299" s="59" t="n">
        <v>653</v>
      </c>
      <c r="F299" s="68" t="n">
        <f aca="false">IF(E299="","",D299-E299)</f>
        <v>68</v>
      </c>
      <c r="G299" s="59" t="n">
        <v>611</v>
      </c>
      <c r="H299" s="59" t="n">
        <v>612</v>
      </c>
      <c r="I299" s="68" t="n">
        <f aca="false">IF(H299="","",G299-H299)</f>
        <v>-1</v>
      </c>
      <c r="J299" s="40" t="n">
        <f aca="false">IF(OR(D299="",D299+G299=0),"",D299/(D299+G299))</f>
        <v>0.541291291291291</v>
      </c>
      <c r="K299" s="40" t="n">
        <f aca="false">IF(E299="","",E299/(E299+H299))</f>
        <v>0.516205533596838</v>
      </c>
      <c r="L299" s="69" t="n">
        <f aca="false">IF(OR(K299="",J299=""),"",(J299-K299)*100)</f>
        <v>2.50857576944533</v>
      </c>
      <c r="M299" s="36" t="n">
        <v>2.38127468065176</v>
      </c>
      <c r="N299" s="36" t="n">
        <v>1.24693282341402</v>
      </c>
      <c r="O299" s="36" t="n">
        <f aca="false">SQRT(M299^2+N299^2)</f>
        <v>2.68799378176743</v>
      </c>
      <c r="P299" s="40" t="n">
        <f aca="false">IF(J299="","",MAX(0,J299-1.96*O299/100))</f>
        <v>0.48860661316865</v>
      </c>
      <c r="Q299" s="40" t="n">
        <f aca="false">IF(J299="","",MIN(1,J299+1.96*O299/100))</f>
        <v>0.593975969413933</v>
      </c>
      <c r="R299" s="32" t="str">
        <f aca="false">IF(L299="","",IF(ABS(L299)&lt;=O299,"Yes","No"))</f>
        <v>Yes</v>
      </c>
      <c r="S299" s="32" t="str">
        <f aca="false">IF(L299="","",IF(ABS(L299)&lt;=1.96*O299,"Yes","No"))</f>
        <v>Yes</v>
      </c>
      <c r="T299" s="59" t="n">
        <f aca="false">IF(D299="","",ROUND(SQRT(((D299+G299)*O299/100)^2+(J299*(D299+G299)*0.08345)^2),0))</f>
        <v>70</v>
      </c>
      <c r="U299" s="32"/>
    </row>
    <row r="300" customFormat="false" ht="15" hidden="false" customHeight="false" outlineLevel="0" collapsed="false">
      <c r="A300" s="32" t="s">
        <v>418</v>
      </c>
      <c r="B300" s="32" t="s">
        <v>511</v>
      </c>
      <c r="C300" s="32" t="s">
        <v>512</v>
      </c>
      <c r="D300" s="59" t="n">
        <v>542</v>
      </c>
      <c r="E300" s="59" t="n">
        <v>533</v>
      </c>
      <c r="F300" s="68" t="n">
        <f aca="false">IF(E300="","",D300-E300)</f>
        <v>9</v>
      </c>
      <c r="G300" s="59" t="n">
        <v>1015</v>
      </c>
      <c r="H300" s="59" t="n">
        <v>1046</v>
      </c>
      <c r="I300" s="68" t="n">
        <f aca="false">IF(H300="","",G300-H300)</f>
        <v>-31</v>
      </c>
      <c r="J300" s="40" t="n">
        <f aca="false">IF(OR(D300="",D300+G300=0),"",D300/(D300+G300))</f>
        <v>0.34810533076429</v>
      </c>
      <c r="K300" s="40" t="n">
        <f aca="false">IF(E300="","",E300/(E300+H300))</f>
        <v>0.337555414819506</v>
      </c>
      <c r="L300" s="69" t="n">
        <f aca="false">IF(OR(K300="",J300=""),"",(J300-K300)*100)</f>
        <v>1.05499159447843</v>
      </c>
      <c r="M300" s="36" t="n">
        <v>2.38127468065176</v>
      </c>
      <c r="N300" s="36" t="n">
        <v>1.24693282341402</v>
      </c>
      <c r="O300" s="36" t="n">
        <f aca="false">SQRT(M300^2+N300^2)</f>
        <v>2.68799378176743</v>
      </c>
      <c r="P300" s="40" t="n">
        <f aca="false">IF(J300="","",MAX(0,J300-1.96*O300/100))</f>
        <v>0.295420652641649</v>
      </c>
      <c r="Q300" s="40" t="n">
        <f aca="false">IF(J300="","",MIN(1,J300+1.96*O300/100))</f>
        <v>0.400790008886932</v>
      </c>
      <c r="R300" s="32" t="str">
        <f aca="false">IF(L300="","",IF(ABS(L300)&lt;=O300,"Yes","No"))</f>
        <v>Yes</v>
      </c>
      <c r="S300" s="32" t="str">
        <f aca="false">IF(L300="","",IF(ABS(L300)&lt;=1.96*O300,"Yes","No"))</f>
        <v>Yes</v>
      </c>
      <c r="T300" s="59" t="n">
        <f aca="false">IF(D300="","",ROUND(SQRT(((D300+G300)*O300/100)^2+(J300*(D300+G300)*0.08345)^2),0))</f>
        <v>62</v>
      </c>
      <c r="U300" s="32"/>
    </row>
    <row r="301" customFormat="false" ht="15" hidden="false" customHeight="false" outlineLevel="0" collapsed="false">
      <c r="A301" s="32" t="s">
        <v>418</v>
      </c>
      <c r="B301" s="32" t="s">
        <v>511</v>
      </c>
      <c r="C301" s="32" t="s">
        <v>513</v>
      </c>
      <c r="D301" s="59" t="n">
        <v>674</v>
      </c>
      <c r="E301" s="59" t="n">
        <v>619</v>
      </c>
      <c r="F301" s="68" t="n">
        <f aca="false">IF(E301="","",D301-E301)</f>
        <v>55</v>
      </c>
      <c r="G301" s="59" t="n">
        <v>1168</v>
      </c>
      <c r="H301" s="59" t="n">
        <v>1176</v>
      </c>
      <c r="I301" s="68" t="n">
        <f aca="false">IF(H301="","",G301-H301)</f>
        <v>-8</v>
      </c>
      <c r="J301" s="40" t="n">
        <f aca="false">IF(OR(D301="",D301+G301=0),"",D301/(D301+G301))</f>
        <v>0.365906623235613</v>
      </c>
      <c r="K301" s="40" t="n">
        <f aca="false">IF(E301="","",E301/(E301+H301))</f>
        <v>0.344846796657382</v>
      </c>
      <c r="L301" s="69" t="n">
        <f aca="false">IF(OR(K301="",J301=""),"",(J301-K301)*100)</f>
        <v>2.10598265782319</v>
      </c>
      <c r="M301" s="36" t="n">
        <v>2.38127468065176</v>
      </c>
      <c r="N301" s="36" t="n">
        <v>1.24693282341402</v>
      </c>
      <c r="O301" s="36" t="n">
        <f aca="false">SQRT(M301^2+N301^2)</f>
        <v>2.68799378176743</v>
      </c>
      <c r="P301" s="40" t="n">
        <f aca="false">IF(J301="","",MAX(0,J301-1.96*O301/100))</f>
        <v>0.313221945112972</v>
      </c>
      <c r="Q301" s="40" t="n">
        <f aca="false">IF(J301="","",MIN(1,J301+1.96*O301/100))</f>
        <v>0.418591301358255</v>
      </c>
      <c r="R301" s="32" t="str">
        <f aca="false">IF(L301="","",IF(ABS(L301)&lt;=O301,"Yes","No"))</f>
        <v>Yes</v>
      </c>
      <c r="S301" s="32" t="str">
        <f aca="false">IF(L301="","",IF(ABS(L301)&lt;=1.96*O301,"Yes","No"))</f>
        <v>Yes</v>
      </c>
      <c r="T301" s="59" t="n">
        <f aca="false">IF(D301="","",ROUND(SQRT(((D301+G301)*O301/100)^2+(J301*(D301+G301)*0.08345)^2),0))</f>
        <v>75</v>
      </c>
      <c r="U301" s="32"/>
    </row>
    <row r="302" customFormat="false" ht="15" hidden="false" customHeight="false" outlineLevel="0" collapsed="false">
      <c r="A302" s="32" t="s">
        <v>418</v>
      </c>
      <c r="B302" s="32" t="s">
        <v>511</v>
      </c>
      <c r="C302" s="32" t="s">
        <v>514</v>
      </c>
      <c r="D302" s="59" t="n">
        <v>226</v>
      </c>
      <c r="E302" s="59" t="n">
        <v>215</v>
      </c>
      <c r="F302" s="68" t="n">
        <f aca="false">IF(E302="","",D302-E302)</f>
        <v>11</v>
      </c>
      <c r="G302" s="59" t="n">
        <v>470</v>
      </c>
      <c r="H302" s="59" t="n">
        <v>479</v>
      </c>
      <c r="I302" s="68" t="n">
        <f aca="false">IF(H302="","",G302-H302)</f>
        <v>-9</v>
      </c>
      <c r="J302" s="40" t="n">
        <f aca="false">IF(OR(D302="",D302+G302=0),"",D302/(D302+G302))</f>
        <v>0.324712643678161</v>
      </c>
      <c r="K302" s="40" t="n">
        <f aca="false">IF(E302="","",E302/(E302+H302))</f>
        <v>0.309798270893372</v>
      </c>
      <c r="L302" s="69" t="n">
        <f aca="false">IF(OR(K302="",J302=""),"",(J302-K302)*100)</f>
        <v>1.49143727847892</v>
      </c>
      <c r="M302" s="36" t="n">
        <v>4.0506439069246</v>
      </c>
      <c r="N302" s="36" t="n">
        <v>1.24693282341402</v>
      </c>
      <c r="O302" s="36" t="n">
        <f aca="false">SQRT(M302^2+N302^2)</f>
        <v>4.23822575222376</v>
      </c>
      <c r="P302" s="40" t="n">
        <f aca="false">IF(J302="","",MAX(0,J302-1.96*O302/100))</f>
        <v>0.241643418934575</v>
      </c>
      <c r="Q302" s="40" t="n">
        <f aca="false">IF(J302="","",MIN(1,J302+1.96*O302/100))</f>
        <v>0.407781868421747</v>
      </c>
      <c r="R302" s="32" t="str">
        <f aca="false">IF(L302="","",IF(ABS(L302)&lt;=O302,"Yes","No"))</f>
        <v>Yes</v>
      </c>
      <c r="S302" s="32" t="str">
        <f aca="false">IF(L302="","",IF(ABS(L302)&lt;=1.96*O302,"Yes","No"))</f>
        <v>Yes</v>
      </c>
      <c r="T302" s="59" t="n">
        <f aca="false">IF(D302="","",ROUND(SQRT(((D302+G302)*O302/100)^2+(J302*(D302+G302)*0.15591)^2),0))</f>
        <v>46</v>
      </c>
      <c r="U302" s="32"/>
    </row>
    <row r="303" customFormat="false" ht="15" hidden="false" customHeight="false" outlineLevel="0" collapsed="false">
      <c r="A303" s="32" t="s">
        <v>418</v>
      </c>
      <c r="B303" s="32" t="s">
        <v>511</v>
      </c>
      <c r="C303" s="32" t="s">
        <v>515</v>
      </c>
      <c r="D303" s="59" t="n">
        <v>487</v>
      </c>
      <c r="E303" s="59" t="n">
        <v>459</v>
      </c>
      <c r="F303" s="68" t="n">
        <f aca="false">IF(E303="","",D303-E303)</f>
        <v>28</v>
      </c>
      <c r="G303" s="59" t="n">
        <v>901</v>
      </c>
      <c r="H303" s="59" t="n">
        <v>929</v>
      </c>
      <c r="I303" s="68" t="n">
        <f aca="false">IF(H303="","",G303-H303)</f>
        <v>-28</v>
      </c>
      <c r="J303" s="40" t="n">
        <f aca="false">IF(OR(D303="",D303+G303=0),"",D303/(D303+G303))</f>
        <v>0.350864553314121</v>
      </c>
      <c r="K303" s="40" t="n">
        <f aca="false">IF(E303="","",E303/(E303+H303))</f>
        <v>0.330691642651297</v>
      </c>
      <c r="L303" s="69" t="n">
        <f aca="false">IF(OR(K303="",J303=""),"",(J303-K303)*100)</f>
        <v>2.01729106628242</v>
      </c>
      <c r="M303" s="36" t="n">
        <v>2.38127468065176</v>
      </c>
      <c r="N303" s="36" t="n">
        <v>1.24693282341402</v>
      </c>
      <c r="O303" s="36" t="n">
        <f aca="false">SQRT(M303^2+N303^2)</f>
        <v>2.68799378176743</v>
      </c>
      <c r="P303" s="40" t="n">
        <f aca="false">IF(J303="","",MAX(0,J303-1.96*O303/100))</f>
        <v>0.298179875191479</v>
      </c>
      <c r="Q303" s="40" t="n">
        <f aca="false">IF(J303="","",MIN(1,J303+1.96*O303/100))</f>
        <v>0.403549231436763</v>
      </c>
      <c r="R303" s="32" t="str">
        <f aca="false">IF(L303="","",IF(ABS(L303)&lt;=O303,"Yes","No"))</f>
        <v>Yes</v>
      </c>
      <c r="S303" s="32" t="str">
        <f aca="false">IF(L303="","",IF(ABS(L303)&lt;=1.96*O303,"Yes","No"))</f>
        <v>Yes</v>
      </c>
      <c r="T303" s="59" t="n">
        <f aca="false">IF(D303="","",ROUND(SQRT(((D303+G303)*O303/100)^2+(J303*(D303+G303)*0.08345)^2),0))</f>
        <v>55</v>
      </c>
      <c r="U303" s="32"/>
    </row>
    <row r="304" customFormat="false" ht="15" hidden="false" customHeight="false" outlineLevel="0" collapsed="false">
      <c r="A304" s="32" t="s">
        <v>418</v>
      </c>
      <c r="B304" s="32" t="s">
        <v>511</v>
      </c>
      <c r="C304" s="32" t="s">
        <v>516</v>
      </c>
      <c r="D304" s="59" t="n">
        <v>314</v>
      </c>
      <c r="E304" s="59" t="n">
        <v>311</v>
      </c>
      <c r="F304" s="68" t="n">
        <f aca="false">IF(E304="","",D304-E304)</f>
        <v>3</v>
      </c>
      <c r="G304" s="59" t="n">
        <v>631</v>
      </c>
      <c r="H304" s="59" t="n">
        <v>628</v>
      </c>
      <c r="I304" s="68" t="n">
        <f aca="false">IF(H304="","",G304-H304)</f>
        <v>3</v>
      </c>
      <c r="J304" s="40" t="n">
        <f aca="false">IF(OR(D304="",D304+G304=0),"",D304/(D304+G304))</f>
        <v>0.332275132275132</v>
      </c>
      <c r="K304" s="40" t="n">
        <f aca="false">IF(E304="","",E304/(E304+H304))</f>
        <v>0.331203407880724</v>
      </c>
      <c r="L304" s="69" t="n">
        <f aca="false">IF(OR(K304="",J304=""),"",(J304-K304)*100)</f>
        <v>0.107172439440811</v>
      </c>
      <c r="M304" s="36" t="n">
        <v>2.67523719068013</v>
      </c>
      <c r="N304" s="36" t="n">
        <v>1.24693282341402</v>
      </c>
      <c r="O304" s="36" t="n">
        <f aca="false">SQRT(M304^2+N304^2)</f>
        <v>2.95156492263094</v>
      </c>
      <c r="P304" s="40" t="n">
        <f aca="false">IF(J304="","",MAX(0,J304-1.96*O304/100))</f>
        <v>0.274424459791566</v>
      </c>
      <c r="Q304" s="40" t="n">
        <f aca="false">IF(J304="","",MIN(1,J304+1.96*O304/100))</f>
        <v>0.390125804758699</v>
      </c>
      <c r="R304" s="32" t="str">
        <f aca="false">IF(L304="","",IF(ABS(L304)&lt;=O304,"Yes","No"))</f>
        <v>Yes</v>
      </c>
      <c r="S304" s="32" t="str">
        <f aca="false">IF(L304="","",IF(ABS(L304)&lt;=1.96*O304,"Yes","No"))</f>
        <v>Yes</v>
      </c>
      <c r="T304" s="59" t="n">
        <f aca="false">IF(D304="","",ROUND(SQRT(((D304+G304)*O304/100)^2+(J304*(D304+G304)*0.09175)^2),0))</f>
        <v>40</v>
      </c>
      <c r="U304" s="32"/>
    </row>
    <row r="305" customFormat="false" ht="15" hidden="false" customHeight="false" outlineLevel="0" collapsed="false">
      <c r="A305" s="32" t="s">
        <v>418</v>
      </c>
      <c r="B305" s="32" t="s">
        <v>517</v>
      </c>
      <c r="C305" s="32" t="s">
        <v>518</v>
      </c>
      <c r="D305" s="59" t="n">
        <v>79</v>
      </c>
      <c r="E305" s="59" t="n">
        <v>239</v>
      </c>
      <c r="F305" s="68" t="n">
        <f aca="false">IF(E305="","",D305-E305)</f>
        <v>-160</v>
      </c>
      <c r="G305" s="59" t="n">
        <v>121</v>
      </c>
      <c r="H305" s="59" t="n">
        <v>427</v>
      </c>
      <c r="I305" s="68" t="n">
        <f aca="false">IF(H305="","",G305-H305)</f>
        <v>-306</v>
      </c>
      <c r="J305" s="40" t="n">
        <f aca="false">IF(OR(D305="",D305+G305=0),"",D305/(D305+G305))</f>
        <v>0.395</v>
      </c>
      <c r="K305" s="40" t="n">
        <f aca="false">IF(E305="","",E305/(E305+H305))</f>
        <v>0.358858858858859</v>
      </c>
      <c r="L305" s="69" t="n">
        <f aca="false">IF(OR(K305="",J305=""),"",(J305-K305)*100)</f>
        <v>3.61411411411411</v>
      </c>
      <c r="M305" s="36" t="n">
        <v>4.0506439069246</v>
      </c>
      <c r="N305" s="36" t="n">
        <v>1.24693282341402</v>
      </c>
      <c r="O305" s="36" t="n">
        <f aca="false">SQRT(M305^2+N305^2)</f>
        <v>4.23822575222376</v>
      </c>
      <c r="P305" s="40" t="n">
        <f aca="false">IF(J305="","",MAX(0,J305-1.96*O305/100))</f>
        <v>0.311930775256414</v>
      </c>
      <c r="Q305" s="40" t="n">
        <f aca="false">IF(J305="","",MIN(1,J305+1.96*O305/100))</f>
        <v>0.478069224743586</v>
      </c>
      <c r="R305" s="32" t="str">
        <f aca="false">IF(L305="","",IF(ABS(L305)&lt;=O305,"Yes","No"))</f>
        <v>Yes</v>
      </c>
      <c r="S305" s="32" t="str">
        <f aca="false">IF(L305="","",IF(ABS(L305)&lt;=1.96*O305,"Yes","No"))</f>
        <v>Yes</v>
      </c>
      <c r="T305" s="59" t="n">
        <f aca="false">IF(D305="","",ROUND(SQRT(((D305+G305)*O305/100)^2+(J305*(D305+G305)*0.15591)^2),0))</f>
        <v>15</v>
      </c>
      <c r="U305" s="32"/>
    </row>
    <row r="306" customFormat="false" ht="15" hidden="false" customHeight="false" outlineLevel="0" collapsed="false">
      <c r="A306" s="32" t="s">
        <v>418</v>
      </c>
      <c r="B306" s="32" t="s">
        <v>517</v>
      </c>
      <c r="C306" s="32" t="s">
        <v>519</v>
      </c>
      <c r="D306" s="59" t="n">
        <v>392</v>
      </c>
      <c r="E306" s="59" t="n">
        <v>341</v>
      </c>
      <c r="F306" s="68" t="n">
        <f aca="false">IF(E306="","",D306-E306)</f>
        <v>51</v>
      </c>
      <c r="G306" s="59" t="n">
        <v>710</v>
      </c>
      <c r="H306" s="59" t="n">
        <v>732</v>
      </c>
      <c r="I306" s="68" t="n">
        <f aca="false">IF(H306="","",G306-H306)</f>
        <v>-22</v>
      </c>
      <c r="J306" s="40" t="n">
        <f aca="false">IF(OR(D306="",D306+G306=0),"",D306/(D306+G306))</f>
        <v>0.355716878402904</v>
      </c>
      <c r="K306" s="40" t="n">
        <f aca="false">IF(E306="","",E306/(E306+H306))</f>
        <v>0.31780055917987</v>
      </c>
      <c r="L306" s="69" t="n">
        <f aca="false">IF(OR(K306="",J306=""),"",(J306-K306)*100)</f>
        <v>3.79163192230343</v>
      </c>
      <c r="M306" s="36" t="n">
        <v>2.67523719068013</v>
      </c>
      <c r="N306" s="36" t="n">
        <v>1.24693282341402</v>
      </c>
      <c r="O306" s="36" t="n">
        <f aca="false">SQRT(M306^2+N306^2)</f>
        <v>2.95156492263094</v>
      </c>
      <c r="P306" s="40" t="n">
        <f aca="false">IF(J306="","",MAX(0,J306-1.96*O306/100))</f>
        <v>0.297866205919337</v>
      </c>
      <c r="Q306" s="40" t="n">
        <f aca="false">IF(J306="","",MIN(1,J306+1.96*O306/100))</f>
        <v>0.41356755088647</v>
      </c>
      <c r="R306" s="32" t="str">
        <f aca="false">IF(L306="","",IF(ABS(L306)&lt;=O306,"Yes","No"))</f>
        <v>No</v>
      </c>
      <c r="S306" s="32" t="str">
        <f aca="false">IF(L306="","",IF(ABS(L306)&lt;=1.96*O306,"Yes","No"))</f>
        <v>Yes</v>
      </c>
      <c r="T306" s="59" t="n">
        <f aca="false">IF(D306="","",ROUND(SQRT(((D306+G306)*O306/100)^2+(J306*(D306+G306)*0.09175)^2),0))</f>
        <v>48</v>
      </c>
      <c r="U306" s="32"/>
    </row>
    <row r="307" customFormat="false" ht="15" hidden="false" customHeight="false" outlineLevel="0" collapsed="false">
      <c r="A307" s="32" t="s">
        <v>418</v>
      </c>
      <c r="B307" s="32" t="s">
        <v>520</v>
      </c>
      <c r="C307" s="32" t="s">
        <v>521</v>
      </c>
      <c r="D307" s="59" t="n">
        <v>240</v>
      </c>
      <c r="E307" s="59"/>
      <c r="F307" s="68" t="str">
        <f aca="false">IF(E307="","",D307-E307)</f>
        <v/>
      </c>
      <c r="G307" s="59" t="n">
        <v>314</v>
      </c>
      <c r="H307" s="59"/>
      <c r="I307" s="68" t="str">
        <f aca="false">IF(H307="","",G307-H307)</f>
        <v/>
      </c>
      <c r="J307" s="40" t="n">
        <f aca="false">IF(OR(D307="",D307+G307=0),"",D307/(D307+G307))</f>
        <v>0.433212996389892</v>
      </c>
      <c r="K307" s="40" t="str">
        <f aca="false">IF(E307="","",E307/(E307+H307))</f>
        <v/>
      </c>
      <c r="L307" s="69" t="str">
        <f aca="false">IF(OR(K307="",J307=""),"",(J307-K307)*100)</f>
        <v/>
      </c>
      <c r="M307" s="36" t="n">
        <v>4.0506439069246</v>
      </c>
      <c r="N307" s="36" t="n">
        <v>1.24693282341402</v>
      </c>
      <c r="O307" s="36" t="n">
        <f aca="false">SQRT(M307^2+N307^2)</f>
        <v>4.23822575222376</v>
      </c>
      <c r="P307" s="40" t="n">
        <f aca="false">IF(J307="","",MAX(0,J307-1.96*O307/100))</f>
        <v>0.350143771646306</v>
      </c>
      <c r="Q307" s="40" t="n">
        <f aca="false">IF(J307="","",MIN(1,J307+1.96*O307/100))</f>
        <v>0.516282221133477</v>
      </c>
      <c r="R307" s="32" t="str">
        <f aca="false">IF(L307="","",IF(ABS(L307)&lt;=O307,"Yes","No"))</f>
        <v/>
      </c>
      <c r="S307" s="32" t="str">
        <f aca="false">IF(L307="","",IF(ABS(L307)&lt;=1.96*O307,"Yes","No"))</f>
        <v/>
      </c>
      <c r="T307" s="59" t="n">
        <f aca="false">IF(D307="","",ROUND(SQRT(((D307+G307)*O307/100)^2+(J307*(D307+G307)*0.15591)^2),0))</f>
        <v>44</v>
      </c>
      <c r="U307" s="32" t="s">
        <v>787</v>
      </c>
    </row>
    <row r="308" customFormat="false" ht="15" hidden="false" customHeight="false" outlineLevel="0" collapsed="false">
      <c r="A308" s="32" t="s">
        <v>418</v>
      </c>
      <c r="B308" s="32" t="s">
        <v>520</v>
      </c>
      <c r="C308" s="32" t="s">
        <v>522</v>
      </c>
      <c r="D308" s="59" t="n">
        <v>554</v>
      </c>
      <c r="E308" s="59"/>
      <c r="F308" s="68" t="str">
        <f aca="false">IF(E308="","",D308-E308)</f>
        <v/>
      </c>
      <c r="G308" s="59" t="n">
        <v>757</v>
      </c>
      <c r="H308" s="59"/>
      <c r="I308" s="68" t="str">
        <f aca="false">IF(H308="","",G308-H308)</f>
        <v/>
      </c>
      <c r="J308" s="40" t="n">
        <f aca="false">IF(OR(D308="",D308+G308=0),"",D308/(D308+G308))</f>
        <v>0.422578184591915</v>
      </c>
      <c r="K308" s="40" t="str">
        <f aca="false">IF(E308="","",E308/(E308+H308))</f>
        <v/>
      </c>
      <c r="L308" s="69" t="str">
        <f aca="false">IF(OR(K308="",J308=""),"",(J308-K308)*100)</f>
        <v/>
      </c>
      <c r="M308" s="36" t="n">
        <v>2.38127468065176</v>
      </c>
      <c r="N308" s="36" t="n">
        <v>1.24693282341402</v>
      </c>
      <c r="O308" s="36" t="n">
        <f aca="false">SQRT(M308^2+N308^2)</f>
        <v>2.68799378176743</v>
      </c>
      <c r="P308" s="40" t="n">
        <f aca="false">IF(J308="","",MAX(0,J308-1.96*O308/100))</f>
        <v>0.369893506469273</v>
      </c>
      <c r="Q308" s="40" t="n">
        <f aca="false">IF(J308="","",MIN(1,J308+1.96*O308/100))</f>
        <v>0.475262862714556</v>
      </c>
      <c r="R308" s="32" t="str">
        <f aca="false">IF(L308="","",IF(ABS(L308)&lt;=O308,"Yes","No"))</f>
        <v/>
      </c>
      <c r="S308" s="32" t="str">
        <f aca="false">IF(L308="","",IF(ABS(L308)&lt;=1.96*O308,"Yes","No"))</f>
        <v/>
      </c>
      <c r="T308" s="59" t="n">
        <f aca="false">IF(D308="","",ROUND(SQRT(((D308+G308)*O308/100)^2+(J308*(D308+G308)*0.08345)^2),0))</f>
        <v>58</v>
      </c>
      <c r="U308" s="32" t="s">
        <v>787</v>
      </c>
    </row>
    <row r="309" customFormat="false" ht="15" hidden="false" customHeight="false" outlineLevel="0" collapsed="false">
      <c r="A309" s="32" t="s">
        <v>418</v>
      </c>
      <c r="B309" s="32" t="s">
        <v>520</v>
      </c>
      <c r="C309" s="32" t="s">
        <v>523</v>
      </c>
      <c r="D309" s="59" t="n">
        <v>614</v>
      </c>
      <c r="E309" s="59" t="n">
        <v>561</v>
      </c>
      <c r="F309" s="68" t="n">
        <f aca="false">IF(E309="","",D309-E309)</f>
        <v>53</v>
      </c>
      <c r="G309" s="59" t="n">
        <v>820</v>
      </c>
      <c r="H309" s="59" t="n">
        <v>856</v>
      </c>
      <c r="I309" s="68" t="n">
        <f aca="false">IF(H309="","",G309-H309)</f>
        <v>-36</v>
      </c>
      <c r="J309" s="40" t="n">
        <f aca="false">IF(OR(D309="",D309+G309=0),"",D309/(D309+G309))</f>
        <v>0.428172942817294</v>
      </c>
      <c r="K309" s="40" t="n">
        <f aca="false">IF(E309="","",E309/(E309+H309))</f>
        <v>0.39590684544813</v>
      </c>
      <c r="L309" s="69" t="n">
        <f aca="false">IF(OR(K309="",J309=""),"",(J309-K309)*100)</f>
        <v>3.22660973691644</v>
      </c>
      <c r="M309" s="36" t="n">
        <v>2.38127468065176</v>
      </c>
      <c r="N309" s="36" t="n">
        <v>1.24693282341402</v>
      </c>
      <c r="O309" s="36" t="n">
        <f aca="false">SQRT(M309^2+N309^2)</f>
        <v>2.68799378176743</v>
      </c>
      <c r="P309" s="40" t="n">
        <f aca="false">IF(J309="","",MAX(0,J309-1.96*O309/100))</f>
        <v>0.375488264694653</v>
      </c>
      <c r="Q309" s="40" t="n">
        <f aca="false">IF(J309="","",MIN(1,J309+1.96*O309/100))</f>
        <v>0.480857620939936</v>
      </c>
      <c r="R309" s="32" t="str">
        <f aca="false">IF(L309="","",IF(ABS(L309)&lt;=O309,"Yes","No"))</f>
        <v>No</v>
      </c>
      <c r="S309" s="32" t="str">
        <f aca="false">IF(L309="","",IF(ABS(L309)&lt;=1.96*O309,"Yes","No"))</f>
        <v>Yes</v>
      </c>
      <c r="T309" s="59" t="n">
        <f aca="false">IF(D309="","",ROUND(SQRT(((D309+G309)*O309/100)^2+(J309*(D309+G309)*0.08345)^2),0))</f>
        <v>64</v>
      </c>
      <c r="U309" s="32"/>
    </row>
    <row r="310" customFormat="false" ht="15" hidden="false" customHeight="false" outlineLevel="0" collapsed="false">
      <c r="A310" s="32" t="s">
        <v>418</v>
      </c>
      <c r="B310" s="32" t="s">
        <v>520</v>
      </c>
      <c r="C310" s="32" t="s">
        <v>524</v>
      </c>
      <c r="D310" s="59" t="n">
        <v>541</v>
      </c>
      <c r="E310" s="59"/>
      <c r="F310" s="68" t="str">
        <f aca="false">IF(E310="","",D310-E310)</f>
        <v/>
      </c>
      <c r="G310" s="59" t="n">
        <v>757</v>
      </c>
      <c r="H310" s="59"/>
      <c r="I310" s="68" t="str">
        <f aca="false">IF(H310="","",G310-H310)</f>
        <v/>
      </c>
      <c r="J310" s="40" t="n">
        <f aca="false">IF(OR(D310="",D310+G310=0),"",D310/(D310+G310))</f>
        <v>0.416795069337442</v>
      </c>
      <c r="K310" s="40" t="str">
        <f aca="false">IF(E310="","",E310/(E310+H310))</f>
        <v/>
      </c>
      <c r="L310" s="69" t="str">
        <f aca="false">IF(OR(K310="",J310=""),"",(J310-K310)*100)</f>
        <v/>
      </c>
      <c r="M310" s="36" t="n">
        <v>2.38127468065176</v>
      </c>
      <c r="N310" s="36" t="n">
        <v>1.24693282341402</v>
      </c>
      <c r="O310" s="36" t="n">
        <f aca="false">SQRT(M310^2+N310^2)</f>
        <v>2.68799378176743</v>
      </c>
      <c r="P310" s="40" t="n">
        <f aca="false">IF(J310="","",MAX(0,J310-1.96*O310/100))</f>
        <v>0.364110391214801</v>
      </c>
      <c r="Q310" s="40" t="n">
        <f aca="false">IF(J310="","",MIN(1,J310+1.96*O310/100))</f>
        <v>0.469479747460084</v>
      </c>
      <c r="R310" s="32" t="str">
        <f aca="false">IF(L310="","",IF(ABS(L310)&lt;=O310,"Yes","No"))</f>
        <v/>
      </c>
      <c r="S310" s="32" t="str">
        <f aca="false">IF(L310="","",IF(ABS(L310)&lt;=1.96*O310,"Yes","No"))</f>
        <v/>
      </c>
      <c r="T310" s="59" t="n">
        <f aca="false">IF(D310="","",ROUND(SQRT(((D310+G310)*O310/100)^2+(J310*(D310+G310)*0.08345)^2),0))</f>
        <v>57</v>
      </c>
      <c r="U310" s="32" t="s">
        <v>787</v>
      </c>
    </row>
    <row r="311" customFormat="false" ht="15" hidden="false" customHeight="false" outlineLevel="0" collapsed="false">
      <c r="A311" s="32" t="s">
        <v>418</v>
      </c>
      <c r="B311" s="32" t="s">
        <v>525</v>
      </c>
      <c r="C311" s="32" t="s">
        <v>526</v>
      </c>
      <c r="D311" s="59" t="n">
        <v>560</v>
      </c>
      <c r="E311" s="59" t="n">
        <v>563</v>
      </c>
      <c r="F311" s="68" t="n">
        <f aca="false">IF(E311="","",D311-E311)</f>
        <v>-3</v>
      </c>
      <c r="G311" s="59" t="n">
        <v>582</v>
      </c>
      <c r="H311" s="59" t="n">
        <v>573</v>
      </c>
      <c r="I311" s="68" t="n">
        <f aca="false">IF(H311="","",G311-H311)</f>
        <v>9</v>
      </c>
      <c r="J311" s="40" t="n">
        <f aca="false">IF(OR(D311="",D311+G311=0),"",D311/(D311+G311))</f>
        <v>0.490367775831874</v>
      </c>
      <c r="K311" s="40" t="n">
        <f aca="false">IF(E311="","",E311/(E311+H311))</f>
        <v>0.495598591549296</v>
      </c>
      <c r="L311" s="69" t="n">
        <f aca="false">IF(OR(K311="",J311=""),"",(J311-K311)*100)</f>
        <v>-0.523081571742184</v>
      </c>
      <c r="M311" s="36" t="n">
        <v>2.67523719068013</v>
      </c>
      <c r="N311" s="36" t="n">
        <v>1.24693282341402</v>
      </c>
      <c r="O311" s="36" t="n">
        <f aca="false">SQRT(M311^2+N311^2)</f>
        <v>2.95156492263094</v>
      </c>
      <c r="P311" s="40" t="n">
        <f aca="false">IF(J311="","",MAX(0,J311-1.96*O311/100))</f>
        <v>0.432517103348308</v>
      </c>
      <c r="Q311" s="40" t="n">
        <f aca="false">IF(J311="","",MIN(1,J311+1.96*O311/100))</f>
        <v>0.54821844831544</v>
      </c>
      <c r="R311" s="32" t="str">
        <f aca="false">IF(L311="","",IF(ABS(L311)&lt;=O311,"Yes","No"))</f>
        <v>Yes</v>
      </c>
      <c r="S311" s="32" t="str">
        <f aca="false">IF(L311="","",IF(ABS(L311)&lt;=1.96*O311,"Yes","No"))</f>
        <v>Yes</v>
      </c>
      <c r="T311" s="59" t="n">
        <f aca="false">IF(D311="","",ROUND(SQRT(((D311+G311)*O311/100)^2+(J311*(D311+G311)*0.09175)^2),0))</f>
        <v>61</v>
      </c>
      <c r="U311" s="32"/>
    </row>
    <row r="312" customFormat="false" ht="15" hidden="false" customHeight="false" outlineLevel="0" collapsed="false">
      <c r="A312" s="32" t="s">
        <v>418</v>
      </c>
      <c r="B312" s="32" t="s">
        <v>525</v>
      </c>
      <c r="C312" s="32" t="s">
        <v>527</v>
      </c>
      <c r="D312" s="59" t="n">
        <v>634</v>
      </c>
      <c r="E312" s="59" t="n">
        <v>634</v>
      </c>
      <c r="F312" s="68" t="n">
        <f aca="false">IF(E312="","",D312-E312)</f>
        <v>0</v>
      </c>
      <c r="G312" s="59" t="n">
        <v>818</v>
      </c>
      <c r="H312" s="59" t="n">
        <v>855</v>
      </c>
      <c r="I312" s="68" t="n">
        <f aca="false">IF(H312="","",G312-H312)</f>
        <v>-37</v>
      </c>
      <c r="J312" s="40" t="n">
        <f aca="false">IF(OR(D312="",D312+G312=0),"",D312/(D312+G312))</f>
        <v>0.4366391184573</v>
      </c>
      <c r="K312" s="40" t="n">
        <f aca="false">IF(E312="","",E312/(E312+H312))</f>
        <v>0.425789120214909</v>
      </c>
      <c r="L312" s="69" t="n">
        <f aca="false">IF(OR(K312="",J312=""),"",(J312-K312)*100)</f>
        <v>1.0849998242391</v>
      </c>
      <c r="M312" s="36" t="n">
        <v>2.38127468065176</v>
      </c>
      <c r="N312" s="36" t="n">
        <v>1.24693282341402</v>
      </c>
      <c r="O312" s="36" t="n">
        <f aca="false">SQRT(M312^2+N312^2)</f>
        <v>2.68799378176743</v>
      </c>
      <c r="P312" s="40" t="n">
        <f aca="false">IF(J312="","",MAX(0,J312-1.96*O312/100))</f>
        <v>0.383954440334659</v>
      </c>
      <c r="Q312" s="40" t="n">
        <f aca="false">IF(J312="","",MIN(1,J312+1.96*O312/100))</f>
        <v>0.489323796579942</v>
      </c>
      <c r="R312" s="32" t="str">
        <f aca="false">IF(L312="","",IF(ABS(L312)&lt;=O312,"Yes","No"))</f>
        <v>Yes</v>
      </c>
      <c r="S312" s="32" t="str">
        <f aca="false">IF(L312="","",IF(ABS(L312)&lt;=1.96*O312,"Yes","No"))</f>
        <v>Yes</v>
      </c>
      <c r="T312" s="59" t="n">
        <f aca="false">IF(D312="","",ROUND(SQRT(((D312+G312)*O312/100)^2+(J312*(D312+G312)*0.08345)^2),0))</f>
        <v>66</v>
      </c>
      <c r="U312" s="32"/>
    </row>
    <row r="313" customFormat="false" ht="15" hidden="false" customHeight="false" outlineLevel="0" collapsed="false">
      <c r="A313" s="32" t="s">
        <v>418</v>
      </c>
      <c r="B313" s="32" t="s">
        <v>525</v>
      </c>
      <c r="C313" s="32" t="s">
        <v>528</v>
      </c>
      <c r="D313" s="59" t="n">
        <v>309</v>
      </c>
      <c r="E313" s="59"/>
      <c r="F313" s="68" t="str">
        <f aca="false">IF(E313="","",D313-E313)</f>
        <v/>
      </c>
      <c r="G313" s="59" t="n">
        <v>360</v>
      </c>
      <c r="H313" s="59"/>
      <c r="I313" s="68" t="str">
        <f aca="false">IF(H313="","",G313-H313)</f>
        <v/>
      </c>
      <c r="J313" s="40" t="n">
        <f aca="false">IF(OR(D313="",D313+G313=0),"",D313/(D313+G313))</f>
        <v>0.461883408071749</v>
      </c>
      <c r="K313" s="40" t="str">
        <f aca="false">IF(E313="","",E313/(E313+H313))</f>
        <v/>
      </c>
      <c r="L313" s="69" t="str">
        <f aca="false">IF(OR(K313="",J313=""),"",(J313-K313)*100)</f>
        <v/>
      </c>
      <c r="M313" s="36" t="n">
        <v>4.0506439069246</v>
      </c>
      <c r="N313" s="36" t="n">
        <v>1.24693282341402</v>
      </c>
      <c r="O313" s="36" t="n">
        <f aca="false">SQRT(M313^2+N313^2)</f>
        <v>4.23822575222376</v>
      </c>
      <c r="P313" s="40" t="n">
        <f aca="false">IF(J313="","",MAX(0,J313-1.96*O313/100))</f>
        <v>0.378814183328163</v>
      </c>
      <c r="Q313" s="40" t="n">
        <f aca="false">IF(J313="","",MIN(1,J313+1.96*O313/100))</f>
        <v>0.544952632815335</v>
      </c>
      <c r="R313" s="32" t="str">
        <f aca="false">IF(L313="","",IF(ABS(L313)&lt;=O313,"Yes","No"))</f>
        <v/>
      </c>
      <c r="S313" s="32" t="str">
        <f aca="false">IF(L313="","",IF(ABS(L313)&lt;=1.96*O313,"Yes","No"))</f>
        <v/>
      </c>
      <c r="T313" s="59" t="n">
        <f aca="false">IF(D313="","",ROUND(SQRT(((D313+G313)*O313/100)^2+(J313*(D313+G313)*0.15591)^2),0))</f>
        <v>56</v>
      </c>
      <c r="U313" s="32" t="s">
        <v>787</v>
      </c>
    </row>
    <row r="314" customFormat="false" ht="15" hidden="false" customHeight="false" outlineLevel="0" collapsed="false">
      <c r="A314" s="32" t="s">
        <v>418</v>
      </c>
      <c r="B314" s="32" t="s">
        <v>525</v>
      </c>
      <c r="C314" s="32" t="s">
        <v>529</v>
      </c>
      <c r="D314" s="59" t="n">
        <v>497</v>
      </c>
      <c r="E314" s="59" t="n">
        <v>481</v>
      </c>
      <c r="F314" s="68" t="n">
        <f aca="false">IF(E314="","",D314-E314)</f>
        <v>16</v>
      </c>
      <c r="G314" s="59" t="n">
        <v>480</v>
      </c>
      <c r="H314" s="59" t="n">
        <v>473</v>
      </c>
      <c r="I314" s="68" t="n">
        <f aca="false">IF(H314="","",G314-H314)</f>
        <v>7</v>
      </c>
      <c r="J314" s="40" t="n">
        <f aca="false">IF(OR(D314="",D314+G314=0),"",D314/(D314+G314))</f>
        <v>0.508700102354145</v>
      </c>
      <c r="K314" s="40" t="n">
        <f aca="false">IF(E314="","",E314/(E314+H314))</f>
        <v>0.5041928721174</v>
      </c>
      <c r="L314" s="69" t="n">
        <f aca="false">IF(OR(K314="",J314=""),"",(J314-K314)*100)</f>
        <v>0.450723023674493</v>
      </c>
      <c r="M314" s="36" t="n">
        <v>2.67523719068013</v>
      </c>
      <c r="N314" s="36" t="n">
        <v>1.24693282341402</v>
      </c>
      <c r="O314" s="36" t="n">
        <f aca="false">SQRT(M314^2+N314^2)</f>
        <v>2.95156492263094</v>
      </c>
      <c r="P314" s="40" t="n">
        <f aca="false">IF(J314="","",MAX(0,J314-1.96*O314/100))</f>
        <v>0.450849429870579</v>
      </c>
      <c r="Q314" s="40" t="n">
        <f aca="false">IF(J314="","",MIN(1,J314+1.96*O314/100))</f>
        <v>0.566550774837712</v>
      </c>
      <c r="R314" s="32" t="str">
        <f aca="false">IF(L314="","",IF(ABS(L314)&lt;=O314,"Yes","No"))</f>
        <v>Yes</v>
      </c>
      <c r="S314" s="32" t="str">
        <f aca="false">IF(L314="","",IF(ABS(L314)&lt;=1.96*O314,"Yes","No"))</f>
        <v>Yes</v>
      </c>
      <c r="T314" s="59" t="n">
        <f aca="false">IF(D314="","",ROUND(SQRT(((D314+G314)*O314/100)^2+(J314*(D314+G314)*0.09175)^2),0))</f>
        <v>54</v>
      </c>
      <c r="U314" s="32"/>
    </row>
    <row r="315" customFormat="false" ht="15" hidden="false" customHeight="false" outlineLevel="0" collapsed="false">
      <c r="A315" s="32" t="s">
        <v>418</v>
      </c>
      <c r="B315" s="32" t="s">
        <v>525</v>
      </c>
      <c r="C315" s="32" t="s">
        <v>530</v>
      </c>
      <c r="D315" s="59" t="n">
        <v>425</v>
      </c>
      <c r="E315" s="59" t="n">
        <v>395</v>
      </c>
      <c r="F315" s="68" t="n">
        <f aca="false">IF(E315="","",D315-E315)</f>
        <v>30</v>
      </c>
      <c r="G315" s="59" t="n">
        <v>569</v>
      </c>
      <c r="H315" s="59" t="n">
        <v>561</v>
      </c>
      <c r="I315" s="68" t="n">
        <f aca="false">IF(H315="","",G315-H315)</f>
        <v>8</v>
      </c>
      <c r="J315" s="40" t="n">
        <f aca="false">IF(OR(D315="",D315+G315=0),"",D315/(D315+G315))</f>
        <v>0.427565392354125</v>
      </c>
      <c r="K315" s="40" t="n">
        <f aca="false">IF(E315="","",E315/(E315+H315))</f>
        <v>0.413179916317992</v>
      </c>
      <c r="L315" s="69" t="n">
        <f aca="false">IF(OR(K315="",J315=""),"",(J315-K315)*100)</f>
        <v>1.43854760361332</v>
      </c>
      <c r="M315" s="36" t="n">
        <v>2.67523719068013</v>
      </c>
      <c r="N315" s="36" t="n">
        <v>1.24693282341402</v>
      </c>
      <c r="O315" s="36" t="n">
        <f aca="false">SQRT(M315^2+N315^2)</f>
        <v>2.95156492263094</v>
      </c>
      <c r="P315" s="40" t="n">
        <f aca="false">IF(J315="","",MAX(0,J315-1.96*O315/100))</f>
        <v>0.369714719870558</v>
      </c>
      <c r="Q315" s="40" t="n">
        <f aca="false">IF(J315="","",MIN(1,J315+1.96*O315/100))</f>
        <v>0.485416064837691</v>
      </c>
      <c r="R315" s="32" t="str">
        <f aca="false">IF(L315="","",IF(ABS(L315)&lt;=O315,"Yes","No"))</f>
        <v>Yes</v>
      </c>
      <c r="S315" s="32" t="str">
        <f aca="false">IF(L315="","",IF(ABS(L315)&lt;=1.96*O315,"Yes","No"))</f>
        <v>Yes</v>
      </c>
      <c r="T315" s="59" t="n">
        <f aca="false">IF(D315="","",ROUND(SQRT(((D315+G315)*O315/100)^2+(J315*(D315+G315)*0.09175)^2),0))</f>
        <v>49</v>
      </c>
      <c r="U315" s="32"/>
    </row>
    <row r="316" customFormat="false" ht="15" hidden="false" customHeight="false" outlineLevel="0" collapsed="false">
      <c r="A316" s="32" t="s">
        <v>418</v>
      </c>
      <c r="B316" s="32" t="s">
        <v>525</v>
      </c>
      <c r="C316" s="32" t="s">
        <v>531</v>
      </c>
      <c r="D316" s="59" t="n">
        <v>406</v>
      </c>
      <c r="E316" s="59"/>
      <c r="F316" s="68" t="str">
        <f aca="false">IF(E316="","",D316-E316)</f>
        <v/>
      </c>
      <c r="G316" s="59" t="n">
        <v>439</v>
      </c>
      <c r="H316" s="59"/>
      <c r="I316" s="68" t="str">
        <f aca="false">IF(H316="","",G316-H316)</f>
        <v/>
      </c>
      <c r="J316" s="40" t="n">
        <f aca="false">IF(OR(D316="",D316+G316=0),"",D316/(D316+G316))</f>
        <v>0.480473372781065</v>
      </c>
      <c r="K316" s="40" t="str">
        <f aca="false">IF(E316="","",E316/(E316+H316))</f>
        <v/>
      </c>
      <c r="L316" s="69" t="str">
        <f aca="false">IF(OR(K316="",J316=""),"",(J316-K316)*100)</f>
        <v/>
      </c>
      <c r="M316" s="36" t="n">
        <v>2.67523719068013</v>
      </c>
      <c r="N316" s="36" t="n">
        <v>1.24693282341402</v>
      </c>
      <c r="O316" s="36" t="n">
        <f aca="false">SQRT(M316^2+N316^2)</f>
        <v>2.95156492263094</v>
      </c>
      <c r="P316" s="40" t="n">
        <f aca="false">IF(J316="","",MAX(0,J316-1.96*O316/100))</f>
        <v>0.422622700297499</v>
      </c>
      <c r="Q316" s="40" t="n">
        <f aca="false">IF(J316="","",MIN(1,J316+1.96*O316/100))</f>
        <v>0.538324045264632</v>
      </c>
      <c r="R316" s="32" t="str">
        <f aca="false">IF(L316="","",IF(ABS(L316)&lt;=O316,"Yes","No"))</f>
        <v/>
      </c>
      <c r="S316" s="32" t="str">
        <f aca="false">IF(L316="","",IF(ABS(L316)&lt;=1.96*O316,"Yes","No"))</f>
        <v/>
      </c>
      <c r="T316" s="59" t="n">
        <f aca="false">IF(D316="","",ROUND(SQRT(((D316+G316)*O316/100)^2+(J316*(D316+G316)*0.09175)^2),0))</f>
        <v>45</v>
      </c>
      <c r="U316" s="32" t="s">
        <v>787</v>
      </c>
    </row>
    <row r="317" customFormat="false" ht="15" hidden="false" customHeight="false" outlineLevel="0" collapsed="false">
      <c r="A317" s="32" t="s">
        <v>418</v>
      </c>
      <c r="B317" s="32" t="s">
        <v>532</v>
      </c>
      <c r="C317" s="32" t="s">
        <v>533</v>
      </c>
      <c r="D317" s="59" t="n">
        <v>401</v>
      </c>
      <c r="E317" s="59" t="n">
        <v>393</v>
      </c>
      <c r="F317" s="68" t="n">
        <f aca="false">IF(E317="","",D317-E317)</f>
        <v>8</v>
      </c>
      <c r="G317" s="59" t="n">
        <v>744</v>
      </c>
      <c r="H317" s="59" t="n">
        <v>741</v>
      </c>
      <c r="I317" s="68" t="n">
        <f aca="false">IF(H317="","",G317-H317)</f>
        <v>3</v>
      </c>
      <c r="J317" s="40" t="n">
        <f aca="false">IF(OR(D317="",D317+G317=0),"",D317/(D317+G317))</f>
        <v>0.350218340611354</v>
      </c>
      <c r="K317" s="40" t="n">
        <f aca="false">IF(E317="","",E317/(E317+H317))</f>
        <v>0.346560846560847</v>
      </c>
      <c r="L317" s="69" t="n">
        <f aca="false">IF(OR(K317="",J317=""),"",(J317-K317)*100)</f>
        <v>0.365749405050714</v>
      </c>
      <c r="M317" s="36" t="n">
        <v>2.67523719068013</v>
      </c>
      <c r="N317" s="36" t="n">
        <v>1.24693282341402</v>
      </c>
      <c r="O317" s="36" t="n">
        <f aca="false">SQRT(M317^2+N317^2)</f>
        <v>2.95156492263094</v>
      </c>
      <c r="P317" s="40" t="n">
        <f aca="false">IF(J317="","",MAX(0,J317-1.96*O317/100))</f>
        <v>0.292367668127787</v>
      </c>
      <c r="Q317" s="40" t="n">
        <f aca="false">IF(J317="","",MIN(1,J317+1.96*O317/100))</f>
        <v>0.40806901309492</v>
      </c>
      <c r="R317" s="32" t="str">
        <f aca="false">IF(L317="","",IF(ABS(L317)&lt;=O317,"Yes","No"))</f>
        <v>Yes</v>
      </c>
      <c r="S317" s="32" t="str">
        <f aca="false">IF(L317="","",IF(ABS(L317)&lt;=1.96*O317,"Yes","No"))</f>
        <v>Yes</v>
      </c>
      <c r="T317" s="59" t="n">
        <f aca="false">IF(D317="","",ROUND(SQRT(((D317+G317)*O317/100)^2+(J317*(D317+G317)*0.09175)^2),0))</f>
        <v>50</v>
      </c>
      <c r="U317" s="32"/>
    </row>
    <row r="318" customFormat="false" ht="15" hidden="false" customHeight="false" outlineLevel="0" collapsed="false">
      <c r="A318" s="32" t="s">
        <v>418</v>
      </c>
      <c r="B318" s="32" t="s">
        <v>532</v>
      </c>
      <c r="C318" s="32" t="s">
        <v>534</v>
      </c>
      <c r="D318" s="59" t="n">
        <v>828</v>
      </c>
      <c r="E318" s="59" t="n">
        <v>787</v>
      </c>
      <c r="F318" s="68" t="n">
        <f aca="false">IF(E318="","",D318-E318)</f>
        <v>41</v>
      </c>
      <c r="G318" s="59" t="n">
        <v>1489</v>
      </c>
      <c r="H318" s="59" t="n">
        <v>1491</v>
      </c>
      <c r="I318" s="68" t="n">
        <f aca="false">IF(H318="","",G318-H318)</f>
        <v>-2</v>
      </c>
      <c r="J318" s="40" t="n">
        <f aca="false">IF(OR(D318="",D318+G318=0),"",D318/(D318+G318))</f>
        <v>0.357358653431161</v>
      </c>
      <c r="K318" s="40" t="n">
        <f aca="false">IF(E318="","",E318/(E318+H318))</f>
        <v>0.345478489903424</v>
      </c>
      <c r="L318" s="69" t="n">
        <f aca="false">IF(OR(K318="",J318=""),"",(J318-K318)*100)</f>
        <v>1.18801635277369</v>
      </c>
      <c r="M318" s="36" t="n">
        <v>2.38127468065176</v>
      </c>
      <c r="N318" s="36" t="n">
        <v>1.24693282341402</v>
      </c>
      <c r="O318" s="36" t="n">
        <f aca="false">SQRT(M318^2+N318^2)</f>
        <v>2.68799378176743</v>
      </c>
      <c r="P318" s="40" t="n">
        <f aca="false">IF(J318="","",MAX(0,J318-1.96*O318/100))</f>
        <v>0.304673975308519</v>
      </c>
      <c r="Q318" s="40" t="n">
        <f aca="false">IF(J318="","",MIN(1,J318+1.96*O318/100))</f>
        <v>0.410043331553803</v>
      </c>
      <c r="R318" s="32" t="str">
        <f aca="false">IF(L318="","",IF(ABS(L318)&lt;=O318,"Yes","No"))</f>
        <v>Yes</v>
      </c>
      <c r="S318" s="32" t="str">
        <f aca="false">IF(L318="","",IF(ABS(L318)&lt;=1.96*O318,"Yes","No"))</f>
        <v>Yes</v>
      </c>
      <c r="T318" s="59" t="n">
        <f aca="false">IF(D318="","",ROUND(SQRT(((D318+G318)*O318/100)^2+(J318*(D318+G318)*0.08345)^2),0))</f>
        <v>93</v>
      </c>
      <c r="U318" s="32"/>
    </row>
    <row r="319" customFormat="false" ht="15" hidden="false" customHeight="false" outlineLevel="0" collapsed="false">
      <c r="A319" s="32" t="s">
        <v>418</v>
      </c>
      <c r="B319" s="32" t="s">
        <v>532</v>
      </c>
      <c r="C319" s="32" t="s">
        <v>535</v>
      </c>
      <c r="D319" s="59" t="n">
        <v>539</v>
      </c>
      <c r="E319" s="59" t="n">
        <v>502</v>
      </c>
      <c r="F319" s="68" t="n">
        <f aca="false">IF(E319="","",D319-E319)</f>
        <v>37</v>
      </c>
      <c r="G319" s="59" t="n">
        <v>1150</v>
      </c>
      <c r="H319" s="59" t="n">
        <v>1143</v>
      </c>
      <c r="I319" s="68" t="n">
        <f aca="false">IF(H319="","",G319-H319)</f>
        <v>7</v>
      </c>
      <c r="J319" s="40" t="n">
        <f aca="false">IF(OR(D319="",D319+G319=0),"",D319/(D319+G319))</f>
        <v>0.319123741859088</v>
      </c>
      <c r="K319" s="40" t="n">
        <f aca="false">IF(E319="","",E319/(E319+H319))</f>
        <v>0.30516717325228</v>
      </c>
      <c r="L319" s="69" t="n">
        <f aca="false">IF(OR(K319="",J319=""),"",(J319-K319)*100)</f>
        <v>1.39565686068086</v>
      </c>
      <c r="M319" s="36" t="n">
        <v>2.38127468065176</v>
      </c>
      <c r="N319" s="36" t="n">
        <v>1.24693282341402</v>
      </c>
      <c r="O319" s="36" t="n">
        <f aca="false">SQRT(M319^2+N319^2)</f>
        <v>2.68799378176743</v>
      </c>
      <c r="P319" s="40" t="n">
        <f aca="false">IF(J319="","",MAX(0,J319-1.96*O319/100))</f>
        <v>0.266439063736447</v>
      </c>
      <c r="Q319" s="40" t="n">
        <f aca="false">IF(J319="","",MIN(1,J319+1.96*O319/100))</f>
        <v>0.37180841998173</v>
      </c>
      <c r="R319" s="32" t="str">
        <f aca="false">IF(L319="","",IF(ABS(L319)&lt;=O319,"Yes","No"))</f>
        <v>Yes</v>
      </c>
      <c r="S319" s="32" t="str">
        <f aca="false">IF(L319="","",IF(ABS(L319)&lt;=1.96*O319,"Yes","No"))</f>
        <v>Yes</v>
      </c>
      <c r="T319" s="59" t="n">
        <f aca="false">IF(D319="","",ROUND(SQRT(((D319+G319)*O319/100)^2+(J319*(D319+G319)*0.08345)^2),0))</f>
        <v>64</v>
      </c>
      <c r="U319" s="32"/>
    </row>
    <row r="320" customFormat="false" ht="15" hidden="false" customHeight="false" outlineLevel="0" collapsed="false">
      <c r="A320" s="32" t="s">
        <v>418</v>
      </c>
      <c r="B320" s="32" t="s">
        <v>532</v>
      </c>
      <c r="C320" s="32" t="s">
        <v>536</v>
      </c>
      <c r="D320" s="59" t="n">
        <v>234</v>
      </c>
      <c r="E320" s="59" t="n">
        <v>238</v>
      </c>
      <c r="F320" s="68" t="n">
        <f aca="false">IF(E320="","",D320-E320)</f>
        <v>-4</v>
      </c>
      <c r="G320" s="59" t="n">
        <v>513</v>
      </c>
      <c r="H320" s="59" t="n">
        <v>490</v>
      </c>
      <c r="I320" s="68" t="n">
        <f aca="false">IF(H320="","",G320-H320)</f>
        <v>23</v>
      </c>
      <c r="J320" s="40" t="n">
        <f aca="false">IF(OR(D320="",D320+G320=0),"",D320/(D320+G320))</f>
        <v>0.313253012048193</v>
      </c>
      <c r="K320" s="40" t="n">
        <f aca="false">IF(E320="","",E320/(E320+H320))</f>
        <v>0.326923076923077</v>
      </c>
      <c r="L320" s="69" t="n">
        <f aca="false">IF(OR(K320="",J320=""),"",(J320-K320)*100)</f>
        <v>-1.36700648748841</v>
      </c>
      <c r="M320" s="36" t="n">
        <v>2.67523719068013</v>
      </c>
      <c r="N320" s="36" t="n">
        <v>1.24693282341402</v>
      </c>
      <c r="O320" s="36" t="n">
        <f aca="false">SQRT(M320^2+N320^2)</f>
        <v>2.95156492263094</v>
      </c>
      <c r="P320" s="40" t="n">
        <f aca="false">IF(J320="","",MAX(0,J320-1.96*O320/100))</f>
        <v>0.255402339564626</v>
      </c>
      <c r="Q320" s="40" t="n">
        <f aca="false">IF(J320="","",MIN(1,J320+1.96*O320/100))</f>
        <v>0.371103684531759</v>
      </c>
      <c r="R320" s="32" t="str">
        <f aca="false">IF(L320="","",IF(ABS(L320)&lt;=O320,"Yes","No"))</f>
        <v>Yes</v>
      </c>
      <c r="S320" s="32" t="str">
        <f aca="false">IF(L320="","",IF(ABS(L320)&lt;=1.96*O320,"Yes","No"))</f>
        <v>Yes</v>
      </c>
      <c r="T320" s="59" t="n">
        <f aca="false">IF(D320="","",ROUND(SQRT(((D320+G320)*O320/100)^2+(J320*(D320+G320)*0.09175)^2),0))</f>
        <v>31</v>
      </c>
      <c r="U320" s="32"/>
    </row>
    <row r="321" customFormat="false" ht="15" hidden="false" customHeight="false" outlineLevel="0" collapsed="false">
      <c r="A321" s="32" t="s">
        <v>418</v>
      </c>
      <c r="B321" s="32" t="s">
        <v>537</v>
      </c>
      <c r="C321" s="32" t="s">
        <v>538</v>
      </c>
      <c r="D321" s="59" t="n">
        <v>591</v>
      </c>
      <c r="E321" s="59" t="n">
        <v>573</v>
      </c>
      <c r="F321" s="68" t="n">
        <f aca="false">IF(E321="","",D321-E321)</f>
        <v>18</v>
      </c>
      <c r="G321" s="59" t="n">
        <v>615</v>
      </c>
      <c r="H321" s="59" t="n">
        <v>606</v>
      </c>
      <c r="I321" s="68" t="n">
        <f aca="false">IF(H321="","",G321-H321)</f>
        <v>9</v>
      </c>
      <c r="J321" s="40" t="n">
        <f aca="false">IF(OR(D321="",D321+G321=0),"",D321/(D321+G321))</f>
        <v>0.490049751243781</v>
      </c>
      <c r="K321" s="40" t="n">
        <f aca="false">IF(E321="","",E321/(E321+H321))</f>
        <v>0.486005089058524</v>
      </c>
      <c r="L321" s="69" t="n">
        <f aca="false">IF(OR(K321="",J321=""),"",(J321-K321)*100)</f>
        <v>0.40446621852569</v>
      </c>
      <c r="M321" s="36" t="n">
        <v>2.38127468065176</v>
      </c>
      <c r="N321" s="36" t="n">
        <v>1.24693282341402</v>
      </c>
      <c r="O321" s="36" t="n">
        <f aca="false">SQRT(M321^2+N321^2)</f>
        <v>2.68799378176743</v>
      </c>
      <c r="P321" s="40" t="n">
        <f aca="false">IF(J321="","",MAX(0,J321-1.96*O321/100))</f>
        <v>0.437365073121139</v>
      </c>
      <c r="Q321" s="40" t="n">
        <f aca="false">IF(J321="","",MIN(1,J321+1.96*O321/100))</f>
        <v>0.542734429366423</v>
      </c>
      <c r="R321" s="32" t="str">
        <f aca="false">IF(L321="","",IF(ABS(L321)&lt;=O321,"Yes","No"))</f>
        <v>Yes</v>
      </c>
      <c r="S321" s="32" t="str">
        <f aca="false">IF(L321="","",IF(ABS(L321)&lt;=1.96*O321,"Yes","No"))</f>
        <v>Yes</v>
      </c>
      <c r="T321" s="59" t="n">
        <f aca="false">IF(D321="","",ROUND(SQRT(((D321+G321)*O321/100)^2+(J321*(D321+G321)*0.08345)^2),0))</f>
        <v>59</v>
      </c>
      <c r="U321" s="32"/>
    </row>
    <row r="322" customFormat="false" ht="15" hidden="false" customHeight="false" outlineLevel="0" collapsed="false">
      <c r="A322" s="32" t="s">
        <v>418</v>
      </c>
      <c r="B322" s="32" t="s">
        <v>537</v>
      </c>
      <c r="C322" s="32" t="s">
        <v>539</v>
      </c>
      <c r="D322" s="59" t="n">
        <v>564</v>
      </c>
      <c r="E322" s="59" t="n">
        <v>488</v>
      </c>
      <c r="F322" s="68" t="n">
        <f aca="false">IF(E322="","",D322-E322)</f>
        <v>76</v>
      </c>
      <c r="G322" s="59" t="n">
        <v>493</v>
      </c>
      <c r="H322" s="59" t="n">
        <v>509</v>
      </c>
      <c r="I322" s="68" t="n">
        <f aca="false">IF(H322="","",G322-H322)</f>
        <v>-16</v>
      </c>
      <c r="J322" s="40" t="n">
        <f aca="false">IF(OR(D322="",D322+G322=0),"",D322/(D322+G322))</f>
        <v>0.533585619678335</v>
      </c>
      <c r="K322" s="40" t="n">
        <f aca="false">IF(E322="","",E322/(E322+H322))</f>
        <v>0.489468405215647</v>
      </c>
      <c r="L322" s="69" t="n">
        <f aca="false">IF(OR(K322="",J322=""),"",(J322-K322)*100)</f>
        <v>4.4117214462688</v>
      </c>
      <c r="M322" s="36" t="n">
        <v>2.67523719068013</v>
      </c>
      <c r="N322" s="36" t="n">
        <v>1.24693282341402</v>
      </c>
      <c r="O322" s="36" t="n">
        <f aca="false">SQRT(M322^2+N322^2)</f>
        <v>2.95156492263094</v>
      </c>
      <c r="P322" s="40" t="n">
        <f aca="false">IF(J322="","",MAX(0,J322-1.96*O322/100))</f>
        <v>0.475734947194769</v>
      </c>
      <c r="Q322" s="40" t="n">
        <f aca="false">IF(J322="","",MIN(1,J322+1.96*O322/100))</f>
        <v>0.591436292161901</v>
      </c>
      <c r="R322" s="32" t="str">
        <f aca="false">IF(L322="","",IF(ABS(L322)&lt;=O322,"Yes","No"))</f>
        <v>No</v>
      </c>
      <c r="S322" s="32" t="str">
        <f aca="false">IF(L322="","",IF(ABS(L322)&lt;=1.96*O322,"Yes","No"))</f>
        <v>Yes</v>
      </c>
      <c r="T322" s="59" t="n">
        <f aca="false">IF(D322="","",ROUND(SQRT(((D322+G322)*O322/100)^2+(J322*(D322+G322)*0.09175)^2),0))</f>
        <v>60</v>
      </c>
      <c r="U322" s="32"/>
    </row>
    <row r="323" customFormat="false" ht="15" hidden="false" customHeight="false" outlineLevel="0" collapsed="false">
      <c r="A323" s="32" t="s">
        <v>418</v>
      </c>
      <c r="B323" s="32" t="s">
        <v>537</v>
      </c>
      <c r="C323" s="32" t="s">
        <v>540</v>
      </c>
      <c r="D323" s="59" t="n">
        <v>492</v>
      </c>
      <c r="E323" s="59" t="n">
        <v>429</v>
      </c>
      <c r="F323" s="68" t="n">
        <f aca="false">IF(E323="","",D323-E323)</f>
        <v>63</v>
      </c>
      <c r="G323" s="59" t="n">
        <v>456</v>
      </c>
      <c r="H323" s="59" t="n">
        <v>512</v>
      </c>
      <c r="I323" s="68" t="n">
        <f aca="false">IF(H323="","",G323-H323)</f>
        <v>-56</v>
      </c>
      <c r="J323" s="40" t="n">
        <f aca="false">IF(OR(D323="",D323+G323=0),"",D323/(D323+G323))</f>
        <v>0.518987341772152</v>
      </c>
      <c r="K323" s="40" t="n">
        <f aca="false">IF(E323="","",E323/(E323+H323))</f>
        <v>0.455897980871413</v>
      </c>
      <c r="L323" s="69" t="n">
        <f aca="false">IF(OR(K323="",J323=""),"",(J323-K323)*100)</f>
        <v>6.30893609007385</v>
      </c>
      <c r="M323" s="36" t="n">
        <v>2.67523719068013</v>
      </c>
      <c r="N323" s="36" t="n">
        <v>1.24693282341402</v>
      </c>
      <c r="O323" s="36" t="n">
        <f aca="false">SQRT(M323^2+N323^2)</f>
        <v>2.95156492263094</v>
      </c>
      <c r="P323" s="40" t="n">
        <f aca="false">IF(J323="","",MAX(0,J323-1.96*O323/100))</f>
        <v>0.461136669288586</v>
      </c>
      <c r="Q323" s="40" t="n">
        <f aca="false">IF(J323="","",MIN(1,J323+1.96*O323/100))</f>
        <v>0.576838014255718</v>
      </c>
      <c r="R323" s="32" t="str">
        <f aca="false">IF(L323="","",IF(ABS(L323)&lt;=O323,"Yes","No"))</f>
        <v>No</v>
      </c>
      <c r="S323" s="32" t="str">
        <f aca="false">IF(L323="","",IF(ABS(L323)&lt;=1.96*O323,"Yes","No"))</f>
        <v>No</v>
      </c>
      <c r="T323" s="59" t="n">
        <f aca="false">IF(D323="","",ROUND(SQRT(((D323+G323)*O323/100)^2+(J323*(D323+G323)*0.09175)^2),0))</f>
        <v>53</v>
      </c>
      <c r="U323" s="32"/>
    </row>
    <row r="324" customFormat="false" ht="15" hidden="false" customHeight="false" outlineLevel="0" collapsed="false">
      <c r="A324" s="32" t="s">
        <v>418</v>
      </c>
      <c r="B324" s="32" t="s">
        <v>541</v>
      </c>
      <c r="C324" s="32" t="s">
        <v>542</v>
      </c>
      <c r="D324" s="59" t="n">
        <v>222</v>
      </c>
      <c r="E324" s="59" t="n">
        <v>207</v>
      </c>
      <c r="F324" s="68" t="n">
        <f aca="false">IF(E324="","",D324-E324)</f>
        <v>15</v>
      </c>
      <c r="G324" s="59" t="n">
        <v>245</v>
      </c>
      <c r="H324" s="59" t="n">
        <v>289</v>
      </c>
      <c r="I324" s="68" t="n">
        <f aca="false">IF(H324="","",G324-H324)</f>
        <v>-44</v>
      </c>
      <c r="J324" s="40" t="n">
        <f aca="false">IF(OR(D324="",D324+G324=0),"",D324/(D324+G324))</f>
        <v>0.475374732334047</v>
      </c>
      <c r="K324" s="40" t="n">
        <f aca="false">IF(E324="","",E324/(E324+H324))</f>
        <v>0.417338709677419</v>
      </c>
      <c r="L324" s="69" t="n">
        <f aca="false">IF(OR(K324="",J324=""),"",(J324-K324)*100)</f>
        <v>5.80360226566277</v>
      </c>
      <c r="M324" s="36" t="n">
        <v>4.0506439069246</v>
      </c>
      <c r="N324" s="36" t="n">
        <v>1.24693282341402</v>
      </c>
      <c r="O324" s="36" t="n">
        <f aca="false">SQRT(M324^2+N324^2)</f>
        <v>4.23822575222376</v>
      </c>
      <c r="P324" s="40" t="n">
        <f aca="false">IF(J324="","",MAX(0,J324-1.96*O324/100))</f>
        <v>0.392305507590461</v>
      </c>
      <c r="Q324" s="40" t="n">
        <f aca="false">IF(J324="","",MIN(1,J324+1.96*O324/100))</f>
        <v>0.558443957077633</v>
      </c>
      <c r="R324" s="32" t="str">
        <f aca="false">IF(L324="","",IF(ABS(L324)&lt;=O324,"Yes","No"))</f>
        <v>No</v>
      </c>
      <c r="S324" s="32" t="str">
        <f aca="false">IF(L324="","",IF(ABS(L324)&lt;=1.96*O324,"Yes","No"))</f>
        <v>Yes</v>
      </c>
      <c r="T324" s="59" t="n">
        <f aca="false">IF(D324="","",ROUND(SQRT(((D324+G324)*O324/100)^2+(J324*(D324+G324)*0.15591)^2),0))</f>
        <v>40</v>
      </c>
      <c r="U324" s="32"/>
    </row>
    <row r="325" customFormat="false" ht="15" hidden="false" customHeight="false" outlineLevel="0" collapsed="false">
      <c r="A325" s="32" t="s">
        <v>418</v>
      </c>
      <c r="B325" s="32" t="s">
        <v>541</v>
      </c>
      <c r="C325" s="32" t="s">
        <v>543</v>
      </c>
      <c r="D325" s="59" t="n">
        <v>519</v>
      </c>
      <c r="E325" s="59" t="n">
        <v>524</v>
      </c>
      <c r="F325" s="68" t="n">
        <f aca="false">IF(E325="","",D325-E325)</f>
        <v>-5</v>
      </c>
      <c r="G325" s="59" t="n">
        <v>550</v>
      </c>
      <c r="H325" s="59" t="n">
        <v>554</v>
      </c>
      <c r="I325" s="68" t="n">
        <f aca="false">IF(H325="","",G325-H325)</f>
        <v>-4</v>
      </c>
      <c r="J325" s="40" t="n">
        <f aca="false">IF(OR(D325="",D325+G325=0),"",D325/(D325+G325))</f>
        <v>0.485500467726848</v>
      </c>
      <c r="K325" s="40" t="n">
        <f aca="false">IF(E325="","",E325/(E325+H325))</f>
        <v>0.4860853432282</v>
      </c>
      <c r="L325" s="69" t="n">
        <f aca="false">IF(OR(K325="",J325=""),"",(J325-K325)*100)</f>
        <v>-0.0584875501352833</v>
      </c>
      <c r="M325" s="36" t="n">
        <v>2.67523719068013</v>
      </c>
      <c r="N325" s="36" t="n">
        <v>1.24693282341402</v>
      </c>
      <c r="O325" s="36" t="n">
        <f aca="false">SQRT(M325^2+N325^2)</f>
        <v>2.95156492263094</v>
      </c>
      <c r="P325" s="40" t="n">
        <f aca="false">IF(J325="","",MAX(0,J325-1.96*O325/100))</f>
        <v>0.427649795243281</v>
      </c>
      <c r="Q325" s="40" t="n">
        <f aca="false">IF(J325="","",MIN(1,J325+1.96*O325/100))</f>
        <v>0.543351140210414</v>
      </c>
      <c r="R325" s="32" t="str">
        <f aca="false">IF(L325="","",IF(ABS(L325)&lt;=O325,"Yes","No"))</f>
        <v>Yes</v>
      </c>
      <c r="S325" s="32" t="str">
        <f aca="false">IF(L325="","",IF(ABS(L325)&lt;=1.96*O325,"Yes","No"))</f>
        <v>Yes</v>
      </c>
      <c r="T325" s="59" t="n">
        <f aca="false">IF(D325="","",ROUND(SQRT(((D325+G325)*O325/100)^2+(J325*(D325+G325)*0.09175)^2),0))</f>
        <v>57</v>
      </c>
      <c r="U325" s="32"/>
    </row>
    <row r="326" customFormat="false" ht="15" hidden="false" customHeight="false" outlineLevel="0" collapsed="false">
      <c r="A326" s="32" t="s">
        <v>418</v>
      </c>
      <c r="B326" s="32" t="s">
        <v>544</v>
      </c>
      <c r="C326" s="32" t="s">
        <v>545</v>
      </c>
      <c r="D326" s="59" t="n">
        <v>593</v>
      </c>
      <c r="E326" s="59" t="n">
        <v>582</v>
      </c>
      <c r="F326" s="68" t="n">
        <f aca="false">IF(E326="","",D326-E326)</f>
        <v>11</v>
      </c>
      <c r="G326" s="59" t="n">
        <v>644</v>
      </c>
      <c r="H326" s="59" t="n">
        <v>702</v>
      </c>
      <c r="I326" s="68" t="n">
        <f aca="false">IF(H326="","",G326-H326)</f>
        <v>-58</v>
      </c>
      <c r="J326" s="40" t="n">
        <f aca="false">IF(OR(D326="",D326+G326=0),"",D326/(D326+G326))</f>
        <v>0.479385610347615</v>
      </c>
      <c r="K326" s="40" t="n">
        <f aca="false">IF(E326="","",E326/(E326+H326))</f>
        <v>0.453271028037383</v>
      </c>
      <c r="L326" s="69" t="n">
        <f aca="false">IF(OR(K326="",J326=""),"",(J326-K326)*100)</f>
        <v>2.6114582310232</v>
      </c>
      <c r="M326" s="36" t="n">
        <v>2.38127468065176</v>
      </c>
      <c r="N326" s="36" t="n">
        <v>1.24693282341402</v>
      </c>
      <c r="O326" s="36" t="n">
        <f aca="false">SQRT(M326^2+N326^2)</f>
        <v>2.68799378176743</v>
      </c>
      <c r="P326" s="40" t="n">
        <f aca="false">IF(J326="","",MAX(0,J326-1.96*O326/100))</f>
        <v>0.426700932224973</v>
      </c>
      <c r="Q326" s="40" t="n">
        <f aca="false">IF(J326="","",MIN(1,J326+1.96*O326/100))</f>
        <v>0.532070288470257</v>
      </c>
      <c r="R326" s="32" t="str">
        <f aca="false">IF(L326="","",IF(ABS(L326)&lt;=O326,"Yes","No"))</f>
        <v>Yes</v>
      </c>
      <c r="S326" s="32" t="str">
        <f aca="false">IF(L326="","",IF(ABS(L326)&lt;=1.96*O326,"Yes","No"))</f>
        <v>Yes</v>
      </c>
      <c r="T326" s="59" t="n">
        <f aca="false">IF(D326="","",ROUND(SQRT(((D326+G326)*O326/100)^2+(J326*(D326+G326)*0.08345)^2),0))</f>
        <v>60</v>
      </c>
      <c r="U326" s="32"/>
    </row>
    <row r="327" customFormat="false" ht="15" hidden="false" customHeight="false" outlineLevel="0" collapsed="false">
      <c r="A327" s="32" t="s">
        <v>418</v>
      </c>
      <c r="B327" s="32" t="s">
        <v>544</v>
      </c>
      <c r="C327" s="32" t="s">
        <v>546</v>
      </c>
      <c r="D327" s="59" t="n">
        <v>562</v>
      </c>
      <c r="E327" s="59" t="n">
        <v>518</v>
      </c>
      <c r="F327" s="68" t="n">
        <f aca="false">IF(E327="","",D327-E327)</f>
        <v>44</v>
      </c>
      <c r="G327" s="59" t="n">
        <v>583</v>
      </c>
      <c r="H327" s="59" t="n">
        <v>622</v>
      </c>
      <c r="I327" s="68" t="n">
        <f aca="false">IF(H327="","",G327-H327)</f>
        <v>-39</v>
      </c>
      <c r="J327" s="40" t="n">
        <f aca="false">IF(OR(D327="",D327+G327=0),"",D327/(D327+G327))</f>
        <v>0.490829694323144</v>
      </c>
      <c r="K327" s="40" t="n">
        <f aca="false">IF(E327="","",E327/(E327+H327))</f>
        <v>0.454385964912281</v>
      </c>
      <c r="L327" s="69" t="n">
        <f aca="false">IF(OR(K327="",J327=""),"",(J327-K327)*100)</f>
        <v>3.64437294108634</v>
      </c>
      <c r="M327" s="36" t="n">
        <v>2.67523719068013</v>
      </c>
      <c r="N327" s="36" t="n">
        <v>1.24693282341402</v>
      </c>
      <c r="O327" s="36" t="n">
        <f aca="false">SQRT(M327^2+N327^2)</f>
        <v>2.95156492263094</v>
      </c>
      <c r="P327" s="40" t="n">
        <f aca="false">IF(J327="","",MAX(0,J327-1.96*O327/100))</f>
        <v>0.432979021839578</v>
      </c>
      <c r="Q327" s="40" t="n">
        <f aca="false">IF(J327="","",MIN(1,J327+1.96*O327/100))</f>
        <v>0.548680366806711</v>
      </c>
      <c r="R327" s="32" t="str">
        <f aca="false">IF(L327="","",IF(ABS(L327)&lt;=O327,"Yes","No"))</f>
        <v>No</v>
      </c>
      <c r="S327" s="32" t="str">
        <f aca="false">IF(L327="","",IF(ABS(L327)&lt;=1.96*O327,"Yes","No"))</f>
        <v>Yes</v>
      </c>
      <c r="T327" s="59" t="n">
        <f aca="false">IF(D327="","",ROUND(SQRT(((D327+G327)*O327/100)^2+(J327*(D327+G327)*0.09175)^2),0))</f>
        <v>62</v>
      </c>
      <c r="U327" s="32"/>
    </row>
    <row r="328" customFormat="false" ht="15" hidden="false" customHeight="false" outlineLevel="0" collapsed="false">
      <c r="A328" s="32" t="s">
        <v>418</v>
      </c>
      <c r="B328" s="32" t="s">
        <v>544</v>
      </c>
      <c r="C328" s="32" t="s">
        <v>547</v>
      </c>
      <c r="D328" s="59" t="n">
        <v>1091</v>
      </c>
      <c r="E328" s="59" t="n">
        <v>1003</v>
      </c>
      <c r="F328" s="68" t="n">
        <f aca="false">IF(E328="","",D328-E328)</f>
        <v>88</v>
      </c>
      <c r="G328" s="59" t="n">
        <v>1158</v>
      </c>
      <c r="H328" s="59" t="n">
        <v>1306</v>
      </c>
      <c r="I328" s="68" t="n">
        <f aca="false">IF(H328="","",G328-H328)</f>
        <v>-148</v>
      </c>
      <c r="J328" s="40" t="n">
        <f aca="false">IF(OR(D328="",D328+G328=0),"",D328/(D328+G328))</f>
        <v>0.485104490884838</v>
      </c>
      <c r="K328" s="40" t="n">
        <f aca="false">IF(E328="","",E328/(E328+H328))</f>
        <v>0.434387180597661</v>
      </c>
      <c r="L328" s="69" t="n">
        <f aca="false">IF(OR(K328="",J328=""),"",(J328-K328)*100)</f>
        <v>5.07173102871764</v>
      </c>
      <c r="M328" s="36" t="n">
        <v>2.38127468065176</v>
      </c>
      <c r="N328" s="36" t="n">
        <v>1.24693282341402</v>
      </c>
      <c r="O328" s="36" t="n">
        <f aca="false">SQRT(M328^2+N328^2)</f>
        <v>2.68799378176743</v>
      </c>
      <c r="P328" s="40" t="n">
        <f aca="false">IF(J328="","",MAX(0,J328-1.96*O328/100))</f>
        <v>0.432419812762196</v>
      </c>
      <c r="Q328" s="40" t="n">
        <f aca="false">IF(J328="","",MIN(1,J328+1.96*O328/100))</f>
        <v>0.537789169007479</v>
      </c>
      <c r="R328" s="32" t="str">
        <f aca="false">IF(L328="","",IF(ABS(L328)&lt;=O328,"Yes","No"))</f>
        <v>No</v>
      </c>
      <c r="S328" s="32" t="str">
        <f aca="false">IF(L328="","",IF(ABS(L328)&lt;=1.96*O328,"Yes","No"))</f>
        <v>Yes</v>
      </c>
      <c r="T328" s="59" t="n">
        <f aca="false">IF(D328="","",ROUND(SQRT(((D328+G328)*O328/100)^2+(J328*(D328+G328)*0.08345)^2),0))</f>
        <v>109</v>
      </c>
      <c r="U328" s="32"/>
    </row>
    <row r="329" customFormat="false" ht="15" hidden="false" customHeight="false" outlineLevel="0" collapsed="false">
      <c r="A329" s="32" t="s">
        <v>418</v>
      </c>
      <c r="B329" s="32" t="s">
        <v>544</v>
      </c>
      <c r="C329" s="32" t="s">
        <v>548</v>
      </c>
      <c r="D329" s="59" t="n">
        <v>261</v>
      </c>
      <c r="E329" s="59" t="n">
        <v>252</v>
      </c>
      <c r="F329" s="68" t="n">
        <f aca="false">IF(E329="","",D329-E329)</f>
        <v>9</v>
      </c>
      <c r="G329" s="59" t="n">
        <v>289</v>
      </c>
      <c r="H329" s="59" t="n">
        <v>304</v>
      </c>
      <c r="I329" s="68" t="n">
        <f aca="false">IF(H329="","",G329-H329)</f>
        <v>-15</v>
      </c>
      <c r="J329" s="40" t="n">
        <f aca="false">IF(OR(D329="",D329+G329=0),"",D329/(D329+G329))</f>
        <v>0.474545454545455</v>
      </c>
      <c r="K329" s="40" t="n">
        <f aca="false">IF(E329="","",E329/(E329+H329))</f>
        <v>0.453237410071942</v>
      </c>
      <c r="L329" s="69" t="n">
        <f aca="false">IF(OR(K329="",J329=""),"",(J329-K329)*100)</f>
        <v>2.13080444735121</v>
      </c>
      <c r="M329" s="36" t="n">
        <v>4.0506439069246</v>
      </c>
      <c r="N329" s="36" t="n">
        <v>1.24693282341402</v>
      </c>
      <c r="O329" s="36" t="n">
        <f aca="false">SQRT(M329^2+N329^2)</f>
        <v>4.23822575222376</v>
      </c>
      <c r="P329" s="40" t="n">
        <f aca="false">IF(J329="","",MAX(0,J329-1.96*O329/100))</f>
        <v>0.391476229801869</v>
      </c>
      <c r="Q329" s="40" t="n">
        <f aca="false">IF(J329="","",MIN(1,J329+1.96*O329/100))</f>
        <v>0.55761467928904</v>
      </c>
      <c r="R329" s="32" t="str">
        <f aca="false">IF(L329="","",IF(ABS(L329)&lt;=O329,"Yes","No"))</f>
        <v>Yes</v>
      </c>
      <c r="S329" s="32" t="str">
        <f aca="false">IF(L329="","",IF(ABS(L329)&lt;=1.96*O329,"Yes","No"))</f>
        <v>Yes</v>
      </c>
      <c r="T329" s="59" t="n">
        <f aca="false">IF(D329="","",ROUND(SQRT(((D329+G329)*O329/100)^2+(J329*(D329+G329)*0.15591)^2),0))</f>
        <v>47</v>
      </c>
      <c r="U329" s="32"/>
    </row>
    <row r="330" customFormat="false" ht="15" hidden="false" customHeight="false" outlineLevel="0" collapsed="false">
      <c r="A330" s="32" t="s">
        <v>418</v>
      </c>
      <c r="B330" s="32" t="s">
        <v>549</v>
      </c>
      <c r="C330" s="32" t="s">
        <v>550</v>
      </c>
      <c r="D330" s="59" t="n">
        <v>650</v>
      </c>
      <c r="E330" s="59" t="n">
        <v>632</v>
      </c>
      <c r="F330" s="68" t="n">
        <f aca="false">IF(E330="","",D330-E330)</f>
        <v>18</v>
      </c>
      <c r="G330" s="59" t="n">
        <v>636</v>
      </c>
      <c r="H330" s="59" t="n">
        <v>698</v>
      </c>
      <c r="I330" s="68" t="n">
        <f aca="false">IF(H330="","",G330-H330)</f>
        <v>-62</v>
      </c>
      <c r="J330" s="40" t="n">
        <f aca="false">IF(OR(D330="",D330+G330=0),"",D330/(D330+G330))</f>
        <v>0.505443234836703</v>
      </c>
      <c r="K330" s="40" t="n">
        <f aca="false">IF(E330="","",E330/(E330+H330))</f>
        <v>0.475187969924812</v>
      </c>
      <c r="L330" s="69" t="n">
        <f aca="false">IF(OR(K330="",J330=""),"",(J330-K330)*100)</f>
        <v>3.02552649118909</v>
      </c>
      <c r="M330" s="36" t="n">
        <v>2.38127468065176</v>
      </c>
      <c r="N330" s="36" t="n">
        <v>1.24693282341402</v>
      </c>
      <c r="O330" s="36" t="n">
        <f aca="false">SQRT(M330^2+N330^2)</f>
        <v>2.68799378176743</v>
      </c>
      <c r="P330" s="40" t="n">
        <f aca="false">IF(J330="","",MAX(0,J330-1.96*O330/100))</f>
        <v>0.452758556714061</v>
      </c>
      <c r="Q330" s="40" t="n">
        <f aca="false">IF(J330="","",MIN(1,J330+1.96*O330/100))</f>
        <v>0.558127912959345</v>
      </c>
      <c r="R330" s="32" t="str">
        <f aca="false">IF(L330="","",IF(ABS(L330)&lt;=O330,"Yes","No"))</f>
        <v>No</v>
      </c>
      <c r="S330" s="32" t="str">
        <f aca="false">IF(L330="","",IF(ABS(L330)&lt;=1.96*O330,"Yes","No"))</f>
        <v>Yes</v>
      </c>
      <c r="T330" s="59" t="n">
        <f aca="false">IF(D330="","",ROUND(SQRT(((D330+G330)*O330/100)^2+(J330*(D330+G330)*0.08345)^2),0))</f>
        <v>64</v>
      </c>
      <c r="U330" s="32"/>
    </row>
    <row r="331" customFormat="false" ht="15" hidden="false" customHeight="false" outlineLevel="0" collapsed="false">
      <c r="A331" s="32" t="s">
        <v>418</v>
      </c>
      <c r="B331" s="32" t="s">
        <v>549</v>
      </c>
      <c r="C331" s="32" t="s">
        <v>551</v>
      </c>
      <c r="D331" s="59" t="n">
        <v>547</v>
      </c>
      <c r="E331" s="59"/>
      <c r="F331" s="68" t="str">
        <f aca="false">IF(E331="","",D331-E331)</f>
        <v/>
      </c>
      <c r="G331" s="59" t="n">
        <v>471</v>
      </c>
      <c r="H331" s="59"/>
      <c r="I331" s="68" t="str">
        <f aca="false">IF(H331="","",G331-H331)</f>
        <v/>
      </c>
      <c r="J331" s="40" t="n">
        <f aca="false">IF(OR(D331="",D331+G331=0),"",D331/(D331+G331))</f>
        <v>0.537328094302554</v>
      </c>
      <c r="K331" s="40" t="str">
        <f aca="false">IF(E331="","",E331/(E331+H331))</f>
        <v/>
      </c>
      <c r="L331" s="69" t="str">
        <f aca="false">IF(OR(K331="",J331=""),"",(J331-K331)*100)</f>
        <v/>
      </c>
      <c r="M331" s="36" t="n">
        <v>2.67523719068013</v>
      </c>
      <c r="N331" s="36" t="n">
        <v>1.24693282341402</v>
      </c>
      <c r="O331" s="36" t="n">
        <f aca="false">SQRT(M331^2+N331^2)</f>
        <v>2.95156492263094</v>
      </c>
      <c r="P331" s="40" t="n">
        <f aca="false">IF(J331="","",MAX(0,J331-1.96*O331/100))</f>
        <v>0.479477421818988</v>
      </c>
      <c r="Q331" s="40" t="n">
        <f aca="false">IF(J331="","",MIN(1,J331+1.96*O331/100))</f>
        <v>0.595178766786121</v>
      </c>
      <c r="R331" s="32" t="str">
        <f aca="false">IF(L331="","",IF(ABS(L331)&lt;=O331,"Yes","No"))</f>
        <v/>
      </c>
      <c r="S331" s="32" t="str">
        <f aca="false">IF(L331="","",IF(ABS(L331)&lt;=1.96*O331,"Yes","No"))</f>
        <v/>
      </c>
      <c r="T331" s="59" t="n">
        <f aca="false">IF(D331="","",ROUND(SQRT(((D331+G331)*O331/100)^2+(J331*(D331+G331)*0.09175)^2),0))</f>
        <v>58</v>
      </c>
      <c r="U331" s="32" t="s">
        <v>787</v>
      </c>
    </row>
    <row r="332" customFormat="false" ht="15" hidden="false" customHeight="false" outlineLevel="0" collapsed="false">
      <c r="A332" s="32" t="s">
        <v>418</v>
      </c>
      <c r="B332" s="32" t="s">
        <v>549</v>
      </c>
      <c r="C332" s="32" t="s">
        <v>552</v>
      </c>
      <c r="D332" s="59" t="n">
        <v>783</v>
      </c>
      <c r="E332" s="59"/>
      <c r="F332" s="68" t="str">
        <f aca="false">IF(E332="","",D332-E332)</f>
        <v/>
      </c>
      <c r="G332" s="59" t="n">
        <v>719</v>
      </c>
      <c r="H332" s="59"/>
      <c r="I332" s="68" t="str">
        <f aca="false">IF(H332="","",G332-H332)</f>
        <v/>
      </c>
      <c r="J332" s="40" t="n">
        <f aca="false">IF(OR(D332="",D332+G332=0),"",D332/(D332+G332))</f>
        <v>0.521304926764314</v>
      </c>
      <c r="K332" s="40" t="str">
        <f aca="false">IF(E332="","",E332/(E332+H332))</f>
        <v/>
      </c>
      <c r="L332" s="69" t="str">
        <f aca="false">IF(OR(K332="",J332=""),"",(J332-K332)*100)</f>
        <v/>
      </c>
      <c r="M332" s="36" t="n">
        <v>2.38127468065176</v>
      </c>
      <c r="N332" s="36" t="n">
        <v>1.24693282341402</v>
      </c>
      <c r="O332" s="36" t="n">
        <f aca="false">SQRT(M332^2+N332^2)</f>
        <v>2.68799378176743</v>
      </c>
      <c r="P332" s="40" t="n">
        <f aca="false">IF(J332="","",MAX(0,J332-1.96*O332/100))</f>
        <v>0.468620248641673</v>
      </c>
      <c r="Q332" s="40" t="n">
        <f aca="false">IF(J332="","",MIN(1,J332+1.96*O332/100))</f>
        <v>0.573989604886956</v>
      </c>
      <c r="R332" s="32" t="str">
        <f aca="false">IF(L332="","",IF(ABS(L332)&lt;=O332,"Yes","No"))</f>
        <v/>
      </c>
      <c r="S332" s="32" t="str">
        <f aca="false">IF(L332="","",IF(ABS(L332)&lt;=1.96*O332,"Yes","No"))</f>
        <v/>
      </c>
      <c r="T332" s="59" t="n">
        <f aca="false">IF(D332="","",ROUND(SQRT(((D332+G332)*O332/100)^2+(J332*(D332+G332)*0.08345)^2),0))</f>
        <v>77</v>
      </c>
      <c r="U332" s="32" t="s">
        <v>787</v>
      </c>
    </row>
    <row r="333" customFormat="false" ht="15" hidden="false" customHeight="false" outlineLevel="0" collapsed="false">
      <c r="A333" s="32" t="s">
        <v>418</v>
      </c>
      <c r="B333" s="32" t="s">
        <v>549</v>
      </c>
      <c r="C333" s="32" t="s">
        <v>553</v>
      </c>
      <c r="D333" s="59" t="n">
        <v>737</v>
      </c>
      <c r="E333" s="59" t="n">
        <v>744</v>
      </c>
      <c r="F333" s="68" t="n">
        <f aca="false">IF(E333="","",D333-E333)</f>
        <v>-7</v>
      </c>
      <c r="G333" s="59" t="n">
        <v>735</v>
      </c>
      <c r="H333" s="59" t="n">
        <v>753</v>
      </c>
      <c r="I333" s="68" t="n">
        <f aca="false">IF(H333="","",G333-H333)</f>
        <v>-18</v>
      </c>
      <c r="J333" s="40" t="n">
        <f aca="false">IF(OR(D333="",D333+G333=0),"",D333/(D333+G333))</f>
        <v>0.500679347826087</v>
      </c>
      <c r="K333" s="40" t="n">
        <f aca="false">IF(E333="","",E333/(E333+H333))</f>
        <v>0.496993987975952</v>
      </c>
      <c r="L333" s="69" t="n">
        <f aca="false">IF(OR(K333="",J333=""),"",(J333-K333)*100)</f>
        <v>0.368535985013502</v>
      </c>
      <c r="M333" s="36" t="n">
        <v>2.38127468065176</v>
      </c>
      <c r="N333" s="36" t="n">
        <v>1.24693282341402</v>
      </c>
      <c r="O333" s="36" t="n">
        <f aca="false">SQRT(M333^2+N333^2)</f>
        <v>2.68799378176743</v>
      </c>
      <c r="P333" s="40" t="n">
        <f aca="false">IF(J333="","",MAX(0,J333-1.96*O333/100))</f>
        <v>0.447994669703445</v>
      </c>
      <c r="Q333" s="40" t="n">
        <f aca="false">IF(J333="","",MIN(1,J333+1.96*O333/100))</f>
        <v>0.553364025948729</v>
      </c>
      <c r="R333" s="32" t="str">
        <f aca="false">IF(L333="","",IF(ABS(L333)&lt;=O333,"Yes","No"))</f>
        <v>Yes</v>
      </c>
      <c r="S333" s="32" t="str">
        <f aca="false">IF(L333="","",IF(ABS(L333)&lt;=1.96*O333,"Yes","No"))</f>
        <v>Yes</v>
      </c>
      <c r="T333" s="59" t="n">
        <f aca="false">IF(D333="","",ROUND(SQRT(((D333+G333)*O333/100)^2+(J333*(D333+G333)*0.08345)^2),0))</f>
        <v>73</v>
      </c>
      <c r="U333" s="32"/>
    </row>
    <row r="334" customFormat="false" ht="15" hidden="false" customHeight="false" outlineLevel="0" collapsed="false">
      <c r="A334" s="32" t="s">
        <v>418</v>
      </c>
      <c r="B334" s="32" t="s">
        <v>549</v>
      </c>
      <c r="C334" s="32" t="s">
        <v>554</v>
      </c>
      <c r="D334" s="59" t="n">
        <v>1193</v>
      </c>
      <c r="E334" s="59" t="n">
        <v>1109</v>
      </c>
      <c r="F334" s="68" t="n">
        <f aca="false">IF(E334="","",D334-E334)</f>
        <v>84</v>
      </c>
      <c r="G334" s="59" t="n">
        <v>1236</v>
      </c>
      <c r="H334" s="59" t="n">
        <v>1280</v>
      </c>
      <c r="I334" s="68" t="n">
        <f aca="false">IF(H334="","",G334-H334)</f>
        <v>-44</v>
      </c>
      <c r="J334" s="40" t="n">
        <f aca="false">IF(OR(D334="",D334+G334=0),"",D334/(D334+G334))</f>
        <v>0.491148620831618</v>
      </c>
      <c r="K334" s="40" t="n">
        <f aca="false">IF(E334="","",E334/(E334+H334))</f>
        <v>0.464210966931771</v>
      </c>
      <c r="L334" s="69" t="n">
        <f aca="false">IF(OR(K334="",J334=""),"",(J334-K334)*100)</f>
        <v>2.69376538998474</v>
      </c>
      <c r="M334" s="36" t="n">
        <v>2.38127468065176</v>
      </c>
      <c r="N334" s="36" t="n">
        <v>1.24693282341402</v>
      </c>
      <c r="O334" s="36" t="n">
        <f aca="false">SQRT(M334^2+N334^2)</f>
        <v>2.68799378176743</v>
      </c>
      <c r="P334" s="40" t="n">
        <f aca="false">IF(J334="","",MAX(0,J334-1.96*O334/100))</f>
        <v>0.438463942708976</v>
      </c>
      <c r="Q334" s="40" t="n">
        <f aca="false">IF(J334="","",MIN(1,J334+1.96*O334/100))</f>
        <v>0.54383329895426</v>
      </c>
      <c r="R334" s="32" t="str">
        <f aca="false">IF(L334="","",IF(ABS(L334)&lt;=O334,"Yes","No"))</f>
        <v>No</v>
      </c>
      <c r="S334" s="32" t="str">
        <f aca="false">IF(L334="","",IF(ABS(L334)&lt;=1.96*O334,"Yes","No"))</f>
        <v>Yes</v>
      </c>
      <c r="T334" s="59" t="n">
        <f aca="false">IF(D334="","",ROUND(SQRT(((D334+G334)*O334/100)^2+(J334*(D334+G334)*0.08345)^2),0))</f>
        <v>119</v>
      </c>
      <c r="U334" s="32"/>
    </row>
    <row r="335" customFormat="false" ht="15" hidden="false" customHeight="false" outlineLevel="0" collapsed="false">
      <c r="A335" s="32" t="s">
        <v>418</v>
      </c>
      <c r="B335" s="32" t="s">
        <v>549</v>
      </c>
      <c r="C335" s="32" t="s">
        <v>555</v>
      </c>
      <c r="D335" s="59" t="n">
        <v>747</v>
      </c>
      <c r="E335" s="59" t="n">
        <v>739</v>
      </c>
      <c r="F335" s="68" t="n">
        <f aca="false">IF(E335="","",D335-E335)</f>
        <v>8</v>
      </c>
      <c r="G335" s="59" t="n">
        <v>789</v>
      </c>
      <c r="H335" s="59" t="n">
        <v>808</v>
      </c>
      <c r="I335" s="68" t="n">
        <f aca="false">IF(H335="","",G335-H335)</f>
        <v>-19</v>
      </c>
      <c r="J335" s="40" t="n">
        <f aca="false">IF(OR(D335="",D335+G335=0),"",D335/(D335+G335))</f>
        <v>0.486328125</v>
      </c>
      <c r="K335" s="40" t="n">
        <f aca="false">IF(E335="","",E335/(E335+H335))</f>
        <v>0.477698771816419</v>
      </c>
      <c r="L335" s="69" t="n">
        <f aca="false">IF(OR(K335="",J335=""),"",(J335-K335)*100)</f>
        <v>0.86293531835811</v>
      </c>
      <c r="M335" s="36" t="n">
        <v>2.38127468065176</v>
      </c>
      <c r="N335" s="36" t="n">
        <v>1.24693282341402</v>
      </c>
      <c r="O335" s="36" t="n">
        <f aca="false">SQRT(M335^2+N335^2)</f>
        <v>2.68799378176743</v>
      </c>
      <c r="P335" s="40" t="n">
        <f aca="false">IF(J335="","",MAX(0,J335-1.96*O335/100))</f>
        <v>0.433643446877358</v>
      </c>
      <c r="Q335" s="40" t="n">
        <f aca="false">IF(J335="","",MIN(1,J335+1.96*O335/100))</f>
        <v>0.539012803122642</v>
      </c>
      <c r="R335" s="32" t="str">
        <f aca="false">IF(L335="","",IF(ABS(L335)&lt;=O335,"Yes","No"))</f>
        <v>Yes</v>
      </c>
      <c r="S335" s="32" t="str">
        <f aca="false">IF(L335="","",IF(ABS(L335)&lt;=1.96*O335,"Yes","No"))</f>
        <v>Yes</v>
      </c>
      <c r="T335" s="59" t="n">
        <f aca="false">IF(D335="","",ROUND(SQRT(((D335+G335)*O335/100)^2+(J335*(D335+G335)*0.08345)^2),0))</f>
        <v>75</v>
      </c>
      <c r="U335" s="32"/>
    </row>
    <row r="336" customFormat="false" ht="15" hidden="false" customHeight="false" outlineLevel="0" collapsed="false">
      <c r="A336" s="32" t="s">
        <v>418</v>
      </c>
      <c r="B336" s="32" t="s">
        <v>549</v>
      </c>
      <c r="C336" s="32" t="s">
        <v>556</v>
      </c>
      <c r="D336" s="59" t="n">
        <v>725</v>
      </c>
      <c r="E336" s="59"/>
      <c r="F336" s="68" t="str">
        <f aca="false">IF(E336="","",D336-E336)</f>
        <v/>
      </c>
      <c r="G336" s="59" t="n">
        <v>623</v>
      </c>
      <c r="H336" s="59"/>
      <c r="I336" s="68" t="str">
        <f aca="false">IF(H336="","",G336-H336)</f>
        <v/>
      </c>
      <c r="J336" s="40" t="n">
        <f aca="false">IF(OR(D336="",D336+G336=0),"",D336/(D336+G336))</f>
        <v>0.537833827893175</v>
      </c>
      <c r="K336" s="40" t="str">
        <f aca="false">IF(E336="","",E336/(E336+H336))</f>
        <v/>
      </c>
      <c r="L336" s="69" t="str">
        <f aca="false">IF(OR(K336="",J336=""),"",(J336-K336)*100)</f>
        <v/>
      </c>
      <c r="M336" s="36" t="n">
        <v>2.38127468065176</v>
      </c>
      <c r="N336" s="36" t="n">
        <v>1.24693282341402</v>
      </c>
      <c r="O336" s="36" t="n">
        <f aca="false">SQRT(M336^2+N336^2)</f>
        <v>2.68799378176743</v>
      </c>
      <c r="P336" s="40" t="n">
        <f aca="false">IF(J336="","",MAX(0,J336-1.96*O336/100))</f>
        <v>0.485149149770533</v>
      </c>
      <c r="Q336" s="40" t="n">
        <f aca="false">IF(J336="","",MIN(1,J336+1.96*O336/100))</f>
        <v>0.590518506015817</v>
      </c>
      <c r="R336" s="32" t="str">
        <f aca="false">IF(L336="","",IF(ABS(L336)&lt;=O336,"Yes","No"))</f>
        <v/>
      </c>
      <c r="S336" s="32" t="str">
        <f aca="false">IF(L336="","",IF(ABS(L336)&lt;=1.96*O336,"Yes","No"))</f>
        <v/>
      </c>
      <c r="T336" s="59" t="n">
        <f aca="false">IF(D336="","",ROUND(SQRT(((D336+G336)*O336/100)^2+(J336*(D336+G336)*0.08345)^2),0))</f>
        <v>71</v>
      </c>
      <c r="U336" s="32" t="s">
        <v>787</v>
      </c>
    </row>
    <row r="337" customFormat="false" ht="15" hidden="false" customHeight="false" outlineLevel="0" collapsed="false">
      <c r="A337" s="32" t="s">
        <v>418</v>
      </c>
      <c r="B337" s="32" t="s">
        <v>549</v>
      </c>
      <c r="C337" s="32" t="s">
        <v>557</v>
      </c>
      <c r="D337" s="59" t="n">
        <v>690</v>
      </c>
      <c r="E337" s="59"/>
      <c r="F337" s="68" t="str">
        <f aca="false">IF(E337="","",D337-E337)</f>
        <v/>
      </c>
      <c r="G337" s="59" t="n">
        <v>632</v>
      </c>
      <c r="H337" s="59"/>
      <c r="I337" s="68" t="str">
        <f aca="false">IF(H337="","",G337-H337)</f>
        <v/>
      </c>
      <c r="J337" s="40" t="n">
        <f aca="false">IF(OR(D337="",D337+G337=0),"",D337/(D337+G337))</f>
        <v>0.521936459909228</v>
      </c>
      <c r="K337" s="40" t="str">
        <f aca="false">IF(E337="","",E337/(E337+H337))</f>
        <v/>
      </c>
      <c r="L337" s="69" t="str">
        <f aca="false">IF(OR(K337="",J337=""),"",(J337-K337)*100)</f>
        <v/>
      </c>
      <c r="M337" s="36" t="n">
        <v>2.38127468065176</v>
      </c>
      <c r="N337" s="36" t="n">
        <v>1.24693282341402</v>
      </c>
      <c r="O337" s="36" t="n">
        <f aca="false">SQRT(M337^2+N337^2)</f>
        <v>2.68799378176743</v>
      </c>
      <c r="P337" s="40" t="n">
        <f aca="false">IF(J337="","",MAX(0,J337-1.96*O337/100))</f>
        <v>0.469251781786587</v>
      </c>
      <c r="Q337" s="40" t="n">
        <f aca="false">IF(J337="","",MIN(1,J337+1.96*O337/100))</f>
        <v>0.57462113803187</v>
      </c>
      <c r="R337" s="32" t="str">
        <f aca="false">IF(L337="","",IF(ABS(L337)&lt;=O337,"Yes","No"))</f>
        <v/>
      </c>
      <c r="S337" s="32" t="str">
        <f aca="false">IF(L337="","",IF(ABS(L337)&lt;=1.96*O337,"Yes","No"))</f>
        <v/>
      </c>
      <c r="T337" s="59" t="n">
        <f aca="false">IF(D337="","",ROUND(SQRT(((D337+G337)*O337/100)^2+(J337*(D337+G337)*0.08345)^2),0))</f>
        <v>68</v>
      </c>
      <c r="U337" s="32" t="s">
        <v>787</v>
      </c>
    </row>
    <row r="338" customFormat="false" ht="15" hidden="false" customHeight="false" outlineLevel="0" collapsed="false">
      <c r="A338" s="32" t="s">
        <v>418</v>
      </c>
      <c r="B338" s="32" t="s">
        <v>549</v>
      </c>
      <c r="C338" s="32" t="s">
        <v>558</v>
      </c>
      <c r="D338" s="59" t="n">
        <v>349</v>
      </c>
      <c r="E338" s="59"/>
      <c r="F338" s="68" t="str">
        <f aca="false">IF(E338="","",D338-E338)</f>
        <v/>
      </c>
      <c r="G338" s="59" t="n">
        <v>324</v>
      </c>
      <c r="H338" s="59"/>
      <c r="I338" s="68" t="str">
        <f aca="false">IF(H338="","",G338-H338)</f>
        <v/>
      </c>
      <c r="J338" s="40" t="n">
        <f aca="false">IF(OR(D338="",D338+G338=0),"",D338/(D338+G338))</f>
        <v>0.518573551263002</v>
      </c>
      <c r="K338" s="40" t="str">
        <f aca="false">IF(E338="","",E338/(E338+H338))</f>
        <v/>
      </c>
      <c r="L338" s="69" t="str">
        <f aca="false">IF(OR(K338="",J338=""),"",(J338-K338)*100)</f>
        <v/>
      </c>
      <c r="M338" s="36" t="n">
        <v>4.0506439069246</v>
      </c>
      <c r="N338" s="36" t="n">
        <v>1.24693282341402</v>
      </c>
      <c r="O338" s="36" t="n">
        <f aca="false">SQRT(M338^2+N338^2)</f>
        <v>4.23822575222376</v>
      </c>
      <c r="P338" s="40" t="n">
        <f aca="false">IF(J338="","",MAX(0,J338-1.96*O338/100))</f>
        <v>0.435504326519416</v>
      </c>
      <c r="Q338" s="40" t="n">
        <f aca="false">IF(J338="","",MIN(1,J338+1.96*O338/100))</f>
        <v>0.601642776006587</v>
      </c>
      <c r="R338" s="32" t="str">
        <f aca="false">IF(L338="","",IF(ABS(L338)&lt;=O338,"Yes","No"))</f>
        <v/>
      </c>
      <c r="S338" s="32" t="str">
        <f aca="false">IF(L338="","",IF(ABS(L338)&lt;=1.96*O338,"Yes","No"))</f>
        <v/>
      </c>
      <c r="T338" s="59" t="n">
        <f aca="false">IF(D338="","",ROUND(SQRT(((D338+G338)*O338/100)^2+(J338*(D338+G338)*0.15591)^2),0))</f>
        <v>61</v>
      </c>
      <c r="U338" s="32" t="s">
        <v>787</v>
      </c>
    </row>
    <row r="339" customFormat="false" ht="15" hidden="false" customHeight="false" outlineLevel="0" collapsed="false">
      <c r="A339" s="32" t="s">
        <v>418</v>
      </c>
      <c r="B339" s="32" t="s">
        <v>559</v>
      </c>
      <c r="C339" s="32" t="s">
        <v>560</v>
      </c>
      <c r="D339" s="59" t="n">
        <v>111</v>
      </c>
      <c r="E339" s="59" t="n">
        <v>92</v>
      </c>
      <c r="F339" s="68" t="n">
        <f aca="false">IF(E339="","",D339-E339)</f>
        <v>19</v>
      </c>
      <c r="G339" s="59" t="n">
        <v>169</v>
      </c>
      <c r="H339" s="59" t="n">
        <v>174</v>
      </c>
      <c r="I339" s="68" t="n">
        <f aca="false">IF(H339="","",G339-H339)</f>
        <v>-5</v>
      </c>
      <c r="J339" s="40" t="n">
        <f aca="false">IF(OR(D339="",D339+G339=0),"",D339/(D339+G339))</f>
        <v>0.396428571428571</v>
      </c>
      <c r="K339" s="40" t="n">
        <f aca="false">IF(E339="","",E339/(E339+H339))</f>
        <v>0.345864661654135</v>
      </c>
      <c r="L339" s="69" t="n">
        <f aca="false">IF(OR(K339="",J339=""),"",(J339-K339)*100)</f>
        <v>5.05639097744361</v>
      </c>
      <c r="M339" s="36" t="n">
        <v>4.0506439069246</v>
      </c>
      <c r="N339" s="36" t="n">
        <v>1.24693282341402</v>
      </c>
      <c r="O339" s="36" t="n">
        <f aca="false">SQRT(M339^2+N339^2)</f>
        <v>4.23822575222376</v>
      </c>
      <c r="P339" s="40" t="n">
        <f aca="false">IF(J339="","",MAX(0,J339-1.96*O339/100))</f>
        <v>0.313359346684986</v>
      </c>
      <c r="Q339" s="40" t="n">
        <f aca="false">IF(J339="","",MIN(1,J339+1.96*O339/100))</f>
        <v>0.479497796172157</v>
      </c>
      <c r="R339" s="32" t="str">
        <f aca="false">IF(L339="","",IF(ABS(L339)&lt;=O339,"Yes","No"))</f>
        <v>No</v>
      </c>
      <c r="S339" s="32" t="str">
        <f aca="false">IF(L339="","",IF(ABS(L339)&lt;=1.96*O339,"Yes","No"))</f>
        <v>Yes</v>
      </c>
      <c r="T339" s="59" t="n">
        <f aca="false">IF(D339="","",ROUND(SQRT(((D339+G339)*O339/100)^2+(J339*(D339+G339)*0.15591)^2),0))</f>
        <v>21</v>
      </c>
      <c r="U339" s="32"/>
    </row>
    <row r="340" customFormat="false" ht="15" hidden="false" customHeight="false" outlineLevel="0" collapsed="false">
      <c r="A340" s="32" t="s">
        <v>418</v>
      </c>
      <c r="B340" s="32" t="s">
        <v>559</v>
      </c>
      <c r="C340" s="32" t="s">
        <v>561</v>
      </c>
      <c r="D340" s="59" t="n">
        <v>244</v>
      </c>
      <c r="E340" s="59" t="n">
        <v>244</v>
      </c>
      <c r="F340" s="68" t="n">
        <f aca="false">IF(E340="","",D340-E340)</f>
        <v>0</v>
      </c>
      <c r="G340" s="59" t="n">
        <v>489</v>
      </c>
      <c r="H340" s="59" t="n">
        <v>464</v>
      </c>
      <c r="I340" s="68" t="n">
        <f aca="false">IF(H340="","",G340-H340)</f>
        <v>25</v>
      </c>
      <c r="J340" s="40" t="n">
        <f aca="false">IF(OR(D340="",D340+G340=0),"",D340/(D340+G340))</f>
        <v>0.332878581173261</v>
      </c>
      <c r="K340" s="40" t="n">
        <f aca="false">IF(E340="","",E340/(E340+H340))</f>
        <v>0.344632768361582</v>
      </c>
      <c r="L340" s="69" t="n">
        <f aca="false">IF(OR(K340="",J340=""),"",(J340-K340)*100)</f>
        <v>-1.17541871883213</v>
      </c>
      <c r="M340" s="36" t="n">
        <v>4.0506439069246</v>
      </c>
      <c r="N340" s="36" t="n">
        <v>1.24693282341402</v>
      </c>
      <c r="O340" s="36" t="n">
        <f aca="false">SQRT(M340^2+N340^2)</f>
        <v>4.23822575222376</v>
      </c>
      <c r="P340" s="40" t="n">
        <f aca="false">IF(J340="","",MAX(0,J340-1.96*O340/100))</f>
        <v>0.249809356429675</v>
      </c>
      <c r="Q340" s="40" t="n">
        <f aca="false">IF(J340="","",MIN(1,J340+1.96*O340/100))</f>
        <v>0.415947805916846</v>
      </c>
      <c r="R340" s="32" t="str">
        <f aca="false">IF(L340="","",IF(ABS(L340)&lt;=O340,"Yes","No"))</f>
        <v>Yes</v>
      </c>
      <c r="S340" s="32" t="str">
        <f aca="false">IF(L340="","",IF(ABS(L340)&lt;=1.96*O340,"Yes","No"))</f>
        <v>Yes</v>
      </c>
      <c r="T340" s="59" t="n">
        <f aca="false">IF(D340="","",ROUND(SQRT(((D340+G340)*O340/100)^2+(J340*(D340+G340)*0.15591)^2),0))</f>
        <v>49</v>
      </c>
      <c r="U340" s="32"/>
    </row>
    <row r="341" customFormat="false" ht="15" hidden="false" customHeight="false" outlineLevel="0" collapsed="false">
      <c r="A341" s="32" t="s">
        <v>418</v>
      </c>
      <c r="B341" s="32" t="s">
        <v>559</v>
      </c>
      <c r="C341" s="32" t="s">
        <v>562</v>
      </c>
      <c r="D341" s="59" t="n">
        <v>213</v>
      </c>
      <c r="E341" s="59" t="n">
        <v>212</v>
      </c>
      <c r="F341" s="68" t="n">
        <f aca="false">IF(E341="","",D341-E341)</f>
        <v>1</v>
      </c>
      <c r="G341" s="59" t="n">
        <v>285</v>
      </c>
      <c r="H341" s="59" t="n">
        <v>277</v>
      </c>
      <c r="I341" s="68" t="n">
        <f aca="false">IF(H341="","",G341-H341)</f>
        <v>8</v>
      </c>
      <c r="J341" s="40" t="n">
        <f aca="false">IF(OR(D341="",D341+G341=0),"",D341/(D341+G341))</f>
        <v>0.427710843373494</v>
      </c>
      <c r="K341" s="40" t="n">
        <f aca="false">IF(E341="","",E341/(E341+H341))</f>
        <v>0.433537832310838</v>
      </c>
      <c r="L341" s="69" t="n">
        <f aca="false">IF(OR(K341="",J341=""),"",(J341-K341)*100)</f>
        <v>-0.582698893734446</v>
      </c>
      <c r="M341" s="36" t="n">
        <v>4.0506439069246</v>
      </c>
      <c r="N341" s="36" t="n">
        <v>1.24693282341402</v>
      </c>
      <c r="O341" s="36" t="n">
        <f aca="false">SQRT(M341^2+N341^2)</f>
        <v>4.23822575222376</v>
      </c>
      <c r="P341" s="40" t="n">
        <f aca="false">IF(J341="","",MAX(0,J341-1.96*O341/100))</f>
        <v>0.344641618629908</v>
      </c>
      <c r="Q341" s="40" t="n">
        <f aca="false">IF(J341="","",MIN(1,J341+1.96*O341/100))</f>
        <v>0.51078006811708</v>
      </c>
      <c r="R341" s="32" t="str">
        <f aca="false">IF(L341="","",IF(ABS(L341)&lt;=O341,"Yes","No"))</f>
        <v>Yes</v>
      </c>
      <c r="S341" s="32" t="str">
        <f aca="false">IF(L341="","",IF(ABS(L341)&lt;=1.96*O341,"Yes","No"))</f>
        <v>Yes</v>
      </c>
      <c r="T341" s="59" t="n">
        <f aca="false">IF(D341="","",ROUND(SQRT(((D341+G341)*O341/100)^2+(J341*(D341+G341)*0.15591)^2),0))</f>
        <v>39</v>
      </c>
      <c r="U341" s="32"/>
    </row>
    <row r="342" customFormat="false" ht="15" hidden="false" customHeight="false" outlineLevel="0" collapsed="false">
      <c r="A342" s="32" t="s">
        <v>418</v>
      </c>
      <c r="B342" s="32" t="s">
        <v>559</v>
      </c>
      <c r="C342" s="32" t="s">
        <v>563</v>
      </c>
      <c r="D342" s="59" t="n">
        <v>134</v>
      </c>
      <c r="E342" s="59" t="n">
        <v>130</v>
      </c>
      <c r="F342" s="68" t="n">
        <f aca="false">IF(E342="","",D342-E342)</f>
        <v>4</v>
      </c>
      <c r="G342" s="59" t="n">
        <v>162</v>
      </c>
      <c r="H342" s="59" t="n">
        <v>174</v>
      </c>
      <c r="I342" s="68" t="n">
        <f aca="false">IF(H342="","",G342-H342)</f>
        <v>-12</v>
      </c>
      <c r="J342" s="40" t="n">
        <f aca="false">IF(OR(D342="",D342+G342=0),"",D342/(D342+G342))</f>
        <v>0.452702702702703</v>
      </c>
      <c r="K342" s="40" t="n">
        <f aca="false">IF(E342="","",E342/(E342+H342))</f>
        <v>0.427631578947368</v>
      </c>
      <c r="L342" s="69" t="n">
        <f aca="false">IF(OR(K342="",J342=""),"",(J342-K342)*100)</f>
        <v>2.50711237553343</v>
      </c>
      <c r="M342" s="36" t="n">
        <v>4.0506439069246</v>
      </c>
      <c r="N342" s="36" t="n">
        <v>1.24693282341402</v>
      </c>
      <c r="O342" s="36" t="n">
        <f aca="false">SQRT(M342^2+N342^2)</f>
        <v>4.23822575222376</v>
      </c>
      <c r="P342" s="40" t="n">
        <f aca="false">IF(J342="","",MAX(0,J342-1.96*O342/100))</f>
        <v>0.369633477959117</v>
      </c>
      <c r="Q342" s="40" t="n">
        <f aca="false">IF(J342="","",MIN(1,J342+1.96*O342/100))</f>
        <v>0.535771927446288</v>
      </c>
      <c r="R342" s="32" t="str">
        <f aca="false">IF(L342="","",IF(ABS(L342)&lt;=O342,"Yes","No"))</f>
        <v>Yes</v>
      </c>
      <c r="S342" s="32" t="str">
        <f aca="false">IF(L342="","",IF(ABS(L342)&lt;=1.96*O342,"Yes","No"))</f>
        <v>Yes</v>
      </c>
      <c r="T342" s="59" t="n">
        <f aca="false">IF(D342="","",ROUND(SQRT(((D342+G342)*O342/100)^2+(J342*(D342+G342)*0.15591)^2),0))</f>
        <v>24</v>
      </c>
      <c r="U342" s="32"/>
    </row>
    <row r="343" customFormat="false" ht="15" hidden="false" customHeight="false" outlineLevel="0" collapsed="false">
      <c r="A343" s="32" t="s">
        <v>418</v>
      </c>
      <c r="B343" s="32" t="s">
        <v>564</v>
      </c>
      <c r="C343" s="32" t="s">
        <v>565</v>
      </c>
      <c r="D343" s="59" t="n">
        <v>438</v>
      </c>
      <c r="E343" s="59" t="n">
        <v>407</v>
      </c>
      <c r="F343" s="68" t="n">
        <f aca="false">IF(E343="","",D343-E343)</f>
        <v>31</v>
      </c>
      <c r="G343" s="59" t="n">
        <v>716</v>
      </c>
      <c r="H343" s="59" t="n">
        <v>759</v>
      </c>
      <c r="I343" s="68" t="n">
        <f aca="false">IF(H343="","",G343-H343)</f>
        <v>-43</v>
      </c>
      <c r="J343" s="40" t="n">
        <f aca="false">IF(OR(D343="",D343+G343=0),"",D343/(D343+G343))</f>
        <v>0.379549393414211</v>
      </c>
      <c r="K343" s="40" t="n">
        <f aca="false">IF(E343="","",E343/(E343+H343))</f>
        <v>0.349056603773585</v>
      </c>
      <c r="L343" s="69" t="n">
        <f aca="false">IF(OR(K343="",J343=""),"",(J343-K343)*100)</f>
        <v>3.04927896406266</v>
      </c>
      <c r="M343" s="36" t="n">
        <v>2.67523719068013</v>
      </c>
      <c r="N343" s="36" t="n">
        <v>1.24693282341402</v>
      </c>
      <c r="O343" s="36" t="n">
        <f aca="false">SQRT(M343^2+N343^2)</f>
        <v>2.95156492263094</v>
      </c>
      <c r="P343" s="40" t="n">
        <f aca="false">IF(J343="","",MAX(0,J343-1.96*O343/100))</f>
        <v>0.321698720930645</v>
      </c>
      <c r="Q343" s="40" t="n">
        <f aca="false">IF(J343="","",MIN(1,J343+1.96*O343/100))</f>
        <v>0.437400065897778</v>
      </c>
      <c r="R343" s="32" t="str">
        <f aca="false">IF(L343="","",IF(ABS(L343)&lt;=O343,"Yes","No"))</f>
        <v>No</v>
      </c>
      <c r="S343" s="32" t="str">
        <f aca="false">IF(L343="","",IF(ABS(L343)&lt;=1.96*O343,"Yes","No"))</f>
        <v>Yes</v>
      </c>
      <c r="T343" s="59" t="n">
        <f aca="false">IF(D343="","",ROUND(SQRT(((D343+G343)*O343/100)^2+(J343*(D343+G343)*0.09175)^2),0))</f>
        <v>53</v>
      </c>
      <c r="U343" s="32"/>
    </row>
    <row r="344" customFormat="false" ht="15" hidden="false" customHeight="false" outlineLevel="0" collapsed="false">
      <c r="A344" s="32" t="s">
        <v>418</v>
      </c>
      <c r="B344" s="32" t="s">
        <v>564</v>
      </c>
      <c r="C344" s="32" t="s">
        <v>566</v>
      </c>
      <c r="D344" s="59" t="n">
        <v>356</v>
      </c>
      <c r="E344" s="59" t="n">
        <v>348</v>
      </c>
      <c r="F344" s="68" t="n">
        <f aca="false">IF(E344="","",D344-E344)</f>
        <v>8</v>
      </c>
      <c r="G344" s="59" t="n">
        <v>591</v>
      </c>
      <c r="H344" s="59" t="n">
        <v>591</v>
      </c>
      <c r="I344" s="68" t="n">
        <f aca="false">IF(H344="","",G344-H344)</f>
        <v>0</v>
      </c>
      <c r="J344" s="40" t="n">
        <f aca="false">IF(OR(D344="",D344+G344=0),"",D344/(D344+G344))</f>
        <v>0.375923970432946</v>
      </c>
      <c r="K344" s="40" t="n">
        <f aca="false">IF(E344="","",E344/(E344+H344))</f>
        <v>0.370607028753994</v>
      </c>
      <c r="L344" s="69" t="n">
        <f aca="false">IF(OR(K344="",J344=""),"",(J344-K344)*100)</f>
        <v>0.531694167895253</v>
      </c>
      <c r="M344" s="36" t="n">
        <v>2.67523719068013</v>
      </c>
      <c r="N344" s="36" t="n">
        <v>1.24693282341402</v>
      </c>
      <c r="O344" s="36" t="n">
        <f aca="false">SQRT(M344^2+N344^2)</f>
        <v>2.95156492263094</v>
      </c>
      <c r="P344" s="40" t="n">
        <f aca="false">IF(J344="","",MAX(0,J344-1.96*O344/100))</f>
        <v>0.31807329794938</v>
      </c>
      <c r="Q344" s="40" t="n">
        <f aca="false">IF(J344="","",MIN(1,J344+1.96*O344/100))</f>
        <v>0.433774642916513</v>
      </c>
      <c r="R344" s="32" t="str">
        <f aca="false">IF(L344="","",IF(ABS(L344)&lt;=O344,"Yes","No"))</f>
        <v>Yes</v>
      </c>
      <c r="S344" s="32" t="str">
        <f aca="false">IF(L344="","",IF(ABS(L344)&lt;=1.96*O344,"Yes","No"))</f>
        <v>Yes</v>
      </c>
      <c r="T344" s="59" t="n">
        <f aca="false">IF(D344="","",ROUND(SQRT(((D344+G344)*O344/100)^2+(J344*(D344+G344)*0.09175)^2),0))</f>
        <v>43</v>
      </c>
      <c r="U344" s="32"/>
    </row>
    <row r="345" customFormat="false" ht="15" hidden="false" customHeight="false" outlineLevel="0" collapsed="false">
      <c r="A345" s="32" t="s">
        <v>418</v>
      </c>
      <c r="B345" s="32" t="s">
        <v>564</v>
      </c>
      <c r="C345" s="32" t="s">
        <v>567</v>
      </c>
      <c r="D345" s="59" t="n">
        <v>271</v>
      </c>
      <c r="E345" s="59" t="n">
        <v>300</v>
      </c>
      <c r="F345" s="68" t="n">
        <f aca="false">IF(E345="","",D345-E345)</f>
        <v>-29</v>
      </c>
      <c r="G345" s="59" t="n">
        <v>562</v>
      </c>
      <c r="H345" s="59" t="n">
        <v>570</v>
      </c>
      <c r="I345" s="68" t="n">
        <f aca="false">IF(H345="","",G345-H345)</f>
        <v>-8</v>
      </c>
      <c r="J345" s="40" t="n">
        <f aca="false">IF(OR(D345="",D345+G345=0),"",D345/(D345+G345))</f>
        <v>0.325330132052821</v>
      </c>
      <c r="K345" s="40" t="n">
        <f aca="false">IF(E345="","",E345/(E345+H345))</f>
        <v>0.344827586206897</v>
      </c>
      <c r="L345" s="69" t="n">
        <f aca="false">IF(OR(K345="",J345=""),"",(J345-K345)*100)</f>
        <v>-1.94974541540754</v>
      </c>
      <c r="M345" s="36" t="n">
        <v>2.67523719068013</v>
      </c>
      <c r="N345" s="36" t="n">
        <v>1.24693282341402</v>
      </c>
      <c r="O345" s="36" t="n">
        <f aca="false">SQRT(M345^2+N345^2)</f>
        <v>2.95156492263094</v>
      </c>
      <c r="P345" s="40" t="n">
        <f aca="false">IF(J345="","",MAX(0,J345-1.96*O345/100))</f>
        <v>0.267479459569255</v>
      </c>
      <c r="Q345" s="40" t="n">
        <f aca="false">IF(J345="","",MIN(1,J345+1.96*O345/100))</f>
        <v>0.383180804536388</v>
      </c>
      <c r="R345" s="32" t="str">
        <f aca="false">IF(L345="","",IF(ABS(L345)&lt;=O345,"Yes","No"))</f>
        <v>Yes</v>
      </c>
      <c r="S345" s="32" t="str">
        <f aca="false">IF(L345="","",IF(ABS(L345)&lt;=1.96*O345,"Yes","No"))</f>
        <v>Yes</v>
      </c>
      <c r="T345" s="59" t="n">
        <f aca="false">IF(D345="","",ROUND(SQRT(((D345+G345)*O345/100)^2+(J345*(D345+G345)*0.09175)^2),0))</f>
        <v>35</v>
      </c>
      <c r="U345" s="32"/>
    </row>
    <row r="346" customFormat="false" ht="15" hidden="false" customHeight="false" outlineLevel="0" collapsed="false">
      <c r="A346" s="32" t="s">
        <v>418</v>
      </c>
      <c r="B346" s="32" t="s">
        <v>564</v>
      </c>
      <c r="C346" s="32" t="s">
        <v>568</v>
      </c>
      <c r="D346" s="59" t="n">
        <v>333</v>
      </c>
      <c r="E346" s="59" t="n">
        <v>313</v>
      </c>
      <c r="F346" s="68" t="n">
        <f aca="false">IF(E346="","",D346-E346)</f>
        <v>20</v>
      </c>
      <c r="G346" s="59" t="n">
        <v>594</v>
      </c>
      <c r="H346" s="59" t="n">
        <v>600</v>
      </c>
      <c r="I346" s="68" t="n">
        <f aca="false">IF(H346="","",G346-H346)</f>
        <v>-6</v>
      </c>
      <c r="J346" s="40" t="n">
        <f aca="false">IF(OR(D346="",D346+G346=0),"",D346/(D346+G346))</f>
        <v>0.359223300970874</v>
      </c>
      <c r="K346" s="40" t="n">
        <f aca="false">IF(E346="","",E346/(E346+H346))</f>
        <v>0.342825848849945</v>
      </c>
      <c r="L346" s="69" t="n">
        <f aca="false">IF(OR(K346="",J346=""),"",(J346-K346)*100)</f>
        <v>1.63974521209286</v>
      </c>
      <c r="M346" s="36" t="n">
        <v>2.67523719068013</v>
      </c>
      <c r="N346" s="36" t="n">
        <v>1.24693282341402</v>
      </c>
      <c r="O346" s="36" t="n">
        <f aca="false">SQRT(M346^2+N346^2)</f>
        <v>2.95156492263094</v>
      </c>
      <c r="P346" s="40" t="n">
        <f aca="false">IF(J346="","",MAX(0,J346-1.96*O346/100))</f>
        <v>0.301372628487307</v>
      </c>
      <c r="Q346" s="40" t="n">
        <f aca="false">IF(J346="","",MIN(1,J346+1.96*O346/100))</f>
        <v>0.41707397345444</v>
      </c>
      <c r="R346" s="32" t="str">
        <f aca="false">IF(L346="","",IF(ABS(L346)&lt;=O346,"Yes","No"))</f>
        <v>Yes</v>
      </c>
      <c r="S346" s="32" t="str">
        <f aca="false">IF(L346="","",IF(ABS(L346)&lt;=1.96*O346,"Yes","No"))</f>
        <v>Yes</v>
      </c>
      <c r="T346" s="59" t="n">
        <f aca="false">IF(D346="","",ROUND(SQRT(((D346+G346)*O346/100)^2+(J346*(D346+G346)*0.09175)^2),0))</f>
        <v>41</v>
      </c>
      <c r="U346" s="32"/>
    </row>
    <row r="347" customFormat="false" ht="15" hidden="false" customHeight="false" outlineLevel="0" collapsed="false">
      <c r="A347" s="32" t="s">
        <v>418</v>
      </c>
      <c r="B347" s="32" t="s">
        <v>569</v>
      </c>
      <c r="C347" s="32" t="s">
        <v>570</v>
      </c>
      <c r="D347" s="59" t="n">
        <v>93</v>
      </c>
      <c r="E347" s="59" t="n">
        <v>82</v>
      </c>
      <c r="F347" s="68" t="n">
        <f aca="false">IF(E347="","",D347-E347)</f>
        <v>11</v>
      </c>
      <c r="G347" s="59" t="n">
        <v>170</v>
      </c>
      <c r="H347" s="59" t="n">
        <v>171</v>
      </c>
      <c r="I347" s="68" t="n">
        <f aca="false">IF(H347="","",G347-H347)</f>
        <v>-1</v>
      </c>
      <c r="J347" s="40" t="n">
        <f aca="false">IF(OR(D347="",D347+G347=0),"",D347/(D347+G347))</f>
        <v>0.35361216730038</v>
      </c>
      <c r="K347" s="40" t="n">
        <f aca="false">IF(E347="","",E347/(E347+H347))</f>
        <v>0.324110671936759</v>
      </c>
      <c r="L347" s="69" t="n">
        <f aca="false">IF(OR(K347="",J347=""),"",(J347-K347)*100)</f>
        <v>2.95014953636213</v>
      </c>
      <c r="M347" s="36" t="n">
        <v>4.0506439069246</v>
      </c>
      <c r="N347" s="36" t="n">
        <v>1.24693282341402</v>
      </c>
      <c r="O347" s="36" t="n">
        <f aca="false">SQRT(M347^2+N347^2)</f>
        <v>4.23822575222376</v>
      </c>
      <c r="P347" s="40" t="n">
        <f aca="false">IF(J347="","",MAX(0,J347-1.96*O347/100))</f>
        <v>0.270542942556795</v>
      </c>
      <c r="Q347" s="40" t="n">
        <f aca="false">IF(J347="","",MIN(1,J347+1.96*O347/100))</f>
        <v>0.436681392043966</v>
      </c>
      <c r="R347" s="32" t="str">
        <f aca="false">IF(L347="","",IF(ABS(L347)&lt;=O347,"Yes","No"))</f>
        <v>Yes</v>
      </c>
      <c r="S347" s="32" t="str">
        <f aca="false">IF(L347="","",IF(ABS(L347)&lt;=1.96*O347,"Yes","No"))</f>
        <v>Yes</v>
      </c>
      <c r="T347" s="59" t="n">
        <f aca="false">IF(D347="","",ROUND(SQRT(((D347+G347)*O347/100)^2+(J347*(D347+G347)*0.15591)^2),0))</f>
        <v>18</v>
      </c>
      <c r="U347" s="32"/>
    </row>
    <row r="348" customFormat="false" ht="15" hidden="false" customHeight="false" outlineLevel="0" collapsed="false">
      <c r="A348" s="32" t="s">
        <v>418</v>
      </c>
      <c r="B348" s="32" t="s">
        <v>571</v>
      </c>
      <c r="C348" s="32" t="s">
        <v>572</v>
      </c>
      <c r="D348" s="59" t="n">
        <v>363</v>
      </c>
      <c r="E348" s="59" t="n">
        <v>331</v>
      </c>
      <c r="F348" s="68" t="n">
        <f aca="false">IF(E348="","",D348-E348)</f>
        <v>32</v>
      </c>
      <c r="G348" s="59" t="n">
        <v>524</v>
      </c>
      <c r="H348" s="59" t="n">
        <v>571</v>
      </c>
      <c r="I348" s="68" t="n">
        <f aca="false">IF(H348="","",G348-H348)</f>
        <v>-47</v>
      </c>
      <c r="J348" s="40" t="n">
        <f aca="false">IF(OR(D348="",D348+G348=0),"",D348/(D348+G348))</f>
        <v>0.40924464487035</v>
      </c>
      <c r="K348" s="40" t="n">
        <f aca="false">IF(E348="","",E348/(E348+H348))</f>
        <v>0.366962305986696</v>
      </c>
      <c r="L348" s="69" t="n">
        <f aca="false">IF(OR(K348="",J348=""),"",(J348-K348)*100)</f>
        <v>4.22823388836533</v>
      </c>
      <c r="M348" s="36" t="n">
        <v>2.67523719068013</v>
      </c>
      <c r="N348" s="36" t="n">
        <v>1.24693282341402</v>
      </c>
      <c r="O348" s="36" t="n">
        <f aca="false">SQRT(M348^2+N348^2)</f>
        <v>2.95156492263094</v>
      </c>
      <c r="P348" s="40" t="n">
        <f aca="false">IF(J348="","",MAX(0,J348-1.96*O348/100))</f>
        <v>0.351393972386783</v>
      </c>
      <c r="Q348" s="40" t="n">
        <f aca="false">IF(J348="","",MIN(1,J348+1.96*O348/100))</f>
        <v>0.467095317353916</v>
      </c>
      <c r="R348" s="32" t="str">
        <f aca="false">IF(L348="","",IF(ABS(L348)&lt;=O348,"Yes","No"))</f>
        <v>No</v>
      </c>
      <c r="S348" s="32" t="str">
        <f aca="false">IF(L348="","",IF(ABS(L348)&lt;=1.96*O348,"Yes","No"))</f>
        <v>Yes</v>
      </c>
      <c r="T348" s="59" t="n">
        <f aca="false">IF(D348="","",ROUND(SQRT(((D348+G348)*O348/100)^2+(J348*(D348+G348)*0.09175)^2),0))</f>
        <v>42</v>
      </c>
      <c r="U348" s="32"/>
    </row>
    <row r="349" customFormat="false" ht="15" hidden="false" customHeight="false" outlineLevel="0" collapsed="false">
      <c r="A349" s="32" t="s">
        <v>418</v>
      </c>
      <c r="B349" s="32" t="s">
        <v>573</v>
      </c>
      <c r="C349" s="32" t="s">
        <v>574</v>
      </c>
      <c r="D349" s="59" t="n">
        <v>224</v>
      </c>
      <c r="E349" s="59" t="n">
        <v>212</v>
      </c>
      <c r="F349" s="68" t="n">
        <f aca="false">IF(E349="","",D349-E349)</f>
        <v>12</v>
      </c>
      <c r="G349" s="59" t="n">
        <v>301</v>
      </c>
      <c r="H349" s="59" t="n">
        <v>308</v>
      </c>
      <c r="I349" s="68" t="n">
        <f aca="false">IF(H349="","",G349-H349)</f>
        <v>-7</v>
      </c>
      <c r="J349" s="40" t="n">
        <f aca="false">IF(OR(D349="",D349+G349=0),"",D349/(D349+G349))</f>
        <v>0.426666666666667</v>
      </c>
      <c r="K349" s="40" t="n">
        <f aca="false">IF(E349="","",E349/(E349+H349))</f>
        <v>0.407692307692308</v>
      </c>
      <c r="L349" s="69" t="n">
        <f aca="false">IF(OR(K349="",J349=""),"",(J349-K349)*100)</f>
        <v>1.8974358974359</v>
      </c>
      <c r="M349" s="36" t="n">
        <v>4.0506439069246</v>
      </c>
      <c r="N349" s="36" t="n">
        <v>1.24693282341402</v>
      </c>
      <c r="O349" s="36" t="n">
        <f aca="false">SQRT(M349^2+N349^2)</f>
        <v>4.23822575222376</v>
      </c>
      <c r="P349" s="40" t="n">
        <f aca="false">IF(J349="","",MAX(0,J349-1.96*O349/100))</f>
        <v>0.343597441923081</v>
      </c>
      <c r="Q349" s="40" t="n">
        <f aca="false">IF(J349="","",MIN(1,J349+1.96*O349/100))</f>
        <v>0.509735891410252</v>
      </c>
      <c r="R349" s="32" t="str">
        <f aca="false">IF(L349="","",IF(ABS(L349)&lt;=O349,"Yes","No"))</f>
        <v>Yes</v>
      </c>
      <c r="S349" s="32" t="str">
        <f aca="false">IF(L349="","",IF(ABS(L349)&lt;=1.96*O349,"Yes","No"))</f>
        <v>Yes</v>
      </c>
      <c r="T349" s="59" t="n">
        <f aca="false">IF(D349="","",ROUND(SQRT(((D349+G349)*O349/100)^2+(J349*(D349+G349)*0.15591)^2),0))</f>
        <v>41</v>
      </c>
      <c r="U349" s="32"/>
    </row>
    <row r="350" customFormat="false" ht="15" hidden="false" customHeight="false" outlineLevel="0" collapsed="false">
      <c r="A350" s="32" t="s">
        <v>418</v>
      </c>
      <c r="B350" s="32" t="s">
        <v>575</v>
      </c>
      <c r="C350" s="32" t="s">
        <v>576</v>
      </c>
      <c r="D350" s="59" t="n">
        <v>286</v>
      </c>
      <c r="E350" s="59" t="n">
        <v>272</v>
      </c>
      <c r="F350" s="68" t="n">
        <f aca="false">IF(E350="","",D350-E350)</f>
        <v>14</v>
      </c>
      <c r="G350" s="59" t="n">
        <v>401</v>
      </c>
      <c r="H350" s="59" t="n">
        <v>400</v>
      </c>
      <c r="I350" s="68" t="n">
        <f aca="false">IF(H350="","",G350-H350)</f>
        <v>1</v>
      </c>
      <c r="J350" s="40" t="n">
        <f aca="false">IF(OR(D350="",D350+G350=0),"",D350/(D350+G350))</f>
        <v>0.416302765647744</v>
      </c>
      <c r="K350" s="40" t="n">
        <f aca="false">IF(E350="","",E350/(E350+H350))</f>
        <v>0.404761904761905</v>
      </c>
      <c r="L350" s="69" t="n">
        <f aca="false">IF(OR(K350="",J350=""),"",(J350-K350)*100)</f>
        <v>1.15408608858391</v>
      </c>
      <c r="M350" s="36" t="n">
        <v>4.0506439069246</v>
      </c>
      <c r="N350" s="36" t="n">
        <v>1.24693282341402</v>
      </c>
      <c r="O350" s="36" t="n">
        <f aca="false">SQRT(M350^2+N350^2)</f>
        <v>4.23822575222376</v>
      </c>
      <c r="P350" s="40" t="n">
        <f aca="false">IF(J350="","",MAX(0,J350-1.96*O350/100))</f>
        <v>0.333233540904158</v>
      </c>
      <c r="Q350" s="40" t="n">
        <f aca="false">IF(J350="","",MIN(1,J350+1.96*O350/100))</f>
        <v>0.499371990391329</v>
      </c>
      <c r="R350" s="32" t="str">
        <f aca="false">IF(L350="","",IF(ABS(L350)&lt;=O350,"Yes","No"))</f>
        <v>Yes</v>
      </c>
      <c r="S350" s="32" t="str">
        <f aca="false">IF(L350="","",IF(ABS(L350)&lt;=1.96*O350,"Yes","No"))</f>
        <v>Yes</v>
      </c>
      <c r="T350" s="59" t="n">
        <f aca="false">IF(D350="","",ROUND(SQRT(((D350+G350)*O350/100)^2+(J350*(D350+G350)*0.15591)^2),0))</f>
        <v>53</v>
      </c>
      <c r="U350" s="32"/>
    </row>
    <row r="351" customFormat="false" ht="15" hidden="false" customHeight="false" outlineLevel="0" collapsed="false">
      <c r="A351" s="32" t="s">
        <v>418</v>
      </c>
      <c r="B351" s="32" t="s">
        <v>577</v>
      </c>
      <c r="C351" s="32" t="s">
        <v>578</v>
      </c>
      <c r="D351" s="59" t="n">
        <v>313</v>
      </c>
      <c r="E351" s="59" t="n">
        <v>276</v>
      </c>
      <c r="F351" s="68" t="n">
        <f aca="false">IF(E351="","",D351-E351)</f>
        <v>37</v>
      </c>
      <c r="G351" s="59" t="n">
        <v>699</v>
      </c>
      <c r="H351" s="59" t="n">
        <v>722</v>
      </c>
      <c r="I351" s="68" t="n">
        <f aca="false">IF(H351="","",G351-H351)</f>
        <v>-23</v>
      </c>
      <c r="J351" s="40" t="n">
        <f aca="false">IF(OR(D351="",D351+G351=0),"",D351/(D351+G351))</f>
        <v>0.309288537549407</v>
      </c>
      <c r="K351" s="40" t="n">
        <f aca="false">IF(E351="","",E351/(E351+H351))</f>
        <v>0.276553106212425</v>
      </c>
      <c r="L351" s="69" t="n">
        <f aca="false">IF(OR(K351="",J351=""),"",(J351-K351)*100)</f>
        <v>3.27354313369823</v>
      </c>
      <c r="M351" s="36" t="n">
        <v>2.67523719068013</v>
      </c>
      <c r="N351" s="36" t="n">
        <v>1.24693282341402</v>
      </c>
      <c r="O351" s="36" t="n">
        <f aca="false">SQRT(M351^2+N351^2)</f>
        <v>2.95156492263094</v>
      </c>
      <c r="P351" s="40" t="n">
        <f aca="false">IF(J351="","",MAX(0,J351-1.96*O351/100))</f>
        <v>0.251437865065841</v>
      </c>
      <c r="Q351" s="40" t="n">
        <f aca="false">IF(J351="","",MIN(1,J351+1.96*O351/100))</f>
        <v>0.367139210032974</v>
      </c>
      <c r="R351" s="32" t="str">
        <f aca="false">IF(L351="","",IF(ABS(L351)&lt;=O351,"Yes","No"))</f>
        <v>No</v>
      </c>
      <c r="S351" s="32" t="str">
        <f aca="false">IF(L351="","",IF(ABS(L351)&lt;=1.96*O351,"Yes","No"))</f>
        <v>Yes</v>
      </c>
      <c r="T351" s="59" t="n">
        <f aca="false">IF(D351="","",ROUND(SQRT(((D351+G351)*O351/100)^2+(J351*(D351+G351)*0.09175)^2),0))</f>
        <v>41</v>
      </c>
      <c r="U351" s="32"/>
    </row>
    <row r="352" customFormat="false" ht="15" hidden="false" customHeight="false" outlineLevel="0" collapsed="false">
      <c r="A352" s="32" t="s">
        <v>418</v>
      </c>
      <c r="B352" s="32" t="s">
        <v>577</v>
      </c>
      <c r="C352" s="32" t="s">
        <v>579</v>
      </c>
      <c r="D352" s="59" t="n">
        <v>240</v>
      </c>
      <c r="E352" s="59" t="n">
        <v>227</v>
      </c>
      <c r="F352" s="68" t="n">
        <f aca="false">IF(E352="","",D352-E352)</f>
        <v>13</v>
      </c>
      <c r="G352" s="59" t="n">
        <v>462</v>
      </c>
      <c r="H352" s="59" t="n">
        <v>473</v>
      </c>
      <c r="I352" s="68" t="n">
        <f aca="false">IF(H352="","",G352-H352)</f>
        <v>-11</v>
      </c>
      <c r="J352" s="40" t="n">
        <f aca="false">IF(OR(D352="",D352+G352=0),"",D352/(D352+G352))</f>
        <v>0.341880341880342</v>
      </c>
      <c r="K352" s="40" t="n">
        <f aca="false">IF(E352="","",E352/(E352+H352))</f>
        <v>0.324285714285714</v>
      </c>
      <c r="L352" s="69" t="n">
        <f aca="false">IF(OR(K352="",J352=""),"",(J352-K352)*100)</f>
        <v>1.75946275946276</v>
      </c>
      <c r="M352" s="36" t="n">
        <v>4.0506439069246</v>
      </c>
      <c r="N352" s="36" t="n">
        <v>1.24693282341402</v>
      </c>
      <c r="O352" s="36" t="n">
        <f aca="false">SQRT(M352^2+N352^2)</f>
        <v>4.23822575222376</v>
      </c>
      <c r="P352" s="40" t="n">
        <f aca="false">IF(J352="","",MAX(0,J352-1.96*O352/100))</f>
        <v>0.258811117136756</v>
      </c>
      <c r="Q352" s="40" t="n">
        <f aca="false">IF(J352="","",MIN(1,J352+1.96*O352/100))</f>
        <v>0.424949566623928</v>
      </c>
      <c r="R352" s="32" t="str">
        <f aca="false">IF(L352="","",IF(ABS(L352)&lt;=O352,"Yes","No"))</f>
        <v>Yes</v>
      </c>
      <c r="S352" s="32" t="str">
        <f aca="false">IF(L352="","",IF(ABS(L352)&lt;=1.96*O352,"Yes","No"))</f>
        <v>Yes</v>
      </c>
      <c r="T352" s="59" t="n">
        <f aca="false">IF(D352="","",ROUND(SQRT(((D352+G352)*O352/100)^2+(J352*(D352+G352)*0.15591)^2),0))</f>
        <v>48</v>
      </c>
      <c r="U352" s="32"/>
    </row>
    <row r="353" customFormat="false" ht="15" hidden="false" customHeight="false" outlineLevel="0" collapsed="false">
      <c r="A353" s="32" t="s">
        <v>418</v>
      </c>
      <c r="B353" s="32" t="s">
        <v>577</v>
      </c>
      <c r="C353" s="32" t="s">
        <v>580</v>
      </c>
      <c r="D353" s="59" t="n">
        <v>200</v>
      </c>
      <c r="E353" s="59" t="n">
        <v>171</v>
      </c>
      <c r="F353" s="68" t="n">
        <f aca="false">IF(E353="","",D353-E353)</f>
        <v>29</v>
      </c>
      <c r="G353" s="59" t="n">
        <v>442</v>
      </c>
      <c r="H353" s="59" t="n">
        <v>432</v>
      </c>
      <c r="I353" s="68" t="n">
        <f aca="false">IF(H353="","",G353-H353)</f>
        <v>10</v>
      </c>
      <c r="J353" s="40" t="n">
        <f aca="false">IF(OR(D353="",D353+G353=0),"",D353/(D353+G353))</f>
        <v>0.311526479750779</v>
      </c>
      <c r="K353" s="40" t="n">
        <f aca="false">IF(E353="","",E353/(E353+H353))</f>
        <v>0.283582089552239</v>
      </c>
      <c r="L353" s="69" t="n">
        <f aca="false">IF(OR(K353="",J353=""),"",(J353-K353)*100)</f>
        <v>2.794439019854</v>
      </c>
      <c r="M353" s="36" t="n">
        <v>4.0506439069246</v>
      </c>
      <c r="N353" s="36" t="n">
        <v>1.24693282341402</v>
      </c>
      <c r="O353" s="36" t="n">
        <f aca="false">SQRT(M353^2+N353^2)</f>
        <v>4.23822575222376</v>
      </c>
      <c r="P353" s="40" t="n">
        <f aca="false">IF(J353="","",MAX(0,J353-1.96*O353/100))</f>
        <v>0.228457255007193</v>
      </c>
      <c r="Q353" s="40" t="n">
        <f aca="false">IF(J353="","",MIN(1,J353+1.96*O353/100))</f>
        <v>0.394595704494364</v>
      </c>
      <c r="R353" s="32" t="str">
        <f aca="false">IF(L353="","",IF(ABS(L353)&lt;=O353,"Yes","No"))</f>
        <v>Yes</v>
      </c>
      <c r="S353" s="32" t="str">
        <f aca="false">IF(L353="","",IF(ABS(L353)&lt;=1.96*O353,"Yes","No"))</f>
        <v>Yes</v>
      </c>
      <c r="T353" s="59" t="n">
        <f aca="false">IF(D353="","",ROUND(SQRT(((D353+G353)*O353/100)^2+(J353*(D353+G353)*0.15591)^2),0))</f>
        <v>41</v>
      </c>
      <c r="U353" s="32"/>
    </row>
    <row r="354" customFormat="false" ht="15" hidden="false" customHeight="false" outlineLevel="0" collapsed="false">
      <c r="A354" s="32" t="s">
        <v>418</v>
      </c>
      <c r="B354" s="32" t="s">
        <v>577</v>
      </c>
      <c r="C354" s="32" t="s">
        <v>581</v>
      </c>
      <c r="D354" s="59" t="n">
        <v>197</v>
      </c>
      <c r="E354" s="59" t="n">
        <v>197</v>
      </c>
      <c r="F354" s="68" t="n">
        <f aca="false">IF(E354="","",D354-E354)</f>
        <v>0</v>
      </c>
      <c r="G354" s="59" t="n">
        <v>407</v>
      </c>
      <c r="H354" s="59" t="n">
        <v>397</v>
      </c>
      <c r="I354" s="68" t="n">
        <f aca="false">IF(H354="","",G354-H354)</f>
        <v>10</v>
      </c>
      <c r="J354" s="40" t="n">
        <f aca="false">IF(OR(D354="",D354+G354=0),"",D354/(D354+G354))</f>
        <v>0.326158940397351</v>
      </c>
      <c r="K354" s="40" t="n">
        <f aca="false">IF(E354="","",E354/(E354+H354))</f>
        <v>0.331649831649832</v>
      </c>
      <c r="L354" s="69" t="n">
        <f aca="false">IF(OR(K354="",J354=""),"",(J354-K354)*100)</f>
        <v>-0.549089125248065</v>
      </c>
      <c r="M354" s="36" t="n">
        <v>4.0506439069246</v>
      </c>
      <c r="N354" s="36" t="n">
        <v>1.24693282341402</v>
      </c>
      <c r="O354" s="36" t="n">
        <f aca="false">SQRT(M354^2+N354^2)</f>
        <v>4.23822575222376</v>
      </c>
      <c r="P354" s="40" t="n">
        <f aca="false">IF(J354="","",MAX(0,J354-1.96*O354/100))</f>
        <v>0.243089715653765</v>
      </c>
      <c r="Q354" s="40" t="n">
        <f aca="false">IF(J354="","",MIN(1,J354+1.96*O354/100))</f>
        <v>0.409228165140937</v>
      </c>
      <c r="R354" s="32" t="str">
        <f aca="false">IF(L354="","",IF(ABS(L354)&lt;=O354,"Yes","No"))</f>
        <v>Yes</v>
      </c>
      <c r="S354" s="32" t="str">
        <f aca="false">IF(L354="","",IF(ABS(L354)&lt;=1.96*O354,"Yes","No"))</f>
        <v>Yes</v>
      </c>
      <c r="T354" s="59" t="n">
        <f aca="false">IF(D354="","",ROUND(SQRT(((D354+G354)*O354/100)^2+(J354*(D354+G354)*0.15591)^2),0))</f>
        <v>40</v>
      </c>
      <c r="U354" s="32"/>
    </row>
    <row r="355" customFormat="false" ht="15" hidden="false" customHeight="false" outlineLevel="0" collapsed="false">
      <c r="A355" s="32" t="s">
        <v>418</v>
      </c>
      <c r="B355" s="32" t="s">
        <v>577</v>
      </c>
      <c r="C355" s="32" t="s">
        <v>582</v>
      </c>
      <c r="D355" s="59" t="n">
        <v>354</v>
      </c>
      <c r="E355" s="59" t="n">
        <v>336</v>
      </c>
      <c r="F355" s="68" t="n">
        <f aca="false">IF(E355="","",D355-E355)</f>
        <v>18</v>
      </c>
      <c r="G355" s="59" t="n">
        <v>590</v>
      </c>
      <c r="H355" s="59" t="n">
        <v>577</v>
      </c>
      <c r="I355" s="68" t="n">
        <f aca="false">IF(H355="","",G355-H355)</f>
        <v>13</v>
      </c>
      <c r="J355" s="40" t="n">
        <f aca="false">IF(OR(D355="",D355+G355=0),"",D355/(D355+G355))</f>
        <v>0.375</v>
      </c>
      <c r="K355" s="40" t="n">
        <f aca="false">IF(E355="","",E355/(E355+H355))</f>
        <v>0.368017524644031</v>
      </c>
      <c r="L355" s="69" t="n">
        <f aca="false">IF(OR(K355="",J355=""),"",(J355-K355)*100)</f>
        <v>0.698247535596935</v>
      </c>
      <c r="M355" s="36" t="n">
        <v>2.67523719068013</v>
      </c>
      <c r="N355" s="36" t="n">
        <v>1.24693282341402</v>
      </c>
      <c r="O355" s="36" t="n">
        <f aca="false">SQRT(M355^2+N355^2)</f>
        <v>2.95156492263094</v>
      </c>
      <c r="P355" s="40" t="n">
        <f aca="false">IF(J355="","",MAX(0,J355-1.96*O355/100))</f>
        <v>0.317149327516434</v>
      </c>
      <c r="Q355" s="40" t="n">
        <f aca="false">IF(J355="","",MIN(1,J355+1.96*O355/100))</f>
        <v>0.432850672483566</v>
      </c>
      <c r="R355" s="32" t="str">
        <f aca="false">IF(L355="","",IF(ABS(L355)&lt;=O355,"Yes","No"))</f>
        <v>Yes</v>
      </c>
      <c r="S355" s="32" t="str">
        <f aca="false">IF(L355="","",IF(ABS(L355)&lt;=1.96*O355,"Yes","No"))</f>
        <v>Yes</v>
      </c>
      <c r="T355" s="59" t="n">
        <f aca="false">IF(D355="","",ROUND(SQRT(((D355+G355)*O355/100)^2+(J355*(D355+G355)*0.09175)^2),0))</f>
        <v>43</v>
      </c>
      <c r="U355" s="32"/>
    </row>
    <row r="356" customFormat="false" ht="15" hidden="false" customHeight="false" outlineLevel="0" collapsed="false">
      <c r="A356" s="32" t="s">
        <v>418</v>
      </c>
      <c r="B356" s="32" t="s">
        <v>583</v>
      </c>
      <c r="C356" s="32" t="s">
        <v>584</v>
      </c>
      <c r="D356" s="59" t="n">
        <v>1067</v>
      </c>
      <c r="E356" s="59" t="n">
        <v>993</v>
      </c>
      <c r="F356" s="68" t="n">
        <f aca="false">IF(E356="","",D356-E356)</f>
        <v>74</v>
      </c>
      <c r="G356" s="59" t="n">
        <v>1141</v>
      </c>
      <c r="H356" s="59" t="n">
        <v>1180</v>
      </c>
      <c r="I356" s="68" t="n">
        <f aca="false">IF(H356="","",G356-H356)</f>
        <v>-39</v>
      </c>
      <c r="J356" s="40" t="n">
        <f aca="false">IF(OR(D356="",D356+G356=0),"",D356/(D356+G356))</f>
        <v>0.483242753623188</v>
      </c>
      <c r="K356" s="40" t="n">
        <f aca="false">IF(E356="","",E356/(E356+H356))</f>
        <v>0.456971928209848</v>
      </c>
      <c r="L356" s="69" t="n">
        <f aca="false">IF(OR(K356="",J356=""),"",(J356-K356)*100)</f>
        <v>2.62708254133403</v>
      </c>
      <c r="M356" s="36" t="n">
        <v>2.38127468065176</v>
      </c>
      <c r="N356" s="36" t="n">
        <v>1.24693282341402</v>
      </c>
      <c r="O356" s="36" t="n">
        <f aca="false">SQRT(M356^2+N356^2)</f>
        <v>2.68799378176743</v>
      </c>
      <c r="P356" s="40" t="n">
        <f aca="false">IF(J356="","",MAX(0,J356-1.96*O356/100))</f>
        <v>0.430558075500547</v>
      </c>
      <c r="Q356" s="40" t="n">
        <f aca="false">IF(J356="","",MIN(1,J356+1.96*O356/100))</f>
        <v>0.53592743174583</v>
      </c>
      <c r="R356" s="32" t="str">
        <f aca="false">IF(L356="","",IF(ABS(L356)&lt;=O356,"Yes","No"))</f>
        <v>Yes</v>
      </c>
      <c r="S356" s="32" t="str">
        <f aca="false">IF(L356="","",IF(ABS(L356)&lt;=1.96*O356,"Yes","No"))</f>
        <v>Yes</v>
      </c>
      <c r="T356" s="59" t="n">
        <f aca="false">IF(D356="","",ROUND(SQRT(((D356+G356)*O356/100)^2+(J356*(D356+G356)*0.08345)^2),0))</f>
        <v>107</v>
      </c>
      <c r="U356" s="32"/>
    </row>
    <row r="357" customFormat="false" ht="15" hidden="false" customHeight="false" outlineLevel="0" collapsed="false">
      <c r="A357" s="32" t="s">
        <v>418</v>
      </c>
      <c r="B357" s="32" t="s">
        <v>583</v>
      </c>
      <c r="C357" s="32" t="s">
        <v>585</v>
      </c>
      <c r="D357" s="59" t="n">
        <v>350</v>
      </c>
      <c r="E357" s="59"/>
      <c r="F357" s="68" t="str">
        <f aca="false">IF(E357="","",D357-E357)</f>
        <v/>
      </c>
      <c r="G357" s="59" t="n">
        <v>376</v>
      </c>
      <c r="H357" s="59"/>
      <c r="I357" s="68" t="str">
        <f aca="false">IF(H357="","",G357-H357)</f>
        <v/>
      </c>
      <c r="J357" s="40" t="n">
        <f aca="false">IF(OR(D357="",D357+G357=0),"",D357/(D357+G357))</f>
        <v>0.482093663911846</v>
      </c>
      <c r="K357" s="40" t="str">
        <f aca="false">IF(E357="","",E357/(E357+H357))</f>
        <v/>
      </c>
      <c r="L357" s="69" t="str">
        <f aca="false">IF(OR(K357="",J357=""),"",(J357-K357)*100)</f>
        <v/>
      </c>
      <c r="M357" s="36" t="n">
        <v>4.0506439069246</v>
      </c>
      <c r="N357" s="36" t="n">
        <v>1.24693282341402</v>
      </c>
      <c r="O357" s="36" t="n">
        <f aca="false">SQRT(M357^2+N357^2)</f>
        <v>4.23822575222376</v>
      </c>
      <c r="P357" s="40" t="n">
        <f aca="false">IF(J357="","",MAX(0,J357-1.96*O357/100))</f>
        <v>0.39902443916826</v>
      </c>
      <c r="Q357" s="40" t="n">
        <f aca="false">IF(J357="","",MIN(1,J357+1.96*O357/100))</f>
        <v>0.565162888655431</v>
      </c>
      <c r="R357" s="32" t="str">
        <f aca="false">IF(L357="","",IF(ABS(L357)&lt;=O357,"Yes","No"))</f>
        <v/>
      </c>
      <c r="S357" s="32" t="str">
        <f aca="false">IF(L357="","",IF(ABS(L357)&lt;=1.96*O357,"Yes","No"))</f>
        <v/>
      </c>
      <c r="T357" s="59" t="n">
        <f aca="false">IF(D357="","",ROUND(SQRT(((D357+G357)*O357/100)^2+(J357*(D357+G357)*0.15591)^2),0))</f>
        <v>63</v>
      </c>
      <c r="U357" s="32" t="s">
        <v>787</v>
      </c>
    </row>
    <row r="358" customFormat="false" ht="15" hidden="false" customHeight="false" outlineLevel="0" collapsed="false">
      <c r="A358" s="32" t="s">
        <v>418</v>
      </c>
      <c r="B358" s="32" t="s">
        <v>583</v>
      </c>
      <c r="C358" s="32" t="s">
        <v>586</v>
      </c>
      <c r="D358" s="59" t="n">
        <v>857</v>
      </c>
      <c r="E358" s="59" t="n">
        <v>845</v>
      </c>
      <c r="F358" s="68" t="n">
        <f aca="false">IF(E358="","",D358-E358)</f>
        <v>12</v>
      </c>
      <c r="G358" s="59" t="n">
        <v>926</v>
      </c>
      <c r="H358" s="59" t="n">
        <v>932</v>
      </c>
      <c r="I358" s="68" t="n">
        <f aca="false">IF(H358="","",G358-H358)</f>
        <v>-6</v>
      </c>
      <c r="J358" s="40" t="n">
        <f aca="false">IF(OR(D358="",D358+G358=0),"",D358/(D358+G358))</f>
        <v>0.480650588895121</v>
      </c>
      <c r="K358" s="40" t="n">
        <f aca="false">IF(E358="","",E358/(E358+H358))</f>
        <v>0.475520540236353</v>
      </c>
      <c r="L358" s="69" t="n">
        <f aca="false">IF(OR(K358="",J358=""),"",(J358-K358)*100)</f>
        <v>0.513004865876715</v>
      </c>
      <c r="M358" s="36" t="n">
        <v>2.38127468065176</v>
      </c>
      <c r="N358" s="36" t="n">
        <v>1.24693282341402</v>
      </c>
      <c r="O358" s="36" t="n">
        <f aca="false">SQRT(M358^2+N358^2)</f>
        <v>2.68799378176743</v>
      </c>
      <c r="P358" s="40" t="n">
        <f aca="false">IF(J358="","",MAX(0,J358-1.96*O358/100))</f>
        <v>0.427965910772479</v>
      </c>
      <c r="Q358" s="40" t="n">
        <f aca="false">IF(J358="","",MIN(1,J358+1.96*O358/100))</f>
        <v>0.533335267017762</v>
      </c>
      <c r="R358" s="32" t="str">
        <f aca="false">IF(L358="","",IF(ABS(L358)&lt;=O358,"Yes","No"))</f>
        <v>Yes</v>
      </c>
      <c r="S358" s="32" t="str">
        <f aca="false">IF(L358="","",IF(ABS(L358)&lt;=1.96*O358,"Yes","No"))</f>
        <v>Yes</v>
      </c>
      <c r="T358" s="59" t="n">
        <f aca="false">IF(D358="","",ROUND(SQRT(((D358+G358)*O358/100)^2+(J358*(D358+G358)*0.08345)^2),0))</f>
        <v>86</v>
      </c>
      <c r="U358" s="32"/>
    </row>
    <row r="359" customFormat="false" ht="15" hidden="false" customHeight="false" outlineLevel="0" collapsed="false">
      <c r="A359" s="32" t="s">
        <v>418</v>
      </c>
      <c r="B359" s="32" t="s">
        <v>583</v>
      </c>
      <c r="C359" s="32" t="s">
        <v>587</v>
      </c>
      <c r="D359" s="59" t="n">
        <v>256</v>
      </c>
      <c r="E359" s="59"/>
      <c r="F359" s="68" t="str">
        <f aca="false">IF(E359="","",D359-E359)</f>
        <v/>
      </c>
      <c r="G359" s="59" t="n">
        <v>278</v>
      </c>
      <c r="H359" s="59"/>
      <c r="I359" s="68" t="str">
        <f aca="false">IF(H359="","",G359-H359)</f>
        <v/>
      </c>
      <c r="J359" s="40" t="n">
        <f aca="false">IF(OR(D359="",D359+G359=0),"",D359/(D359+G359))</f>
        <v>0.47940074906367</v>
      </c>
      <c r="K359" s="40" t="str">
        <f aca="false">IF(E359="","",E359/(E359+H359))</f>
        <v/>
      </c>
      <c r="L359" s="69" t="str">
        <f aca="false">IF(OR(K359="",J359=""),"",(J359-K359)*100)</f>
        <v/>
      </c>
      <c r="M359" s="36" t="n">
        <v>4.0506439069246</v>
      </c>
      <c r="N359" s="36" t="n">
        <v>1.24693282341402</v>
      </c>
      <c r="O359" s="36" t="n">
        <f aca="false">SQRT(M359^2+N359^2)</f>
        <v>4.23822575222376</v>
      </c>
      <c r="P359" s="40" t="n">
        <f aca="false">IF(J359="","",MAX(0,J359-1.96*O359/100))</f>
        <v>0.396331524320085</v>
      </c>
      <c r="Q359" s="40" t="n">
        <f aca="false">IF(J359="","",MIN(1,J359+1.96*O359/100))</f>
        <v>0.562469973807256</v>
      </c>
      <c r="R359" s="32" t="str">
        <f aca="false">IF(L359="","",IF(ABS(L359)&lt;=O359,"Yes","No"))</f>
        <v/>
      </c>
      <c r="S359" s="32" t="str">
        <f aca="false">IF(L359="","",IF(ABS(L359)&lt;=1.96*O359,"Yes","No"))</f>
        <v/>
      </c>
      <c r="T359" s="59" t="n">
        <f aca="false">IF(D359="","",ROUND(SQRT(((D359+G359)*O359/100)^2+(J359*(D359+G359)*0.15591)^2),0))</f>
        <v>46</v>
      </c>
      <c r="U359" s="32" t="s">
        <v>787</v>
      </c>
    </row>
    <row r="360" customFormat="false" ht="15" hidden="false" customHeight="false" outlineLevel="0" collapsed="false">
      <c r="A360" s="32" t="s">
        <v>418</v>
      </c>
      <c r="B360" s="32" t="s">
        <v>588</v>
      </c>
      <c r="C360" s="32" t="s">
        <v>589</v>
      </c>
      <c r="D360" s="59" t="n">
        <v>408</v>
      </c>
      <c r="E360" s="59" t="n">
        <v>379</v>
      </c>
      <c r="F360" s="68" t="n">
        <f aca="false">IF(E360="","",D360-E360)</f>
        <v>29</v>
      </c>
      <c r="G360" s="59" t="n">
        <v>588</v>
      </c>
      <c r="H360" s="59" t="n">
        <v>605</v>
      </c>
      <c r="I360" s="68" t="n">
        <f aca="false">IF(H360="","",G360-H360)</f>
        <v>-17</v>
      </c>
      <c r="J360" s="40" t="n">
        <f aca="false">IF(OR(D360="",D360+G360=0),"",D360/(D360+G360))</f>
        <v>0.409638554216867</v>
      </c>
      <c r="K360" s="40" t="n">
        <f aca="false">IF(E360="","",E360/(E360+H360))</f>
        <v>0.385162601626016</v>
      </c>
      <c r="L360" s="69" t="n">
        <f aca="false">IF(OR(K360="",J360=""),"",(J360-K360)*100)</f>
        <v>2.44759525908512</v>
      </c>
      <c r="M360" s="36" t="n">
        <v>2.67523719068013</v>
      </c>
      <c r="N360" s="36" t="n">
        <v>1.24693282341402</v>
      </c>
      <c r="O360" s="36" t="n">
        <f aca="false">SQRT(M360^2+N360^2)</f>
        <v>2.95156492263094</v>
      </c>
      <c r="P360" s="40" t="n">
        <f aca="false">IF(J360="","",MAX(0,J360-1.96*O360/100))</f>
        <v>0.351787881733301</v>
      </c>
      <c r="Q360" s="40" t="n">
        <f aca="false">IF(J360="","",MIN(1,J360+1.96*O360/100))</f>
        <v>0.467489226700434</v>
      </c>
      <c r="R360" s="32" t="str">
        <f aca="false">IF(L360="","",IF(ABS(L360)&lt;=O360,"Yes","No"))</f>
        <v>Yes</v>
      </c>
      <c r="S360" s="32" t="str">
        <f aca="false">IF(L360="","",IF(ABS(L360)&lt;=1.96*O360,"Yes","No"))</f>
        <v>Yes</v>
      </c>
      <c r="T360" s="59" t="n">
        <f aca="false">IF(D360="","",ROUND(SQRT(((D360+G360)*O360/100)^2+(J360*(D360+G360)*0.09175)^2),0))</f>
        <v>48</v>
      </c>
      <c r="U360" s="32"/>
    </row>
    <row r="361" customFormat="false" ht="15" hidden="false" customHeight="false" outlineLevel="0" collapsed="false">
      <c r="A361" s="32" t="s">
        <v>418</v>
      </c>
      <c r="B361" s="32" t="s">
        <v>393</v>
      </c>
      <c r="C361" s="32" t="s">
        <v>590</v>
      </c>
      <c r="D361" s="59" t="n">
        <v>821</v>
      </c>
      <c r="E361" s="59" t="n">
        <v>786</v>
      </c>
      <c r="F361" s="68" t="n">
        <f aca="false">IF(E361="","",D361-E361)</f>
        <v>35</v>
      </c>
      <c r="G361" s="59" t="n">
        <v>1518</v>
      </c>
      <c r="H361" s="59" t="n">
        <v>1523</v>
      </c>
      <c r="I361" s="68" t="n">
        <f aca="false">IF(H361="","",G361-H361)</f>
        <v>-5</v>
      </c>
      <c r="J361" s="40" t="n">
        <f aca="false">IF(OR(D361="",D361+G361=0),"",D361/(D361+G361))</f>
        <v>0.351004702864472</v>
      </c>
      <c r="K361" s="40" t="n">
        <f aca="false">IF(E361="","",E361/(E361+H361))</f>
        <v>0.340407102641836</v>
      </c>
      <c r="L361" s="69" t="n">
        <f aca="false">IF(OR(K361="",J361=""),"",(J361-K361)*100)</f>
        <v>1.05976002226357</v>
      </c>
      <c r="M361" s="36" t="n">
        <v>2.38127468065176</v>
      </c>
      <c r="N361" s="36" t="n">
        <v>1.24693282341402</v>
      </c>
      <c r="O361" s="36" t="n">
        <f aca="false">SQRT(M361^2+N361^2)</f>
        <v>2.68799378176743</v>
      </c>
      <c r="P361" s="40" t="n">
        <f aca="false">IF(J361="","",MAX(0,J361-1.96*O361/100))</f>
        <v>0.29832002474183</v>
      </c>
      <c r="Q361" s="40" t="n">
        <f aca="false">IF(J361="","",MIN(1,J361+1.96*O361/100))</f>
        <v>0.403689380987114</v>
      </c>
      <c r="R361" s="32" t="str">
        <f aca="false">IF(L361="","",IF(ABS(L361)&lt;=O361,"Yes","No"))</f>
        <v>Yes</v>
      </c>
      <c r="S361" s="32" t="str">
        <f aca="false">IF(L361="","",IF(ABS(L361)&lt;=1.96*O361,"Yes","No"))</f>
        <v>Yes</v>
      </c>
      <c r="T361" s="59" t="n">
        <f aca="false">IF(D361="","",ROUND(SQRT(((D361+G361)*O361/100)^2+(J361*(D361+G361)*0.08345)^2),0))</f>
        <v>93</v>
      </c>
      <c r="U361" s="32"/>
    </row>
    <row r="362" customFormat="false" ht="15" hidden="false" customHeight="false" outlineLevel="0" collapsed="false">
      <c r="A362" s="32" t="s">
        <v>418</v>
      </c>
      <c r="B362" s="32" t="s">
        <v>393</v>
      </c>
      <c r="C362" s="32" t="s">
        <v>591</v>
      </c>
      <c r="D362" s="59" t="n">
        <v>259</v>
      </c>
      <c r="E362" s="59"/>
      <c r="F362" s="68" t="str">
        <f aca="false">IF(E362="","",D362-E362)</f>
        <v/>
      </c>
      <c r="G362" s="59" t="n">
        <v>453</v>
      </c>
      <c r="H362" s="59"/>
      <c r="I362" s="68" t="str">
        <f aca="false">IF(H362="","",G362-H362)</f>
        <v/>
      </c>
      <c r="J362" s="40" t="n">
        <f aca="false">IF(OR(D362="",D362+G362=0),"",D362/(D362+G362))</f>
        <v>0.36376404494382</v>
      </c>
      <c r="K362" s="40" t="str">
        <f aca="false">IF(E362="","",E362/(E362+H362))</f>
        <v/>
      </c>
      <c r="L362" s="69" t="str">
        <f aca="false">IF(OR(K362="",J362=""),"",(J362-K362)*100)</f>
        <v/>
      </c>
      <c r="M362" s="36" t="n">
        <v>4.0506439069246</v>
      </c>
      <c r="N362" s="36" t="n">
        <v>1.24693282341402</v>
      </c>
      <c r="O362" s="36" t="n">
        <f aca="false">SQRT(M362^2+N362^2)</f>
        <v>4.23822575222376</v>
      </c>
      <c r="P362" s="40" t="n">
        <f aca="false">IF(J362="","",MAX(0,J362-1.96*O362/100))</f>
        <v>0.280694820200235</v>
      </c>
      <c r="Q362" s="40" t="n">
        <f aca="false">IF(J362="","",MIN(1,J362+1.96*O362/100))</f>
        <v>0.446833269687406</v>
      </c>
      <c r="R362" s="32" t="str">
        <f aca="false">IF(L362="","",IF(ABS(L362)&lt;=O362,"Yes","No"))</f>
        <v/>
      </c>
      <c r="S362" s="32" t="str">
        <f aca="false">IF(L362="","",IF(ABS(L362)&lt;=1.96*O362,"Yes","No"))</f>
        <v/>
      </c>
      <c r="T362" s="59" t="n">
        <f aca="false">IF(D362="","",ROUND(SQRT(((D362+G362)*O362/100)^2+(J362*(D362+G362)*0.15591)^2),0))</f>
        <v>50</v>
      </c>
      <c r="U362" s="32" t="s">
        <v>787</v>
      </c>
    </row>
    <row r="363" customFormat="false" ht="15" hidden="false" customHeight="false" outlineLevel="0" collapsed="false">
      <c r="A363" s="32" t="s">
        <v>418</v>
      </c>
      <c r="B363" s="32" t="s">
        <v>593</v>
      </c>
      <c r="C363" s="32" t="s">
        <v>593</v>
      </c>
      <c r="D363" s="59" t="n">
        <v>286</v>
      </c>
      <c r="E363" s="59" t="n">
        <v>249</v>
      </c>
      <c r="F363" s="68" t="n">
        <f aca="false">IF(E363="","",D363-E363)</f>
        <v>37</v>
      </c>
      <c r="G363" s="59" t="n">
        <v>274</v>
      </c>
      <c r="H363" s="59" t="n">
        <v>326</v>
      </c>
      <c r="I363" s="68" t="n">
        <f aca="false">IF(H363="","",G363-H363)</f>
        <v>-52</v>
      </c>
      <c r="J363" s="40" t="n">
        <f aca="false">IF(OR(D363="",D363+G363=0),"",D363/(D363+G363))</f>
        <v>0.510714285714286</v>
      </c>
      <c r="K363" s="40" t="n">
        <f aca="false">IF(E363="","",E363/(E363+H363))</f>
        <v>0.43304347826087</v>
      </c>
      <c r="L363" s="69" t="n">
        <f aca="false">IF(OR(K363="",J363=""),"",(J363-K363)*100)</f>
        <v>7.76708074534161</v>
      </c>
      <c r="M363" s="36" t="n">
        <v>4.0506439069246</v>
      </c>
      <c r="N363" s="36" t="n">
        <v>1.24693282341402</v>
      </c>
      <c r="O363" s="36" t="n">
        <f aca="false">SQRT(M363^2+N363^2)</f>
        <v>4.23822575222376</v>
      </c>
      <c r="P363" s="40" t="n">
        <f aca="false">IF(J363="","",MAX(0,J363-1.96*O363/100))</f>
        <v>0.4276450609707</v>
      </c>
      <c r="Q363" s="40" t="n">
        <f aca="false">IF(J363="","",MIN(1,J363+1.96*O363/100))</f>
        <v>0.593783510457871</v>
      </c>
      <c r="R363" s="32" t="str">
        <f aca="false">IF(L363="","",IF(ABS(L363)&lt;=O363,"Yes","No"))</f>
        <v>No</v>
      </c>
      <c r="S363" s="32" t="str">
        <f aca="false">IF(L363="","",IF(ABS(L363)&lt;=1.96*O363,"Yes","No"))</f>
        <v>Yes</v>
      </c>
      <c r="T363" s="59" t="n">
        <f aca="false">IF(D363="","",ROUND(SQRT(((D363+G363)*O363/100)^2+(J363*(D363+G363)*0.15591)^2),0))</f>
        <v>51</v>
      </c>
      <c r="U363" s="32"/>
    </row>
    <row r="364" customFormat="false" ht="15" hidden="false" customHeight="false" outlineLevel="0" collapsed="false">
      <c r="A364" s="32" t="s">
        <v>418</v>
      </c>
      <c r="B364" s="32" t="s">
        <v>594</v>
      </c>
      <c r="C364" s="32" t="s">
        <v>595</v>
      </c>
      <c r="D364" s="59" t="n">
        <v>509</v>
      </c>
      <c r="E364" s="59" t="n">
        <v>467</v>
      </c>
      <c r="F364" s="68" t="n">
        <f aca="false">IF(E364="","",D364-E364)</f>
        <v>42</v>
      </c>
      <c r="G364" s="59" t="n">
        <v>669</v>
      </c>
      <c r="H364" s="59" t="n">
        <v>684</v>
      </c>
      <c r="I364" s="68" t="n">
        <f aca="false">IF(H364="","",G364-H364)</f>
        <v>-15</v>
      </c>
      <c r="J364" s="40" t="n">
        <f aca="false">IF(OR(D364="",D364+G364=0),"",D364/(D364+G364))</f>
        <v>0.432088285229202</v>
      </c>
      <c r="K364" s="40" t="n">
        <f aca="false">IF(E364="","",E364/(E364+H364))</f>
        <v>0.405734144222415</v>
      </c>
      <c r="L364" s="69" t="n">
        <f aca="false">IF(OR(K364="",J364=""),"",(J364-K364)*100)</f>
        <v>2.63541410067868</v>
      </c>
      <c r="M364" s="36" t="n">
        <v>2.38127468065176</v>
      </c>
      <c r="N364" s="36" t="n">
        <v>1.24693282341402</v>
      </c>
      <c r="O364" s="36" t="n">
        <f aca="false">SQRT(M364^2+N364^2)</f>
        <v>2.68799378176743</v>
      </c>
      <c r="P364" s="40" t="n">
        <f aca="false">IF(J364="","",MAX(0,J364-1.96*O364/100))</f>
        <v>0.37940360710656</v>
      </c>
      <c r="Q364" s="40" t="n">
        <f aca="false">IF(J364="","",MIN(1,J364+1.96*O364/100))</f>
        <v>0.484772963351844</v>
      </c>
      <c r="R364" s="32" t="str">
        <f aca="false">IF(L364="","",IF(ABS(L364)&lt;=O364,"Yes","No"))</f>
        <v>Yes</v>
      </c>
      <c r="S364" s="32" t="str">
        <f aca="false">IF(L364="","",IF(ABS(L364)&lt;=1.96*O364,"Yes","No"))</f>
        <v>Yes</v>
      </c>
      <c r="T364" s="59" t="n">
        <f aca="false">IF(D364="","",ROUND(SQRT(((D364+G364)*O364/100)^2+(J364*(D364+G364)*0.08345)^2),0))</f>
        <v>53</v>
      </c>
      <c r="U364" s="32"/>
    </row>
    <row r="365" customFormat="false" ht="15" hidden="false" customHeight="false" outlineLevel="0" collapsed="false">
      <c r="A365" s="32" t="s">
        <v>418</v>
      </c>
      <c r="B365" s="32" t="s">
        <v>594</v>
      </c>
      <c r="C365" s="32" t="s">
        <v>596</v>
      </c>
      <c r="D365" s="59" t="n">
        <v>409</v>
      </c>
      <c r="E365" s="59" t="n">
        <v>385</v>
      </c>
      <c r="F365" s="68" t="n">
        <f aca="false">IF(E365="","",D365-E365)</f>
        <v>24</v>
      </c>
      <c r="G365" s="59" t="n">
        <v>628</v>
      </c>
      <c r="H365" s="59" t="n">
        <v>656</v>
      </c>
      <c r="I365" s="68" t="n">
        <f aca="false">IF(H365="","",G365-H365)</f>
        <v>-28</v>
      </c>
      <c r="J365" s="40" t="n">
        <f aca="false">IF(OR(D365="",D365+G365=0),"",D365/(D365+G365))</f>
        <v>0.394406943105111</v>
      </c>
      <c r="K365" s="40" t="n">
        <f aca="false">IF(E365="","",E365/(E365+H365))</f>
        <v>0.36983669548511</v>
      </c>
      <c r="L365" s="69" t="n">
        <f aca="false">IF(OR(K365="",J365=""),"",(J365-K365)*100)</f>
        <v>2.45702476200004</v>
      </c>
      <c r="M365" s="36" t="n">
        <v>2.67523719068013</v>
      </c>
      <c r="N365" s="36" t="n">
        <v>1.24693282341402</v>
      </c>
      <c r="O365" s="36" t="n">
        <f aca="false">SQRT(M365^2+N365^2)</f>
        <v>2.95156492263094</v>
      </c>
      <c r="P365" s="40" t="n">
        <f aca="false">IF(J365="","",MAX(0,J365-1.96*O365/100))</f>
        <v>0.336556270621545</v>
      </c>
      <c r="Q365" s="40" t="n">
        <f aca="false">IF(J365="","",MIN(1,J365+1.96*O365/100))</f>
        <v>0.452257615588677</v>
      </c>
      <c r="R365" s="32" t="str">
        <f aca="false">IF(L365="","",IF(ABS(L365)&lt;=O365,"Yes","No"))</f>
        <v>Yes</v>
      </c>
      <c r="S365" s="32" t="str">
        <f aca="false">IF(L365="","",IF(ABS(L365)&lt;=1.96*O365,"Yes","No"))</f>
        <v>Yes</v>
      </c>
      <c r="T365" s="59" t="n">
        <f aca="false">IF(D365="","",ROUND(SQRT(((D365+G365)*O365/100)^2+(J365*(D365+G365)*0.09175)^2),0))</f>
        <v>48</v>
      </c>
      <c r="U365" s="32"/>
    </row>
    <row r="366" customFormat="false" ht="15" hidden="false" customHeight="false" outlineLevel="0" collapsed="false">
      <c r="A366" s="32" t="s">
        <v>418</v>
      </c>
      <c r="B366" s="32" t="s">
        <v>594</v>
      </c>
      <c r="C366" s="32" t="s">
        <v>597</v>
      </c>
      <c r="D366" s="59" t="n">
        <v>602</v>
      </c>
      <c r="E366" s="59" t="n">
        <v>620</v>
      </c>
      <c r="F366" s="68" t="n">
        <f aca="false">IF(E366="","",D366-E366)</f>
        <v>-18</v>
      </c>
      <c r="G366" s="59" t="n">
        <v>687</v>
      </c>
      <c r="H366" s="59" t="n">
        <v>647</v>
      </c>
      <c r="I366" s="68" t="n">
        <f aca="false">IF(H366="","",G366-H366)</f>
        <v>40</v>
      </c>
      <c r="J366" s="40" t="n">
        <f aca="false">IF(OR(D366="",D366+G366=0),"",D366/(D366+G366))</f>
        <v>0.467028704422033</v>
      </c>
      <c r="K366" s="40" t="n">
        <f aca="false">IF(E366="","",E366/(E366+H366))</f>
        <v>0.489344909234412</v>
      </c>
      <c r="L366" s="69" t="n">
        <f aca="false">IF(OR(K366="",J366=""),"",(J366-K366)*100)</f>
        <v>-2.23162048123794</v>
      </c>
      <c r="M366" s="36" t="n">
        <v>2.38127468065176</v>
      </c>
      <c r="N366" s="36" t="n">
        <v>1.24693282341402</v>
      </c>
      <c r="O366" s="36" t="n">
        <f aca="false">SQRT(M366^2+N366^2)</f>
        <v>2.68799378176743</v>
      </c>
      <c r="P366" s="40" t="n">
        <f aca="false">IF(J366="","",MAX(0,J366-1.96*O366/100))</f>
        <v>0.414344026299391</v>
      </c>
      <c r="Q366" s="40" t="n">
        <f aca="false">IF(J366="","",MIN(1,J366+1.96*O366/100))</f>
        <v>0.519713382544674</v>
      </c>
      <c r="R366" s="32" t="str">
        <f aca="false">IF(L366="","",IF(ABS(L366)&lt;=O366,"Yes","No"))</f>
        <v>Yes</v>
      </c>
      <c r="S366" s="32" t="str">
        <f aca="false">IF(L366="","",IF(ABS(L366)&lt;=1.96*O366,"Yes","No"))</f>
        <v>Yes</v>
      </c>
      <c r="T366" s="59" t="n">
        <f aca="false">IF(D366="","",ROUND(SQRT(((D366+G366)*O366/100)^2+(J366*(D366+G366)*0.08345)^2),0))</f>
        <v>61</v>
      </c>
      <c r="U366" s="32"/>
    </row>
    <row r="367" customFormat="false" ht="15" hidden="false" customHeight="false" outlineLevel="0" collapsed="false">
      <c r="A367" s="32" t="s">
        <v>418</v>
      </c>
      <c r="B367" s="32" t="s">
        <v>594</v>
      </c>
      <c r="C367" s="32" t="s">
        <v>598</v>
      </c>
      <c r="D367" s="59" t="n">
        <v>301</v>
      </c>
      <c r="E367" s="59" t="n">
        <v>295</v>
      </c>
      <c r="F367" s="68" t="n">
        <f aca="false">IF(E367="","",D367-E367)</f>
        <v>6</v>
      </c>
      <c r="G367" s="59" t="n">
        <v>389</v>
      </c>
      <c r="H367" s="59" t="n">
        <v>392</v>
      </c>
      <c r="I367" s="68" t="n">
        <f aca="false">IF(H367="","",G367-H367)</f>
        <v>-3</v>
      </c>
      <c r="J367" s="40" t="n">
        <f aca="false">IF(OR(D367="",D367+G367=0),"",D367/(D367+G367))</f>
        <v>0.436231884057971</v>
      </c>
      <c r="K367" s="40" t="n">
        <f aca="false">IF(E367="","",E367/(E367+H367))</f>
        <v>0.429403202328967</v>
      </c>
      <c r="L367" s="69" t="n">
        <f aca="false">IF(OR(K367="",J367=""),"",(J367-K367)*100)</f>
        <v>0.682868172900453</v>
      </c>
      <c r="M367" s="36" t="n">
        <v>4.0506439069246</v>
      </c>
      <c r="N367" s="36" t="n">
        <v>1.24693282341402</v>
      </c>
      <c r="O367" s="36" t="n">
        <f aca="false">SQRT(M367^2+N367^2)</f>
        <v>4.23822575222376</v>
      </c>
      <c r="P367" s="40" t="n">
        <f aca="false">IF(J367="","",MAX(0,J367-1.96*O367/100))</f>
        <v>0.353162659314385</v>
      </c>
      <c r="Q367" s="40" t="n">
        <f aca="false">IF(J367="","",MIN(1,J367+1.96*O367/100))</f>
        <v>0.519301108801557</v>
      </c>
      <c r="R367" s="32" t="str">
        <f aca="false">IF(L367="","",IF(ABS(L367)&lt;=O367,"Yes","No"))</f>
        <v>Yes</v>
      </c>
      <c r="S367" s="32" t="str">
        <f aca="false">IF(L367="","",IF(ABS(L367)&lt;=1.96*O367,"Yes","No"))</f>
        <v>Yes</v>
      </c>
      <c r="T367" s="59" t="n">
        <f aca="false">IF(D367="","",ROUND(SQRT(((D367+G367)*O367/100)^2+(J367*(D367+G367)*0.15591)^2),0))</f>
        <v>55</v>
      </c>
      <c r="U367" s="32"/>
    </row>
    <row r="368" customFormat="false" ht="15" hidden="false" customHeight="false" outlineLevel="0" collapsed="false">
      <c r="A368" s="32" t="s">
        <v>418</v>
      </c>
      <c r="B368" s="32" t="s">
        <v>599</v>
      </c>
      <c r="C368" s="32" t="s">
        <v>600</v>
      </c>
      <c r="D368" s="59" t="n">
        <v>673</v>
      </c>
      <c r="E368" s="59" t="n">
        <v>625</v>
      </c>
      <c r="F368" s="68" t="n">
        <f aca="false">IF(E368="","",D368-E368)</f>
        <v>48</v>
      </c>
      <c r="G368" s="59" t="n">
        <v>427</v>
      </c>
      <c r="H368" s="59" t="n">
        <v>447</v>
      </c>
      <c r="I368" s="68" t="n">
        <f aca="false">IF(H368="","",G368-H368)</f>
        <v>-20</v>
      </c>
      <c r="J368" s="40" t="n">
        <f aca="false">IF(OR(D368="",D368+G368=0),"",D368/(D368+G368))</f>
        <v>0.611818181818182</v>
      </c>
      <c r="K368" s="40" t="n">
        <f aca="false">IF(E368="","",E368/(E368+H368))</f>
        <v>0.583022388059702</v>
      </c>
      <c r="L368" s="69" t="n">
        <f aca="false">IF(OR(K368="",J368=""),"",(J368-K368)*100)</f>
        <v>2.87957937584803</v>
      </c>
      <c r="M368" s="36" t="n">
        <v>2.67523719068013</v>
      </c>
      <c r="N368" s="36" t="n">
        <v>1.24693282341402</v>
      </c>
      <c r="O368" s="36" t="n">
        <f aca="false">SQRT(M368^2+N368^2)</f>
        <v>2.95156492263094</v>
      </c>
      <c r="P368" s="40" t="n">
        <f aca="false">IF(J368="","",MAX(0,J368-1.96*O368/100))</f>
        <v>0.553967509334615</v>
      </c>
      <c r="Q368" s="40" t="n">
        <f aca="false">IF(J368="","",MIN(1,J368+1.96*O368/100))</f>
        <v>0.669668854301748</v>
      </c>
      <c r="R368" s="32" t="str">
        <f aca="false">IF(L368="","",IF(ABS(L368)&lt;=O368,"Yes","No"))</f>
        <v>Yes</v>
      </c>
      <c r="S368" s="32" t="str">
        <f aca="false">IF(L368="","",IF(ABS(L368)&lt;=1.96*O368,"Yes","No"))</f>
        <v>Yes</v>
      </c>
      <c r="T368" s="59" t="n">
        <f aca="false">IF(D368="","",ROUND(SQRT(((D368+G368)*O368/100)^2+(J368*(D368+G368)*0.09175)^2),0))</f>
        <v>70</v>
      </c>
      <c r="U368" s="32"/>
    </row>
    <row r="369" customFormat="false" ht="15" hidden="false" customHeight="false" outlineLevel="0" collapsed="false">
      <c r="A369" s="32" t="s">
        <v>418</v>
      </c>
      <c r="B369" s="32" t="s">
        <v>599</v>
      </c>
      <c r="C369" s="32" t="s">
        <v>601</v>
      </c>
      <c r="D369" s="59" t="n">
        <v>549</v>
      </c>
      <c r="E369" s="59" t="n">
        <v>518</v>
      </c>
      <c r="F369" s="68" t="n">
        <f aca="false">IF(E369="","",D369-E369)</f>
        <v>31</v>
      </c>
      <c r="G369" s="59" t="n">
        <v>363</v>
      </c>
      <c r="H369" s="59" t="n">
        <v>384</v>
      </c>
      <c r="I369" s="68" t="n">
        <f aca="false">IF(H369="","",G369-H369)</f>
        <v>-21</v>
      </c>
      <c r="J369" s="40" t="n">
        <f aca="false">IF(OR(D369="",D369+G369=0),"",D369/(D369+G369))</f>
        <v>0.601973684210526</v>
      </c>
      <c r="K369" s="40" t="n">
        <f aca="false">IF(E369="","",E369/(E369+H369))</f>
        <v>0.574279379157428</v>
      </c>
      <c r="L369" s="69" t="n">
        <f aca="false">IF(OR(K369="",J369=""),"",(J369-K369)*100)</f>
        <v>2.76943050530984</v>
      </c>
      <c r="M369" s="36" t="n">
        <v>2.67523719068013</v>
      </c>
      <c r="N369" s="36" t="n">
        <v>1.24693282341402</v>
      </c>
      <c r="O369" s="36" t="n">
        <f aca="false">SQRT(M369^2+N369^2)</f>
        <v>2.95156492263094</v>
      </c>
      <c r="P369" s="40" t="n">
        <f aca="false">IF(J369="","",MAX(0,J369-1.96*O369/100))</f>
        <v>0.54412301172696</v>
      </c>
      <c r="Q369" s="40" t="n">
        <f aca="false">IF(J369="","",MIN(1,J369+1.96*O369/100))</f>
        <v>0.659824356694093</v>
      </c>
      <c r="R369" s="32" t="str">
        <f aca="false">IF(L369="","",IF(ABS(L369)&lt;=O369,"Yes","No"))</f>
        <v>Yes</v>
      </c>
      <c r="S369" s="32" t="str">
        <f aca="false">IF(L369="","",IF(ABS(L369)&lt;=1.96*O369,"Yes","No"))</f>
        <v>Yes</v>
      </c>
      <c r="T369" s="59" t="n">
        <f aca="false">IF(D369="","",ROUND(SQRT(((D369+G369)*O369/100)^2+(J369*(D369+G369)*0.09175)^2),0))</f>
        <v>57</v>
      </c>
      <c r="U369" s="32"/>
    </row>
    <row r="370" customFormat="false" ht="15" hidden="false" customHeight="false" outlineLevel="0" collapsed="false">
      <c r="A370" s="32" t="s">
        <v>418</v>
      </c>
      <c r="B370" s="32" t="s">
        <v>599</v>
      </c>
      <c r="C370" s="32" t="s">
        <v>602</v>
      </c>
      <c r="D370" s="59" t="n">
        <v>818</v>
      </c>
      <c r="E370" s="59" t="n">
        <v>765</v>
      </c>
      <c r="F370" s="68" t="n">
        <f aca="false">IF(E370="","",D370-E370)</f>
        <v>53</v>
      </c>
      <c r="G370" s="59" t="n">
        <v>626</v>
      </c>
      <c r="H370" s="59" t="n">
        <v>687</v>
      </c>
      <c r="I370" s="68" t="n">
        <f aca="false">IF(H370="","",G370-H370)</f>
        <v>-61</v>
      </c>
      <c r="J370" s="40" t="n">
        <f aca="false">IF(OR(D370="",D370+G370=0),"",D370/(D370+G370))</f>
        <v>0.566481994459834</v>
      </c>
      <c r="K370" s="40" t="n">
        <f aca="false">IF(E370="","",E370/(E370+H370))</f>
        <v>0.526859504132231</v>
      </c>
      <c r="L370" s="69" t="n">
        <f aca="false">IF(OR(K370="",J370=""),"",(J370-K370)*100)</f>
        <v>3.96224903276025</v>
      </c>
      <c r="M370" s="36" t="n">
        <v>2.38127468065176</v>
      </c>
      <c r="N370" s="36" t="n">
        <v>1.24693282341402</v>
      </c>
      <c r="O370" s="36" t="n">
        <f aca="false">SQRT(M370^2+N370^2)</f>
        <v>2.68799378176743</v>
      </c>
      <c r="P370" s="40" t="n">
        <f aca="false">IF(J370="","",MAX(0,J370-1.96*O370/100))</f>
        <v>0.513797316337192</v>
      </c>
      <c r="Q370" s="40" t="n">
        <f aca="false">IF(J370="","",MIN(1,J370+1.96*O370/100))</f>
        <v>0.619166672582476</v>
      </c>
      <c r="R370" s="32" t="str">
        <f aca="false">IF(L370="","",IF(ABS(L370)&lt;=O370,"Yes","No"))</f>
        <v>No</v>
      </c>
      <c r="S370" s="32" t="str">
        <f aca="false">IF(L370="","",IF(ABS(L370)&lt;=1.96*O370,"Yes","No"))</f>
        <v>Yes</v>
      </c>
      <c r="T370" s="59" t="n">
        <f aca="false">IF(D370="","",ROUND(SQRT(((D370+G370)*O370/100)^2+(J370*(D370+G370)*0.08345)^2),0))</f>
        <v>79</v>
      </c>
      <c r="U370" s="32"/>
    </row>
    <row r="371" customFormat="false" ht="15" hidden="false" customHeight="false" outlineLevel="0" collapsed="false">
      <c r="A371" s="32" t="s">
        <v>418</v>
      </c>
      <c r="B371" s="32" t="s">
        <v>603</v>
      </c>
      <c r="C371" s="32" t="s">
        <v>603</v>
      </c>
      <c r="D371" s="59" t="n">
        <v>539</v>
      </c>
      <c r="E371" s="59" t="n">
        <v>508</v>
      </c>
      <c r="F371" s="68" t="n">
        <f aca="false">IF(E371="","",D371-E371)</f>
        <v>31</v>
      </c>
      <c r="G371" s="59" t="n">
        <v>729</v>
      </c>
      <c r="H371" s="59" t="n">
        <v>791</v>
      </c>
      <c r="I371" s="68" t="n">
        <f aca="false">IF(H371="","",G371-H371)</f>
        <v>-62</v>
      </c>
      <c r="J371" s="40" t="n">
        <f aca="false">IF(OR(D371="",D371+G371=0),"",D371/(D371+G371))</f>
        <v>0.425078864353312</v>
      </c>
      <c r="K371" s="40" t="n">
        <f aca="false">IF(E371="","",E371/(E371+H371))</f>
        <v>0.391070053887606</v>
      </c>
      <c r="L371" s="69" t="n">
        <f aca="false">IF(OR(K371="",J371=""),"",(J371-K371)*100)</f>
        <v>3.40088104657065</v>
      </c>
      <c r="M371" s="36" t="n">
        <v>2.38127468065176</v>
      </c>
      <c r="N371" s="36" t="n">
        <v>1.24693282341402</v>
      </c>
      <c r="O371" s="36" t="n">
        <f aca="false">SQRT(M371^2+N371^2)</f>
        <v>2.68799378176743</v>
      </c>
      <c r="P371" s="40" t="n">
        <f aca="false">IF(J371="","",MAX(0,J371-1.96*O371/100))</f>
        <v>0.372394186230671</v>
      </c>
      <c r="Q371" s="40" t="n">
        <f aca="false">IF(J371="","",MIN(1,J371+1.96*O371/100))</f>
        <v>0.477763542475954</v>
      </c>
      <c r="R371" s="32" t="str">
        <f aca="false">IF(L371="","",IF(ABS(L371)&lt;=O371,"Yes","No"))</f>
        <v>No</v>
      </c>
      <c r="S371" s="32" t="str">
        <f aca="false">IF(L371="","",IF(ABS(L371)&lt;=1.96*O371,"Yes","No"))</f>
        <v>Yes</v>
      </c>
      <c r="T371" s="59" t="n">
        <f aca="false">IF(D371="","",ROUND(SQRT(((D371+G371)*O371/100)^2+(J371*(D371+G371)*0.08345)^2),0))</f>
        <v>56</v>
      </c>
      <c r="U371" s="32"/>
    </row>
    <row r="373" customFormat="false" ht="15" hidden="false" customHeight="false" outlineLevel="0" collapsed="false">
      <c r="A373" s="20" t="s">
        <v>736</v>
      </c>
      <c r="B373" s="70"/>
      <c r="C373" s="70"/>
      <c r="D373" s="71" t="n">
        <f aca="false">SUMIF(E2:E371,"&lt;&gt;",D2:D371)</f>
        <v>184999</v>
      </c>
      <c r="E373" s="71" t="n">
        <f aca="false">SUM(E2:E371)</f>
        <v>180687</v>
      </c>
      <c r="F373" s="72" t="n">
        <f aca="false">D373-E373</f>
        <v>4312</v>
      </c>
      <c r="G373" s="71" t="n">
        <f aca="false">SUMIF(H2:H371,"&lt;&gt;",G2:G371)</f>
        <v>179847</v>
      </c>
      <c r="H373" s="71" t="n">
        <f aca="false">SUM(H2:H371)</f>
        <v>183781</v>
      </c>
      <c r="I373" s="72" t="n">
        <f aca="false">G373-H373</f>
        <v>-3934</v>
      </c>
      <c r="J373" s="73" t="n">
        <f aca="false">D373/(D373+G373)</f>
        <v>0.507060513202831</v>
      </c>
      <c r="K373" s="73" t="n">
        <f aca="false">E373/(E373+H373)</f>
        <v>0.495755457269225</v>
      </c>
      <c r="L373" s="74" t="n">
        <f aca="false">(J373-K373)*100</f>
        <v>1.13050559336055</v>
      </c>
      <c r="M373" s="75" t="n">
        <v>0</v>
      </c>
      <c r="N373" s="75" t="n">
        <v>1.24693282341402</v>
      </c>
      <c r="O373" s="75" t="n">
        <f aca="false">SQRT(M373^2+N373^2)</f>
        <v>1.24693282341402</v>
      </c>
      <c r="P373" s="73" t="n">
        <f aca="false">J373-1.96*O373/100</f>
        <v>0.482620629863916</v>
      </c>
      <c r="Q373" s="73" t="n">
        <f aca="false">J373+1.96*O373/100</f>
        <v>0.531500396541745</v>
      </c>
      <c r="R373" s="70" t="str">
        <f aca="false">IF(ABS(L373)&lt;=O373,"Yes","No")</f>
        <v>Yes</v>
      </c>
      <c r="S373" s="70" t="str">
        <f aca="false">IF(ABS(L373)&lt;=1.96*O373,"Yes","No")</f>
        <v>Yes</v>
      </c>
      <c r="T373" s="71" t="n">
        <f aca="false">ROUND(SQRT(((D373+G373)*O373/100)^2+(J373*(D373+G373)*0.05003)^2),0)</f>
        <v>10313</v>
      </c>
    </row>
    <row r="374" customFormat="false" ht="15" hidden="false" customHeight="false" outlineLevel="0" collapsed="false">
      <c r="A374" s="20" t="s">
        <v>737</v>
      </c>
      <c r="B374" s="70"/>
      <c r="C374" s="70"/>
      <c r="D374" s="71" t="n">
        <f aca="false">SUM(D2:D371)</f>
        <v>196956</v>
      </c>
      <c r="E374" s="71"/>
      <c r="F374" s="72"/>
      <c r="G374" s="71" t="n">
        <f aca="false">SUM(G2:G371)</f>
        <v>191515</v>
      </c>
      <c r="H374" s="71"/>
      <c r="I374" s="72"/>
      <c r="J374" s="73" t="n">
        <f aca="false">D374/(D374+G374)</f>
        <v>0.507003096756257</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31.6289855072464</v>
      </c>
    </row>
    <row r="377" customFormat="false" ht="15" hidden="false" customHeight="false" outlineLevel="0" collapsed="false">
      <c r="A377" s="2" t="s">
        <v>739</v>
      </c>
      <c r="F377" s="76" t="n">
        <f aca="false">(SUMIF(I2:I371,"&gt;0")-SUMIF(I2:I371,"&lt;0"))/COUNT(I2:I371)</f>
        <v>23.9130434782609</v>
      </c>
    </row>
    <row r="378" customFormat="false" ht="15" hidden="false" customHeight="false" outlineLevel="0" collapsed="false">
      <c r="A378" s="2" t="s">
        <v>740</v>
      </c>
      <c r="F378" s="77" t="n">
        <f aca="false">(SUMIF(L2:L371,"&gt;0")-SUMIF(L2:L371,"&lt;0"))/COUNT(L2:L371)</f>
        <v>2.32746429359242</v>
      </c>
    </row>
    <row r="379" customFormat="false" ht="15" hidden="false" customHeight="false" outlineLevel="0" collapsed="false">
      <c r="A379" s="5" t="s">
        <v>741</v>
      </c>
      <c r="F379" s="78" t="n">
        <f aca="false">SQRT(SUMSQ(L2:L371)/COUNT(L2:L371))</f>
        <v>3.09963568385294</v>
      </c>
    </row>
    <row r="380" customFormat="false" ht="15" hidden="false" customHeight="false" outlineLevel="0" collapsed="false">
      <c r="A380" s="5" t="s">
        <v>742</v>
      </c>
      <c r="F380" s="79" t="n">
        <f aca="false">L373</f>
        <v>1.13050559336055</v>
      </c>
    </row>
    <row r="381" customFormat="false" ht="15" hidden="false" customHeight="false" outlineLevel="0" collapsed="false">
      <c r="A381" s="5" t="s">
        <v>743</v>
      </c>
      <c r="F381" s="78" t="n">
        <f aca="false">SQRT((SUMSQ(L2:L371)-2*L373*SUM(L2:L371)+COUNT(L2:L371)*L373^2)/COUNT(L2:L371))</f>
        <v>2.71617021745731</v>
      </c>
    </row>
    <row r="382" customFormat="false" ht="15" hidden="false" customHeight="false" outlineLevel="0" collapsed="false">
      <c r="A382" s="2" t="s">
        <v>744</v>
      </c>
      <c r="F382" s="80" t="n">
        <f aca="false">D373/E373-1</f>
        <v>0.0238644728176349</v>
      </c>
    </row>
    <row r="383" customFormat="false" ht="15" hidden="false" customHeight="false" outlineLevel="0" collapsed="false">
      <c r="A383" s="5" t="s">
        <v>745</v>
      </c>
      <c r="F383" s="81" t="n">
        <f aca="false">G373/H373-1</f>
        <v>-0.0214059124719095</v>
      </c>
    </row>
    <row r="384" customFormat="false" ht="15" hidden="false" customHeight="false" outlineLevel="0" collapsed="false">
      <c r="A384" s="2" t="s">
        <v>746</v>
      </c>
      <c r="F384" s="80" t="n">
        <f aca="false">(D373+G373)/(E373+H373)-1</f>
        <v>0.00103712808806256</v>
      </c>
    </row>
    <row r="385" customFormat="false" ht="15" hidden="false" customHeight="false" outlineLevel="0" collapsed="false">
      <c r="A385" s="2" t="s">
        <v>747</v>
      </c>
      <c r="F385" s="77" t="n">
        <f aca="false">AVERAGE(O2:O371)</f>
        <v>3.29167311645177</v>
      </c>
    </row>
    <row r="386" customFormat="false" ht="15" hidden="false" customHeight="false" outlineLevel="0" collapsed="false">
      <c r="A386" s="5" t="s">
        <v>748</v>
      </c>
      <c r="F386" s="82" t="n">
        <f aca="false">COUNTIF(R2:R371,"Yes")/(COUNTIF(R2:R371,"Yes")+COUNTIF(R2:R371,"No"))</f>
        <v>0.747826086956522</v>
      </c>
    </row>
    <row r="387" customFormat="false" ht="15" hidden="false" customHeight="false" outlineLevel="0" collapsed="false">
      <c r="A387" s="5" t="s">
        <v>749</v>
      </c>
      <c r="F387" s="82" t="n">
        <f aca="false">COUNTIF(S2:S371,"Yes")/(COUNTIF(S2:S371,"Yes")+COUNTIF(S2:S371,"No"))</f>
        <v>0.959420289855072</v>
      </c>
    </row>
    <row r="388" customFormat="false" ht="15" hidden="false" customHeight="false" outlineLevel="0" collapsed="false">
      <c r="A388" s="2" t="s">
        <v>750</v>
      </c>
      <c r="F388" s="83" t="n">
        <f aca="false">COUNTIFS(L2:L371,"&gt;=-3",L2:L371,"&lt;=3")/COUNT(L2:L371)</f>
        <v>0.710144927536232</v>
      </c>
    </row>
    <row r="389" customFormat="false" ht="15" hidden="false" customHeight="false" outlineLevel="0" collapsed="false">
      <c r="A389" s="2" t="s">
        <v>790</v>
      </c>
      <c r="F389" s="84" t="n">
        <f aca="false">COUNT(E2:E371)</f>
        <v>345</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187.395562847767</v>
      </c>
    </row>
    <row r="393" customFormat="false" ht="15" hidden="false" customHeight="false" outlineLevel="0" collapsed="false">
      <c r="A393" s="2" t="s">
        <v>755</v>
      </c>
      <c r="F393" s="85" t="n">
        <f aca="false">F373-((D373+G373)-(E373+H373))*K373</f>
        <v>4124.60443715223</v>
      </c>
    </row>
    <row r="394" customFormat="false" ht="15" hidden="false" customHeight="false" outlineLevel="0" collapsed="false">
      <c r="A394" s="2" t="s">
        <v>756</v>
      </c>
      <c r="F394" s="85" t="n">
        <f aca="false">((D373+G373)-(E373+H373))*(1-K373)</f>
        <v>190.604437152233</v>
      </c>
    </row>
    <row r="395" customFormat="false" ht="15" hidden="false" customHeight="false" outlineLevel="0" collapsed="false">
      <c r="A395" s="2" t="s">
        <v>757</v>
      </c>
      <c r="F395" s="85" t="n">
        <f aca="false">I373-((D373+G373)-(E373+H373))*(1-K373)</f>
        <v>-4124.60443715223</v>
      </c>
    </row>
    <row r="396" customFormat="false" ht="15" hidden="false" customHeight="false" outlineLevel="0" collapsed="false">
      <c r="A396" s="2" t="s">
        <v>758</v>
      </c>
      <c r="F396" s="80" t="n">
        <f aca="false">(F373-((D373+G373)-(E373+H373))*K373)/E373</f>
        <v>0.0228273447295723</v>
      </c>
    </row>
    <row r="397" customFormat="false" ht="15" hidden="false" customHeight="false" outlineLevel="0" collapsed="false">
      <c r="A397" s="2" t="s">
        <v>759</v>
      </c>
      <c r="F397" s="80" t="n">
        <f aca="false">(I373-((D373+G373)-(E373+H373))*(1-K373))/H373</f>
        <v>-0.0224430405599721</v>
      </c>
    </row>
    <row r="399" customFormat="false" ht="15" hidden="false" customHeight="false" outlineLevel="0" collapsed="false">
      <c r="U399" s="5" t="s">
        <v>136</v>
      </c>
    </row>
    <row r="400" customFormat="false" ht="41.75" hidden="false" customHeight="false" outlineLevel="0" collapsed="false">
      <c r="U400" s="67" t="s">
        <v>791</v>
      </c>
    </row>
    <row r="401" customFormat="false" ht="41.75" hidden="false" customHeight="false" outlineLevel="0" collapsed="false">
      <c r="U401" s="67" t="s">
        <v>792</v>
      </c>
    </row>
    <row r="402" customFormat="false" ht="15" hidden="false" customHeight="false" outlineLevel="0" collapsed="false">
      <c r="U402" s="67" t="s">
        <v>793</v>
      </c>
    </row>
    <row r="403" customFormat="false" ht="28.35" hidden="false" customHeight="false" outlineLevel="0" collapsed="false">
      <c r="U403" s="67" t="s">
        <v>794</v>
      </c>
    </row>
    <row r="404" customFormat="false" ht="41.75" hidden="false" customHeight="false" outlineLevel="0" collapsed="false">
      <c r="U404" s="67" t="s">
        <v>795</v>
      </c>
    </row>
    <row r="405" customFormat="false" ht="28.35" hidden="false" customHeight="false" outlineLevel="0" collapsed="false">
      <c r="U405" s="67" t="s">
        <v>796</v>
      </c>
    </row>
    <row r="406" customFormat="false" ht="28.35" hidden="false" customHeight="false" outlineLevel="0" collapsed="false">
      <c r="U406" s="67" t="s">
        <v>766</v>
      </c>
    </row>
    <row r="407" customFormat="false" ht="41.75" hidden="false" customHeight="false" outlineLevel="0" collapsed="false">
      <c r="U407" s="67" t="s">
        <v>797</v>
      </c>
    </row>
    <row r="408" customFormat="false" ht="28.35" hidden="false" customHeight="false" outlineLevel="0" collapsed="false">
      <c r="U408" s="67" t="s">
        <v>798</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771</v>
      </c>
      <c r="H1" s="8" t="s">
        <v>722</v>
      </c>
      <c r="I1" s="8" t="s">
        <v>723</v>
      </c>
      <c r="J1" s="8" t="s">
        <v>724</v>
      </c>
      <c r="K1" s="8" t="s">
        <v>725</v>
      </c>
      <c r="L1" s="8" t="s">
        <v>726</v>
      </c>
      <c r="M1" s="8" t="s">
        <v>784</v>
      </c>
      <c r="N1" s="8" t="s">
        <v>785</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246</v>
      </c>
      <c r="E2" s="59" t="n">
        <v>171</v>
      </c>
      <c r="F2" s="68" t="n">
        <f aca="false">IF(E2="","",D2-E2)</f>
        <v>75</v>
      </c>
      <c r="G2" s="59" t="n">
        <v>288</v>
      </c>
      <c r="H2" s="59" t="n">
        <v>332</v>
      </c>
      <c r="I2" s="68" t="n">
        <f aca="false">IF(H2="","",G2-H2)</f>
        <v>-44</v>
      </c>
      <c r="J2" s="40" t="n">
        <f aca="false">IF(OR(D2="",D2+G2=0),"",D2/(D2+G2))</f>
        <v>0.460674157303371</v>
      </c>
      <c r="K2" s="40" t="n">
        <f aca="false">IF(E2="","",E2/(E2+H2))</f>
        <v>0.339960238568589</v>
      </c>
      <c r="L2" s="69" t="n">
        <f aca="false">IF(OR(K2="",J2=""),"",(J2-K2)*100)</f>
        <v>12.0713918734782</v>
      </c>
      <c r="M2" s="36" t="n">
        <v>4.76472965819998</v>
      </c>
      <c r="N2" s="36" t="n">
        <v>1.24641899187374</v>
      </c>
      <c r="O2" s="36" t="n">
        <f aca="false">SQRT(M2^2+N2^2)</f>
        <v>4.9250592909156</v>
      </c>
      <c r="P2" s="40" t="n">
        <f aca="false">IF(J2="","",MAX(0,J2-1.96*O2/100))</f>
        <v>0.364142995201425</v>
      </c>
      <c r="Q2" s="40" t="n">
        <f aca="false">IF(J2="","",MIN(1,J2+1.96*O2/100))</f>
        <v>0.557205319405317</v>
      </c>
      <c r="R2" s="32" t="str">
        <f aca="false">IF(L2="","",IF(ABS(L2)&lt;=O2,"Yes","No"))</f>
        <v>No</v>
      </c>
      <c r="S2" s="32" t="str">
        <f aca="false">IF(L2="","",IF(ABS(L2)&lt;=1.96*O2,"Yes","No"))</f>
        <v>No</v>
      </c>
      <c r="T2" s="59" t="n">
        <f aca="false">IF(D2="","",ROUND(SQRT(((D2+G2)*O2/100)^2+(J2*(D2+G2)*0.15591)^2),0))</f>
        <v>47</v>
      </c>
      <c r="U2" s="32" t="s">
        <v>786</v>
      </c>
    </row>
    <row r="3" customFormat="false" ht="15" hidden="false" customHeight="false" outlineLevel="0" collapsed="false">
      <c r="A3" s="32" t="s">
        <v>159</v>
      </c>
      <c r="B3" s="32" t="s">
        <v>164</v>
      </c>
      <c r="C3" s="32" t="s">
        <v>164</v>
      </c>
      <c r="D3" s="59" t="n">
        <v>146</v>
      </c>
      <c r="E3" s="59" t="n">
        <v>100</v>
      </c>
      <c r="F3" s="68" t="n">
        <f aca="false">IF(E3="","",D3-E3)</f>
        <v>46</v>
      </c>
      <c r="G3" s="59" t="n">
        <v>269</v>
      </c>
      <c r="H3" s="59" t="n">
        <v>303</v>
      </c>
      <c r="I3" s="68" t="n">
        <f aca="false">IF(H3="","",G3-H3)</f>
        <v>-34</v>
      </c>
      <c r="J3" s="40" t="n">
        <f aca="false">IF(OR(D3="",D3+G3=0),"",D3/(D3+G3))</f>
        <v>0.351807228915663</v>
      </c>
      <c r="K3" s="40" t="n">
        <f aca="false">IF(E3="","",E3/(E3+H3))</f>
        <v>0.248138957816377</v>
      </c>
      <c r="L3" s="69" t="n">
        <f aca="false">IF(OR(K3="",J3=""),"",(J3-K3)*100)</f>
        <v>10.3668271099285</v>
      </c>
      <c r="M3" s="36" t="n">
        <v>4.76472965819998</v>
      </c>
      <c r="N3" s="36" t="n">
        <v>1.24641899187374</v>
      </c>
      <c r="O3" s="36" t="n">
        <f aca="false">SQRT(M3^2+N3^2)</f>
        <v>4.9250592909156</v>
      </c>
      <c r="P3" s="40" t="n">
        <f aca="false">IF(J3="","",MAX(0,J3-1.96*O3/100))</f>
        <v>0.255276066813717</v>
      </c>
      <c r="Q3" s="40" t="n">
        <f aca="false">IF(J3="","",MIN(1,J3+1.96*O3/100))</f>
        <v>0.448338391017608</v>
      </c>
      <c r="R3" s="32" t="str">
        <f aca="false">IF(L3="","",IF(ABS(L3)&lt;=O3,"Yes","No"))</f>
        <v>No</v>
      </c>
      <c r="S3" s="32" t="str">
        <f aca="false">IF(L3="","",IF(ABS(L3)&lt;=1.96*O3,"Yes","No"))</f>
        <v>No</v>
      </c>
      <c r="T3" s="59" t="n">
        <f aca="false">IF(D3="","",ROUND(SQRT(((D3+G3)*O3/100)^2+(J3*(D3+G3)*0.15591)^2),0))</f>
        <v>31</v>
      </c>
      <c r="U3" s="32" t="s">
        <v>786</v>
      </c>
    </row>
    <row r="4" customFormat="false" ht="15" hidden="false" customHeight="false" outlineLevel="0" collapsed="false">
      <c r="A4" s="32" t="s">
        <v>159</v>
      </c>
      <c r="B4" s="32" t="s">
        <v>165</v>
      </c>
      <c r="C4" s="32" t="s">
        <v>165</v>
      </c>
      <c r="D4" s="59" t="n">
        <v>172</v>
      </c>
      <c r="E4" s="59" t="n">
        <v>111</v>
      </c>
      <c r="F4" s="68" t="n">
        <f aca="false">IF(E4="","",D4-E4)</f>
        <v>61</v>
      </c>
      <c r="G4" s="59" t="n">
        <v>308</v>
      </c>
      <c r="H4" s="59" t="n">
        <v>317</v>
      </c>
      <c r="I4" s="68" t="n">
        <f aca="false">IF(H4="","",G4-H4)</f>
        <v>-9</v>
      </c>
      <c r="J4" s="40" t="n">
        <f aca="false">IF(OR(D4="",D4+G4=0),"",D4/(D4+G4))</f>
        <v>0.358333333333333</v>
      </c>
      <c r="K4" s="40" t="n">
        <f aca="false">IF(E4="","",E4/(E4+H4))</f>
        <v>0.259345794392523</v>
      </c>
      <c r="L4" s="69" t="n">
        <f aca="false">IF(OR(K4="",J4=""),"",(J4-K4)*100)</f>
        <v>9.898753894081</v>
      </c>
      <c r="M4" s="36" t="n">
        <v>4.76472965819998</v>
      </c>
      <c r="N4" s="36" t="n">
        <v>1.24641899187374</v>
      </c>
      <c r="O4" s="36" t="n">
        <f aca="false">SQRT(M4^2+N4^2)</f>
        <v>4.9250592909156</v>
      </c>
      <c r="P4" s="40" t="n">
        <f aca="false">IF(J4="","",MAX(0,J4-1.96*O4/100))</f>
        <v>0.261802171231388</v>
      </c>
      <c r="Q4" s="40" t="n">
        <f aca="false">IF(J4="","",MIN(1,J4+1.96*O4/100))</f>
        <v>0.454864495435279</v>
      </c>
      <c r="R4" s="32" t="str">
        <f aca="false">IF(L4="","",IF(ABS(L4)&lt;=O4,"Yes","No"))</f>
        <v>No</v>
      </c>
      <c r="S4" s="32" t="str">
        <f aca="false">IF(L4="","",IF(ABS(L4)&lt;=1.96*O4,"Yes","No"))</f>
        <v>No</v>
      </c>
      <c r="T4" s="59" t="n">
        <f aca="false">IF(D4="","",ROUND(SQRT(((D4+G4)*O4/100)^2+(J4*(D4+G4)*0.15591)^2),0))</f>
        <v>36</v>
      </c>
      <c r="U4" s="32" t="s">
        <v>786</v>
      </c>
    </row>
    <row r="5" customFormat="false" ht="15" hidden="false" customHeight="false" outlineLevel="0" collapsed="false">
      <c r="A5" s="32" t="s">
        <v>159</v>
      </c>
      <c r="B5" s="32" t="s">
        <v>166</v>
      </c>
      <c r="C5" s="32" t="s">
        <v>167</v>
      </c>
      <c r="D5" s="59" t="n">
        <v>258</v>
      </c>
      <c r="E5" s="59" t="n">
        <v>194</v>
      </c>
      <c r="F5" s="68" t="n">
        <f aca="false">IF(E5="","",D5-E5)</f>
        <v>64</v>
      </c>
      <c r="G5" s="59" t="n">
        <v>579</v>
      </c>
      <c r="H5" s="59" t="n">
        <v>593</v>
      </c>
      <c r="I5" s="68" t="n">
        <f aca="false">IF(H5="","",G5-H5)</f>
        <v>-14</v>
      </c>
      <c r="J5" s="40" t="n">
        <f aca="false">IF(OR(D5="",D5+G5=0),"",D5/(D5+G5))</f>
        <v>0.308243727598566</v>
      </c>
      <c r="K5" s="40" t="n">
        <f aca="false">IF(E5="","",E5/(E5+H5))</f>
        <v>0.246505717916137</v>
      </c>
      <c r="L5" s="69" t="n">
        <f aca="false">IF(OR(K5="",J5=""),"",(J5-K5)*100)</f>
        <v>6.17380096824291</v>
      </c>
      <c r="M5" s="36" t="n">
        <v>3.72127001395338</v>
      </c>
      <c r="N5" s="36" t="n">
        <v>1.24641899187374</v>
      </c>
      <c r="O5" s="36" t="n">
        <f aca="false">SQRT(M5^2+N5^2)</f>
        <v>3.92446312507229</v>
      </c>
      <c r="P5" s="40" t="n">
        <f aca="false">IF(J5="","",MAX(0,J5-1.96*O5/100))</f>
        <v>0.231324250347149</v>
      </c>
      <c r="Q5" s="40" t="n">
        <f aca="false">IF(J5="","",MIN(1,J5+1.96*O5/100))</f>
        <v>0.385163204849983</v>
      </c>
      <c r="R5" s="32" t="str">
        <f aca="false">IF(L5="","",IF(ABS(L5)&lt;=O5,"Yes","No"))</f>
        <v>No</v>
      </c>
      <c r="S5" s="32" t="str">
        <f aca="false">IF(L5="","",IF(ABS(L5)&lt;=1.96*O5,"Yes","No"))</f>
        <v>Yes</v>
      </c>
      <c r="T5" s="59" t="n">
        <f aca="false">IF(D5="","",ROUND(SQRT(((D5+G5)*O5/100)^2+(J5*(D5+G5)*0.09175)^2),0))</f>
        <v>40</v>
      </c>
      <c r="U5" s="32" t="s">
        <v>786</v>
      </c>
    </row>
    <row r="6" customFormat="false" ht="15" hidden="false" customHeight="false" outlineLevel="0" collapsed="false">
      <c r="A6" s="32" t="s">
        <v>159</v>
      </c>
      <c r="B6" s="32" t="s">
        <v>166</v>
      </c>
      <c r="C6" s="32" t="s">
        <v>169</v>
      </c>
      <c r="D6" s="59" t="n">
        <v>259</v>
      </c>
      <c r="E6" s="59" t="n">
        <v>196</v>
      </c>
      <c r="F6" s="68" t="n">
        <f aca="false">IF(E6="","",D6-E6)</f>
        <v>63</v>
      </c>
      <c r="G6" s="59" t="n">
        <v>576</v>
      </c>
      <c r="H6" s="59" t="n">
        <v>587</v>
      </c>
      <c r="I6" s="68" t="n">
        <f aca="false">IF(H6="","",G6-H6)</f>
        <v>-11</v>
      </c>
      <c r="J6" s="40" t="n">
        <f aca="false">IF(OR(D6="",D6+G6=0),"",D6/(D6+G6))</f>
        <v>0.310179640718563</v>
      </c>
      <c r="K6" s="40" t="n">
        <f aca="false">IF(E6="","",E6/(E6+H6))</f>
        <v>0.250319284802043</v>
      </c>
      <c r="L6" s="69" t="n">
        <f aca="false">IF(OR(K6="",J6=""),"",(J6-K6)*100)</f>
        <v>5.98603559165194</v>
      </c>
      <c r="M6" s="36" t="n">
        <v>3.72127001395338</v>
      </c>
      <c r="N6" s="36" t="n">
        <v>1.24641899187374</v>
      </c>
      <c r="O6" s="36" t="n">
        <f aca="false">SQRT(M6^2+N6^2)</f>
        <v>3.92446312507229</v>
      </c>
      <c r="P6" s="40" t="n">
        <f aca="false">IF(J6="","",MAX(0,J6-1.96*O6/100))</f>
        <v>0.233260163467146</v>
      </c>
      <c r="Q6" s="40" t="n">
        <f aca="false">IF(J6="","",MIN(1,J6+1.96*O6/100))</f>
        <v>0.38709911796998</v>
      </c>
      <c r="R6" s="32" t="str">
        <f aca="false">IF(L6="","",IF(ABS(L6)&lt;=O6,"Yes","No"))</f>
        <v>No</v>
      </c>
      <c r="S6" s="32" t="str">
        <f aca="false">IF(L6="","",IF(ABS(L6)&lt;=1.96*O6,"Yes","No"))</f>
        <v>Yes</v>
      </c>
      <c r="T6" s="59" t="n">
        <f aca="false">IF(D6="","",ROUND(SQRT(((D6+G6)*O6/100)^2+(J6*(D6+G6)*0.09175)^2),0))</f>
        <v>40</v>
      </c>
      <c r="U6" s="32" t="s">
        <v>786</v>
      </c>
    </row>
    <row r="7" customFormat="false" ht="15" hidden="false" customHeight="false" outlineLevel="0" collapsed="false">
      <c r="A7" s="32" t="s">
        <v>159</v>
      </c>
      <c r="B7" s="32" t="s">
        <v>170</v>
      </c>
      <c r="C7" s="32" t="s">
        <v>170</v>
      </c>
      <c r="D7" s="59" t="n">
        <v>55</v>
      </c>
      <c r="E7" s="59" t="n">
        <v>47</v>
      </c>
      <c r="F7" s="68" t="n">
        <f aca="false">IF(E7="","",D7-E7)</f>
        <v>8</v>
      </c>
      <c r="G7" s="59" t="n">
        <v>71</v>
      </c>
      <c r="H7" s="59" t="n">
        <v>74</v>
      </c>
      <c r="I7" s="68" t="n">
        <f aca="false">IF(H7="","",G7-H7)</f>
        <v>-3</v>
      </c>
      <c r="J7" s="40" t="n">
        <f aca="false">IF(OR(D7="",D7+G7=0),"",D7/(D7+G7))</f>
        <v>0.436507936507937</v>
      </c>
      <c r="K7" s="40" t="n">
        <f aca="false">IF(E7="","",E7/(E7+H7))</f>
        <v>0.388429752066116</v>
      </c>
      <c r="L7" s="69" t="n">
        <f aca="false">IF(OR(K7="",J7=""),"",(J7-K7)*100)</f>
        <v>4.80781844418208</v>
      </c>
      <c r="M7" s="36" t="n">
        <v>4.76472965819998</v>
      </c>
      <c r="N7" s="36" t="n">
        <v>1.24641899187374</v>
      </c>
      <c r="O7" s="36" t="n">
        <f aca="false">SQRT(M7^2+N7^2)</f>
        <v>4.9250592909156</v>
      </c>
      <c r="P7" s="40" t="n">
        <f aca="false">IF(J7="","",MAX(0,J7-1.96*O7/100))</f>
        <v>0.339976774405991</v>
      </c>
      <c r="Q7" s="40" t="n">
        <f aca="false">IF(J7="","",MIN(1,J7+1.96*O7/100))</f>
        <v>0.533039098609882</v>
      </c>
      <c r="R7" s="32" t="str">
        <f aca="false">IF(L7="","",IF(ABS(L7)&lt;=O7,"Yes","No"))</f>
        <v>Yes</v>
      </c>
      <c r="S7" s="32" t="str">
        <f aca="false">IF(L7="","",IF(ABS(L7)&lt;=1.96*O7,"Yes","No"))</f>
        <v>Yes</v>
      </c>
      <c r="T7" s="59" t="n">
        <f aca="false">IF(D7="","",ROUND(SQRT(((D7+G7)*O7/100)^2+(J7*(D7+G7)*0.15591)^2),0))</f>
        <v>11</v>
      </c>
      <c r="U7" s="32" t="s">
        <v>786</v>
      </c>
    </row>
    <row r="8" customFormat="false" ht="15" hidden="false" customHeight="false" outlineLevel="0" collapsed="false">
      <c r="A8" s="32" t="s">
        <v>159</v>
      </c>
      <c r="B8" s="32" t="s">
        <v>171</v>
      </c>
      <c r="C8" s="32" t="s">
        <v>172</v>
      </c>
      <c r="D8" s="59" t="n">
        <v>336</v>
      </c>
      <c r="E8" s="59" t="n">
        <v>268</v>
      </c>
      <c r="F8" s="68" t="n">
        <f aca="false">IF(E8="","",D8-E8)</f>
        <v>68</v>
      </c>
      <c r="G8" s="59" t="n">
        <v>738</v>
      </c>
      <c r="H8" s="59" t="n">
        <v>753</v>
      </c>
      <c r="I8" s="68" t="n">
        <f aca="false">IF(H8="","",G8-H8)</f>
        <v>-15</v>
      </c>
      <c r="J8" s="40" t="n">
        <f aca="false">IF(OR(D8="",D8+G8=0),"",D8/(D8+G8))</f>
        <v>0.312849162011173</v>
      </c>
      <c r="K8" s="40" t="n">
        <f aca="false">IF(E8="","",E8/(E8+H8))</f>
        <v>0.262487757100882</v>
      </c>
      <c r="L8" s="69" t="n">
        <f aca="false">IF(OR(K8="",J8=""),"",(J8-K8)*100)</f>
        <v>5.03614049102917</v>
      </c>
      <c r="M8" s="36" t="n">
        <v>3.72127001395338</v>
      </c>
      <c r="N8" s="36" t="n">
        <v>1.24641899187374</v>
      </c>
      <c r="O8" s="36" t="n">
        <f aca="false">SQRT(M8^2+N8^2)</f>
        <v>3.92446312507229</v>
      </c>
      <c r="P8" s="40" t="n">
        <f aca="false">IF(J8="","",MAX(0,J8-1.96*O8/100))</f>
        <v>0.235929684759756</v>
      </c>
      <c r="Q8" s="40" t="n">
        <f aca="false">IF(J8="","",MIN(1,J8+1.96*O8/100))</f>
        <v>0.38976863926259</v>
      </c>
      <c r="R8" s="32" t="str">
        <f aca="false">IF(L8="","",IF(ABS(L8)&lt;=O8,"Yes","No"))</f>
        <v>No</v>
      </c>
      <c r="S8" s="32" t="str">
        <f aca="false">IF(L8="","",IF(ABS(L8)&lt;=1.96*O8,"Yes","No"))</f>
        <v>Yes</v>
      </c>
      <c r="T8" s="59" t="n">
        <f aca="false">IF(D8="","",ROUND(SQRT(((D8+G8)*O8/100)^2+(J8*(D8+G8)*0.09175)^2),0))</f>
        <v>52</v>
      </c>
      <c r="U8" s="32" t="s">
        <v>786</v>
      </c>
    </row>
    <row r="9" customFormat="false" ht="15" hidden="false" customHeight="false" outlineLevel="0" collapsed="false">
      <c r="A9" s="32" t="s">
        <v>159</v>
      </c>
      <c r="B9" s="32" t="s">
        <v>171</v>
      </c>
      <c r="C9" s="32" t="s">
        <v>173</v>
      </c>
      <c r="D9" s="59" t="n">
        <v>195</v>
      </c>
      <c r="E9" s="59" t="n">
        <v>163</v>
      </c>
      <c r="F9" s="68" t="n">
        <f aca="false">IF(E9="","",D9-E9)</f>
        <v>32</v>
      </c>
      <c r="G9" s="59" t="n">
        <v>438</v>
      </c>
      <c r="H9" s="59" t="n">
        <v>443</v>
      </c>
      <c r="I9" s="68" t="n">
        <f aca="false">IF(H9="","",G9-H9)</f>
        <v>-5</v>
      </c>
      <c r="J9" s="40" t="n">
        <f aca="false">IF(OR(D9="",D9+G9=0),"",D9/(D9+G9))</f>
        <v>0.308056872037915</v>
      </c>
      <c r="K9" s="40" t="n">
        <f aca="false">IF(E9="","",E9/(E9+H9))</f>
        <v>0.268976897689769</v>
      </c>
      <c r="L9" s="69" t="n">
        <f aca="false">IF(OR(K9="",J9=""),"",(J9-K9)*100)</f>
        <v>3.90799743481458</v>
      </c>
      <c r="M9" s="36" t="n">
        <v>4.76472965819998</v>
      </c>
      <c r="N9" s="36" t="n">
        <v>1.24641899187374</v>
      </c>
      <c r="O9" s="36" t="n">
        <f aca="false">SQRT(M9^2+N9^2)</f>
        <v>4.9250592909156</v>
      </c>
      <c r="P9" s="40" t="n">
        <f aca="false">IF(J9="","",MAX(0,J9-1.96*O9/100))</f>
        <v>0.211525709935969</v>
      </c>
      <c r="Q9" s="40" t="n">
        <f aca="false">IF(J9="","",MIN(1,J9+1.96*O9/100))</f>
        <v>0.40458803413986</v>
      </c>
      <c r="R9" s="32" t="str">
        <f aca="false">IF(L9="","",IF(ABS(L9)&lt;=O9,"Yes","No"))</f>
        <v>Yes</v>
      </c>
      <c r="S9" s="32" t="str">
        <f aca="false">IF(L9="","",IF(ABS(L9)&lt;=1.96*O9,"Yes","No"))</f>
        <v>Yes</v>
      </c>
      <c r="T9" s="59" t="n">
        <f aca="false">IF(D9="","",ROUND(SQRT(((D9+G9)*O9/100)^2+(J9*(D9+G9)*0.15591)^2),0))</f>
        <v>44</v>
      </c>
      <c r="U9" s="32" t="s">
        <v>786</v>
      </c>
    </row>
    <row r="10" customFormat="false" ht="15" hidden="false" customHeight="false" outlineLevel="0" collapsed="false">
      <c r="A10" s="32" t="s">
        <v>159</v>
      </c>
      <c r="B10" s="32" t="s">
        <v>171</v>
      </c>
      <c r="C10" s="32" t="s">
        <v>174</v>
      </c>
      <c r="D10" s="59" t="n">
        <v>241</v>
      </c>
      <c r="E10" s="59" t="n">
        <v>200</v>
      </c>
      <c r="F10" s="68" t="n">
        <f aca="false">IF(E10="","",D10-E10)</f>
        <v>41</v>
      </c>
      <c r="G10" s="59" t="n">
        <v>614</v>
      </c>
      <c r="H10" s="59" t="n">
        <v>632</v>
      </c>
      <c r="I10" s="68" t="n">
        <f aca="false">IF(H10="","",G10-H10)</f>
        <v>-18</v>
      </c>
      <c r="J10" s="40" t="n">
        <f aca="false">IF(OR(D10="",D10+G10=0),"",D10/(D10+G10))</f>
        <v>0.28187134502924</v>
      </c>
      <c r="K10" s="40" t="n">
        <f aca="false">IF(E10="","",E10/(E10+H10))</f>
        <v>0.240384615384615</v>
      </c>
      <c r="L10" s="69" t="n">
        <f aca="false">IF(OR(K10="",J10=""),"",(J10-K10)*100)</f>
        <v>4.14867296446244</v>
      </c>
      <c r="M10" s="36" t="n">
        <v>3.72127001395338</v>
      </c>
      <c r="N10" s="36" t="n">
        <v>1.24641899187374</v>
      </c>
      <c r="O10" s="36" t="n">
        <f aca="false">SQRT(M10^2+N10^2)</f>
        <v>3.92446312507229</v>
      </c>
      <c r="P10" s="40" t="n">
        <f aca="false">IF(J10="","",MAX(0,J10-1.96*O10/100))</f>
        <v>0.204951867777823</v>
      </c>
      <c r="Q10" s="40" t="n">
        <f aca="false">IF(J10="","",MIN(1,J10+1.96*O10/100))</f>
        <v>0.358790822280657</v>
      </c>
      <c r="R10" s="32" t="str">
        <f aca="false">IF(L10="","",IF(ABS(L10)&lt;=O10,"Yes","No"))</f>
        <v>No</v>
      </c>
      <c r="S10" s="32" t="str">
        <f aca="false">IF(L10="","",IF(ABS(L10)&lt;=1.96*O10,"Yes","No"))</f>
        <v>Yes</v>
      </c>
      <c r="T10" s="59" t="n">
        <f aca="false">IF(D10="","",ROUND(SQRT(((D10+G10)*O10/100)^2+(J10*(D10+G10)*0.09175)^2),0))</f>
        <v>40</v>
      </c>
      <c r="U10" s="32" t="s">
        <v>786</v>
      </c>
    </row>
    <row r="11" customFormat="false" ht="15" hidden="false" customHeight="false" outlineLevel="0" collapsed="false">
      <c r="A11" s="32" t="s">
        <v>159</v>
      </c>
      <c r="B11" s="32" t="s">
        <v>175</v>
      </c>
      <c r="C11" s="32" t="s">
        <v>176</v>
      </c>
      <c r="D11" s="59" t="n">
        <v>293</v>
      </c>
      <c r="E11" s="59" t="n">
        <v>231</v>
      </c>
      <c r="F11" s="68" t="n">
        <f aca="false">IF(E11="","",D11-E11)</f>
        <v>62</v>
      </c>
      <c r="G11" s="59" t="n">
        <v>285</v>
      </c>
      <c r="H11" s="59" t="n">
        <v>313</v>
      </c>
      <c r="I11" s="68" t="n">
        <f aca="false">IF(H11="","",G11-H11)</f>
        <v>-28</v>
      </c>
      <c r="J11" s="40" t="n">
        <f aca="false">IF(OR(D11="",D11+G11=0),"",D11/(D11+G11))</f>
        <v>0.506920415224914</v>
      </c>
      <c r="K11" s="40" t="n">
        <f aca="false">IF(E11="","",E11/(E11+H11))</f>
        <v>0.424632352941176</v>
      </c>
      <c r="L11" s="69" t="n">
        <f aca="false">IF(OR(K11="",J11=""),"",(J11-K11)*100)</f>
        <v>8.2288062283737</v>
      </c>
      <c r="M11" s="36" t="n">
        <v>4.76472965819998</v>
      </c>
      <c r="N11" s="36" t="n">
        <v>1.24641899187374</v>
      </c>
      <c r="O11" s="36" t="n">
        <f aca="false">SQRT(M11^2+N11^2)</f>
        <v>4.9250592909156</v>
      </c>
      <c r="P11" s="40" t="n">
        <f aca="false">IF(J11="","",MAX(0,J11-1.96*O11/100))</f>
        <v>0.410389253122968</v>
      </c>
      <c r="Q11" s="40" t="n">
        <f aca="false">IF(J11="","",MIN(1,J11+1.96*O11/100))</f>
        <v>0.603451577326859</v>
      </c>
      <c r="R11" s="32" t="str">
        <f aca="false">IF(L11="","",IF(ABS(L11)&lt;=O11,"Yes","No"))</f>
        <v>No</v>
      </c>
      <c r="S11" s="32" t="str">
        <f aca="false">IF(L11="","",IF(ABS(L11)&lt;=1.96*O11,"Yes","No"))</f>
        <v>Yes</v>
      </c>
      <c r="T11" s="59" t="n">
        <f aca="false">IF(D11="","",ROUND(SQRT(((D11+G11)*O11/100)^2+(J11*(D11+G11)*0.15591)^2),0))</f>
        <v>54</v>
      </c>
      <c r="U11" s="32" t="s">
        <v>786</v>
      </c>
    </row>
    <row r="12" customFormat="false" ht="15" hidden="false" customHeight="false" outlineLevel="0" collapsed="false">
      <c r="A12" s="32" t="s">
        <v>159</v>
      </c>
      <c r="B12" s="32" t="s">
        <v>175</v>
      </c>
      <c r="C12" s="32" t="s">
        <v>177</v>
      </c>
      <c r="D12" s="59" t="n">
        <v>185</v>
      </c>
      <c r="E12" s="59" t="n">
        <v>147</v>
      </c>
      <c r="F12" s="68" t="n">
        <f aca="false">IF(E12="","",D12-E12)</f>
        <v>38</v>
      </c>
      <c r="G12" s="59" t="n">
        <v>225</v>
      </c>
      <c r="H12" s="59" t="n">
        <v>243</v>
      </c>
      <c r="I12" s="68" t="n">
        <f aca="false">IF(H12="","",G12-H12)</f>
        <v>-18</v>
      </c>
      <c r="J12" s="40" t="n">
        <f aca="false">IF(OR(D12="",D12+G12=0),"",D12/(D12+G12))</f>
        <v>0.451219512195122</v>
      </c>
      <c r="K12" s="40" t="n">
        <f aca="false">IF(E12="","",E12/(E12+H12))</f>
        <v>0.376923076923077</v>
      </c>
      <c r="L12" s="69" t="n">
        <f aca="false">IF(OR(K12="",J12=""),"",(J12-K12)*100)</f>
        <v>7.4296435272045</v>
      </c>
      <c r="M12" s="36" t="n">
        <v>4.76472965819998</v>
      </c>
      <c r="N12" s="36" t="n">
        <v>1.24641899187374</v>
      </c>
      <c r="O12" s="36" t="n">
        <f aca="false">SQRT(M12^2+N12^2)</f>
        <v>4.9250592909156</v>
      </c>
      <c r="P12" s="40" t="n">
        <f aca="false">IF(J12="","",MAX(0,J12-1.96*O12/100))</f>
        <v>0.354688350093176</v>
      </c>
      <c r="Q12" s="40" t="n">
        <f aca="false">IF(J12="","",MIN(1,J12+1.96*O12/100))</f>
        <v>0.547750674297068</v>
      </c>
      <c r="R12" s="32" t="str">
        <f aca="false">IF(L12="","",IF(ABS(L12)&lt;=O12,"Yes","No"))</f>
        <v>No</v>
      </c>
      <c r="S12" s="32" t="str">
        <f aca="false">IF(L12="","",IF(ABS(L12)&lt;=1.96*O12,"Yes","No"))</f>
        <v>Yes</v>
      </c>
      <c r="T12" s="59" t="n">
        <f aca="false">IF(D12="","",ROUND(SQRT(((D12+G12)*O12/100)^2+(J12*(D12+G12)*0.15591)^2),0))</f>
        <v>35</v>
      </c>
      <c r="U12" s="32" t="s">
        <v>786</v>
      </c>
    </row>
    <row r="13" customFormat="false" ht="15" hidden="false" customHeight="false" outlineLevel="0" collapsed="false">
      <c r="A13" s="32" t="s">
        <v>159</v>
      </c>
      <c r="B13" s="32" t="s">
        <v>175</v>
      </c>
      <c r="C13" s="32" t="s">
        <v>178</v>
      </c>
      <c r="D13" s="59" t="n">
        <v>335</v>
      </c>
      <c r="E13" s="59" t="n">
        <v>276</v>
      </c>
      <c r="F13" s="68" t="n">
        <f aca="false">IF(E13="","",D13-E13)</f>
        <v>59</v>
      </c>
      <c r="G13" s="59" t="n">
        <v>417</v>
      </c>
      <c r="H13" s="59" t="n">
        <v>451</v>
      </c>
      <c r="I13" s="68" t="n">
        <f aca="false">IF(H13="","",G13-H13)</f>
        <v>-34</v>
      </c>
      <c r="J13" s="40" t="n">
        <f aca="false">IF(OR(D13="",D13+G13=0),"",D13/(D13+G13))</f>
        <v>0.445478723404255</v>
      </c>
      <c r="K13" s="40" t="n">
        <f aca="false">IF(E13="","",E13/(E13+H13))</f>
        <v>0.379642365887208</v>
      </c>
      <c r="L13" s="69" t="n">
        <f aca="false">IF(OR(K13="",J13=""),"",(J13-K13)*100)</f>
        <v>6.58363575170476</v>
      </c>
      <c r="M13" s="36" t="n">
        <v>3.72127001395338</v>
      </c>
      <c r="N13" s="36" t="n">
        <v>1.24641899187374</v>
      </c>
      <c r="O13" s="36" t="n">
        <f aca="false">SQRT(M13^2+N13^2)</f>
        <v>3.92446312507229</v>
      </c>
      <c r="P13" s="40" t="n">
        <f aca="false">IF(J13="","",MAX(0,J13-1.96*O13/100))</f>
        <v>0.368559246152838</v>
      </c>
      <c r="Q13" s="40" t="n">
        <f aca="false">IF(J13="","",MIN(1,J13+1.96*O13/100))</f>
        <v>0.522398200655672</v>
      </c>
      <c r="R13" s="32" t="str">
        <f aca="false">IF(L13="","",IF(ABS(L13)&lt;=O13,"Yes","No"))</f>
        <v>No</v>
      </c>
      <c r="S13" s="32" t="str">
        <f aca="false">IF(L13="","",IF(ABS(L13)&lt;=1.96*O13,"Yes","No"))</f>
        <v>Yes</v>
      </c>
      <c r="T13" s="59" t="n">
        <f aca="false">IF(D13="","",ROUND(SQRT(((D13+G13)*O13/100)^2+(J13*(D13+G13)*0.09175)^2),0))</f>
        <v>43</v>
      </c>
      <c r="U13" s="32" t="s">
        <v>786</v>
      </c>
    </row>
    <row r="14" customFormat="false" ht="15" hidden="false" customHeight="false" outlineLevel="0" collapsed="false">
      <c r="A14" s="32" t="s">
        <v>159</v>
      </c>
      <c r="B14" s="32" t="s">
        <v>175</v>
      </c>
      <c r="C14" s="32" t="s">
        <v>179</v>
      </c>
      <c r="D14" s="59" t="n">
        <v>183</v>
      </c>
      <c r="E14" s="59" t="n">
        <v>158</v>
      </c>
      <c r="F14" s="68" t="n">
        <f aca="false">IF(E14="","",D14-E14)</f>
        <v>25</v>
      </c>
      <c r="G14" s="59" t="n">
        <v>145</v>
      </c>
      <c r="H14" s="59" t="n">
        <v>142</v>
      </c>
      <c r="I14" s="68" t="n">
        <f aca="false">IF(H14="","",G14-H14)</f>
        <v>3</v>
      </c>
      <c r="J14" s="40" t="n">
        <f aca="false">IF(OR(D14="",D14+G14=0),"",D14/(D14+G14))</f>
        <v>0.557926829268293</v>
      </c>
      <c r="K14" s="40" t="n">
        <f aca="false">IF(E14="","",E14/(E14+H14))</f>
        <v>0.526666666666667</v>
      </c>
      <c r="L14" s="69" t="n">
        <f aca="false">IF(OR(K14="",J14=""),"",(J14-K14)*100)</f>
        <v>3.12601626016261</v>
      </c>
      <c r="M14" s="36" t="n">
        <v>4.76472965819998</v>
      </c>
      <c r="N14" s="36" t="n">
        <v>1.24641899187374</v>
      </c>
      <c r="O14" s="36" t="n">
        <f aca="false">SQRT(M14^2+N14^2)</f>
        <v>4.9250592909156</v>
      </c>
      <c r="P14" s="40" t="n">
        <f aca="false">IF(J14="","",MAX(0,J14-1.96*O14/100))</f>
        <v>0.461395667166347</v>
      </c>
      <c r="Q14" s="40" t="n">
        <f aca="false">IF(J14="","",MIN(1,J14+1.96*O14/100))</f>
        <v>0.654457991370238</v>
      </c>
      <c r="R14" s="32" t="str">
        <f aca="false">IF(L14="","",IF(ABS(L14)&lt;=O14,"Yes","No"))</f>
        <v>Yes</v>
      </c>
      <c r="S14" s="32" t="str">
        <f aca="false">IF(L14="","",IF(ABS(L14)&lt;=1.96*O14,"Yes","No"))</f>
        <v>Yes</v>
      </c>
      <c r="T14" s="59" t="n">
        <f aca="false">IF(D14="","",ROUND(SQRT(((D14+G14)*O14/100)^2+(J14*(D14+G14)*0.15591)^2),0))</f>
        <v>33</v>
      </c>
      <c r="U14" s="32" t="s">
        <v>786</v>
      </c>
    </row>
    <row r="15" customFormat="false" ht="15" hidden="false" customHeight="false" outlineLevel="0" collapsed="false">
      <c r="A15" s="32" t="s">
        <v>159</v>
      </c>
      <c r="B15" s="32" t="s">
        <v>175</v>
      </c>
      <c r="C15" s="32" t="s">
        <v>180</v>
      </c>
      <c r="D15" s="59" t="n">
        <v>294</v>
      </c>
      <c r="E15" s="59" t="n">
        <v>248</v>
      </c>
      <c r="F15" s="68" t="n">
        <f aca="false">IF(E15="","",D15-E15)</f>
        <v>46</v>
      </c>
      <c r="G15" s="59" t="n">
        <v>359</v>
      </c>
      <c r="H15" s="59" t="n">
        <v>368</v>
      </c>
      <c r="I15" s="68" t="n">
        <f aca="false">IF(H15="","",G15-H15)</f>
        <v>-9</v>
      </c>
      <c r="J15" s="40" t="n">
        <f aca="false">IF(OR(D15="",D15+G15=0),"",D15/(D15+G15))</f>
        <v>0.450229709035222</v>
      </c>
      <c r="K15" s="40" t="n">
        <f aca="false">IF(E15="","",E15/(E15+H15))</f>
        <v>0.402597402597403</v>
      </c>
      <c r="L15" s="69" t="n">
        <f aca="false">IF(OR(K15="",J15=""),"",(J15-K15)*100)</f>
        <v>4.76323064378194</v>
      </c>
      <c r="M15" s="36" t="n">
        <v>4.76472965819998</v>
      </c>
      <c r="N15" s="36" t="n">
        <v>1.24641899187374</v>
      </c>
      <c r="O15" s="36" t="n">
        <f aca="false">SQRT(M15^2+N15^2)</f>
        <v>4.9250592909156</v>
      </c>
      <c r="P15" s="40" t="n">
        <f aca="false">IF(J15="","",MAX(0,J15-1.96*O15/100))</f>
        <v>0.353698546933276</v>
      </c>
      <c r="Q15" s="40" t="n">
        <f aca="false">IF(J15="","",MIN(1,J15+1.96*O15/100))</f>
        <v>0.546760871137168</v>
      </c>
      <c r="R15" s="32" t="str">
        <f aca="false">IF(L15="","",IF(ABS(L15)&lt;=O15,"Yes","No"))</f>
        <v>Yes</v>
      </c>
      <c r="S15" s="32" t="str">
        <f aca="false">IF(L15="","",IF(ABS(L15)&lt;=1.96*O15,"Yes","No"))</f>
        <v>Yes</v>
      </c>
      <c r="T15" s="59" t="n">
        <f aca="false">IF(D15="","",ROUND(SQRT(((D15+G15)*O15/100)^2+(J15*(D15+G15)*0.15591)^2),0))</f>
        <v>56</v>
      </c>
      <c r="U15" s="32" t="s">
        <v>786</v>
      </c>
    </row>
    <row r="16" customFormat="false" ht="15" hidden="false" customHeight="false" outlineLevel="0" collapsed="false">
      <c r="A16" s="32" t="s">
        <v>159</v>
      </c>
      <c r="B16" s="32" t="s">
        <v>181</v>
      </c>
      <c r="C16" s="32" t="s">
        <v>182</v>
      </c>
      <c r="D16" s="59" t="n">
        <v>110</v>
      </c>
      <c r="E16" s="59" t="n">
        <v>98</v>
      </c>
      <c r="F16" s="68" t="n">
        <f aca="false">IF(E16="","",D16-E16)</f>
        <v>12</v>
      </c>
      <c r="G16" s="59" t="n">
        <v>192</v>
      </c>
      <c r="H16" s="59" t="n">
        <v>208</v>
      </c>
      <c r="I16" s="68" t="n">
        <f aca="false">IF(H16="","",G16-H16)</f>
        <v>-16</v>
      </c>
      <c r="J16" s="40" t="n">
        <f aca="false">IF(OR(D16="",D16+G16=0),"",D16/(D16+G16))</f>
        <v>0.364238410596026</v>
      </c>
      <c r="K16" s="40" t="n">
        <f aca="false">IF(E16="","",E16/(E16+H16))</f>
        <v>0.320261437908497</v>
      </c>
      <c r="L16" s="69" t="n">
        <f aca="false">IF(OR(K16="",J16=""),"",(J16-K16)*100)</f>
        <v>4.39769726875298</v>
      </c>
      <c r="M16" s="36" t="n">
        <v>4.76472965819998</v>
      </c>
      <c r="N16" s="36" t="n">
        <v>1.24641899187374</v>
      </c>
      <c r="O16" s="36" t="n">
        <f aca="false">SQRT(M16^2+N16^2)</f>
        <v>4.9250592909156</v>
      </c>
      <c r="P16" s="40" t="n">
        <f aca="false">IF(J16="","",MAX(0,J16-1.96*O16/100))</f>
        <v>0.267707248494081</v>
      </c>
      <c r="Q16" s="40" t="n">
        <f aca="false">IF(J16="","",MIN(1,J16+1.96*O16/100))</f>
        <v>0.460769572697972</v>
      </c>
      <c r="R16" s="32" t="str">
        <f aca="false">IF(L16="","",IF(ABS(L16)&lt;=O16,"Yes","No"))</f>
        <v>Yes</v>
      </c>
      <c r="S16" s="32" t="str">
        <f aca="false">IF(L16="","",IF(ABS(L16)&lt;=1.96*O16,"Yes","No"))</f>
        <v>Yes</v>
      </c>
      <c r="T16" s="59" t="n">
        <f aca="false">IF(D16="","",ROUND(SQRT(((D16+G16)*O16/100)^2+(J16*(D16+G16)*0.15591)^2),0))</f>
        <v>23</v>
      </c>
      <c r="U16" s="32" t="s">
        <v>786</v>
      </c>
    </row>
    <row r="17" customFormat="false" ht="15" hidden="false" customHeight="false" outlineLevel="0" collapsed="false">
      <c r="A17" s="32" t="s">
        <v>159</v>
      </c>
      <c r="B17" s="32" t="s">
        <v>181</v>
      </c>
      <c r="C17" s="32" t="s">
        <v>183</v>
      </c>
      <c r="D17" s="59" t="n">
        <v>248</v>
      </c>
      <c r="E17" s="59" t="n">
        <v>237</v>
      </c>
      <c r="F17" s="68" t="n">
        <f aca="false">IF(E17="","",D17-E17)</f>
        <v>11</v>
      </c>
      <c r="G17" s="59" t="n">
        <v>542</v>
      </c>
      <c r="H17" s="59" t="n">
        <v>558</v>
      </c>
      <c r="I17" s="68" t="n">
        <f aca="false">IF(H17="","",G17-H17)</f>
        <v>-16</v>
      </c>
      <c r="J17" s="40" t="n">
        <f aca="false">IF(OR(D17="",D17+G17=0),"",D17/(D17+G17))</f>
        <v>0.313924050632911</v>
      </c>
      <c r="K17" s="40" t="n">
        <f aca="false">IF(E17="","",E17/(E17+H17))</f>
        <v>0.29811320754717</v>
      </c>
      <c r="L17" s="69" t="n">
        <f aca="false">IF(OR(K17="",J17=""),"",(J17-K17)*100)</f>
        <v>1.58108430857416</v>
      </c>
      <c r="M17" s="36" t="n">
        <v>3.72127001395338</v>
      </c>
      <c r="N17" s="36" t="n">
        <v>1.24641899187374</v>
      </c>
      <c r="O17" s="36" t="n">
        <f aca="false">SQRT(M17^2+N17^2)</f>
        <v>3.92446312507229</v>
      </c>
      <c r="P17" s="40" t="n">
        <f aca="false">IF(J17="","",MAX(0,J17-1.96*O17/100))</f>
        <v>0.237004573381495</v>
      </c>
      <c r="Q17" s="40" t="n">
        <f aca="false">IF(J17="","",MIN(1,J17+1.96*O17/100))</f>
        <v>0.390843527884328</v>
      </c>
      <c r="R17" s="32" t="str">
        <f aca="false">IF(L17="","",IF(ABS(L17)&lt;=O17,"Yes","No"))</f>
        <v>Yes</v>
      </c>
      <c r="S17" s="32" t="str">
        <f aca="false">IF(L17="","",IF(ABS(L17)&lt;=1.96*O17,"Yes","No"))</f>
        <v>Yes</v>
      </c>
      <c r="T17" s="59" t="n">
        <f aca="false">IF(D17="","",ROUND(SQRT(((D17+G17)*O17/100)^2+(J17*(D17+G17)*0.09175)^2),0))</f>
        <v>38</v>
      </c>
      <c r="U17" s="32" t="s">
        <v>786</v>
      </c>
    </row>
    <row r="18" customFormat="false" ht="15" hidden="false" customHeight="false" outlineLevel="0" collapsed="false">
      <c r="A18" s="32" t="s">
        <v>159</v>
      </c>
      <c r="B18" s="32" t="s">
        <v>184</v>
      </c>
      <c r="C18" s="32" t="s">
        <v>185</v>
      </c>
      <c r="D18" s="59" t="n">
        <v>330</v>
      </c>
      <c r="E18" s="59" t="n">
        <v>286</v>
      </c>
      <c r="F18" s="68" t="n">
        <f aca="false">IF(E18="","",D18-E18)</f>
        <v>44</v>
      </c>
      <c r="G18" s="59" t="n">
        <v>334</v>
      </c>
      <c r="H18" s="59" t="n">
        <v>390</v>
      </c>
      <c r="I18" s="68" t="n">
        <f aca="false">IF(H18="","",G18-H18)</f>
        <v>-56</v>
      </c>
      <c r="J18" s="40" t="n">
        <f aca="false">IF(OR(D18="",D18+G18=0),"",D18/(D18+G18))</f>
        <v>0.496987951807229</v>
      </c>
      <c r="K18" s="40" t="n">
        <f aca="false">IF(E18="","",E18/(E18+H18))</f>
        <v>0.423076923076923</v>
      </c>
      <c r="L18" s="69" t="n">
        <f aca="false">IF(OR(K18="",J18=""),"",(J18-K18)*100)</f>
        <v>7.39110287303059</v>
      </c>
      <c r="M18" s="36" t="n">
        <v>4.76472965819998</v>
      </c>
      <c r="N18" s="36" t="n">
        <v>1.24641899187374</v>
      </c>
      <c r="O18" s="36" t="n">
        <f aca="false">SQRT(M18^2+N18^2)</f>
        <v>4.9250592909156</v>
      </c>
      <c r="P18" s="40" t="n">
        <f aca="false">IF(J18="","",MAX(0,J18-1.96*O18/100))</f>
        <v>0.400456789705283</v>
      </c>
      <c r="Q18" s="40" t="n">
        <f aca="false">IF(J18="","",MIN(1,J18+1.96*O18/100))</f>
        <v>0.593519113909175</v>
      </c>
      <c r="R18" s="32" t="str">
        <f aca="false">IF(L18="","",IF(ABS(L18)&lt;=O18,"Yes","No"))</f>
        <v>No</v>
      </c>
      <c r="S18" s="32" t="str">
        <f aca="false">IF(L18="","",IF(ABS(L18)&lt;=1.96*O18,"Yes","No"))</f>
        <v>Yes</v>
      </c>
      <c r="T18" s="59" t="n">
        <f aca="false">IF(D18="","",ROUND(SQRT(((D18+G18)*O18/100)^2+(J18*(D18+G18)*0.15591)^2),0))</f>
        <v>61</v>
      </c>
      <c r="U18" s="32" t="s">
        <v>786</v>
      </c>
    </row>
    <row r="19" customFormat="false" ht="15" hidden="false" customHeight="false" outlineLevel="0" collapsed="false">
      <c r="A19" s="32" t="s">
        <v>159</v>
      </c>
      <c r="B19" s="32" t="s">
        <v>184</v>
      </c>
      <c r="C19" s="32" t="s">
        <v>186</v>
      </c>
      <c r="D19" s="59" t="n">
        <v>185</v>
      </c>
      <c r="E19" s="59" t="n">
        <v>171</v>
      </c>
      <c r="F19" s="68" t="n">
        <f aca="false">IF(E19="","",D19-E19)</f>
        <v>14</v>
      </c>
      <c r="G19" s="59" t="n">
        <v>220</v>
      </c>
      <c r="H19" s="59" t="n">
        <v>245</v>
      </c>
      <c r="I19" s="68" t="n">
        <f aca="false">IF(H19="","",G19-H19)</f>
        <v>-25</v>
      </c>
      <c r="J19" s="40" t="n">
        <f aca="false">IF(OR(D19="",D19+G19=0),"",D19/(D19+G19))</f>
        <v>0.45679012345679</v>
      </c>
      <c r="K19" s="40" t="n">
        <f aca="false">IF(E19="","",E19/(E19+H19))</f>
        <v>0.411057692307692</v>
      </c>
      <c r="L19" s="69" t="n">
        <f aca="false">IF(OR(K19="",J19=""),"",(J19-K19)*100)</f>
        <v>4.57324311490978</v>
      </c>
      <c r="M19" s="36" t="n">
        <v>4.76472965819998</v>
      </c>
      <c r="N19" s="36" t="n">
        <v>1.24641899187374</v>
      </c>
      <c r="O19" s="36" t="n">
        <f aca="false">SQRT(M19^2+N19^2)</f>
        <v>4.9250592909156</v>
      </c>
      <c r="P19" s="40" t="n">
        <f aca="false">IF(J19="","",MAX(0,J19-1.96*O19/100))</f>
        <v>0.360258961354844</v>
      </c>
      <c r="Q19" s="40" t="n">
        <f aca="false">IF(J19="","",MIN(1,J19+1.96*O19/100))</f>
        <v>0.553321285558736</v>
      </c>
      <c r="R19" s="32" t="str">
        <f aca="false">IF(L19="","",IF(ABS(L19)&lt;=O19,"Yes","No"))</f>
        <v>Yes</v>
      </c>
      <c r="S19" s="32" t="str">
        <f aca="false">IF(L19="","",IF(ABS(L19)&lt;=1.96*O19,"Yes","No"))</f>
        <v>Yes</v>
      </c>
      <c r="T19" s="59" t="n">
        <f aca="false">IF(D19="","",ROUND(SQRT(((D19+G19)*O19/100)^2+(J19*(D19+G19)*0.15591)^2),0))</f>
        <v>35</v>
      </c>
      <c r="U19" s="32" t="s">
        <v>786</v>
      </c>
    </row>
    <row r="20" customFormat="false" ht="15" hidden="false" customHeight="false" outlineLevel="0" collapsed="false">
      <c r="A20" s="32" t="s">
        <v>159</v>
      </c>
      <c r="B20" s="32" t="s">
        <v>184</v>
      </c>
      <c r="C20" s="32" t="s">
        <v>187</v>
      </c>
      <c r="D20" s="59" t="n">
        <v>215</v>
      </c>
      <c r="E20" s="59" t="n">
        <v>157</v>
      </c>
      <c r="F20" s="68" t="n">
        <f aca="false">IF(E20="","",D20-E20)</f>
        <v>58</v>
      </c>
      <c r="G20" s="59" t="n">
        <v>211</v>
      </c>
      <c r="H20" s="59" t="n">
        <v>211</v>
      </c>
      <c r="I20" s="68" t="n">
        <f aca="false">IF(H20="","",G20-H20)</f>
        <v>0</v>
      </c>
      <c r="J20" s="40" t="n">
        <f aca="false">IF(OR(D20="",D20+G20=0),"",D20/(D20+G20))</f>
        <v>0.504694835680751</v>
      </c>
      <c r="K20" s="40" t="n">
        <f aca="false">IF(E20="","",E20/(E20+H20))</f>
        <v>0.426630434782609</v>
      </c>
      <c r="L20" s="69" t="n">
        <f aca="false">IF(OR(K20="",J20=""),"",(J20-K20)*100)</f>
        <v>7.80644008981424</v>
      </c>
      <c r="M20" s="36" t="n">
        <v>4.76472965819998</v>
      </c>
      <c r="N20" s="36" t="n">
        <v>1.24641899187374</v>
      </c>
      <c r="O20" s="36" t="n">
        <f aca="false">SQRT(M20^2+N20^2)</f>
        <v>4.9250592909156</v>
      </c>
      <c r="P20" s="40" t="n">
        <f aca="false">IF(J20="","",MAX(0,J20-1.96*O20/100))</f>
        <v>0.408163673578805</v>
      </c>
      <c r="Q20" s="40" t="n">
        <f aca="false">IF(J20="","",MIN(1,J20+1.96*O20/100))</f>
        <v>0.601225997782697</v>
      </c>
      <c r="R20" s="32" t="str">
        <f aca="false">IF(L20="","",IF(ABS(L20)&lt;=O20,"Yes","No"))</f>
        <v>No</v>
      </c>
      <c r="S20" s="32" t="str">
        <f aca="false">IF(L20="","",IF(ABS(L20)&lt;=1.96*O20,"Yes","No"))</f>
        <v>Yes</v>
      </c>
      <c r="T20" s="59" t="n">
        <f aca="false">IF(D20="","",ROUND(SQRT(((D20+G20)*O20/100)^2+(J20*(D20+G20)*0.15591)^2),0))</f>
        <v>40</v>
      </c>
      <c r="U20" s="32" t="s">
        <v>786</v>
      </c>
    </row>
    <row r="21" customFormat="false" ht="15" hidden="false" customHeight="false" outlineLevel="0" collapsed="false">
      <c r="A21" s="32" t="s">
        <v>159</v>
      </c>
      <c r="B21" s="32" t="s">
        <v>188</v>
      </c>
      <c r="C21" s="32" t="s">
        <v>188</v>
      </c>
      <c r="D21" s="59" t="n">
        <v>47</v>
      </c>
      <c r="E21" s="59" t="n">
        <v>42</v>
      </c>
      <c r="F21" s="68" t="n">
        <f aca="false">IF(E21="","",D21-E21)</f>
        <v>5</v>
      </c>
      <c r="G21" s="59" t="n">
        <v>99</v>
      </c>
      <c r="H21" s="59" t="n">
        <v>99</v>
      </c>
      <c r="I21" s="68" t="n">
        <f aca="false">IF(H21="","",G21-H21)</f>
        <v>0</v>
      </c>
      <c r="J21" s="40" t="n">
        <f aca="false">IF(OR(D21="",D21+G21=0),"",D21/(D21+G21))</f>
        <v>0.321917808219178</v>
      </c>
      <c r="K21" s="40" t="n">
        <f aca="false">IF(E21="","",E21/(E21+H21))</f>
        <v>0.297872340425532</v>
      </c>
      <c r="L21" s="69" t="n">
        <f aca="false">IF(OR(K21="",J21=""),"",(J21-K21)*100)</f>
        <v>2.40454677936462</v>
      </c>
      <c r="M21" s="36" t="n">
        <v>4.76472965819998</v>
      </c>
      <c r="N21" s="36" t="n">
        <v>1.24641899187374</v>
      </c>
      <c r="O21" s="36" t="n">
        <f aca="false">SQRT(M21^2+N21^2)</f>
        <v>4.9250592909156</v>
      </c>
      <c r="P21" s="40" t="n">
        <f aca="false">IF(J21="","",MAX(0,J21-1.96*O21/100))</f>
        <v>0.225386646117232</v>
      </c>
      <c r="Q21" s="40" t="n">
        <f aca="false">IF(J21="","",MIN(1,J21+1.96*O21/100))</f>
        <v>0.418448970321124</v>
      </c>
      <c r="R21" s="32" t="str">
        <f aca="false">IF(L21="","",IF(ABS(L21)&lt;=O21,"Yes","No"))</f>
        <v>Yes</v>
      </c>
      <c r="S21" s="32" t="str">
        <f aca="false">IF(L21="","",IF(ABS(L21)&lt;=1.96*O21,"Yes","No"))</f>
        <v>Yes</v>
      </c>
      <c r="T21" s="59" t="n">
        <f aca="false">IF(D21="","",ROUND(SQRT(((D21+G21)*O21/100)^2+(J21*(D21+G21)*0.15591)^2),0))</f>
        <v>10</v>
      </c>
      <c r="U21" s="32" t="s">
        <v>786</v>
      </c>
    </row>
    <row r="22" customFormat="false" ht="15" hidden="false" customHeight="false" outlineLevel="0" collapsed="false">
      <c r="A22" s="32" t="s">
        <v>159</v>
      </c>
      <c r="B22" s="32" t="s">
        <v>189</v>
      </c>
      <c r="C22" s="32" t="s">
        <v>189</v>
      </c>
      <c r="D22" s="59" t="n">
        <v>60</v>
      </c>
      <c r="E22" s="59" t="n">
        <v>51</v>
      </c>
      <c r="F22" s="68" t="n">
        <f aca="false">IF(E22="","",D22-E22)</f>
        <v>9</v>
      </c>
      <c r="G22" s="59" t="n">
        <v>222</v>
      </c>
      <c r="H22" s="59" t="n">
        <v>223</v>
      </c>
      <c r="I22" s="68" t="n">
        <f aca="false">IF(H22="","",G22-H22)</f>
        <v>-1</v>
      </c>
      <c r="J22" s="40" t="n">
        <f aca="false">IF(OR(D22="",D22+G22=0),"",D22/(D22+G22))</f>
        <v>0.212765957446809</v>
      </c>
      <c r="K22" s="40" t="n">
        <f aca="false">IF(E22="","",E22/(E22+H22))</f>
        <v>0.186131386861314</v>
      </c>
      <c r="L22" s="69" t="n">
        <f aca="false">IF(OR(K22="",J22=""),"",(J22-K22)*100)</f>
        <v>2.66345705854947</v>
      </c>
      <c r="M22" s="36" t="n">
        <v>4.76472965819998</v>
      </c>
      <c r="N22" s="36" t="n">
        <v>1.24641899187374</v>
      </c>
      <c r="O22" s="36" t="n">
        <f aca="false">SQRT(M22^2+N22^2)</f>
        <v>4.9250592909156</v>
      </c>
      <c r="P22" s="40" t="n">
        <f aca="false">IF(J22="","",MAX(0,J22-1.96*O22/100))</f>
        <v>0.116234795344863</v>
      </c>
      <c r="Q22" s="40" t="n">
        <f aca="false">IF(J22="","",MIN(1,J22+1.96*O22/100))</f>
        <v>0.309297119548754</v>
      </c>
      <c r="R22" s="32" t="str">
        <f aca="false">IF(L22="","",IF(ABS(L22)&lt;=O22,"Yes","No"))</f>
        <v>Yes</v>
      </c>
      <c r="S22" s="32" t="str">
        <f aca="false">IF(L22="","",IF(ABS(L22)&lt;=1.96*O22,"Yes","No"))</f>
        <v>Yes</v>
      </c>
      <c r="T22" s="59" t="n">
        <f aca="false">IF(D22="","",ROUND(SQRT(((D22+G22)*O22/100)^2+(J22*(D22+G22)*0.15591)^2),0))</f>
        <v>17</v>
      </c>
      <c r="U22" s="32" t="s">
        <v>786</v>
      </c>
    </row>
    <row r="23" customFormat="false" ht="15" hidden="false" customHeight="false" outlineLevel="0" collapsed="false">
      <c r="A23" s="32" t="s">
        <v>159</v>
      </c>
      <c r="B23" s="32" t="s">
        <v>190</v>
      </c>
      <c r="C23" s="32" t="s">
        <v>191</v>
      </c>
      <c r="D23" s="59" t="n">
        <v>361</v>
      </c>
      <c r="E23" s="59" t="n">
        <v>294</v>
      </c>
      <c r="F23" s="68" t="n">
        <f aca="false">IF(E23="","",D23-E23)</f>
        <v>67</v>
      </c>
      <c r="G23" s="59" t="n">
        <v>469</v>
      </c>
      <c r="H23" s="59" t="n">
        <v>502</v>
      </c>
      <c r="I23" s="68" t="n">
        <f aca="false">IF(H23="","",G23-H23)</f>
        <v>-33</v>
      </c>
      <c r="J23" s="40" t="n">
        <f aca="false">IF(OR(D23="",D23+G23=0),"",D23/(D23+G23))</f>
        <v>0.434939759036145</v>
      </c>
      <c r="K23" s="40" t="n">
        <f aca="false">IF(E23="","",E23/(E23+H23))</f>
        <v>0.369346733668342</v>
      </c>
      <c r="L23" s="69" t="n">
        <f aca="false">IF(OR(K23="",J23=""),"",(J23-K23)*100)</f>
        <v>6.55930253678029</v>
      </c>
      <c r="M23" s="36" t="n">
        <v>3.72127001395338</v>
      </c>
      <c r="N23" s="36" t="n">
        <v>1.24641899187374</v>
      </c>
      <c r="O23" s="36" t="n">
        <f aca="false">SQRT(M23^2+N23^2)</f>
        <v>3.92446312507229</v>
      </c>
      <c r="P23" s="40" t="n">
        <f aca="false">IF(J23="","",MAX(0,J23-1.96*O23/100))</f>
        <v>0.358020281784728</v>
      </c>
      <c r="Q23" s="40" t="n">
        <f aca="false">IF(J23="","",MIN(1,J23+1.96*O23/100))</f>
        <v>0.511859236287562</v>
      </c>
      <c r="R23" s="32" t="str">
        <f aca="false">IF(L23="","",IF(ABS(L23)&lt;=O23,"Yes","No"))</f>
        <v>No</v>
      </c>
      <c r="S23" s="32" t="str">
        <f aca="false">IF(L23="","",IF(ABS(L23)&lt;=1.96*O23,"Yes","No"))</f>
        <v>Yes</v>
      </c>
      <c r="T23" s="59" t="n">
        <f aca="false">IF(D23="","",ROUND(SQRT(((D23+G23)*O23/100)^2+(J23*(D23+G23)*0.09175)^2),0))</f>
        <v>46</v>
      </c>
      <c r="U23" s="32" t="s">
        <v>786</v>
      </c>
    </row>
    <row r="24" customFormat="false" ht="15" hidden="false" customHeight="false" outlineLevel="0" collapsed="false">
      <c r="A24" s="32" t="s">
        <v>159</v>
      </c>
      <c r="B24" s="32" t="s">
        <v>190</v>
      </c>
      <c r="C24" s="32" t="s">
        <v>192</v>
      </c>
      <c r="D24" s="59" t="n">
        <v>318</v>
      </c>
      <c r="E24" s="59" t="n">
        <v>275</v>
      </c>
      <c r="F24" s="68" t="n">
        <f aca="false">IF(E24="","",D24-E24)</f>
        <v>43</v>
      </c>
      <c r="G24" s="59" t="n">
        <v>419</v>
      </c>
      <c r="H24" s="59" t="n">
        <v>430</v>
      </c>
      <c r="I24" s="68" t="n">
        <f aca="false">IF(H24="","",G24-H24)</f>
        <v>-11</v>
      </c>
      <c r="J24" s="40" t="n">
        <f aca="false">IF(OR(D24="",D24+G24=0),"",D24/(D24+G24))</f>
        <v>0.431478968792402</v>
      </c>
      <c r="K24" s="40" t="n">
        <f aca="false">IF(E24="","",E24/(E24+H24))</f>
        <v>0.390070921985816</v>
      </c>
      <c r="L24" s="69" t="n">
        <f aca="false">IF(OR(K24="",J24=""),"",(J24-K24)*100)</f>
        <v>4.1408046806586</v>
      </c>
      <c r="M24" s="36" t="n">
        <v>4.76472965819998</v>
      </c>
      <c r="N24" s="36" t="n">
        <v>1.24641899187374</v>
      </c>
      <c r="O24" s="36" t="n">
        <f aca="false">SQRT(M24^2+N24^2)</f>
        <v>4.9250592909156</v>
      </c>
      <c r="P24" s="40" t="n">
        <f aca="false">IF(J24="","",MAX(0,J24-1.96*O24/100))</f>
        <v>0.334947806690456</v>
      </c>
      <c r="Q24" s="40" t="n">
        <f aca="false">IF(J24="","",MIN(1,J24+1.96*O24/100))</f>
        <v>0.528010130894347</v>
      </c>
      <c r="R24" s="32" t="str">
        <f aca="false">IF(L24="","",IF(ABS(L24)&lt;=O24,"Yes","No"))</f>
        <v>Yes</v>
      </c>
      <c r="S24" s="32" t="str">
        <f aca="false">IF(L24="","",IF(ABS(L24)&lt;=1.96*O24,"Yes","No"))</f>
        <v>Yes</v>
      </c>
      <c r="T24" s="59" t="n">
        <f aca="false">IF(D24="","",ROUND(SQRT(((D24+G24)*O24/100)^2+(J24*(D24+G24)*0.15591)^2),0))</f>
        <v>61</v>
      </c>
      <c r="U24" s="32" t="s">
        <v>786</v>
      </c>
    </row>
    <row r="25" customFormat="false" ht="15" hidden="false" customHeight="false" outlineLevel="0" collapsed="false">
      <c r="A25" s="32" t="s">
        <v>159</v>
      </c>
      <c r="B25" s="32" t="s">
        <v>190</v>
      </c>
      <c r="C25" s="32" t="s">
        <v>193</v>
      </c>
      <c r="D25" s="59" t="n">
        <v>367</v>
      </c>
      <c r="E25" s="59" t="n">
        <v>272</v>
      </c>
      <c r="F25" s="68" t="n">
        <f aca="false">IF(E25="","",D25-E25)</f>
        <v>95</v>
      </c>
      <c r="G25" s="59" t="n">
        <v>450</v>
      </c>
      <c r="H25" s="59" t="n">
        <v>478</v>
      </c>
      <c r="I25" s="68" t="n">
        <f aca="false">IF(H25="","",G25-H25)</f>
        <v>-28</v>
      </c>
      <c r="J25" s="40" t="n">
        <f aca="false">IF(OR(D25="",D25+G25=0),"",D25/(D25+G25))</f>
        <v>0.449204406364749</v>
      </c>
      <c r="K25" s="40" t="n">
        <f aca="false">IF(E25="","",E25/(E25+H25))</f>
        <v>0.362666666666667</v>
      </c>
      <c r="L25" s="69" t="n">
        <f aca="false">IF(OR(K25="",J25=""),"",(J25-K25)*100)</f>
        <v>8.65377396980824</v>
      </c>
      <c r="M25" s="36" t="n">
        <v>3.72127001395338</v>
      </c>
      <c r="N25" s="36" t="n">
        <v>1.24641899187374</v>
      </c>
      <c r="O25" s="36" t="n">
        <f aca="false">SQRT(M25^2+N25^2)</f>
        <v>3.92446312507229</v>
      </c>
      <c r="P25" s="40" t="n">
        <f aca="false">IF(J25="","",MAX(0,J25-1.96*O25/100))</f>
        <v>0.372284929113332</v>
      </c>
      <c r="Q25" s="40" t="n">
        <f aca="false">IF(J25="","",MIN(1,J25+1.96*O25/100))</f>
        <v>0.526123883616166</v>
      </c>
      <c r="R25" s="32" t="str">
        <f aca="false">IF(L25="","",IF(ABS(L25)&lt;=O25,"Yes","No"))</f>
        <v>No</v>
      </c>
      <c r="S25" s="32" t="str">
        <f aca="false">IF(L25="","",IF(ABS(L25)&lt;=1.96*O25,"Yes","No"))</f>
        <v>No</v>
      </c>
      <c r="T25" s="59" t="n">
        <f aca="false">IF(D25="","",ROUND(SQRT(((D25+G25)*O25/100)^2+(J25*(D25+G25)*0.09175)^2),0))</f>
        <v>46</v>
      </c>
      <c r="U25" s="32" t="s">
        <v>786</v>
      </c>
    </row>
    <row r="26" customFormat="false" ht="15" hidden="false" customHeight="false" outlineLevel="0" collapsed="false">
      <c r="A26" s="32" t="s">
        <v>159</v>
      </c>
      <c r="B26" s="32" t="s">
        <v>194</v>
      </c>
      <c r="C26" s="32" t="s">
        <v>195</v>
      </c>
      <c r="D26" s="59" t="n">
        <v>344</v>
      </c>
      <c r="E26" s="59" t="n">
        <v>283</v>
      </c>
      <c r="F26" s="68" t="n">
        <f aca="false">IF(E26="","",D26-E26)</f>
        <v>61</v>
      </c>
      <c r="G26" s="59" t="n">
        <v>692</v>
      </c>
      <c r="H26" s="59" t="n">
        <v>714</v>
      </c>
      <c r="I26" s="68" t="n">
        <f aca="false">IF(H26="","",G26-H26)</f>
        <v>-22</v>
      </c>
      <c r="J26" s="40" t="n">
        <f aca="false">IF(OR(D26="",D26+G26=0),"",D26/(D26+G26))</f>
        <v>0.332046332046332</v>
      </c>
      <c r="K26" s="40" t="n">
        <f aca="false">IF(E26="","",E26/(E26+H26))</f>
        <v>0.283851554663992</v>
      </c>
      <c r="L26" s="69" t="n">
        <f aca="false">IF(OR(K26="",J26=""),"",(J26-K26)*100)</f>
        <v>4.81947773823401</v>
      </c>
      <c r="M26" s="36" t="n">
        <v>3.72127001395338</v>
      </c>
      <c r="N26" s="36" t="n">
        <v>1.24641899187374</v>
      </c>
      <c r="O26" s="36" t="n">
        <f aca="false">SQRT(M26^2+N26^2)</f>
        <v>3.92446312507229</v>
      </c>
      <c r="P26" s="40" t="n">
        <f aca="false">IF(J26="","",MAX(0,J26-1.96*O26/100))</f>
        <v>0.255126854794915</v>
      </c>
      <c r="Q26" s="40" t="n">
        <f aca="false">IF(J26="","",MIN(1,J26+1.96*O26/100))</f>
        <v>0.408965809297749</v>
      </c>
      <c r="R26" s="32" t="str">
        <f aca="false">IF(L26="","",IF(ABS(L26)&lt;=O26,"Yes","No"))</f>
        <v>No</v>
      </c>
      <c r="S26" s="32" t="str">
        <f aca="false">IF(L26="","",IF(ABS(L26)&lt;=1.96*O26,"Yes","No"))</f>
        <v>Yes</v>
      </c>
      <c r="T26" s="59" t="n">
        <f aca="false">IF(D26="","",ROUND(SQRT(((D26+G26)*O26/100)^2+(J26*(D26+G26)*0.09175)^2),0))</f>
        <v>51</v>
      </c>
      <c r="U26" s="32" t="s">
        <v>786</v>
      </c>
    </row>
    <row r="27" customFormat="false" ht="15" hidden="false" customHeight="false" outlineLevel="0" collapsed="false">
      <c r="A27" s="32" t="s">
        <v>159</v>
      </c>
      <c r="B27" s="32" t="s">
        <v>194</v>
      </c>
      <c r="C27" s="32" t="s">
        <v>196</v>
      </c>
      <c r="D27" s="59" t="n">
        <v>262</v>
      </c>
      <c r="E27" s="59" t="n">
        <v>206</v>
      </c>
      <c r="F27" s="68" t="n">
        <f aca="false">IF(E27="","",D27-E27)</f>
        <v>56</v>
      </c>
      <c r="G27" s="59" t="n">
        <v>467</v>
      </c>
      <c r="H27" s="59" t="n">
        <v>450</v>
      </c>
      <c r="I27" s="68" t="n">
        <f aca="false">IF(H27="","",G27-H27)</f>
        <v>17</v>
      </c>
      <c r="J27" s="40" t="n">
        <f aca="false">IF(OR(D27="",D27+G27=0),"",D27/(D27+G27))</f>
        <v>0.359396433470508</v>
      </c>
      <c r="K27" s="40" t="n">
        <f aca="false">IF(E27="","",E27/(E27+H27))</f>
        <v>0.314024390243902</v>
      </c>
      <c r="L27" s="69" t="n">
        <f aca="false">IF(OR(K27="",J27=""),"",(J27-K27)*100)</f>
        <v>4.53720432266051</v>
      </c>
      <c r="M27" s="36" t="n">
        <v>4.76472965819998</v>
      </c>
      <c r="N27" s="36" t="n">
        <v>1.24641899187374</v>
      </c>
      <c r="O27" s="36" t="n">
        <f aca="false">SQRT(M27^2+N27^2)</f>
        <v>4.9250592909156</v>
      </c>
      <c r="P27" s="40" t="n">
        <f aca="false">IF(J27="","",MAX(0,J27-1.96*O27/100))</f>
        <v>0.262865271368562</v>
      </c>
      <c r="Q27" s="40" t="n">
        <f aca="false">IF(J27="","",MIN(1,J27+1.96*O27/100))</f>
        <v>0.455927595572453</v>
      </c>
      <c r="R27" s="32" t="str">
        <f aca="false">IF(L27="","",IF(ABS(L27)&lt;=O27,"Yes","No"))</f>
        <v>Yes</v>
      </c>
      <c r="S27" s="32" t="str">
        <f aca="false">IF(L27="","",IF(ABS(L27)&lt;=1.96*O27,"Yes","No"))</f>
        <v>Yes</v>
      </c>
      <c r="T27" s="59" t="n">
        <f aca="false">IF(D27="","",ROUND(SQRT(((D27+G27)*O27/100)^2+(J27*(D27+G27)*0.15591)^2),0))</f>
        <v>54</v>
      </c>
      <c r="U27" s="32" t="s">
        <v>786</v>
      </c>
    </row>
    <row r="28" customFormat="false" ht="15" hidden="false" customHeight="false" outlineLevel="0" collapsed="false">
      <c r="A28" s="32" t="s">
        <v>159</v>
      </c>
      <c r="B28" s="32" t="s">
        <v>197</v>
      </c>
      <c r="C28" s="32" t="s">
        <v>198</v>
      </c>
      <c r="D28" s="59" t="n">
        <v>147</v>
      </c>
      <c r="E28" s="59" t="n">
        <v>108</v>
      </c>
      <c r="F28" s="68" t="n">
        <f aca="false">IF(E28="","",D28-E28)</f>
        <v>39</v>
      </c>
      <c r="G28" s="59" t="n">
        <v>352</v>
      </c>
      <c r="H28" s="59" t="n">
        <v>379</v>
      </c>
      <c r="I28" s="68" t="n">
        <f aca="false">IF(H28="","",G28-H28)</f>
        <v>-27</v>
      </c>
      <c r="J28" s="40" t="n">
        <f aca="false">IF(OR(D28="",D28+G28=0),"",D28/(D28+G28))</f>
        <v>0.294589178356713</v>
      </c>
      <c r="K28" s="40" t="n">
        <f aca="false">IF(E28="","",E28/(E28+H28))</f>
        <v>0.2217659137577</v>
      </c>
      <c r="L28" s="69" t="n">
        <f aca="false">IF(OR(K28="",J28=""),"",(J28-K28)*100)</f>
        <v>7.28232645990132</v>
      </c>
      <c r="M28" s="36" t="n">
        <v>4.76472965819998</v>
      </c>
      <c r="N28" s="36" t="n">
        <v>1.24641899187374</v>
      </c>
      <c r="O28" s="36" t="n">
        <f aca="false">SQRT(M28^2+N28^2)</f>
        <v>4.9250592909156</v>
      </c>
      <c r="P28" s="40" t="n">
        <f aca="false">IF(J28="","",MAX(0,J28-1.96*O28/100))</f>
        <v>0.198058016254768</v>
      </c>
      <c r="Q28" s="40" t="n">
        <f aca="false">IF(J28="","",MIN(1,J28+1.96*O28/100))</f>
        <v>0.391120340458659</v>
      </c>
      <c r="R28" s="32" t="str">
        <f aca="false">IF(L28="","",IF(ABS(L28)&lt;=O28,"Yes","No"))</f>
        <v>No</v>
      </c>
      <c r="S28" s="32" t="str">
        <f aca="false">IF(L28="","",IF(ABS(L28)&lt;=1.96*O28,"Yes","No"))</f>
        <v>Yes</v>
      </c>
      <c r="T28" s="59" t="n">
        <f aca="false">IF(D28="","",ROUND(SQRT(((D28+G28)*O28/100)^2+(J28*(D28+G28)*0.15591)^2),0))</f>
        <v>34</v>
      </c>
      <c r="U28" s="32" t="s">
        <v>786</v>
      </c>
    </row>
    <row r="29" customFormat="false" ht="15" hidden="false" customHeight="false" outlineLevel="0" collapsed="false">
      <c r="A29" s="32" t="s">
        <v>159</v>
      </c>
      <c r="B29" s="32" t="s">
        <v>197</v>
      </c>
      <c r="C29" s="32" t="s">
        <v>199</v>
      </c>
      <c r="D29" s="59" t="n">
        <v>132</v>
      </c>
      <c r="E29" s="59" t="n">
        <v>108</v>
      </c>
      <c r="F29" s="68" t="n">
        <f aca="false">IF(E29="","",D29-E29)</f>
        <v>24</v>
      </c>
      <c r="G29" s="59" t="n">
        <v>269</v>
      </c>
      <c r="H29" s="59" t="n">
        <v>267</v>
      </c>
      <c r="I29" s="68" t="n">
        <f aca="false">IF(H29="","",G29-H29)</f>
        <v>2</v>
      </c>
      <c r="J29" s="40" t="n">
        <f aca="false">IF(OR(D29="",D29+G29=0),"",D29/(D29+G29))</f>
        <v>0.329177057356608</v>
      </c>
      <c r="K29" s="40" t="n">
        <f aca="false">IF(E29="","",E29/(E29+H29))</f>
        <v>0.288</v>
      </c>
      <c r="L29" s="69" t="n">
        <f aca="false">IF(OR(K29="",J29=""),"",(J29-K29)*100)</f>
        <v>4.11770573566085</v>
      </c>
      <c r="M29" s="36" t="n">
        <v>4.76472965819998</v>
      </c>
      <c r="N29" s="36" t="n">
        <v>1.24641899187374</v>
      </c>
      <c r="O29" s="36" t="n">
        <f aca="false">SQRT(M29^2+N29^2)</f>
        <v>4.9250592909156</v>
      </c>
      <c r="P29" s="40" t="n">
        <f aca="false">IF(J29="","",MAX(0,J29-1.96*O29/100))</f>
        <v>0.232645895254663</v>
      </c>
      <c r="Q29" s="40" t="n">
        <f aca="false">IF(J29="","",MIN(1,J29+1.96*O29/100))</f>
        <v>0.425708219458554</v>
      </c>
      <c r="R29" s="32" t="str">
        <f aca="false">IF(L29="","",IF(ABS(L29)&lt;=O29,"Yes","No"))</f>
        <v>Yes</v>
      </c>
      <c r="S29" s="32" t="str">
        <f aca="false">IF(L29="","",IF(ABS(L29)&lt;=1.96*O29,"Yes","No"))</f>
        <v>Yes</v>
      </c>
      <c r="T29" s="59" t="n">
        <f aca="false">IF(D29="","",ROUND(SQRT(((D29+G29)*O29/100)^2+(J29*(D29+G29)*0.15591)^2),0))</f>
        <v>29</v>
      </c>
      <c r="U29" s="32" t="s">
        <v>786</v>
      </c>
    </row>
    <row r="30" customFormat="false" ht="15" hidden="false" customHeight="false" outlineLevel="0" collapsed="false">
      <c r="A30" s="32" t="s">
        <v>159</v>
      </c>
      <c r="B30" s="32" t="s">
        <v>197</v>
      </c>
      <c r="C30" s="32" t="s">
        <v>200</v>
      </c>
      <c r="D30" s="59" t="n">
        <v>441</v>
      </c>
      <c r="E30" s="59" t="n">
        <v>347</v>
      </c>
      <c r="F30" s="68" t="n">
        <f aca="false">IF(E30="","",D30-E30)</f>
        <v>94</v>
      </c>
      <c r="G30" s="59" t="n">
        <v>952</v>
      </c>
      <c r="H30" s="59" t="n">
        <v>913</v>
      </c>
      <c r="I30" s="68" t="n">
        <f aca="false">IF(H30="","",G30-H30)</f>
        <v>39</v>
      </c>
      <c r="J30" s="40" t="n">
        <f aca="false">IF(OR(D30="",D30+G30=0),"",D30/(D30+G30))</f>
        <v>0.316582914572864</v>
      </c>
      <c r="K30" s="40" t="n">
        <f aca="false">IF(E30="","",E30/(E30+H30))</f>
        <v>0.275396825396825</v>
      </c>
      <c r="L30" s="69" t="n">
        <f aca="false">IF(OR(K30="",J30=""),"",(J30-K30)*100)</f>
        <v>4.11860891760389</v>
      </c>
      <c r="M30" s="36" t="n">
        <v>3.63977796338662</v>
      </c>
      <c r="N30" s="36" t="n">
        <v>1.24641899187374</v>
      </c>
      <c r="O30" s="36" t="n">
        <f aca="false">SQRT(M30^2+N30^2)</f>
        <v>3.84727746933574</v>
      </c>
      <c r="P30" s="40" t="n">
        <f aca="false">IF(J30="","",MAX(0,J30-1.96*O30/100))</f>
        <v>0.241176276173884</v>
      </c>
      <c r="Q30" s="40" t="n">
        <f aca="false">IF(J30="","",MIN(1,J30+1.96*O30/100))</f>
        <v>0.391989552971845</v>
      </c>
      <c r="R30" s="32" t="str">
        <f aca="false">IF(L30="","",IF(ABS(L30)&lt;=O30,"Yes","No"))</f>
        <v>No</v>
      </c>
      <c r="S30" s="32" t="str">
        <f aca="false">IF(L30="","",IF(ABS(L30)&lt;=1.96*O30,"Yes","No"))</f>
        <v>Yes</v>
      </c>
      <c r="T30" s="59" t="n">
        <f aca="false">IF(D30="","",ROUND(SQRT(((D30+G30)*O30/100)^2+(J30*(D30+G30)*0.08345)^2),0))</f>
        <v>65</v>
      </c>
      <c r="U30" s="32" t="s">
        <v>786</v>
      </c>
    </row>
    <row r="31" customFormat="false" ht="15" hidden="false" customHeight="false" outlineLevel="0" collapsed="false">
      <c r="A31" s="32" t="s">
        <v>159</v>
      </c>
      <c r="B31" s="32" t="s">
        <v>202</v>
      </c>
      <c r="C31" s="32" t="s">
        <v>203</v>
      </c>
      <c r="D31" s="59" t="n">
        <v>343</v>
      </c>
      <c r="E31" s="59" t="n">
        <v>275</v>
      </c>
      <c r="F31" s="68" t="n">
        <f aca="false">IF(E31="","",D31-E31)</f>
        <v>68</v>
      </c>
      <c r="G31" s="59" t="n">
        <v>400</v>
      </c>
      <c r="H31" s="59" t="n">
        <v>448</v>
      </c>
      <c r="I31" s="68" t="n">
        <f aca="false">IF(H31="","",G31-H31)</f>
        <v>-48</v>
      </c>
      <c r="J31" s="40" t="n">
        <f aca="false">IF(OR(D31="",D31+G31=0),"",D31/(D31+G31))</f>
        <v>0.46164199192463</v>
      </c>
      <c r="K31" s="40" t="n">
        <f aca="false">IF(E31="","",E31/(E31+H31))</f>
        <v>0.380359612724758</v>
      </c>
      <c r="L31" s="69" t="n">
        <f aca="false">IF(OR(K31="",J31=""),"",(J31-K31)*100)</f>
        <v>8.1282379199872</v>
      </c>
      <c r="M31" s="36" t="n">
        <v>3.72127001395338</v>
      </c>
      <c r="N31" s="36" t="n">
        <v>1.24641899187374</v>
      </c>
      <c r="O31" s="36" t="n">
        <f aca="false">SQRT(M31^2+N31^2)</f>
        <v>3.92446312507229</v>
      </c>
      <c r="P31" s="40" t="n">
        <f aca="false">IF(J31="","",MAX(0,J31-1.96*O31/100))</f>
        <v>0.384722514673213</v>
      </c>
      <c r="Q31" s="40" t="n">
        <f aca="false">IF(J31="","",MIN(1,J31+1.96*O31/100))</f>
        <v>0.538561469176047</v>
      </c>
      <c r="R31" s="32" t="str">
        <f aca="false">IF(L31="","",IF(ABS(L31)&lt;=O31,"Yes","No"))</f>
        <v>No</v>
      </c>
      <c r="S31" s="32" t="str">
        <f aca="false">IF(L31="","",IF(ABS(L31)&lt;=1.96*O31,"Yes","No"))</f>
        <v>No</v>
      </c>
      <c r="T31" s="59" t="n">
        <f aca="false">IF(D31="","",ROUND(SQRT(((D31+G31)*O31/100)^2+(J31*(D31+G31)*0.09175)^2),0))</f>
        <v>43</v>
      </c>
      <c r="U31" s="32" t="s">
        <v>786</v>
      </c>
    </row>
    <row r="32" customFormat="false" ht="15" hidden="false" customHeight="false" outlineLevel="0" collapsed="false">
      <c r="A32" s="32" t="s">
        <v>159</v>
      </c>
      <c r="B32" s="32" t="s">
        <v>202</v>
      </c>
      <c r="C32" s="32" t="s">
        <v>204</v>
      </c>
      <c r="D32" s="59" t="n">
        <v>387</v>
      </c>
      <c r="E32" s="59" t="n">
        <v>299</v>
      </c>
      <c r="F32" s="68" t="n">
        <f aca="false">IF(E32="","",D32-E32)</f>
        <v>88</v>
      </c>
      <c r="G32" s="59" t="n">
        <v>474</v>
      </c>
      <c r="H32" s="59" t="n">
        <v>515</v>
      </c>
      <c r="I32" s="68" t="n">
        <f aca="false">IF(H32="","",G32-H32)</f>
        <v>-41</v>
      </c>
      <c r="J32" s="40" t="n">
        <f aca="false">IF(OR(D32="",D32+G32=0),"",D32/(D32+G32))</f>
        <v>0.449477351916376</v>
      </c>
      <c r="K32" s="40" t="n">
        <f aca="false">IF(E32="","",E32/(E32+H32))</f>
        <v>0.367321867321867</v>
      </c>
      <c r="L32" s="69" t="n">
        <f aca="false">IF(OR(K32="",J32=""),"",(J32-K32)*100)</f>
        <v>8.2155484594509</v>
      </c>
      <c r="M32" s="36" t="n">
        <v>3.72127001395338</v>
      </c>
      <c r="N32" s="36" t="n">
        <v>1.24641899187374</v>
      </c>
      <c r="O32" s="36" t="n">
        <f aca="false">SQRT(M32^2+N32^2)</f>
        <v>3.92446312507229</v>
      </c>
      <c r="P32" s="40" t="n">
        <f aca="false">IF(J32="","",MAX(0,J32-1.96*O32/100))</f>
        <v>0.37255787466496</v>
      </c>
      <c r="Q32" s="40" t="n">
        <f aca="false">IF(J32="","",MIN(1,J32+1.96*O32/100))</f>
        <v>0.526396829167793</v>
      </c>
      <c r="R32" s="32" t="str">
        <f aca="false">IF(L32="","",IF(ABS(L32)&lt;=O32,"Yes","No"))</f>
        <v>No</v>
      </c>
      <c r="S32" s="32" t="str">
        <f aca="false">IF(L32="","",IF(ABS(L32)&lt;=1.96*O32,"Yes","No"))</f>
        <v>No</v>
      </c>
      <c r="T32" s="59" t="n">
        <f aca="false">IF(D32="","",ROUND(SQRT(((D32+G32)*O32/100)^2+(J32*(D32+G32)*0.09175)^2),0))</f>
        <v>49</v>
      </c>
      <c r="U32" s="32" t="s">
        <v>786</v>
      </c>
    </row>
    <row r="33" customFormat="false" ht="15" hidden="false" customHeight="false" outlineLevel="0" collapsed="false">
      <c r="A33" s="32" t="s">
        <v>159</v>
      </c>
      <c r="B33" s="32" t="s">
        <v>205</v>
      </c>
      <c r="C33" s="32" t="s">
        <v>205</v>
      </c>
      <c r="D33" s="59" t="n">
        <v>152</v>
      </c>
      <c r="E33" s="59" t="n">
        <v>109</v>
      </c>
      <c r="F33" s="68" t="n">
        <f aca="false">IF(E33="","",D33-E33)</f>
        <v>43</v>
      </c>
      <c r="G33" s="59" t="n">
        <v>534</v>
      </c>
      <c r="H33" s="59" t="n">
        <v>531</v>
      </c>
      <c r="I33" s="68" t="n">
        <f aca="false">IF(H33="","",G33-H33)</f>
        <v>3</v>
      </c>
      <c r="J33" s="40" t="n">
        <f aca="false">IF(OR(D33="",D33+G33=0),"",D33/(D33+G33))</f>
        <v>0.221574344023324</v>
      </c>
      <c r="K33" s="40" t="n">
        <f aca="false">IF(E33="","",E33/(E33+H33))</f>
        <v>0.1703125</v>
      </c>
      <c r="L33" s="69" t="n">
        <f aca="false">IF(OR(K33="",J33=""),"",(J33-K33)*100)</f>
        <v>5.12618440233236</v>
      </c>
      <c r="M33" s="36" t="n">
        <v>4.76472965819998</v>
      </c>
      <c r="N33" s="36" t="n">
        <v>1.24641899187374</v>
      </c>
      <c r="O33" s="36" t="n">
        <f aca="false">SQRT(M33^2+N33^2)</f>
        <v>4.9250592909156</v>
      </c>
      <c r="P33" s="40" t="n">
        <f aca="false">IF(J33="","",MAX(0,J33-1.96*O33/100))</f>
        <v>0.125043181921378</v>
      </c>
      <c r="Q33" s="40" t="n">
        <f aca="false">IF(J33="","",MIN(1,J33+1.96*O33/100))</f>
        <v>0.318105506125269</v>
      </c>
      <c r="R33" s="32" t="str">
        <f aca="false">IF(L33="","",IF(ABS(L33)&lt;=O33,"Yes","No"))</f>
        <v>No</v>
      </c>
      <c r="S33" s="32" t="str">
        <f aca="false">IF(L33="","",IF(ABS(L33)&lt;=1.96*O33,"Yes","No"))</f>
        <v>Yes</v>
      </c>
      <c r="T33" s="59" t="n">
        <f aca="false">IF(D33="","",ROUND(SQRT(((D33+G33)*O33/100)^2+(J33*(D33+G33)*0.15591)^2),0))</f>
        <v>41</v>
      </c>
      <c r="U33" s="32" t="s">
        <v>786</v>
      </c>
    </row>
    <row r="34" customFormat="false" ht="15" hidden="false" customHeight="false" outlineLevel="0" collapsed="false">
      <c r="A34" s="32" t="s">
        <v>159</v>
      </c>
      <c r="B34" s="32" t="s">
        <v>206</v>
      </c>
      <c r="C34" s="32" t="s">
        <v>207</v>
      </c>
      <c r="D34" s="59" t="n">
        <v>316</v>
      </c>
      <c r="E34" s="59" t="n">
        <v>279</v>
      </c>
      <c r="F34" s="68" t="n">
        <f aca="false">IF(E34="","",D34-E34)</f>
        <v>37</v>
      </c>
      <c r="G34" s="59" t="n">
        <v>551</v>
      </c>
      <c r="H34" s="59" t="n">
        <v>584</v>
      </c>
      <c r="I34" s="68" t="n">
        <f aca="false">IF(H34="","",G34-H34)</f>
        <v>-33</v>
      </c>
      <c r="J34" s="40" t="n">
        <f aca="false">IF(OR(D34="",D34+G34=0),"",D34/(D34+G34))</f>
        <v>0.364475201845444</v>
      </c>
      <c r="K34" s="40" t="n">
        <f aca="false">IF(E34="","",E34/(E34+H34))</f>
        <v>0.323290845886443</v>
      </c>
      <c r="L34" s="69" t="n">
        <f aca="false">IF(OR(K34="",J34=""),"",(J34-K34)*100)</f>
        <v>4.11843559590014</v>
      </c>
      <c r="M34" s="36" t="n">
        <v>3.72127001395338</v>
      </c>
      <c r="N34" s="36" t="n">
        <v>1.24641899187374</v>
      </c>
      <c r="O34" s="36" t="n">
        <f aca="false">SQRT(M34^2+N34^2)</f>
        <v>3.92446312507229</v>
      </c>
      <c r="P34" s="40" t="n">
        <f aca="false">IF(J34="","",MAX(0,J34-1.96*O34/100))</f>
        <v>0.287555724594027</v>
      </c>
      <c r="Q34" s="40" t="n">
        <f aca="false">IF(J34="","",MIN(1,J34+1.96*O34/100))</f>
        <v>0.441394679096861</v>
      </c>
      <c r="R34" s="32" t="str">
        <f aca="false">IF(L34="","",IF(ABS(L34)&lt;=O34,"Yes","No"))</f>
        <v>No</v>
      </c>
      <c r="S34" s="32" t="str">
        <f aca="false">IF(L34="","",IF(ABS(L34)&lt;=1.96*O34,"Yes","No"))</f>
        <v>Yes</v>
      </c>
      <c r="T34" s="59" t="n">
        <f aca="false">IF(D34="","",ROUND(SQRT(((D34+G34)*O34/100)^2+(J34*(D34+G34)*0.09175)^2),0))</f>
        <v>45</v>
      </c>
      <c r="U34" s="32" t="s">
        <v>786</v>
      </c>
    </row>
    <row r="35" customFormat="false" ht="15" hidden="false" customHeight="false" outlineLevel="0" collapsed="false">
      <c r="A35" s="32" t="s">
        <v>159</v>
      </c>
      <c r="B35" s="32" t="s">
        <v>206</v>
      </c>
      <c r="C35" s="32" t="s">
        <v>208</v>
      </c>
      <c r="D35" s="59" t="n">
        <v>509</v>
      </c>
      <c r="E35" s="59" t="n">
        <v>459</v>
      </c>
      <c r="F35" s="68" t="n">
        <f aca="false">IF(E35="","",D35-E35)</f>
        <v>50</v>
      </c>
      <c r="G35" s="59" t="n">
        <v>734</v>
      </c>
      <c r="H35" s="59" t="n">
        <v>811</v>
      </c>
      <c r="I35" s="68" t="n">
        <f aca="false">IF(H35="","",G35-H35)</f>
        <v>-77</v>
      </c>
      <c r="J35" s="40" t="n">
        <f aca="false">IF(OR(D35="",D35+G35=0),"",D35/(D35+G35))</f>
        <v>0.409493161705551</v>
      </c>
      <c r="K35" s="40" t="n">
        <f aca="false">IF(E35="","",E35/(E35+H35))</f>
        <v>0.361417322834646</v>
      </c>
      <c r="L35" s="69" t="n">
        <f aca="false">IF(OR(K35="",J35=""),"",(J35-K35)*100)</f>
        <v>4.80758388709054</v>
      </c>
      <c r="M35" s="36" t="n">
        <v>3.63977796338662</v>
      </c>
      <c r="N35" s="36" t="n">
        <v>1.24641899187374</v>
      </c>
      <c r="O35" s="36" t="n">
        <f aca="false">SQRT(M35^2+N35^2)</f>
        <v>3.84727746933574</v>
      </c>
      <c r="P35" s="40" t="n">
        <f aca="false">IF(J35="","",MAX(0,J35-1.96*O35/100))</f>
        <v>0.334086523306571</v>
      </c>
      <c r="Q35" s="40" t="n">
        <f aca="false">IF(J35="","",MIN(1,J35+1.96*O35/100))</f>
        <v>0.484899800104532</v>
      </c>
      <c r="R35" s="32" t="str">
        <f aca="false">IF(L35="","",IF(ABS(L35)&lt;=O35,"Yes","No"))</f>
        <v>No</v>
      </c>
      <c r="S35" s="32" t="str">
        <f aca="false">IF(L35="","",IF(ABS(L35)&lt;=1.96*O35,"Yes","No"))</f>
        <v>Yes</v>
      </c>
      <c r="T35" s="59" t="n">
        <f aca="false">IF(D35="","",ROUND(SQRT(((D35+G35)*O35/100)^2+(J35*(D35+G35)*0.08345)^2),0))</f>
        <v>64</v>
      </c>
      <c r="U35" s="32" t="s">
        <v>786</v>
      </c>
    </row>
    <row r="36" customFormat="false" ht="15" hidden="false" customHeight="false" outlineLevel="0" collapsed="false">
      <c r="A36" s="32" t="s">
        <v>159</v>
      </c>
      <c r="B36" s="32" t="s">
        <v>206</v>
      </c>
      <c r="C36" s="32" t="s">
        <v>209</v>
      </c>
      <c r="D36" s="59" t="n">
        <v>161</v>
      </c>
      <c r="E36" s="59" t="n">
        <v>125</v>
      </c>
      <c r="F36" s="68" t="n">
        <f aca="false">IF(E36="","",D36-E36)</f>
        <v>36</v>
      </c>
      <c r="G36" s="59" t="n">
        <v>244</v>
      </c>
      <c r="H36" s="59" t="n">
        <v>281</v>
      </c>
      <c r="I36" s="68" t="n">
        <f aca="false">IF(H36="","",G36-H36)</f>
        <v>-37</v>
      </c>
      <c r="J36" s="40" t="n">
        <f aca="false">IF(OR(D36="",D36+G36=0),"",D36/(D36+G36))</f>
        <v>0.397530864197531</v>
      </c>
      <c r="K36" s="40" t="n">
        <f aca="false">IF(E36="","",E36/(E36+H36))</f>
        <v>0.307881773399015</v>
      </c>
      <c r="L36" s="69" t="n">
        <f aca="false">IF(OR(K36="",J36=""),"",(J36-K36)*100)</f>
        <v>8.96490907985161</v>
      </c>
      <c r="M36" s="36" t="n">
        <v>4.76472965819998</v>
      </c>
      <c r="N36" s="36" t="n">
        <v>1.24641899187374</v>
      </c>
      <c r="O36" s="36" t="n">
        <f aca="false">SQRT(M36^2+N36^2)</f>
        <v>4.9250592909156</v>
      </c>
      <c r="P36" s="40" t="n">
        <f aca="false">IF(J36="","",MAX(0,J36-1.96*O36/100))</f>
        <v>0.300999702095585</v>
      </c>
      <c r="Q36" s="40" t="n">
        <f aca="false">IF(J36="","",MIN(1,J36+1.96*O36/100))</f>
        <v>0.494062026299477</v>
      </c>
      <c r="R36" s="32" t="str">
        <f aca="false">IF(L36="","",IF(ABS(L36)&lt;=O36,"Yes","No"))</f>
        <v>No</v>
      </c>
      <c r="S36" s="32" t="str">
        <f aca="false">IF(L36="","",IF(ABS(L36)&lt;=1.96*O36,"Yes","No"))</f>
        <v>Yes</v>
      </c>
      <c r="T36" s="59" t="n">
        <f aca="false">IF(D36="","",ROUND(SQRT(((D36+G36)*O36/100)^2+(J36*(D36+G36)*0.15591)^2),0))</f>
        <v>32</v>
      </c>
      <c r="U36" s="32" t="s">
        <v>786</v>
      </c>
    </row>
    <row r="37" customFormat="false" ht="15" hidden="false" customHeight="false" outlineLevel="0" collapsed="false">
      <c r="A37" s="32" t="s">
        <v>159</v>
      </c>
      <c r="B37" s="32" t="s">
        <v>210</v>
      </c>
      <c r="C37" s="32" t="s">
        <v>210</v>
      </c>
      <c r="D37" s="59" t="n">
        <v>72</v>
      </c>
      <c r="E37" s="59" t="n">
        <v>52</v>
      </c>
      <c r="F37" s="68" t="n">
        <f aca="false">IF(E37="","",D37-E37)</f>
        <v>20</v>
      </c>
      <c r="G37" s="59" t="n">
        <v>153</v>
      </c>
      <c r="H37" s="59" t="n">
        <v>167</v>
      </c>
      <c r="I37" s="68" t="n">
        <f aca="false">IF(H37="","",G37-H37)</f>
        <v>-14</v>
      </c>
      <c r="J37" s="40" t="n">
        <f aca="false">IF(OR(D37="",D37+G37=0),"",D37/(D37+G37))</f>
        <v>0.32</v>
      </c>
      <c r="K37" s="40" t="n">
        <f aca="false">IF(E37="","",E37/(E37+H37))</f>
        <v>0.237442922374429</v>
      </c>
      <c r="L37" s="69" t="n">
        <f aca="false">IF(OR(K37="",J37=""),"",(J37-K37)*100)</f>
        <v>8.25570776255708</v>
      </c>
      <c r="M37" s="36" t="n">
        <v>4.76472965819998</v>
      </c>
      <c r="N37" s="36" t="n">
        <v>1.24641899187374</v>
      </c>
      <c r="O37" s="36" t="n">
        <f aca="false">SQRT(M37^2+N37^2)</f>
        <v>4.9250592909156</v>
      </c>
      <c r="P37" s="40" t="n">
        <f aca="false">IF(J37="","",MAX(0,J37-1.96*O37/100))</f>
        <v>0.223468837898054</v>
      </c>
      <c r="Q37" s="40" t="n">
        <f aca="false">IF(J37="","",MIN(1,J37+1.96*O37/100))</f>
        <v>0.416531162101946</v>
      </c>
      <c r="R37" s="32" t="str">
        <f aca="false">IF(L37="","",IF(ABS(L37)&lt;=O37,"Yes","No"))</f>
        <v>No</v>
      </c>
      <c r="S37" s="32" t="str">
        <f aca="false">IF(L37="","",IF(ABS(L37)&lt;=1.96*O37,"Yes","No"))</f>
        <v>Yes</v>
      </c>
      <c r="T37" s="59" t="n">
        <f aca="false">IF(D37="","",ROUND(SQRT(((D37+G37)*O37/100)^2+(J37*(D37+G37)*0.15591)^2),0))</f>
        <v>16</v>
      </c>
      <c r="U37" s="32" t="s">
        <v>786</v>
      </c>
    </row>
    <row r="38" customFormat="false" ht="15" hidden="false" customHeight="false" outlineLevel="0" collapsed="false">
      <c r="A38" s="32" t="s">
        <v>159</v>
      </c>
      <c r="B38" s="32" t="s">
        <v>211</v>
      </c>
      <c r="C38" s="32" t="s">
        <v>212</v>
      </c>
      <c r="D38" s="59" t="n">
        <v>508</v>
      </c>
      <c r="E38" s="59" t="n">
        <v>461</v>
      </c>
      <c r="F38" s="68" t="n">
        <f aca="false">IF(E38="","",D38-E38)</f>
        <v>47</v>
      </c>
      <c r="G38" s="59" t="n">
        <v>732</v>
      </c>
      <c r="H38" s="59" t="n">
        <v>669</v>
      </c>
      <c r="I38" s="68" t="n">
        <f aca="false">IF(H38="","",G38-H38)</f>
        <v>63</v>
      </c>
      <c r="J38" s="40" t="n">
        <f aca="false">IF(OR(D38="",D38+G38=0),"",D38/(D38+G38))</f>
        <v>0.409677419354839</v>
      </c>
      <c r="K38" s="40" t="n">
        <f aca="false">IF(E38="","",E38/(E38+H38))</f>
        <v>0.407964601769912</v>
      </c>
      <c r="L38" s="69" t="n">
        <f aca="false">IF(OR(K38="",J38=""),"",(J38-K38)*100)</f>
        <v>0.17128175849272</v>
      </c>
      <c r="M38" s="36" t="n">
        <v>3.63977796338662</v>
      </c>
      <c r="N38" s="36" t="n">
        <v>1.24641899187374</v>
      </c>
      <c r="O38" s="36" t="n">
        <f aca="false">SQRT(M38^2+N38^2)</f>
        <v>3.84727746933574</v>
      </c>
      <c r="P38" s="40" t="n">
        <f aca="false">IF(J38="","",MAX(0,J38-1.96*O38/100))</f>
        <v>0.334270780955858</v>
      </c>
      <c r="Q38" s="40" t="n">
        <f aca="false">IF(J38="","",MIN(1,J38+1.96*O38/100))</f>
        <v>0.485084057753819</v>
      </c>
      <c r="R38" s="32" t="str">
        <f aca="false">IF(L38="","",IF(ABS(L38)&lt;=O38,"Yes","No"))</f>
        <v>Yes</v>
      </c>
      <c r="S38" s="32" t="str">
        <f aca="false">IF(L38="","",IF(ABS(L38)&lt;=1.96*O38,"Yes","No"))</f>
        <v>Yes</v>
      </c>
      <c r="T38" s="59" t="n">
        <f aca="false">IF(D38="","",ROUND(SQRT(((D38+G38)*O38/100)^2+(J38*(D38+G38)*0.08345)^2),0))</f>
        <v>64</v>
      </c>
      <c r="U38" s="32" t="s">
        <v>786</v>
      </c>
    </row>
    <row r="39" customFormat="false" ht="15" hidden="false" customHeight="false" outlineLevel="0" collapsed="false">
      <c r="A39" s="32" t="s">
        <v>159</v>
      </c>
      <c r="B39" s="32" t="s">
        <v>211</v>
      </c>
      <c r="C39" s="32" t="s">
        <v>213</v>
      </c>
      <c r="D39" s="59" t="n">
        <v>336</v>
      </c>
      <c r="E39" s="59" t="n">
        <v>312</v>
      </c>
      <c r="F39" s="68" t="n">
        <f aca="false">IF(E39="","",D39-E39)</f>
        <v>24</v>
      </c>
      <c r="G39" s="59" t="n">
        <v>507</v>
      </c>
      <c r="H39" s="59" t="n">
        <v>511</v>
      </c>
      <c r="I39" s="68" t="n">
        <f aca="false">IF(H39="","",G39-H39)</f>
        <v>-4</v>
      </c>
      <c r="J39" s="40" t="n">
        <f aca="false">IF(OR(D39="",D39+G39=0),"",D39/(D39+G39))</f>
        <v>0.398576512455516</v>
      </c>
      <c r="K39" s="40" t="n">
        <f aca="false">IF(E39="","",E39/(E39+H39))</f>
        <v>0.37910085054678</v>
      </c>
      <c r="L39" s="69" t="n">
        <f aca="false">IF(OR(K39="",J39=""),"",(J39-K39)*100)</f>
        <v>1.9475661908736</v>
      </c>
      <c r="M39" s="36" t="n">
        <v>3.72127001395338</v>
      </c>
      <c r="N39" s="36" t="n">
        <v>1.24641899187374</v>
      </c>
      <c r="O39" s="36" t="n">
        <f aca="false">SQRT(M39^2+N39^2)</f>
        <v>3.92446312507229</v>
      </c>
      <c r="P39" s="40" t="n">
        <f aca="false">IF(J39="","",MAX(0,J39-1.96*O39/100))</f>
        <v>0.321657035204099</v>
      </c>
      <c r="Q39" s="40" t="n">
        <f aca="false">IF(J39="","",MIN(1,J39+1.96*O39/100))</f>
        <v>0.475495989706933</v>
      </c>
      <c r="R39" s="32" t="str">
        <f aca="false">IF(L39="","",IF(ABS(L39)&lt;=O39,"Yes","No"))</f>
        <v>Yes</v>
      </c>
      <c r="S39" s="32" t="str">
        <f aca="false">IF(L39="","",IF(ABS(L39)&lt;=1.96*O39,"Yes","No"))</f>
        <v>Yes</v>
      </c>
      <c r="T39" s="59" t="n">
        <f aca="false">IF(D39="","",ROUND(SQRT(((D39+G39)*O39/100)^2+(J39*(D39+G39)*0.09175)^2),0))</f>
        <v>45</v>
      </c>
      <c r="U39" s="32" t="s">
        <v>786</v>
      </c>
    </row>
    <row r="40" customFormat="false" ht="15" hidden="false" customHeight="false" outlineLevel="0" collapsed="false">
      <c r="A40" s="32" t="s">
        <v>159</v>
      </c>
      <c r="B40" s="32" t="s">
        <v>211</v>
      </c>
      <c r="C40" s="32" t="s">
        <v>214</v>
      </c>
      <c r="D40" s="59" t="n">
        <v>540</v>
      </c>
      <c r="E40" s="59" t="n">
        <v>478</v>
      </c>
      <c r="F40" s="68" t="n">
        <f aca="false">IF(E40="","",D40-E40)</f>
        <v>62</v>
      </c>
      <c r="G40" s="59" t="n">
        <v>803</v>
      </c>
      <c r="H40" s="59" t="n">
        <v>767</v>
      </c>
      <c r="I40" s="68" t="n">
        <f aca="false">IF(H40="","",G40-H40)</f>
        <v>36</v>
      </c>
      <c r="J40" s="40" t="n">
        <f aca="false">IF(OR(D40="",D40+G40=0),"",D40/(D40+G40))</f>
        <v>0.402084884586746</v>
      </c>
      <c r="K40" s="40" t="n">
        <f aca="false">IF(E40="","",E40/(E40+H40))</f>
        <v>0.383935742971888</v>
      </c>
      <c r="L40" s="69" t="n">
        <f aca="false">IF(OR(K40="",J40=""),"",(J40-K40)*100)</f>
        <v>1.81491416148585</v>
      </c>
      <c r="M40" s="36" t="n">
        <v>3.63977796338662</v>
      </c>
      <c r="N40" s="36" t="n">
        <v>1.24641899187374</v>
      </c>
      <c r="O40" s="36" t="n">
        <f aca="false">SQRT(M40^2+N40^2)</f>
        <v>3.84727746933574</v>
      </c>
      <c r="P40" s="40" t="n">
        <f aca="false">IF(J40="","",MAX(0,J40-1.96*O40/100))</f>
        <v>0.326678246187766</v>
      </c>
      <c r="Q40" s="40" t="n">
        <f aca="false">IF(J40="","",MIN(1,J40+1.96*O40/100))</f>
        <v>0.477491522985727</v>
      </c>
      <c r="R40" s="32" t="str">
        <f aca="false">IF(L40="","",IF(ABS(L40)&lt;=O40,"Yes","No"))</f>
        <v>Yes</v>
      </c>
      <c r="S40" s="32" t="str">
        <f aca="false">IF(L40="","",IF(ABS(L40)&lt;=1.96*O40,"Yes","No"))</f>
        <v>Yes</v>
      </c>
      <c r="T40" s="59" t="n">
        <f aca="false">IF(D40="","",ROUND(SQRT(((D40+G40)*O40/100)^2+(J40*(D40+G40)*0.08345)^2),0))</f>
        <v>69</v>
      </c>
      <c r="U40" s="32" t="s">
        <v>786</v>
      </c>
    </row>
    <row r="41" customFormat="false" ht="15" hidden="false" customHeight="false" outlineLevel="0" collapsed="false">
      <c r="A41" s="32" t="s">
        <v>159</v>
      </c>
      <c r="B41" s="32" t="s">
        <v>211</v>
      </c>
      <c r="C41" s="32" t="s">
        <v>215</v>
      </c>
      <c r="D41" s="59" t="n">
        <v>483</v>
      </c>
      <c r="E41" s="59" t="n">
        <v>380</v>
      </c>
      <c r="F41" s="68" t="n">
        <f aca="false">IF(E41="","",D41-E41)</f>
        <v>103</v>
      </c>
      <c r="G41" s="59" t="n">
        <v>870</v>
      </c>
      <c r="H41" s="59" t="n">
        <v>822</v>
      </c>
      <c r="I41" s="68" t="n">
        <f aca="false">IF(H41="","",G41-H41)</f>
        <v>48</v>
      </c>
      <c r="J41" s="40" t="n">
        <f aca="false">IF(OR(D41="",D41+G41=0),"",D41/(D41+G41))</f>
        <v>0.356984478935698</v>
      </c>
      <c r="K41" s="40" t="n">
        <f aca="false">IF(E41="","",E41/(E41+H41))</f>
        <v>0.316139767054909</v>
      </c>
      <c r="L41" s="69" t="n">
        <f aca="false">IF(OR(K41="",J41=""),"",(J41-K41)*100)</f>
        <v>4.084471188079</v>
      </c>
      <c r="M41" s="36" t="n">
        <v>3.63977796338662</v>
      </c>
      <c r="N41" s="36" t="n">
        <v>1.24641899187374</v>
      </c>
      <c r="O41" s="36" t="n">
        <f aca="false">SQRT(M41^2+N41^2)</f>
        <v>3.84727746933574</v>
      </c>
      <c r="P41" s="40" t="n">
        <f aca="false">IF(J41="","",MAX(0,J41-1.96*O41/100))</f>
        <v>0.281577840536718</v>
      </c>
      <c r="Q41" s="40" t="n">
        <f aca="false">IF(J41="","",MIN(1,J41+1.96*O41/100))</f>
        <v>0.432391117334679</v>
      </c>
      <c r="R41" s="32" t="str">
        <f aca="false">IF(L41="","",IF(ABS(L41)&lt;=O41,"Yes","No"))</f>
        <v>No</v>
      </c>
      <c r="S41" s="32" t="str">
        <f aca="false">IF(L41="","",IF(ABS(L41)&lt;=1.96*O41,"Yes","No"))</f>
        <v>Yes</v>
      </c>
      <c r="T41" s="59" t="n">
        <f aca="false">IF(D41="","",ROUND(SQRT(((D41+G41)*O41/100)^2+(J41*(D41+G41)*0.08345)^2),0))</f>
        <v>66</v>
      </c>
      <c r="U41" s="32" t="s">
        <v>786</v>
      </c>
    </row>
    <row r="42" customFormat="false" ht="15" hidden="false" customHeight="false" outlineLevel="0" collapsed="false">
      <c r="A42" s="32" t="s">
        <v>159</v>
      </c>
      <c r="B42" s="32" t="s">
        <v>211</v>
      </c>
      <c r="C42" s="32" t="s">
        <v>216</v>
      </c>
      <c r="D42" s="59" t="n">
        <v>399</v>
      </c>
      <c r="E42" s="59" t="n">
        <v>366</v>
      </c>
      <c r="F42" s="68" t="n">
        <f aca="false">IF(E42="","",D42-E42)</f>
        <v>33</v>
      </c>
      <c r="G42" s="59" t="n">
        <v>713</v>
      </c>
      <c r="H42" s="59" t="n">
        <v>705</v>
      </c>
      <c r="I42" s="68" t="n">
        <f aca="false">IF(H42="","",G42-H42)</f>
        <v>8</v>
      </c>
      <c r="J42" s="40" t="n">
        <f aca="false">IF(OR(D42="",D42+G42=0),"",D42/(D42+G42))</f>
        <v>0.358812949640288</v>
      </c>
      <c r="K42" s="40" t="n">
        <f aca="false">IF(E42="","",E42/(E42+H42))</f>
        <v>0.341736694677871</v>
      </c>
      <c r="L42" s="69" t="n">
        <f aca="false">IF(OR(K42="",J42=""),"",(J42-K42)*100)</f>
        <v>1.70762549624166</v>
      </c>
      <c r="M42" s="36" t="n">
        <v>3.72127001395338</v>
      </c>
      <c r="N42" s="36" t="n">
        <v>1.24641899187374</v>
      </c>
      <c r="O42" s="36" t="n">
        <f aca="false">SQRT(M42^2+N42^2)</f>
        <v>3.92446312507229</v>
      </c>
      <c r="P42" s="40" t="n">
        <f aca="false">IF(J42="","",MAX(0,J42-1.96*O42/100))</f>
        <v>0.281893472388871</v>
      </c>
      <c r="Q42" s="40" t="n">
        <f aca="false">IF(J42="","",MIN(1,J42+1.96*O42/100))</f>
        <v>0.435732426891705</v>
      </c>
      <c r="R42" s="32" t="str">
        <f aca="false">IF(L42="","",IF(ABS(L42)&lt;=O42,"Yes","No"))</f>
        <v>Yes</v>
      </c>
      <c r="S42" s="32" t="str">
        <f aca="false">IF(L42="","",IF(ABS(L42)&lt;=1.96*O42,"Yes","No"))</f>
        <v>Yes</v>
      </c>
      <c r="T42" s="59" t="n">
        <f aca="false">IF(D42="","",ROUND(SQRT(((D42+G42)*O42/100)^2+(J42*(D42+G42)*0.09175)^2),0))</f>
        <v>57</v>
      </c>
      <c r="U42" s="32" t="s">
        <v>786</v>
      </c>
    </row>
    <row r="43" customFormat="false" ht="15" hidden="false" customHeight="false" outlineLevel="0" collapsed="false">
      <c r="A43" s="32" t="s">
        <v>159</v>
      </c>
      <c r="B43" s="32" t="s">
        <v>217</v>
      </c>
      <c r="C43" s="32" t="s">
        <v>218</v>
      </c>
      <c r="D43" s="59" t="n">
        <v>221</v>
      </c>
      <c r="E43" s="59" t="n">
        <v>175</v>
      </c>
      <c r="F43" s="68" t="n">
        <f aca="false">IF(E43="","",D43-E43)</f>
        <v>46</v>
      </c>
      <c r="G43" s="59" t="n">
        <v>169</v>
      </c>
      <c r="H43" s="59" t="n">
        <v>208</v>
      </c>
      <c r="I43" s="68" t="n">
        <f aca="false">IF(H43="","",G43-H43)</f>
        <v>-39</v>
      </c>
      <c r="J43" s="40" t="n">
        <f aca="false">IF(OR(D43="",D43+G43=0),"",D43/(D43+G43))</f>
        <v>0.566666666666667</v>
      </c>
      <c r="K43" s="40" t="n">
        <f aca="false">IF(E43="","",E43/(E43+H43))</f>
        <v>0.456919060052219</v>
      </c>
      <c r="L43" s="69" t="n">
        <f aca="false">IF(OR(K43="",J43=""),"",(J43-K43)*100)</f>
        <v>10.9747606614447</v>
      </c>
      <c r="M43" s="36" t="n">
        <v>4.76472965819998</v>
      </c>
      <c r="N43" s="36" t="n">
        <v>1.24641899187374</v>
      </c>
      <c r="O43" s="36" t="n">
        <f aca="false">SQRT(M43^2+N43^2)</f>
        <v>4.9250592909156</v>
      </c>
      <c r="P43" s="40" t="n">
        <f aca="false">IF(J43="","",MAX(0,J43-1.96*O43/100))</f>
        <v>0.470135504564721</v>
      </c>
      <c r="Q43" s="40" t="n">
        <f aca="false">IF(J43="","",MIN(1,J43+1.96*O43/100))</f>
        <v>0.663197828768612</v>
      </c>
      <c r="R43" s="32" t="str">
        <f aca="false">IF(L43="","",IF(ABS(L43)&lt;=O43,"Yes","No"))</f>
        <v>No</v>
      </c>
      <c r="S43" s="32" t="str">
        <f aca="false">IF(L43="","",IF(ABS(L43)&lt;=1.96*O43,"Yes","No"))</f>
        <v>No</v>
      </c>
      <c r="T43" s="59" t="n">
        <f aca="false">IF(D43="","",ROUND(SQRT(((D43+G43)*O43/100)^2+(J43*(D43+G43)*0.15591)^2),0))</f>
        <v>39</v>
      </c>
      <c r="U43" s="32" t="s">
        <v>786</v>
      </c>
    </row>
    <row r="44" customFormat="false" ht="15" hidden="false" customHeight="false" outlineLevel="0" collapsed="false">
      <c r="A44" s="32" t="s">
        <v>159</v>
      </c>
      <c r="B44" s="32" t="s">
        <v>217</v>
      </c>
      <c r="C44" s="32" t="s">
        <v>219</v>
      </c>
      <c r="D44" s="59" t="n">
        <v>208</v>
      </c>
      <c r="E44" s="59" t="n">
        <v>181</v>
      </c>
      <c r="F44" s="68" t="n">
        <f aca="false">IF(E44="","",D44-E44)</f>
        <v>27</v>
      </c>
      <c r="G44" s="59" t="n">
        <v>179</v>
      </c>
      <c r="H44" s="59" t="n">
        <v>205</v>
      </c>
      <c r="I44" s="68" t="n">
        <f aca="false">IF(H44="","",G44-H44)</f>
        <v>-26</v>
      </c>
      <c r="J44" s="40" t="n">
        <f aca="false">IF(OR(D44="",D44+G44=0),"",D44/(D44+G44))</f>
        <v>0.537467700258398</v>
      </c>
      <c r="K44" s="40" t="n">
        <f aca="false">IF(E44="","",E44/(E44+H44))</f>
        <v>0.468911917098446</v>
      </c>
      <c r="L44" s="69" t="n">
        <f aca="false">IF(OR(K44="",J44=""),"",(J44-K44)*100)</f>
        <v>6.85557831599524</v>
      </c>
      <c r="M44" s="36" t="n">
        <v>4.76472965819998</v>
      </c>
      <c r="N44" s="36" t="n">
        <v>1.24641899187374</v>
      </c>
      <c r="O44" s="36" t="n">
        <f aca="false">SQRT(M44^2+N44^2)</f>
        <v>4.9250592909156</v>
      </c>
      <c r="P44" s="40" t="n">
        <f aca="false">IF(J44="","",MAX(0,J44-1.96*O44/100))</f>
        <v>0.440936538156452</v>
      </c>
      <c r="Q44" s="40" t="n">
        <f aca="false">IF(J44="","",MIN(1,J44+1.96*O44/100))</f>
        <v>0.633998862360344</v>
      </c>
      <c r="R44" s="32" t="str">
        <f aca="false">IF(L44="","",IF(ABS(L44)&lt;=O44,"Yes","No"))</f>
        <v>No</v>
      </c>
      <c r="S44" s="32" t="str">
        <f aca="false">IF(L44="","",IF(ABS(L44)&lt;=1.96*O44,"Yes","No"))</f>
        <v>Yes</v>
      </c>
      <c r="T44" s="59" t="n">
        <f aca="false">IF(D44="","",ROUND(SQRT(((D44+G44)*O44/100)^2+(J44*(D44+G44)*0.15591)^2),0))</f>
        <v>38</v>
      </c>
      <c r="U44" s="32" t="s">
        <v>786</v>
      </c>
    </row>
    <row r="45" customFormat="false" ht="15" hidden="false" customHeight="false" outlineLevel="0" collapsed="false">
      <c r="A45" s="32" t="s">
        <v>159</v>
      </c>
      <c r="B45" s="32" t="s">
        <v>217</v>
      </c>
      <c r="C45" s="32" t="s">
        <v>220</v>
      </c>
      <c r="D45" s="59" t="n">
        <v>122</v>
      </c>
      <c r="E45" s="59" t="n">
        <v>94</v>
      </c>
      <c r="F45" s="68" t="n">
        <f aca="false">IF(E45="","",D45-E45)</f>
        <v>28</v>
      </c>
      <c r="G45" s="59" t="n">
        <v>167</v>
      </c>
      <c r="H45" s="59" t="n">
        <v>206</v>
      </c>
      <c r="I45" s="68" t="n">
        <f aca="false">IF(H45="","",G45-H45)</f>
        <v>-39</v>
      </c>
      <c r="J45" s="40" t="n">
        <f aca="false">IF(OR(D45="",D45+G45=0),"",D45/(D45+G45))</f>
        <v>0.422145328719723</v>
      </c>
      <c r="K45" s="40" t="n">
        <f aca="false">IF(E45="","",E45/(E45+H45))</f>
        <v>0.313333333333333</v>
      </c>
      <c r="L45" s="69" t="n">
        <f aca="false">IF(OR(K45="",J45=""),"",(J45-K45)*100)</f>
        <v>10.881199538639</v>
      </c>
      <c r="M45" s="36" t="n">
        <v>4.76472965819998</v>
      </c>
      <c r="N45" s="36" t="n">
        <v>1.24641899187374</v>
      </c>
      <c r="O45" s="36" t="n">
        <f aca="false">SQRT(M45^2+N45^2)</f>
        <v>4.9250592909156</v>
      </c>
      <c r="P45" s="40" t="n">
        <f aca="false">IF(J45="","",MAX(0,J45-1.96*O45/100))</f>
        <v>0.325614166617778</v>
      </c>
      <c r="Q45" s="40" t="n">
        <f aca="false">IF(J45="","",MIN(1,J45+1.96*O45/100))</f>
        <v>0.518676490821669</v>
      </c>
      <c r="R45" s="32" t="str">
        <f aca="false">IF(L45="","",IF(ABS(L45)&lt;=O45,"Yes","No"))</f>
        <v>No</v>
      </c>
      <c r="S45" s="32" t="str">
        <f aca="false">IF(L45="","",IF(ABS(L45)&lt;=1.96*O45,"Yes","No"))</f>
        <v>No</v>
      </c>
      <c r="T45" s="59" t="n">
        <f aca="false">IF(D45="","",ROUND(SQRT(((D45+G45)*O45/100)^2+(J45*(D45+G45)*0.15591)^2),0))</f>
        <v>24</v>
      </c>
      <c r="U45" s="32" t="s">
        <v>786</v>
      </c>
    </row>
    <row r="46" customFormat="false" ht="15" hidden="false" customHeight="false" outlineLevel="0" collapsed="false">
      <c r="A46" s="32" t="s">
        <v>159</v>
      </c>
      <c r="B46" s="32" t="s">
        <v>217</v>
      </c>
      <c r="C46" s="32" t="s">
        <v>221</v>
      </c>
      <c r="D46" s="59" t="n">
        <v>237</v>
      </c>
      <c r="E46" s="59" t="n">
        <v>170</v>
      </c>
      <c r="F46" s="68" t="n">
        <f aca="false">IF(E46="","",D46-E46)</f>
        <v>67</v>
      </c>
      <c r="G46" s="59" t="n">
        <v>258</v>
      </c>
      <c r="H46" s="59" t="n">
        <v>298</v>
      </c>
      <c r="I46" s="68" t="n">
        <f aca="false">IF(H46="","",G46-H46)</f>
        <v>-40</v>
      </c>
      <c r="J46" s="40" t="n">
        <f aca="false">IF(OR(D46="",D46+G46=0),"",D46/(D46+G46))</f>
        <v>0.478787878787879</v>
      </c>
      <c r="K46" s="40" t="n">
        <f aca="false">IF(E46="","",E46/(E46+H46))</f>
        <v>0.363247863247863</v>
      </c>
      <c r="L46" s="69" t="n">
        <f aca="false">IF(OR(K46="",J46=""),"",(J46-K46)*100)</f>
        <v>11.5540015540016</v>
      </c>
      <c r="M46" s="36" t="n">
        <v>4.76472965819998</v>
      </c>
      <c r="N46" s="36" t="n">
        <v>1.24641899187374</v>
      </c>
      <c r="O46" s="36" t="n">
        <f aca="false">SQRT(M46^2+N46^2)</f>
        <v>4.9250592909156</v>
      </c>
      <c r="P46" s="40" t="n">
        <f aca="false">IF(J46="","",MAX(0,J46-1.96*O46/100))</f>
        <v>0.382256716685933</v>
      </c>
      <c r="Q46" s="40" t="n">
        <f aca="false">IF(J46="","",MIN(1,J46+1.96*O46/100))</f>
        <v>0.575319040889824</v>
      </c>
      <c r="R46" s="32" t="str">
        <f aca="false">IF(L46="","",IF(ABS(L46)&lt;=O46,"Yes","No"))</f>
        <v>No</v>
      </c>
      <c r="S46" s="32" t="str">
        <f aca="false">IF(L46="","",IF(ABS(L46)&lt;=1.96*O46,"Yes","No"))</f>
        <v>No</v>
      </c>
      <c r="T46" s="59" t="n">
        <f aca="false">IF(D46="","",ROUND(SQRT(((D46+G46)*O46/100)^2+(J46*(D46+G46)*0.15591)^2),0))</f>
        <v>44</v>
      </c>
      <c r="U46" s="32" t="s">
        <v>786</v>
      </c>
    </row>
    <row r="47" customFormat="false" ht="15" hidden="false" customHeight="false" outlineLevel="0" collapsed="false">
      <c r="A47" s="32" t="s">
        <v>159</v>
      </c>
      <c r="B47" s="32" t="s">
        <v>222</v>
      </c>
      <c r="C47" s="32" t="s">
        <v>223</v>
      </c>
      <c r="D47" s="59" t="n">
        <v>288</v>
      </c>
      <c r="E47" s="59" t="n">
        <v>255</v>
      </c>
      <c r="F47" s="68" t="n">
        <f aca="false">IF(E47="","",D47-E47)</f>
        <v>33</v>
      </c>
      <c r="G47" s="59" t="n">
        <v>599</v>
      </c>
      <c r="H47" s="59" t="n">
        <v>611</v>
      </c>
      <c r="I47" s="68" t="n">
        <f aca="false">IF(H47="","",G47-H47)</f>
        <v>-12</v>
      </c>
      <c r="J47" s="40" t="n">
        <f aca="false">IF(OR(D47="",D47+G47=0),"",D47/(D47+G47))</f>
        <v>0.324689966178129</v>
      </c>
      <c r="K47" s="40" t="n">
        <f aca="false">IF(E47="","",E47/(E47+H47))</f>
        <v>0.29445727482679</v>
      </c>
      <c r="L47" s="69" t="n">
        <f aca="false">IF(OR(K47="",J47=""),"",(J47-K47)*100)</f>
        <v>3.02326913513387</v>
      </c>
      <c r="M47" s="36" t="n">
        <v>3.72127001395338</v>
      </c>
      <c r="N47" s="36" t="n">
        <v>1.24641899187374</v>
      </c>
      <c r="O47" s="36" t="n">
        <f aca="false">SQRT(M47^2+N47^2)</f>
        <v>3.92446312507229</v>
      </c>
      <c r="P47" s="40" t="n">
        <f aca="false">IF(J47="","",MAX(0,J47-1.96*O47/100))</f>
        <v>0.247770488926712</v>
      </c>
      <c r="Q47" s="40" t="n">
        <f aca="false">IF(J47="","",MIN(1,J47+1.96*O47/100))</f>
        <v>0.401609443429545</v>
      </c>
      <c r="R47" s="32" t="str">
        <f aca="false">IF(L47="","",IF(ABS(L47)&lt;=O47,"Yes","No"))</f>
        <v>Yes</v>
      </c>
      <c r="S47" s="32" t="str">
        <f aca="false">IF(L47="","",IF(ABS(L47)&lt;=1.96*O47,"Yes","No"))</f>
        <v>Yes</v>
      </c>
      <c r="T47" s="59" t="n">
        <f aca="false">IF(D47="","",ROUND(SQRT(((D47+G47)*O47/100)^2+(J47*(D47+G47)*0.09175)^2),0))</f>
        <v>44</v>
      </c>
      <c r="U47" s="32" t="s">
        <v>786</v>
      </c>
    </row>
    <row r="48" customFormat="false" ht="15" hidden="false" customHeight="false" outlineLevel="0" collapsed="false">
      <c r="A48" s="32" t="s">
        <v>159</v>
      </c>
      <c r="B48" s="32" t="s">
        <v>222</v>
      </c>
      <c r="C48" s="32" t="s">
        <v>224</v>
      </c>
      <c r="D48" s="59" t="n">
        <v>314</v>
      </c>
      <c r="E48" s="59" t="n">
        <v>229</v>
      </c>
      <c r="F48" s="68" t="n">
        <f aca="false">IF(E48="","",D48-E48)</f>
        <v>85</v>
      </c>
      <c r="G48" s="59" t="n">
        <v>656</v>
      </c>
      <c r="H48" s="59" t="n">
        <v>679</v>
      </c>
      <c r="I48" s="68" t="n">
        <f aca="false">IF(H48="","",G48-H48)</f>
        <v>-23</v>
      </c>
      <c r="J48" s="40" t="n">
        <f aca="false">IF(OR(D48="",D48+G48=0),"",D48/(D48+G48))</f>
        <v>0.323711340206186</v>
      </c>
      <c r="K48" s="40" t="n">
        <f aca="false">IF(E48="","",E48/(E48+H48))</f>
        <v>0.252202643171806</v>
      </c>
      <c r="L48" s="69" t="n">
        <f aca="false">IF(OR(K48="",J48=""),"",(J48-K48)*100)</f>
        <v>7.15086970343794</v>
      </c>
      <c r="M48" s="36" t="n">
        <v>3.72127001395338</v>
      </c>
      <c r="N48" s="36" t="n">
        <v>1.24641899187374</v>
      </c>
      <c r="O48" s="36" t="n">
        <f aca="false">SQRT(M48^2+N48^2)</f>
        <v>3.92446312507229</v>
      </c>
      <c r="P48" s="40" t="n">
        <f aca="false">IF(J48="","",MAX(0,J48-1.96*O48/100))</f>
        <v>0.246791862954769</v>
      </c>
      <c r="Q48" s="40" t="n">
        <f aca="false">IF(J48="","",MIN(1,J48+1.96*O48/100))</f>
        <v>0.400630817457602</v>
      </c>
      <c r="R48" s="32" t="str">
        <f aca="false">IF(L48="","",IF(ABS(L48)&lt;=O48,"Yes","No"))</f>
        <v>No</v>
      </c>
      <c r="S48" s="32" t="str">
        <f aca="false">IF(L48="","",IF(ABS(L48)&lt;=1.96*O48,"Yes","No"))</f>
        <v>Yes</v>
      </c>
      <c r="T48" s="59" t="n">
        <f aca="false">IF(D48="","",ROUND(SQRT(((D48+G48)*O48/100)^2+(J48*(D48+G48)*0.09175)^2),0))</f>
        <v>48</v>
      </c>
      <c r="U48" s="32" t="s">
        <v>786</v>
      </c>
    </row>
    <row r="49" customFormat="false" ht="15" hidden="false" customHeight="false" outlineLevel="0" collapsed="false">
      <c r="A49" s="32" t="s">
        <v>159</v>
      </c>
      <c r="B49" s="32" t="s">
        <v>222</v>
      </c>
      <c r="C49" s="32" t="s">
        <v>225</v>
      </c>
      <c r="D49" s="59" t="n">
        <v>276</v>
      </c>
      <c r="E49" s="59" t="n">
        <v>239</v>
      </c>
      <c r="F49" s="68" t="n">
        <f aca="false">IF(E49="","",D49-E49)</f>
        <v>37</v>
      </c>
      <c r="G49" s="59" t="n">
        <v>571</v>
      </c>
      <c r="H49" s="59" t="n">
        <v>602</v>
      </c>
      <c r="I49" s="68" t="n">
        <f aca="false">IF(H49="","",G49-H49)</f>
        <v>-31</v>
      </c>
      <c r="J49" s="40" t="n">
        <f aca="false">IF(OR(D49="",D49+G49=0),"",D49/(D49+G49))</f>
        <v>0.325855962219599</v>
      </c>
      <c r="K49" s="40" t="n">
        <f aca="false">IF(E49="","",E49/(E49+H49))</f>
        <v>0.284185493460166</v>
      </c>
      <c r="L49" s="69" t="n">
        <f aca="false">IF(OR(K49="",J49=""),"",(J49-K49)*100)</f>
        <v>4.16704687594321</v>
      </c>
      <c r="M49" s="36" t="n">
        <v>3.72127001395338</v>
      </c>
      <c r="N49" s="36" t="n">
        <v>1.24641899187374</v>
      </c>
      <c r="O49" s="36" t="n">
        <f aca="false">SQRT(M49^2+N49^2)</f>
        <v>3.92446312507229</v>
      </c>
      <c r="P49" s="40" t="n">
        <f aca="false">IF(J49="","",MAX(0,J49-1.96*O49/100))</f>
        <v>0.248936484968182</v>
      </c>
      <c r="Q49" s="40" t="n">
        <f aca="false">IF(J49="","",MIN(1,J49+1.96*O49/100))</f>
        <v>0.402775439471015</v>
      </c>
      <c r="R49" s="32" t="str">
        <f aca="false">IF(L49="","",IF(ABS(L49)&lt;=O49,"Yes","No"))</f>
        <v>No</v>
      </c>
      <c r="S49" s="32" t="str">
        <f aca="false">IF(L49="","",IF(ABS(L49)&lt;=1.96*O49,"Yes","No"))</f>
        <v>Yes</v>
      </c>
      <c r="T49" s="59" t="n">
        <f aca="false">IF(D49="","",ROUND(SQRT(((D49+G49)*O49/100)^2+(J49*(D49+G49)*0.09175)^2),0))</f>
        <v>42</v>
      </c>
      <c r="U49" s="32" t="s">
        <v>786</v>
      </c>
    </row>
    <row r="50" customFormat="false" ht="15" hidden="false" customHeight="false" outlineLevel="0" collapsed="false">
      <c r="A50" s="32" t="s">
        <v>159</v>
      </c>
      <c r="B50" s="32" t="s">
        <v>226</v>
      </c>
      <c r="C50" s="32" t="s">
        <v>227</v>
      </c>
      <c r="D50" s="59" t="n">
        <v>249</v>
      </c>
      <c r="E50" s="59" t="n">
        <v>223</v>
      </c>
      <c r="F50" s="68" t="n">
        <f aca="false">IF(E50="","",D50-E50)</f>
        <v>26</v>
      </c>
      <c r="G50" s="59" t="n">
        <v>570</v>
      </c>
      <c r="H50" s="59" t="n">
        <v>610</v>
      </c>
      <c r="I50" s="68" t="n">
        <f aca="false">IF(H50="","",G50-H50)</f>
        <v>-40</v>
      </c>
      <c r="J50" s="40" t="n">
        <f aca="false">IF(OR(D50="",D50+G50=0),"",D50/(D50+G50))</f>
        <v>0.304029304029304</v>
      </c>
      <c r="K50" s="40" t="n">
        <f aca="false">IF(E50="","",E50/(E50+H50))</f>
        <v>0.267707082833133</v>
      </c>
      <c r="L50" s="69" t="n">
        <f aca="false">IF(OR(K50="",J50=""),"",(J50-K50)*100)</f>
        <v>3.63222211961707</v>
      </c>
      <c r="M50" s="36" t="n">
        <v>3.72127001395338</v>
      </c>
      <c r="N50" s="36" t="n">
        <v>1.24641899187374</v>
      </c>
      <c r="O50" s="36" t="n">
        <f aca="false">SQRT(M50^2+N50^2)</f>
        <v>3.92446312507229</v>
      </c>
      <c r="P50" s="40" t="n">
        <f aca="false">IF(J50="","",MAX(0,J50-1.96*O50/100))</f>
        <v>0.227109826777887</v>
      </c>
      <c r="Q50" s="40" t="n">
        <f aca="false">IF(J50="","",MIN(1,J50+1.96*O50/100))</f>
        <v>0.380948781280721</v>
      </c>
      <c r="R50" s="32" t="str">
        <f aca="false">IF(L50="","",IF(ABS(L50)&lt;=O50,"Yes","No"))</f>
        <v>Yes</v>
      </c>
      <c r="S50" s="32" t="str">
        <f aca="false">IF(L50="","",IF(ABS(L50)&lt;=1.96*O50,"Yes","No"))</f>
        <v>Yes</v>
      </c>
      <c r="T50" s="59" t="n">
        <f aca="false">IF(D50="","",ROUND(SQRT(((D50+G50)*O50/100)^2+(J50*(D50+G50)*0.09175)^2),0))</f>
        <v>39</v>
      </c>
      <c r="U50" s="32" t="s">
        <v>786</v>
      </c>
    </row>
    <row r="51" customFormat="false" ht="15" hidden="false" customHeight="false" outlineLevel="0" collapsed="false">
      <c r="A51" s="32" t="s">
        <v>159</v>
      </c>
      <c r="B51" s="32" t="s">
        <v>226</v>
      </c>
      <c r="C51" s="32" t="s">
        <v>228</v>
      </c>
      <c r="D51" s="59" t="n">
        <v>115</v>
      </c>
      <c r="E51" s="59" t="n">
        <v>100</v>
      </c>
      <c r="F51" s="68" t="n">
        <f aca="false">IF(E51="","",D51-E51)</f>
        <v>15</v>
      </c>
      <c r="G51" s="59" t="n">
        <v>272</v>
      </c>
      <c r="H51" s="59" t="n">
        <v>288</v>
      </c>
      <c r="I51" s="68" t="n">
        <f aca="false">IF(H51="","",G51-H51)</f>
        <v>-16</v>
      </c>
      <c r="J51" s="40" t="n">
        <f aca="false">IF(OR(D51="",D51+G51=0),"",D51/(D51+G51))</f>
        <v>0.297157622739018</v>
      </c>
      <c r="K51" s="40" t="n">
        <f aca="false">IF(E51="","",E51/(E51+H51))</f>
        <v>0.257731958762887</v>
      </c>
      <c r="L51" s="69" t="n">
        <f aca="false">IF(OR(K51="",J51=""),"",(J51-K51)*100)</f>
        <v>3.94256639761315</v>
      </c>
      <c r="M51" s="36" t="n">
        <v>4.76472965819998</v>
      </c>
      <c r="N51" s="36" t="n">
        <v>1.24641899187374</v>
      </c>
      <c r="O51" s="36" t="n">
        <f aca="false">SQRT(M51^2+N51^2)</f>
        <v>4.9250592909156</v>
      </c>
      <c r="P51" s="40" t="n">
        <f aca="false">IF(J51="","",MAX(0,J51-1.96*O51/100))</f>
        <v>0.200626460637072</v>
      </c>
      <c r="Q51" s="40" t="n">
        <f aca="false">IF(J51="","",MIN(1,J51+1.96*O51/100))</f>
        <v>0.393688784840964</v>
      </c>
      <c r="R51" s="32" t="str">
        <f aca="false">IF(L51="","",IF(ABS(L51)&lt;=O51,"Yes","No"))</f>
        <v>Yes</v>
      </c>
      <c r="S51" s="32" t="str">
        <f aca="false">IF(L51="","",IF(ABS(L51)&lt;=1.96*O51,"Yes","No"))</f>
        <v>Yes</v>
      </c>
      <c r="T51" s="59" t="n">
        <f aca="false">IF(D51="","",ROUND(SQRT(((D51+G51)*O51/100)^2+(J51*(D51+G51)*0.15591)^2),0))</f>
        <v>26</v>
      </c>
      <c r="U51" s="32" t="s">
        <v>786</v>
      </c>
    </row>
    <row r="52" customFormat="false" ht="15" hidden="false" customHeight="false" outlineLevel="0" collapsed="false">
      <c r="A52" s="32" t="s">
        <v>159</v>
      </c>
      <c r="B52" s="32" t="s">
        <v>229</v>
      </c>
      <c r="C52" s="32" t="s">
        <v>229</v>
      </c>
      <c r="D52" s="59" t="n">
        <v>79</v>
      </c>
      <c r="E52" s="59" t="n">
        <v>62</v>
      </c>
      <c r="F52" s="68" t="n">
        <f aca="false">IF(E52="","",D52-E52)</f>
        <v>17</v>
      </c>
      <c r="G52" s="59" t="n">
        <v>83</v>
      </c>
      <c r="H52" s="59" t="n">
        <v>91</v>
      </c>
      <c r="I52" s="68" t="n">
        <f aca="false">IF(H52="","",G52-H52)</f>
        <v>-8</v>
      </c>
      <c r="J52" s="40" t="n">
        <f aca="false">IF(OR(D52="",D52+G52=0),"",D52/(D52+G52))</f>
        <v>0.487654320987654</v>
      </c>
      <c r="K52" s="40" t="n">
        <f aca="false">IF(E52="","",E52/(E52+H52))</f>
        <v>0.405228758169935</v>
      </c>
      <c r="L52" s="69" t="n">
        <f aca="false">IF(OR(K52="",J52=""),"",(J52-K52)*100)</f>
        <v>8.24255628177197</v>
      </c>
      <c r="M52" s="36" t="n">
        <v>4.76472965819998</v>
      </c>
      <c r="N52" s="36" t="n">
        <v>1.24641899187374</v>
      </c>
      <c r="O52" s="36" t="n">
        <f aca="false">SQRT(M52^2+N52^2)</f>
        <v>4.9250592909156</v>
      </c>
      <c r="P52" s="40" t="n">
        <f aca="false">IF(J52="","",MAX(0,J52-1.96*O52/100))</f>
        <v>0.391123158885709</v>
      </c>
      <c r="Q52" s="40" t="n">
        <f aca="false">IF(J52="","",MIN(1,J52+1.96*O52/100))</f>
        <v>0.5841854830896</v>
      </c>
      <c r="R52" s="32" t="str">
        <f aca="false">IF(L52="","",IF(ABS(L52)&lt;=O52,"Yes","No"))</f>
        <v>No</v>
      </c>
      <c r="S52" s="32" t="str">
        <f aca="false">IF(L52="","",IF(ABS(L52)&lt;=1.96*O52,"Yes","No"))</f>
        <v>Yes</v>
      </c>
      <c r="T52" s="59" t="n">
        <f aca="false">IF(D52="","",ROUND(SQRT(((D52+G52)*O52/100)^2+(J52*(D52+G52)*0.15591)^2),0))</f>
        <v>15</v>
      </c>
      <c r="U52" s="32" t="s">
        <v>786</v>
      </c>
    </row>
    <row r="53" customFormat="false" ht="15" hidden="false" customHeight="false" outlineLevel="0" collapsed="false">
      <c r="A53" s="32" t="s">
        <v>230</v>
      </c>
      <c r="B53" s="32" t="s">
        <v>231</v>
      </c>
      <c r="C53" s="32" t="s">
        <v>231</v>
      </c>
      <c r="D53" s="59" t="n">
        <v>679</v>
      </c>
      <c r="E53" s="59" t="n">
        <v>646</v>
      </c>
      <c r="F53" s="68" t="n">
        <f aca="false">IF(E53="","",D53-E53)</f>
        <v>33</v>
      </c>
      <c r="G53" s="59" t="n">
        <v>654</v>
      </c>
      <c r="H53" s="59" t="n">
        <v>738</v>
      </c>
      <c r="I53" s="68" t="n">
        <f aca="false">IF(H53="","",G53-H53)</f>
        <v>-84</v>
      </c>
      <c r="J53" s="40" t="n">
        <f aca="false">IF(OR(D53="",D53+G53=0),"",D53/(D53+G53))</f>
        <v>0.509377344336084</v>
      </c>
      <c r="K53" s="40" t="n">
        <f aca="false">IF(E53="","",E53/(E53+H53))</f>
        <v>0.466763005780347</v>
      </c>
      <c r="L53" s="69" t="n">
        <f aca="false">IF(OR(K53="",J53=""),"",(J53-K53)*100)</f>
        <v>4.26143385557373</v>
      </c>
      <c r="M53" s="36" t="n">
        <v>3.63977796338662</v>
      </c>
      <c r="N53" s="36" t="n">
        <v>1.24641899187374</v>
      </c>
      <c r="O53" s="36" t="n">
        <f aca="false">SQRT(M53^2+N53^2)</f>
        <v>3.84727746933574</v>
      </c>
      <c r="P53" s="40" t="n">
        <f aca="false">IF(J53="","",MAX(0,J53-1.96*O53/100))</f>
        <v>0.433970705937104</v>
      </c>
      <c r="Q53" s="40" t="n">
        <f aca="false">IF(J53="","",MIN(1,J53+1.96*O53/100))</f>
        <v>0.584783982735065</v>
      </c>
      <c r="R53" s="32" t="str">
        <f aca="false">IF(L53="","",IF(ABS(L53)&lt;=O53,"Yes","No"))</f>
        <v>No</v>
      </c>
      <c r="S53" s="32" t="str">
        <f aca="false">IF(L53="","",IF(ABS(L53)&lt;=1.96*O53,"Yes","No"))</f>
        <v>Yes</v>
      </c>
      <c r="T53" s="59" t="n">
        <f aca="false">IF(D53="","",ROUND(SQRT(((D53+G53)*O53/100)^2+(J53*(D53+G53)*0.08345)^2),0))</f>
        <v>76</v>
      </c>
      <c r="U53" s="32"/>
    </row>
    <row r="54" customFormat="false" ht="15" hidden="false" customHeight="false" outlineLevel="0" collapsed="false">
      <c r="A54" s="32" t="s">
        <v>230</v>
      </c>
      <c r="B54" s="32" t="s">
        <v>232</v>
      </c>
      <c r="C54" s="32" t="s">
        <v>233</v>
      </c>
      <c r="D54" s="59" t="n">
        <v>454</v>
      </c>
      <c r="E54" s="59" t="n">
        <v>529</v>
      </c>
      <c r="F54" s="68" t="n">
        <f aca="false">IF(E54="","",D54-E54)</f>
        <v>-75</v>
      </c>
      <c r="G54" s="59" t="n">
        <v>121</v>
      </c>
      <c r="H54" s="59" t="n">
        <v>144</v>
      </c>
      <c r="I54" s="68" t="n">
        <f aca="false">IF(H54="","",G54-H54)</f>
        <v>-23</v>
      </c>
      <c r="J54" s="40" t="n">
        <f aca="false">IF(OR(D54="",D54+G54=0),"",D54/(D54+G54))</f>
        <v>0.789565217391304</v>
      </c>
      <c r="K54" s="40" t="n">
        <f aca="false">IF(E54="","",E54/(E54+H54))</f>
        <v>0.786032689450223</v>
      </c>
      <c r="L54" s="69" t="n">
        <f aca="false">IF(OR(K54="",J54=""),"",(J54-K54)*100)</f>
        <v>0.35325279410815</v>
      </c>
      <c r="M54" s="36" t="n">
        <v>4.76472965819998</v>
      </c>
      <c r="N54" s="36" t="n">
        <v>1.24641899187374</v>
      </c>
      <c r="O54" s="36" t="n">
        <f aca="false">SQRT(M54^2+N54^2)</f>
        <v>4.9250592909156</v>
      </c>
      <c r="P54" s="40" t="n">
        <f aca="false">IF(J54="","",MAX(0,J54-1.96*O54/100))</f>
        <v>0.693034055289359</v>
      </c>
      <c r="Q54" s="40" t="n">
        <f aca="false">IF(J54="","",MIN(1,J54+1.96*O54/100))</f>
        <v>0.88609637949325</v>
      </c>
      <c r="R54" s="32" t="str">
        <f aca="false">IF(L54="","",IF(ABS(L54)&lt;=O54,"Yes","No"))</f>
        <v>Yes</v>
      </c>
      <c r="S54" s="32" t="str">
        <f aca="false">IF(L54="","",IF(ABS(L54)&lt;=1.96*O54,"Yes","No"))</f>
        <v>Yes</v>
      </c>
      <c r="T54" s="59" t="n">
        <f aca="false">IF(D54="","",ROUND(SQRT(((D54+G54)*O54/100)^2+(J54*(D54+G54)*0.15591)^2),0))</f>
        <v>76</v>
      </c>
      <c r="U54" s="32"/>
    </row>
    <row r="55" customFormat="false" ht="15" hidden="false" customHeight="false" outlineLevel="0" collapsed="false">
      <c r="A55" s="32" t="s">
        <v>230</v>
      </c>
      <c r="B55" s="32" t="s">
        <v>232</v>
      </c>
      <c r="C55" s="32" t="s">
        <v>234</v>
      </c>
      <c r="D55" s="59" t="n">
        <v>404</v>
      </c>
      <c r="E55" s="59" t="n">
        <v>370</v>
      </c>
      <c r="F55" s="68" t="n">
        <f aca="false">IF(E55="","",D55-E55)</f>
        <v>34</v>
      </c>
      <c r="G55" s="59" t="n">
        <v>131</v>
      </c>
      <c r="H55" s="59" t="n">
        <v>139</v>
      </c>
      <c r="I55" s="68" t="n">
        <f aca="false">IF(H55="","",G55-H55)</f>
        <v>-8</v>
      </c>
      <c r="J55" s="40" t="n">
        <f aca="false">IF(OR(D55="",D55+G55=0),"",D55/(D55+G55))</f>
        <v>0.755140186915888</v>
      </c>
      <c r="K55" s="40" t="n">
        <f aca="false">IF(E55="","",E55/(E55+H55))</f>
        <v>0.726915520628684</v>
      </c>
      <c r="L55" s="69" t="n">
        <f aca="false">IF(OR(K55="",J55=""),"",(J55-K55)*100)</f>
        <v>2.82246662872041</v>
      </c>
      <c r="M55" s="36" t="n">
        <v>4.76472965819998</v>
      </c>
      <c r="N55" s="36" t="n">
        <v>1.24641899187374</v>
      </c>
      <c r="O55" s="36" t="n">
        <f aca="false">SQRT(M55^2+N55^2)</f>
        <v>4.9250592909156</v>
      </c>
      <c r="P55" s="40" t="n">
        <f aca="false">IF(J55="","",MAX(0,J55-1.96*O55/100))</f>
        <v>0.658609024813942</v>
      </c>
      <c r="Q55" s="40" t="n">
        <f aca="false">IF(J55="","",MIN(1,J55+1.96*O55/100))</f>
        <v>0.851671349017834</v>
      </c>
      <c r="R55" s="32" t="str">
        <f aca="false">IF(L55="","",IF(ABS(L55)&lt;=O55,"Yes","No"))</f>
        <v>Yes</v>
      </c>
      <c r="S55" s="32" t="str">
        <f aca="false">IF(L55="","",IF(ABS(L55)&lt;=1.96*O55,"Yes","No"))</f>
        <v>Yes</v>
      </c>
      <c r="T55" s="59" t="n">
        <f aca="false">IF(D55="","",ROUND(SQRT(((D55+G55)*O55/100)^2+(J55*(D55+G55)*0.15591)^2),0))</f>
        <v>68</v>
      </c>
      <c r="U55" s="32"/>
    </row>
    <row r="56" customFormat="false" ht="15" hidden="false" customHeight="false" outlineLevel="0" collapsed="false">
      <c r="A56" s="32" t="s">
        <v>230</v>
      </c>
      <c r="B56" s="32" t="s">
        <v>232</v>
      </c>
      <c r="C56" s="32" t="s">
        <v>235</v>
      </c>
      <c r="D56" s="59" t="n">
        <v>397</v>
      </c>
      <c r="E56" s="59" t="n">
        <v>401</v>
      </c>
      <c r="F56" s="68" t="n">
        <f aca="false">IF(E56="","",D56-E56)</f>
        <v>-4</v>
      </c>
      <c r="G56" s="59" t="n">
        <v>101</v>
      </c>
      <c r="H56" s="59" t="n">
        <v>117</v>
      </c>
      <c r="I56" s="68" t="n">
        <f aca="false">IF(H56="","",G56-H56)</f>
        <v>-16</v>
      </c>
      <c r="J56" s="40" t="n">
        <f aca="false">IF(OR(D56="",D56+G56=0),"",D56/(D56+G56))</f>
        <v>0.79718875502008</v>
      </c>
      <c r="K56" s="40" t="n">
        <f aca="false">IF(E56="","",E56/(E56+H56))</f>
        <v>0.774131274131274</v>
      </c>
      <c r="L56" s="69" t="n">
        <f aca="false">IF(OR(K56="",J56=""),"",(J56-K56)*100)</f>
        <v>2.30574808888062</v>
      </c>
      <c r="M56" s="36" t="n">
        <v>4.76472965819998</v>
      </c>
      <c r="N56" s="36" t="n">
        <v>1.24641899187374</v>
      </c>
      <c r="O56" s="36" t="n">
        <f aca="false">SQRT(M56^2+N56^2)</f>
        <v>4.9250592909156</v>
      </c>
      <c r="P56" s="40" t="n">
        <f aca="false">IF(J56="","",MAX(0,J56-1.96*O56/100))</f>
        <v>0.700657592918135</v>
      </c>
      <c r="Q56" s="40" t="n">
        <f aca="false">IF(J56="","",MIN(1,J56+1.96*O56/100))</f>
        <v>0.893719917122026</v>
      </c>
      <c r="R56" s="32" t="str">
        <f aca="false">IF(L56="","",IF(ABS(L56)&lt;=O56,"Yes","No"))</f>
        <v>Yes</v>
      </c>
      <c r="S56" s="32" t="str">
        <f aca="false">IF(L56="","",IF(ABS(L56)&lt;=1.96*O56,"Yes","No"))</f>
        <v>Yes</v>
      </c>
      <c r="T56" s="59" t="n">
        <f aca="false">IF(D56="","",ROUND(SQRT(((D56+G56)*O56/100)^2+(J56*(D56+G56)*0.15591)^2),0))</f>
        <v>67</v>
      </c>
      <c r="U56" s="32"/>
    </row>
    <row r="57" customFormat="false" ht="15" hidden="false" customHeight="false" outlineLevel="0" collapsed="false">
      <c r="A57" s="32" t="s">
        <v>230</v>
      </c>
      <c r="B57" s="32" t="s">
        <v>232</v>
      </c>
      <c r="C57" s="32" t="s">
        <v>236</v>
      </c>
      <c r="D57" s="59" t="n">
        <v>333</v>
      </c>
      <c r="E57" s="59" t="n">
        <v>341</v>
      </c>
      <c r="F57" s="68" t="n">
        <f aca="false">IF(E57="","",D57-E57)</f>
        <v>-8</v>
      </c>
      <c r="G57" s="59" t="n">
        <v>125</v>
      </c>
      <c r="H57" s="59" t="n">
        <v>128</v>
      </c>
      <c r="I57" s="68" t="n">
        <f aca="false">IF(H57="","",G57-H57)</f>
        <v>-3</v>
      </c>
      <c r="J57" s="40" t="n">
        <f aca="false">IF(OR(D57="",D57+G57=0),"",D57/(D57+G57))</f>
        <v>0.72707423580786</v>
      </c>
      <c r="K57" s="40" t="n">
        <f aca="false">IF(E57="","",E57/(E57+H57))</f>
        <v>0.727078891257996</v>
      </c>
      <c r="L57" s="69" t="n">
        <f aca="false">IF(OR(K57="",J57=""),"",(J57-K57)*100)</f>
        <v>-0.00046554501355045</v>
      </c>
      <c r="M57" s="36" t="n">
        <v>4.76472965819998</v>
      </c>
      <c r="N57" s="36" t="n">
        <v>1.24641899187374</v>
      </c>
      <c r="O57" s="36" t="n">
        <f aca="false">SQRT(M57^2+N57^2)</f>
        <v>4.9250592909156</v>
      </c>
      <c r="P57" s="40" t="n">
        <f aca="false">IF(J57="","",MAX(0,J57-1.96*O57/100))</f>
        <v>0.630543073705915</v>
      </c>
      <c r="Q57" s="40" t="n">
        <f aca="false">IF(J57="","",MIN(1,J57+1.96*O57/100))</f>
        <v>0.823605397909806</v>
      </c>
      <c r="R57" s="32" t="str">
        <f aca="false">IF(L57="","",IF(ABS(L57)&lt;=O57,"Yes","No"))</f>
        <v>Yes</v>
      </c>
      <c r="S57" s="32" t="str">
        <f aca="false">IF(L57="","",IF(ABS(L57)&lt;=1.96*O57,"Yes","No"))</f>
        <v>Yes</v>
      </c>
      <c r="T57" s="59" t="n">
        <f aca="false">IF(D57="","",ROUND(SQRT(((D57+G57)*O57/100)^2+(J57*(D57+G57)*0.15591)^2),0))</f>
        <v>57</v>
      </c>
      <c r="U57" s="32"/>
    </row>
    <row r="58" customFormat="false" ht="15" hidden="false" customHeight="false" outlineLevel="0" collapsed="false">
      <c r="A58" s="32" t="s">
        <v>230</v>
      </c>
      <c r="B58" s="32" t="s">
        <v>232</v>
      </c>
      <c r="C58" s="32" t="s">
        <v>237</v>
      </c>
      <c r="D58" s="59" t="n">
        <v>428</v>
      </c>
      <c r="E58" s="59" t="n">
        <v>423</v>
      </c>
      <c r="F58" s="68" t="n">
        <f aca="false">IF(E58="","",D58-E58)</f>
        <v>5</v>
      </c>
      <c r="G58" s="59" t="n">
        <v>101</v>
      </c>
      <c r="H58" s="59" t="n">
        <v>126</v>
      </c>
      <c r="I58" s="68" t="n">
        <f aca="false">IF(H58="","",G58-H58)</f>
        <v>-25</v>
      </c>
      <c r="J58" s="40" t="n">
        <f aca="false">IF(OR(D58="",D58+G58=0),"",D58/(D58+G58))</f>
        <v>0.809073724007561</v>
      </c>
      <c r="K58" s="40" t="n">
        <f aca="false">IF(E58="","",E58/(E58+H58))</f>
        <v>0.770491803278689</v>
      </c>
      <c r="L58" s="69" t="n">
        <f aca="false">IF(OR(K58="",J58=""),"",(J58-K58)*100)</f>
        <v>3.85819207288729</v>
      </c>
      <c r="M58" s="36" t="n">
        <v>4.76472965819998</v>
      </c>
      <c r="N58" s="36" t="n">
        <v>1.24641899187374</v>
      </c>
      <c r="O58" s="36" t="n">
        <f aca="false">SQRT(M58^2+N58^2)</f>
        <v>4.9250592909156</v>
      </c>
      <c r="P58" s="40" t="n">
        <f aca="false">IF(J58="","",MAX(0,J58-1.96*O58/100))</f>
        <v>0.712542561905616</v>
      </c>
      <c r="Q58" s="40" t="n">
        <f aca="false">IF(J58="","",MIN(1,J58+1.96*O58/100))</f>
        <v>0.905604886109507</v>
      </c>
      <c r="R58" s="32" t="str">
        <f aca="false">IF(L58="","",IF(ABS(L58)&lt;=O58,"Yes","No"))</f>
        <v>Yes</v>
      </c>
      <c r="S58" s="32" t="str">
        <f aca="false">IF(L58="","",IF(ABS(L58)&lt;=1.96*O58,"Yes","No"))</f>
        <v>Yes</v>
      </c>
      <c r="T58" s="59" t="n">
        <f aca="false">IF(D58="","",ROUND(SQRT(((D58+G58)*O58/100)^2+(J58*(D58+G58)*0.15591)^2),0))</f>
        <v>72</v>
      </c>
      <c r="U58" s="32"/>
    </row>
    <row r="59" customFormat="false" ht="15" hidden="false" customHeight="false" outlineLevel="0" collapsed="false">
      <c r="A59" s="32" t="s">
        <v>230</v>
      </c>
      <c r="B59" s="32" t="s">
        <v>232</v>
      </c>
      <c r="C59" s="32" t="s">
        <v>238</v>
      </c>
      <c r="D59" s="59" t="n">
        <v>423</v>
      </c>
      <c r="E59" s="59" t="n">
        <v>470</v>
      </c>
      <c r="F59" s="68" t="n">
        <f aca="false">IF(E59="","",D59-E59)</f>
        <v>-47</v>
      </c>
      <c r="G59" s="59" t="n">
        <v>158</v>
      </c>
      <c r="H59" s="59" t="n">
        <v>179</v>
      </c>
      <c r="I59" s="68" t="n">
        <f aca="false">IF(H59="","",G59-H59)</f>
        <v>-21</v>
      </c>
      <c r="J59" s="40" t="n">
        <f aca="false">IF(OR(D59="",D59+G59=0),"",D59/(D59+G59))</f>
        <v>0.728055077452668</v>
      </c>
      <c r="K59" s="40" t="n">
        <f aca="false">IF(E59="","",E59/(E59+H59))</f>
        <v>0.724191063174114</v>
      </c>
      <c r="L59" s="69" t="n">
        <f aca="false">IF(OR(K59="",J59=""),"",(J59-K59)*100)</f>
        <v>0.386401427855387</v>
      </c>
      <c r="M59" s="36" t="n">
        <v>4.76472965819998</v>
      </c>
      <c r="N59" s="36" t="n">
        <v>1.24641899187374</v>
      </c>
      <c r="O59" s="36" t="n">
        <f aca="false">SQRT(M59^2+N59^2)</f>
        <v>4.9250592909156</v>
      </c>
      <c r="P59" s="40" t="n">
        <f aca="false">IF(J59="","",MAX(0,J59-1.96*O59/100))</f>
        <v>0.631523915350722</v>
      </c>
      <c r="Q59" s="40" t="n">
        <f aca="false">IF(J59="","",MIN(1,J59+1.96*O59/100))</f>
        <v>0.824586239554614</v>
      </c>
      <c r="R59" s="32" t="str">
        <f aca="false">IF(L59="","",IF(ABS(L59)&lt;=O59,"Yes","No"))</f>
        <v>Yes</v>
      </c>
      <c r="S59" s="32" t="str">
        <f aca="false">IF(L59="","",IF(ABS(L59)&lt;=1.96*O59,"Yes","No"))</f>
        <v>Yes</v>
      </c>
      <c r="T59" s="59" t="n">
        <f aca="false">IF(D59="","",ROUND(SQRT(((D59+G59)*O59/100)^2+(J59*(D59+G59)*0.15591)^2),0))</f>
        <v>72</v>
      </c>
      <c r="U59" s="32"/>
    </row>
    <row r="60" customFormat="false" ht="15" hidden="false" customHeight="false" outlineLevel="0" collapsed="false">
      <c r="A60" s="32" t="s">
        <v>230</v>
      </c>
      <c r="B60" s="32" t="s">
        <v>232</v>
      </c>
      <c r="C60" s="32" t="s">
        <v>239</v>
      </c>
      <c r="D60" s="59" t="n">
        <v>816</v>
      </c>
      <c r="E60" s="59" t="n">
        <v>798</v>
      </c>
      <c r="F60" s="68" t="n">
        <f aca="false">IF(E60="","",D60-E60)</f>
        <v>18</v>
      </c>
      <c r="G60" s="59" t="n">
        <v>272</v>
      </c>
      <c r="H60" s="59" t="n">
        <v>252</v>
      </c>
      <c r="I60" s="68" t="n">
        <f aca="false">IF(H60="","",G60-H60)</f>
        <v>20</v>
      </c>
      <c r="J60" s="40" t="n">
        <f aca="false">IF(OR(D60="",D60+G60=0),"",D60/(D60+G60))</f>
        <v>0.75</v>
      </c>
      <c r="K60" s="40" t="n">
        <f aca="false">IF(E60="","",E60/(E60+H60))</f>
        <v>0.76</v>
      </c>
      <c r="L60" s="69" t="n">
        <f aca="false">IF(OR(K60="",J60=""),"",(J60-K60)*100)</f>
        <v>-1</v>
      </c>
      <c r="M60" s="36" t="n">
        <v>3.72127001395338</v>
      </c>
      <c r="N60" s="36" t="n">
        <v>1.24641899187374</v>
      </c>
      <c r="O60" s="36" t="n">
        <f aca="false">SQRT(M60^2+N60^2)</f>
        <v>3.92446312507229</v>
      </c>
      <c r="P60" s="40" t="n">
        <f aca="false">IF(J60="","",MAX(0,J60-1.96*O60/100))</f>
        <v>0.673080522748583</v>
      </c>
      <c r="Q60" s="40" t="n">
        <f aca="false">IF(J60="","",MIN(1,J60+1.96*O60/100))</f>
        <v>0.826919477251417</v>
      </c>
      <c r="R60" s="32" t="str">
        <f aca="false">IF(L60="","",IF(ABS(L60)&lt;=O60,"Yes","No"))</f>
        <v>Yes</v>
      </c>
      <c r="S60" s="32" t="str">
        <f aca="false">IF(L60="","",IF(ABS(L60)&lt;=1.96*O60,"Yes","No"))</f>
        <v>Yes</v>
      </c>
      <c r="T60" s="59" t="n">
        <f aca="false">IF(D60="","",ROUND(SQRT(((D60+G60)*O60/100)^2+(J60*(D60+G60)*0.09175)^2),0))</f>
        <v>86</v>
      </c>
      <c r="U60" s="32"/>
    </row>
    <row r="61" customFormat="false" ht="15" hidden="false" customHeight="false" outlineLevel="0" collapsed="false">
      <c r="A61" s="32" t="s">
        <v>230</v>
      </c>
      <c r="B61" s="32" t="s">
        <v>232</v>
      </c>
      <c r="C61" s="32" t="s">
        <v>240</v>
      </c>
      <c r="D61" s="59" t="n">
        <v>378</v>
      </c>
      <c r="E61" s="59" t="n">
        <v>386</v>
      </c>
      <c r="F61" s="68" t="n">
        <f aca="false">IF(E61="","",D61-E61)</f>
        <v>-8</v>
      </c>
      <c r="G61" s="59" t="n">
        <v>185</v>
      </c>
      <c r="H61" s="59" t="n">
        <v>215</v>
      </c>
      <c r="I61" s="68" t="n">
        <f aca="false">IF(H61="","",G61-H61)</f>
        <v>-30</v>
      </c>
      <c r="J61" s="40" t="n">
        <f aca="false">IF(OR(D61="",D61+G61=0),"",D61/(D61+G61))</f>
        <v>0.671403197158082</v>
      </c>
      <c r="K61" s="40" t="n">
        <f aca="false">IF(E61="","",E61/(E61+H61))</f>
        <v>0.642262895174709</v>
      </c>
      <c r="L61" s="69" t="n">
        <f aca="false">IF(OR(K61="",J61=""),"",(J61-K61)*100)</f>
        <v>2.91403019833729</v>
      </c>
      <c r="M61" s="36" t="n">
        <v>4.76472965819998</v>
      </c>
      <c r="N61" s="36" t="n">
        <v>1.24641899187374</v>
      </c>
      <c r="O61" s="36" t="n">
        <f aca="false">SQRT(M61^2+N61^2)</f>
        <v>4.9250592909156</v>
      </c>
      <c r="P61" s="40" t="n">
        <f aca="false">IF(J61="","",MAX(0,J61-1.96*O61/100))</f>
        <v>0.574872035056136</v>
      </c>
      <c r="Q61" s="40" t="n">
        <f aca="false">IF(J61="","",MIN(1,J61+1.96*O61/100))</f>
        <v>0.767934359260027</v>
      </c>
      <c r="R61" s="32" t="str">
        <f aca="false">IF(L61="","",IF(ABS(L61)&lt;=O61,"Yes","No"))</f>
        <v>Yes</v>
      </c>
      <c r="S61" s="32" t="str">
        <f aca="false">IF(L61="","",IF(ABS(L61)&lt;=1.96*O61,"Yes","No"))</f>
        <v>Yes</v>
      </c>
      <c r="T61" s="59" t="n">
        <f aca="false">IF(D61="","",ROUND(SQRT(((D61+G61)*O61/100)^2+(J61*(D61+G61)*0.15591)^2),0))</f>
        <v>65</v>
      </c>
      <c r="U61" s="32"/>
    </row>
    <row r="62" customFormat="false" ht="15" hidden="false" customHeight="false" outlineLevel="0" collapsed="false">
      <c r="A62" s="32" t="s">
        <v>230</v>
      </c>
      <c r="B62" s="32" t="s">
        <v>232</v>
      </c>
      <c r="C62" s="32" t="s">
        <v>241</v>
      </c>
      <c r="D62" s="59" t="n">
        <v>645</v>
      </c>
      <c r="E62" s="59" t="n">
        <v>627</v>
      </c>
      <c r="F62" s="68" t="n">
        <f aca="false">IF(E62="","",D62-E62)</f>
        <v>18</v>
      </c>
      <c r="G62" s="59" t="n">
        <v>377</v>
      </c>
      <c r="H62" s="59" t="n">
        <v>374</v>
      </c>
      <c r="I62" s="68" t="n">
        <f aca="false">IF(H62="","",G62-H62)</f>
        <v>3</v>
      </c>
      <c r="J62" s="40" t="n">
        <f aca="false">IF(OR(D62="",D62+G62=0),"",D62/(D62+G62))</f>
        <v>0.631115459882583</v>
      </c>
      <c r="K62" s="40" t="n">
        <f aca="false">IF(E62="","",E62/(E62+H62))</f>
        <v>0.626373626373626</v>
      </c>
      <c r="L62" s="69" t="n">
        <f aca="false">IF(OR(K62="",J62=""),"",(J62-K62)*100)</f>
        <v>0.474183350895685</v>
      </c>
      <c r="M62" s="36" t="n">
        <v>3.72127001395338</v>
      </c>
      <c r="N62" s="36" t="n">
        <v>1.24641899187374</v>
      </c>
      <c r="O62" s="36" t="n">
        <f aca="false">SQRT(M62^2+N62^2)</f>
        <v>3.92446312507229</v>
      </c>
      <c r="P62" s="40" t="n">
        <f aca="false">IF(J62="","",MAX(0,J62-1.96*O62/100))</f>
        <v>0.554195982631166</v>
      </c>
      <c r="Q62" s="40" t="n">
        <f aca="false">IF(J62="","",MIN(1,J62+1.96*O62/100))</f>
        <v>0.708034937134</v>
      </c>
      <c r="R62" s="32" t="str">
        <f aca="false">IF(L62="","",IF(ABS(L62)&lt;=O62,"Yes","No"))</f>
        <v>Yes</v>
      </c>
      <c r="S62" s="32" t="str">
        <f aca="false">IF(L62="","",IF(ABS(L62)&lt;=1.96*O62,"Yes","No"))</f>
        <v>Yes</v>
      </c>
      <c r="T62" s="59" t="n">
        <f aca="false">IF(D62="","",ROUND(SQRT(((D62+G62)*O62/100)^2+(J62*(D62+G62)*0.09175)^2),0))</f>
        <v>71</v>
      </c>
      <c r="U62" s="32"/>
    </row>
    <row r="63" customFormat="false" ht="15" hidden="false" customHeight="false" outlineLevel="0" collapsed="false">
      <c r="A63" s="32" t="s">
        <v>230</v>
      </c>
      <c r="B63" s="32" t="s">
        <v>232</v>
      </c>
      <c r="C63" s="32" t="s">
        <v>242</v>
      </c>
      <c r="D63" s="59" t="n">
        <v>438</v>
      </c>
      <c r="E63" s="59" t="n">
        <v>448</v>
      </c>
      <c r="F63" s="68" t="n">
        <f aca="false">IF(E63="","",D63-E63)</f>
        <v>-10</v>
      </c>
      <c r="G63" s="59" t="n">
        <v>255</v>
      </c>
      <c r="H63" s="59" t="n">
        <v>264</v>
      </c>
      <c r="I63" s="68" t="n">
        <f aca="false">IF(H63="","",G63-H63)</f>
        <v>-9</v>
      </c>
      <c r="J63" s="40" t="n">
        <f aca="false">IF(OR(D63="",D63+G63=0),"",D63/(D63+G63))</f>
        <v>0.632034632034632</v>
      </c>
      <c r="K63" s="40" t="n">
        <f aca="false">IF(E63="","",E63/(E63+H63))</f>
        <v>0.629213483146067</v>
      </c>
      <c r="L63" s="69" t="n">
        <f aca="false">IF(OR(K63="",J63=""),"",(J63-K63)*100)</f>
        <v>0.282114888856466</v>
      </c>
      <c r="M63" s="36" t="n">
        <v>4.76472965819998</v>
      </c>
      <c r="N63" s="36" t="n">
        <v>1.24641899187374</v>
      </c>
      <c r="O63" s="36" t="n">
        <f aca="false">SQRT(M63^2+N63^2)</f>
        <v>4.9250592909156</v>
      </c>
      <c r="P63" s="40" t="n">
        <f aca="false">IF(J63="","",MAX(0,J63-1.96*O63/100))</f>
        <v>0.535503469932686</v>
      </c>
      <c r="Q63" s="40" t="n">
        <f aca="false">IF(J63="","",MIN(1,J63+1.96*O63/100))</f>
        <v>0.728565794136578</v>
      </c>
      <c r="R63" s="32" t="str">
        <f aca="false">IF(L63="","",IF(ABS(L63)&lt;=O63,"Yes","No"))</f>
        <v>Yes</v>
      </c>
      <c r="S63" s="32" t="str">
        <f aca="false">IF(L63="","",IF(ABS(L63)&lt;=1.96*O63,"Yes","No"))</f>
        <v>Yes</v>
      </c>
      <c r="T63" s="59" t="n">
        <f aca="false">IF(D63="","",ROUND(SQRT(((D63+G63)*O63/100)^2+(J63*(D63+G63)*0.15591)^2),0))</f>
        <v>76</v>
      </c>
      <c r="U63" s="32"/>
    </row>
    <row r="64" customFormat="false" ht="15" hidden="false" customHeight="false" outlineLevel="0" collapsed="false">
      <c r="A64" s="32" t="s">
        <v>230</v>
      </c>
      <c r="B64" s="32" t="s">
        <v>232</v>
      </c>
      <c r="C64" s="32" t="s">
        <v>243</v>
      </c>
      <c r="D64" s="59" t="n">
        <v>458</v>
      </c>
      <c r="E64" s="59" t="n">
        <v>478</v>
      </c>
      <c r="F64" s="68" t="n">
        <f aca="false">IF(E64="","",D64-E64)</f>
        <v>-20</v>
      </c>
      <c r="G64" s="59" t="n">
        <v>179</v>
      </c>
      <c r="H64" s="59" t="n">
        <v>197</v>
      </c>
      <c r="I64" s="68" t="n">
        <f aca="false">IF(H64="","",G64-H64)</f>
        <v>-18</v>
      </c>
      <c r="J64" s="40" t="n">
        <f aca="false">IF(OR(D64="",D64+G64=0),"",D64/(D64+G64))</f>
        <v>0.718995290423862</v>
      </c>
      <c r="K64" s="40" t="n">
        <f aca="false">IF(E64="","",E64/(E64+H64))</f>
        <v>0.708148148148148</v>
      </c>
      <c r="L64" s="69" t="n">
        <f aca="false">IF(OR(K64="",J64=""),"",(J64-K64)*100)</f>
        <v>1.08471422757137</v>
      </c>
      <c r="M64" s="36" t="n">
        <v>4.76472965819998</v>
      </c>
      <c r="N64" s="36" t="n">
        <v>1.24641899187374</v>
      </c>
      <c r="O64" s="36" t="n">
        <f aca="false">SQRT(M64^2+N64^2)</f>
        <v>4.9250592909156</v>
      </c>
      <c r="P64" s="40" t="n">
        <f aca="false">IF(J64="","",MAX(0,J64-1.96*O64/100))</f>
        <v>0.622464128321916</v>
      </c>
      <c r="Q64" s="40" t="n">
        <f aca="false">IF(J64="","",MIN(1,J64+1.96*O64/100))</f>
        <v>0.815526452525808</v>
      </c>
      <c r="R64" s="32" t="str">
        <f aca="false">IF(L64="","",IF(ABS(L64)&lt;=O64,"Yes","No"))</f>
        <v>Yes</v>
      </c>
      <c r="S64" s="32" t="str">
        <f aca="false">IF(L64="","",IF(ABS(L64)&lt;=1.96*O64,"Yes","No"))</f>
        <v>Yes</v>
      </c>
      <c r="T64" s="59" t="n">
        <f aca="false">IF(D64="","",ROUND(SQRT(((D64+G64)*O64/100)^2+(J64*(D64+G64)*0.15591)^2),0))</f>
        <v>78</v>
      </c>
      <c r="U64" s="32"/>
    </row>
    <row r="65" customFormat="false" ht="15" hidden="false" customHeight="false" outlineLevel="0" collapsed="false">
      <c r="A65" s="32" t="s">
        <v>230</v>
      </c>
      <c r="B65" s="32" t="s">
        <v>232</v>
      </c>
      <c r="C65" s="32" t="s">
        <v>244</v>
      </c>
      <c r="D65" s="59" t="n">
        <v>678</v>
      </c>
      <c r="E65" s="59" t="n">
        <v>613</v>
      </c>
      <c r="F65" s="68" t="n">
        <f aca="false">IF(E65="","",D65-E65)</f>
        <v>65</v>
      </c>
      <c r="G65" s="59" t="n">
        <v>252</v>
      </c>
      <c r="H65" s="59" t="n">
        <v>277</v>
      </c>
      <c r="I65" s="68" t="n">
        <f aca="false">IF(H65="","",G65-H65)</f>
        <v>-25</v>
      </c>
      <c r="J65" s="40" t="n">
        <f aca="false">IF(OR(D65="",D65+G65=0),"",D65/(D65+G65))</f>
        <v>0.729032258064516</v>
      </c>
      <c r="K65" s="40" t="n">
        <f aca="false">IF(E65="","",E65/(E65+H65))</f>
        <v>0.68876404494382</v>
      </c>
      <c r="L65" s="69" t="n">
        <f aca="false">IF(OR(K65="",J65=""),"",(J65-K65)*100)</f>
        <v>4.02682131206958</v>
      </c>
      <c r="M65" s="36" t="n">
        <v>3.72127001395338</v>
      </c>
      <c r="N65" s="36" t="n">
        <v>1.24641899187374</v>
      </c>
      <c r="O65" s="36" t="n">
        <f aca="false">SQRT(M65^2+N65^2)</f>
        <v>3.92446312507229</v>
      </c>
      <c r="P65" s="40" t="n">
        <f aca="false">IF(J65="","",MAX(0,J65-1.96*O65/100))</f>
        <v>0.652112780813099</v>
      </c>
      <c r="Q65" s="40" t="n">
        <f aca="false">IF(J65="","",MIN(1,J65+1.96*O65/100))</f>
        <v>0.805951735315933</v>
      </c>
      <c r="R65" s="32" t="str">
        <f aca="false">IF(L65="","",IF(ABS(L65)&lt;=O65,"Yes","No"))</f>
        <v>No</v>
      </c>
      <c r="S65" s="32" t="str">
        <f aca="false">IF(L65="","",IF(ABS(L65)&lt;=1.96*O65,"Yes","No"))</f>
        <v>Yes</v>
      </c>
      <c r="T65" s="59" t="n">
        <f aca="false">IF(D65="","",ROUND(SQRT(((D65+G65)*O65/100)^2+(J65*(D65+G65)*0.09175)^2),0))</f>
        <v>72</v>
      </c>
      <c r="U65" s="32"/>
    </row>
    <row r="66" customFormat="false" ht="15" hidden="false" customHeight="false" outlineLevel="0" collapsed="false">
      <c r="A66" s="32" t="s">
        <v>230</v>
      </c>
      <c r="B66" s="32" t="s">
        <v>232</v>
      </c>
      <c r="C66" s="32" t="s">
        <v>245</v>
      </c>
      <c r="D66" s="59" t="n">
        <v>409</v>
      </c>
      <c r="E66" s="59" t="n">
        <v>422</v>
      </c>
      <c r="F66" s="68" t="n">
        <f aca="false">IF(E66="","",D66-E66)</f>
        <v>-13</v>
      </c>
      <c r="G66" s="59" t="n">
        <v>244</v>
      </c>
      <c r="H66" s="59" t="n">
        <v>251</v>
      </c>
      <c r="I66" s="68" t="n">
        <f aca="false">IF(H66="","",G66-H66)</f>
        <v>-7</v>
      </c>
      <c r="J66" s="40" t="n">
        <f aca="false">IF(OR(D66="",D66+G66=0),"",D66/(D66+G66))</f>
        <v>0.626339969372129</v>
      </c>
      <c r="K66" s="40" t="n">
        <f aca="false">IF(E66="","",E66/(E66+H66))</f>
        <v>0.62704309063893</v>
      </c>
      <c r="L66" s="69" t="n">
        <f aca="false">IF(OR(K66="",J66=""),"",(J66-K66)*100)</f>
        <v>-0.0703121266801499</v>
      </c>
      <c r="M66" s="36" t="n">
        <v>4.76472965819998</v>
      </c>
      <c r="N66" s="36" t="n">
        <v>1.24641899187374</v>
      </c>
      <c r="O66" s="36" t="n">
        <f aca="false">SQRT(M66^2+N66^2)</f>
        <v>4.9250592909156</v>
      </c>
      <c r="P66" s="40" t="n">
        <f aca="false">IF(J66="","",MAX(0,J66-1.96*O66/100))</f>
        <v>0.529808807270183</v>
      </c>
      <c r="Q66" s="40" t="n">
        <f aca="false">IF(J66="","",MIN(1,J66+1.96*O66/100))</f>
        <v>0.722871131474074</v>
      </c>
      <c r="R66" s="32" t="str">
        <f aca="false">IF(L66="","",IF(ABS(L66)&lt;=O66,"Yes","No"))</f>
        <v>Yes</v>
      </c>
      <c r="S66" s="32" t="str">
        <f aca="false">IF(L66="","",IF(ABS(L66)&lt;=1.96*O66,"Yes","No"))</f>
        <v>Yes</v>
      </c>
      <c r="T66" s="59" t="n">
        <f aca="false">IF(D66="","",ROUND(SQRT(((D66+G66)*O66/100)^2+(J66*(D66+G66)*0.15591)^2),0))</f>
        <v>71</v>
      </c>
      <c r="U66" s="32"/>
    </row>
    <row r="67" customFormat="false" ht="15" hidden="false" customHeight="false" outlineLevel="0" collapsed="false">
      <c r="A67" s="32" t="s">
        <v>230</v>
      </c>
      <c r="B67" s="32" t="s">
        <v>232</v>
      </c>
      <c r="C67" s="32" t="s">
        <v>246</v>
      </c>
      <c r="D67" s="59" t="n">
        <v>443</v>
      </c>
      <c r="E67" s="59" t="n">
        <v>426</v>
      </c>
      <c r="F67" s="68" t="n">
        <f aca="false">IF(E67="","",D67-E67)</f>
        <v>17</v>
      </c>
      <c r="G67" s="59" t="n">
        <v>302</v>
      </c>
      <c r="H67" s="59" t="n">
        <v>320</v>
      </c>
      <c r="I67" s="68" t="n">
        <f aca="false">IF(H67="","",G67-H67)</f>
        <v>-18</v>
      </c>
      <c r="J67" s="40" t="n">
        <f aca="false">IF(OR(D67="",D67+G67=0),"",D67/(D67+G67))</f>
        <v>0.594630872483221</v>
      </c>
      <c r="K67" s="40" t="n">
        <f aca="false">IF(E67="","",E67/(E67+H67))</f>
        <v>0.571045576407507</v>
      </c>
      <c r="L67" s="69" t="n">
        <f aca="false">IF(OR(K67="",J67=""),"",(J67-K67)*100)</f>
        <v>2.35852960757147</v>
      </c>
      <c r="M67" s="36" t="n">
        <v>3.72127001395338</v>
      </c>
      <c r="N67" s="36" t="n">
        <v>1.24641899187374</v>
      </c>
      <c r="O67" s="36" t="n">
        <f aca="false">SQRT(M67^2+N67^2)</f>
        <v>3.92446312507229</v>
      </c>
      <c r="P67" s="40" t="n">
        <f aca="false">IF(J67="","",MAX(0,J67-1.96*O67/100))</f>
        <v>0.517711395231805</v>
      </c>
      <c r="Q67" s="40" t="n">
        <f aca="false">IF(J67="","",MIN(1,J67+1.96*O67/100))</f>
        <v>0.671550349734638</v>
      </c>
      <c r="R67" s="32" t="str">
        <f aca="false">IF(L67="","",IF(ABS(L67)&lt;=O67,"Yes","No"))</f>
        <v>Yes</v>
      </c>
      <c r="S67" s="32" t="str">
        <f aca="false">IF(L67="","",IF(ABS(L67)&lt;=1.96*O67,"Yes","No"))</f>
        <v>Yes</v>
      </c>
      <c r="T67" s="59" t="n">
        <f aca="false">IF(D67="","",ROUND(SQRT(((D67+G67)*O67/100)^2+(J67*(D67+G67)*0.09175)^2),0))</f>
        <v>50</v>
      </c>
      <c r="U67" s="32"/>
    </row>
    <row r="68" customFormat="false" ht="15" hidden="false" customHeight="false" outlineLevel="0" collapsed="false">
      <c r="A68" s="32" t="s">
        <v>230</v>
      </c>
      <c r="B68" s="32" t="s">
        <v>232</v>
      </c>
      <c r="C68" s="32" t="s">
        <v>247</v>
      </c>
      <c r="D68" s="59" t="n">
        <v>469</v>
      </c>
      <c r="E68" s="59" t="n">
        <v>467</v>
      </c>
      <c r="F68" s="68" t="n">
        <f aca="false">IF(E68="","",D68-E68)</f>
        <v>2</v>
      </c>
      <c r="G68" s="59" t="n">
        <v>238</v>
      </c>
      <c r="H68" s="59" t="n">
        <v>261</v>
      </c>
      <c r="I68" s="68" t="n">
        <f aca="false">IF(H68="","",G68-H68)</f>
        <v>-23</v>
      </c>
      <c r="J68" s="40" t="n">
        <f aca="false">IF(OR(D68="",D68+G68=0),"",D68/(D68+G68))</f>
        <v>0.663366336633663</v>
      </c>
      <c r="K68" s="40" t="n">
        <f aca="false">IF(E68="","",E68/(E68+H68))</f>
        <v>0.641483516483517</v>
      </c>
      <c r="L68" s="69" t="n">
        <f aca="false">IF(OR(K68="",J68=""),"",(J68-K68)*100)</f>
        <v>2.18828201501469</v>
      </c>
      <c r="M68" s="36" t="n">
        <v>4.76472965819998</v>
      </c>
      <c r="N68" s="36" t="n">
        <v>1.24641899187374</v>
      </c>
      <c r="O68" s="36" t="n">
        <f aca="false">SQRT(M68^2+N68^2)</f>
        <v>4.9250592909156</v>
      </c>
      <c r="P68" s="40" t="n">
        <f aca="false">IF(J68="","",MAX(0,J68-1.96*O68/100))</f>
        <v>0.566835174531718</v>
      </c>
      <c r="Q68" s="40" t="n">
        <f aca="false">IF(J68="","",MIN(1,J68+1.96*O68/100))</f>
        <v>0.759897498735609</v>
      </c>
      <c r="R68" s="32" t="str">
        <f aca="false">IF(L68="","",IF(ABS(L68)&lt;=O68,"Yes","No"))</f>
        <v>Yes</v>
      </c>
      <c r="S68" s="32" t="str">
        <f aca="false">IF(L68="","",IF(ABS(L68)&lt;=1.96*O68,"Yes","No"))</f>
        <v>Yes</v>
      </c>
      <c r="T68" s="59" t="n">
        <f aca="false">IF(D68="","",ROUND(SQRT(((D68+G68)*O68/100)^2+(J68*(D68+G68)*0.15591)^2),0))</f>
        <v>81</v>
      </c>
      <c r="U68" s="32"/>
    </row>
    <row r="69" customFormat="false" ht="15" hidden="false" customHeight="false" outlineLevel="0" collapsed="false">
      <c r="A69" s="32" t="s">
        <v>230</v>
      </c>
      <c r="B69" s="32" t="s">
        <v>232</v>
      </c>
      <c r="C69" s="32" t="s">
        <v>248</v>
      </c>
      <c r="D69" s="59" t="n">
        <v>495</v>
      </c>
      <c r="E69" s="59" t="n">
        <v>496</v>
      </c>
      <c r="F69" s="68" t="n">
        <f aca="false">IF(E69="","",D69-E69)</f>
        <v>-1</v>
      </c>
      <c r="G69" s="59" t="n">
        <v>132</v>
      </c>
      <c r="H69" s="59" t="n">
        <v>148</v>
      </c>
      <c r="I69" s="68" t="n">
        <f aca="false">IF(H69="","",G69-H69)</f>
        <v>-16</v>
      </c>
      <c r="J69" s="40" t="n">
        <f aca="false">IF(OR(D69="",D69+G69=0),"",D69/(D69+G69))</f>
        <v>0.789473684210526</v>
      </c>
      <c r="K69" s="40" t="n">
        <f aca="false">IF(E69="","",E69/(E69+H69))</f>
        <v>0.770186335403727</v>
      </c>
      <c r="L69" s="69" t="n">
        <f aca="false">IF(OR(K69="",J69=""),"",(J69-K69)*100)</f>
        <v>1.92873488067996</v>
      </c>
      <c r="M69" s="36" t="n">
        <v>4.76472965819998</v>
      </c>
      <c r="N69" s="36" t="n">
        <v>1.24641899187374</v>
      </c>
      <c r="O69" s="36" t="n">
        <f aca="false">SQRT(M69^2+N69^2)</f>
        <v>4.9250592909156</v>
      </c>
      <c r="P69" s="40" t="n">
        <f aca="false">IF(J69="","",MAX(0,J69-1.96*O69/100))</f>
        <v>0.692942522108581</v>
      </c>
      <c r="Q69" s="40" t="n">
        <f aca="false">IF(J69="","",MIN(1,J69+1.96*O69/100))</f>
        <v>0.886004846312472</v>
      </c>
      <c r="R69" s="32" t="str">
        <f aca="false">IF(L69="","",IF(ABS(L69)&lt;=O69,"Yes","No"))</f>
        <v>Yes</v>
      </c>
      <c r="S69" s="32" t="str">
        <f aca="false">IF(L69="","",IF(ABS(L69)&lt;=1.96*O69,"Yes","No"))</f>
        <v>Yes</v>
      </c>
      <c r="T69" s="59" t="n">
        <f aca="false">IF(D69="","",ROUND(SQRT(((D69+G69)*O69/100)^2+(J69*(D69+G69)*0.15591)^2),0))</f>
        <v>83</v>
      </c>
      <c r="U69" s="32"/>
    </row>
    <row r="70" customFormat="false" ht="15" hidden="false" customHeight="false" outlineLevel="0" collapsed="false">
      <c r="A70" s="32" t="s">
        <v>230</v>
      </c>
      <c r="B70" s="32" t="s">
        <v>232</v>
      </c>
      <c r="C70" s="32" t="s">
        <v>249</v>
      </c>
      <c r="D70" s="59" t="n">
        <v>358</v>
      </c>
      <c r="E70" s="59" t="n">
        <v>360</v>
      </c>
      <c r="F70" s="68" t="n">
        <f aca="false">IF(E70="","",D70-E70)</f>
        <v>-2</v>
      </c>
      <c r="G70" s="59" t="n">
        <v>158</v>
      </c>
      <c r="H70" s="59" t="n">
        <v>174</v>
      </c>
      <c r="I70" s="68" t="n">
        <f aca="false">IF(H70="","",G70-H70)</f>
        <v>-16</v>
      </c>
      <c r="J70" s="40" t="n">
        <f aca="false">IF(OR(D70="",D70+G70=0),"",D70/(D70+G70))</f>
        <v>0.693798449612403</v>
      </c>
      <c r="K70" s="40" t="n">
        <f aca="false">IF(E70="","",E70/(E70+H70))</f>
        <v>0.674157303370787</v>
      </c>
      <c r="L70" s="69" t="n">
        <f aca="false">IF(OR(K70="",J70=""),"",(J70-K70)*100)</f>
        <v>1.96411462416166</v>
      </c>
      <c r="M70" s="36" t="n">
        <v>4.76472965819998</v>
      </c>
      <c r="N70" s="36" t="n">
        <v>1.24641899187374</v>
      </c>
      <c r="O70" s="36" t="n">
        <f aca="false">SQRT(M70^2+N70^2)</f>
        <v>4.9250592909156</v>
      </c>
      <c r="P70" s="40" t="n">
        <f aca="false">IF(J70="","",MAX(0,J70-1.96*O70/100))</f>
        <v>0.597267287510457</v>
      </c>
      <c r="Q70" s="40" t="n">
        <f aca="false">IF(J70="","",MIN(1,J70+1.96*O70/100))</f>
        <v>0.790329611714349</v>
      </c>
      <c r="R70" s="32" t="str">
        <f aca="false">IF(L70="","",IF(ABS(L70)&lt;=O70,"Yes","No"))</f>
        <v>Yes</v>
      </c>
      <c r="S70" s="32" t="str">
        <f aca="false">IF(L70="","",IF(ABS(L70)&lt;=1.96*O70,"Yes","No"))</f>
        <v>Yes</v>
      </c>
      <c r="T70" s="59" t="n">
        <f aca="false">IF(D70="","",ROUND(SQRT(((D70+G70)*O70/100)^2+(J70*(D70+G70)*0.15591)^2),0))</f>
        <v>61</v>
      </c>
      <c r="U70" s="32"/>
    </row>
    <row r="71" customFormat="false" ht="15" hidden="false" customHeight="false" outlineLevel="0" collapsed="false">
      <c r="A71" s="32" t="s">
        <v>230</v>
      </c>
      <c r="B71" s="32" t="s">
        <v>232</v>
      </c>
      <c r="C71" s="32" t="s">
        <v>250</v>
      </c>
      <c r="D71" s="59" t="n">
        <v>442</v>
      </c>
      <c r="E71" s="59" t="n">
        <v>457</v>
      </c>
      <c r="F71" s="68" t="n">
        <f aca="false">IF(E71="","",D71-E71)</f>
        <v>-15</v>
      </c>
      <c r="G71" s="59" t="n">
        <v>202</v>
      </c>
      <c r="H71" s="59" t="n">
        <v>203</v>
      </c>
      <c r="I71" s="68" t="n">
        <f aca="false">IF(H71="","",G71-H71)</f>
        <v>-1</v>
      </c>
      <c r="J71" s="40" t="n">
        <f aca="false">IF(OR(D71="",D71+G71=0),"",D71/(D71+G71))</f>
        <v>0.686335403726708</v>
      </c>
      <c r="K71" s="40" t="n">
        <f aca="false">IF(E71="","",E71/(E71+H71))</f>
        <v>0.692424242424242</v>
      </c>
      <c r="L71" s="69" t="n">
        <f aca="false">IF(OR(K71="",J71=""),"",(J71-K71)*100)</f>
        <v>-0.608883869753429</v>
      </c>
      <c r="M71" s="36" t="n">
        <v>4.76472965819998</v>
      </c>
      <c r="N71" s="36" t="n">
        <v>1.24641899187374</v>
      </c>
      <c r="O71" s="36" t="n">
        <f aca="false">SQRT(M71^2+N71^2)</f>
        <v>4.9250592909156</v>
      </c>
      <c r="P71" s="40" t="n">
        <f aca="false">IF(J71="","",MAX(0,J71-1.96*O71/100))</f>
        <v>0.589804241624762</v>
      </c>
      <c r="Q71" s="40" t="n">
        <f aca="false">IF(J71="","",MIN(1,J71+1.96*O71/100))</f>
        <v>0.782866565828654</v>
      </c>
      <c r="R71" s="32" t="str">
        <f aca="false">IF(L71="","",IF(ABS(L71)&lt;=O71,"Yes","No"))</f>
        <v>Yes</v>
      </c>
      <c r="S71" s="32" t="str">
        <f aca="false">IF(L71="","",IF(ABS(L71)&lt;=1.96*O71,"Yes","No"))</f>
        <v>Yes</v>
      </c>
      <c r="T71" s="59" t="n">
        <f aca="false">IF(D71="","",ROUND(SQRT(((D71+G71)*O71/100)^2+(J71*(D71+G71)*0.15591)^2),0))</f>
        <v>76</v>
      </c>
      <c r="U71" s="32"/>
    </row>
    <row r="72" customFormat="false" ht="15" hidden="false" customHeight="false" outlineLevel="0" collapsed="false">
      <c r="A72" s="32" t="s">
        <v>230</v>
      </c>
      <c r="B72" s="32" t="s">
        <v>232</v>
      </c>
      <c r="C72" s="32" t="s">
        <v>251</v>
      </c>
      <c r="D72" s="59" t="n">
        <v>310</v>
      </c>
      <c r="E72" s="59" t="n">
        <v>323</v>
      </c>
      <c r="F72" s="68" t="n">
        <f aca="false">IF(E72="","",D72-E72)</f>
        <v>-13</v>
      </c>
      <c r="G72" s="59" t="n">
        <v>159</v>
      </c>
      <c r="H72" s="59" t="n">
        <v>136</v>
      </c>
      <c r="I72" s="68" t="n">
        <f aca="false">IF(H72="","",G72-H72)</f>
        <v>23</v>
      </c>
      <c r="J72" s="40" t="n">
        <f aca="false">IF(OR(D72="",D72+G72=0),"",D72/(D72+G72))</f>
        <v>0.660980810234542</v>
      </c>
      <c r="K72" s="40" t="n">
        <f aca="false">IF(E72="","",E72/(E72+H72))</f>
        <v>0.703703703703704</v>
      </c>
      <c r="L72" s="69" t="n">
        <f aca="false">IF(OR(K72="",J72=""),"",(J72-K72)*100)</f>
        <v>-4.27228934691621</v>
      </c>
      <c r="M72" s="36" t="n">
        <v>4.76472965819998</v>
      </c>
      <c r="N72" s="36" t="n">
        <v>1.24641899187374</v>
      </c>
      <c r="O72" s="36" t="n">
        <f aca="false">SQRT(M72^2+N72^2)</f>
        <v>4.9250592909156</v>
      </c>
      <c r="P72" s="40" t="n">
        <f aca="false">IF(J72="","",MAX(0,J72-1.96*O72/100))</f>
        <v>0.564449648132596</v>
      </c>
      <c r="Q72" s="40" t="n">
        <f aca="false">IF(J72="","",MIN(1,J72+1.96*O72/100))</f>
        <v>0.757511972336487</v>
      </c>
      <c r="R72" s="32" t="str">
        <f aca="false">IF(L72="","",IF(ABS(L72)&lt;=O72,"Yes","No"))</f>
        <v>Yes</v>
      </c>
      <c r="S72" s="32" t="str">
        <f aca="false">IF(L72="","",IF(ABS(L72)&lt;=1.96*O72,"Yes","No"))</f>
        <v>Yes</v>
      </c>
      <c r="T72" s="59" t="n">
        <f aca="false">IF(D72="","",ROUND(SQRT(((D72+G72)*O72/100)^2+(J72*(D72+G72)*0.15591)^2),0))</f>
        <v>54</v>
      </c>
      <c r="U72" s="32"/>
    </row>
    <row r="73" customFormat="false" ht="15" hidden="false" customHeight="false" outlineLevel="0" collapsed="false">
      <c r="A73" s="32" t="s">
        <v>230</v>
      </c>
      <c r="B73" s="32" t="s">
        <v>232</v>
      </c>
      <c r="C73" s="32" t="s">
        <v>252</v>
      </c>
      <c r="D73" s="59" t="n">
        <v>707</v>
      </c>
      <c r="E73" s="59" t="n">
        <v>707</v>
      </c>
      <c r="F73" s="68" t="n">
        <f aca="false">IF(E73="","",D73-E73)</f>
        <v>0</v>
      </c>
      <c r="G73" s="59" t="n">
        <v>308</v>
      </c>
      <c r="H73" s="59" t="n">
        <v>345</v>
      </c>
      <c r="I73" s="68" t="n">
        <f aca="false">IF(H73="","",G73-H73)</f>
        <v>-37</v>
      </c>
      <c r="J73" s="40" t="n">
        <f aca="false">IF(OR(D73="",D73+G73=0),"",D73/(D73+G73))</f>
        <v>0.696551724137931</v>
      </c>
      <c r="K73" s="40" t="n">
        <f aca="false">IF(E73="","",E73/(E73+H73))</f>
        <v>0.672053231939164</v>
      </c>
      <c r="L73" s="69" t="n">
        <f aca="false">IF(OR(K73="",J73=""),"",(J73-K73)*100)</f>
        <v>2.44984921987674</v>
      </c>
      <c r="M73" s="36" t="n">
        <v>3.72127001395338</v>
      </c>
      <c r="N73" s="36" t="n">
        <v>1.24641899187374</v>
      </c>
      <c r="O73" s="36" t="n">
        <f aca="false">SQRT(M73^2+N73^2)</f>
        <v>3.92446312507229</v>
      </c>
      <c r="P73" s="40" t="n">
        <f aca="false">IF(J73="","",MAX(0,J73-1.96*O73/100))</f>
        <v>0.619632246886514</v>
      </c>
      <c r="Q73" s="40" t="n">
        <f aca="false">IF(J73="","",MIN(1,J73+1.96*O73/100))</f>
        <v>0.773471201389348</v>
      </c>
      <c r="R73" s="32" t="str">
        <f aca="false">IF(L73="","",IF(ABS(L73)&lt;=O73,"Yes","No"))</f>
        <v>Yes</v>
      </c>
      <c r="S73" s="32" t="str">
        <f aca="false">IF(L73="","",IF(ABS(L73)&lt;=1.96*O73,"Yes","No"))</f>
        <v>Yes</v>
      </c>
      <c r="T73" s="59" t="n">
        <f aca="false">IF(D73="","",ROUND(SQRT(((D73+G73)*O73/100)^2+(J73*(D73+G73)*0.09175)^2),0))</f>
        <v>76</v>
      </c>
      <c r="U73" s="32"/>
    </row>
    <row r="74" customFormat="false" ht="15" hidden="false" customHeight="false" outlineLevel="0" collapsed="false">
      <c r="A74" s="32" t="s">
        <v>230</v>
      </c>
      <c r="B74" s="32" t="s">
        <v>232</v>
      </c>
      <c r="C74" s="32" t="s">
        <v>253</v>
      </c>
      <c r="D74" s="59" t="n">
        <v>809</v>
      </c>
      <c r="E74" s="59" t="n">
        <v>791</v>
      </c>
      <c r="F74" s="68" t="n">
        <f aca="false">IF(E74="","",D74-E74)</f>
        <v>18</v>
      </c>
      <c r="G74" s="59" t="n">
        <v>232</v>
      </c>
      <c r="H74" s="59" t="n">
        <v>315</v>
      </c>
      <c r="I74" s="68" t="n">
        <f aca="false">IF(H74="","",G74-H74)</f>
        <v>-83</v>
      </c>
      <c r="J74" s="40" t="n">
        <f aca="false">IF(OR(D74="",D74+G74=0),"",D74/(D74+G74))</f>
        <v>0.777137367915466</v>
      </c>
      <c r="K74" s="40" t="n">
        <f aca="false">IF(E74="","",E74/(E74+H74))</f>
        <v>0.715189873417722</v>
      </c>
      <c r="L74" s="69" t="n">
        <f aca="false">IF(OR(K74="",J74=""),"",(J74-K74)*100)</f>
        <v>6.19474944977444</v>
      </c>
      <c r="M74" s="36" t="n">
        <v>3.72127001395338</v>
      </c>
      <c r="N74" s="36" t="n">
        <v>1.24641899187374</v>
      </c>
      <c r="O74" s="36" t="n">
        <f aca="false">SQRT(M74^2+N74^2)</f>
        <v>3.92446312507229</v>
      </c>
      <c r="P74" s="40" t="n">
        <f aca="false">IF(J74="","",MAX(0,J74-1.96*O74/100))</f>
        <v>0.700217890664049</v>
      </c>
      <c r="Q74" s="40" t="n">
        <f aca="false">IF(J74="","",MIN(1,J74+1.96*O74/100))</f>
        <v>0.854056845166883</v>
      </c>
      <c r="R74" s="32" t="str">
        <f aca="false">IF(L74="","",IF(ABS(L74)&lt;=O74,"Yes","No"))</f>
        <v>No</v>
      </c>
      <c r="S74" s="32" t="str">
        <f aca="false">IF(L74="","",IF(ABS(L74)&lt;=1.96*O74,"Yes","No"))</f>
        <v>Yes</v>
      </c>
      <c r="T74" s="59" t="n">
        <f aca="false">IF(D74="","",ROUND(SQRT(((D74+G74)*O74/100)^2+(J74*(D74+G74)*0.09175)^2),0))</f>
        <v>85</v>
      </c>
      <c r="U74" s="32"/>
    </row>
    <row r="75" customFormat="false" ht="15" hidden="false" customHeight="false" outlineLevel="0" collapsed="false">
      <c r="A75" s="32" t="s">
        <v>230</v>
      </c>
      <c r="B75" s="32" t="s">
        <v>232</v>
      </c>
      <c r="C75" s="32" t="s">
        <v>254</v>
      </c>
      <c r="D75" s="59" t="n">
        <v>519</v>
      </c>
      <c r="E75" s="59" t="n">
        <v>508</v>
      </c>
      <c r="F75" s="68" t="n">
        <f aca="false">IF(E75="","",D75-E75)</f>
        <v>11</v>
      </c>
      <c r="G75" s="59" t="n">
        <v>292</v>
      </c>
      <c r="H75" s="59" t="n">
        <v>308</v>
      </c>
      <c r="I75" s="68" t="n">
        <f aca="false">IF(H75="","",G75-H75)</f>
        <v>-16</v>
      </c>
      <c r="J75" s="40" t="n">
        <f aca="false">IF(OR(D75="",D75+G75=0),"",D75/(D75+G75))</f>
        <v>0.639950678175092</v>
      </c>
      <c r="K75" s="40" t="n">
        <f aca="false">IF(E75="","",E75/(E75+H75))</f>
        <v>0.622549019607843</v>
      </c>
      <c r="L75" s="69" t="n">
        <f aca="false">IF(OR(K75="",J75=""),"",(J75-K75)*100)</f>
        <v>1.74016585672493</v>
      </c>
      <c r="M75" s="36" t="n">
        <v>3.72127001395338</v>
      </c>
      <c r="N75" s="36" t="n">
        <v>1.24641899187374</v>
      </c>
      <c r="O75" s="36" t="n">
        <f aca="false">SQRT(M75^2+N75^2)</f>
        <v>3.92446312507229</v>
      </c>
      <c r="P75" s="40" t="n">
        <f aca="false">IF(J75="","",MAX(0,J75-1.96*O75/100))</f>
        <v>0.563031200923676</v>
      </c>
      <c r="Q75" s="40" t="n">
        <f aca="false">IF(J75="","",MIN(1,J75+1.96*O75/100))</f>
        <v>0.716870155426509</v>
      </c>
      <c r="R75" s="32" t="str">
        <f aca="false">IF(L75="","",IF(ABS(L75)&lt;=O75,"Yes","No"))</f>
        <v>Yes</v>
      </c>
      <c r="S75" s="32" t="str">
        <f aca="false">IF(L75="","",IF(ABS(L75)&lt;=1.96*O75,"Yes","No"))</f>
        <v>Yes</v>
      </c>
      <c r="T75" s="59" t="n">
        <f aca="false">IF(D75="","",ROUND(SQRT(((D75+G75)*O75/100)^2+(J75*(D75+G75)*0.09175)^2),0))</f>
        <v>57</v>
      </c>
      <c r="U75" s="32"/>
    </row>
    <row r="76" customFormat="false" ht="15" hidden="false" customHeight="false" outlineLevel="0" collapsed="false">
      <c r="A76" s="32" t="s">
        <v>230</v>
      </c>
      <c r="B76" s="32" t="s">
        <v>232</v>
      </c>
      <c r="C76" s="32" t="s">
        <v>255</v>
      </c>
      <c r="D76" s="59" t="n">
        <v>662</v>
      </c>
      <c r="E76" s="59" t="n">
        <v>650</v>
      </c>
      <c r="F76" s="68" t="n">
        <f aca="false">IF(E76="","",D76-E76)</f>
        <v>12</v>
      </c>
      <c r="G76" s="59" t="n">
        <v>355</v>
      </c>
      <c r="H76" s="59" t="n">
        <v>361</v>
      </c>
      <c r="I76" s="68" t="n">
        <f aca="false">IF(H76="","",G76-H76)</f>
        <v>-6</v>
      </c>
      <c r="J76" s="40" t="n">
        <f aca="false">IF(OR(D76="",D76+G76=0),"",D76/(D76+G76))</f>
        <v>0.650934119960669</v>
      </c>
      <c r="K76" s="40" t="n">
        <f aca="false">IF(E76="","",E76/(E76+H76))</f>
        <v>0.642927794263106</v>
      </c>
      <c r="L76" s="69" t="n">
        <f aca="false">IF(OR(K76="",J76=""),"",(J76-K76)*100)</f>
        <v>0.800632569756277</v>
      </c>
      <c r="M76" s="36" t="n">
        <v>3.72127001395338</v>
      </c>
      <c r="N76" s="36" t="n">
        <v>1.24641899187374</v>
      </c>
      <c r="O76" s="36" t="n">
        <f aca="false">SQRT(M76^2+N76^2)</f>
        <v>3.92446312507229</v>
      </c>
      <c r="P76" s="40" t="n">
        <f aca="false">IF(J76="","",MAX(0,J76-1.96*O76/100))</f>
        <v>0.574014642709252</v>
      </c>
      <c r="Q76" s="40" t="n">
        <f aca="false">IF(J76="","",MIN(1,J76+1.96*O76/100))</f>
        <v>0.727853597212086</v>
      </c>
      <c r="R76" s="32" t="str">
        <f aca="false">IF(L76="","",IF(ABS(L76)&lt;=O76,"Yes","No"))</f>
        <v>Yes</v>
      </c>
      <c r="S76" s="32" t="str">
        <f aca="false">IF(L76="","",IF(ABS(L76)&lt;=1.96*O76,"Yes","No"))</f>
        <v>Yes</v>
      </c>
      <c r="T76" s="59" t="n">
        <f aca="false">IF(D76="","",ROUND(SQRT(((D76+G76)*O76/100)^2+(J76*(D76+G76)*0.09175)^2),0))</f>
        <v>73</v>
      </c>
      <c r="U76" s="32"/>
    </row>
    <row r="77" customFormat="false" ht="15" hidden="false" customHeight="false" outlineLevel="0" collapsed="false">
      <c r="A77" s="32" t="s">
        <v>230</v>
      </c>
      <c r="B77" s="32" t="s">
        <v>232</v>
      </c>
      <c r="C77" s="32" t="s">
        <v>256</v>
      </c>
      <c r="D77" s="59" t="n">
        <v>715</v>
      </c>
      <c r="E77" s="59" t="n">
        <v>691</v>
      </c>
      <c r="F77" s="68" t="n">
        <f aca="false">IF(E77="","",D77-E77)</f>
        <v>24</v>
      </c>
      <c r="G77" s="59" t="n">
        <v>373</v>
      </c>
      <c r="H77" s="59" t="n">
        <v>365</v>
      </c>
      <c r="I77" s="68" t="n">
        <f aca="false">IF(H77="","",G77-H77)</f>
        <v>8</v>
      </c>
      <c r="J77" s="40" t="n">
        <f aca="false">IF(OR(D77="",D77+G77=0),"",D77/(D77+G77))</f>
        <v>0.657169117647059</v>
      </c>
      <c r="K77" s="40" t="n">
        <f aca="false">IF(E77="","",E77/(E77+H77))</f>
        <v>0.654356060606061</v>
      </c>
      <c r="L77" s="69" t="n">
        <f aca="false">IF(OR(K77="",J77=""),"",(J77-K77)*100)</f>
        <v>0.281305704099832</v>
      </c>
      <c r="M77" s="36" t="n">
        <v>3.72127001395338</v>
      </c>
      <c r="N77" s="36" t="n">
        <v>1.24641899187374</v>
      </c>
      <c r="O77" s="36" t="n">
        <f aca="false">SQRT(M77^2+N77^2)</f>
        <v>3.92446312507229</v>
      </c>
      <c r="P77" s="40" t="n">
        <f aca="false">IF(J77="","",MAX(0,J77-1.96*O77/100))</f>
        <v>0.580249640395642</v>
      </c>
      <c r="Q77" s="40" t="n">
        <f aca="false">IF(J77="","",MIN(1,J77+1.96*O77/100))</f>
        <v>0.734088594898476</v>
      </c>
      <c r="R77" s="32" t="str">
        <f aca="false">IF(L77="","",IF(ABS(L77)&lt;=O77,"Yes","No"))</f>
        <v>Yes</v>
      </c>
      <c r="S77" s="32" t="str">
        <f aca="false">IF(L77="","",IF(ABS(L77)&lt;=1.96*O77,"Yes","No"))</f>
        <v>Yes</v>
      </c>
      <c r="T77" s="59" t="n">
        <f aca="false">IF(D77="","",ROUND(SQRT(((D77+G77)*O77/100)^2+(J77*(D77+G77)*0.09175)^2),0))</f>
        <v>78</v>
      </c>
      <c r="U77" s="32"/>
    </row>
    <row r="78" customFormat="false" ht="15" hidden="false" customHeight="false" outlineLevel="0" collapsed="false">
      <c r="A78" s="32" t="s">
        <v>230</v>
      </c>
      <c r="B78" s="32" t="s">
        <v>232</v>
      </c>
      <c r="C78" s="32" t="s">
        <v>257</v>
      </c>
      <c r="D78" s="59" t="n">
        <v>482</v>
      </c>
      <c r="E78" s="59" t="n">
        <v>499</v>
      </c>
      <c r="F78" s="68" t="n">
        <f aca="false">IF(E78="","",D78-E78)</f>
        <v>-17</v>
      </c>
      <c r="G78" s="59" t="n">
        <v>247</v>
      </c>
      <c r="H78" s="59" t="n">
        <v>246</v>
      </c>
      <c r="I78" s="68" t="n">
        <f aca="false">IF(H78="","",G78-H78)</f>
        <v>1</v>
      </c>
      <c r="J78" s="40" t="n">
        <f aca="false">IF(OR(D78="",D78+G78=0),"",D78/(D78+G78))</f>
        <v>0.661179698216735</v>
      </c>
      <c r="K78" s="40" t="n">
        <f aca="false">IF(E78="","",E78/(E78+H78))</f>
        <v>0.669798657718121</v>
      </c>
      <c r="L78" s="69" t="n">
        <f aca="false">IF(OR(K78="",J78=""),"",(J78-K78)*100)</f>
        <v>-0.861895950138558</v>
      </c>
      <c r="M78" s="36" t="n">
        <v>4.76472965819998</v>
      </c>
      <c r="N78" s="36" t="n">
        <v>1.24641899187374</v>
      </c>
      <c r="O78" s="36" t="n">
        <f aca="false">SQRT(M78^2+N78^2)</f>
        <v>4.9250592909156</v>
      </c>
      <c r="P78" s="40" t="n">
        <f aca="false">IF(J78="","",MAX(0,J78-1.96*O78/100))</f>
        <v>0.56464853611479</v>
      </c>
      <c r="Q78" s="40" t="n">
        <f aca="false">IF(J78="","",MIN(1,J78+1.96*O78/100))</f>
        <v>0.757710860318681</v>
      </c>
      <c r="R78" s="32" t="str">
        <f aca="false">IF(L78="","",IF(ABS(L78)&lt;=O78,"Yes","No"))</f>
        <v>Yes</v>
      </c>
      <c r="S78" s="32" t="str">
        <f aca="false">IF(L78="","",IF(ABS(L78)&lt;=1.96*O78,"Yes","No"))</f>
        <v>Yes</v>
      </c>
      <c r="T78" s="59" t="n">
        <f aca="false">IF(D78="","",ROUND(SQRT(((D78+G78)*O78/100)^2+(J78*(D78+G78)*0.15591)^2),0))</f>
        <v>83</v>
      </c>
      <c r="U78" s="32"/>
    </row>
    <row r="79" customFormat="false" ht="15" hidden="false" customHeight="false" outlineLevel="0" collapsed="false">
      <c r="A79" s="32" t="s">
        <v>230</v>
      </c>
      <c r="B79" s="32" t="s">
        <v>232</v>
      </c>
      <c r="C79" s="32" t="s">
        <v>258</v>
      </c>
      <c r="D79" s="59" t="n">
        <v>565</v>
      </c>
      <c r="E79" s="59" t="n">
        <v>596</v>
      </c>
      <c r="F79" s="68" t="n">
        <f aca="false">IF(E79="","",D79-E79)</f>
        <v>-31</v>
      </c>
      <c r="G79" s="59" t="n">
        <v>271</v>
      </c>
      <c r="H79" s="59" t="n">
        <v>282</v>
      </c>
      <c r="I79" s="68" t="n">
        <f aca="false">IF(H79="","",G79-H79)</f>
        <v>-11</v>
      </c>
      <c r="J79" s="40" t="n">
        <f aca="false">IF(OR(D79="",D79+G79=0),"",D79/(D79+G79))</f>
        <v>0.675837320574163</v>
      </c>
      <c r="K79" s="40" t="n">
        <f aca="false">IF(E79="","",E79/(E79+H79))</f>
        <v>0.678815489749431</v>
      </c>
      <c r="L79" s="69" t="n">
        <f aca="false">IF(OR(K79="",J79=""),"",(J79-K79)*100)</f>
        <v>-0.297816917526783</v>
      </c>
      <c r="M79" s="36" t="n">
        <v>3.72127001395338</v>
      </c>
      <c r="N79" s="36" t="n">
        <v>1.24641899187374</v>
      </c>
      <c r="O79" s="36" t="n">
        <f aca="false">SQRT(M79^2+N79^2)</f>
        <v>3.92446312507229</v>
      </c>
      <c r="P79" s="40" t="n">
        <f aca="false">IF(J79="","",MAX(0,J79-1.96*O79/100))</f>
        <v>0.598917843322746</v>
      </c>
      <c r="Q79" s="40" t="n">
        <f aca="false">IF(J79="","",MIN(1,J79+1.96*O79/100))</f>
        <v>0.75275679782558</v>
      </c>
      <c r="R79" s="32" t="str">
        <f aca="false">IF(L79="","",IF(ABS(L79)&lt;=O79,"Yes","No"))</f>
        <v>Yes</v>
      </c>
      <c r="S79" s="32" t="str">
        <f aca="false">IF(L79="","",IF(ABS(L79)&lt;=1.96*O79,"Yes","No"))</f>
        <v>Yes</v>
      </c>
      <c r="T79" s="59" t="n">
        <f aca="false">IF(D79="","",ROUND(SQRT(((D79+G79)*O79/100)^2+(J79*(D79+G79)*0.09175)^2),0))</f>
        <v>61</v>
      </c>
      <c r="U79" s="32"/>
    </row>
    <row r="80" customFormat="false" ht="15" hidden="false" customHeight="false" outlineLevel="0" collapsed="false">
      <c r="A80" s="32" t="s">
        <v>230</v>
      </c>
      <c r="B80" s="32" t="s">
        <v>232</v>
      </c>
      <c r="C80" s="32" t="s">
        <v>259</v>
      </c>
      <c r="D80" s="59" t="n">
        <v>850</v>
      </c>
      <c r="E80" s="59" t="n">
        <v>801</v>
      </c>
      <c r="F80" s="68" t="n">
        <f aca="false">IF(E80="","",D80-E80)</f>
        <v>49</v>
      </c>
      <c r="G80" s="59" t="n">
        <v>456</v>
      </c>
      <c r="H80" s="59" t="n">
        <v>494</v>
      </c>
      <c r="I80" s="68" t="n">
        <f aca="false">IF(H80="","",G80-H80)</f>
        <v>-38</v>
      </c>
      <c r="J80" s="40" t="n">
        <f aca="false">IF(OR(D80="",D80+G80=0),"",D80/(D80+G80))</f>
        <v>0.650842266462481</v>
      </c>
      <c r="K80" s="40" t="n">
        <f aca="false">IF(E80="","",E80/(E80+H80))</f>
        <v>0.618532818532819</v>
      </c>
      <c r="L80" s="69" t="n">
        <f aca="false">IF(OR(K80="",J80=""),"",(J80-K80)*100)</f>
        <v>3.23094479296624</v>
      </c>
      <c r="M80" s="36" t="n">
        <v>3.63977796338662</v>
      </c>
      <c r="N80" s="36" t="n">
        <v>1.24641899187374</v>
      </c>
      <c r="O80" s="36" t="n">
        <f aca="false">SQRT(M80^2+N80^2)</f>
        <v>3.84727746933574</v>
      </c>
      <c r="P80" s="40" t="n">
        <f aca="false">IF(J80="","",MAX(0,J80-1.96*O80/100))</f>
        <v>0.575435628063501</v>
      </c>
      <c r="Q80" s="40" t="n">
        <f aca="false">IF(J80="","",MIN(1,J80+1.96*O80/100))</f>
        <v>0.726248904861461</v>
      </c>
      <c r="R80" s="32" t="str">
        <f aca="false">IF(L80="","",IF(ABS(L80)&lt;=O80,"Yes","No"))</f>
        <v>Yes</v>
      </c>
      <c r="S80" s="32" t="str">
        <f aca="false">IF(L80="","",IF(ABS(L80)&lt;=1.96*O80,"Yes","No"))</f>
        <v>Yes</v>
      </c>
      <c r="T80" s="59" t="n">
        <f aca="false">IF(D80="","",ROUND(SQRT(((D80+G80)*O80/100)^2+(J80*(D80+G80)*0.08345)^2),0))</f>
        <v>87</v>
      </c>
      <c r="U80" s="32"/>
    </row>
    <row r="81" customFormat="false" ht="15" hidden="false" customHeight="false" outlineLevel="0" collapsed="false">
      <c r="A81" s="32" t="s">
        <v>230</v>
      </c>
      <c r="B81" s="32" t="s">
        <v>232</v>
      </c>
      <c r="C81" s="32" t="s">
        <v>260</v>
      </c>
      <c r="D81" s="59" t="n">
        <v>430</v>
      </c>
      <c r="E81" s="59" t="n">
        <v>451</v>
      </c>
      <c r="F81" s="68" t="n">
        <f aca="false">IF(E81="","",D81-E81)</f>
        <v>-21</v>
      </c>
      <c r="G81" s="59" t="n">
        <v>228</v>
      </c>
      <c r="H81" s="59" t="n">
        <v>233</v>
      </c>
      <c r="I81" s="68" t="n">
        <f aca="false">IF(H81="","",G81-H81)</f>
        <v>-5</v>
      </c>
      <c r="J81" s="40" t="n">
        <f aca="false">IF(OR(D81="",D81+G81=0),"",D81/(D81+G81))</f>
        <v>0.653495440729483</v>
      </c>
      <c r="K81" s="40" t="n">
        <f aca="false">IF(E81="","",E81/(E81+H81))</f>
        <v>0.659356725146199</v>
      </c>
      <c r="L81" s="69" t="n">
        <f aca="false">IF(OR(K81="",J81=""),"",(J81-K81)*100)</f>
        <v>-0.586128441671552</v>
      </c>
      <c r="M81" s="36" t="n">
        <v>4.76472965819998</v>
      </c>
      <c r="N81" s="36" t="n">
        <v>1.24641899187374</v>
      </c>
      <c r="O81" s="36" t="n">
        <f aca="false">SQRT(M81^2+N81^2)</f>
        <v>4.9250592909156</v>
      </c>
      <c r="P81" s="40" t="n">
        <f aca="false">IF(J81="","",MAX(0,J81-1.96*O81/100))</f>
        <v>0.556964278627538</v>
      </c>
      <c r="Q81" s="40" t="n">
        <f aca="false">IF(J81="","",MIN(1,J81+1.96*O81/100))</f>
        <v>0.750026602831429</v>
      </c>
      <c r="R81" s="32" t="str">
        <f aca="false">IF(L81="","",IF(ABS(L81)&lt;=O81,"Yes","No"))</f>
        <v>Yes</v>
      </c>
      <c r="S81" s="32" t="str">
        <f aca="false">IF(L81="","",IF(ABS(L81)&lt;=1.96*O81,"Yes","No"))</f>
        <v>Yes</v>
      </c>
      <c r="T81" s="59" t="n">
        <f aca="false">IF(D81="","",ROUND(SQRT(((D81+G81)*O81/100)^2+(J81*(D81+G81)*0.15591)^2),0))</f>
        <v>74</v>
      </c>
      <c r="U81" s="32"/>
    </row>
    <row r="82" customFormat="false" ht="15" hidden="false" customHeight="false" outlineLevel="0" collapsed="false">
      <c r="A82" s="32" t="s">
        <v>230</v>
      </c>
      <c r="B82" s="32" t="s">
        <v>232</v>
      </c>
      <c r="C82" s="32" t="s">
        <v>261</v>
      </c>
      <c r="D82" s="59" t="n">
        <v>490</v>
      </c>
      <c r="E82" s="59" t="n">
        <v>474</v>
      </c>
      <c r="F82" s="68" t="n">
        <f aca="false">IF(E82="","",D82-E82)</f>
        <v>16</v>
      </c>
      <c r="G82" s="59" t="n">
        <v>283</v>
      </c>
      <c r="H82" s="59" t="n">
        <v>294</v>
      </c>
      <c r="I82" s="68" t="n">
        <f aca="false">IF(H82="","",G82-H82)</f>
        <v>-11</v>
      </c>
      <c r="J82" s="40" t="n">
        <f aca="false">IF(OR(D82="",D82+G82=0),"",D82/(D82+G82))</f>
        <v>0.633893919793014</v>
      </c>
      <c r="K82" s="40" t="n">
        <f aca="false">IF(E82="","",E82/(E82+H82))</f>
        <v>0.6171875</v>
      </c>
      <c r="L82" s="69" t="n">
        <f aca="false">IF(OR(K82="",J82=""),"",(J82-K82)*100)</f>
        <v>1.67064197930142</v>
      </c>
      <c r="M82" s="36" t="n">
        <v>3.72127001395338</v>
      </c>
      <c r="N82" s="36" t="n">
        <v>1.24641899187374</v>
      </c>
      <c r="O82" s="36" t="n">
        <f aca="false">SQRT(M82^2+N82^2)</f>
        <v>3.92446312507229</v>
      </c>
      <c r="P82" s="40" t="n">
        <f aca="false">IF(J82="","",MAX(0,J82-1.96*O82/100))</f>
        <v>0.556974442541597</v>
      </c>
      <c r="Q82" s="40" t="n">
        <f aca="false">IF(J82="","",MIN(1,J82+1.96*O82/100))</f>
        <v>0.710813397044431</v>
      </c>
      <c r="R82" s="32" t="str">
        <f aca="false">IF(L82="","",IF(ABS(L82)&lt;=O82,"Yes","No"))</f>
        <v>Yes</v>
      </c>
      <c r="S82" s="32" t="str">
        <f aca="false">IF(L82="","",IF(ABS(L82)&lt;=1.96*O82,"Yes","No"))</f>
        <v>Yes</v>
      </c>
      <c r="T82" s="59" t="n">
        <f aca="false">IF(D82="","",ROUND(SQRT(((D82+G82)*O82/100)^2+(J82*(D82+G82)*0.09175)^2),0))</f>
        <v>54</v>
      </c>
      <c r="U82" s="32"/>
    </row>
    <row r="83" customFormat="false" ht="15" hidden="false" customHeight="false" outlineLevel="0" collapsed="false">
      <c r="A83" s="32" t="s">
        <v>230</v>
      </c>
      <c r="B83" s="32" t="s">
        <v>232</v>
      </c>
      <c r="C83" s="32" t="s">
        <v>262</v>
      </c>
      <c r="D83" s="59" t="n">
        <v>451</v>
      </c>
      <c r="E83" s="59" t="n">
        <v>492</v>
      </c>
      <c r="F83" s="68" t="n">
        <f aca="false">IF(E83="","",D83-E83)</f>
        <v>-41</v>
      </c>
      <c r="G83" s="59" t="n">
        <v>323</v>
      </c>
      <c r="H83" s="59" t="n">
        <v>299</v>
      </c>
      <c r="I83" s="68" t="n">
        <f aca="false">IF(H83="","",G83-H83)</f>
        <v>24</v>
      </c>
      <c r="J83" s="40" t="n">
        <f aca="false">IF(OR(D83="",D83+G83=0),"",D83/(D83+G83))</f>
        <v>0.582687338501292</v>
      </c>
      <c r="K83" s="40" t="n">
        <f aca="false">IF(E83="","",E83/(E83+H83))</f>
        <v>0.621997471554994</v>
      </c>
      <c r="L83" s="69" t="n">
        <f aca="false">IF(OR(K83="",J83=""),"",(J83-K83)*100)</f>
        <v>-3.93101330537017</v>
      </c>
      <c r="M83" s="36" t="n">
        <v>3.72127001395338</v>
      </c>
      <c r="N83" s="36" t="n">
        <v>1.24641899187374</v>
      </c>
      <c r="O83" s="36" t="n">
        <f aca="false">SQRT(M83^2+N83^2)</f>
        <v>3.92446312507229</v>
      </c>
      <c r="P83" s="40" t="n">
        <f aca="false">IF(J83="","",MAX(0,J83-1.96*O83/100))</f>
        <v>0.505767861249875</v>
      </c>
      <c r="Q83" s="40" t="n">
        <f aca="false">IF(J83="","",MIN(1,J83+1.96*O83/100))</f>
        <v>0.659606815752709</v>
      </c>
      <c r="R83" s="32" t="str">
        <f aca="false">IF(L83="","",IF(ABS(L83)&lt;=O83,"Yes","No"))</f>
        <v>No</v>
      </c>
      <c r="S83" s="32" t="str">
        <f aca="false">IF(L83="","",IF(ABS(L83)&lt;=1.96*O83,"Yes","No"))</f>
        <v>Yes</v>
      </c>
      <c r="T83" s="59" t="n">
        <f aca="false">IF(D83="","",ROUND(SQRT(((D83+G83)*O83/100)^2+(J83*(D83+G83)*0.09175)^2),0))</f>
        <v>51</v>
      </c>
      <c r="U83" s="32"/>
    </row>
    <row r="84" customFormat="false" ht="15" hidden="false" customHeight="false" outlineLevel="0" collapsed="false">
      <c r="A84" s="32" t="s">
        <v>230</v>
      </c>
      <c r="B84" s="32" t="s">
        <v>232</v>
      </c>
      <c r="C84" s="32" t="s">
        <v>263</v>
      </c>
      <c r="D84" s="59" t="n">
        <v>371</v>
      </c>
      <c r="E84" s="59" t="n">
        <v>361</v>
      </c>
      <c r="F84" s="68" t="n">
        <f aca="false">IF(E84="","",D84-E84)</f>
        <v>10</v>
      </c>
      <c r="G84" s="59" t="n">
        <v>223</v>
      </c>
      <c r="H84" s="59" t="n">
        <v>231</v>
      </c>
      <c r="I84" s="68" t="n">
        <f aca="false">IF(H84="","",G84-H84)</f>
        <v>-8</v>
      </c>
      <c r="J84" s="40" t="n">
        <f aca="false">IF(OR(D84="",D84+G84=0),"",D84/(D84+G84))</f>
        <v>0.624579124579125</v>
      </c>
      <c r="K84" s="40" t="n">
        <f aca="false">IF(E84="","",E84/(E84+H84))</f>
        <v>0.609797297297297</v>
      </c>
      <c r="L84" s="69" t="n">
        <f aca="false">IF(OR(K84="",J84=""),"",(J84-K84)*100)</f>
        <v>1.47818272818273</v>
      </c>
      <c r="M84" s="36" t="n">
        <v>4.76472965819998</v>
      </c>
      <c r="N84" s="36" t="n">
        <v>1.24641899187374</v>
      </c>
      <c r="O84" s="36" t="n">
        <f aca="false">SQRT(M84^2+N84^2)</f>
        <v>4.9250592909156</v>
      </c>
      <c r="P84" s="40" t="n">
        <f aca="false">IF(J84="","",MAX(0,J84-1.96*O84/100))</f>
        <v>0.528047962477179</v>
      </c>
      <c r="Q84" s="40" t="n">
        <f aca="false">IF(J84="","",MIN(1,J84+1.96*O84/100))</f>
        <v>0.72111028668107</v>
      </c>
      <c r="R84" s="32" t="str">
        <f aca="false">IF(L84="","",IF(ABS(L84)&lt;=O84,"Yes","No"))</f>
        <v>Yes</v>
      </c>
      <c r="S84" s="32" t="str">
        <f aca="false">IF(L84="","",IF(ABS(L84)&lt;=1.96*O84,"Yes","No"))</f>
        <v>Yes</v>
      </c>
      <c r="T84" s="59" t="n">
        <f aca="false">IF(D84="","",ROUND(SQRT(((D84+G84)*O84/100)^2+(J84*(D84+G84)*0.15591)^2),0))</f>
        <v>65</v>
      </c>
      <c r="U84" s="32"/>
    </row>
    <row r="85" customFormat="false" ht="15" hidden="false" customHeight="false" outlineLevel="0" collapsed="false">
      <c r="A85" s="32" t="s">
        <v>230</v>
      </c>
      <c r="B85" s="32" t="s">
        <v>232</v>
      </c>
      <c r="C85" s="32" t="s">
        <v>265</v>
      </c>
      <c r="D85" s="59" t="n">
        <v>1040</v>
      </c>
      <c r="E85" s="59" t="n">
        <v>965</v>
      </c>
      <c r="F85" s="68" t="n">
        <f aca="false">IF(E85="","",D85-E85)</f>
        <v>75</v>
      </c>
      <c r="G85" s="59" t="n">
        <v>648</v>
      </c>
      <c r="H85" s="59" t="n">
        <v>643</v>
      </c>
      <c r="I85" s="68" t="n">
        <f aca="false">IF(H85="","",G85-H85)</f>
        <v>5</v>
      </c>
      <c r="J85" s="40" t="n">
        <f aca="false">IF(OR(D85="",D85+G85=0),"",D85/(D85+G85))</f>
        <v>0.616113744075829</v>
      </c>
      <c r="K85" s="40" t="n">
        <f aca="false">IF(E85="","",E85/(E85+H85))</f>
        <v>0.600124378109453</v>
      </c>
      <c r="L85" s="69" t="n">
        <f aca="false">IF(OR(K85="",J85=""),"",(J85-K85)*100)</f>
        <v>1.59893659663767</v>
      </c>
      <c r="M85" s="36" t="n">
        <v>3.63977796338662</v>
      </c>
      <c r="N85" s="36" t="n">
        <v>1.24641899187374</v>
      </c>
      <c r="O85" s="36" t="n">
        <f aca="false">SQRT(M85^2+N85^2)</f>
        <v>3.84727746933574</v>
      </c>
      <c r="P85" s="40" t="n">
        <f aca="false">IF(J85="","",MAX(0,J85-1.96*O85/100))</f>
        <v>0.540707105676849</v>
      </c>
      <c r="Q85" s="40" t="n">
        <f aca="false">IF(J85="","",MIN(1,J85+1.96*O85/100))</f>
        <v>0.69152038247481</v>
      </c>
      <c r="R85" s="32" t="str">
        <f aca="false">IF(L85="","",IF(ABS(L85)&lt;=O85,"Yes","No"))</f>
        <v>Yes</v>
      </c>
      <c r="S85" s="32" t="str">
        <f aca="false">IF(L85="","",IF(ABS(L85)&lt;=1.96*O85,"Yes","No"))</f>
        <v>Yes</v>
      </c>
      <c r="T85" s="59" t="n">
        <f aca="false">IF(D85="","",ROUND(SQRT(((D85+G85)*O85/100)^2+(J85*(D85+G85)*0.08345)^2),0))</f>
        <v>108</v>
      </c>
      <c r="U85" s="32"/>
    </row>
    <row r="86" customFormat="false" ht="15" hidden="false" customHeight="false" outlineLevel="0" collapsed="false">
      <c r="A86" s="32" t="s">
        <v>230</v>
      </c>
      <c r="B86" s="32" t="s">
        <v>232</v>
      </c>
      <c r="C86" s="32" t="s">
        <v>267</v>
      </c>
      <c r="D86" s="59" t="n">
        <v>491</v>
      </c>
      <c r="E86" s="59" t="n">
        <v>509</v>
      </c>
      <c r="F86" s="68" t="n">
        <f aca="false">IF(E86="","",D86-E86)</f>
        <v>-18</v>
      </c>
      <c r="G86" s="59" t="n">
        <v>251</v>
      </c>
      <c r="H86" s="59" t="n">
        <v>243</v>
      </c>
      <c r="I86" s="68" t="n">
        <f aca="false">IF(H86="","",G86-H86)</f>
        <v>8</v>
      </c>
      <c r="J86" s="40" t="n">
        <f aca="false">IF(OR(D86="",D86+G86=0),"",D86/(D86+G86))</f>
        <v>0.661725067385445</v>
      </c>
      <c r="K86" s="40" t="n">
        <f aca="false">IF(E86="","",E86/(E86+H86))</f>
        <v>0.67686170212766</v>
      </c>
      <c r="L86" s="69" t="n">
        <f aca="false">IF(OR(K86="",J86=""),"",(J86-K86)*100)</f>
        <v>-1.51366347422148</v>
      </c>
      <c r="M86" s="36" t="n">
        <v>4.76472965819998</v>
      </c>
      <c r="N86" s="36" t="n">
        <v>1.24641899187374</v>
      </c>
      <c r="O86" s="36" t="n">
        <f aca="false">SQRT(M86^2+N86^2)</f>
        <v>4.9250592909156</v>
      </c>
      <c r="P86" s="40" t="n">
        <f aca="false">IF(J86="","",MAX(0,J86-1.96*O86/100))</f>
        <v>0.565193905283499</v>
      </c>
      <c r="Q86" s="40" t="n">
        <f aca="false">IF(J86="","",MIN(1,J86+1.96*O86/100))</f>
        <v>0.758256229487391</v>
      </c>
      <c r="R86" s="32" t="str">
        <f aca="false">IF(L86="","",IF(ABS(L86)&lt;=O86,"Yes","No"))</f>
        <v>Yes</v>
      </c>
      <c r="S86" s="32" t="str">
        <f aca="false">IF(L86="","",IF(ABS(L86)&lt;=1.96*O86,"Yes","No"))</f>
        <v>Yes</v>
      </c>
      <c r="T86" s="59" t="n">
        <f aca="false">IF(D86="","",ROUND(SQRT(((D86+G86)*O86/100)^2+(J86*(D86+G86)*0.15591)^2),0))</f>
        <v>85</v>
      </c>
      <c r="U86" s="32"/>
    </row>
    <row r="87" customFormat="false" ht="15" hidden="false" customHeight="false" outlineLevel="0" collapsed="false">
      <c r="A87" s="32" t="s">
        <v>230</v>
      </c>
      <c r="B87" s="32" t="s">
        <v>232</v>
      </c>
      <c r="C87" s="32" t="s">
        <v>268</v>
      </c>
      <c r="D87" s="59" t="n">
        <v>588</v>
      </c>
      <c r="E87" s="59" t="n">
        <v>600</v>
      </c>
      <c r="F87" s="68" t="n">
        <f aca="false">IF(E87="","",D87-E87)</f>
        <v>-12</v>
      </c>
      <c r="G87" s="59" t="n">
        <v>368</v>
      </c>
      <c r="H87" s="59" t="n">
        <v>389</v>
      </c>
      <c r="I87" s="68" t="n">
        <f aca="false">IF(H87="","",G87-H87)</f>
        <v>-21</v>
      </c>
      <c r="J87" s="40" t="n">
        <f aca="false">IF(OR(D87="",D87+G87=0),"",D87/(D87+G87))</f>
        <v>0.615062761506276</v>
      </c>
      <c r="K87" s="40" t="n">
        <f aca="false">IF(E87="","",E87/(E87+H87))</f>
        <v>0.606673407482305</v>
      </c>
      <c r="L87" s="69" t="n">
        <f aca="false">IF(OR(K87="",J87=""),"",(J87-K87)*100)</f>
        <v>0.838935402397079</v>
      </c>
      <c r="M87" s="36" t="n">
        <v>3.72127001395338</v>
      </c>
      <c r="N87" s="36" t="n">
        <v>1.24641899187374</v>
      </c>
      <c r="O87" s="36" t="n">
        <f aca="false">SQRT(M87^2+N87^2)</f>
        <v>3.92446312507229</v>
      </c>
      <c r="P87" s="40" t="n">
        <f aca="false">IF(J87="","",MAX(0,J87-1.96*O87/100))</f>
        <v>0.538143284254859</v>
      </c>
      <c r="Q87" s="40" t="n">
        <f aca="false">IF(J87="","",MIN(1,J87+1.96*O87/100))</f>
        <v>0.691982238757693</v>
      </c>
      <c r="R87" s="32" t="str">
        <f aca="false">IF(L87="","",IF(ABS(L87)&lt;=O87,"Yes","No"))</f>
        <v>Yes</v>
      </c>
      <c r="S87" s="32" t="str">
        <f aca="false">IF(L87="","",IF(ABS(L87)&lt;=1.96*O87,"Yes","No"))</f>
        <v>Yes</v>
      </c>
      <c r="T87" s="59" t="n">
        <f aca="false">IF(D87="","",ROUND(SQRT(((D87+G87)*O87/100)^2+(J87*(D87+G87)*0.09175)^2),0))</f>
        <v>66</v>
      </c>
      <c r="U87" s="32"/>
    </row>
    <row r="88" customFormat="false" ht="15" hidden="false" customHeight="false" outlineLevel="0" collapsed="false">
      <c r="A88" s="32" t="s">
        <v>230</v>
      </c>
      <c r="B88" s="32" t="s">
        <v>232</v>
      </c>
      <c r="C88" s="32" t="s">
        <v>269</v>
      </c>
      <c r="D88" s="59" t="n">
        <v>16</v>
      </c>
      <c r="E88" s="59"/>
      <c r="F88" s="68" t="str">
        <f aca="false">IF(E88="","",D88-E88)</f>
        <v/>
      </c>
      <c r="G88" s="59" t="n">
        <v>13</v>
      </c>
      <c r="H88" s="59"/>
      <c r="I88" s="68" t="str">
        <f aca="false">IF(H88="","",G88-H88)</f>
        <v/>
      </c>
      <c r="J88" s="40" t="n">
        <f aca="false">IF(OR(D88="",D88+G88=0),"",D88/(D88+G88))</f>
        <v>0.551724137931035</v>
      </c>
      <c r="K88" s="40" t="str">
        <f aca="false">IF(E88="","",E88/(E88+H88))</f>
        <v/>
      </c>
      <c r="L88" s="69" t="str">
        <f aca="false">IF(OR(K88="",J88=""),"",(J88-K88)*100)</f>
        <v/>
      </c>
      <c r="M88" s="36" t="n">
        <v>4.76472965819998</v>
      </c>
      <c r="N88" s="36" t="n">
        <v>1.24641899187374</v>
      </c>
      <c r="O88" s="36" t="n">
        <f aca="false">SQRT(M88^2+N88^2)</f>
        <v>4.9250592909156</v>
      </c>
      <c r="P88" s="40" t="n">
        <f aca="false">IF(J88="","",MAX(0,J88-1.96*O88/100))</f>
        <v>0.455192975829089</v>
      </c>
      <c r="Q88" s="40" t="n">
        <f aca="false">IF(J88="","",MIN(1,J88+1.96*O88/100))</f>
        <v>0.64825530003298</v>
      </c>
      <c r="R88" s="32" t="str">
        <f aca="false">IF(L88="","",IF(ABS(L88)&lt;=O88,"Yes","No"))</f>
        <v/>
      </c>
      <c r="S88" s="32" t="str">
        <f aca="false">IF(L88="","",IF(ABS(L88)&lt;=1.96*O88,"Yes","No"))</f>
        <v/>
      </c>
      <c r="T88" s="59" t="n">
        <f aca="false">IF(D88="","",ROUND(SQRT(((D88+G88)*O88/100)^2+(J88*(D88+G88)*0.15591)^2),0))</f>
        <v>3</v>
      </c>
      <c r="U88" s="32" t="s">
        <v>787</v>
      </c>
    </row>
    <row r="89" customFormat="false" ht="15" hidden="false" customHeight="false" outlineLevel="0" collapsed="false">
      <c r="A89" s="32" t="s">
        <v>230</v>
      </c>
      <c r="B89" s="32" t="s">
        <v>232</v>
      </c>
      <c r="C89" s="32" t="s">
        <v>270</v>
      </c>
      <c r="D89" s="59" t="n">
        <v>374</v>
      </c>
      <c r="E89" s="59" t="n">
        <v>364</v>
      </c>
      <c r="F89" s="68" t="n">
        <f aca="false">IF(E89="","",D89-E89)</f>
        <v>10</v>
      </c>
      <c r="G89" s="59" t="n">
        <v>206</v>
      </c>
      <c r="H89" s="59" t="n">
        <v>219</v>
      </c>
      <c r="I89" s="68" t="n">
        <f aca="false">IF(H89="","",G89-H89)</f>
        <v>-13</v>
      </c>
      <c r="J89" s="40" t="n">
        <f aca="false">IF(OR(D89="",D89+G89=0),"",D89/(D89+G89))</f>
        <v>0.644827586206897</v>
      </c>
      <c r="K89" s="40" t="n">
        <f aca="false">IF(E89="","",E89/(E89+H89))</f>
        <v>0.624356775300172</v>
      </c>
      <c r="L89" s="69" t="n">
        <f aca="false">IF(OR(K89="",J89=""),"",(J89-K89)*100)</f>
        <v>2.0470810906725</v>
      </c>
      <c r="M89" s="36" t="n">
        <v>4.76472965819998</v>
      </c>
      <c r="N89" s="36" t="n">
        <v>1.24641899187374</v>
      </c>
      <c r="O89" s="36" t="n">
        <f aca="false">SQRT(M89^2+N89^2)</f>
        <v>4.9250592909156</v>
      </c>
      <c r="P89" s="40" t="n">
        <f aca="false">IF(J89="","",MAX(0,J89-1.96*O89/100))</f>
        <v>0.548296424104951</v>
      </c>
      <c r="Q89" s="40" t="n">
        <f aca="false">IF(J89="","",MIN(1,J89+1.96*O89/100))</f>
        <v>0.741358748308842</v>
      </c>
      <c r="R89" s="32" t="str">
        <f aca="false">IF(L89="","",IF(ABS(L89)&lt;=O89,"Yes","No"))</f>
        <v>Yes</v>
      </c>
      <c r="S89" s="32" t="str">
        <f aca="false">IF(L89="","",IF(ABS(L89)&lt;=1.96*O89,"Yes","No"))</f>
        <v>Yes</v>
      </c>
      <c r="T89" s="59" t="n">
        <f aca="false">IF(D89="","",ROUND(SQRT(((D89+G89)*O89/100)^2+(J89*(D89+G89)*0.15591)^2),0))</f>
        <v>65</v>
      </c>
      <c r="U89" s="32"/>
    </row>
    <row r="90" customFormat="false" ht="15" hidden="false" customHeight="false" outlineLevel="0" collapsed="false">
      <c r="A90" s="32" t="s">
        <v>230</v>
      </c>
      <c r="B90" s="32" t="s">
        <v>232</v>
      </c>
      <c r="C90" s="32" t="s">
        <v>271</v>
      </c>
      <c r="D90" s="59" t="n">
        <v>672</v>
      </c>
      <c r="E90" s="59" t="n">
        <v>689</v>
      </c>
      <c r="F90" s="68" t="n">
        <f aca="false">IF(E90="","",D90-E90)</f>
        <v>-17</v>
      </c>
      <c r="G90" s="59" t="n">
        <v>288</v>
      </c>
      <c r="H90" s="59" t="n">
        <v>278</v>
      </c>
      <c r="I90" s="68" t="n">
        <f aca="false">IF(H90="","",G90-H90)</f>
        <v>10</v>
      </c>
      <c r="J90" s="40" t="n">
        <f aca="false">IF(OR(D90="",D90+G90=0),"",D90/(D90+G90))</f>
        <v>0.7</v>
      </c>
      <c r="K90" s="40" t="n">
        <f aca="false">IF(E90="","",E90/(E90+H90))</f>
        <v>0.712512926577042</v>
      </c>
      <c r="L90" s="69" t="n">
        <f aca="false">IF(OR(K90="",J90=""),"",(J90-K90)*100)</f>
        <v>-1.25129265770424</v>
      </c>
      <c r="M90" s="36" t="n">
        <v>3.72127001395338</v>
      </c>
      <c r="N90" s="36" t="n">
        <v>1.24641899187374</v>
      </c>
      <c r="O90" s="36" t="n">
        <f aca="false">SQRT(M90^2+N90^2)</f>
        <v>3.92446312507229</v>
      </c>
      <c r="P90" s="40" t="n">
        <f aca="false">IF(J90="","",MAX(0,J90-1.96*O90/100))</f>
        <v>0.623080522748583</v>
      </c>
      <c r="Q90" s="40" t="n">
        <f aca="false">IF(J90="","",MIN(1,J90+1.96*O90/100))</f>
        <v>0.776919477251417</v>
      </c>
      <c r="R90" s="32" t="str">
        <f aca="false">IF(L90="","",IF(ABS(L90)&lt;=O90,"Yes","No"))</f>
        <v>Yes</v>
      </c>
      <c r="S90" s="32" t="str">
        <f aca="false">IF(L90="","",IF(ABS(L90)&lt;=1.96*O90,"Yes","No"))</f>
        <v>Yes</v>
      </c>
      <c r="T90" s="59" t="n">
        <f aca="false">IF(D90="","",ROUND(SQRT(((D90+G90)*O90/100)^2+(J90*(D90+G90)*0.09175)^2),0))</f>
        <v>72</v>
      </c>
      <c r="U90" s="32"/>
    </row>
    <row r="91" customFormat="false" ht="15" hidden="false" customHeight="false" outlineLevel="0" collapsed="false">
      <c r="A91" s="32" t="s">
        <v>230</v>
      </c>
      <c r="B91" s="32" t="s">
        <v>232</v>
      </c>
      <c r="C91" s="32" t="s">
        <v>272</v>
      </c>
      <c r="D91" s="59" t="n">
        <v>362</v>
      </c>
      <c r="E91" s="59" t="n">
        <v>349</v>
      </c>
      <c r="F91" s="68" t="n">
        <f aca="false">IF(E91="","",D91-E91)</f>
        <v>13</v>
      </c>
      <c r="G91" s="59" t="n">
        <v>230</v>
      </c>
      <c r="H91" s="59" t="n">
        <v>245</v>
      </c>
      <c r="I91" s="68" t="n">
        <f aca="false">IF(H91="","",G91-H91)</f>
        <v>-15</v>
      </c>
      <c r="J91" s="40" t="n">
        <f aca="false">IF(OR(D91="",D91+G91=0),"",D91/(D91+G91))</f>
        <v>0.611486486486487</v>
      </c>
      <c r="K91" s="40" t="n">
        <f aca="false">IF(E91="","",E91/(E91+H91))</f>
        <v>0.587542087542088</v>
      </c>
      <c r="L91" s="69" t="n">
        <f aca="false">IF(OR(K91="",J91=""),"",(J91-K91)*100)</f>
        <v>2.39443989443989</v>
      </c>
      <c r="M91" s="36" t="n">
        <v>4.76472965819998</v>
      </c>
      <c r="N91" s="36" t="n">
        <v>1.24641899187374</v>
      </c>
      <c r="O91" s="36" t="n">
        <f aca="false">SQRT(M91^2+N91^2)</f>
        <v>4.9250592909156</v>
      </c>
      <c r="P91" s="40" t="n">
        <f aca="false">IF(J91="","",MAX(0,J91-1.96*O91/100))</f>
        <v>0.514955324384541</v>
      </c>
      <c r="Q91" s="40" t="n">
        <f aca="false">IF(J91="","",MIN(1,J91+1.96*O91/100))</f>
        <v>0.708017648588432</v>
      </c>
      <c r="R91" s="32" t="str">
        <f aca="false">IF(L91="","",IF(ABS(L91)&lt;=O91,"Yes","No"))</f>
        <v>Yes</v>
      </c>
      <c r="S91" s="32" t="str">
        <f aca="false">IF(L91="","",IF(ABS(L91)&lt;=1.96*O91,"Yes","No"))</f>
        <v>Yes</v>
      </c>
      <c r="T91" s="59" t="n">
        <f aca="false">IF(D91="","",ROUND(SQRT(((D91+G91)*O91/100)^2+(J91*(D91+G91)*0.15591)^2),0))</f>
        <v>64</v>
      </c>
      <c r="U91" s="32"/>
    </row>
    <row r="92" customFormat="false" ht="15" hidden="false" customHeight="false" outlineLevel="0" collapsed="false">
      <c r="A92" s="32" t="s">
        <v>230</v>
      </c>
      <c r="B92" s="32" t="s">
        <v>232</v>
      </c>
      <c r="C92" s="32" t="s">
        <v>273</v>
      </c>
      <c r="D92" s="59" t="n">
        <v>516</v>
      </c>
      <c r="E92" s="59" t="n">
        <v>525</v>
      </c>
      <c r="F92" s="68" t="n">
        <f aca="false">IF(E92="","",D92-E92)</f>
        <v>-9</v>
      </c>
      <c r="G92" s="59" t="n">
        <v>229</v>
      </c>
      <c r="H92" s="59" t="n">
        <v>238</v>
      </c>
      <c r="I92" s="68" t="n">
        <f aca="false">IF(H92="","",G92-H92)</f>
        <v>-9</v>
      </c>
      <c r="J92" s="40" t="n">
        <f aca="false">IF(OR(D92="",D92+G92=0),"",D92/(D92+G92))</f>
        <v>0.69261744966443</v>
      </c>
      <c r="K92" s="40" t="n">
        <f aca="false">IF(E92="","",E92/(E92+H92))</f>
        <v>0.688073394495413</v>
      </c>
      <c r="L92" s="69" t="n">
        <f aca="false">IF(OR(K92="",J92=""),"",(J92-K92)*100)</f>
        <v>0.454405516901668</v>
      </c>
      <c r="M92" s="36" t="n">
        <v>3.72127001395338</v>
      </c>
      <c r="N92" s="36" t="n">
        <v>1.24641899187374</v>
      </c>
      <c r="O92" s="36" t="n">
        <f aca="false">SQRT(M92^2+N92^2)</f>
        <v>3.92446312507229</v>
      </c>
      <c r="P92" s="40" t="n">
        <f aca="false">IF(J92="","",MAX(0,J92-1.96*O92/100))</f>
        <v>0.615697972413013</v>
      </c>
      <c r="Q92" s="40" t="n">
        <f aca="false">IF(J92="","",MIN(1,J92+1.96*O92/100))</f>
        <v>0.769536926915846</v>
      </c>
      <c r="R92" s="32" t="str">
        <f aca="false">IF(L92="","",IF(ABS(L92)&lt;=O92,"Yes","No"))</f>
        <v>Yes</v>
      </c>
      <c r="S92" s="32" t="str">
        <f aca="false">IF(L92="","",IF(ABS(L92)&lt;=1.96*O92,"Yes","No"))</f>
        <v>Yes</v>
      </c>
      <c r="T92" s="59" t="n">
        <f aca="false">IF(D92="","",ROUND(SQRT(((D92+G92)*O92/100)^2+(J92*(D92+G92)*0.09175)^2),0))</f>
        <v>56</v>
      </c>
      <c r="U92" s="32"/>
    </row>
    <row r="93" customFormat="false" ht="15" hidden="false" customHeight="false" outlineLevel="0" collapsed="false">
      <c r="A93" s="32" t="s">
        <v>230</v>
      </c>
      <c r="B93" s="32" t="s">
        <v>232</v>
      </c>
      <c r="C93" s="32" t="s">
        <v>274</v>
      </c>
      <c r="D93" s="59" t="n">
        <v>526</v>
      </c>
      <c r="E93" s="59" t="n">
        <v>533</v>
      </c>
      <c r="F93" s="68" t="n">
        <f aca="false">IF(E93="","",D93-E93)</f>
        <v>-7</v>
      </c>
      <c r="G93" s="59" t="n">
        <v>349</v>
      </c>
      <c r="H93" s="59" t="n">
        <v>393</v>
      </c>
      <c r="I93" s="68" t="n">
        <f aca="false">IF(H93="","",G93-H93)</f>
        <v>-44</v>
      </c>
      <c r="J93" s="40" t="n">
        <f aca="false">IF(OR(D93="",D93+G93=0),"",D93/(D93+G93))</f>
        <v>0.601142857142857</v>
      </c>
      <c r="K93" s="40" t="n">
        <f aca="false">IF(E93="","",E93/(E93+H93))</f>
        <v>0.575593952483801</v>
      </c>
      <c r="L93" s="69" t="n">
        <f aca="false">IF(OR(K93="",J93=""),"",(J93-K93)*100)</f>
        <v>2.55489046590558</v>
      </c>
      <c r="M93" s="36" t="n">
        <v>3.72127001395338</v>
      </c>
      <c r="N93" s="36" t="n">
        <v>1.24641899187374</v>
      </c>
      <c r="O93" s="36" t="n">
        <f aca="false">SQRT(M93^2+N93^2)</f>
        <v>3.92446312507229</v>
      </c>
      <c r="P93" s="40" t="n">
        <f aca="false">IF(J93="","",MAX(0,J93-1.96*O93/100))</f>
        <v>0.52422337989144</v>
      </c>
      <c r="Q93" s="40" t="n">
        <f aca="false">IF(J93="","",MIN(1,J93+1.96*O93/100))</f>
        <v>0.678062334394274</v>
      </c>
      <c r="R93" s="32" t="str">
        <f aca="false">IF(L93="","",IF(ABS(L93)&lt;=O93,"Yes","No"))</f>
        <v>Yes</v>
      </c>
      <c r="S93" s="32" t="str">
        <f aca="false">IF(L93="","",IF(ABS(L93)&lt;=1.96*O93,"Yes","No"))</f>
        <v>Yes</v>
      </c>
      <c r="T93" s="59" t="n">
        <f aca="false">IF(D93="","",ROUND(SQRT(((D93+G93)*O93/100)^2+(J93*(D93+G93)*0.09175)^2),0))</f>
        <v>59</v>
      </c>
      <c r="U93" s="32"/>
    </row>
    <row r="94" customFormat="false" ht="15" hidden="false" customHeight="false" outlineLevel="0" collapsed="false">
      <c r="A94" s="32" t="s">
        <v>230</v>
      </c>
      <c r="B94" s="32" t="s">
        <v>232</v>
      </c>
      <c r="C94" s="32" t="s">
        <v>275</v>
      </c>
      <c r="D94" s="59" t="n">
        <v>1</v>
      </c>
      <c r="E94" s="59"/>
      <c r="F94" s="68" t="str">
        <f aca="false">IF(E94="","",D94-E94)</f>
        <v/>
      </c>
      <c r="G94" s="59" t="n">
        <v>2</v>
      </c>
      <c r="H94" s="59"/>
      <c r="I94" s="68" t="str">
        <f aca="false">IF(H94="","",G94-H94)</f>
        <v/>
      </c>
      <c r="J94" s="40" t="n">
        <f aca="false">IF(OR(D94="",D94+G94=0),"",D94/(D94+G94))</f>
        <v>0.333333333333333</v>
      </c>
      <c r="K94" s="40" t="str">
        <f aca="false">IF(E94="","",E94/(E94+H94))</f>
        <v/>
      </c>
      <c r="L94" s="69" t="str">
        <f aca="false">IF(OR(K94="",J94=""),"",(J94-K94)*100)</f>
        <v/>
      </c>
      <c r="M94" s="36" t="n">
        <v>4.76472965819998</v>
      </c>
      <c r="N94" s="36" t="n">
        <v>1.24641899187374</v>
      </c>
      <c r="O94" s="36" t="n">
        <f aca="false">SQRT(M94^2+N94^2)</f>
        <v>4.9250592909156</v>
      </c>
      <c r="P94" s="40" t="n">
        <f aca="false">IF(J94="","",MAX(0,J94-1.96*O94/100))</f>
        <v>0.236802171231388</v>
      </c>
      <c r="Q94" s="40" t="n">
        <f aca="false">IF(J94="","",MIN(1,J94+1.96*O94/100))</f>
        <v>0.429864495435279</v>
      </c>
      <c r="R94" s="32" t="str">
        <f aca="false">IF(L94="","",IF(ABS(L94)&lt;=O94,"Yes","No"))</f>
        <v/>
      </c>
      <c r="S94" s="32" t="str">
        <f aca="false">IF(L94="","",IF(ABS(L94)&lt;=1.96*O94,"Yes","No"))</f>
        <v/>
      </c>
      <c r="T94" s="59" t="n">
        <f aca="false">IF(D94="","",ROUND(SQRT(((D94+G94)*O94/100)^2+(J94*(D94+G94)*0.15591)^2),0))</f>
        <v>0</v>
      </c>
      <c r="U94" s="32" t="s">
        <v>787</v>
      </c>
    </row>
    <row r="95" customFormat="false" ht="15" hidden="false" customHeight="false" outlineLevel="0" collapsed="false">
      <c r="A95" s="32" t="s">
        <v>230</v>
      </c>
      <c r="B95" s="32" t="s">
        <v>232</v>
      </c>
      <c r="C95" s="32" t="s">
        <v>276</v>
      </c>
      <c r="D95" s="59" t="n">
        <v>861</v>
      </c>
      <c r="E95" s="59" t="n">
        <v>934</v>
      </c>
      <c r="F95" s="68" t="n">
        <f aca="false">IF(E95="","",D95-E95)</f>
        <v>-73</v>
      </c>
      <c r="G95" s="59" t="n">
        <v>462</v>
      </c>
      <c r="H95" s="59" t="n">
        <v>442</v>
      </c>
      <c r="I95" s="68" t="n">
        <f aca="false">IF(H95="","",G95-H95)</f>
        <v>20</v>
      </c>
      <c r="J95" s="40" t="n">
        <f aca="false">IF(OR(D95="",D95+G95=0),"",D95/(D95+G95))</f>
        <v>0.650793650793651</v>
      </c>
      <c r="K95" s="40" t="n">
        <f aca="false">IF(E95="","",E95/(E95+H95))</f>
        <v>0.678779069767442</v>
      </c>
      <c r="L95" s="69" t="n">
        <f aca="false">IF(OR(K95="",J95=""),"",(J95-K95)*100)</f>
        <v>-2.7985418973791</v>
      </c>
      <c r="M95" s="36" t="n">
        <v>3.63977796338662</v>
      </c>
      <c r="N95" s="36" t="n">
        <v>1.24641899187374</v>
      </c>
      <c r="O95" s="36" t="n">
        <f aca="false">SQRT(M95^2+N95^2)</f>
        <v>3.84727746933574</v>
      </c>
      <c r="P95" s="40" t="n">
        <f aca="false">IF(J95="","",MAX(0,J95-1.96*O95/100))</f>
        <v>0.57538701239467</v>
      </c>
      <c r="Q95" s="40" t="n">
        <f aca="false">IF(J95="","",MIN(1,J95+1.96*O95/100))</f>
        <v>0.726200289192631</v>
      </c>
      <c r="R95" s="32" t="str">
        <f aca="false">IF(L95="","",IF(ABS(L95)&lt;=O95,"Yes","No"))</f>
        <v>Yes</v>
      </c>
      <c r="S95" s="32" t="str">
        <f aca="false">IF(L95="","",IF(ABS(L95)&lt;=1.96*O95,"Yes","No"))</f>
        <v>Yes</v>
      </c>
      <c r="T95" s="59" t="n">
        <f aca="false">IF(D95="","",ROUND(SQRT(((D95+G95)*O95/100)^2+(J95*(D95+G95)*0.08345)^2),0))</f>
        <v>88</v>
      </c>
      <c r="U95" s="32"/>
    </row>
    <row r="96" customFormat="false" ht="15" hidden="false" customHeight="false" outlineLevel="0" collapsed="false">
      <c r="A96" s="32" t="s">
        <v>230</v>
      </c>
      <c r="B96" s="32" t="s">
        <v>232</v>
      </c>
      <c r="C96" s="32" t="s">
        <v>277</v>
      </c>
      <c r="D96" s="59" t="n">
        <v>536</v>
      </c>
      <c r="E96" s="59" t="n">
        <v>529</v>
      </c>
      <c r="F96" s="68" t="n">
        <f aca="false">IF(E96="","",D96-E96)</f>
        <v>7</v>
      </c>
      <c r="G96" s="59" t="n">
        <v>131</v>
      </c>
      <c r="H96" s="59" t="n">
        <v>130</v>
      </c>
      <c r="I96" s="68" t="n">
        <f aca="false">IF(H96="","",G96-H96)</f>
        <v>1</v>
      </c>
      <c r="J96" s="40" t="n">
        <f aca="false">IF(OR(D96="",D96+G96=0),"",D96/(D96+G96))</f>
        <v>0.80359820089955</v>
      </c>
      <c r="K96" s="40" t="n">
        <f aca="false">IF(E96="","",E96/(E96+H96))</f>
        <v>0.802731411229135</v>
      </c>
      <c r="L96" s="69" t="n">
        <f aca="false">IF(OR(K96="",J96=""),"",(J96-K96)*100)</f>
        <v>0.0866789670415202</v>
      </c>
      <c r="M96" s="36" t="n">
        <v>4.76472965819998</v>
      </c>
      <c r="N96" s="36" t="n">
        <v>1.24641899187374</v>
      </c>
      <c r="O96" s="36" t="n">
        <f aca="false">SQRT(M96^2+N96^2)</f>
        <v>4.9250592909156</v>
      </c>
      <c r="P96" s="40" t="n">
        <f aca="false">IF(J96="","",MAX(0,J96-1.96*O96/100))</f>
        <v>0.707067038797605</v>
      </c>
      <c r="Q96" s="40" t="n">
        <f aca="false">IF(J96="","",MIN(1,J96+1.96*O96/100))</f>
        <v>0.900129363001496</v>
      </c>
      <c r="R96" s="32" t="str">
        <f aca="false">IF(L96="","",IF(ABS(L96)&lt;=O96,"Yes","No"))</f>
        <v>Yes</v>
      </c>
      <c r="S96" s="32" t="str">
        <f aca="false">IF(L96="","",IF(ABS(L96)&lt;=1.96*O96,"Yes","No"))</f>
        <v>Yes</v>
      </c>
      <c r="T96" s="59" t="n">
        <f aca="false">IF(D96="","",ROUND(SQRT(((D96+G96)*O96/100)^2+(J96*(D96+G96)*0.15591)^2),0))</f>
        <v>90</v>
      </c>
      <c r="U96" s="32"/>
    </row>
    <row r="97" customFormat="false" ht="15" hidden="false" customHeight="false" outlineLevel="0" collapsed="false">
      <c r="A97" s="32" t="s">
        <v>230</v>
      </c>
      <c r="B97" s="32" t="s">
        <v>232</v>
      </c>
      <c r="C97" s="32" t="s">
        <v>278</v>
      </c>
      <c r="D97" s="59" t="n">
        <v>455</v>
      </c>
      <c r="E97" s="59" t="n">
        <v>456</v>
      </c>
      <c r="F97" s="68" t="n">
        <f aca="false">IF(E97="","",D97-E97)</f>
        <v>-1</v>
      </c>
      <c r="G97" s="59" t="n">
        <v>110</v>
      </c>
      <c r="H97" s="59" t="n">
        <v>140</v>
      </c>
      <c r="I97" s="68" t="n">
        <f aca="false">IF(H97="","",G97-H97)</f>
        <v>-30</v>
      </c>
      <c r="J97" s="40" t="n">
        <f aca="false">IF(OR(D97="",D97+G97=0),"",D97/(D97+G97))</f>
        <v>0.805309734513274</v>
      </c>
      <c r="K97" s="40" t="n">
        <f aca="false">IF(E97="","",E97/(E97+H97))</f>
        <v>0.76510067114094</v>
      </c>
      <c r="L97" s="69" t="n">
        <f aca="false">IF(OR(K97="",J97=""),"",(J97-K97)*100)</f>
        <v>4.02090633723348</v>
      </c>
      <c r="M97" s="36" t="n">
        <v>4.76472965819998</v>
      </c>
      <c r="N97" s="36" t="n">
        <v>1.24641899187374</v>
      </c>
      <c r="O97" s="36" t="n">
        <f aca="false">SQRT(M97^2+N97^2)</f>
        <v>4.9250592909156</v>
      </c>
      <c r="P97" s="40" t="n">
        <f aca="false">IF(J97="","",MAX(0,J97-1.96*O97/100))</f>
        <v>0.708778572411329</v>
      </c>
      <c r="Q97" s="40" t="n">
        <f aca="false">IF(J97="","",MIN(1,J97+1.96*O97/100))</f>
        <v>0.90184089661522</v>
      </c>
      <c r="R97" s="32" t="str">
        <f aca="false">IF(L97="","",IF(ABS(L97)&lt;=O97,"Yes","No"))</f>
        <v>Yes</v>
      </c>
      <c r="S97" s="32" t="str">
        <f aca="false">IF(L97="","",IF(ABS(L97)&lt;=1.96*O97,"Yes","No"))</f>
        <v>Yes</v>
      </c>
      <c r="T97" s="59" t="n">
        <f aca="false">IF(D97="","",ROUND(SQRT(((D97+G97)*O97/100)^2+(J97*(D97+G97)*0.15591)^2),0))</f>
        <v>76</v>
      </c>
      <c r="U97" s="32"/>
    </row>
    <row r="98" customFormat="false" ht="15" hidden="false" customHeight="false" outlineLevel="0" collapsed="false">
      <c r="A98" s="32" t="s">
        <v>230</v>
      </c>
      <c r="B98" s="32" t="s">
        <v>232</v>
      </c>
      <c r="C98" s="32" t="s">
        <v>279</v>
      </c>
      <c r="D98" s="59" t="n">
        <v>606</v>
      </c>
      <c r="E98" s="59" t="n">
        <v>533</v>
      </c>
      <c r="F98" s="68" t="n">
        <f aca="false">IF(E98="","",D98-E98)</f>
        <v>73</v>
      </c>
      <c r="G98" s="59" t="n">
        <v>150</v>
      </c>
      <c r="H98" s="59" t="n">
        <v>162</v>
      </c>
      <c r="I98" s="68" t="n">
        <f aca="false">IF(H98="","",G98-H98)</f>
        <v>-12</v>
      </c>
      <c r="J98" s="40" t="n">
        <f aca="false">IF(OR(D98="",D98+G98=0),"",D98/(D98+G98))</f>
        <v>0.801587301587302</v>
      </c>
      <c r="K98" s="40" t="n">
        <f aca="false">IF(E98="","",E98/(E98+H98))</f>
        <v>0.766906474820144</v>
      </c>
      <c r="L98" s="69" t="n">
        <f aca="false">IF(OR(K98="",J98=""),"",(J98-K98)*100)</f>
        <v>3.46808267671578</v>
      </c>
      <c r="M98" s="36" t="n">
        <v>3.72127001395338</v>
      </c>
      <c r="N98" s="36" t="n">
        <v>1.24641899187374</v>
      </c>
      <c r="O98" s="36" t="n">
        <f aca="false">SQRT(M98^2+N98^2)</f>
        <v>3.92446312507229</v>
      </c>
      <c r="P98" s="40" t="n">
        <f aca="false">IF(J98="","",MAX(0,J98-1.96*O98/100))</f>
        <v>0.724667824335885</v>
      </c>
      <c r="Q98" s="40" t="n">
        <f aca="false">IF(J98="","",MIN(1,J98+1.96*O98/100))</f>
        <v>0.878506778838719</v>
      </c>
      <c r="R98" s="32" t="str">
        <f aca="false">IF(L98="","",IF(ABS(L98)&lt;=O98,"Yes","No"))</f>
        <v>Yes</v>
      </c>
      <c r="S98" s="32" t="str">
        <f aca="false">IF(L98="","",IF(ABS(L98)&lt;=1.96*O98,"Yes","No"))</f>
        <v>Yes</v>
      </c>
      <c r="T98" s="59" t="n">
        <f aca="false">IF(D98="","",ROUND(SQRT(((D98+G98)*O98/100)^2+(J98*(D98+G98)*0.09175)^2),0))</f>
        <v>63</v>
      </c>
      <c r="U98" s="32"/>
    </row>
    <row r="99" customFormat="false" ht="15" hidden="false" customHeight="false" outlineLevel="0" collapsed="false">
      <c r="A99" s="32" t="s">
        <v>230</v>
      </c>
      <c r="B99" s="32" t="s">
        <v>232</v>
      </c>
      <c r="C99" s="32" t="s">
        <v>280</v>
      </c>
      <c r="D99" s="59" t="n">
        <v>328</v>
      </c>
      <c r="E99" s="59" t="n">
        <v>320</v>
      </c>
      <c r="F99" s="68" t="n">
        <f aca="false">IF(E99="","",D99-E99)</f>
        <v>8</v>
      </c>
      <c r="G99" s="59" t="n">
        <v>99</v>
      </c>
      <c r="H99" s="59" t="n">
        <v>98</v>
      </c>
      <c r="I99" s="68" t="n">
        <f aca="false">IF(H99="","",G99-H99)</f>
        <v>1</v>
      </c>
      <c r="J99" s="40" t="n">
        <f aca="false">IF(OR(D99="",D99+G99=0),"",D99/(D99+G99))</f>
        <v>0.768149882903981</v>
      </c>
      <c r="K99" s="40" t="n">
        <f aca="false">IF(E99="","",E99/(E99+H99))</f>
        <v>0.76555023923445</v>
      </c>
      <c r="L99" s="69" t="n">
        <f aca="false">IF(OR(K99="",J99=""),"",(J99-K99)*100)</f>
        <v>0.259964366953147</v>
      </c>
      <c r="M99" s="36" t="n">
        <v>4.76472965819998</v>
      </c>
      <c r="N99" s="36" t="n">
        <v>1.24641899187374</v>
      </c>
      <c r="O99" s="36" t="n">
        <f aca="false">SQRT(M99^2+N99^2)</f>
        <v>4.9250592909156</v>
      </c>
      <c r="P99" s="40" t="n">
        <f aca="false">IF(J99="","",MAX(0,J99-1.96*O99/100))</f>
        <v>0.671618720802036</v>
      </c>
      <c r="Q99" s="40" t="n">
        <f aca="false">IF(J99="","",MIN(1,J99+1.96*O99/100))</f>
        <v>0.864681045005927</v>
      </c>
      <c r="R99" s="32" t="str">
        <f aca="false">IF(L99="","",IF(ABS(L99)&lt;=O99,"Yes","No"))</f>
        <v>Yes</v>
      </c>
      <c r="S99" s="32" t="str">
        <f aca="false">IF(L99="","",IF(ABS(L99)&lt;=1.96*O99,"Yes","No"))</f>
        <v>Yes</v>
      </c>
      <c r="T99" s="59" t="n">
        <f aca="false">IF(D99="","",ROUND(SQRT(((D99+G99)*O99/100)^2+(J99*(D99+G99)*0.15591)^2),0))</f>
        <v>55</v>
      </c>
      <c r="U99" s="32"/>
    </row>
    <row r="100" customFormat="false" ht="15" hidden="false" customHeight="false" outlineLevel="0" collapsed="false">
      <c r="A100" s="32" t="s">
        <v>230</v>
      </c>
      <c r="B100" s="32" t="s">
        <v>232</v>
      </c>
      <c r="C100" s="32" t="s">
        <v>281</v>
      </c>
      <c r="D100" s="59" t="n">
        <v>421</v>
      </c>
      <c r="E100" s="59" t="n">
        <v>435</v>
      </c>
      <c r="F100" s="68" t="n">
        <f aca="false">IF(E100="","",D100-E100)</f>
        <v>-14</v>
      </c>
      <c r="G100" s="59" t="n">
        <v>109</v>
      </c>
      <c r="H100" s="59" t="n">
        <v>105</v>
      </c>
      <c r="I100" s="68" t="n">
        <f aca="false">IF(H100="","",G100-H100)</f>
        <v>4</v>
      </c>
      <c r="J100" s="40" t="n">
        <f aca="false">IF(OR(D100="",D100+G100=0),"",D100/(D100+G100))</f>
        <v>0.79433962264151</v>
      </c>
      <c r="K100" s="40" t="n">
        <f aca="false">IF(E100="","",E100/(E100+H100))</f>
        <v>0.805555555555556</v>
      </c>
      <c r="L100" s="69" t="n">
        <f aca="false">IF(OR(K100="",J100=""),"",(J100-K100)*100)</f>
        <v>-1.12159329140461</v>
      </c>
      <c r="M100" s="36" t="n">
        <v>4.76472965819998</v>
      </c>
      <c r="N100" s="36" t="n">
        <v>1.24641899187374</v>
      </c>
      <c r="O100" s="36" t="n">
        <f aca="false">SQRT(M100^2+N100^2)</f>
        <v>4.9250592909156</v>
      </c>
      <c r="P100" s="40" t="n">
        <f aca="false">IF(J100="","",MAX(0,J100-1.96*O100/100))</f>
        <v>0.697808460539564</v>
      </c>
      <c r="Q100" s="40" t="n">
        <f aca="false">IF(J100="","",MIN(1,J100+1.96*O100/100))</f>
        <v>0.890870784743455</v>
      </c>
      <c r="R100" s="32" t="str">
        <f aca="false">IF(L100="","",IF(ABS(L100)&lt;=O100,"Yes","No"))</f>
        <v>Yes</v>
      </c>
      <c r="S100" s="32" t="str">
        <f aca="false">IF(L100="","",IF(ABS(L100)&lt;=1.96*O100,"Yes","No"))</f>
        <v>Yes</v>
      </c>
      <c r="T100" s="59" t="n">
        <f aca="false">IF(D100="","",ROUND(SQRT(((D100+G100)*O100/100)^2+(J100*(D100+G100)*0.15591)^2),0))</f>
        <v>71</v>
      </c>
      <c r="U100" s="32"/>
    </row>
    <row r="101" customFormat="false" ht="15" hidden="false" customHeight="false" outlineLevel="0" collapsed="false">
      <c r="A101" s="32" t="s">
        <v>230</v>
      </c>
      <c r="B101" s="32" t="s">
        <v>232</v>
      </c>
      <c r="C101" s="32" t="s">
        <v>282</v>
      </c>
      <c r="D101" s="59" t="n">
        <v>237</v>
      </c>
      <c r="E101" s="59" t="n">
        <v>253</v>
      </c>
      <c r="F101" s="68" t="n">
        <f aca="false">IF(E101="","",D101-E101)</f>
        <v>-16</v>
      </c>
      <c r="G101" s="59" t="n">
        <v>58</v>
      </c>
      <c r="H101" s="59" t="n">
        <v>77</v>
      </c>
      <c r="I101" s="68" t="n">
        <f aca="false">IF(H101="","",G101-H101)</f>
        <v>-19</v>
      </c>
      <c r="J101" s="40" t="n">
        <f aca="false">IF(OR(D101="",D101+G101=0),"",D101/(D101+G101))</f>
        <v>0.803389830508475</v>
      </c>
      <c r="K101" s="40" t="n">
        <f aca="false">IF(E101="","",E101/(E101+H101))</f>
        <v>0.766666666666667</v>
      </c>
      <c r="L101" s="69" t="n">
        <f aca="false">IF(OR(K101="",J101=""),"",(J101-K101)*100)</f>
        <v>3.67231638418079</v>
      </c>
      <c r="M101" s="36" t="n">
        <v>4.76472965819998</v>
      </c>
      <c r="N101" s="36" t="n">
        <v>1.24641899187374</v>
      </c>
      <c r="O101" s="36" t="n">
        <f aca="false">SQRT(M101^2+N101^2)</f>
        <v>4.9250592909156</v>
      </c>
      <c r="P101" s="40" t="n">
        <f aca="false">IF(J101="","",MAX(0,J101-1.96*O101/100))</f>
        <v>0.706858668406529</v>
      </c>
      <c r="Q101" s="40" t="n">
        <f aca="false">IF(J101="","",MIN(1,J101+1.96*O101/100))</f>
        <v>0.89992099261042</v>
      </c>
      <c r="R101" s="32" t="str">
        <f aca="false">IF(L101="","",IF(ABS(L101)&lt;=O101,"Yes","No"))</f>
        <v>Yes</v>
      </c>
      <c r="S101" s="32" t="str">
        <f aca="false">IF(L101="","",IF(ABS(L101)&lt;=1.96*O101,"Yes","No"))</f>
        <v>Yes</v>
      </c>
      <c r="T101" s="59" t="n">
        <f aca="false">IF(D101="","",ROUND(SQRT(((D101+G101)*O101/100)^2+(J101*(D101+G101)*0.15591)^2),0))</f>
        <v>40</v>
      </c>
      <c r="U101" s="32"/>
    </row>
    <row r="102" customFormat="false" ht="15" hidden="false" customHeight="false" outlineLevel="0" collapsed="false">
      <c r="A102" s="32" t="s">
        <v>230</v>
      </c>
      <c r="B102" s="32" t="s">
        <v>232</v>
      </c>
      <c r="C102" s="32" t="s">
        <v>283</v>
      </c>
      <c r="D102" s="59" t="n">
        <v>413</v>
      </c>
      <c r="E102" s="59" t="n">
        <v>402</v>
      </c>
      <c r="F102" s="68" t="n">
        <f aca="false">IF(E102="","",D102-E102)</f>
        <v>11</v>
      </c>
      <c r="G102" s="59" t="n">
        <v>155</v>
      </c>
      <c r="H102" s="59" t="n">
        <v>152</v>
      </c>
      <c r="I102" s="68" t="n">
        <f aca="false">IF(H102="","",G102-H102)</f>
        <v>3</v>
      </c>
      <c r="J102" s="40" t="n">
        <f aca="false">IF(OR(D102="",D102+G102=0),"",D102/(D102+G102))</f>
        <v>0.727112676056338</v>
      </c>
      <c r="K102" s="40" t="n">
        <f aca="false">IF(E102="","",E102/(E102+H102))</f>
        <v>0.725631768953069</v>
      </c>
      <c r="L102" s="69" t="n">
        <f aca="false">IF(OR(K102="",J102=""),"",(J102-K102)*100)</f>
        <v>0.148090710326942</v>
      </c>
      <c r="M102" s="36" t="n">
        <v>4.76472965819998</v>
      </c>
      <c r="N102" s="36" t="n">
        <v>1.24641899187374</v>
      </c>
      <c r="O102" s="36" t="n">
        <f aca="false">SQRT(M102^2+N102^2)</f>
        <v>4.9250592909156</v>
      </c>
      <c r="P102" s="40" t="n">
        <f aca="false">IF(J102="","",MAX(0,J102-1.96*O102/100))</f>
        <v>0.630581513954392</v>
      </c>
      <c r="Q102" s="40" t="n">
        <f aca="false">IF(J102="","",MIN(1,J102+1.96*O102/100))</f>
        <v>0.823643838158284</v>
      </c>
      <c r="R102" s="32" t="str">
        <f aca="false">IF(L102="","",IF(ABS(L102)&lt;=O102,"Yes","No"))</f>
        <v>Yes</v>
      </c>
      <c r="S102" s="32" t="str">
        <f aca="false">IF(L102="","",IF(ABS(L102)&lt;=1.96*O102,"Yes","No"))</f>
        <v>Yes</v>
      </c>
      <c r="T102" s="59" t="n">
        <f aca="false">IF(D102="","",ROUND(SQRT(((D102+G102)*O102/100)^2+(J102*(D102+G102)*0.15591)^2),0))</f>
        <v>70</v>
      </c>
      <c r="U102" s="32"/>
    </row>
    <row r="103" customFormat="false" ht="15" hidden="false" customHeight="false" outlineLevel="0" collapsed="false">
      <c r="A103" s="32" t="s">
        <v>230</v>
      </c>
      <c r="B103" s="32" t="s">
        <v>232</v>
      </c>
      <c r="C103" s="32" t="s">
        <v>284</v>
      </c>
      <c r="D103" s="59" t="n">
        <v>593</v>
      </c>
      <c r="E103" s="59" t="n">
        <v>631</v>
      </c>
      <c r="F103" s="68" t="n">
        <f aca="false">IF(E103="","",D103-E103)</f>
        <v>-38</v>
      </c>
      <c r="G103" s="59" t="n">
        <v>146</v>
      </c>
      <c r="H103" s="59" t="n">
        <v>181</v>
      </c>
      <c r="I103" s="68" t="n">
        <f aca="false">IF(H103="","",G103-H103)</f>
        <v>-35</v>
      </c>
      <c r="J103" s="40" t="n">
        <f aca="false">IF(OR(D103="",D103+G103=0),"",D103/(D103+G103))</f>
        <v>0.802435723951286</v>
      </c>
      <c r="K103" s="40" t="n">
        <f aca="false">IF(E103="","",E103/(E103+H103))</f>
        <v>0.777093596059113</v>
      </c>
      <c r="L103" s="69" t="n">
        <f aca="false">IF(OR(K103="",J103=""),"",(J103-K103)*100)</f>
        <v>2.53421278921722</v>
      </c>
      <c r="M103" s="36" t="n">
        <v>4.76472965819998</v>
      </c>
      <c r="N103" s="36" t="n">
        <v>1.24641899187374</v>
      </c>
      <c r="O103" s="36" t="n">
        <f aca="false">SQRT(M103^2+N103^2)</f>
        <v>4.9250592909156</v>
      </c>
      <c r="P103" s="40" t="n">
        <f aca="false">IF(J103="","",MAX(0,J103-1.96*O103/100))</f>
        <v>0.70590456184934</v>
      </c>
      <c r="Q103" s="40" t="n">
        <f aca="false">IF(J103="","",MIN(1,J103+1.96*O103/100))</f>
        <v>0.898966886053231</v>
      </c>
      <c r="R103" s="32" t="str">
        <f aca="false">IF(L103="","",IF(ABS(L103)&lt;=O103,"Yes","No"))</f>
        <v>Yes</v>
      </c>
      <c r="S103" s="32" t="str">
        <f aca="false">IF(L103="","",IF(ABS(L103)&lt;=1.96*O103,"Yes","No"))</f>
        <v>Yes</v>
      </c>
      <c r="T103" s="59" t="n">
        <f aca="false">IF(D103="","",ROUND(SQRT(((D103+G103)*O103/100)^2+(J103*(D103+G103)*0.15591)^2),0))</f>
        <v>99</v>
      </c>
      <c r="U103" s="32"/>
    </row>
    <row r="104" customFormat="false" ht="15" hidden="false" customHeight="false" outlineLevel="0" collapsed="false">
      <c r="A104" s="32" t="s">
        <v>230</v>
      </c>
      <c r="B104" s="32" t="s">
        <v>232</v>
      </c>
      <c r="C104" s="32" t="s">
        <v>285</v>
      </c>
      <c r="D104" s="59" t="n">
        <v>247</v>
      </c>
      <c r="E104" s="59" t="n">
        <v>226</v>
      </c>
      <c r="F104" s="68" t="n">
        <f aca="false">IF(E104="","",D104-E104)</f>
        <v>21</v>
      </c>
      <c r="G104" s="59" t="n">
        <v>57</v>
      </c>
      <c r="H104" s="59" t="n">
        <v>80</v>
      </c>
      <c r="I104" s="68" t="n">
        <f aca="false">IF(H104="","",G104-H104)</f>
        <v>-23</v>
      </c>
      <c r="J104" s="40" t="n">
        <f aca="false">IF(OR(D104="",D104+G104=0),"",D104/(D104+G104))</f>
        <v>0.8125</v>
      </c>
      <c r="K104" s="40" t="n">
        <f aca="false">IF(E104="","",E104/(E104+H104))</f>
        <v>0.738562091503268</v>
      </c>
      <c r="L104" s="69" t="n">
        <f aca="false">IF(OR(K104="",J104=""),"",(J104-K104)*100)</f>
        <v>7.3937908496732</v>
      </c>
      <c r="M104" s="36" t="n">
        <v>4.76472965819998</v>
      </c>
      <c r="N104" s="36" t="n">
        <v>1.24641899187374</v>
      </c>
      <c r="O104" s="36" t="n">
        <f aca="false">SQRT(M104^2+N104^2)</f>
        <v>4.9250592909156</v>
      </c>
      <c r="P104" s="40" t="n">
        <f aca="false">IF(J104="","",MAX(0,J104-1.96*O104/100))</f>
        <v>0.715968837898054</v>
      </c>
      <c r="Q104" s="40" t="n">
        <f aca="false">IF(J104="","",MIN(1,J104+1.96*O104/100))</f>
        <v>0.909031162101946</v>
      </c>
      <c r="R104" s="32" t="str">
        <f aca="false">IF(L104="","",IF(ABS(L104)&lt;=O104,"Yes","No"))</f>
        <v>No</v>
      </c>
      <c r="S104" s="32" t="str">
        <f aca="false">IF(L104="","",IF(ABS(L104)&lt;=1.96*O104,"Yes","No"))</f>
        <v>Yes</v>
      </c>
      <c r="T104" s="59" t="n">
        <f aca="false">IF(D104="","",ROUND(SQRT(((D104+G104)*O104/100)^2+(J104*(D104+G104)*0.15591)^2),0))</f>
        <v>41</v>
      </c>
      <c r="U104" s="32"/>
    </row>
    <row r="105" customFormat="false" ht="15" hidden="false" customHeight="false" outlineLevel="0" collapsed="false">
      <c r="A105" s="32" t="s">
        <v>230</v>
      </c>
      <c r="B105" s="32" t="s">
        <v>232</v>
      </c>
      <c r="C105" s="32" t="s">
        <v>286</v>
      </c>
      <c r="D105" s="59" t="n">
        <v>329</v>
      </c>
      <c r="E105" s="59" t="n">
        <v>295</v>
      </c>
      <c r="F105" s="68" t="n">
        <f aca="false">IF(E105="","",D105-E105)</f>
        <v>34</v>
      </c>
      <c r="G105" s="59" t="n">
        <v>80</v>
      </c>
      <c r="H105" s="59" t="n">
        <v>80</v>
      </c>
      <c r="I105" s="68" t="n">
        <f aca="false">IF(H105="","",G105-H105)</f>
        <v>0</v>
      </c>
      <c r="J105" s="40" t="n">
        <f aca="false">IF(OR(D105="",D105+G105=0),"",D105/(D105+G105))</f>
        <v>0.80440097799511</v>
      </c>
      <c r="K105" s="40" t="n">
        <f aca="false">IF(E105="","",E105/(E105+H105))</f>
        <v>0.786666666666667</v>
      </c>
      <c r="L105" s="69" t="n">
        <f aca="false">IF(OR(K105="",J105=""),"",(J105-K105)*100)</f>
        <v>1.77343113284434</v>
      </c>
      <c r="M105" s="36" t="n">
        <v>4.76472965819998</v>
      </c>
      <c r="N105" s="36" t="n">
        <v>1.24641899187374</v>
      </c>
      <c r="O105" s="36" t="n">
        <f aca="false">SQRT(M105^2+N105^2)</f>
        <v>4.9250592909156</v>
      </c>
      <c r="P105" s="40" t="n">
        <f aca="false">IF(J105="","",MAX(0,J105-1.96*O105/100))</f>
        <v>0.707869815893164</v>
      </c>
      <c r="Q105" s="40" t="n">
        <f aca="false">IF(J105="","",MIN(1,J105+1.96*O105/100))</f>
        <v>0.900932140097056</v>
      </c>
      <c r="R105" s="32" t="str">
        <f aca="false">IF(L105="","",IF(ABS(L105)&lt;=O105,"Yes","No"))</f>
        <v>Yes</v>
      </c>
      <c r="S105" s="32" t="str">
        <f aca="false">IF(L105="","",IF(ABS(L105)&lt;=1.96*O105,"Yes","No"))</f>
        <v>Yes</v>
      </c>
      <c r="T105" s="59" t="n">
        <f aca="false">IF(D105="","",ROUND(SQRT(((D105+G105)*O105/100)^2+(J105*(D105+G105)*0.15591)^2),0))</f>
        <v>55</v>
      </c>
      <c r="U105" s="32"/>
    </row>
    <row r="106" customFormat="false" ht="15" hidden="false" customHeight="false" outlineLevel="0" collapsed="false">
      <c r="A106" s="32" t="s">
        <v>230</v>
      </c>
      <c r="B106" s="32" t="s">
        <v>232</v>
      </c>
      <c r="C106" s="32" t="s">
        <v>287</v>
      </c>
      <c r="D106" s="59" t="n">
        <v>496</v>
      </c>
      <c r="E106" s="59" t="n">
        <v>483</v>
      </c>
      <c r="F106" s="68" t="n">
        <f aca="false">IF(E106="","",D106-E106)</f>
        <v>13</v>
      </c>
      <c r="G106" s="59" t="n">
        <v>115</v>
      </c>
      <c r="H106" s="59" t="n">
        <v>138</v>
      </c>
      <c r="I106" s="68" t="n">
        <f aca="false">IF(H106="","",G106-H106)</f>
        <v>-23</v>
      </c>
      <c r="J106" s="40" t="n">
        <f aca="false">IF(OR(D106="",D106+G106=0),"",D106/(D106+G106))</f>
        <v>0.811783960720131</v>
      </c>
      <c r="K106" s="40" t="n">
        <f aca="false">IF(E106="","",E106/(E106+H106))</f>
        <v>0.777777777777778</v>
      </c>
      <c r="L106" s="69" t="n">
        <f aca="false">IF(OR(K106="",J106=""),"",(J106-K106)*100)</f>
        <v>3.40061829423531</v>
      </c>
      <c r="M106" s="36" t="n">
        <v>4.76472965819998</v>
      </c>
      <c r="N106" s="36" t="n">
        <v>1.24641899187374</v>
      </c>
      <c r="O106" s="36" t="n">
        <f aca="false">SQRT(M106^2+N106^2)</f>
        <v>4.9250592909156</v>
      </c>
      <c r="P106" s="40" t="n">
        <f aca="false">IF(J106="","",MAX(0,J106-1.96*O106/100))</f>
        <v>0.715252798618185</v>
      </c>
      <c r="Q106" s="40" t="n">
        <f aca="false">IF(J106="","",MIN(1,J106+1.96*O106/100))</f>
        <v>0.908315122822077</v>
      </c>
      <c r="R106" s="32" t="str">
        <f aca="false">IF(L106="","",IF(ABS(L106)&lt;=O106,"Yes","No"))</f>
        <v>Yes</v>
      </c>
      <c r="S106" s="32" t="str">
        <f aca="false">IF(L106="","",IF(ABS(L106)&lt;=1.96*O106,"Yes","No"))</f>
        <v>Yes</v>
      </c>
      <c r="T106" s="59" t="n">
        <f aca="false">IF(D106="","",ROUND(SQRT(((D106+G106)*O106/100)^2+(J106*(D106+G106)*0.15591)^2),0))</f>
        <v>83</v>
      </c>
      <c r="U106" s="32"/>
    </row>
    <row r="107" customFormat="false" ht="15" hidden="false" customHeight="false" outlineLevel="0" collapsed="false">
      <c r="A107" s="32" t="s">
        <v>230</v>
      </c>
      <c r="B107" s="32" t="s">
        <v>232</v>
      </c>
      <c r="C107" s="32" t="s">
        <v>288</v>
      </c>
      <c r="D107" s="59" t="n">
        <v>613</v>
      </c>
      <c r="E107" s="59" t="n">
        <v>572</v>
      </c>
      <c r="F107" s="68" t="n">
        <f aca="false">IF(E107="","",D107-E107)</f>
        <v>41</v>
      </c>
      <c r="G107" s="59" t="n">
        <v>237</v>
      </c>
      <c r="H107" s="59" t="n">
        <v>242</v>
      </c>
      <c r="I107" s="68" t="n">
        <f aca="false">IF(H107="","",G107-H107)</f>
        <v>-5</v>
      </c>
      <c r="J107" s="40" t="n">
        <f aca="false">IF(OR(D107="",D107+G107=0),"",D107/(D107+G107))</f>
        <v>0.721176470588235</v>
      </c>
      <c r="K107" s="40" t="n">
        <f aca="false">IF(E107="","",E107/(E107+H107))</f>
        <v>0.702702702702703</v>
      </c>
      <c r="L107" s="69" t="n">
        <f aca="false">IF(OR(K107="",J107=""),"",(J107-K107)*100)</f>
        <v>1.84737678855326</v>
      </c>
      <c r="M107" s="36" t="n">
        <v>3.72127001395338</v>
      </c>
      <c r="N107" s="36" t="n">
        <v>1.24641899187374</v>
      </c>
      <c r="O107" s="36" t="n">
        <f aca="false">SQRT(M107^2+N107^2)</f>
        <v>3.92446312507229</v>
      </c>
      <c r="P107" s="40" t="n">
        <f aca="false">IF(J107="","",MAX(0,J107-1.96*O107/100))</f>
        <v>0.644256993336818</v>
      </c>
      <c r="Q107" s="40" t="n">
        <f aca="false">IF(J107="","",MIN(1,J107+1.96*O107/100))</f>
        <v>0.798095947839652</v>
      </c>
      <c r="R107" s="32" t="str">
        <f aca="false">IF(L107="","",IF(ABS(L107)&lt;=O107,"Yes","No"))</f>
        <v>Yes</v>
      </c>
      <c r="S107" s="32" t="str">
        <f aca="false">IF(L107="","",IF(ABS(L107)&lt;=1.96*O107,"Yes","No"))</f>
        <v>Yes</v>
      </c>
      <c r="T107" s="59" t="n">
        <f aca="false">IF(D107="","",ROUND(SQRT(((D107+G107)*O107/100)^2+(J107*(D107+G107)*0.09175)^2),0))</f>
        <v>65</v>
      </c>
      <c r="U107" s="32"/>
    </row>
    <row r="108" customFormat="false" ht="15" hidden="false" customHeight="false" outlineLevel="0" collapsed="false">
      <c r="A108" s="32" t="s">
        <v>230</v>
      </c>
      <c r="B108" s="32" t="s">
        <v>232</v>
      </c>
      <c r="C108" s="32" t="s">
        <v>289</v>
      </c>
      <c r="D108" s="59" t="n">
        <v>282</v>
      </c>
      <c r="E108" s="59" t="n">
        <v>266</v>
      </c>
      <c r="F108" s="68" t="n">
        <f aca="false">IF(E108="","",D108-E108)</f>
        <v>16</v>
      </c>
      <c r="G108" s="59" t="n">
        <v>91</v>
      </c>
      <c r="H108" s="59" t="n">
        <v>86</v>
      </c>
      <c r="I108" s="68" t="n">
        <f aca="false">IF(H108="","",G108-H108)</f>
        <v>5</v>
      </c>
      <c r="J108" s="40" t="n">
        <f aca="false">IF(OR(D108="",D108+G108=0),"",D108/(D108+G108))</f>
        <v>0.756032171581769</v>
      </c>
      <c r="K108" s="40" t="n">
        <f aca="false">IF(E108="","",E108/(E108+H108))</f>
        <v>0.755681818181818</v>
      </c>
      <c r="L108" s="69" t="n">
        <f aca="false">IF(OR(K108="",J108=""),"",(J108-K108)*100)</f>
        <v>0.0350353399951153</v>
      </c>
      <c r="M108" s="36" t="n">
        <v>4.76472965819998</v>
      </c>
      <c r="N108" s="36" t="n">
        <v>1.24641899187374</v>
      </c>
      <c r="O108" s="36" t="n">
        <f aca="false">SQRT(M108^2+N108^2)</f>
        <v>4.9250592909156</v>
      </c>
      <c r="P108" s="40" t="n">
        <f aca="false">IF(J108="","",MAX(0,J108-1.96*O108/100))</f>
        <v>0.659501009479824</v>
      </c>
      <c r="Q108" s="40" t="n">
        <f aca="false">IF(J108="","",MIN(1,J108+1.96*O108/100))</f>
        <v>0.852563333683715</v>
      </c>
      <c r="R108" s="32" t="str">
        <f aca="false">IF(L108="","",IF(ABS(L108)&lt;=O108,"Yes","No"))</f>
        <v>Yes</v>
      </c>
      <c r="S108" s="32" t="str">
        <f aca="false">IF(L108="","",IF(ABS(L108)&lt;=1.96*O108,"Yes","No"))</f>
        <v>Yes</v>
      </c>
      <c r="T108" s="59" t="n">
        <f aca="false">IF(D108="","",ROUND(SQRT(((D108+G108)*O108/100)^2+(J108*(D108+G108)*0.15591)^2),0))</f>
        <v>48</v>
      </c>
      <c r="U108" s="32"/>
    </row>
    <row r="109" customFormat="false" ht="15" hidden="false" customHeight="false" outlineLevel="0" collapsed="false">
      <c r="A109" s="32" t="s">
        <v>230</v>
      </c>
      <c r="B109" s="32" t="s">
        <v>232</v>
      </c>
      <c r="C109" s="32" t="s">
        <v>290</v>
      </c>
      <c r="D109" s="59" t="n">
        <v>386</v>
      </c>
      <c r="E109" s="59" t="n">
        <v>384</v>
      </c>
      <c r="F109" s="68" t="n">
        <f aca="false">IF(E109="","",D109-E109)</f>
        <v>2</v>
      </c>
      <c r="G109" s="59" t="n">
        <v>104</v>
      </c>
      <c r="H109" s="59" t="n">
        <v>113</v>
      </c>
      <c r="I109" s="68" t="n">
        <f aca="false">IF(H109="","",G109-H109)</f>
        <v>-9</v>
      </c>
      <c r="J109" s="40" t="n">
        <f aca="false">IF(OR(D109="",D109+G109=0),"",D109/(D109+G109))</f>
        <v>0.787755102040816</v>
      </c>
      <c r="K109" s="40" t="n">
        <f aca="false">IF(E109="","",E109/(E109+H109))</f>
        <v>0.772635814889336</v>
      </c>
      <c r="L109" s="69" t="n">
        <f aca="false">IF(OR(K109="",J109=""),"",(J109-K109)*100)</f>
        <v>1.51192871514804</v>
      </c>
      <c r="M109" s="36" t="n">
        <v>4.76472965819998</v>
      </c>
      <c r="N109" s="36" t="n">
        <v>1.24641899187374</v>
      </c>
      <c r="O109" s="36" t="n">
        <f aca="false">SQRT(M109^2+N109^2)</f>
        <v>4.9250592909156</v>
      </c>
      <c r="P109" s="40" t="n">
        <f aca="false">IF(J109="","",MAX(0,J109-1.96*O109/100))</f>
        <v>0.691223939938871</v>
      </c>
      <c r="Q109" s="40" t="n">
        <f aca="false">IF(J109="","",MIN(1,J109+1.96*O109/100))</f>
        <v>0.884286264142762</v>
      </c>
      <c r="R109" s="32" t="str">
        <f aca="false">IF(L109="","",IF(ABS(L109)&lt;=O109,"Yes","No"))</f>
        <v>Yes</v>
      </c>
      <c r="S109" s="32" t="str">
        <f aca="false">IF(L109="","",IF(ABS(L109)&lt;=1.96*O109,"Yes","No"))</f>
        <v>Yes</v>
      </c>
      <c r="T109" s="59" t="n">
        <f aca="false">IF(D109="","",ROUND(SQRT(((D109+G109)*O109/100)^2+(J109*(D109+G109)*0.15591)^2),0))</f>
        <v>65</v>
      </c>
      <c r="U109" s="32"/>
    </row>
    <row r="110" customFormat="false" ht="15" hidden="false" customHeight="false" outlineLevel="0" collapsed="false">
      <c r="A110" s="32" t="s">
        <v>230</v>
      </c>
      <c r="B110" s="32" t="s">
        <v>232</v>
      </c>
      <c r="C110" s="32" t="s">
        <v>291</v>
      </c>
      <c r="D110" s="59" t="n">
        <v>459</v>
      </c>
      <c r="E110" s="59" t="n">
        <v>436</v>
      </c>
      <c r="F110" s="68" t="n">
        <f aca="false">IF(E110="","",D110-E110)</f>
        <v>23</v>
      </c>
      <c r="G110" s="59" t="n">
        <v>254</v>
      </c>
      <c r="H110" s="59" t="n">
        <v>274</v>
      </c>
      <c r="I110" s="68" t="n">
        <f aca="false">IF(H110="","",G110-H110)</f>
        <v>-20</v>
      </c>
      <c r="J110" s="40" t="n">
        <f aca="false">IF(OR(D110="",D110+G110=0),"",D110/(D110+G110))</f>
        <v>0.643758765778401</v>
      </c>
      <c r="K110" s="40" t="n">
        <f aca="false">IF(E110="","",E110/(E110+H110))</f>
        <v>0.614084507042254</v>
      </c>
      <c r="L110" s="69" t="n">
        <f aca="false">IF(OR(K110="",J110=""),"",(J110-K110)*100)</f>
        <v>2.96742587361476</v>
      </c>
      <c r="M110" s="36" t="n">
        <v>4.76472965819998</v>
      </c>
      <c r="N110" s="36" t="n">
        <v>1.24641899187374</v>
      </c>
      <c r="O110" s="36" t="n">
        <f aca="false">SQRT(M110^2+N110^2)</f>
        <v>4.9250592909156</v>
      </c>
      <c r="P110" s="40" t="n">
        <f aca="false">IF(J110="","",MAX(0,J110-1.96*O110/100))</f>
        <v>0.547227603676455</v>
      </c>
      <c r="Q110" s="40" t="n">
        <f aca="false">IF(J110="","",MIN(1,J110+1.96*O110/100))</f>
        <v>0.740289927880347</v>
      </c>
      <c r="R110" s="32" t="str">
        <f aca="false">IF(L110="","",IF(ABS(L110)&lt;=O110,"Yes","No"))</f>
        <v>Yes</v>
      </c>
      <c r="S110" s="32" t="str">
        <f aca="false">IF(L110="","",IF(ABS(L110)&lt;=1.96*O110,"Yes","No"))</f>
        <v>Yes</v>
      </c>
      <c r="T110" s="59" t="n">
        <f aca="false">IF(D110="","",ROUND(SQRT(((D110+G110)*O110/100)^2+(J110*(D110+G110)*0.15591)^2),0))</f>
        <v>80</v>
      </c>
      <c r="U110" s="32"/>
    </row>
    <row r="111" customFormat="false" ht="15" hidden="false" customHeight="false" outlineLevel="0" collapsed="false">
      <c r="A111" s="32" t="s">
        <v>230</v>
      </c>
      <c r="B111" s="32" t="s">
        <v>232</v>
      </c>
      <c r="C111" s="32" t="s">
        <v>292</v>
      </c>
      <c r="D111" s="59" t="n">
        <v>512</v>
      </c>
      <c r="E111" s="59" t="n">
        <v>461</v>
      </c>
      <c r="F111" s="68" t="n">
        <f aca="false">IF(E111="","",D111-E111)</f>
        <v>51</v>
      </c>
      <c r="G111" s="59" t="n">
        <v>133</v>
      </c>
      <c r="H111" s="59" t="n">
        <v>149</v>
      </c>
      <c r="I111" s="68" t="n">
        <f aca="false">IF(H111="","",G111-H111)</f>
        <v>-16</v>
      </c>
      <c r="J111" s="40" t="n">
        <f aca="false">IF(OR(D111="",D111+G111=0),"",D111/(D111+G111))</f>
        <v>0.793798449612403</v>
      </c>
      <c r="K111" s="40" t="n">
        <f aca="false">IF(E111="","",E111/(E111+H111))</f>
        <v>0.755737704918033</v>
      </c>
      <c r="L111" s="69" t="n">
        <f aca="false">IF(OR(K111="",J111=""),"",(J111-K111)*100)</f>
        <v>3.80607446943703</v>
      </c>
      <c r="M111" s="36" t="n">
        <v>4.76472965819998</v>
      </c>
      <c r="N111" s="36" t="n">
        <v>1.24641899187374</v>
      </c>
      <c r="O111" s="36" t="n">
        <f aca="false">SQRT(M111^2+N111^2)</f>
        <v>4.9250592909156</v>
      </c>
      <c r="P111" s="40" t="n">
        <f aca="false">IF(J111="","",MAX(0,J111-1.96*O111/100))</f>
        <v>0.697267287510457</v>
      </c>
      <c r="Q111" s="40" t="n">
        <f aca="false">IF(J111="","",MIN(1,J111+1.96*O111/100))</f>
        <v>0.890329611714349</v>
      </c>
      <c r="R111" s="32" t="str">
        <f aca="false">IF(L111="","",IF(ABS(L111)&lt;=O111,"Yes","No"))</f>
        <v>Yes</v>
      </c>
      <c r="S111" s="32" t="str">
        <f aca="false">IF(L111="","",IF(ABS(L111)&lt;=1.96*O111,"Yes","No"))</f>
        <v>Yes</v>
      </c>
      <c r="T111" s="59" t="n">
        <f aca="false">IF(D111="","",ROUND(SQRT(((D111+G111)*O111/100)^2+(J111*(D111+G111)*0.15591)^2),0))</f>
        <v>86</v>
      </c>
      <c r="U111" s="32"/>
    </row>
    <row r="112" customFormat="false" ht="15" hidden="false" customHeight="false" outlineLevel="0" collapsed="false">
      <c r="A112" s="32" t="s">
        <v>230</v>
      </c>
      <c r="B112" s="32" t="s">
        <v>293</v>
      </c>
      <c r="C112" s="32" t="s">
        <v>294</v>
      </c>
      <c r="D112" s="59" t="n">
        <v>566</v>
      </c>
      <c r="E112" s="59" t="n">
        <v>594</v>
      </c>
      <c r="F112" s="68" t="n">
        <f aca="false">IF(E112="","",D112-E112)</f>
        <v>-28</v>
      </c>
      <c r="G112" s="59" t="n">
        <v>233</v>
      </c>
      <c r="H112" s="59" t="n">
        <v>231</v>
      </c>
      <c r="I112" s="68" t="n">
        <f aca="false">IF(H112="","",G112-H112)</f>
        <v>2</v>
      </c>
      <c r="J112" s="40" t="n">
        <f aca="false">IF(OR(D112="",D112+G112=0),"",D112/(D112+G112))</f>
        <v>0.708385481852315</v>
      </c>
      <c r="K112" s="40" t="n">
        <f aca="false">IF(E112="","",E112/(E112+H112))</f>
        <v>0.72</v>
      </c>
      <c r="L112" s="69" t="n">
        <f aca="false">IF(OR(K112="",J112=""),"",(J112-K112)*100)</f>
        <v>-1.16145181476846</v>
      </c>
      <c r="M112" s="36" t="n">
        <v>3.72127001395338</v>
      </c>
      <c r="N112" s="36" t="n">
        <v>1.24641899187374</v>
      </c>
      <c r="O112" s="36" t="n">
        <f aca="false">SQRT(M112^2+N112^2)</f>
        <v>3.92446312507229</v>
      </c>
      <c r="P112" s="40" t="n">
        <f aca="false">IF(J112="","",MAX(0,J112-1.96*O112/100))</f>
        <v>0.631466004600899</v>
      </c>
      <c r="Q112" s="40" t="n">
        <f aca="false">IF(J112="","",MIN(1,J112+1.96*O112/100))</f>
        <v>0.785304959103732</v>
      </c>
      <c r="R112" s="32" t="str">
        <f aca="false">IF(L112="","",IF(ABS(L112)&lt;=O112,"Yes","No"))</f>
        <v>Yes</v>
      </c>
      <c r="S112" s="32" t="str">
        <f aca="false">IF(L112="","",IF(ABS(L112)&lt;=1.96*O112,"Yes","No"))</f>
        <v>Yes</v>
      </c>
      <c r="T112" s="59" t="n">
        <f aca="false">IF(D112="","",ROUND(SQRT(((D112+G112)*O112/100)^2+(J112*(D112+G112)*0.09175)^2),0))</f>
        <v>61</v>
      </c>
      <c r="U112" s="32"/>
    </row>
    <row r="113" customFormat="false" ht="15" hidden="false" customHeight="false" outlineLevel="0" collapsed="false">
      <c r="A113" s="32" t="s">
        <v>230</v>
      </c>
      <c r="B113" s="32" t="s">
        <v>293</v>
      </c>
      <c r="C113" s="32" t="s">
        <v>295</v>
      </c>
      <c r="D113" s="59" t="n">
        <v>417</v>
      </c>
      <c r="E113" s="59" t="n">
        <v>415</v>
      </c>
      <c r="F113" s="68" t="n">
        <f aca="false">IF(E113="","",D113-E113)</f>
        <v>2</v>
      </c>
      <c r="G113" s="59" t="n">
        <v>198</v>
      </c>
      <c r="H113" s="59" t="n">
        <v>216</v>
      </c>
      <c r="I113" s="68" t="n">
        <f aca="false">IF(H113="","",G113-H113)</f>
        <v>-18</v>
      </c>
      <c r="J113" s="40" t="n">
        <f aca="false">IF(OR(D113="",D113+G113=0),"",D113/(D113+G113))</f>
        <v>0.678048780487805</v>
      </c>
      <c r="K113" s="40" t="n">
        <f aca="false">IF(E113="","",E113/(E113+H113))</f>
        <v>0.657686212361331</v>
      </c>
      <c r="L113" s="69" t="n">
        <f aca="false">IF(OR(K113="",J113=""),"",(J113-K113)*100)</f>
        <v>2.03625681264737</v>
      </c>
      <c r="M113" s="36" t="n">
        <v>4.76472965819998</v>
      </c>
      <c r="N113" s="36" t="n">
        <v>1.24641899187374</v>
      </c>
      <c r="O113" s="36" t="n">
        <f aca="false">SQRT(M113^2+N113^2)</f>
        <v>4.9250592909156</v>
      </c>
      <c r="P113" s="40" t="n">
        <f aca="false">IF(J113="","",MAX(0,J113-1.96*O113/100))</f>
        <v>0.581517618385859</v>
      </c>
      <c r="Q113" s="40" t="n">
        <f aca="false">IF(J113="","",MIN(1,J113+1.96*O113/100))</f>
        <v>0.774579942589751</v>
      </c>
      <c r="R113" s="32" t="str">
        <f aca="false">IF(L113="","",IF(ABS(L113)&lt;=O113,"Yes","No"))</f>
        <v>Yes</v>
      </c>
      <c r="S113" s="32" t="str">
        <f aca="false">IF(L113="","",IF(ABS(L113)&lt;=1.96*O113,"Yes","No"))</f>
        <v>Yes</v>
      </c>
      <c r="T113" s="59" t="n">
        <f aca="false">IF(D113="","",ROUND(SQRT(((D113+G113)*O113/100)^2+(J113*(D113+G113)*0.15591)^2),0))</f>
        <v>72</v>
      </c>
      <c r="U113" s="32"/>
    </row>
    <row r="114" customFormat="false" ht="15" hidden="false" customHeight="false" outlineLevel="0" collapsed="false">
      <c r="A114" s="32" t="s">
        <v>230</v>
      </c>
      <c r="B114" s="32" t="s">
        <v>293</v>
      </c>
      <c r="C114" s="32" t="s">
        <v>296</v>
      </c>
      <c r="D114" s="59" t="n">
        <v>423</v>
      </c>
      <c r="E114" s="59" t="n">
        <v>431</v>
      </c>
      <c r="F114" s="68" t="n">
        <f aca="false">IF(E114="","",D114-E114)</f>
        <v>-8</v>
      </c>
      <c r="G114" s="59" t="n">
        <v>171</v>
      </c>
      <c r="H114" s="59" t="n">
        <v>182</v>
      </c>
      <c r="I114" s="68" t="n">
        <f aca="false">IF(H114="","",G114-H114)</f>
        <v>-11</v>
      </c>
      <c r="J114" s="40" t="n">
        <f aca="false">IF(OR(D114="",D114+G114=0),"",D114/(D114+G114))</f>
        <v>0.712121212121212</v>
      </c>
      <c r="K114" s="40" t="n">
        <f aca="false">IF(E114="","",E114/(E114+H114))</f>
        <v>0.703099510603589</v>
      </c>
      <c r="L114" s="69" t="n">
        <f aca="false">IF(OR(K114="",J114=""),"",(J114-K114)*100)</f>
        <v>0.902170151762327</v>
      </c>
      <c r="M114" s="36" t="n">
        <v>4.76472965819998</v>
      </c>
      <c r="N114" s="36" t="n">
        <v>1.24641899187374</v>
      </c>
      <c r="O114" s="36" t="n">
        <f aca="false">SQRT(M114^2+N114^2)</f>
        <v>4.9250592909156</v>
      </c>
      <c r="P114" s="40" t="n">
        <f aca="false">IF(J114="","",MAX(0,J114-1.96*O114/100))</f>
        <v>0.615590050019267</v>
      </c>
      <c r="Q114" s="40" t="n">
        <f aca="false">IF(J114="","",MIN(1,J114+1.96*O114/100))</f>
        <v>0.808652374223158</v>
      </c>
      <c r="R114" s="32" t="str">
        <f aca="false">IF(L114="","",IF(ABS(L114)&lt;=O114,"Yes","No"))</f>
        <v>Yes</v>
      </c>
      <c r="S114" s="32" t="str">
        <f aca="false">IF(L114="","",IF(ABS(L114)&lt;=1.96*O114,"Yes","No"))</f>
        <v>Yes</v>
      </c>
      <c r="T114" s="59" t="n">
        <f aca="false">IF(D114="","",ROUND(SQRT(((D114+G114)*O114/100)^2+(J114*(D114+G114)*0.15591)^2),0))</f>
        <v>72</v>
      </c>
      <c r="U114" s="32"/>
    </row>
    <row r="115" customFormat="false" ht="15" hidden="false" customHeight="false" outlineLevel="0" collapsed="false">
      <c r="A115" s="32" t="s">
        <v>230</v>
      </c>
      <c r="B115" s="32" t="s">
        <v>293</v>
      </c>
      <c r="C115" s="32" t="s">
        <v>297</v>
      </c>
      <c r="D115" s="59" t="n">
        <v>455</v>
      </c>
      <c r="E115" s="59" t="n">
        <v>468</v>
      </c>
      <c r="F115" s="68" t="n">
        <f aca="false">IF(E115="","",D115-E115)</f>
        <v>-13</v>
      </c>
      <c r="G115" s="59" t="n">
        <v>221</v>
      </c>
      <c r="H115" s="59" t="n">
        <v>214</v>
      </c>
      <c r="I115" s="68" t="n">
        <f aca="false">IF(H115="","",G115-H115)</f>
        <v>7</v>
      </c>
      <c r="J115" s="40" t="n">
        <f aca="false">IF(OR(D115="",D115+G115=0),"",D115/(D115+G115))</f>
        <v>0.673076923076923</v>
      </c>
      <c r="K115" s="40" t="n">
        <f aca="false">IF(E115="","",E115/(E115+H115))</f>
        <v>0.686217008797654</v>
      </c>
      <c r="L115" s="69" t="n">
        <f aca="false">IF(OR(K115="",J115=""),"",(J115-K115)*100)</f>
        <v>-1.31400857207308</v>
      </c>
      <c r="M115" s="36" t="n">
        <v>4.76472965819998</v>
      </c>
      <c r="N115" s="36" t="n">
        <v>1.24641899187374</v>
      </c>
      <c r="O115" s="36" t="n">
        <f aca="false">SQRT(M115^2+N115^2)</f>
        <v>4.9250592909156</v>
      </c>
      <c r="P115" s="40" t="n">
        <f aca="false">IF(J115="","",MAX(0,J115-1.96*O115/100))</f>
        <v>0.576545760974978</v>
      </c>
      <c r="Q115" s="40" t="n">
        <f aca="false">IF(J115="","",MIN(1,J115+1.96*O115/100))</f>
        <v>0.769608085178869</v>
      </c>
      <c r="R115" s="32" t="str">
        <f aca="false">IF(L115="","",IF(ABS(L115)&lt;=O115,"Yes","No"))</f>
        <v>Yes</v>
      </c>
      <c r="S115" s="32" t="str">
        <f aca="false">IF(L115="","",IF(ABS(L115)&lt;=1.96*O115,"Yes","No"))</f>
        <v>Yes</v>
      </c>
      <c r="T115" s="59" t="n">
        <f aca="false">IF(D115="","",ROUND(SQRT(((D115+G115)*O115/100)^2+(J115*(D115+G115)*0.15591)^2),0))</f>
        <v>78</v>
      </c>
      <c r="U115" s="32"/>
    </row>
    <row r="116" customFormat="false" ht="15" hidden="false" customHeight="false" outlineLevel="0" collapsed="false">
      <c r="A116" s="32" t="s">
        <v>230</v>
      </c>
      <c r="B116" s="32" t="s">
        <v>293</v>
      </c>
      <c r="C116" s="32" t="s">
        <v>298</v>
      </c>
      <c r="D116" s="59" t="n">
        <v>745</v>
      </c>
      <c r="E116" s="59" t="n">
        <v>812</v>
      </c>
      <c r="F116" s="68" t="n">
        <f aca="false">IF(E116="","",D116-E116)</f>
        <v>-67</v>
      </c>
      <c r="G116" s="59" t="n">
        <v>410</v>
      </c>
      <c r="H116" s="59" t="n">
        <v>418</v>
      </c>
      <c r="I116" s="68" t="n">
        <f aca="false">IF(H116="","",G116-H116)</f>
        <v>-8</v>
      </c>
      <c r="J116" s="40" t="n">
        <f aca="false">IF(OR(D116="",D116+G116=0),"",D116/(D116+G116))</f>
        <v>0.645021645021645</v>
      </c>
      <c r="K116" s="40" t="n">
        <f aca="false">IF(E116="","",E116/(E116+H116))</f>
        <v>0.660162601626016</v>
      </c>
      <c r="L116" s="69" t="n">
        <f aca="false">IF(OR(K116="",J116=""),"",(J116-K116)*100)</f>
        <v>-1.51409566043712</v>
      </c>
      <c r="M116" s="36" t="n">
        <v>3.72127001395338</v>
      </c>
      <c r="N116" s="36" t="n">
        <v>1.24641899187374</v>
      </c>
      <c r="O116" s="36" t="n">
        <f aca="false">SQRT(M116^2+N116^2)</f>
        <v>3.92446312507229</v>
      </c>
      <c r="P116" s="40" t="n">
        <f aca="false">IF(J116="","",MAX(0,J116-1.96*O116/100))</f>
        <v>0.568102167770228</v>
      </c>
      <c r="Q116" s="40" t="n">
        <f aca="false">IF(J116="","",MIN(1,J116+1.96*O116/100))</f>
        <v>0.721941122273062</v>
      </c>
      <c r="R116" s="32" t="str">
        <f aca="false">IF(L116="","",IF(ABS(L116)&lt;=O116,"Yes","No"))</f>
        <v>Yes</v>
      </c>
      <c r="S116" s="32" t="str">
        <f aca="false">IF(L116="","",IF(ABS(L116)&lt;=1.96*O116,"Yes","No"))</f>
        <v>Yes</v>
      </c>
      <c r="T116" s="59" t="n">
        <f aca="false">IF(D116="","",ROUND(SQRT(((D116+G116)*O116/100)^2+(J116*(D116+G116)*0.09175)^2),0))</f>
        <v>82</v>
      </c>
      <c r="U116" s="32"/>
    </row>
    <row r="117" customFormat="false" ht="15" hidden="false" customHeight="false" outlineLevel="0" collapsed="false">
      <c r="A117" s="32" t="s">
        <v>230</v>
      </c>
      <c r="B117" s="32" t="s">
        <v>293</v>
      </c>
      <c r="C117" s="32" t="s">
        <v>299</v>
      </c>
      <c r="D117" s="59" t="n">
        <v>491</v>
      </c>
      <c r="E117" s="59" t="n">
        <v>499</v>
      </c>
      <c r="F117" s="68" t="n">
        <f aca="false">IF(E117="","",D117-E117)</f>
        <v>-8</v>
      </c>
      <c r="G117" s="59" t="n">
        <v>295</v>
      </c>
      <c r="H117" s="59" t="n">
        <v>308</v>
      </c>
      <c r="I117" s="68" t="n">
        <f aca="false">IF(H117="","",G117-H117)</f>
        <v>-13</v>
      </c>
      <c r="J117" s="40" t="n">
        <f aca="false">IF(OR(D117="",D117+G117=0),"",D117/(D117+G117))</f>
        <v>0.624681933842239</v>
      </c>
      <c r="K117" s="40" t="n">
        <f aca="false">IF(E117="","",E117/(E117+H117))</f>
        <v>0.618339529120198</v>
      </c>
      <c r="L117" s="69" t="n">
        <f aca="false">IF(OR(K117="",J117=""),"",(J117-K117)*100)</f>
        <v>0.634240472204084</v>
      </c>
      <c r="M117" s="36" t="n">
        <v>3.72127001395338</v>
      </c>
      <c r="N117" s="36" t="n">
        <v>1.24641899187374</v>
      </c>
      <c r="O117" s="36" t="n">
        <f aca="false">SQRT(M117^2+N117^2)</f>
        <v>3.92446312507229</v>
      </c>
      <c r="P117" s="40" t="n">
        <f aca="false">IF(J117="","",MAX(0,J117-1.96*O117/100))</f>
        <v>0.547762456590822</v>
      </c>
      <c r="Q117" s="40" t="n">
        <f aca="false">IF(J117="","",MIN(1,J117+1.96*O117/100))</f>
        <v>0.701601411093656</v>
      </c>
      <c r="R117" s="32" t="str">
        <f aca="false">IF(L117="","",IF(ABS(L117)&lt;=O117,"Yes","No"))</f>
        <v>Yes</v>
      </c>
      <c r="S117" s="32" t="str">
        <f aca="false">IF(L117="","",IF(ABS(L117)&lt;=1.96*O117,"Yes","No"))</f>
        <v>Yes</v>
      </c>
      <c r="T117" s="59" t="n">
        <f aca="false">IF(D117="","",ROUND(SQRT(((D117+G117)*O117/100)^2+(J117*(D117+G117)*0.09175)^2),0))</f>
        <v>55</v>
      </c>
      <c r="U117" s="32"/>
    </row>
    <row r="118" customFormat="false" ht="15" hidden="false" customHeight="false" outlineLevel="0" collapsed="false">
      <c r="A118" s="32" t="s">
        <v>230</v>
      </c>
      <c r="B118" s="32" t="s">
        <v>293</v>
      </c>
      <c r="C118" s="32" t="s">
        <v>300</v>
      </c>
      <c r="D118" s="59" t="n">
        <v>584</v>
      </c>
      <c r="E118" s="59" t="n">
        <v>596</v>
      </c>
      <c r="F118" s="68" t="n">
        <f aca="false">IF(E118="","",D118-E118)</f>
        <v>-12</v>
      </c>
      <c r="G118" s="59" t="n">
        <v>408</v>
      </c>
      <c r="H118" s="59" t="n">
        <v>436</v>
      </c>
      <c r="I118" s="68" t="n">
        <f aca="false">IF(H118="","",G118-H118)</f>
        <v>-28</v>
      </c>
      <c r="J118" s="40" t="n">
        <f aca="false">IF(OR(D118="",D118+G118=0),"",D118/(D118+G118))</f>
        <v>0.588709677419355</v>
      </c>
      <c r="K118" s="40" t="n">
        <f aca="false">IF(E118="","",E118/(E118+H118))</f>
        <v>0.577519379844961</v>
      </c>
      <c r="L118" s="69" t="n">
        <f aca="false">IF(OR(K118="",J118=""),"",(J118-K118)*100)</f>
        <v>1.11902975743936</v>
      </c>
      <c r="M118" s="36" t="n">
        <v>3.72127001395338</v>
      </c>
      <c r="N118" s="36" t="n">
        <v>1.24641899187374</v>
      </c>
      <c r="O118" s="36" t="n">
        <f aca="false">SQRT(M118^2+N118^2)</f>
        <v>3.92446312507229</v>
      </c>
      <c r="P118" s="40" t="n">
        <f aca="false">IF(J118="","",MAX(0,J118-1.96*O118/100))</f>
        <v>0.511790200167938</v>
      </c>
      <c r="Q118" s="40" t="n">
        <f aca="false">IF(J118="","",MIN(1,J118+1.96*O118/100))</f>
        <v>0.665629154670772</v>
      </c>
      <c r="R118" s="32" t="str">
        <f aca="false">IF(L118="","",IF(ABS(L118)&lt;=O118,"Yes","No"))</f>
        <v>Yes</v>
      </c>
      <c r="S118" s="32" t="str">
        <f aca="false">IF(L118="","",IF(ABS(L118)&lt;=1.96*O118,"Yes","No"))</f>
        <v>Yes</v>
      </c>
      <c r="T118" s="59" t="n">
        <f aca="false">IF(D118="","",ROUND(SQRT(((D118+G118)*O118/100)^2+(J118*(D118+G118)*0.09175)^2),0))</f>
        <v>66</v>
      </c>
      <c r="U118" s="32"/>
    </row>
    <row r="119" customFormat="false" ht="15" hidden="false" customHeight="false" outlineLevel="0" collapsed="false">
      <c r="A119" s="32" t="s">
        <v>230</v>
      </c>
      <c r="B119" s="32" t="s">
        <v>293</v>
      </c>
      <c r="C119" s="32" t="s">
        <v>301</v>
      </c>
      <c r="D119" s="59" t="n">
        <v>679</v>
      </c>
      <c r="E119" s="59" t="n">
        <v>646</v>
      </c>
      <c r="F119" s="68" t="n">
        <f aca="false">IF(E119="","",D119-E119)</f>
        <v>33</v>
      </c>
      <c r="G119" s="59" t="n">
        <v>442</v>
      </c>
      <c r="H119" s="59" t="n">
        <v>453</v>
      </c>
      <c r="I119" s="68" t="n">
        <f aca="false">IF(H119="","",G119-H119)</f>
        <v>-11</v>
      </c>
      <c r="J119" s="40" t="n">
        <f aca="false">IF(OR(D119="",D119+G119=0),"",D119/(D119+G119))</f>
        <v>0.605709188224799</v>
      </c>
      <c r="K119" s="40" t="n">
        <f aca="false">IF(E119="","",E119/(E119+H119))</f>
        <v>0.587807097361238</v>
      </c>
      <c r="L119" s="69" t="n">
        <f aca="false">IF(OR(K119="",J119=""),"",(J119-K119)*100)</f>
        <v>1.79020908635618</v>
      </c>
      <c r="M119" s="36" t="n">
        <v>3.72127001395338</v>
      </c>
      <c r="N119" s="36" t="n">
        <v>1.24641899187374</v>
      </c>
      <c r="O119" s="36" t="n">
        <f aca="false">SQRT(M119^2+N119^2)</f>
        <v>3.92446312507229</v>
      </c>
      <c r="P119" s="40" t="n">
        <f aca="false">IF(J119="","",MAX(0,J119-1.96*O119/100))</f>
        <v>0.528789710973382</v>
      </c>
      <c r="Q119" s="40" t="n">
        <f aca="false">IF(J119="","",MIN(1,J119+1.96*O119/100))</f>
        <v>0.682628665476216</v>
      </c>
      <c r="R119" s="32" t="str">
        <f aca="false">IF(L119="","",IF(ABS(L119)&lt;=O119,"Yes","No"))</f>
        <v>Yes</v>
      </c>
      <c r="S119" s="32" t="str">
        <f aca="false">IF(L119="","",IF(ABS(L119)&lt;=1.96*O119,"Yes","No"))</f>
        <v>Yes</v>
      </c>
      <c r="T119" s="59" t="n">
        <f aca="false">IF(D119="","",ROUND(SQRT(((D119+G119)*O119/100)^2+(J119*(D119+G119)*0.09175)^2),0))</f>
        <v>76</v>
      </c>
      <c r="U119" s="32"/>
    </row>
    <row r="120" customFormat="false" ht="15" hidden="false" customHeight="false" outlineLevel="0" collapsed="false">
      <c r="A120" s="32" t="s">
        <v>230</v>
      </c>
      <c r="B120" s="32" t="s">
        <v>293</v>
      </c>
      <c r="C120" s="32" t="s">
        <v>302</v>
      </c>
      <c r="D120" s="59" t="n">
        <v>530</v>
      </c>
      <c r="E120" s="59" t="n">
        <v>534</v>
      </c>
      <c r="F120" s="68" t="n">
        <f aca="false">IF(E120="","",D120-E120)</f>
        <v>-4</v>
      </c>
      <c r="G120" s="59" t="n">
        <v>304</v>
      </c>
      <c r="H120" s="59" t="n">
        <v>314</v>
      </c>
      <c r="I120" s="68" t="n">
        <f aca="false">IF(H120="","",G120-H120)</f>
        <v>-10</v>
      </c>
      <c r="J120" s="40" t="n">
        <f aca="false">IF(OR(D120="",D120+G120=0),"",D120/(D120+G120))</f>
        <v>0.635491606714628</v>
      </c>
      <c r="K120" s="40" t="n">
        <f aca="false">IF(E120="","",E120/(E120+H120))</f>
        <v>0.629716981132076</v>
      </c>
      <c r="L120" s="69" t="n">
        <f aca="false">IF(OR(K120="",J120=""),"",(J120-K120)*100)</f>
        <v>0.577462558255282</v>
      </c>
      <c r="M120" s="36" t="n">
        <v>3.72127001395338</v>
      </c>
      <c r="N120" s="36" t="n">
        <v>1.24641899187374</v>
      </c>
      <c r="O120" s="36" t="n">
        <f aca="false">SQRT(M120^2+N120^2)</f>
        <v>3.92446312507229</v>
      </c>
      <c r="P120" s="40" t="n">
        <f aca="false">IF(J120="","",MAX(0,J120-1.96*O120/100))</f>
        <v>0.558572129463211</v>
      </c>
      <c r="Q120" s="40" t="n">
        <f aca="false">IF(J120="","",MIN(1,J120+1.96*O120/100))</f>
        <v>0.712411083966045</v>
      </c>
      <c r="R120" s="32" t="str">
        <f aca="false">IF(L120="","",IF(ABS(L120)&lt;=O120,"Yes","No"))</f>
        <v>Yes</v>
      </c>
      <c r="S120" s="32" t="str">
        <f aca="false">IF(L120="","",IF(ABS(L120)&lt;=1.96*O120,"Yes","No"))</f>
        <v>Yes</v>
      </c>
      <c r="T120" s="59" t="n">
        <f aca="false">IF(D120="","",ROUND(SQRT(((D120+G120)*O120/100)^2+(J120*(D120+G120)*0.09175)^2),0))</f>
        <v>59</v>
      </c>
      <c r="U120" s="32"/>
    </row>
    <row r="121" customFormat="false" ht="15" hidden="false" customHeight="false" outlineLevel="0" collapsed="false">
      <c r="A121" s="32" t="s">
        <v>230</v>
      </c>
      <c r="B121" s="32" t="s">
        <v>293</v>
      </c>
      <c r="C121" s="32" t="s">
        <v>303</v>
      </c>
      <c r="D121" s="59" t="n">
        <v>425</v>
      </c>
      <c r="E121" s="59" t="n">
        <v>393</v>
      </c>
      <c r="F121" s="68" t="n">
        <f aca="false">IF(E121="","",D121-E121)</f>
        <v>32</v>
      </c>
      <c r="G121" s="59" t="n">
        <v>320</v>
      </c>
      <c r="H121" s="59" t="n">
        <v>318</v>
      </c>
      <c r="I121" s="68" t="n">
        <f aca="false">IF(H121="","",G121-H121)</f>
        <v>2</v>
      </c>
      <c r="J121" s="40" t="n">
        <f aca="false">IF(OR(D121="",D121+G121=0),"",D121/(D121+G121))</f>
        <v>0.570469798657718</v>
      </c>
      <c r="K121" s="40" t="n">
        <f aca="false">IF(E121="","",E121/(E121+H121))</f>
        <v>0.552742616033755</v>
      </c>
      <c r="L121" s="69" t="n">
        <f aca="false">IF(OR(K121="",J121=""),"",(J121-K121)*100)</f>
        <v>1.77271826239628</v>
      </c>
      <c r="M121" s="36" t="n">
        <v>3.72127001395338</v>
      </c>
      <c r="N121" s="36" t="n">
        <v>1.24641899187374</v>
      </c>
      <c r="O121" s="36" t="n">
        <f aca="false">SQRT(M121^2+N121^2)</f>
        <v>3.92446312507229</v>
      </c>
      <c r="P121" s="40" t="n">
        <f aca="false">IF(J121="","",MAX(0,J121-1.96*O121/100))</f>
        <v>0.493550321406301</v>
      </c>
      <c r="Q121" s="40" t="n">
        <f aca="false">IF(J121="","",MIN(1,J121+1.96*O121/100))</f>
        <v>0.647389275909135</v>
      </c>
      <c r="R121" s="32" t="str">
        <f aca="false">IF(L121="","",IF(ABS(L121)&lt;=O121,"Yes","No"))</f>
        <v>Yes</v>
      </c>
      <c r="S121" s="32" t="str">
        <f aca="false">IF(L121="","",IF(ABS(L121)&lt;=1.96*O121,"Yes","No"))</f>
        <v>Yes</v>
      </c>
      <c r="T121" s="59" t="n">
        <f aca="false">IF(D121="","",ROUND(SQRT(((D121+G121)*O121/100)^2+(J121*(D121+G121)*0.09175)^2),0))</f>
        <v>49</v>
      </c>
      <c r="U121" s="32"/>
    </row>
    <row r="122" customFormat="false" ht="15" hidden="false" customHeight="false" outlineLevel="0" collapsed="false">
      <c r="A122" s="32" t="s">
        <v>230</v>
      </c>
      <c r="B122" s="32" t="s">
        <v>293</v>
      </c>
      <c r="C122" s="32" t="s">
        <v>304</v>
      </c>
      <c r="D122" s="59" t="n">
        <v>549</v>
      </c>
      <c r="E122" s="59" t="n">
        <v>563</v>
      </c>
      <c r="F122" s="68" t="n">
        <f aca="false">IF(E122="","",D122-E122)</f>
        <v>-14</v>
      </c>
      <c r="G122" s="59" t="n">
        <v>326</v>
      </c>
      <c r="H122" s="59" t="n">
        <v>322</v>
      </c>
      <c r="I122" s="68" t="n">
        <f aca="false">IF(H122="","",G122-H122)</f>
        <v>4</v>
      </c>
      <c r="J122" s="40" t="n">
        <f aca="false">IF(OR(D122="",D122+G122=0),"",D122/(D122+G122))</f>
        <v>0.627428571428571</v>
      </c>
      <c r="K122" s="40" t="n">
        <f aca="false">IF(E122="","",E122/(E122+H122))</f>
        <v>0.636158192090396</v>
      </c>
      <c r="L122" s="69" t="n">
        <f aca="false">IF(OR(K122="",J122=""),"",(J122-K122)*100)</f>
        <v>-0.872962066182403</v>
      </c>
      <c r="M122" s="36" t="n">
        <v>3.72127001395338</v>
      </c>
      <c r="N122" s="36" t="n">
        <v>1.24641899187374</v>
      </c>
      <c r="O122" s="36" t="n">
        <f aca="false">SQRT(M122^2+N122^2)</f>
        <v>3.92446312507229</v>
      </c>
      <c r="P122" s="40" t="n">
        <f aca="false">IF(J122="","",MAX(0,J122-1.96*O122/100))</f>
        <v>0.550509094177155</v>
      </c>
      <c r="Q122" s="40" t="n">
        <f aca="false">IF(J122="","",MIN(1,J122+1.96*O122/100))</f>
        <v>0.704348048679988</v>
      </c>
      <c r="R122" s="32" t="str">
        <f aca="false">IF(L122="","",IF(ABS(L122)&lt;=O122,"Yes","No"))</f>
        <v>Yes</v>
      </c>
      <c r="S122" s="32" t="str">
        <f aca="false">IF(L122="","",IF(ABS(L122)&lt;=1.96*O122,"Yes","No"))</f>
        <v>Yes</v>
      </c>
      <c r="T122" s="59" t="n">
        <f aca="false">IF(D122="","",ROUND(SQRT(((D122+G122)*O122/100)^2+(J122*(D122+G122)*0.09175)^2),0))</f>
        <v>61</v>
      </c>
      <c r="U122" s="32"/>
    </row>
    <row r="123" customFormat="false" ht="15" hidden="false" customHeight="false" outlineLevel="0" collapsed="false">
      <c r="A123" s="32" t="s">
        <v>230</v>
      </c>
      <c r="B123" s="32" t="s">
        <v>293</v>
      </c>
      <c r="C123" s="32" t="s">
        <v>305</v>
      </c>
      <c r="D123" s="59" t="n">
        <v>528</v>
      </c>
      <c r="E123" s="59" t="n">
        <v>534</v>
      </c>
      <c r="F123" s="68" t="n">
        <f aca="false">IF(E123="","",D123-E123)</f>
        <v>-6</v>
      </c>
      <c r="G123" s="59" t="n">
        <v>357</v>
      </c>
      <c r="H123" s="59" t="n">
        <v>376</v>
      </c>
      <c r="I123" s="68" t="n">
        <f aca="false">IF(H123="","",G123-H123)</f>
        <v>-19</v>
      </c>
      <c r="J123" s="40" t="n">
        <f aca="false">IF(OR(D123="",D123+G123=0),"",D123/(D123+G123))</f>
        <v>0.596610169491526</v>
      </c>
      <c r="K123" s="40" t="n">
        <f aca="false">IF(E123="","",E123/(E123+H123))</f>
        <v>0.586813186813187</v>
      </c>
      <c r="L123" s="69" t="n">
        <f aca="false">IF(OR(K123="",J123=""),"",(J123-K123)*100)</f>
        <v>0.979698267833862</v>
      </c>
      <c r="M123" s="36" t="n">
        <v>3.72127001395338</v>
      </c>
      <c r="N123" s="36" t="n">
        <v>1.24641899187374</v>
      </c>
      <c r="O123" s="36" t="n">
        <f aca="false">SQRT(M123^2+N123^2)</f>
        <v>3.92446312507229</v>
      </c>
      <c r="P123" s="40" t="n">
        <f aca="false">IF(J123="","",MAX(0,J123-1.96*O123/100))</f>
        <v>0.519690692240109</v>
      </c>
      <c r="Q123" s="40" t="n">
        <f aca="false">IF(J123="","",MIN(1,J123+1.96*O123/100))</f>
        <v>0.673529646742942</v>
      </c>
      <c r="R123" s="32" t="str">
        <f aca="false">IF(L123="","",IF(ABS(L123)&lt;=O123,"Yes","No"))</f>
        <v>Yes</v>
      </c>
      <c r="S123" s="32" t="str">
        <f aca="false">IF(L123="","",IF(ABS(L123)&lt;=1.96*O123,"Yes","No"))</f>
        <v>Yes</v>
      </c>
      <c r="T123" s="59" t="n">
        <f aca="false">IF(D123="","",ROUND(SQRT(((D123+G123)*O123/100)^2+(J123*(D123+G123)*0.09175)^2),0))</f>
        <v>60</v>
      </c>
      <c r="U123" s="32"/>
    </row>
    <row r="124" customFormat="false" ht="15" hidden="false" customHeight="false" outlineLevel="0" collapsed="false">
      <c r="A124" s="32" t="s">
        <v>230</v>
      </c>
      <c r="B124" s="32" t="s">
        <v>306</v>
      </c>
      <c r="C124" s="32" t="s">
        <v>307</v>
      </c>
      <c r="D124" s="59" t="n">
        <v>615</v>
      </c>
      <c r="E124" s="59" t="n">
        <v>553</v>
      </c>
      <c r="F124" s="68" t="n">
        <f aca="false">IF(E124="","",D124-E124)</f>
        <v>62</v>
      </c>
      <c r="G124" s="59" t="n">
        <v>406</v>
      </c>
      <c r="H124" s="59" t="n">
        <v>418</v>
      </c>
      <c r="I124" s="68" t="n">
        <f aca="false">IF(H124="","",G124-H124)</f>
        <v>-12</v>
      </c>
      <c r="J124" s="40" t="n">
        <f aca="false">IF(OR(D124="",D124+G124=0),"",D124/(D124+G124))</f>
        <v>0.602350636630754</v>
      </c>
      <c r="K124" s="40" t="n">
        <f aca="false">IF(E124="","",E124/(E124+H124))</f>
        <v>0.56951596292482</v>
      </c>
      <c r="L124" s="69" t="n">
        <f aca="false">IF(OR(K124="",J124=""),"",(J124-K124)*100)</f>
        <v>3.28346737059344</v>
      </c>
      <c r="M124" s="36" t="n">
        <v>3.72127001395338</v>
      </c>
      <c r="N124" s="36" t="n">
        <v>1.24641899187374</v>
      </c>
      <c r="O124" s="36" t="n">
        <f aca="false">SQRT(M124^2+N124^2)</f>
        <v>3.92446312507229</v>
      </c>
      <c r="P124" s="40" t="n">
        <f aca="false">IF(J124="","",MAX(0,J124-1.96*O124/100))</f>
        <v>0.525431159379337</v>
      </c>
      <c r="Q124" s="40" t="n">
        <f aca="false">IF(J124="","",MIN(1,J124+1.96*O124/100))</f>
        <v>0.679270113882171</v>
      </c>
      <c r="R124" s="32" t="str">
        <f aca="false">IF(L124="","",IF(ABS(L124)&lt;=O124,"Yes","No"))</f>
        <v>Yes</v>
      </c>
      <c r="S124" s="32" t="str">
        <f aca="false">IF(L124="","",IF(ABS(L124)&lt;=1.96*O124,"Yes","No"))</f>
        <v>Yes</v>
      </c>
      <c r="T124" s="59" t="n">
        <f aca="false">IF(D124="","",ROUND(SQRT(((D124+G124)*O124/100)^2+(J124*(D124+G124)*0.09175)^2),0))</f>
        <v>69</v>
      </c>
      <c r="U124" s="32"/>
    </row>
    <row r="125" customFormat="false" ht="15" hidden="false" customHeight="false" outlineLevel="0" collapsed="false">
      <c r="A125" s="32" t="s">
        <v>230</v>
      </c>
      <c r="B125" s="32" t="s">
        <v>306</v>
      </c>
      <c r="C125" s="32" t="s">
        <v>308</v>
      </c>
      <c r="D125" s="59" t="n">
        <v>490</v>
      </c>
      <c r="E125" s="59" t="n">
        <v>491</v>
      </c>
      <c r="F125" s="68" t="n">
        <f aca="false">IF(E125="","",D125-E125)</f>
        <v>-1</v>
      </c>
      <c r="G125" s="59" t="n">
        <v>472</v>
      </c>
      <c r="H125" s="59" t="n">
        <v>541</v>
      </c>
      <c r="I125" s="68" t="n">
        <f aca="false">IF(H125="","",G125-H125)</f>
        <v>-69</v>
      </c>
      <c r="J125" s="40" t="n">
        <f aca="false">IF(OR(D125="",D125+G125=0),"",D125/(D125+G125))</f>
        <v>0.509355509355509</v>
      </c>
      <c r="K125" s="40" t="n">
        <f aca="false">IF(E125="","",E125/(E125+H125))</f>
        <v>0.47577519379845</v>
      </c>
      <c r="L125" s="69" t="n">
        <f aca="false">IF(OR(K125="",J125=""),"",(J125-K125)*100)</f>
        <v>3.35803155570597</v>
      </c>
      <c r="M125" s="36" t="n">
        <v>3.72127001395338</v>
      </c>
      <c r="N125" s="36" t="n">
        <v>1.24641899187374</v>
      </c>
      <c r="O125" s="36" t="n">
        <f aca="false">SQRT(M125^2+N125^2)</f>
        <v>3.92446312507229</v>
      </c>
      <c r="P125" s="40" t="n">
        <f aca="false">IF(J125="","",MAX(0,J125-1.96*O125/100))</f>
        <v>0.432436032104092</v>
      </c>
      <c r="Q125" s="40" t="n">
        <f aca="false">IF(J125="","",MIN(1,J125+1.96*O125/100))</f>
        <v>0.586274986606926</v>
      </c>
      <c r="R125" s="32" t="str">
        <f aca="false">IF(L125="","",IF(ABS(L125)&lt;=O125,"Yes","No"))</f>
        <v>Yes</v>
      </c>
      <c r="S125" s="32" t="str">
        <f aca="false">IF(L125="","",IF(ABS(L125)&lt;=1.96*O125,"Yes","No"))</f>
        <v>Yes</v>
      </c>
      <c r="T125" s="59" t="n">
        <f aca="false">IF(D125="","",ROUND(SQRT(((D125+G125)*O125/100)^2+(J125*(D125+G125)*0.09175)^2),0))</f>
        <v>59</v>
      </c>
      <c r="U125" s="32"/>
    </row>
    <row r="126" customFormat="false" ht="15" hidden="false" customHeight="false" outlineLevel="0" collapsed="false">
      <c r="A126" s="32" t="s">
        <v>230</v>
      </c>
      <c r="B126" s="32" t="s">
        <v>306</v>
      </c>
      <c r="C126" s="32" t="s">
        <v>309</v>
      </c>
      <c r="D126" s="59" t="n">
        <v>603</v>
      </c>
      <c r="E126" s="59" t="n">
        <v>538</v>
      </c>
      <c r="F126" s="68" t="n">
        <f aca="false">IF(E126="","",D126-E126)</f>
        <v>65</v>
      </c>
      <c r="G126" s="59" t="n">
        <v>455</v>
      </c>
      <c r="H126" s="59" t="n">
        <v>539</v>
      </c>
      <c r="I126" s="68" t="n">
        <f aca="false">IF(H126="","",G126-H126)</f>
        <v>-84</v>
      </c>
      <c r="J126" s="40" t="n">
        <f aca="false">IF(OR(D126="",D126+G126=0),"",D126/(D126+G126))</f>
        <v>0.569943289224953</v>
      </c>
      <c r="K126" s="40" t="n">
        <f aca="false">IF(E126="","",E126/(E126+H126))</f>
        <v>0.499535747446611</v>
      </c>
      <c r="L126" s="69" t="n">
        <f aca="false">IF(OR(K126="",J126=""),"",(J126-K126)*100)</f>
        <v>7.04075417783418</v>
      </c>
      <c r="M126" s="36" t="n">
        <v>3.72127001395338</v>
      </c>
      <c r="N126" s="36" t="n">
        <v>1.24641899187374</v>
      </c>
      <c r="O126" s="36" t="n">
        <f aca="false">SQRT(M126^2+N126^2)</f>
        <v>3.92446312507229</v>
      </c>
      <c r="P126" s="40" t="n">
        <f aca="false">IF(J126="","",MAX(0,J126-1.96*O126/100))</f>
        <v>0.493023811973536</v>
      </c>
      <c r="Q126" s="40" t="n">
        <f aca="false">IF(J126="","",MIN(1,J126+1.96*O126/100))</f>
        <v>0.64686276647637</v>
      </c>
      <c r="R126" s="32" t="str">
        <f aca="false">IF(L126="","",IF(ABS(L126)&lt;=O126,"Yes","No"))</f>
        <v>No</v>
      </c>
      <c r="S126" s="32" t="str">
        <f aca="false">IF(L126="","",IF(ABS(L126)&lt;=1.96*O126,"Yes","No"))</f>
        <v>Yes</v>
      </c>
      <c r="T126" s="59" t="n">
        <f aca="false">IF(D126="","",ROUND(SQRT(((D126+G126)*O126/100)^2+(J126*(D126+G126)*0.09175)^2),0))</f>
        <v>69</v>
      </c>
      <c r="U126" s="32"/>
    </row>
    <row r="127" customFormat="false" ht="15" hidden="false" customHeight="false" outlineLevel="0" collapsed="false">
      <c r="A127" s="32" t="s">
        <v>230</v>
      </c>
      <c r="B127" s="32" t="s">
        <v>310</v>
      </c>
      <c r="C127" s="32" t="s">
        <v>310</v>
      </c>
      <c r="D127" s="59" t="n">
        <v>753</v>
      </c>
      <c r="E127" s="59" t="n">
        <v>704</v>
      </c>
      <c r="F127" s="68" t="n">
        <f aca="false">IF(E127="","",D127-E127)</f>
        <v>49</v>
      </c>
      <c r="G127" s="59" t="n">
        <v>712</v>
      </c>
      <c r="H127" s="59" t="n">
        <v>792</v>
      </c>
      <c r="I127" s="68" t="n">
        <f aca="false">IF(H127="","",G127-H127)</f>
        <v>-80</v>
      </c>
      <c r="J127" s="40" t="n">
        <f aca="false">IF(OR(D127="",D127+G127=0),"",D127/(D127+G127))</f>
        <v>0.513993174061433</v>
      </c>
      <c r="K127" s="40" t="n">
        <f aca="false">IF(E127="","",E127/(E127+H127))</f>
        <v>0.470588235294118</v>
      </c>
      <c r="L127" s="69" t="n">
        <f aca="false">IF(OR(K127="",J127=""),"",(J127-K127)*100)</f>
        <v>4.34049387673158</v>
      </c>
      <c r="M127" s="36" t="n">
        <v>3.63977796338662</v>
      </c>
      <c r="N127" s="36" t="n">
        <v>1.24641899187374</v>
      </c>
      <c r="O127" s="36" t="n">
        <f aca="false">SQRT(M127^2+N127^2)</f>
        <v>3.84727746933574</v>
      </c>
      <c r="P127" s="40" t="n">
        <f aca="false">IF(J127="","",MAX(0,J127-1.96*O127/100))</f>
        <v>0.438586535662453</v>
      </c>
      <c r="Q127" s="40" t="n">
        <f aca="false">IF(J127="","",MIN(1,J127+1.96*O127/100))</f>
        <v>0.589399812460414</v>
      </c>
      <c r="R127" s="32" t="str">
        <f aca="false">IF(L127="","",IF(ABS(L127)&lt;=O127,"Yes","No"))</f>
        <v>No</v>
      </c>
      <c r="S127" s="32" t="str">
        <f aca="false">IF(L127="","",IF(ABS(L127)&lt;=1.96*O127,"Yes","No"))</f>
        <v>Yes</v>
      </c>
      <c r="T127" s="59" t="n">
        <f aca="false">IF(D127="","",ROUND(SQRT(((D127+G127)*O127/100)^2+(J127*(D127+G127)*0.08345)^2),0))</f>
        <v>84</v>
      </c>
      <c r="U127" s="32"/>
    </row>
    <row r="128" customFormat="false" ht="15" hidden="false" customHeight="false" outlineLevel="0" collapsed="false">
      <c r="A128" s="32" t="s">
        <v>230</v>
      </c>
      <c r="B128" s="32" t="s">
        <v>311</v>
      </c>
      <c r="C128" s="32" t="s">
        <v>312</v>
      </c>
      <c r="D128" s="59" t="n">
        <v>411</v>
      </c>
      <c r="E128" s="59" t="n">
        <v>389</v>
      </c>
      <c r="F128" s="68" t="n">
        <f aca="false">IF(E128="","",D128-E128)</f>
        <v>22</v>
      </c>
      <c r="G128" s="59" t="n">
        <v>325</v>
      </c>
      <c r="H128" s="59" t="n">
        <v>397</v>
      </c>
      <c r="I128" s="68" t="n">
        <f aca="false">IF(H128="","",G128-H128)</f>
        <v>-72</v>
      </c>
      <c r="J128" s="40" t="n">
        <f aca="false">IF(OR(D128="",D128+G128=0),"",D128/(D128+G128))</f>
        <v>0.558423913043478</v>
      </c>
      <c r="K128" s="40" t="n">
        <f aca="false">IF(E128="","",E128/(E128+H128))</f>
        <v>0.494910941475827</v>
      </c>
      <c r="L128" s="69" t="n">
        <f aca="false">IF(OR(K128="",J128=""),"",(J128-K128)*100)</f>
        <v>6.35129715676513</v>
      </c>
      <c r="M128" s="36" t="n">
        <v>4.76472965819998</v>
      </c>
      <c r="N128" s="36" t="n">
        <v>1.24641899187374</v>
      </c>
      <c r="O128" s="36" t="n">
        <f aca="false">SQRT(M128^2+N128^2)</f>
        <v>4.9250592909156</v>
      </c>
      <c r="P128" s="40" t="n">
        <f aca="false">IF(J128="","",MAX(0,J128-1.96*O128/100))</f>
        <v>0.461892750941533</v>
      </c>
      <c r="Q128" s="40" t="n">
        <f aca="false">IF(J128="","",MIN(1,J128+1.96*O128/100))</f>
        <v>0.654955075145424</v>
      </c>
      <c r="R128" s="32" t="str">
        <f aca="false">IF(L128="","",IF(ABS(L128)&lt;=O128,"Yes","No"))</f>
        <v>No</v>
      </c>
      <c r="S128" s="32" t="str">
        <f aca="false">IF(L128="","",IF(ABS(L128)&lt;=1.96*O128,"Yes","No"))</f>
        <v>Yes</v>
      </c>
      <c r="T128" s="59" t="n">
        <f aca="false">IF(D128="","",ROUND(SQRT(((D128+G128)*O128/100)^2+(J128*(D128+G128)*0.15591)^2),0))</f>
        <v>74</v>
      </c>
      <c r="U128" s="32"/>
    </row>
    <row r="129" customFormat="false" ht="15" hidden="false" customHeight="false" outlineLevel="0" collapsed="false">
      <c r="A129" s="32" t="s">
        <v>230</v>
      </c>
      <c r="B129" s="32" t="s">
        <v>311</v>
      </c>
      <c r="C129" s="32" t="s">
        <v>313</v>
      </c>
      <c r="D129" s="59" t="n">
        <v>541</v>
      </c>
      <c r="E129" s="59" t="n">
        <v>490</v>
      </c>
      <c r="F129" s="68" t="n">
        <f aca="false">IF(E129="","",D129-E129)</f>
        <v>51</v>
      </c>
      <c r="G129" s="59" t="n">
        <v>433</v>
      </c>
      <c r="H129" s="59" t="n">
        <v>474</v>
      </c>
      <c r="I129" s="68" t="n">
        <f aca="false">IF(H129="","",G129-H129)</f>
        <v>-41</v>
      </c>
      <c r="J129" s="40" t="n">
        <f aca="false">IF(OR(D129="",D129+G129=0),"",D129/(D129+G129))</f>
        <v>0.555441478439425</v>
      </c>
      <c r="K129" s="40" t="n">
        <f aca="false">IF(E129="","",E129/(E129+H129))</f>
        <v>0.508298755186722</v>
      </c>
      <c r="L129" s="69" t="n">
        <f aca="false">IF(OR(K129="",J129=""),"",(J129-K129)*100)</f>
        <v>4.71427232527031</v>
      </c>
      <c r="M129" s="36" t="n">
        <v>3.72127001395338</v>
      </c>
      <c r="N129" s="36" t="n">
        <v>1.24641899187374</v>
      </c>
      <c r="O129" s="36" t="n">
        <f aca="false">SQRT(M129^2+N129^2)</f>
        <v>3.92446312507229</v>
      </c>
      <c r="P129" s="40" t="n">
        <f aca="false">IF(J129="","",MAX(0,J129-1.96*O129/100))</f>
        <v>0.478522001188008</v>
      </c>
      <c r="Q129" s="40" t="n">
        <f aca="false">IF(J129="","",MIN(1,J129+1.96*O129/100))</f>
        <v>0.632360955690842</v>
      </c>
      <c r="R129" s="32" t="str">
        <f aca="false">IF(L129="","",IF(ABS(L129)&lt;=O129,"Yes","No"))</f>
        <v>No</v>
      </c>
      <c r="S129" s="32" t="str">
        <f aca="false">IF(L129="","",IF(ABS(L129)&lt;=1.96*O129,"Yes","No"))</f>
        <v>Yes</v>
      </c>
      <c r="T129" s="59" t="n">
        <f aca="false">IF(D129="","",ROUND(SQRT(((D129+G129)*O129/100)^2+(J129*(D129+G129)*0.09175)^2),0))</f>
        <v>63</v>
      </c>
      <c r="U129" s="32"/>
    </row>
    <row r="130" customFormat="false" ht="15" hidden="false" customHeight="false" outlineLevel="0" collapsed="false">
      <c r="A130" s="32" t="s">
        <v>230</v>
      </c>
      <c r="B130" s="32" t="s">
        <v>314</v>
      </c>
      <c r="C130" s="32" t="s">
        <v>315</v>
      </c>
      <c r="D130" s="59" t="n">
        <v>577</v>
      </c>
      <c r="E130" s="59" t="n">
        <v>575</v>
      </c>
      <c r="F130" s="68" t="n">
        <f aca="false">IF(E130="","",D130-E130)</f>
        <v>2</v>
      </c>
      <c r="G130" s="59" t="n">
        <v>475</v>
      </c>
      <c r="H130" s="59" t="n">
        <v>468</v>
      </c>
      <c r="I130" s="68" t="n">
        <f aca="false">IF(H130="","",G130-H130)</f>
        <v>7</v>
      </c>
      <c r="J130" s="40" t="n">
        <f aca="false">IF(OR(D130="",D130+G130=0),"",D130/(D130+G130))</f>
        <v>0.548479087452472</v>
      </c>
      <c r="K130" s="40" t="n">
        <f aca="false">IF(E130="","",E130/(E130+H130))</f>
        <v>0.551294343240652</v>
      </c>
      <c r="L130" s="69" t="n">
        <f aca="false">IF(OR(K130="",J130=""),"",(J130-K130)*100)</f>
        <v>-0.281525578818043</v>
      </c>
      <c r="M130" s="36" t="n">
        <v>3.72127001395338</v>
      </c>
      <c r="N130" s="36" t="n">
        <v>1.24641899187374</v>
      </c>
      <c r="O130" s="36" t="n">
        <f aca="false">SQRT(M130^2+N130^2)</f>
        <v>3.92446312507229</v>
      </c>
      <c r="P130" s="40" t="n">
        <f aca="false">IF(J130="","",MAX(0,J130-1.96*O130/100))</f>
        <v>0.471559610201055</v>
      </c>
      <c r="Q130" s="40" t="n">
        <f aca="false">IF(J130="","",MIN(1,J130+1.96*O130/100))</f>
        <v>0.625398564703888</v>
      </c>
      <c r="R130" s="32" t="str">
        <f aca="false">IF(L130="","",IF(ABS(L130)&lt;=O130,"Yes","No"))</f>
        <v>Yes</v>
      </c>
      <c r="S130" s="32" t="str">
        <f aca="false">IF(L130="","",IF(ABS(L130)&lt;=1.96*O130,"Yes","No"))</f>
        <v>Yes</v>
      </c>
      <c r="T130" s="59" t="n">
        <f aca="false">IF(D130="","",ROUND(SQRT(((D130+G130)*O130/100)^2+(J130*(D130+G130)*0.09175)^2),0))</f>
        <v>67</v>
      </c>
      <c r="U130" s="32"/>
    </row>
    <row r="131" customFormat="false" ht="15" hidden="false" customHeight="false" outlineLevel="0" collapsed="false">
      <c r="A131" s="32" t="s">
        <v>230</v>
      </c>
      <c r="B131" s="32" t="s">
        <v>314</v>
      </c>
      <c r="C131" s="32" t="s">
        <v>316</v>
      </c>
      <c r="D131" s="59" t="n">
        <v>535</v>
      </c>
      <c r="E131" s="59" t="n">
        <v>547</v>
      </c>
      <c r="F131" s="68" t="n">
        <f aca="false">IF(E131="","",D131-E131)</f>
        <v>-12</v>
      </c>
      <c r="G131" s="59" t="n">
        <v>492</v>
      </c>
      <c r="H131" s="59" t="n">
        <v>484</v>
      </c>
      <c r="I131" s="68" t="n">
        <f aca="false">IF(H131="","",G131-H131)</f>
        <v>8</v>
      </c>
      <c r="J131" s="40" t="n">
        <f aca="false">IF(OR(D131="",D131+G131=0),"",D131/(D131+G131))</f>
        <v>0.520934761441091</v>
      </c>
      <c r="K131" s="40" t="n">
        <f aca="false">IF(E131="","",E131/(E131+H131))</f>
        <v>0.530552861299709</v>
      </c>
      <c r="L131" s="69" t="n">
        <f aca="false">IF(OR(K131="",J131=""),"",(J131-K131)*100)</f>
        <v>-0.96180998586185</v>
      </c>
      <c r="M131" s="36" t="n">
        <v>3.72127001395338</v>
      </c>
      <c r="N131" s="36" t="n">
        <v>1.24641899187374</v>
      </c>
      <c r="O131" s="36" t="n">
        <f aca="false">SQRT(M131^2+N131^2)</f>
        <v>3.92446312507229</v>
      </c>
      <c r="P131" s="40" t="n">
        <f aca="false">IF(J131="","",MAX(0,J131-1.96*O131/100))</f>
        <v>0.444015284189674</v>
      </c>
      <c r="Q131" s="40" t="n">
        <f aca="false">IF(J131="","",MIN(1,J131+1.96*O131/100))</f>
        <v>0.597854238692507</v>
      </c>
      <c r="R131" s="32" t="str">
        <f aca="false">IF(L131="","",IF(ABS(L131)&lt;=O131,"Yes","No"))</f>
        <v>Yes</v>
      </c>
      <c r="S131" s="32" t="str">
        <f aca="false">IF(L131="","",IF(ABS(L131)&lt;=1.96*O131,"Yes","No"))</f>
        <v>Yes</v>
      </c>
      <c r="T131" s="59" t="n">
        <f aca="false">IF(D131="","",ROUND(SQRT(((D131+G131)*O131/100)^2+(J131*(D131+G131)*0.09175)^2),0))</f>
        <v>64</v>
      </c>
      <c r="U131" s="32"/>
    </row>
    <row r="132" customFormat="false" ht="15" hidden="false" customHeight="false" outlineLevel="0" collapsed="false">
      <c r="A132" s="32" t="s">
        <v>230</v>
      </c>
      <c r="B132" s="32" t="s">
        <v>314</v>
      </c>
      <c r="C132" s="32" t="s">
        <v>317</v>
      </c>
      <c r="D132" s="59" t="n">
        <v>668</v>
      </c>
      <c r="E132" s="59" t="n">
        <v>634</v>
      </c>
      <c r="F132" s="68" t="n">
        <f aca="false">IF(E132="","",D132-E132)</f>
        <v>34</v>
      </c>
      <c r="G132" s="59" t="n">
        <v>685</v>
      </c>
      <c r="H132" s="59" t="n">
        <v>695</v>
      </c>
      <c r="I132" s="68" t="n">
        <f aca="false">IF(H132="","",G132-H132)</f>
        <v>-10</v>
      </c>
      <c r="J132" s="40" t="n">
        <f aca="false">IF(OR(D132="",D132+G132=0),"",D132/(D132+G132))</f>
        <v>0.493717664449372</v>
      </c>
      <c r="K132" s="40" t="n">
        <f aca="false">IF(E132="","",E132/(E132+H132))</f>
        <v>0.477050413844996</v>
      </c>
      <c r="L132" s="69" t="n">
        <f aca="false">IF(OR(K132="",J132=""),"",(J132-K132)*100)</f>
        <v>1.66672506043755</v>
      </c>
      <c r="M132" s="36" t="n">
        <v>3.63977796338662</v>
      </c>
      <c r="N132" s="36" t="n">
        <v>1.24641899187374</v>
      </c>
      <c r="O132" s="36" t="n">
        <f aca="false">SQRT(M132^2+N132^2)</f>
        <v>3.84727746933574</v>
      </c>
      <c r="P132" s="40" t="n">
        <f aca="false">IF(J132="","",MAX(0,J132-1.96*O132/100))</f>
        <v>0.418311026050391</v>
      </c>
      <c r="Q132" s="40" t="n">
        <f aca="false">IF(J132="","",MIN(1,J132+1.96*O132/100))</f>
        <v>0.569124302848352</v>
      </c>
      <c r="R132" s="32" t="str">
        <f aca="false">IF(L132="","",IF(ABS(L132)&lt;=O132,"Yes","No"))</f>
        <v>Yes</v>
      </c>
      <c r="S132" s="32" t="str">
        <f aca="false">IF(L132="","",IF(ABS(L132)&lt;=1.96*O132,"Yes","No"))</f>
        <v>Yes</v>
      </c>
      <c r="T132" s="59" t="n">
        <f aca="false">IF(D132="","",ROUND(SQRT(((D132+G132)*O132/100)^2+(J132*(D132+G132)*0.08345)^2),0))</f>
        <v>76</v>
      </c>
      <c r="U132" s="32"/>
    </row>
    <row r="133" customFormat="false" ht="15" hidden="false" customHeight="false" outlineLevel="0" collapsed="false">
      <c r="A133" s="32" t="s">
        <v>230</v>
      </c>
      <c r="B133" s="32" t="s">
        <v>314</v>
      </c>
      <c r="C133" s="32" t="s">
        <v>318</v>
      </c>
      <c r="D133" s="59" t="n">
        <v>684</v>
      </c>
      <c r="E133" s="59" t="n">
        <v>683</v>
      </c>
      <c r="F133" s="68" t="n">
        <f aca="false">IF(E133="","",D133-E133)</f>
        <v>1</v>
      </c>
      <c r="G133" s="59" t="n">
        <v>555</v>
      </c>
      <c r="H133" s="59" t="n">
        <v>546</v>
      </c>
      <c r="I133" s="68" t="n">
        <f aca="false">IF(H133="","",G133-H133)</f>
        <v>9</v>
      </c>
      <c r="J133" s="40" t="n">
        <f aca="false">IF(OR(D133="",D133+G133=0),"",D133/(D133+G133))</f>
        <v>0.552058111380145</v>
      </c>
      <c r="K133" s="40" t="n">
        <f aca="false">IF(E133="","",E133/(E133+H133))</f>
        <v>0.555736371033361</v>
      </c>
      <c r="L133" s="69" t="n">
        <f aca="false">IF(OR(K133="",J133=""),"",(J133-K133)*100)</f>
        <v>-0.367825965321522</v>
      </c>
      <c r="M133" s="36" t="n">
        <v>3.63977796338662</v>
      </c>
      <c r="N133" s="36" t="n">
        <v>1.24641899187374</v>
      </c>
      <c r="O133" s="36" t="n">
        <f aca="false">SQRT(M133^2+N133^2)</f>
        <v>3.84727746933574</v>
      </c>
      <c r="P133" s="40" t="n">
        <f aca="false">IF(J133="","",MAX(0,J133-1.96*O133/100))</f>
        <v>0.476651472981165</v>
      </c>
      <c r="Q133" s="40" t="n">
        <f aca="false">IF(J133="","",MIN(1,J133+1.96*O133/100))</f>
        <v>0.627464749779126</v>
      </c>
      <c r="R133" s="32" t="str">
        <f aca="false">IF(L133="","",IF(ABS(L133)&lt;=O133,"Yes","No"))</f>
        <v>Yes</v>
      </c>
      <c r="S133" s="32" t="str">
        <f aca="false">IF(L133="","",IF(ABS(L133)&lt;=1.96*O133,"Yes","No"))</f>
        <v>Yes</v>
      </c>
      <c r="T133" s="59" t="n">
        <f aca="false">IF(D133="","",ROUND(SQRT(((D133+G133)*O133/100)^2+(J133*(D133+G133)*0.08345)^2),0))</f>
        <v>74</v>
      </c>
      <c r="U133" s="32"/>
    </row>
    <row r="134" customFormat="false" ht="15" hidden="false" customHeight="false" outlineLevel="0" collapsed="false">
      <c r="A134" s="32" t="s">
        <v>230</v>
      </c>
      <c r="B134" s="32" t="s">
        <v>314</v>
      </c>
      <c r="C134" s="32" t="s">
        <v>319</v>
      </c>
      <c r="D134" s="59" t="n">
        <v>331</v>
      </c>
      <c r="E134" s="59" t="n">
        <v>325</v>
      </c>
      <c r="F134" s="68" t="n">
        <f aca="false">IF(E134="","",D134-E134)</f>
        <v>6</v>
      </c>
      <c r="G134" s="59" t="n">
        <v>321</v>
      </c>
      <c r="H134" s="59" t="n">
        <v>334</v>
      </c>
      <c r="I134" s="68" t="n">
        <f aca="false">IF(H134="","",G134-H134)</f>
        <v>-13</v>
      </c>
      <c r="J134" s="40" t="n">
        <f aca="false">IF(OR(D134="",D134+G134=0),"",D134/(D134+G134))</f>
        <v>0.507668711656442</v>
      </c>
      <c r="K134" s="40" t="n">
        <f aca="false">IF(E134="","",E134/(E134+H134))</f>
        <v>0.493171471927162</v>
      </c>
      <c r="L134" s="69" t="n">
        <f aca="false">IF(OR(K134="",J134=""),"",(J134-K134)*100)</f>
        <v>1.44972397292793</v>
      </c>
      <c r="M134" s="36" t="n">
        <v>4.76472965819998</v>
      </c>
      <c r="N134" s="36" t="n">
        <v>1.24641899187374</v>
      </c>
      <c r="O134" s="36" t="n">
        <f aca="false">SQRT(M134^2+N134^2)</f>
        <v>4.9250592909156</v>
      </c>
      <c r="P134" s="40" t="n">
        <f aca="false">IF(J134="","",MAX(0,J134-1.96*O134/100))</f>
        <v>0.411137549554496</v>
      </c>
      <c r="Q134" s="40" t="n">
        <f aca="false">IF(J134="","",MIN(1,J134+1.96*O134/100))</f>
        <v>0.604199873758387</v>
      </c>
      <c r="R134" s="32" t="str">
        <f aca="false">IF(L134="","",IF(ABS(L134)&lt;=O134,"Yes","No"))</f>
        <v>Yes</v>
      </c>
      <c r="S134" s="32" t="str">
        <f aca="false">IF(L134="","",IF(ABS(L134)&lt;=1.96*O134,"Yes","No"))</f>
        <v>Yes</v>
      </c>
      <c r="T134" s="59" t="n">
        <f aca="false">IF(D134="","",ROUND(SQRT(((D134+G134)*O134/100)^2+(J134*(D134+G134)*0.15591)^2),0))</f>
        <v>61</v>
      </c>
      <c r="U134" s="32"/>
    </row>
    <row r="135" customFormat="false" ht="15" hidden="false" customHeight="false" outlineLevel="0" collapsed="false">
      <c r="A135" s="32" t="s">
        <v>230</v>
      </c>
      <c r="B135" s="32" t="s">
        <v>314</v>
      </c>
      <c r="C135" s="32" t="s">
        <v>320</v>
      </c>
      <c r="D135" s="59" t="n">
        <v>636</v>
      </c>
      <c r="E135" s="59" t="n">
        <v>633</v>
      </c>
      <c r="F135" s="68" t="n">
        <f aca="false">IF(E135="","",D135-E135)</f>
        <v>3</v>
      </c>
      <c r="G135" s="59" t="n">
        <v>553</v>
      </c>
      <c r="H135" s="59" t="n">
        <v>555</v>
      </c>
      <c r="I135" s="68" t="n">
        <f aca="false">IF(H135="","",G135-H135)</f>
        <v>-2</v>
      </c>
      <c r="J135" s="40" t="n">
        <f aca="false">IF(OR(D135="",D135+G135=0),"",D135/(D135+G135))</f>
        <v>0.534903280067283</v>
      </c>
      <c r="K135" s="40" t="n">
        <f aca="false">IF(E135="","",E135/(E135+H135))</f>
        <v>0.532828282828283</v>
      </c>
      <c r="L135" s="69" t="n">
        <f aca="false">IF(OR(K135="",J135=""),"",(J135-K135)*100)</f>
        <v>0.207499723900051</v>
      </c>
      <c r="M135" s="36" t="n">
        <v>3.63977796338662</v>
      </c>
      <c r="N135" s="36" t="n">
        <v>1.24641899187374</v>
      </c>
      <c r="O135" s="36" t="n">
        <f aca="false">SQRT(M135^2+N135^2)</f>
        <v>3.84727746933574</v>
      </c>
      <c r="P135" s="40" t="n">
        <f aca="false">IF(J135="","",MAX(0,J135-1.96*O135/100))</f>
        <v>0.459496641668303</v>
      </c>
      <c r="Q135" s="40" t="n">
        <f aca="false">IF(J135="","",MIN(1,J135+1.96*O135/100))</f>
        <v>0.610309918466264</v>
      </c>
      <c r="R135" s="32" t="str">
        <f aca="false">IF(L135="","",IF(ABS(L135)&lt;=O135,"Yes","No"))</f>
        <v>Yes</v>
      </c>
      <c r="S135" s="32" t="str">
        <f aca="false">IF(L135="","",IF(ABS(L135)&lt;=1.96*O135,"Yes","No"))</f>
        <v>Yes</v>
      </c>
      <c r="T135" s="59" t="n">
        <f aca="false">IF(D135="","",ROUND(SQRT(((D135+G135)*O135/100)^2+(J135*(D135+G135)*0.08345)^2),0))</f>
        <v>70</v>
      </c>
      <c r="U135" s="32"/>
    </row>
    <row r="136" customFormat="false" ht="15" hidden="false" customHeight="false" outlineLevel="0" collapsed="false">
      <c r="A136" s="32" t="s">
        <v>230</v>
      </c>
      <c r="B136" s="32" t="s">
        <v>321</v>
      </c>
      <c r="C136" s="32" t="s">
        <v>322</v>
      </c>
      <c r="D136" s="59" t="n">
        <v>548</v>
      </c>
      <c r="E136" s="59" t="n">
        <v>613</v>
      </c>
      <c r="F136" s="68" t="n">
        <f aca="false">IF(E136="","",D136-E136)</f>
        <v>-65</v>
      </c>
      <c r="G136" s="59" t="n">
        <v>264</v>
      </c>
      <c r="H136" s="59" t="n">
        <v>265</v>
      </c>
      <c r="I136" s="68" t="n">
        <f aca="false">IF(H136="","",G136-H136)</f>
        <v>-1</v>
      </c>
      <c r="J136" s="40" t="n">
        <f aca="false">IF(OR(D136="",D136+G136=0),"",D136/(D136+G136))</f>
        <v>0.67487684729064</v>
      </c>
      <c r="K136" s="40" t="n">
        <f aca="false">IF(E136="","",E136/(E136+H136))</f>
        <v>0.698177676537585</v>
      </c>
      <c r="L136" s="69" t="n">
        <f aca="false">IF(OR(K136="",J136=""),"",(J136-K136)*100)</f>
        <v>-2.33008292469451</v>
      </c>
      <c r="M136" s="36" t="n">
        <v>3.72127001395338</v>
      </c>
      <c r="N136" s="36" t="n">
        <v>1.24641899187374</v>
      </c>
      <c r="O136" s="36" t="n">
        <f aca="false">SQRT(M136^2+N136^2)</f>
        <v>3.92446312507229</v>
      </c>
      <c r="P136" s="40" t="n">
        <f aca="false">IF(J136="","",MAX(0,J136-1.96*O136/100))</f>
        <v>0.597957370039223</v>
      </c>
      <c r="Q136" s="40" t="n">
        <f aca="false">IF(J136="","",MIN(1,J136+1.96*O136/100))</f>
        <v>0.751796324542057</v>
      </c>
      <c r="R136" s="32" t="str">
        <f aca="false">IF(L136="","",IF(ABS(L136)&lt;=O136,"Yes","No"))</f>
        <v>Yes</v>
      </c>
      <c r="S136" s="32" t="str">
        <f aca="false">IF(L136="","",IF(ABS(L136)&lt;=1.96*O136,"Yes","No"))</f>
        <v>Yes</v>
      </c>
      <c r="T136" s="59" t="n">
        <f aca="false">IF(D136="","",ROUND(SQRT(((D136+G136)*O136/100)^2+(J136*(D136+G136)*0.09175)^2),0))</f>
        <v>60</v>
      </c>
      <c r="U136" s="32"/>
    </row>
    <row r="137" customFormat="false" ht="15" hidden="false" customHeight="false" outlineLevel="0" collapsed="false">
      <c r="A137" s="32" t="s">
        <v>230</v>
      </c>
      <c r="B137" s="32" t="s">
        <v>321</v>
      </c>
      <c r="C137" s="32" t="s">
        <v>323</v>
      </c>
      <c r="D137" s="59" t="n">
        <v>431</v>
      </c>
      <c r="E137" s="59" t="n">
        <v>442</v>
      </c>
      <c r="F137" s="68" t="n">
        <f aca="false">IF(E137="","",D137-E137)</f>
        <v>-11</v>
      </c>
      <c r="G137" s="59" t="n">
        <v>232</v>
      </c>
      <c r="H137" s="59" t="n">
        <v>235</v>
      </c>
      <c r="I137" s="68" t="n">
        <f aca="false">IF(H137="","",G137-H137)</f>
        <v>-3</v>
      </c>
      <c r="J137" s="40" t="n">
        <f aca="false">IF(OR(D137="",D137+G137=0),"",D137/(D137+G137))</f>
        <v>0.650075414781297</v>
      </c>
      <c r="K137" s="40" t="n">
        <f aca="false">IF(E137="","",E137/(E137+H137))</f>
        <v>0.65288035450517</v>
      </c>
      <c r="L137" s="69" t="n">
        <f aca="false">IF(OR(K137="",J137=""),"",(J137-K137)*100)</f>
        <v>-0.280493972387275</v>
      </c>
      <c r="M137" s="36" t="n">
        <v>4.76472965819998</v>
      </c>
      <c r="N137" s="36" t="n">
        <v>1.24641899187374</v>
      </c>
      <c r="O137" s="36" t="n">
        <f aca="false">SQRT(M137^2+N137^2)</f>
        <v>4.9250592909156</v>
      </c>
      <c r="P137" s="40" t="n">
        <f aca="false">IF(J137="","",MAX(0,J137-1.96*O137/100))</f>
        <v>0.553544252679352</v>
      </c>
      <c r="Q137" s="40" t="n">
        <f aca="false">IF(J137="","",MIN(1,J137+1.96*O137/100))</f>
        <v>0.746606576883243</v>
      </c>
      <c r="R137" s="32" t="str">
        <f aca="false">IF(L137="","",IF(ABS(L137)&lt;=O137,"Yes","No"))</f>
        <v>Yes</v>
      </c>
      <c r="S137" s="32" t="str">
        <f aca="false">IF(L137="","",IF(ABS(L137)&lt;=1.96*O137,"Yes","No"))</f>
        <v>Yes</v>
      </c>
      <c r="T137" s="59" t="n">
        <f aca="false">IF(D137="","",ROUND(SQRT(((D137+G137)*O137/100)^2+(J137*(D137+G137)*0.15591)^2),0))</f>
        <v>75</v>
      </c>
      <c r="U137" s="32"/>
    </row>
    <row r="138" customFormat="false" ht="15" hidden="false" customHeight="false" outlineLevel="0" collapsed="false">
      <c r="A138" s="32" t="s">
        <v>230</v>
      </c>
      <c r="B138" s="32" t="s">
        <v>321</v>
      </c>
      <c r="C138" s="32" t="s">
        <v>324</v>
      </c>
      <c r="D138" s="59" t="n">
        <v>433</v>
      </c>
      <c r="E138" s="59" t="n">
        <v>428</v>
      </c>
      <c r="F138" s="68" t="n">
        <f aca="false">IF(E138="","",D138-E138)</f>
        <v>5</v>
      </c>
      <c r="G138" s="59" t="n">
        <v>205</v>
      </c>
      <c r="H138" s="59" t="n">
        <v>237</v>
      </c>
      <c r="I138" s="68" t="n">
        <f aca="false">IF(H138="","",G138-H138)</f>
        <v>-32</v>
      </c>
      <c r="J138" s="40" t="n">
        <f aca="false">IF(OR(D138="",D138+G138=0),"",D138/(D138+G138))</f>
        <v>0.678683385579937</v>
      </c>
      <c r="K138" s="40" t="n">
        <f aca="false">IF(E138="","",E138/(E138+H138))</f>
        <v>0.643609022556391</v>
      </c>
      <c r="L138" s="69" t="n">
        <f aca="false">IF(OR(K138="",J138=""),"",(J138-K138)*100)</f>
        <v>3.50743630235464</v>
      </c>
      <c r="M138" s="36" t="n">
        <v>4.76472965819998</v>
      </c>
      <c r="N138" s="36" t="n">
        <v>1.24641899187374</v>
      </c>
      <c r="O138" s="36" t="n">
        <f aca="false">SQRT(M138^2+N138^2)</f>
        <v>4.9250592909156</v>
      </c>
      <c r="P138" s="40" t="n">
        <f aca="false">IF(J138="","",MAX(0,J138-1.96*O138/100))</f>
        <v>0.582152223477992</v>
      </c>
      <c r="Q138" s="40" t="n">
        <f aca="false">IF(J138="","",MIN(1,J138+1.96*O138/100))</f>
        <v>0.775214547681883</v>
      </c>
      <c r="R138" s="32" t="str">
        <f aca="false">IF(L138="","",IF(ABS(L138)&lt;=O138,"Yes","No"))</f>
        <v>Yes</v>
      </c>
      <c r="S138" s="32" t="str">
        <f aca="false">IF(L138="","",IF(ABS(L138)&lt;=1.96*O138,"Yes","No"))</f>
        <v>Yes</v>
      </c>
      <c r="T138" s="59" t="n">
        <f aca="false">IF(D138="","",ROUND(SQRT(((D138+G138)*O138/100)^2+(J138*(D138+G138)*0.15591)^2),0))</f>
        <v>74</v>
      </c>
      <c r="U138" s="32"/>
    </row>
    <row r="139" customFormat="false" ht="15" hidden="false" customHeight="false" outlineLevel="0" collapsed="false">
      <c r="A139" s="32" t="s">
        <v>230</v>
      </c>
      <c r="B139" s="32" t="s">
        <v>325</v>
      </c>
      <c r="C139" s="32" t="s">
        <v>325</v>
      </c>
      <c r="D139" s="59" t="n">
        <v>394</v>
      </c>
      <c r="E139" s="59" t="n">
        <v>405</v>
      </c>
      <c r="F139" s="68" t="n">
        <f aca="false">IF(E139="","",D139-E139)</f>
        <v>-11</v>
      </c>
      <c r="G139" s="59" t="n">
        <v>286</v>
      </c>
      <c r="H139" s="59" t="n">
        <v>306</v>
      </c>
      <c r="I139" s="68" t="n">
        <f aca="false">IF(H139="","",G139-H139)</f>
        <v>-20</v>
      </c>
      <c r="J139" s="40" t="n">
        <f aca="false">IF(OR(D139="",D139+G139=0),"",D139/(D139+G139))</f>
        <v>0.579411764705882</v>
      </c>
      <c r="K139" s="40" t="n">
        <f aca="false">IF(E139="","",E139/(E139+H139))</f>
        <v>0.569620253164557</v>
      </c>
      <c r="L139" s="69" t="n">
        <f aca="false">IF(OR(K139="",J139=""),"",(J139-K139)*100)</f>
        <v>0.97915115413254</v>
      </c>
      <c r="M139" s="36" t="n">
        <v>4.76472965819998</v>
      </c>
      <c r="N139" s="36" t="n">
        <v>1.24641899187374</v>
      </c>
      <c r="O139" s="36" t="n">
        <f aca="false">SQRT(M139^2+N139^2)</f>
        <v>4.9250592909156</v>
      </c>
      <c r="P139" s="40" t="n">
        <f aca="false">IF(J139="","",MAX(0,J139-1.96*O139/100))</f>
        <v>0.482880602603937</v>
      </c>
      <c r="Q139" s="40" t="n">
        <f aca="false">IF(J139="","",MIN(1,J139+1.96*O139/100))</f>
        <v>0.675942926807828</v>
      </c>
      <c r="R139" s="32" t="str">
        <f aca="false">IF(L139="","",IF(ABS(L139)&lt;=O139,"Yes","No"))</f>
        <v>Yes</v>
      </c>
      <c r="S139" s="32" t="str">
        <f aca="false">IF(L139="","",IF(ABS(L139)&lt;=1.96*O139,"Yes","No"))</f>
        <v>Yes</v>
      </c>
      <c r="T139" s="59" t="n">
        <f aca="false">IF(D139="","",ROUND(SQRT(((D139+G139)*O139/100)^2+(J139*(D139+G139)*0.15591)^2),0))</f>
        <v>70</v>
      </c>
      <c r="U139" s="32"/>
    </row>
    <row r="140" customFormat="false" ht="15" hidden="false" customHeight="false" outlineLevel="0" collapsed="false">
      <c r="A140" s="32" t="s">
        <v>230</v>
      </c>
      <c r="B140" s="32" t="s">
        <v>326</v>
      </c>
      <c r="C140" s="32" t="s">
        <v>326</v>
      </c>
      <c r="D140" s="59" t="n">
        <v>653</v>
      </c>
      <c r="E140" s="59" t="n">
        <v>604</v>
      </c>
      <c r="F140" s="68" t="n">
        <f aca="false">IF(E140="","",D140-E140)</f>
        <v>49</v>
      </c>
      <c r="G140" s="59" t="n">
        <v>1325</v>
      </c>
      <c r="H140" s="59" t="n">
        <v>1340</v>
      </c>
      <c r="I140" s="68" t="n">
        <f aca="false">IF(H140="","",G140-H140)</f>
        <v>-15</v>
      </c>
      <c r="J140" s="40" t="n">
        <f aca="false">IF(OR(D140="",D140+G140=0),"",D140/(D140+G140))</f>
        <v>0.330131445904955</v>
      </c>
      <c r="K140" s="40" t="n">
        <f aca="false">IF(E140="","",E140/(E140+H140))</f>
        <v>0.310699588477366</v>
      </c>
      <c r="L140" s="69" t="n">
        <f aca="false">IF(OR(K140="",J140=""),"",(J140-K140)*100)</f>
        <v>1.94318574275883</v>
      </c>
      <c r="M140" s="36" t="n">
        <v>3.63977796338662</v>
      </c>
      <c r="N140" s="36" t="n">
        <v>1.24641899187374</v>
      </c>
      <c r="O140" s="36" t="n">
        <f aca="false">SQRT(M140^2+N140^2)</f>
        <v>3.84727746933574</v>
      </c>
      <c r="P140" s="40" t="n">
        <f aca="false">IF(J140="","",MAX(0,J140-1.96*O140/100))</f>
        <v>0.254724807505974</v>
      </c>
      <c r="Q140" s="40" t="n">
        <f aca="false">IF(J140="","",MIN(1,J140+1.96*O140/100))</f>
        <v>0.405538084303935</v>
      </c>
      <c r="R140" s="32" t="str">
        <f aca="false">IF(L140="","",IF(ABS(L140)&lt;=O140,"Yes","No"))</f>
        <v>Yes</v>
      </c>
      <c r="S140" s="32" t="str">
        <f aca="false">IF(L140="","",IF(ABS(L140)&lt;=1.96*O140,"Yes","No"))</f>
        <v>Yes</v>
      </c>
      <c r="T140" s="59" t="n">
        <f aca="false">IF(D140="","",ROUND(SQRT(((D140+G140)*O140/100)^2+(J140*(D140+G140)*0.08345)^2),0))</f>
        <v>94</v>
      </c>
      <c r="U140" s="32"/>
    </row>
    <row r="141" customFormat="false" ht="15" hidden="false" customHeight="false" outlineLevel="0" collapsed="false">
      <c r="A141" s="32" t="s">
        <v>230</v>
      </c>
      <c r="B141" s="32" t="s">
        <v>327</v>
      </c>
      <c r="C141" s="32" t="s">
        <v>328</v>
      </c>
      <c r="D141" s="59" t="n">
        <v>905</v>
      </c>
      <c r="E141" s="59" t="n">
        <v>906</v>
      </c>
      <c r="F141" s="68" t="n">
        <f aca="false">IF(E141="","",D141-E141)</f>
        <v>-1</v>
      </c>
      <c r="G141" s="59" t="n">
        <v>961</v>
      </c>
      <c r="H141" s="59" t="n">
        <v>980</v>
      </c>
      <c r="I141" s="68" t="n">
        <f aca="false">IF(H141="","",G141-H141)</f>
        <v>-19</v>
      </c>
      <c r="J141" s="40" t="n">
        <f aca="false">IF(OR(D141="",D141+G141=0),"",D141/(D141+G141))</f>
        <v>0.484994640943194</v>
      </c>
      <c r="K141" s="40" t="n">
        <f aca="false">IF(E141="","",E141/(E141+H141))</f>
        <v>0.480381760339343</v>
      </c>
      <c r="L141" s="69" t="n">
        <f aca="false">IF(OR(K141="",J141=""),"",(J141-K141)*100)</f>
        <v>0.461288060385145</v>
      </c>
      <c r="M141" s="36" t="n">
        <v>3.63977796338662</v>
      </c>
      <c r="N141" s="36" t="n">
        <v>1.24641899187374</v>
      </c>
      <c r="O141" s="36" t="n">
        <f aca="false">SQRT(M141^2+N141^2)</f>
        <v>3.84727746933574</v>
      </c>
      <c r="P141" s="40" t="n">
        <f aca="false">IF(J141="","",MAX(0,J141-1.96*O141/100))</f>
        <v>0.409588002544214</v>
      </c>
      <c r="Q141" s="40" t="n">
        <f aca="false">IF(J141="","",MIN(1,J141+1.96*O141/100))</f>
        <v>0.560401279342174</v>
      </c>
      <c r="R141" s="32" t="str">
        <f aca="false">IF(L141="","",IF(ABS(L141)&lt;=O141,"Yes","No"))</f>
        <v>Yes</v>
      </c>
      <c r="S141" s="32" t="str">
        <f aca="false">IF(L141="","",IF(ABS(L141)&lt;=1.96*O141,"Yes","No"))</f>
        <v>Yes</v>
      </c>
      <c r="T141" s="59" t="n">
        <f aca="false">IF(D141="","",ROUND(SQRT(((D141+G141)*O141/100)^2+(J141*(D141+G141)*0.08345)^2),0))</f>
        <v>104</v>
      </c>
      <c r="U141" s="32"/>
    </row>
    <row r="142" customFormat="false" ht="15" hidden="false" customHeight="false" outlineLevel="0" collapsed="false">
      <c r="A142" s="32" t="s">
        <v>230</v>
      </c>
      <c r="B142" s="32" t="s">
        <v>327</v>
      </c>
      <c r="C142" s="32" t="s">
        <v>329</v>
      </c>
      <c r="D142" s="59" t="n">
        <v>1037</v>
      </c>
      <c r="E142" s="59" t="n">
        <v>1093</v>
      </c>
      <c r="F142" s="68" t="n">
        <f aca="false">IF(E142="","",D142-E142)</f>
        <v>-56</v>
      </c>
      <c r="G142" s="59" t="n">
        <v>1101</v>
      </c>
      <c r="H142" s="59" t="n">
        <v>1115</v>
      </c>
      <c r="I142" s="68" t="n">
        <f aca="false">IF(H142="","",G142-H142)</f>
        <v>-14</v>
      </c>
      <c r="J142" s="40" t="n">
        <f aca="false">IF(OR(D142="",D142+G142=0),"",D142/(D142+G142))</f>
        <v>0.485032740879326</v>
      </c>
      <c r="K142" s="40" t="n">
        <f aca="false">IF(E142="","",E142/(E142+H142))</f>
        <v>0.495018115942029</v>
      </c>
      <c r="L142" s="69" t="n">
        <f aca="false">IF(OR(K142="",J142=""),"",(J142-K142)*100)</f>
        <v>-0.998537506270253</v>
      </c>
      <c r="M142" s="36" t="n">
        <v>3.63977796338662</v>
      </c>
      <c r="N142" s="36" t="n">
        <v>1.24641899187374</v>
      </c>
      <c r="O142" s="36" t="n">
        <f aca="false">SQRT(M142^2+N142^2)</f>
        <v>3.84727746933574</v>
      </c>
      <c r="P142" s="40" t="n">
        <f aca="false">IF(J142="","",MAX(0,J142-1.96*O142/100))</f>
        <v>0.409626102480346</v>
      </c>
      <c r="Q142" s="40" t="n">
        <f aca="false">IF(J142="","",MIN(1,J142+1.96*O142/100))</f>
        <v>0.560439379278307</v>
      </c>
      <c r="R142" s="32" t="str">
        <f aca="false">IF(L142="","",IF(ABS(L142)&lt;=O142,"Yes","No"))</f>
        <v>Yes</v>
      </c>
      <c r="S142" s="32" t="str">
        <f aca="false">IF(L142="","",IF(ABS(L142)&lt;=1.96*O142,"Yes","No"))</f>
        <v>Yes</v>
      </c>
      <c r="T142" s="59" t="n">
        <f aca="false">IF(D142="","",ROUND(SQRT(((D142+G142)*O142/100)^2+(J142*(D142+G142)*0.08345)^2),0))</f>
        <v>119</v>
      </c>
      <c r="U142" s="32"/>
    </row>
    <row r="143" customFormat="false" ht="15" hidden="false" customHeight="false" outlineLevel="0" collapsed="false">
      <c r="A143" s="32" t="s">
        <v>230</v>
      </c>
      <c r="B143" s="32" t="s">
        <v>327</v>
      </c>
      <c r="C143" s="32" t="s">
        <v>330</v>
      </c>
      <c r="D143" s="59" t="n">
        <v>1743</v>
      </c>
      <c r="E143" s="59" t="n">
        <v>1830</v>
      </c>
      <c r="F143" s="68" t="n">
        <f aca="false">IF(E143="","",D143-E143)</f>
        <v>-87</v>
      </c>
      <c r="G143" s="59" t="n">
        <v>1854</v>
      </c>
      <c r="H143" s="59" t="n">
        <v>1873</v>
      </c>
      <c r="I143" s="68" t="n">
        <f aca="false">IF(H143="","",G143-H143)</f>
        <v>-19</v>
      </c>
      <c r="J143" s="40" t="n">
        <f aca="false">IF(OR(D143="",D143+G143=0),"",D143/(D143+G143))</f>
        <v>0.484570475396164</v>
      </c>
      <c r="K143" s="40" t="n">
        <f aca="false">IF(E143="","",E143/(E143+H143))</f>
        <v>0.4941938968404</v>
      </c>
      <c r="L143" s="69" t="n">
        <f aca="false">IF(OR(K143="",J143=""),"",(J143-K143)*100)</f>
        <v>-0.962342144423617</v>
      </c>
      <c r="M143" s="36" t="n">
        <v>3.63977796338662</v>
      </c>
      <c r="N143" s="36" t="n">
        <v>1.24641899187374</v>
      </c>
      <c r="O143" s="36" t="n">
        <f aca="false">SQRT(M143^2+N143^2)</f>
        <v>3.84727746933574</v>
      </c>
      <c r="P143" s="40" t="n">
        <f aca="false">IF(J143="","",MAX(0,J143-1.96*O143/100))</f>
        <v>0.409163836997183</v>
      </c>
      <c r="Q143" s="40" t="n">
        <f aca="false">IF(J143="","",MIN(1,J143+1.96*O143/100))</f>
        <v>0.559977113795144</v>
      </c>
      <c r="R143" s="32" t="str">
        <f aca="false">IF(L143="","",IF(ABS(L143)&lt;=O143,"Yes","No"))</f>
        <v>Yes</v>
      </c>
      <c r="S143" s="32" t="str">
        <f aca="false">IF(L143="","",IF(ABS(L143)&lt;=1.96*O143,"Yes","No"))</f>
        <v>Yes</v>
      </c>
      <c r="T143" s="59" t="n">
        <f aca="false">IF(D143="","",ROUND(SQRT(((D143+G143)*O143/100)^2+(J143*(D143+G143)*0.08345)^2),0))</f>
        <v>201</v>
      </c>
      <c r="U143" s="32"/>
    </row>
    <row r="144" customFormat="false" ht="15" hidden="false" customHeight="false" outlineLevel="0" collapsed="false">
      <c r="A144" s="32" t="s">
        <v>230</v>
      </c>
      <c r="B144" s="32" t="s">
        <v>327</v>
      </c>
      <c r="C144" s="32" t="s">
        <v>331</v>
      </c>
      <c r="D144" s="59" t="n">
        <v>866</v>
      </c>
      <c r="E144" s="59" t="n">
        <v>863</v>
      </c>
      <c r="F144" s="68" t="n">
        <f aca="false">IF(E144="","",D144-E144)</f>
        <v>3</v>
      </c>
      <c r="G144" s="59" t="n">
        <v>931</v>
      </c>
      <c r="H144" s="59" t="n">
        <v>938</v>
      </c>
      <c r="I144" s="68" t="n">
        <f aca="false">IF(H144="","",G144-H144)</f>
        <v>-7</v>
      </c>
      <c r="J144" s="40" t="n">
        <f aca="false">IF(OR(D144="",D144+G144=0),"",D144/(D144+G144))</f>
        <v>0.481914301613801</v>
      </c>
      <c r="K144" s="40" t="n">
        <f aca="false">IF(E144="","",E144/(E144+H144))</f>
        <v>0.47917823431427</v>
      </c>
      <c r="L144" s="69" t="n">
        <f aca="false">IF(OR(K144="",J144=""),"",(J144-K144)*100)</f>
        <v>0.273606729953091</v>
      </c>
      <c r="M144" s="36" t="n">
        <v>3.63977796338662</v>
      </c>
      <c r="N144" s="36" t="n">
        <v>1.24641899187374</v>
      </c>
      <c r="O144" s="36" t="n">
        <f aca="false">SQRT(M144^2+N144^2)</f>
        <v>3.84727746933574</v>
      </c>
      <c r="P144" s="40" t="n">
        <f aca="false">IF(J144="","",MAX(0,J144-1.96*O144/100))</f>
        <v>0.40650766321482</v>
      </c>
      <c r="Q144" s="40" t="n">
        <f aca="false">IF(J144="","",MIN(1,J144+1.96*O144/100))</f>
        <v>0.557320940012781</v>
      </c>
      <c r="R144" s="32" t="str">
        <f aca="false">IF(L144="","",IF(ABS(L144)&lt;=O144,"Yes","No"))</f>
        <v>Yes</v>
      </c>
      <c r="S144" s="32" t="str">
        <f aca="false">IF(L144="","",IF(ABS(L144)&lt;=1.96*O144,"Yes","No"))</f>
        <v>Yes</v>
      </c>
      <c r="T144" s="59" t="n">
        <f aca="false">IF(D144="","",ROUND(SQRT(((D144+G144)*O144/100)^2+(J144*(D144+G144)*0.08345)^2),0))</f>
        <v>100</v>
      </c>
      <c r="U144" s="32"/>
    </row>
    <row r="145" customFormat="false" ht="15" hidden="false" customHeight="false" outlineLevel="0" collapsed="false">
      <c r="A145" s="32" t="s">
        <v>230</v>
      </c>
      <c r="B145" s="32" t="s">
        <v>327</v>
      </c>
      <c r="C145" s="32" t="s">
        <v>332</v>
      </c>
      <c r="D145" s="59" t="n">
        <v>852</v>
      </c>
      <c r="E145" s="59" t="n">
        <v>835</v>
      </c>
      <c r="F145" s="68" t="n">
        <f aca="false">IF(E145="","",D145-E145)</f>
        <v>17</v>
      </c>
      <c r="G145" s="59" t="n">
        <v>899</v>
      </c>
      <c r="H145" s="59" t="n">
        <v>908</v>
      </c>
      <c r="I145" s="68" t="n">
        <f aca="false">IF(H145="","",G145-H145)</f>
        <v>-9</v>
      </c>
      <c r="J145" s="40" t="n">
        <f aca="false">IF(OR(D145="",D145+G145=0),"",D145/(D145+G145))</f>
        <v>0.486579097658481</v>
      </c>
      <c r="K145" s="40" t="n">
        <f aca="false">IF(E145="","",E145/(E145+H145))</f>
        <v>0.479059093516925</v>
      </c>
      <c r="L145" s="69" t="n">
        <f aca="false">IF(OR(K145="",J145=""),"",(J145-K145)*100)</f>
        <v>0.752000414155601</v>
      </c>
      <c r="M145" s="36" t="n">
        <v>3.63977796338662</v>
      </c>
      <c r="N145" s="36" t="n">
        <v>1.24641899187374</v>
      </c>
      <c r="O145" s="36" t="n">
        <f aca="false">SQRT(M145^2+N145^2)</f>
        <v>3.84727746933574</v>
      </c>
      <c r="P145" s="40" t="n">
        <f aca="false">IF(J145="","",MAX(0,J145-1.96*O145/100))</f>
        <v>0.4111724592595</v>
      </c>
      <c r="Q145" s="40" t="n">
        <f aca="false">IF(J145="","",MIN(1,J145+1.96*O145/100))</f>
        <v>0.561985736057461</v>
      </c>
      <c r="R145" s="32" t="str">
        <f aca="false">IF(L145="","",IF(ABS(L145)&lt;=O145,"Yes","No"))</f>
        <v>Yes</v>
      </c>
      <c r="S145" s="32" t="str">
        <f aca="false">IF(L145="","",IF(ABS(L145)&lt;=1.96*O145,"Yes","No"))</f>
        <v>Yes</v>
      </c>
      <c r="T145" s="59" t="n">
        <f aca="false">IF(D145="","",ROUND(SQRT(((D145+G145)*O145/100)^2+(J145*(D145+G145)*0.08345)^2),0))</f>
        <v>98</v>
      </c>
      <c r="U145" s="32"/>
    </row>
    <row r="146" customFormat="false" ht="15" hidden="false" customHeight="false" outlineLevel="0" collapsed="false">
      <c r="A146" s="32" t="s">
        <v>230</v>
      </c>
      <c r="B146" s="32" t="s">
        <v>327</v>
      </c>
      <c r="C146" s="32" t="s">
        <v>333</v>
      </c>
      <c r="D146" s="59" t="n">
        <v>645</v>
      </c>
      <c r="E146" s="59" t="n">
        <v>665</v>
      </c>
      <c r="F146" s="68" t="n">
        <f aca="false">IF(E146="","",D146-E146)</f>
        <v>-20</v>
      </c>
      <c r="G146" s="59" t="n">
        <v>726</v>
      </c>
      <c r="H146" s="59" t="n">
        <v>703</v>
      </c>
      <c r="I146" s="68" t="n">
        <f aca="false">IF(H146="","",G146-H146)</f>
        <v>23</v>
      </c>
      <c r="J146" s="40" t="n">
        <f aca="false">IF(OR(D146="",D146+G146=0),"",D146/(D146+G146))</f>
        <v>0.470459518599562</v>
      </c>
      <c r="K146" s="40" t="n">
        <f aca="false">IF(E146="","",E146/(E146+H146))</f>
        <v>0.486111111111111</v>
      </c>
      <c r="L146" s="69" t="n">
        <f aca="false">IF(OR(K146="",J146=""),"",(J146-K146)*100)</f>
        <v>-1.56515925115487</v>
      </c>
      <c r="M146" s="36" t="n">
        <v>3.63977796338662</v>
      </c>
      <c r="N146" s="36" t="n">
        <v>1.24641899187374</v>
      </c>
      <c r="O146" s="36" t="n">
        <f aca="false">SQRT(M146^2+N146^2)</f>
        <v>3.84727746933574</v>
      </c>
      <c r="P146" s="40" t="n">
        <f aca="false">IF(J146="","",MAX(0,J146-1.96*O146/100))</f>
        <v>0.395052880200582</v>
      </c>
      <c r="Q146" s="40" t="n">
        <f aca="false">IF(J146="","",MIN(1,J146+1.96*O146/100))</f>
        <v>0.545866156998543</v>
      </c>
      <c r="R146" s="32" t="str">
        <f aca="false">IF(L146="","",IF(ABS(L146)&lt;=O146,"Yes","No"))</f>
        <v>Yes</v>
      </c>
      <c r="S146" s="32" t="str">
        <f aca="false">IF(L146="","",IF(ABS(L146)&lt;=1.96*O146,"Yes","No"))</f>
        <v>Yes</v>
      </c>
      <c r="T146" s="59" t="n">
        <f aca="false">IF(D146="","",ROUND(SQRT(((D146+G146)*O146/100)^2+(J146*(D146+G146)*0.08345)^2),0))</f>
        <v>75</v>
      </c>
      <c r="U146" s="32"/>
    </row>
    <row r="147" customFormat="false" ht="15" hidden="false" customHeight="false" outlineLevel="0" collapsed="false">
      <c r="A147" s="32" t="s">
        <v>230</v>
      </c>
      <c r="B147" s="32" t="s">
        <v>327</v>
      </c>
      <c r="C147" s="32" t="s">
        <v>334</v>
      </c>
      <c r="D147" s="59" t="n">
        <v>1453</v>
      </c>
      <c r="E147" s="59" t="n">
        <v>1427</v>
      </c>
      <c r="F147" s="68" t="n">
        <f aca="false">IF(E147="","",D147-E147)</f>
        <v>26</v>
      </c>
      <c r="G147" s="59" t="n">
        <v>1292</v>
      </c>
      <c r="H147" s="59" t="n">
        <v>1391</v>
      </c>
      <c r="I147" s="68" t="n">
        <f aca="false">IF(H147="","",G147-H147)</f>
        <v>-99</v>
      </c>
      <c r="J147" s="40" t="n">
        <f aca="false">IF(OR(D147="",D147+G147=0),"",D147/(D147+G147))</f>
        <v>0.529326047358834</v>
      </c>
      <c r="K147" s="40" t="n">
        <f aca="false">IF(E147="","",E147/(E147+H147))</f>
        <v>0.50638750887154</v>
      </c>
      <c r="L147" s="69" t="n">
        <f aca="false">IF(OR(K147="",J147=""),"",(J147-K147)*100)</f>
        <v>2.29385384872942</v>
      </c>
      <c r="M147" s="36" t="n">
        <v>3.63977796338662</v>
      </c>
      <c r="N147" s="36" t="n">
        <v>1.24641899187374</v>
      </c>
      <c r="O147" s="36" t="n">
        <f aca="false">SQRT(M147^2+N147^2)</f>
        <v>3.84727746933574</v>
      </c>
      <c r="P147" s="40" t="n">
        <f aca="false">IF(J147="","",MAX(0,J147-1.96*O147/100))</f>
        <v>0.453919408959854</v>
      </c>
      <c r="Q147" s="40" t="n">
        <f aca="false">IF(J147="","",MIN(1,J147+1.96*O147/100))</f>
        <v>0.604732685757815</v>
      </c>
      <c r="R147" s="32" t="str">
        <f aca="false">IF(L147="","",IF(ABS(L147)&lt;=O147,"Yes","No"))</f>
        <v>Yes</v>
      </c>
      <c r="S147" s="32" t="str">
        <f aca="false">IF(L147="","",IF(ABS(L147)&lt;=1.96*O147,"Yes","No"))</f>
        <v>Yes</v>
      </c>
      <c r="T147" s="59" t="n">
        <f aca="false">IF(D147="","",ROUND(SQRT(((D147+G147)*O147/100)^2+(J147*(D147+G147)*0.08345)^2),0))</f>
        <v>161</v>
      </c>
      <c r="U147" s="32"/>
    </row>
    <row r="148" customFormat="false" ht="15" hidden="false" customHeight="false" outlineLevel="0" collapsed="false">
      <c r="A148" s="32" t="s">
        <v>230</v>
      </c>
      <c r="B148" s="32" t="s">
        <v>327</v>
      </c>
      <c r="C148" s="32" t="s">
        <v>335</v>
      </c>
      <c r="D148" s="59" t="n">
        <v>842</v>
      </c>
      <c r="E148" s="59" t="n">
        <v>878</v>
      </c>
      <c r="F148" s="68" t="n">
        <f aca="false">IF(E148="","",D148-E148)</f>
        <v>-36</v>
      </c>
      <c r="G148" s="59" t="n">
        <v>836</v>
      </c>
      <c r="H148" s="59" t="n">
        <v>810</v>
      </c>
      <c r="I148" s="68" t="n">
        <f aca="false">IF(H148="","",G148-H148)</f>
        <v>26</v>
      </c>
      <c r="J148" s="40" t="n">
        <f aca="false">IF(OR(D148="",D148+G148=0),"",D148/(D148+G148))</f>
        <v>0.501787842669845</v>
      </c>
      <c r="K148" s="40" t="n">
        <f aca="false">IF(E148="","",E148/(E148+H148))</f>
        <v>0.520142180094787</v>
      </c>
      <c r="L148" s="69" t="n">
        <f aca="false">IF(OR(K148="",J148=""),"",(J148-K148)*100)</f>
        <v>-1.83543374249416</v>
      </c>
      <c r="M148" s="36" t="n">
        <v>3.63977796338662</v>
      </c>
      <c r="N148" s="36" t="n">
        <v>1.24641899187374</v>
      </c>
      <c r="O148" s="36" t="n">
        <f aca="false">SQRT(M148^2+N148^2)</f>
        <v>3.84727746933574</v>
      </c>
      <c r="P148" s="40" t="n">
        <f aca="false">IF(J148="","",MAX(0,J148-1.96*O148/100))</f>
        <v>0.426381204270865</v>
      </c>
      <c r="Q148" s="40" t="n">
        <f aca="false">IF(J148="","",MIN(1,J148+1.96*O148/100))</f>
        <v>0.577194481068826</v>
      </c>
      <c r="R148" s="32" t="str">
        <f aca="false">IF(L148="","",IF(ABS(L148)&lt;=O148,"Yes","No"))</f>
        <v>Yes</v>
      </c>
      <c r="S148" s="32" t="str">
        <f aca="false">IF(L148="","",IF(ABS(L148)&lt;=1.96*O148,"Yes","No"))</f>
        <v>Yes</v>
      </c>
      <c r="T148" s="59" t="n">
        <f aca="false">IF(D148="","",ROUND(SQRT(((D148+G148)*O148/100)^2+(J148*(D148+G148)*0.08345)^2),0))</f>
        <v>95</v>
      </c>
      <c r="U148" s="32"/>
    </row>
    <row r="149" customFormat="false" ht="15" hidden="false" customHeight="false" outlineLevel="0" collapsed="false">
      <c r="A149" s="32" t="s">
        <v>230</v>
      </c>
      <c r="B149" s="32" t="s">
        <v>327</v>
      </c>
      <c r="C149" s="32" t="s">
        <v>336</v>
      </c>
      <c r="D149" s="59" t="n">
        <v>678</v>
      </c>
      <c r="E149" s="59" t="n">
        <v>728</v>
      </c>
      <c r="F149" s="68" t="n">
        <f aca="false">IF(E149="","",D149-E149)</f>
        <v>-50</v>
      </c>
      <c r="G149" s="59" t="n">
        <v>812</v>
      </c>
      <c r="H149" s="59" t="n">
        <v>732</v>
      </c>
      <c r="I149" s="68" t="n">
        <f aca="false">IF(H149="","",G149-H149)</f>
        <v>80</v>
      </c>
      <c r="J149" s="40" t="n">
        <f aca="false">IF(OR(D149="",D149+G149=0),"",D149/(D149+G149))</f>
        <v>0.45503355704698</v>
      </c>
      <c r="K149" s="40" t="n">
        <f aca="false">IF(E149="","",E149/(E149+H149))</f>
        <v>0.498630136986301</v>
      </c>
      <c r="L149" s="69" t="n">
        <f aca="false">IF(OR(K149="",J149=""),"",(J149-K149)*100)</f>
        <v>-4.35965799393215</v>
      </c>
      <c r="M149" s="36" t="n">
        <v>3.63977796338662</v>
      </c>
      <c r="N149" s="36" t="n">
        <v>1.24641899187374</v>
      </c>
      <c r="O149" s="36" t="n">
        <f aca="false">SQRT(M149^2+N149^2)</f>
        <v>3.84727746933574</v>
      </c>
      <c r="P149" s="40" t="n">
        <f aca="false">IF(J149="","",MAX(0,J149-1.96*O149/100))</f>
        <v>0.379626918647999</v>
      </c>
      <c r="Q149" s="40" t="n">
        <f aca="false">IF(J149="","",MIN(1,J149+1.96*O149/100))</f>
        <v>0.53044019544596</v>
      </c>
      <c r="R149" s="32" t="str">
        <f aca="false">IF(L149="","",IF(ABS(L149)&lt;=O149,"Yes","No"))</f>
        <v>No</v>
      </c>
      <c r="S149" s="32" t="str">
        <f aca="false">IF(L149="","",IF(ABS(L149)&lt;=1.96*O149,"Yes","No"))</f>
        <v>Yes</v>
      </c>
      <c r="T149" s="59" t="n">
        <f aca="false">IF(D149="","",ROUND(SQRT(((D149+G149)*O149/100)^2+(J149*(D149+G149)*0.08345)^2),0))</f>
        <v>81</v>
      </c>
      <c r="U149" s="32"/>
    </row>
    <row r="150" customFormat="false" ht="15" hidden="false" customHeight="false" outlineLevel="0" collapsed="false">
      <c r="A150" s="32" t="s">
        <v>230</v>
      </c>
      <c r="B150" s="32" t="s">
        <v>327</v>
      </c>
      <c r="C150" s="32" t="s">
        <v>337</v>
      </c>
      <c r="D150" s="59" t="n">
        <v>566</v>
      </c>
      <c r="E150" s="59" t="n">
        <v>576</v>
      </c>
      <c r="F150" s="68" t="n">
        <f aca="false">IF(E150="","",D150-E150)</f>
        <v>-10</v>
      </c>
      <c r="G150" s="59" t="n">
        <v>595</v>
      </c>
      <c r="H150" s="59" t="n">
        <v>589</v>
      </c>
      <c r="I150" s="68" t="n">
        <f aca="false">IF(H150="","",G150-H150)</f>
        <v>6</v>
      </c>
      <c r="J150" s="40" t="n">
        <f aca="false">IF(OR(D150="",D150+G150=0),"",D150/(D150+G150))</f>
        <v>0.487510766580534</v>
      </c>
      <c r="K150" s="40" t="n">
        <f aca="false">IF(E150="","",E150/(E150+H150))</f>
        <v>0.494420600858369</v>
      </c>
      <c r="L150" s="69" t="n">
        <f aca="false">IF(OR(K150="",J150=""),"",(J150-K150)*100)</f>
        <v>-0.690983427783504</v>
      </c>
      <c r="M150" s="36" t="n">
        <v>3.72127001395338</v>
      </c>
      <c r="N150" s="36" t="n">
        <v>1.24641899187374</v>
      </c>
      <c r="O150" s="36" t="n">
        <f aca="false">SQRT(M150^2+N150^2)</f>
        <v>3.92446312507229</v>
      </c>
      <c r="P150" s="40" t="n">
        <f aca="false">IF(J150="","",MAX(0,J150-1.96*O150/100))</f>
        <v>0.410591289329117</v>
      </c>
      <c r="Q150" s="40" t="n">
        <f aca="false">IF(J150="","",MIN(1,J150+1.96*O150/100))</f>
        <v>0.564430243831951</v>
      </c>
      <c r="R150" s="32" t="str">
        <f aca="false">IF(L150="","",IF(ABS(L150)&lt;=O150,"Yes","No"))</f>
        <v>Yes</v>
      </c>
      <c r="S150" s="32" t="str">
        <f aca="false">IF(L150="","",IF(ABS(L150)&lt;=1.96*O150,"Yes","No"))</f>
        <v>Yes</v>
      </c>
      <c r="T150" s="59" t="n">
        <f aca="false">IF(D150="","",ROUND(SQRT(((D150+G150)*O150/100)^2+(J150*(D150+G150)*0.09175)^2),0))</f>
        <v>69</v>
      </c>
      <c r="U150" s="32"/>
    </row>
    <row r="151" customFormat="false" ht="15" hidden="false" customHeight="false" outlineLevel="0" collapsed="false">
      <c r="A151" s="32" t="s">
        <v>230</v>
      </c>
      <c r="B151" s="32" t="s">
        <v>338</v>
      </c>
      <c r="C151" s="32" t="s">
        <v>338</v>
      </c>
      <c r="D151" s="59" t="n">
        <v>898</v>
      </c>
      <c r="E151" s="59" t="n">
        <v>922</v>
      </c>
      <c r="F151" s="68" t="n">
        <f aca="false">IF(E151="","",D151-E151)</f>
        <v>-24</v>
      </c>
      <c r="G151" s="59" t="n">
        <v>1589</v>
      </c>
      <c r="H151" s="59" t="n">
        <v>1599</v>
      </c>
      <c r="I151" s="68" t="n">
        <f aca="false">IF(H151="","",G151-H151)</f>
        <v>-10</v>
      </c>
      <c r="J151" s="40" t="n">
        <f aca="false">IF(OR(D151="",D151+G151=0),"",D151/(D151+G151))</f>
        <v>0.3610776035384</v>
      </c>
      <c r="K151" s="40" t="n">
        <f aca="false">IF(E151="","",E151/(E151+H151))</f>
        <v>0.365727885759619</v>
      </c>
      <c r="L151" s="69" t="n">
        <f aca="false">IF(OR(K151="",J151=""),"",(J151-K151)*100)</f>
        <v>-0.465028222121949</v>
      </c>
      <c r="M151" s="36" t="n">
        <v>3.63977796338662</v>
      </c>
      <c r="N151" s="36" t="n">
        <v>1.24641899187374</v>
      </c>
      <c r="O151" s="36" t="n">
        <f aca="false">SQRT(M151^2+N151^2)</f>
        <v>3.84727746933574</v>
      </c>
      <c r="P151" s="40" t="n">
        <f aca="false">IF(J151="","",MAX(0,J151-1.96*O151/100))</f>
        <v>0.285670965139419</v>
      </c>
      <c r="Q151" s="40" t="n">
        <f aca="false">IF(J151="","",MIN(1,J151+1.96*O151/100))</f>
        <v>0.43648424193738</v>
      </c>
      <c r="R151" s="32" t="str">
        <f aca="false">IF(L151="","",IF(ABS(L151)&lt;=O151,"Yes","No"))</f>
        <v>Yes</v>
      </c>
      <c r="S151" s="32" t="str">
        <f aca="false">IF(L151="","",IF(ABS(L151)&lt;=1.96*O151,"Yes","No"))</f>
        <v>Yes</v>
      </c>
      <c r="T151" s="59" t="n">
        <f aca="false">IF(D151="","",ROUND(SQRT(((D151+G151)*O151/100)^2+(J151*(D151+G151)*0.08345)^2),0))</f>
        <v>122</v>
      </c>
      <c r="U151" s="32"/>
    </row>
    <row r="152" customFormat="false" ht="15" hidden="false" customHeight="false" outlineLevel="0" collapsed="false">
      <c r="A152" s="32" t="s">
        <v>230</v>
      </c>
      <c r="B152" s="32" t="s">
        <v>339</v>
      </c>
      <c r="C152" s="32" t="s">
        <v>339</v>
      </c>
      <c r="D152" s="59" t="n">
        <v>520</v>
      </c>
      <c r="E152" s="59" t="n">
        <v>534</v>
      </c>
      <c r="F152" s="68" t="n">
        <f aca="false">IF(E152="","",D152-E152)</f>
        <v>-14</v>
      </c>
      <c r="G152" s="59" t="n">
        <v>939</v>
      </c>
      <c r="H152" s="59" t="n">
        <v>955</v>
      </c>
      <c r="I152" s="68" t="n">
        <f aca="false">IF(H152="","",G152-H152)</f>
        <v>-16</v>
      </c>
      <c r="J152" s="40" t="n">
        <f aca="false">IF(OR(D152="",D152+G152=0),"",D152/(D152+G152))</f>
        <v>0.356408498971899</v>
      </c>
      <c r="K152" s="40" t="n">
        <f aca="false">IF(E152="","",E152/(E152+H152))</f>
        <v>0.358629952988583</v>
      </c>
      <c r="L152" s="69" t="n">
        <f aca="false">IF(OR(K152="",J152=""),"",(J152-K152)*100)</f>
        <v>-0.222145401668439</v>
      </c>
      <c r="M152" s="36" t="n">
        <v>3.63977796338662</v>
      </c>
      <c r="N152" s="36" t="n">
        <v>1.24641899187374</v>
      </c>
      <c r="O152" s="36" t="n">
        <f aca="false">SQRT(M152^2+N152^2)</f>
        <v>3.84727746933574</v>
      </c>
      <c r="P152" s="40" t="n">
        <f aca="false">IF(J152="","",MAX(0,J152-1.96*O152/100))</f>
        <v>0.281001860572918</v>
      </c>
      <c r="Q152" s="40" t="n">
        <f aca="false">IF(J152="","",MIN(1,J152+1.96*O152/100))</f>
        <v>0.431815137370879</v>
      </c>
      <c r="R152" s="32" t="str">
        <f aca="false">IF(L152="","",IF(ABS(L152)&lt;=O152,"Yes","No"))</f>
        <v>Yes</v>
      </c>
      <c r="S152" s="32" t="str">
        <f aca="false">IF(L152="","",IF(ABS(L152)&lt;=1.96*O152,"Yes","No"))</f>
        <v>Yes</v>
      </c>
      <c r="T152" s="59" t="n">
        <f aca="false">IF(D152="","",ROUND(SQRT(((D152+G152)*O152/100)^2+(J152*(D152+G152)*0.08345)^2),0))</f>
        <v>71</v>
      </c>
      <c r="U152" s="32"/>
    </row>
    <row r="153" customFormat="false" ht="15" hidden="false" customHeight="false" outlineLevel="0" collapsed="false">
      <c r="A153" s="32" t="s">
        <v>230</v>
      </c>
      <c r="B153" s="32" t="s">
        <v>340</v>
      </c>
      <c r="C153" s="32" t="s">
        <v>341</v>
      </c>
      <c r="D153" s="59" t="n">
        <v>177</v>
      </c>
      <c r="E153" s="59" t="n">
        <v>182</v>
      </c>
      <c r="F153" s="68" t="n">
        <f aca="false">IF(E153="","",D153-E153)</f>
        <v>-5</v>
      </c>
      <c r="G153" s="59" t="n">
        <v>441</v>
      </c>
      <c r="H153" s="59" t="n">
        <v>451</v>
      </c>
      <c r="I153" s="68" t="n">
        <f aca="false">IF(H153="","",G153-H153)</f>
        <v>-10</v>
      </c>
      <c r="J153" s="40" t="n">
        <f aca="false">IF(OR(D153="",D153+G153=0),"",D153/(D153+G153))</f>
        <v>0.286407766990291</v>
      </c>
      <c r="K153" s="40" t="n">
        <f aca="false">IF(E153="","",E153/(E153+H153))</f>
        <v>0.287519747235387</v>
      </c>
      <c r="L153" s="69" t="n">
        <f aca="false">IF(OR(K153="",J153=""),"",(J153-K153)*100)</f>
        <v>-0.111198024509579</v>
      </c>
      <c r="M153" s="36" t="n">
        <v>4.76472965819998</v>
      </c>
      <c r="N153" s="36" t="n">
        <v>1.24641899187374</v>
      </c>
      <c r="O153" s="36" t="n">
        <f aca="false">SQRT(M153^2+N153^2)</f>
        <v>4.9250592909156</v>
      </c>
      <c r="P153" s="40" t="n">
        <f aca="false">IF(J153="","",MAX(0,J153-1.96*O153/100))</f>
        <v>0.189876604888346</v>
      </c>
      <c r="Q153" s="40" t="n">
        <f aca="false">IF(J153="","",MIN(1,J153+1.96*O153/100))</f>
        <v>0.382938929092237</v>
      </c>
      <c r="R153" s="32" t="str">
        <f aca="false">IF(L153="","",IF(ABS(L153)&lt;=O153,"Yes","No"))</f>
        <v>Yes</v>
      </c>
      <c r="S153" s="32" t="str">
        <f aca="false">IF(L153="","",IF(ABS(L153)&lt;=1.96*O153,"Yes","No"))</f>
        <v>Yes</v>
      </c>
      <c r="T153" s="59" t="n">
        <f aca="false">IF(D153="","",ROUND(SQRT(((D153+G153)*O153/100)^2+(J153*(D153+G153)*0.15591)^2),0))</f>
        <v>41</v>
      </c>
      <c r="U153" s="32"/>
    </row>
    <row r="154" customFormat="false" ht="15" hidden="false" customHeight="false" outlineLevel="0" collapsed="false">
      <c r="A154" s="32" t="s">
        <v>230</v>
      </c>
      <c r="B154" s="32" t="s">
        <v>340</v>
      </c>
      <c r="C154" s="32" t="s">
        <v>342</v>
      </c>
      <c r="D154" s="59" t="n">
        <v>137</v>
      </c>
      <c r="E154" s="59" t="n">
        <v>134</v>
      </c>
      <c r="F154" s="68" t="n">
        <f aca="false">IF(E154="","",D154-E154)</f>
        <v>3</v>
      </c>
      <c r="G154" s="59" t="n">
        <v>314</v>
      </c>
      <c r="H154" s="59" t="n">
        <v>317</v>
      </c>
      <c r="I154" s="68" t="n">
        <f aca="false">IF(H154="","",G154-H154)</f>
        <v>-3</v>
      </c>
      <c r="J154" s="40" t="n">
        <f aca="false">IF(OR(D154="",D154+G154=0),"",D154/(D154+G154))</f>
        <v>0.303769401330377</v>
      </c>
      <c r="K154" s="40" t="n">
        <f aca="false">IF(E154="","",E154/(E154+H154))</f>
        <v>0.297117516629712</v>
      </c>
      <c r="L154" s="69" t="n">
        <f aca="false">IF(OR(K154="",J154=""),"",(J154-K154)*100)</f>
        <v>0.665188470066519</v>
      </c>
      <c r="M154" s="36" t="n">
        <v>4.76472965819998</v>
      </c>
      <c r="N154" s="36" t="n">
        <v>1.24641899187374</v>
      </c>
      <c r="O154" s="36" t="n">
        <f aca="false">SQRT(M154^2+N154^2)</f>
        <v>4.9250592909156</v>
      </c>
      <c r="P154" s="40" t="n">
        <f aca="false">IF(J154="","",MAX(0,J154-1.96*O154/100))</f>
        <v>0.207238239228431</v>
      </c>
      <c r="Q154" s="40" t="n">
        <f aca="false">IF(J154="","",MIN(1,J154+1.96*O154/100))</f>
        <v>0.400300563432323</v>
      </c>
      <c r="R154" s="32" t="str">
        <f aca="false">IF(L154="","",IF(ABS(L154)&lt;=O154,"Yes","No"))</f>
        <v>Yes</v>
      </c>
      <c r="S154" s="32" t="str">
        <f aca="false">IF(L154="","",IF(ABS(L154)&lt;=1.96*O154,"Yes","No"))</f>
        <v>Yes</v>
      </c>
      <c r="T154" s="59" t="n">
        <f aca="false">IF(D154="","",ROUND(SQRT(((D154+G154)*O154/100)^2+(J154*(D154+G154)*0.15591)^2),0))</f>
        <v>31</v>
      </c>
      <c r="U154" s="32"/>
    </row>
    <row r="155" customFormat="false" ht="15" hidden="false" customHeight="false" outlineLevel="0" collapsed="false">
      <c r="A155" s="32" t="s">
        <v>230</v>
      </c>
      <c r="B155" s="32" t="s">
        <v>340</v>
      </c>
      <c r="C155" s="32" t="s">
        <v>343</v>
      </c>
      <c r="D155" s="59" t="n">
        <v>501</v>
      </c>
      <c r="E155" s="59" t="n">
        <v>534</v>
      </c>
      <c r="F155" s="68" t="n">
        <f aca="false">IF(E155="","",D155-E155)</f>
        <v>-33</v>
      </c>
      <c r="G155" s="59" t="n">
        <v>1066</v>
      </c>
      <c r="H155" s="59" t="n">
        <v>1016</v>
      </c>
      <c r="I155" s="68" t="n">
        <f aca="false">IF(H155="","",G155-H155)</f>
        <v>50</v>
      </c>
      <c r="J155" s="40" t="n">
        <f aca="false">IF(OR(D155="",D155+G155=0),"",D155/(D155+G155))</f>
        <v>0.319719208679004</v>
      </c>
      <c r="K155" s="40" t="n">
        <f aca="false">IF(E155="","",E155/(E155+H155))</f>
        <v>0.344516129032258</v>
      </c>
      <c r="L155" s="69" t="n">
        <f aca="false">IF(OR(K155="",J155=""),"",(J155-K155)*100)</f>
        <v>-2.47969203532537</v>
      </c>
      <c r="M155" s="36" t="n">
        <v>3.63977796338662</v>
      </c>
      <c r="N155" s="36" t="n">
        <v>1.24641899187374</v>
      </c>
      <c r="O155" s="36" t="n">
        <f aca="false">SQRT(M155^2+N155^2)</f>
        <v>3.84727746933574</v>
      </c>
      <c r="P155" s="40" t="n">
        <f aca="false">IF(J155="","",MAX(0,J155-1.96*O155/100))</f>
        <v>0.244312570280024</v>
      </c>
      <c r="Q155" s="40" t="n">
        <f aca="false">IF(J155="","",MIN(1,J155+1.96*O155/100))</f>
        <v>0.395125847077985</v>
      </c>
      <c r="R155" s="32" t="str">
        <f aca="false">IF(L155="","",IF(ABS(L155)&lt;=O155,"Yes","No"))</f>
        <v>Yes</v>
      </c>
      <c r="S155" s="32" t="str">
        <f aca="false">IF(L155="","",IF(ABS(L155)&lt;=1.96*O155,"Yes","No"))</f>
        <v>Yes</v>
      </c>
      <c r="T155" s="59" t="n">
        <f aca="false">IF(D155="","",ROUND(SQRT(((D155+G155)*O155/100)^2+(J155*(D155+G155)*0.08345)^2),0))</f>
        <v>73</v>
      </c>
      <c r="U155" s="32"/>
    </row>
    <row r="156" customFormat="false" ht="15" hidden="false" customHeight="false" outlineLevel="0" collapsed="false">
      <c r="A156" s="32" t="s">
        <v>230</v>
      </c>
      <c r="B156" s="32" t="s">
        <v>344</v>
      </c>
      <c r="C156" s="32" t="s">
        <v>344</v>
      </c>
      <c r="D156" s="59" t="n">
        <v>945</v>
      </c>
      <c r="E156" s="59" t="n">
        <v>1000</v>
      </c>
      <c r="F156" s="68" t="n">
        <f aca="false">IF(E156="","",D156-E156)</f>
        <v>-55</v>
      </c>
      <c r="G156" s="59" t="n">
        <v>872</v>
      </c>
      <c r="H156" s="59" t="n">
        <v>864</v>
      </c>
      <c r="I156" s="68" t="n">
        <f aca="false">IF(H156="","",G156-H156)</f>
        <v>8</v>
      </c>
      <c r="J156" s="40" t="n">
        <f aca="false">IF(OR(D156="",D156+G156=0),"",D156/(D156+G156))</f>
        <v>0.520088057237204</v>
      </c>
      <c r="K156" s="40" t="n">
        <f aca="false">IF(E156="","",E156/(E156+H156))</f>
        <v>0.536480686695279</v>
      </c>
      <c r="L156" s="69" t="n">
        <f aca="false">IF(OR(K156="",J156=""),"",(J156-K156)*100)</f>
        <v>-1.63926294580747</v>
      </c>
      <c r="M156" s="36" t="n">
        <v>3.63977796338662</v>
      </c>
      <c r="N156" s="36" t="n">
        <v>1.24641899187374</v>
      </c>
      <c r="O156" s="36" t="n">
        <f aca="false">SQRT(M156^2+N156^2)</f>
        <v>3.84727746933574</v>
      </c>
      <c r="P156" s="40" t="n">
        <f aca="false">IF(J156="","",MAX(0,J156-1.96*O156/100))</f>
        <v>0.444681418838224</v>
      </c>
      <c r="Q156" s="40" t="n">
        <f aca="false">IF(J156="","",MIN(1,J156+1.96*O156/100))</f>
        <v>0.595494695636185</v>
      </c>
      <c r="R156" s="32" t="str">
        <f aca="false">IF(L156="","",IF(ABS(L156)&lt;=O156,"Yes","No"))</f>
        <v>Yes</v>
      </c>
      <c r="S156" s="32" t="str">
        <f aca="false">IF(L156="","",IF(ABS(L156)&lt;=1.96*O156,"Yes","No"))</f>
        <v>Yes</v>
      </c>
      <c r="T156" s="59" t="n">
        <f aca="false">IF(D156="","",ROUND(SQRT(((D156+G156)*O156/100)^2+(J156*(D156+G156)*0.08345)^2),0))</f>
        <v>105</v>
      </c>
      <c r="U156" s="32"/>
    </row>
    <row r="157" customFormat="false" ht="15" hidden="false" customHeight="false" outlineLevel="0" collapsed="false">
      <c r="A157" s="32" t="s">
        <v>230</v>
      </c>
      <c r="B157" s="32" t="s">
        <v>345</v>
      </c>
      <c r="C157" s="32" t="s">
        <v>346</v>
      </c>
      <c r="D157" s="59" t="n">
        <v>930</v>
      </c>
      <c r="E157" s="59" t="n">
        <v>937</v>
      </c>
      <c r="F157" s="68" t="n">
        <f aca="false">IF(E157="","",D157-E157)</f>
        <v>-7</v>
      </c>
      <c r="G157" s="59" t="n">
        <v>1359</v>
      </c>
      <c r="H157" s="59" t="n">
        <v>1369</v>
      </c>
      <c r="I157" s="68" t="n">
        <f aca="false">IF(H157="","",G157-H157)</f>
        <v>-10</v>
      </c>
      <c r="J157" s="40" t="n">
        <f aca="false">IF(OR(D157="",D157+G157=0),"",D157/(D157+G157))</f>
        <v>0.406290956749672</v>
      </c>
      <c r="K157" s="40" t="n">
        <f aca="false">IF(E157="","",E157/(E157+H157))</f>
        <v>0.40633130962706</v>
      </c>
      <c r="L157" s="69" t="n">
        <f aca="false">IF(OR(K157="",J157=""),"",(J157-K157)*100)</f>
        <v>-0.00403528773874617</v>
      </c>
      <c r="M157" s="36" t="n">
        <v>3.63977796338662</v>
      </c>
      <c r="N157" s="36" t="n">
        <v>1.24641899187374</v>
      </c>
      <c r="O157" s="36" t="n">
        <f aca="false">SQRT(M157^2+N157^2)</f>
        <v>3.84727746933574</v>
      </c>
      <c r="P157" s="40" t="n">
        <f aca="false">IF(J157="","",MAX(0,J157-1.96*O157/100))</f>
        <v>0.330884318350692</v>
      </c>
      <c r="Q157" s="40" t="n">
        <f aca="false">IF(J157="","",MIN(1,J157+1.96*O157/100))</f>
        <v>0.481697595148653</v>
      </c>
      <c r="R157" s="32" t="str">
        <f aca="false">IF(L157="","",IF(ABS(L157)&lt;=O157,"Yes","No"))</f>
        <v>Yes</v>
      </c>
      <c r="S157" s="32" t="str">
        <f aca="false">IF(L157="","",IF(ABS(L157)&lt;=1.96*O157,"Yes","No"))</f>
        <v>Yes</v>
      </c>
      <c r="T157" s="59" t="n">
        <f aca="false">IF(D157="","",ROUND(SQRT(((D157+G157)*O157/100)^2+(J157*(D157+G157)*0.08345)^2),0))</f>
        <v>117</v>
      </c>
      <c r="U157" s="32"/>
    </row>
    <row r="158" customFormat="false" ht="15" hidden="false" customHeight="false" outlineLevel="0" collapsed="false">
      <c r="A158" s="32" t="s">
        <v>230</v>
      </c>
      <c r="B158" s="32" t="s">
        <v>345</v>
      </c>
      <c r="C158" s="32" t="s">
        <v>347</v>
      </c>
      <c r="D158" s="59" t="n">
        <v>837</v>
      </c>
      <c r="E158" s="59" t="n">
        <v>850</v>
      </c>
      <c r="F158" s="68" t="n">
        <f aca="false">IF(E158="","",D158-E158)</f>
        <v>-13</v>
      </c>
      <c r="G158" s="59" t="n">
        <v>1282</v>
      </c>
      <c r="H158" s="59" t="n">
        <v>1298</v>
      </c>
      <c r="I158" s="68" t="n">
        <f aca="false">IF(H158="","",G158-H158)</f>
        <v>-16</v>
      </c>
      <c r="J158" s="40" t="n">
        <f aca="false">IF(OR(D158="",D158+G158=0),"",D158/(D158+G158))</f>
        <v>0.394997640396413</v>
      </c>
      <c r="K158" s="40" t="n">
        <f aca="false">IF(E158="","",E158/(E158+H158))</f>
        <v>0.395716945996276</v>
      </c>
      <c r="L158" s="69" t="n">
        <f aca="false">IF(OR(K158="",J158=""),"",(J158-K158)*100)</f>
        <v>-0.0719305599862219</v>
      </c>
      <c r="M158" s="36" t="n">
        <v>3.63977796338662</v>
      </c>
      <c r="N158" s="36" t="n">
        <v>1.24641899187374</v>
      </c>
      <c r="O158" s="36" t="n">
        <f aca="false">SQRT(M158^2+N158^2)</f>
        <v>3.84727746933574</v>
      </c>
      <c r="P158" s="40" t="n">
        <f aca="false">IF(J158="","",MAX(0,J158-1.96*O158/100))</f>
        <v>0.319591001997433</v>
      </c>
      <c r="Q158" s="40" t="n">
        <f aca="false">IF(J158="","",MIN(1,J158+1.96*O158/100))</f>
        <v>0.470404278795394</v>
      </c>
      <c r="R158" s="32" t="str">
        <f aca="false">IF(L158="","",IF(ABS(L158)&lt;=O158,"Yes","No"))</f>
        <v>Yes</v>
      </c>
      <c r="S158" s="32" t="str">
        <f aca="false">IF(L158="","",IF(ABS(L158)&lt;=1.96*O158,"Yes","No"))</f>
        <v>Yes</v>
      </c>
      <c r="T158" s="59" t="n">
        <f aca="false">IF(D158="","",ROUND(SQRT(((D158+G158)*O158/100)^2+(J158*(D158+G158)*0.08345)^2),0))</f>
        <v>107</v>
      </c>
      <c r="U158" s="32"/>
    </row>
    <row r="159" customFormat="false" ht="15" hidden="false" customHeight="false" outlineLevel="0" collapsed="false">
      <c r="A159" s="32" t="s">
        <v>230</v>
      </c>
      <c r="B159" s="32" t="s">
        <v>345</v>
      </c>
      <c r="C159" s="32" t="s">
        <v>348</v>
      </c>
      <c r="D159" s="59" t="n">
        <v>465</v>
      </c>
      <c r="E159" s="59" t="n">
        <v>458</v>
      </c>
      <c r="F159" s="68" t="n">
        <f aca="false">IF(E159="","",D159-E159)</f>
        <v>7</v>
      </c>
      <c r="G159" s="59" t="n">
        <v>705</v>
      </c>
      <c r="H159" s="59" t="n">
        <v>701</v>
      </c>
      <c r="I159" s="68" t="n">
        <f aca="false">IF(H159="","",G159-H159)</f>
        <v>4</v>
      </c>
      <c r="J159" s="40" t="n">
        <f aca="false">IF(OR(D159="",D159+G159=0),"",D159/(D159+G159))</f>
        <v>0.397435897435897</v>
      </c>
      <c r="K159" s="40" t="n">
        <f aca="false">IF(E159="","",E159/(E159+H159))</f>
        <v>0.395168248490078</v>
      </c>
      <c r="L159" s="69" t="n">
        <f aca="false">IF(OR(K159="",J159=""),"",(J159-K159)*100)</f>
        <v>0.226764894581977</v>
      </c>
      <c r="M159" s="36" t="n">
        <v>3.63977796338662</v>
      </c>
      <c r="N159" s="36" t="n">
        <v>1.24641899187374</v>
      </c>
      <c r="O159" s="36" t="n">
        <f aca="false">SQRT(M159^2+N159^2)</f>
        <v>3.84727746933574</v>
      </c>
      <c r="P159" s="40" t="n">
        <f aca="false">IF(J159="","",MAX(0,J159-1.96*O159/100))</f>
        <v>0.322029259036917</v>
      </c>
      <c r="Q159" s="40" t="n">
        <f aca="false">IF(J159="","",MIN(1,J159+1.96*O159/100))</f>
        <v>0.472842535834878</v>
      </c>
      <c r="R159" s="32" t="str">
        <f aca="false">IF(L159="","",IF(ABS(L159)&lt;=O159,"Yes","No"))</f>
        <v>Yes</v>
      </c>
      <c r="S159" s="32" t="str">
        <f aca="false">IF(L159="","",IF(ABS(L159)&lt;=1.96*O159,"Yes","No"))</f>
        <v>Yes</v>
      </c>
      <c r="T159" s="59" t="n">
        <f aca="false">IF(D159="","",ROUND(SQRT(((D159+G159)*O159/100)^2+(J159*(D159+G159)*0.08345)^2),0))</f>
        <v>59</v>
      </c>
      <c r="U159" s="32"/>
    </row>
    <row r="160" customFormat="false" ht="15" hidden="false" customHeight="false" outlineLevel="0" collapsed="false">
      <c r="A160" s="32" t="s">
        <v>230</v>
      </c>
      <c r="B160" s="32" t="s">
        <v>345</v>
      </c>
      <c r="C160" s="32" t="s">
        <v>349</v>
      </c>
      <c r="D160" s="59" t="n">
        <v>624</v>
      </c>
      <c r="E160" s="59" t="n">
        <v>614</v>
      </c>
      <c r="F160" s="68" t="n">
        <f aca="false">IF(E160="","",D160-E160)</f>
        <v>10</v>
      </c>
      <c r="G160" s="59" t="n">
        <v>924</v>
      </c>
      <c r="H160" s="59" t="n">
        <v>949</v>
      </c>
      <c r="I160" s="68" t="n">
        <f aca="false">IF(H160="","",G160-H160)</f>
        <v>-25</v>
      </c>
      <c r="J160" s="40" t="n">
        <f aca="false">IF(OR(D160="",D160+G160=0),"",D160/(D160+G160))</f>
        <v>0.403100775193798</v>
      </c>
      <c r="K160" s="40" t="n">
        <f aca="false">IF(E160="","",E160/(E160+H160))</f>
        <v>0.392834293026232</v>
      </c>
      <c r="L160" s="69" t="n">
        <f aca="false">IF(OR(K160="",J160=""),"",(J160-K160)*100)</f>
        <v>1.02664821675668</v>
      </c>
      <c r="M160" s="36" t="n">
        <v>3.63977796338662</v>
      </c>
      <c r="N160" s="36" t="n">
        <v>1.24641899187374</v>
      </c>
      <c r="O160" s="36" t="n">
        <f aca="false">SQRT(M160^2+N160^2)</f>
        <v>3.84727746933574</v>
      </c>
      <c r="P160" s="40" t="n">
        <f aca="false">IF(J160="","",MAX(0,J160-1.96*O160/100))</f>
        <v>0.327694136794818</v>
      </c>
      <c r="Q160" s="40" t="n">
        <f aca="false">IF(J160="","",MIN(1,J160+1.96*O160/100))</f>
        <v>0.478507413592779</v>
      </c>
      <c r="R160" s="32" t="str">
        <f aca="false">IF(L160="","",IF(ABS(L160)&lt;=O160,"Yes","No"))</f>
        <v>Yes</v>
      </c>
      <c r="S160" s="32" t="str">
        <f aca="false">IF(L160="","",IF(ABS(L160)&lt;=1.96*O160,"Yes","No"))</f>
        <v>Yes</v>
      </c>
      <c r="T160" s="59" t="n">
        <f aca="false">IF(D160="","",ROUND(SQRT(((D160+G160)*O160/100)^2+(J160*(D160+G160)*0.08345)^2),0))</f>
        <v>79</v>
      </c>
      <c r="U160" s="32"/>
    </row>
    <row r="161" customFormat="false" ht="15" hidden="false" customHeight="false" outlineLevel="0" collapsed="false">
      <c r="A161" s="32" t="s">
        <v>230</v>
      </c>
      <c r="B161" s="32" t="s">
        <v>345</v>
      </c>
      <c r="C161" s="32" t="s">
        <v>350</v>
      </c>
      <c r="D161" s="59" t="n">
        <v>506</v>
      </c>
      <c r="E161" s="59" t="n">
        <v>555</v>
      </c>
      <c r="F161" s="68" t="n">
        <f aca="false">IF(E161="","",D161-E161)</f>
        <v>-49</v>
      </c>
      <c r="G161" s="59" t="n">
        <v>910</v>
      </c>
      <c r="H161" s="59" t="n">
        <v>887</v>
      </c>
      <c r="I161" s="68" t="n">
        <f aca="false">IF(H161="","",G161-H161)</f>
        <v>23</v>
      </c>
      <c r="J161" s="40" t="n">
        <f aca="false">IF(OR(D161="",D161+G161=0),"",D161/(D161+G161))</f>
        <v>0.357344632768362</v>
      </c>
      <c r="K161" s="40" t="n">
        <f aca="false">IF(E161="","",E161/(E161+H161))</f>
        <v>0.384882108183079</v>
      </c>
      <c r="L161" s="69" t="n">
        <f aca="false">IF(OR(K161="",J161=""),"",(J161-K161)*100)</f>
        <v>-2.75374754147175</v>
      </c>
      <c r="M161" s="36" t="n">
        <v>3.63977796338662</v>
      </c>
      <c r="N161" s="36" t="n">
        <v>1.24641899187374</v>
      </c>
      <c r="O161" s="36" t="n">
        <f aca="false">SQRT(M161^2+N161^2)</f>
        <v>3.84727746933574</v>
      </c>
      <c r="P161" s="40" t="n">
        <f aca="false">IF(J161="","",MAX(0,J161-1.96*O161/100))</f>
        <v>0.281937994369381</v>
      </c>
      <c r="Q161" s="40" t="n">
        <f aca="false">IF(J161="","",MIN(1,J161+1.96*O161/100))</f>
        <v>0.432751271167342</v>
      </c>
      <c r="R161" s="32" t="str">
        <f aca="false">IF(L161="","",IF(ABS(L161)&lt;=O161,"Yes","No"))</f>
        <v>Yes</v>
      </c>
      <c r="S161" s="32" t="str">
        <f aca="false">IF(L161="","",IF(ABS(L161)&lt;=1.96*O161,"Yes","No"))</f>
        <v>Yes</v>
      </c>
      <c r="T161" s="59" t="n">
        <f aca="false">IF(D161="","",ROUND(SQRT(((D161+G161)*O161/100)^2+(J161*(D161+G161)*0.08345)^2),0))</f>
        <v>69</v>
      </c>
      <c r="U161" s="32"/>
    </row>
    <row r="162" customFormat="false" ht="15" hidden="false" customHeight="false" outlineLevel="0" collapsed="false">
      <c r="A162" s="32" t="s">
        <v>230</v>
      </c>
      <c r="B162" s="32" t="s">
        <v>345</v>
      </c>
      <c r="C162" s="32" t="s">
        <v>351</v>
      </c>
      <c r="D162" s="59" t="n">
        <v>487</v>
      </c>
      <c r="E162" s="59" t="n">
        <v>492</v>
      </c>
      <c r="F162" s="68" t="n">
        <f aca="false">IF(E162="","",D162-E162)</f>
        <v>-5</v>
      </c>
      <c r="G162" s="59" t="n">
        <v>636</v>
      </c>
      <c r="H162" s="59" t="n">
        <v>662</v>
      </c>
      <c r="I162" s="68" t="n">
        <f aca="false">IF(H162="","",G162-H162)</f>
        <v>-26</v>
      </c>
      <c r="J162" s="40" t="n">
        <f aca="false">IF(OR(D162="",D162+G162=0),"",D162/(D162+G162))</f>
        <v>0.433659839715049</v>
      </c>
      <c r="K162" s="40" t="n">
        <f aca="false">IF(E162="","",E162/(E162+H162))</f>
        <v>0.426343154246101</v>
      </c>
      <c r="L162" s="69" t="n">
        <f aca="false">IF(OR(K162="",J162=""),"",(J162-K162)*100)</f>
        <v>0.731668546894843</v>
      </c>
      <c r="M162" s="36" t="n">
        <v>3.72127001395338</v>
      </c>
      <c r="N162" s="36" t="n">
        <v>1.24641899187374</v>
      </c>
      <c r="O162" s="36" t="n">
        <f aca="false">SQRT(M162^2+N162^2)</f>
        <v>3.92446312507229</v>
      </c>
      <c r="P162" s="40" t="n">
        <f aca="false">IF(J162="","",MAX(0,J162-1.96*O162/100))</f>
        <v>0.356740362463632</v>
      </c>
      <c r="Q162" s="40" t="n">
        <f aca="false">IF(J162="","",MIN(1,J162+1.96*O162/100))</f>
        <v>0.510579316966466</v>
      </c>
      <c r="R162" s="32" t="str">
        <f aca="false">IF(L162="","",IF(ABS(L162)&lt;=O162,"Yes","No"))</f>
        <v>Yes</v>
      </c>
      <c r="S162" s="32" t="str">
        <f aca="false">IF(L162="","",IF(ABS(L162)&lt;=1.96*O162,"Yes","No"))</f>
        <v>Yes</v>
      </c>
      <c r="T162" s="59" t="n">
        <f aca="false">IF(D162="","",ROUND(SQRT(((D162+G162)*O162/100)^2+(J162*(D162+G162)*0.09175)^2),0))</f>
        <v>63</v>
      </c>
      <c r="U162" s="32"/>
    </row>
    <row r="163" customFormat="false" ht="15" hidden="false" customHeight="false" outlineLevel="0" collapsed="false">
      <c r="A163" s="32" t="s">
        <v>230</v>
      </c>
      <c r="B163" s="32" t="s">
        <v>352</v>
      </c>
      <c r="C163" s="32" t="s">
        <v>353</v>
      </c>
      <c r="D163" s="59" t="n">
        <v>701</v>
      </c>
      <c r="E163" s="59" t="n">
        <v>701</v>
      </c>
      <c r="F163" s="68" t="n">
        <f aca="false">IF(E163="","",D163-E163)</f>
        <v>0</v>
      </c>
      <c r="G163" s="59" t="n">
        <v>664</v>
      </c>
      <c r="H163" s="59" t="n">
        <v>692</v>
      </c>
      <c r="I163" s="68" t="n">
        <f aca="false">IF(H163="","",G163-H163)</f>
        <v>-28</v>
      </c>
      <c r="J163" s="40" t="n">
        <f aca="false">IF(OR(D163="",D163+G163=0),"",D163/(D163+G163))</f>
        <v>0.513553113553114</v>
      </c>
      <c r="K163" s="40" t="n">
        <f aca="false">IF(E163="","",E163/(E163+H163))</f>
        <v>0.503230437903805</v>
      </c>
      <c r="L163" s="69" t="n">
        <f aca="false">IF(OR(K163="",J163=""),"",(J163-K163)*100)</f>
        <v>1.03226756493088</v>
      </c>
      <c r="M163" s="36" t="n">
        <v>3.63977796338662</v>
      </c>
      <c r="N163" s="36" t="n">
        <v>1.24641899187374</v>
      </c>
      <c r="O163" s="36" t="n">
        <f aca="false">SQRT(M163^2+N163^2)</f>
        <v>3.84727746933574</v>
      </c>
      <c r="P163" s="40" t="n">
        <f aca="false">IF(J163="","",MAX(0,J163-1.96*O163/100))</f>
        <v>0.438146475154133</v>
      </c>
      <c r="Q163" s="40" t="n">
        <f aca="false">IF(J163="","",MIN(1,J163+1.96*O163/100))</f>
        <v>0.588959751952094</v>
      </c>
      <c r="R163" s="32" t="str">
        <f aca="false">IF(L163="","",IF(ABS(L163)&lt;=O163,"Yes","No"))</f>
        <v>Yes</v>
      </c>
      <c r="S163" s="32" t="str">
        <f aca="false">IF(L163="","",IF(ABS(L163)&lt;=1.96*O163,"Yes","No"))</f>
        <v>Yes</v>
      </c>
      <c r="T163" s="59" t="n">
        <f aca="false">IF(D163="","",ROUND(SQRT(((D163+G163)*O163/100)^2+(J163*(D163+G163)*0.08345)^2),0))</f>
        <v>79</v>
      </c>
      <c r="U163" s="32"/>
    </row>
    <row r="164" customFormat="false" ht="15" hidden="false" customHeight="false" outlineLevel="0" collapsed="false">
      <c r="A164" s="32" t="s">
        <v>230</v>
      </c>
      <c r="B164" s="32" t="s">
        <v>352</v>
      </c>
      <c r="C164" s="32" t="s">
        <v>354</v>
      </c>
      <c r="D164" s="59" t="n">
        <v>821</v>
      </c>
      <c r="E164" s="59" t="n">
        <v>798</v>
      </c>
      <c r="F164" s="68" t="n">
        <f aca="false">IF(E164="","",D164-E164)</f>
        <v>23</v>
      </c>
      <c r="G164" s="59" t="n">
        <v>766</v>
      </c>
      <c r="H164" s="59" t="n">
        <v>790</v>
      </c>
      <c r="I164" s="68" t="n">
        <f aca="false">IF(H164="","",G164-H164)</f>
        <v>-24</v>
      </c>
      <c r="J164" s="40" t="n">
        <f aca="false">IF(OR(D164="",D164+G164=0),"",D164/(D164+G164))</f>
        <v>0.517328292375551</v>
      </c>
      <c r="K164" s="40" t="n">
        <f aca="false">IF(E164="","",E164/(E164+H164))</f>
        <v>0.502518891687657</v>
      </c>
      <c r="L164" s="69" t="n">
        <f aca="false">IF(OR(K164="",J164=""),"",(J164-K164)*100)</f>
        <v>1.48094006878939</v>
      </c>
      <c r="M164" s="36" t="n">
        <v>3.63977796338662</v>
      </c>
      <c r="N164" s="36" t="n">
        <v>1.24641899187374</v>
      </c>
      <c r="O164" s="36" t="n">
        <f aca="false">SQRT(M164^2+N164^2)</f>
        <v>3.84727746933574</v>
      </c>
      <c r="P164" s="40" t="n">
        <f aca="false">IF(J164="","",MAX(0,J164-1.96*O164/100))</f>
        <v>0.441921653976571</v>
      </c>
      <c r="Q164" s="40" t="n">
        <f aca="false">IF(J164="","",MIN(1,J164+1.96*O164/100))</f>
        <v>0.592734930774532</v>
      </c>
      <c r="R164" s="32" t="str">
        <f aca="false">IF(L164="","",IF(ABS(L164)&lt;=O164,"Yes","No"))</f>
        <v>Yes</v>
      </c>
      <c r="S164" s="32" t="str">
        <f aca="false">IF(L164="","",IF(ABS(L164)&lt;=1.96*O164,"Yes","No"))</f>
        <v>Yes</v>
      </c>
      <c r="T164" s="59" t="n">
        <f aca="false">IF(D164="","",ROUND(SQRT(((D164+G164)*O164/100)^2+(J164*(D164+G164)*0.08345)^2),0))</f>
        <v>92</v>
      </c>
      <c r="U164" s="32"/>
    </row>
    <row r="165" customFormat="false" ht="15" hidden="false" customHeight="false" outlineLevel="0" collapsed="false">
      <c r="A165" s="32" t="s">
        <v>230</v>
      </c>
      <c r="B165" s="32" t="s">
        <v>352</v>
      </c>
      <c r="C165" s="32" t="s">
        <v>355</v>
      </c>
      <c r="D165" s="59" t="n">
        <v>364</v>
      </c>
      <c r="E165" s="59" t="n">
        <v>362</v>
      </c>
      <c r="F165" s="68" t="n">
        <f aca="false">IF(E165="","",D165-E165)</f>
        <v>2</v>
      </c>
      <c r="G165" s="59" t="n">
        <v>379</v>
      </c>
      <c r="H165" s="59" t="n">
        <v>375</v>
      </c>
      <c r="I165" s="68" t="n">
        <f aca="false">IF(H165="","",G165-H165)</f>
        <v>4</v>
      </c>
      <c r="J165" s="40" t="n">
        <f aca="false">IF(OR(D165="",D165+G165=0),"",D165/(D165+G165))</f>
        <v>0.489905787348587</v>
      </c>
      <c r="K165" s="40" t="n">
        <f aca="false">IF(E165="","",E165/(E165+H165))</f>
        <v>0.491180461329715</v>
      </c>
      <c r="L165" s="69" t="n">
        <f aca="false">IF(OR(K165="",J165=""),"",(J165-K165)*100)</f>
        <v>-0.127467398112824</v>
      </c>
      <c r="M165" s="36" t="n">
        <v>3.72127001395338</v>
      </c>
      <c r="N165" s="36" t="n">
        <v>1.24641899187374</v>
      </c>
      <c r="O165" s="36" t="n">
        <f aca="false">SQRT(M165^2+N165^2)</f>
        <v>3.92446312507229</v>
      </c>
      <c r="P165" s="40" t="n">
        <f aca="false">IF(J165="","",MAX(0,J165-1.96*O165/100))</f>
        <v>0.41298631009717</v>
      </c>
      <c r="Q165" s="40" t="n">
        <f aca="false">IF(J165="","",MIN(1,J165+1.96*O165/100))</f>
        <v>0.566825264600004</v>
      </c>
      <c r="R165" s="32" t="str">
        <f aca="false">IF(L165="","",IF(ABS(L165)&lt;=O165,"Yes","No"))</f>
        <v>Yes</v>
      </c>
      <c r="S165" s="32" t="str">
        <f aca="false">IF(L165="","",IF(ABS(L165)&lt;=1.96*O165,"Yes","No"))</f>
        <v>Yes</v>
      </c>
      <c r="T165" s="59" t="n">
        <f aca="false">IF(D165="","",ROUND(SQRT(((D165+G165)*O165/100)^2+(J165*(D165+G165)*0.09175)^2),0))</f>
        <v>44</v>
      </c>
      <c r="U165" s="32"/>
    </row>
    <row r="166" customFormat="false" ht="15" hidden="false" customHeight="false" outlineLevel="0" collapsed="false">
      <c r="A166" s="32" t="s">
        <v>230</v>
      </c>
      <c r="B166" s="32" t="s">
        <v>352</v>
      </c>
      <c r="C166" s="32" t="s">
        <v>356</v>
      </c>
      <c r="D166" s="59" t="n">
        <v>395</v>
      </c>
      <c r="E166" s="59" t="n">
        <v>406</v>
      </c>
      <c r="F166" s="68" t="n">
        <f aca="false">IF(E166="","",D166-E166)</f>
        <v>-11</v>
      </c>
      <c r="G166" s="59" t="n">
        <v>400</v>
      </c>
      <c r="H166" s="59" t="n">
        <v>388</v>
      </c>
      <c r="I166" s="68" t="n">
        <f aca="false">IF(H166="","",G166-H166)</f>
        <v>12</v>
      </c>
      <c r="J166" s="40" t="n">
        <f aca="false">IF(OR(D166="",D166+G166=0),"",D166/(D166+G166))</f>
        <v>0.49685534591195</v>
      </c>
      <c r="K166" s="40" t="n">
        <f aca="false">IF(E166="","",E166/(E166+H166))</f>
        <v>0.511335012594459</v>
      </c>
      <c r="L166" s="69" t="n">
        <f aca="false">IF(OR(K166="",J166=""),"",(J166-K166)*100)</f>
        <v>-1.44796666825088</v>
      </c>
      <c r="M166" s="36" t="n">
        <v>3.72127001395338</v>
      </c>
      <c r="N166" s="36" t="n">
        <v>1.24641899187374</v>
      </c>
      <c r="O166" s="36" t="n">
        <f aca="false">SQRT(M166^2+N166^2)</f>
        <v>3.92446312507229</v>
      </c>
      <c r="P166" s="40" t="n">
        <f aca="false">IF(J166="","",MAX(0,J166-1.96*O166/100))</f>
        <v>0.419935868660533</v>
      </c>
      <c r="Q166" s="40" t="n">
        <f aca="false">IF(J166="","",MIN(1,J166+1.96*O166/100))</f>
        <v>0.573774823163367</v>
      </c>
      <c r="R166" s="32" t="str">
        <f aca="false">IF(L166="","",IF(ABS(L166)&lt;=O166,"Yes","No"))</f>
        <v>Yes</v>
      </c>
      <c r="S166" s="32" t="str">
        <f aca="false">IF(L166="","",IF(ABS(L166)&lt;=1.96*O166,"Yes","No"))</f>
        <v>Yes</v>
      </c>
      <c r="T166" s="59" t="n">
        <f aca="false">IF(D166="","",ROUND(SQRT(((D166+G166)*O166/100)^2+(J166*(D166+G166)*0.09175)^2),0))</f>
        <v>48</v>
      </c>
      <c r="U166" s="32"/>
    </row>
    <row r="167" customFormat="false" ht="15" hidden="false" customHeight="false" outlineLevel="0" collapsed="false">
      <c r="A167" s="32" t="s">
        <v>230</v>
      </c>
      <c r="B167" s="32" t="s">
        <v>352</v>
      </c>
      <c r="C167" s="32" t="s">
        <v>357</v>
      </c>
      <c r="D167" s="59" t="n">
        <v>481</v>
      </c>
      <c r="E167" s="59" t="n">
        <v>524</v>
      </c>
      <c r="F167" s="68" t="n">
        <f aca="false">IF(E167="","",D167-E167)</f>
        <v>-43</v>
      </c>
      <c r="G167" s="59" t="n">
        <v>605</v>
      </c>
      <c r="H167" s="59" t="n">
        <v>571</v>
      </c>
      <c r="I167" s="68" t="n">
        <f aca="false">IF(H167="","",G167-H167)</f>
        <v>34</v>
      </c>
      <c r="J167" s="40" t="n">
        <f aca="false">IF(OR(D167="",D167+G167=0),"",D167/(D167+G167))</f>
        <v>0.442909760589319</v>
      </c>
      <c r="K167" s="40" t="n">
        <f aca="false">IF(E167="","",E167/(E167+H167))</f>
        <v>0.478538812785388</v>
      </c>
      <c r="L167" s="69" t="n">
        <f aca="false">IF(OR(K167="",J167=""),"",(J167-K167)*100)</f>
        <v>-3.56290521960695</v>
      </c>
      <c r="M167" s="36" t="n">
        <v>3.72127001395338</v>
      </c>
      <c r="N167" s="36" t="n">
        <v>1.24641899187374</v>
      </c>
      <c r="O167" s="36" t="n">
        <f aca="false">SQRT(M167^2+N167^2)</f>
        <v>3.92446312507229</v>
      </c>
      <c r="P167" s="40" t="n">
        <f aca="false">IF(J167="","",MAX(0,J167-1.96*O167/100))</f>
        <v>0.365990283337902</v>
      </c>
      <c r="Q167" s="40" t="n">
        <f aca="false">IF(J167="","",MIN(1,J167+1.96*O167/100))</f>
        <v>0.519829237840735</v>
      </c>
      <c r="R167" s="32" t="str">
        <f aca="false">IF(L167="","",IF(ABS(L167)&lt;=O167,"Yes","No"))</f>
        <v>Yes</v>
      </c>
      <c r="S167" s="32" t="str">
        <f aca="false">IF(L167="","",IF(ABS(L167)&lt;=1.96*O167,"Yes","No"))</f>
        <v>Yes</v>
      </c>
      <c r="T167" s="59" t="n">
        <f aca="false">IF(D167="","",ROUND(SQRT(((D167+G167)*O167/100)^2+(J167*(D167+G167)*0.09175)^2),0))</f>
        <v>61</v>
      </c>
      <c r="U167" s="32"/>
    </row>
    <row r="168" customFormat="false" ht="15" hidden="false" customHeight="false" outlineLevel="0" collapsed="false">
      <c r="A168" s="32" t="s">
        <v>230</v>
      </c>
      <c r="B168" s="32" t="s">
        <v>352</v>
      </c>
      <c r="C168" s="32" t="s">
        <v>358</v>
      </c>
      <c r="D168" s="59" t="n">
        <v>296</v>
      </c>
      <c r="E168" s="59" t="n">
        <v>316</v>
      </c>
      <c r="F168" s="68" t="n">
        <f aca="false">IF(E168="","",D168-E168)</f>
        <v>-20</v>
      </c>
      <c r="G168" s="59" t="n">
        <v>333</v>
      </c>
      <c r="H168" s="59" t="n">
        <v>348</v>
      </c>
      <c r="I168" s="68" t="n">
        <f aca="false">IF(H168="","",G168-H168)</f>
        <v>-15</v>
      </c>
      <c r="J168" s="40" t="n">
        <f aca="false">IF(OR(D168="",D168+G168=0),"",D168/(D168+G168))</f>
        <v>0.470588235294118</v>
      </c>
      <c r="K168" s="40" t="n">
        <f aca="false">IF(E168="","",E168/(E168+H168))</f>
        <v>0.475903614457831</v>
      </c>
      <c r="L168" s="69" t="n">
        <f aca="false">IF(OR(K168="",J168=""),"",(J168-K168)*100)</f>
        <v>-0.531537916371366</v>
      </c>
      <c r="M168" s="36" t="n">
        <v>4.76472965819998</v>
      </c>
      <c r="N168" s="36" t="n">
        <v>1.24641899187374</v>
      </c>
      <c r="O168" s="36" t="n">
        <f aca="false">SQRT(M168^2+N168^2)</f>
        <v>4.9250592909156</v>
      </c>
      <c r="P168" s="40" t="n">
        <f aca="false">IF(J168="","",MAX(0,J168-1.96*O168/100))</f>
        <v>0.374057073192172</v>
      </c>
      <c r="Q168" s="40" t="n">
        <f aca="false">IF(J168="","",MIN(1,J168+1.96*O168/100))</f>
        <v>0.567119397396063</v>
      </c>
      <c r="R168" s="32" t="str">
        <f aca="false">IF(L168="","",IF(ABS(L168)&lt;=O168,"Yes","No"))</f>
        <v>Yes</v>
      </c>
      <c r="S168" s="32" t="str">
        <f aca="false">IF(L168="","",IF(ABS(L168)&lt;=1.96*O168,"Yes","No"))</f>
        <v>Yes</v>
      </c>
      <c r="T168" s="59" t="n">
        <f aca="false">IF(D168="","",ROUND(SQRT(((D168+G168)*O168/100)^2+(J168*(D168+G168)*0.15591)^2),0))</f>
        <v>56</v>
      </c>
      <c r="U168" s="32"/>
    </row>
    <row r="169" customFormat="false" ht="15" hidden="false" customHeight="false" outlineLevel="0" collapsed="false">
      <c r="A169" s="32" t="s">
        <v>230</v>
      </c>
      <c r="B169" s="32" t="s">
        <v>352</v>
      </c>
      <c r="C169" s="32" t="s">
        <v>359</v>
      </c>
      <c r="D169" s="59" t="n">
        <v>355</v>
      </c>
      <c r="E169" s="59" t="n">
        <v>377</v>
      </c>
      <c r="F169" s="68" t="n">
        <f aca="false">IF(E169="","",D169-E169)</f>
        <v>-22</v>
      </c>
      <c r="G169" s="59" t="n">
        <v>431</v>
      </c>
      <c r="H169" s="59" t="n">
        <v>399</v>
      </c>
      <c r="I169" s="68" t="n">
        <f aca="false">IF(H169="","",G169-H169)</f>
        <v>32</v>
      </c>
      <c r="J169" s="40" t="n">
        <f aca="false">IF(OR(D169="",D169+G169=0),"",D169/(D169+G169))</f>
        <v>0.451653944020356</v>
      </c>
      <c r="K169" s="40" t="n">
        <f aca="false">IF(E169="","",E169/(E169+H169))</f>
        <v>0.485824742268041</v>
      </c>
      <c r="L169" s="69" t="n">
        <f aca="false">IF(OR(K169="",J169=""),"",(J169-K169)*100)</f>
        <v>-3.4170798247685</v>
      </c>
      <c r="M169" s="36" t="n">
        <v>3.72127001395338</v>
      </c>
      <c r="N169" s="36" t="n">
        <v>1.24641899187374</v>
      </c>
      <c r="O169" s="36" t="n">
        <f aca="false">SQRT(M169^2+N169^2)</f>
        <v>3.92446312507229</v>
      </c>
      <c r="P169" s="40" t="n">
        <f aca="false">IF(J169="","",MAX(0,J169-1.96*O169/100))</f>
        <v>0.374734466768939</v>
      </c>
      <c r="Q169" s="40" t="n">
        <f aca="false">IF(J169="","",MIN(1,J169+1.96*O169/100))</f>
        <v>0.528573421271773</v>
      </c>
      <c r="R169" s="32" t="str">
        <f aca="false">IF(L169="","",IF(ABS(L169)&lt;=O169,"Yes","No"))</f>
        <v>Yes</v>
      </c>
      <c r="S169" s="32" t="str">
        <f aca="false">IF(L169="","",IF(ABS(L169)&lt;=1.96*O169,"Yes","No"))</f>
        <v>Yes</v>
      </c>
      <c r="T169" s="59" t="n">
        <f aca="false">IF(D169="","",ROUND(SQRT(((D169+G169)*O169/100)^2+(J169*(D169+G169)*0.09175)^2),0))</f>
        <v>45</v>
      </c>
      <c r="U169" s="32"/>
    </row>
    <row r="170" customFormat="false" ht="15" hidden="false" customHeight="false" outlineLevel="0" collapsed="false">
      <c r="A170" s="32" t="s">
        <v>230</v>
      </c>
      <c r="B170" s="32" t="s">
        <v>352</v>
      </c>
      <c r="C170" s="32" t="s">
        <v>360</v>
      </c>
      <c r="D170" s="59" t="n">
        <v>529</v>
      </c>
      <c r="E170" s="59" t="n">
        <v>550</v>
      </c>
      <c r="F170" s="68" t="n">
        <f aca="false">IF(E170="","",D170-E170)</f>
        <v>-21</v>
      </c>
      <c r="G170" s="59" t="n">
        <v>604</v>
      </c>
      <c r="H170" s="59" t="n">
        <v>585</v>
      </c>
      <c r="I170" s="68" t="n">
        <f aca="false">IF(H170="","",G170-H170)</f>
        <v>19</v>
      </c>
      <c r="J170" s="40" t="n">
        <f aca="false">IF(OR(D170="",D170+G170=0),"",D170/(D170+G170))</f>
        <v>0.466902030008826</v>
      </c>
      <c r="K170" s="40" t="n">
        <f aca="false">IF(E170="","",E170/(E170+H170))</f>
        <v>0.484581497797357</v>
      </c>
      <c r="L170" s="69" t="n">
        <f aca="false">IF(OR(K170="",J170=""),"",(J170-K170)*100)</f>
        <v>-1.76794677885307</v>
      </c>
      <c r="M170" s="36" t="n">
        <v>3.72127001395338</v>
      </c>
      <c r="N170" s="36" t="n">
        <v>1.24641899187374</v>
      </c>
      <c r="O170" s="36" t="n">
        <f aca="false">SQRT(M170^2+N170^2)</f>
        <v>3.92446312507229</v>
      </c>
      <c r="P170" s="40" t="n">
        <f aca="false">IF(J170="","",MAX(0,J170-1.96*O170/100))</f>
        <v>0.389982552757409</v>
      </c>
      <c r="Q170" s="40" t="n">
        <f aca="false">IF(J170="","",MIN(1,J170+1.96*O170/100))</f>
        <v>0.543821507260243</v>
      </c>
      <c r="R170" s="32" t="str">
        <f aca="false">IF(L170="","",IF(ABS(L170)&lt;=O170,"Yes","No"))</f>
        <v>Yes</v>
      </c>
      <c r="S170" s="32" t="str">
        <f aca="false">IF(L170="","",IF(ABS(L170)&lt;=1.96*O170,"Yes","No"))</f>
        <v>Yes</v>
      </c>
      <c r="T170" s="59" t="n">
        <f aca="false">IF(D170="","",ROUND(SQRT(((D170+G170)*O170/100)^2+(J170*(D170+G170)*0.09175)^2),0))</f>
        <v>66</v>
      </c>
      <c r="U170" s="32"/>
    </row>
    <row r="171" customFormat="false" ht="15" hidden="false" customHeight="false" outlineLevel="0" collapsed="false">
      <c r="A171" s="32" t="s">
        <v>230</v>
      </c>
      <c r="B171" s="32" t="s">
        <v>361</v>
      </c>
      <c r="C171" s="32" t="s">
        <v>362</v>
      </c>
      <c r="D171" s="59" t="n">
        <v>252</v>
      </c>
      <c r="E171" s="59" t="n">
        <v>218</v>
      </c>
      <c r="F171" s="68" t="n">
        <f aca="false">IF(E171="","",D171-E171)</f>
        <v>34</v>
      </c>
      <c r="G171" s="59" t="n">
        <v>295</v>
      </c>
      <c r="H171" s="59" t="n">
        <v>335</v>
      </c>
      <c r="I171" s="68" t="n">
        <f aca="false">IF(H171="","",G171-H171)</f>
        <v>-40</v>
      </c>
      <c r="J171" s="40" t="n">
        <f aca="false">IF(OR(D171="",D171+G171=0),"",D171/(D171+G171))</f>
        <v>0.460694698354662</v>
      </c>
      <c r="K171" s="40" t="n">
        <f aca="false">IF(E171="","",E171/(E171+H171))</f>
        <v>0.394213381555154</v>
      </c>
      <c r="L171" s="69" t="n">
        <f aca="false">IF(OR(K171="",J171=""),"",(J171-K171)*100)</f>
        <v>6.64813167995081</v>
      </c>
      <c r="M171" s="36" t="n">
        <v>4.76472965819998</v>
      </c>
      <c r="N171" s="36" t="n">
        <v>1.24641899187374</v>
      </c>
      <c r="O171" s="36" t="n">
        <f aca="false">SQRT(M171^2+N171^2)</f>
        <v>4.9250592909156</v>
      </c>
      <c r="P171" s="40" t="n">
        <f aca="false">IF(J171="","",MAX(0,J171-1.96*O171/100))</f>
        <v>0.364163536252716</v>
      </c>
      <c r="Q171" s="40" t="n">
        <f aca="false">IF(J171="","",MIN(1,J171+1.96*O171/100))</f>
        <v>0.557225860456608</v>
      </c>
      <c r="R171" s="32" t="str">
        <f aca="false">IF(L171="","",IF(ABS(L171)&lt;=O171,"Yes","No"))</f>
        <v>No</v>
      </c>
      <c r="S171" s="32" t="str">
        <f aca="false">IF(L171="","",IF(ABS(L171)&lt;=1.96*O171,"Yes","No"))</f>
        <v>Yes</v>
      </c>
      <c r="T171" s="59" t="n">
        <f aca="false">IF(D171="","",ROUND(SQRT(((D171+G171)*O171/100)^2+(J171*(D171+G171)*0.15591)^2),0))</f>
        <v>48</v>
      </c>
      <c r="U171" s="32"/>
    </row>
    <row r="172" customFormat="false" ht="15" hidden="false" customHeight="false" outlineLevel="0" collapsed="false">
      <c r="A172" s="32" t="s">
        <v>230</v>
      </c>
      <c r="B172" s="32" t="s">
        <v>361</v>
      </c>
      <c r="C172" s="32" t="s">
        <v>363</v>
      </c>
      <c r="D172" s="59" t="n">
        <v>204</v>
      </c>
      <c r="E172" s="59" t="n">
        <v>181</v>
      </c>
      <c r="F172" s="68" t="n">
        <f aca="false">IF(E172="","",D172-E172)</f>
        <v>23</v>
      </c>
      <c r="G172" s="59" t="n">
        <v>253</v>
      </c>
      <c r="H172" s="59" t="n">
        <v>287</v>
      </c>
      <c r="I172" s="68" t="n">
        <f aca="false">IF(H172="","",G172-H172)</f>
        <v>-34</v>
      </c>
      <c r="J172" s="40" t="n">
        <f aca="false">IF(OR(D172="",D172+G172=0),"",D172/(D172+G172))</f>
        <v>0.446389496717724</v>
      </c>
      <c r="K172" s="40" t="n">
        <f aca="false">IF(E172="","",E172/(E172+H172))</f>
        <v>0.386752136752137</v>
      </c>
      <c r="L172" s="69" t="n">
        <f aca="false">IF(OR(K172="",J172=""),"",(J172-K172)*100)</f>
        <v>5.96373599655875</v>
      </c>
      <c r="M172" s="36" t="n">
        <v>4.76472965819998</v>
      </c>
      <c r="N172" s="36" t="n">
        <v>1.24641899187374</v>
      </c>
      <c r="O172" s="36" t="n">
        <f aca="false">SQRT(M172^2+N172^2)</f>
        <v>4.9250592909156</v>
      </c>
      <c r="P172" s="40" t="n">
        <f aca="false">IF(J172="","",MAX(0,J172-1.96*O172/100))</f>
        <v>0.349858334615779</v>
      </c>
      <c r="Q172" s="40" t="n">
        <f aca="false">IF(J172="","",MIN(1,J172+1.96*O172/100))</f>
        <v>0.54292065881967</v>
      </c>
      <c r="R172" s="32" t="str">
        <f aca="false">IF(L172="","",IF(ABS(L172)&lt;=O172,"Yes","No"))</f>
        <v>No</v>
      </c>
      <c r="S172" s="32" t="str">
        <f aca="false">IF(L172="","",IF(ABS(L172)&lt;=1.96*O172,"Yes","No"))</f>
        <v>Yes</v>
      </c>
      <c r="T172" s="59" t="n">
        <f aca="false">IF(D172="","",ROUND(SQRT(((D172+G172)*O172/100)^2+(J172*(D172+G172)*0.15591)^2),0))</f>
        <v>39</v>
      </c>
      <c r="U172" s="32"/>
    </row>
    <row r="173" customFormat="false" ht="15" hidden="false" customHeight="false" outlineLevel="0" collapsed="false">
      <c r="A173" s="32" t="s">
        <v>230</v>
      </c>
      <c r="B173" s="32" t="s">
        <v>361</v>
      </c>
      <c r="C173" s="32" t="s">
        <v>364</v>
      </c>
      <c r="D173" s="59" t="n">
        <v>366</v>
      </c>
      <c r="E173" s="59" t="n">
        <v>350</v>
      </c>
      <c r="F173" s="68" t="n">
        <f aca="false">IF(E173="","",D173-E173)</f>
        <v>16</v>
      </c>
      <c r="G173" s="59" t="n">
        <v>487</v>
      </c>
      <c r="H173" s="59" t="n">
        <v>527</v>
      </c>
      <c r="I173" s="68" t="n">
        <f aca="false">IF(H173="","",G173-H173)</f>
        <v>-40</v>
      </c>
      <c r="J173" s="40" t="n">
        <f aca="false">IF(OR(D173="",D173+G173=0),"",D173/(D173+G173))</f>
        <v>0.429073856975381</v>
      </c>
      <c r="K173" s="40" t="n">
        <f aca="false">IF(E173="","",E173/(E173+H173))</f>
        <v>0.39908779931585</v>
      </c>
      <c r="L173" s="69" t="n">
        <f aca="false">IF(OR(K173="",J173=""),"",(J173-K173)*100)</f>
        <v>2.99860576595316</v>
      </c>
      <c r="M173" s="36" t="n">
        <v>3.72127001395338</v>
      </c>
      <c r="N173" s="36" t="n">
        <v>1.24641899187374</v>
      </c>
      <c r="O173" s="36" t="n">
        <f aca="false">SQRT(M173^2+N173^2)</f>
        <v>3.92446312507229</v>
      </c>
      <c r="P173" s="40" t="n">
        <f aca="false">IF(J173="","",MAX(0,J173-1.96*O173/100))</f>
        <v>0.352154379723964</v>
      </c>
      <c r="Q173" s="40" t="n">
        <f aca="false">IF(J173="","",MIN(1,J173+1.96*O173/100))</f>
        <v>0.505993334226798</v>
      </c>
      <c r="R173" s="32" t="str">
        <f aca="false">IF(L173="","",IF(ABS(L173)&lt;=O173,"Yes","No"))</f>
        <v>Yes</v>
      </c>
      <c r="S173" s="32" t="str">
        <f aca="false">IF(L173="","",IF(ABS(L173)&lt;=1.96*O173,"Yes","No"))</f>
        <v>Yes</v>
      </c>
      <c r="T173" s="59" t="n">
        <f aca="false">IF(D173="","",ROUND(SQRT(((D173+G173)*O173/100)^2+(J173*(D173+G173)*0.09175)^2),0))</f>
        <v>47</v>
      </c>
      <c r="U173" s="32"/>
    </row>
    <row r="174" customFormat="false" ht="15" hidden="false" customHeight="false" outlineLevel="0" collapsed="false">
      <c r="A174" s="32" t="s">
        <v>230</v>
      </c>
      <c r="B174" s="32" t="s">
        <v>365</v>
      </c>
      <c r="C174" s="32" t="s">
        <v>366</v>
      </c>
      <c r="D174" s="59" t="n">
        <v>974</v>
      </c>
      <c r="E174" s="59" t="n">
        <v>899</v>
      </c>
      <c r="F174" s="68" t="n">
        <f aca="false">IF(E174="","",D174-E174)</f>
        <v>75</v>
      </c>
      <c r="G174" s="59" t="n">
        <v>881</v>
      </c>
      <c r="H174" s="59" t="n">
        <v>944</v>
      </c>
      <c r="I174" s="68" t="n">
        <f aca="false">IF(H174="","",G174-H174)</f>
        <v>-63</v>
      </c>
      <c r="J174" s="40" t="n">
        <f aca="false">IF(OR(D174="",D174+G174=0),"",D174/(D174+G174))</f>
        <v>0.525067385444744</v>
      </c>
      <c r="K174" s="40" t="n">
        <f aca="false">IF(E174="","",E174/(E174+H174))</f>
        <v>0.4877916440586</v>
      </c>
      <c r="L174" s="69" t="n">
        <f aca="false">IF(OR(K174="",J174=""),"",(J174-K174)*100)</f>
        <v>3.72757413861439</v>
      </c>
      <c r="M174" s="36" t="n">
        <v>3.63977796338662</v>
      </c>
      <c r="N174" s="36" t="n">
        <v>1.24641899187374</v>
      </c>
      <c r="O174" s="36" t="n">
        <f aca="false">SQRT(M174^2+N174^2)</f>
        <v>3.84727746933574</v>
      </c>
      <c r="P174" s="40" t="n">
        <f aca="false">IF(J174="","",MAX(0,J174-1.96*O174/100))</f>
        <v>0.449660747045764</v>
      </c>
      <c r="Q174" s="40" t="n">
        <f aca="false">IF(J174="","",MIN(1,J174+1.96*O174/100))</f>
        <v>0.600474023843724</v>
      </c>
      <c r="R174" s="32" t="str">
        <f aca="false">IF(L174="","",IF(ABS(L174)&lt;=O174,"Yes","No"))</f>
        <v>Yes</v>
      </c>
      <c r="S174" s="32" t="str">
        <f aca="false">IF(L174="","",IF(ABS(L174)&lt;=1.96*O174,"Yes","No"))</f>
        <v>Yes</v>
      </c>
      <c r="T174" s="59" t="n">
        <f aca="false">IF(D174="","",ROUND(SQRT(((D174+G174)*O174/100)^2+(J174*(D174+G174)*0.08345)^2),0))</f>
        <v>108</v>
      </c>
      <c r="U174" s="32"/>
    </row>
    <row r="175" customFormat="false" ht="15" hidden="false" customHeight="false" outlineLevel="0" collapsed="false">
      <c r="A175" s="32" t="s">
        <v>230</v>
      </c>
      <c r="B175" s="32" t="s">
        <v>365</v>
      </c>
      <c r="C175" s="32" t="s">
        <v>367</v>
      </c>
      <c r="D175" s="59" t="n">
        <v>469</v>
      </c>
      <c r="E175" s="59" t="n">
        <v>463</v>
      </c>
      <c r="F175" s="68" t="n">
        <f aca="false">IF(E175="","",D175-E175)</f>
        <v>6</v>
      </c>
      <c r="G175" s="59" t="n">
        <v>395</v>
      </c>
      <c r="H175" s="59" t="n">
        <v>438</v>
      </c>
      <c r="I175" s="68" t="n">
        <f aca="false">IF(H175="","",G175-H175)</f>
        <v>-43</v>
      </c>
      <c r="J175" s="40" t="n">
        <f aca="false">IF(OR(D175="",D175+G175=0),"",D175/(D175+G175))</f>
        <v>0.542824074074074</v>
      </c>
      <c r="K175" s="40" t="n">
        <f aca="false">IF(E175="","",E175/(E175+H175))</f>
        <v>0.513873473917869</v>
      </c>
      <c r="L175" s="69" t="n">
        <f aca="false">IF(OR(K175="",J175=""),"",(J175-K175)*100)</f>
        <v>2.8950600156205</v>
      </c>
      <c r="M175" s="36" t="n">
        <v>3.72127001395338</v>
      </c>
      <c r="N175" s="36" t="n">
        <v>1.24641899187374</v>
      </c>
      <c r="O175" s="36" t="n">
        <f aca="false">SQRT(M175^2+N175^2)</f>
        <v>3.92446312507229</v>
      </c>
      <c r="P175" s="40" t="n">
        <f aca="false">IF(J175="","",MAX(0,J175-1.96*O175/100))</f>
        <v>0.465904596822657</v>
      </c>
      <c r="Q175" s="40" t="n">
        <f aca="false">IF(J175="","",MIN(1,J175+1.96*O175/100))</f>
        <v>0.619743551325491</v>
      </c>
      <c r="R175" s="32" t="str">
        <f aca="false">IF(L175="","",IF(ABS(L175)&lt;=O175,"Yes","No"))</f>
        <v>Yes</v>
      </c>
      <c r="S175" s="32" t="str">
        <f aca="false">IF(L175="","",IF(ABS(L175)&lt;=1.96*O175,"Yes","No"))</f>
        <v>Yes</v>
      </c>
      <c r="T175" s="59" t="n">
        <f aca="false">IF(D175="","",ROUND(SQRT(((D175+G175)*O175/100)^2+(J175*(D175+G175)*0.09175)^2),0))</f>
        <v>55</v>
      </c>
      <c r="U175" s="32"/>
    </row>
    <row r="176" customFormat="false" ht="15" hidden="false" customHeight="false" outlineLevel="0" collapsed="false">
      <c r="A176" s="32" t="s">
        <v>230</v>
      </c>
      <c r="B176" s="32" t="s">
        <v>365</v>
      </c>
      <c r="C176" s="32" t="s">
        <v>368</v>
      </c>
      <c r="D176" s="59" t="n">
        <v>1014</v>
      </c>
      <c r="E176" s="59" t="n">
        <v>1115</v>
      </c>
      <c r="F176" s="68" t="n">
        <f aca="false">IF(E176="","",D176-E176)</f>
        <v>-101</v>
      </c>
      <c r="G176" s="59" t="n">
        <v>859</v>
      </c>
      <c r="H176" s="59" t="n">
        <v>853</v>
      </c>
      <c r="I176" s="68" t="n">
        <f aca="false">IF(H176="","",G176-H176)</f>
        <v>6</v>
      </c>
      <c r="J176" s="40" t="n">
        <f aca="false">IF(OR(D176="",D176+G176=0),"",D176/(D176+G176))</f>
        <v>0.541377469300587</v>
      </c>
      <c r="K176" s="40" t="n">
        <f aca="false">IF(E176="","",E176/(E176+H176))</f>
        <v>0.566565040650407</v>
      </c>
      <c r="L176" s="69" t="n">
        <f aca="false">IF(OR(K176="",J176=""),"",(J176-K176)*100)</f>
        <v>-2.51875713498192</v>
      </c>
      <c r="M176" s="36" t="n">
        <v>3.63977796338662</v>
      </c>
      <c r="N176" s="36" t="n">
        <v>1.24641899187374</v>
      </c>
      <c r="O176" s="36" t="n">
        <f aca="false">SQRT(M176^2+N176^2)</f>
        <v>3.84727746933574</v>
      </c>
      <c r="P176" s="40" t="n">
        <f aca="false">IF(J176="","",MAX(0,J176-1.96*O176/100))</f>
        <v>0.465970830901607</v>
      </c>
      <c r="Q176" s="40" t="n">
        <f aca="false">IF(J176="","",MIN(1,J176+1.96*O176/100))</f>
        <v>0.616784107699568</v>
      </c>
      <c r="R176" s="32" t="str">
        <f aca="false">IF(L176="","",IF(ABS(L176)&lt;=O176,"Yes","No"))</f>
        <v>Yes</v>
      </c>
      <c r="S176" s="32" t="str">
        <f aca="false">IF(L176="","",IF(ABS(L176)&lt;=1.96*O176,"Yes","No"))</f>
        <v>Yes</v>
      </c>
      <c r="T176" s="59" t="n">
        <f aca="false">IF(D176="","",ROUND(SQRT(((D176+G176)*O176/100)^2+(J176*(D176+G176)*0.08345)^2),0))</f>
        <v>111</v>
      </c>
      <c r="U176" s="32"/>
    </row>
    <row r="177" customFormat="false" ht="15" hidden="false" customHeight="false" outlineLevel="0" collapsed="false">
      <c r="A177" s="32" t="s">
        <v>230</v>
      </c>
      <c r="B177" s="32" t="s">
        <v>365</v>
      </c>
      <c r="C177" s="32" t="s">
        <v>369</v>
      </c>
      <c r="D177" s="59" t="n">
        <v>552</v>
      </c>
      <c r="E177" s="59" t="n">
        <v>532</v>
      </c>
      <c r="F177" s="68" t="n">
        <f aca="false">IF(E177="","",D177-E177)</f>
        <v>20</v>
      </c>
      <c r="G177" s="59" t="n">
        <v>562</v>
      </c>
      <c r="H177" s="59" t="n">
        <v>574</v>
      </c>
      <c r="I177" s="68" t="n">
        <f aca="false">IF(H177="","",G177-H177)</f>
        <v>-12</v>
      </c>
      <c r="J177" s="40" t="n">
        <f aca="false">IF(OR(D177="",D177+G177=0),"",D177/(D177+G177))</f>
        <v>0.495511669658887</v>
      </c>
      <c r="K177" s="40" t="n">
        <f aca="false">IF(E177="","",E177/(E177+H177))</f>
        <v>0.481012658227848</v>
      </c>
      <c r="L177" s="69" t="n">
        <f aca="false">IF(OR(K177="",J177=""),"",(J177-K177)*100)</f>
        <v>1.44990114310388</v>
      </c>
      <c r="M177" s="36" t="n">
        <v>3.72127001395338</v>
      </c>
      <c r="N177" s="36" t="n">
        <v>1.24641899187374</v>
      </c>
      <c r="O177" s="36" t="n">
        <f aca="false">SQRT(M177^2+N177^2)</f>
        <v>3.92446312507229</v>
      </c>
      <c r="P177" s="40" t="n">
        <f aca="false">IF(J177="","",MAX(0,J177-1.96*O177/100))</f>
        <v>0.41859219240747</v>
      </c>
      <c r="Q177" s="40" t="n">
        <f aca="false">IF(J177="","",MIN(1,J177+1.96*O177/100))</f>
        <v>0.572431146910304</v>
      </c>
      <c r="R177" s="32" t="str">
        <f aca="false">IF(L177="","",IF(ABS(L177)&lt;=O177,"Yes","No"))</f>
        <v>Yes</v>
      </c>
      <c r="S177" s="32" t="str">
        <f aca="false">IF(L177="","",IF(ABS(L177)&lt;=1.96*O177,"Yes","No"))</f>
        <v>Yes</v>
      </c>
      <c r="T177" s="59" t="n">
        <f aca="false">IF(D177="","",ROUND(SQRT(((D177+G177)*O177/100)^2+(J177*(D177+G177)*0.09175)^2),0))</f>
        <v>67</v>
      </c>
      <c r="U177" s="32"/>
    </row>
    <row r="178" customFormat="false" ht="15" hidden="false" customHeight="false" outlineLevel="0" collapsed="false">
      <c r="A178" s="32" t="s">
        <v>230</v>
      </c>
      <c r="B178" s="32" t="s">
        <v>365</v>
      </c>
      <c r="C178" s="32" t="s">
        <v>370</v>
      </c>
      <c r="D178" s="59" t="n">
        <v>1050</v>
      </c>
      <c r="E178" s="59" t="n">
        <v>1077</v>
      </c>
      <c r="F178" s="68" t="n">
        <f aca="false">IF(E178="","",D178-E178)</f>
        <v>-27</v>
      </c>
      <c r="G178" s="59" t="n">
        <v>807</v>
      </c>
      <c r="H178" s="59" t="n">
        <v>761</v>
      </c>
      <c r="I178" s="68" t="n">
        <f aca="false">IF(H178="","",G178-H178)</f>
        <v>46</v>
      </c>
      <c r="J178" s="40" t="n">
        <f aca="false">IF(OR(D178="",D178+G178=0),"",D178/(D178+G178))</f>
        <v>0.565428109854604</v>
      </c>
      <c r="K178" s="40" t="n">
        <f aca="false">IF(E178="","",E178/(E178+H178))</f>
        <v>0.585963003264418</v>
      </c>
      <c r="L178" s="69" t="n">
        <f aca="false">IF(OR(K178="",J178=""),"",(J178-K178)*100)</f>
        <v>-2.05348934098136</v>
      </c>
      <c r="M178" s="36" t="n">
        <v>3.63977796338662</v>
      </c>
      <c r="N178" s="36" t="n">
        <v>1.24641899187374</v>
      </c>
      <c r="O178" s="36" t="n">
        <f aca="false">SQRT(M178^2+N178^2)</f>
        <v>3.84727746933574</v>
      </c>
      <c r="P178" s="40" t="n">
        <f aca="false">IF(J178="","",MAX(0,J178-1.96*O178/100))</f>
        <v>0.490021471455624</v>
      </c>
      <c r="Q178" s="40" t="n">
        <f aca="false">IF(J178="","",MIN(1,J178+1.96*O178/100))</f>
        <v>0.640834748253585</v>
      </c>
      <c r="R178" s="32" t="str">
        <f aca="false">IF(L178="","",IF(ABS(L178)&lt;=O178,"Yes","No"))</f>
        <v>Yes</v>
      </c>
      <c r="S178" s="32" t="str">
        <f aca="false">IF(L178="","",IF(ABS(L178)&lt;=1.96*O178,"Yes","No"))</f>
        <v>Yes</v>
      </c>
      <c r="T178" s="59" t="n">
        <f aca="false">IF(D178="","",ROUND(SQRT(((D178+G178)*O178/100)^2+(J178*(D178+G178)*0.08345)^2),0))</f>
        <v>113</v>
      </c>
      <c r="U178" s="32"/>
    </row>
    <row r="179" customFormat="false" ht="15" hidden="false" customHeight="false" outlineLevel="0" collapsed="false">
      <c r="A179" s="32" t="s">
        <v>230</v>
      </c>
      <c r="B179" s="32" t="s">
        <v>365</v>
      </c>
      <c r="C179" s="32" t="s">
        <v>371</v>
      </c>
      <c r="D179" s="59" t="n">
        <v>928</v>
      </c>
      <c r="E179" s="59" t="n">
        <v>964</v>
      </c>
      <c r="F179" s="68" t="n">
        <f aca="false">IF(E179="","",D179-E179)</f>
        <v>-36</v>
      </c>
      <c r="G179" s="59" t="n">
        <v>703</v>
      </c>
      <c r="H179" s="59" t="n">
        <v>652</v>
      </c>
      <c r="I179" s="68" t="n">
        <f aca="false">IF(H179="","",G179-H179)</f>
        <v>51</v>
      </c>
      <c r="J179" s="40" t="n">
        <f aca="false">IF(OR(D179="",D179+G179=0),"",D179/(D179+G179))</f>
        <v>0.568976088289393</v>
      </c>
      <c r="K179" s="40" t="n">
        <f aca="false">IF(E179="","",E179/(E179+H179))</f>
        <v>0.596534653465347</v>
      </c>
      <c r="L179" s="69" t="n">
        <f aca="false">IF(OR(K179="",J179=""),"",(J179-K179)*100)</f>
        <v>-2.75585651759535</v>
      </c>
      <c r="M179" s="36" t="n">
        <v>3.63977796338662</v>
      </c>
      <c r="N179" s="36" t="n">
        <v>1.24641899187374</v>
      </c>
      <c r="O179" s="36" t="n">
        <f aca="false">SQRT(M179^2+N179^2)</f>
        <v>3.84727746933574</v>
      </c>
      <c r="P179" s="40" t="n">
        <f aca="false">IF(J179="","",MAX(0,J179-1.96*O179/100))</f>
        <v>0.493569449890413</v>
      </c>
      <c r="Q179" s="40" t="n">
        <f aca="false">IF(J179="","",MIN(1,J179+1.96*O179/100))</f>
        <v>0.644382726688374</v>
      </c>
      <c r="R179" s="32" t="str">
        <f aca="false">IF(L179="","",IF(ABS(L179)&lt;=O179,"Yes","No"))</f>
        <v>Yes</v>
      </c>
      <c r="S179" s="32" t="str">
        <f aca="false">IF(L179="","",IF(ABS(L179)&lt;=1.96*O179,"Yes","No"))</f>
        <v>Yes</v>
      </c>
      <c r="T179" s="59" t="n">
        <f aca="false">IF(D179="","",ROUND(SQRT(((D179+G179)*O179/100)^2+(J179*(D179+G179)*0.08345)^2),0))</f>
        <v>100</v>
      </c>
      <c r="U179" s="32"/>
    </row>
    <row r="180" customFormat="false" ht="15" hidden="false" customHeight="false" outlineLevel="0" collapsed="false">
      <c r="A180" s="32" t="s">
        <v>230</v>
      </c>
      <c r="B180" s="32" t="s">
        <v>365</v>
      </c>
      <c r="C180" s="32" t="s">
        <v>372</v>
      </c>
      <c r="D180" s="59" t="n">
        <v>476</v>
      </c>
      <c r="E180" s="59" t="n">
        <v>463</v>
      </c>
      <c r="F180" s="68" t="n">
        <f aca="false">IF(E180="","",D180-E180)</f>
        <v>13</v>
      </c>
      <c r="G180" s="59" t="n">
        <v>421</v>
      </c>
      <c r="H180" s="59" t="n">
        <v>426</v>
      </c>
      <c r="I180" s="68" t="n">
        <f aca="false">IF(H180="","",G180-H180)</f>
        <v>-5</v>
      </c>
      <c r="J180" s="40" t="n">
        <f aca="false">IF(OR(D180="",D180+G180=0),"",D180/(D180+G180))</f>
        <v>0.530657748049052</v>
      </c>
      <c r="K180" s="40" t="n">
        <f aca="false">IF(E180="","",E180/(E180+H180))</f>
        <v>0.520809898762655</v>
      </c>
      <c r="L180" s="69" t="n">
        <f aca="false">IF(OR(K180="",J180=""),"",(J180-K180)*100)</f>
        <v>0.98478492863977</v>
      </c>
      <c r="M180" s="36" t="n">
        <v>3.72127001395338</v>
      </c>
      <c r="N180" s="36" t="n">
        <v>1.24641899187374</v>
      </c>
      <c r="O180" s="36" t="n">
        <f aca="false">SQRT(M180^2+N180^2)</f>
        <v>3.92446312507229</v>
      </c>
      <c r="P180" s="40" t="n">
        <f aca="false">IF(J180="","",MAX(0,J180-1.96*O180/100))</f>
        <v>0.453738270797636</v>
      </c>
      <c r="Q180" s="40" t="n">
        <f aca="false">IF(J180="","",MIN(1,J180+1.96*O180/100))</f>
        <v>0.607577225300469</v>
      </c>
      <c r="R180" s="32" t="str">
        <f aca="false">IF(L180="","",IF(ABS(L180)&lt;=O180,"Yes","No"))</f>
        <v>Yes</v>
      </c>
      <c r="S180" s="32" t="str">
        <f aca="false">IF(L180="","",IF(ABS(L180)&lt;=1.96*O180,"Yes","No"))</f>
        <v>Yes</v>
      </c>
      <c r="T180" s="59" t="n">
        <f aca="false">IF(D180="","",ROUND(SQRT(((D180+G180)*O180/100)^2+(J180*(D180+G180)*0.09175)^2),0))</f>
        <v>56</v>
      </c>
      <c r="U180" s="32"/>
    </row>
    <row r="181" customFormat="false" ht="15" hidden="false" customHeight="false" outlineLevel="0" collapsed="false">
      <c r="A181" s="32" t="s">
        <v>230</v>
      </c>
      <c r="B181" s="32" t="s">
        <v>365</v>
      </c>
      <c r="C181" s="32" t="s">
        <v>373</v>
      </c>
      <c r="D181" s="59" t="n">
        <v>1218</v>
      </c>
      <c r="E181" s="59" t="n">
        <v>1170</v>
      </c>
      <c r="F181" s="68" t="n">
        <f aca="false">IF(E181="","",D181-E181)</f>
        <v>48</v>
      </c>
      <c r="G181" s="59" t="n">
        <v>1156</v>
      </c>
      <c r="H181" s="59" t="n">
        <v>1217</v>
      </c>
      <c r="I181" s="68" t="n">
        <f aca="false">IF(H181="","",G181-H181)</f>
        <v>-61</v>
      </c>
      <c r="J181" s="40" t="n">
        <f aca="false">IF(OR(D181="",D181+G181=0),"",D181/(D181+G181))</f>
        <v>0.513058129738837</v>
      </c>
      <c r="K181" s="40" t="n">
        <f aca="false">IF(E181="","",E181/(E181+H181))</f>
        <v>0.490155006284039</v>
      </c>
      <c r="L181" s="69" t="n">
        <f aca="false">IF(OR(K181="",J181=""),"",(J181-K181)*100)</f>
        <v>2.29031234547988</v>
      </c>
      <c r="M181" s="36" t="n">
        <v>3.63977796338662</v>
      </c>
      <c r="N181" s="36" t="n">
        <v>1.24641899187374</v>
      </c>
      <c r="O181" s="36" t="n">
        <f aca="false">SQRT(M181^2+N181^2)</f>
        <v>3.84727746933574</v>
      </c>
      <c r="P181" s="40" t="n">
        <f aca="false">IF(J181="","",MAX(0,J181-1.96*O181/100))</f>
        <v>0.437651491339857</v>
      </c>
      <c r="Q181" s="40" t="n">
        <f aca="false">IF(J181="","",MIN(1,J181+1.96*O181/100))</f>
        <v>0.588464768137818</v>
      </c>
      <c r="R181" s="32" t="str">
        <f aca="false">IF(L181="","",IF(ABS(L181)&lt;=O181,"Yes","No"))</f>
        <v>Yes</v>
      </c>
      <c r="S181" s="32" t="str">
        <f aca="false">IF(L181="","",IF(ABS(L181)&lt;=1.96*O181,"Yes","No"))</f>
        <v>Yes</v>
      </c>
      <c r="T181" s="59" t="n">
        <f aca="false">IF(D181="","",ROUND(SQRT(((D181+G181)*O181/100)^2+(J181*(D181+G181)*0.08345)^2),0))</f>
        <v>137</v>
      </c>
      <c r="U181" s="32"/>
    </row>
    <row r="182" customFormat="false" ht="15" hidden="false" customHeight="false" outlineLevel="0" collapsed="false">
      <c r="A182" s="32" t="s">
        <v>230</v>
      </c>
      <c r="B182" s="32" t="s">
        <v>374</v>
      </c>
      <c r="C182" s="32" t="s">
        <v>375</v>
      </c>
      <c r="D182" s="59" t="n">
        <v>966</v>
      </c>
      <c r="E182" s="59" t="n">
        <v>988</v>
      </c>
      <c r="F182" s="68" t="n">
        <f aca="false">IF(E182="","",D182-E182)</f>
        <v>-22</v>
      </c>
      <c r="G182" s="59" t="n">
        <v>982</v>
      </c>
      <c r="H182" s="59" t="n">
        <v>975</v>
      </c>
      <c r="I182" s="68" t="n">
        <f aca="false">IF(H182="","",G182-H182)</f>
        <v>7</v>
      </c>
      <c r="J182" s="40" t="n">
        <f aca="false">IF(OR(D182="",D182+G182=0),"",D182/(D182+G182))</f>
        <v>0.495893223819302</v>
      </c>
      <c r="K182" s="40" t="n">
        <f aca="false">IF(E182="","",E182/(E182+H182))</f>
        <v>0.503311258278146</v>
      </c>
      <c r="L182" s="69" t="n">
        <f aca="false">IF(OR(K182="",J182=""),"",(J182-K182)*100)</f>
        <v>-0.741803445884387</v>
      </c>
      <c r="M182" s="36" t="n">
        <v>3.63977796338662</v>
      </c>
      <c r="N182" s="36" t="n">
        <v>1.24641899187374</v>
      </c>
      <c r="O182" s="36" t="n">
        <f aca="false">SQRT(M182^2+N182^2)</f>
        <v>3.84727746933574</v>
      </c>
      <c r="P182" s="40" t="n">
        <f aca="false">IF(J182="","",MAX(0,J182-1.96*O182/100))</f>
        <v>0.420486585420321</v>
      </c>
      <c r="Q182" s="40" t="n">
        <f aca="false">IF(J182="","",MIN(1,J182+1.96*O182/100))</f>
        <v>0.571299862218282</v>
      </c>
      <c r="R182" s="32" t="str">
        <f aca="false">IF(L182="","",IF(ABS(L182)&lt;=O182,"Yes","No"))</f>
        <v>Yes</v>
      </c>
      <c r="S182" s="32" t="str">
        <f aca="false">IF(L182="","",IF(ABS(L182)&lt;=1.96*O182,"Yes","No"))</f>
        <v>Yes</v>
      </c>
      <c r="T182" s="59" t="n">
        <f aca="false">IF(D182="","",ROUND(SQRT(((D182+G182)*O182/100)^2+(J182*(D182+G182)*0.08345)^2),0))</f>
        <v>110</v>
      </c>
      <c r="U182" s="32"/>
    </row>
    <row r="183" customFormat="false" ht="15" hidden="false" customHeight="false" outlineLevel="0" collapsed="false">
      <c r="A183" s="32" t="s">
        <v>230</v>
      </c>
      <c r="B183" s="32" t="s">
        <v>374</v>
      </c>
      <c r="C183" s="32" t="s">
        <v>376</v>
      </c>
      <c r="D183" s="59" t="n">
        <v>1277</v>
      </c>
      <c r="E183" s="59" t="n">
        <v>1279</v>
      </c>
      <c r="F183" s="68" t="n">
        <f aca="false">IF(E183="","",D183-E183)</f>
        <v>-2</v>
      </c>
      <c r="G183" s="59" t="n">
        <v>1314</v>
      </c>
      <c r="H183" s="59" t="n">
        <v>1306</v>
      </c>
      <c r="I183" s="68" t="n">
        <f aca="false">IF(H183="","",G183-H183)</f>
        <v>8</v>
      </c>
      <c r="J183" s="40" t="n">
        <f aca="false">IF(OR(D183="",D183+G183=0),"",D183/(D183+G183))</f>
        <v>0.492859899652644</v>
      </c>
      <c r="K183" s="40" t="n">
        <f aca="false">IF(E183="","",E183/(E183+H183))</f>
        <v>0.494777562862669</v>
      </c>
      <c r="L183" s="69" t="n">
        <f aca="false">IF(OR(K183="",J183=""),"",(J183-K183)*100)</f>
        <v>-0.191766321002546</v>
      </c>
      <c r="M183" s="36" t="n">
        <v>3.63977796338662</v>
      </c>
      <c r="N183" s="36" t="n">
        <v>1.24641899187374</v>
      </c>
      <c r="O183" s="36" t="n">
        <f aca="false">SQRT(M183^2+N183^2)</f>
        <v>3.84727746933574</v>
      </c>
      <c r="P183" s="40" t="n">
        <f aca="false">IF(J183="","",MAX(0,J183-1.96*O183/100))</f>
        <v>0.417453261253663</v>
      </c>
      <c r="Q183" s="40" t="n">
        <f aca="false">IF(J183="","",MIN(1,J183+1.96*O183/100))</f>
        <v>0.568266538051624</v>
      </c>
      <c r="R183" s="32" t="str">
        <f aca="false">IF(L183="","",IF(ABS(L183)&lt;=O183,"Yes","No"))</f>
        <v>Yes</v>
      </c>
      <c r="S183" s="32" t="str">
        <f aca="false">IF(L183="","",IF(ABS(L183)&lt;=1.96*O183,"Yes","No"))</f>
        <v>Yes</v>
      </c>
      <c r="T183" s="59" t="n">
        <f aca="false">IF(D183="","",ROUND(SQRT(((D183+G183)*O183/100)^2+(J183*(D183+G183)*0.08345)^2),0))</f>
        <v>146</v>
      </c>
      <c r="U183" s="32"/>
    </row>
    <row r="184" customFormat="false" ht="15" hidden="false" customHeight="false" outlineLevel="0" collapsed="false">
      <c r="A184" s="32" t="s">
        <v>230</v>
      </c>
      <c r="B184" s="32" t="s">
        <v>374</v>
      </c>
      <c r="C184" s="32" t="s">
        <v>377</v>
      </c>
      <c r="D184" s="59" t="n">
        <v>780</v>
      </c>
      <c r="E184" s="59" t="n">
        <v>778</v>
      </c>
      <c r="F184" s="68" t="n">
        <f aca="false">IF(E184="","",D184-E184)</f>
        <v>2</v>
      </c>
      <c r="G184" s="59" t="n">
        <v>833</v>
      </c>
      <c r="H184" s="59" t="n">
        <v>875</v>
      </c>
      <c r="I184" s="68" t="n">
        <f aca="false">IF(H184="","",G184-H184)</f>
        <v>-42</v>
      </c>
      <c r="J184" s="40" t="n">
        <f aca="false">IF(OR(D184="",D184+G184=0),"",D184/(D184+G184))</f>
        <v>0.483570985740856</v>
      </c>
      <c r="K184" s="40" t="n">
        <f aca="false">IF(E184="","",E184/(E184+H184))</f>
        <v>0.470659407138536</v>
      </c>
      <c r="L184" s="69" t="n">
        <f aca="false">IF(OR(K184="",J184=""),"",(J184-K184)*100)</f>
        <v>1.29115786023196</v>
      </c>
      <c r="M184" s="36" t="n">
        <v>3.63977796338662</v>
      </c>
      <c r="N184" s="36" t="n">
        <v>1.24641899187374</v>
      </c>
      <c r="O184" s="36" t="n">
        <f aca="false">SQRT(M184^2+N184^2)</f>
        <v>3.84727746933574</v>
      </c>
      <c r="P184" s="40" t="n">
        <f aca="false">IF(J184="","",MAX(0,J184-1.96*O184/100))</f>
        <v>0.408164347341875</v>
      </c>
      <c r="Q184" s="40" t="n">
        <f aca="false">IF(J184="","",MIN(1,J184+1.96*O184/100))</f>
        <v>0.558977624139836</v>
      </c>
      <c r="R184" s="32" t="str">
        <f aca="false">IF(L184="","",IF(ABS(L184)&lt;=O184,"Yes","No"))</f>
        <v>Yes</v>
      </c>
      <c r="S184" s="32" t="str">
        <f aca="false">IF(L184="","",IF(ABS(L184)&lt;=1.96*O184,"Yes","No"))</f>
        <v>Yes</v>
      </c>
      <c r="T184" s="59" t="n">
        <f aca="false">IF(D184="","",ROUND(SQRT(((D184+G184)*O184/100)^2+(J184*(D184+G184)*0.08345)^2),0))</f>
        <v>90</v>
      </c>
      <c r="U184" s="32"/>
    </row>
    <row r="185" customFormat="false" ht="15" hidden="false" customHeight="false" outlineLevel="0" collapsed="false">
      <c r="A185" s="32" t="s">
        <v>230</v>
      </c>
      <c r="B185" s="32" t="s">
        <v>374</v>
      </c>
      <c r="C185" s="32" t="s">
        <v>378</v>
      </c>
      <c r="D185" s="59" t="n">
        <v>582</v>
      </c>
      <c r="E185" s="59" t="n">
        <v>625</v>
      </c>
      <c r="F185" s="68" t="n">
        <f aca="false">IF(E185="","",D185-E185)</f>
        <v>-43</v>
      </c>
      <c r="G185" s="59" t="n">
        <v>488</v>
      </c>
      <c r="H185" s="59" t="n">
        <v>456</v>
      </c>
      <c r="I185" s="68" t="n">
        <f aca="false">IF(H185="","",G185-H185)</f>
        <v>32</v>
      </c>
      <c r="J185" s="40" t="n">
        <f aca="false">IF(OR(D185="",D185+G185=0),"",D185/(D185+G185))</f>
        <v>0.54392523364486</v>
      </c>
      <c r="K185" s="40" t="n">
        <f aca="false">IF(E185="","",E185/(E185+H185))</f>
        <v>0.578168362627197</v>
      </c>
      <c r="L185" s="69" t="n">
        <f aca="false">IF(OR(K185="",J185=""),"",(J185-K185)*100)</f>
        <v>-3.42431289823373</v>
      </c>
      <c r="M185" s="36" t="n">
        <v>3.72127001395338</v>
      </c>
      <c r="N185" s="36" t="n">
        <v>1.24641899187374</v>
      </c>
      <c r="O185" s="36" t="n">
        <f aca="false">SQRT(M185^2+N185^2)</f>
        <v>3.92446312507229</v>
      </c>
      <c r="P185" s="40" t="n">
        <f aca="false">IF(J185="","",MAX(0,J185-1.96*O185/100))</f>
        <v>0.467005756393443</v>
      </c>
      <c r="Q185" s="40" t="n">
        <f aca="false">IF(J185="","",MIN(1,J185+1.96*O185/100))</f>
        <v>0.620844710896277</v>
      </c>
      <c r="R185" s="32" t="str">
        <f aca="false">IF(L185="","",IF(ABS(L185)&lt;=O185,"Yes","No"))</f>
        <v>Yes</v>
      </c>
      <c r="S185" s="32" t="str">
        <f aca="false">IF(L185="","",IF(ABS(L185)&lt;=1.96*O185,"Yes","No"))</f>
        <v>Yes</v>
      </c>
      <c r="T185" s="59" t="n">
        <f aca="false">IF(D185="","",ROUND(SQRT(((D185+G185)*O185/100)^2+(J185*(D185+G185)*0.09175)^2),0))</f>
        <v>68</v>
      </c>
      <c r="U185" s="32"/>
    </row>
    <row r="186" customFormat="false" ht="15" hidden="false" customHeight="false" outlineLevel="0" collapsed="false">
      <c r="A186" s="32" t="s">
        <v>230</v>
      </c>
      <c r="B186" s="32" t="s">
        <v>374</v>
      </c>
      <c r="C186" s="32" t="s">
        <v>379</v>
      </c>
      <c r="D186" s="59" t="n">
        <v>1594</v>
      </c>
      <c r="E186" s="59" t="n">
        <v>1741</v>
      </c>
      <c r="F186" s="68" t="n">
        <f aca="false">IF(E186="","",D186-E186)</f>
        <v>-147</v>
      </c>
      <c r="G186" s="59" t="n">
        <v>1590</v>
      </c>
      <c r="H186" s="59" t="n">
        <v>1574</v>
      </c>
      <c r="I186" s="68" t="n">
        <f aca="false">IF(H186="","",G186-H186)</f>
        <v>16</v>
      </c>
      <c r="J186" s="40" t="n">
        <f aca="false">IF(OR(D186="",D186+G186=0),"",D186/(D186+G186))</f>
        <v>0.500628140703518</v>
      </c>
      <c r="K186" s="40" t="n">
        <f aca="false">IF(E186="","",E186/(E186+H186))</f>
        <v>0.525188536953243</v>
      </c>
      <c r="L186" s="69" t="n">
        <f aca="false">IF(OR(K186="",J186=""),"",(J186-K186)*100)</f>
        <v>-2.45603962497253</v>
      </c>
      <c r="M186" s="36" t="n">
        <v>3.63977796338662</v>
      </c>
      <c r="N186" s="36" t="n">
        <v>1.24641899187374</v>
      </c>
      <c r="O186" s="36" t="n">
        <f aca="false">SQRT(M186^2+N186^2)</f>
        <v>3.84727746933574</v>
      </c>
      <c r="P186" s="40" t="n">
        <f aca="false">IF(J186="","",MAX(0,J186-1.96*O186/100))</f>
        <v>0.425221502304537</v>
      </c>
      <c r="Q186" s="40" t="n">
        <f aca="false">IF(J186="","",MIN(1,J186+1.96*O186/100))</f>
        <v>0.576034779102498</v>
      </c>
      <c r="R186" s="32" t="str">
        <f aca="false">IF(L186="","",IF(ABS(L186)&lt;=O186,"Yes","No"))</f>
        <v>Yes</v>
      </c>
      <c r="S186" s="32" t="str">
        <f aca="false">IF(L186="","",IF(ABS(L186)&lt;=1.96*O186,"Yes","No"))</f>
        <v>Yes</v>
      </c>
      <c r="T186" s="59" t="n">
        <f aca="false">IF(D186="","",ROUND(SQRT(((D186+G186)*O186/100)^2+(J186*(D186+G186)*0.08345)^2),0))</f>
        <v>181</v>
      </c>
      <c r="U186" s="32"/>
    </row>
    <row r="187" customFormat="false" ht="15" hidden="false" customHeight="false" outlineLevel="0" collapsed="false">
      <c r="A187" s="32" t="s">
        <v>230</v>
      </c>
      <c r="B187" s="32" t="s">
        <v>374</v>
      </c>
      <c r="C187" s="32" t="s">
        <v>380</v>
      </c>
      <c r="D187" s="59" t="n">
        <v>665</v>
      </c>
      <c r="E187" s="59" t="n">
        <v>715</v>
      </c>
      <c r="F187" s="68" t="n">
        <f aca="false">IF(E187="","",D187-E187)</f>
        <v>-50</v>
      </c>
      <c r="G187" s="59" t="n">
        <v>583</v>
      </c>
      <c r="H187" s="59" t="n">
        <v>569</v>
      </c>
      <c r="I187" s="68" t="n">
        <f aca="false">IF(H187="","",G187-H187)</f>
        <v>14</v>
      </c>
      <c r="J187" s="40" t="n">
        <f aca="false">IF(OR(D187="",D187+G187=0),"",D187/(D187+G187))</f>
        <v>0.532852564102564</v>
      </c>
      <c r="K187" s="40" t="n">
        <f aca="false">IF(E187="","",E187/(E187+H187))</f>
        <v>0.556853582554517</v>
      </c>
      <c r="L187" s="69" t="n">
        <f aca="false">IF(OR(K187="",J187=""),"",(J187-K187)*100)</f>
        <v>-2.4001018451953</v>
      </c>
      <c r="M187" s="36" t="n">
        <v>3.63977796338662</v>
      </c>
      <c r="N187" s="36" t="n">
        <v>1.24641899187374</v>
      </c>
      <c r="O187" s="36" t="n">
        <f aca="false">SQRT(M187^2+N187^2)</f>
        <v>3.84727746933574</v>
      </c>
      <c r="P187" s="40" t="n">
        <f aca="false">IF(J187="","",MAX(0,J187-1.96*O187/100))</f>
        <v>0.457445925703584</v>
      </c>
      <c r="Q187" s="40" t="n">
        <f aca="false">IF(J187="","",MIN(1,J187+1.96*O187/100))</f>
        <v>0.608259202501545</v>
      </c>
      <c r="R187" s="32" t="str">
        <f aca="false">IF(L187="","",IF(ABS(L187)&lt;=O187,"Yes","No"))</f>
        <v>Yes</v>
      </c>
      <c r="S187" s="32" t="str">
        <f aca="false">IF(L187="","",IF(ABS(L187)&lt;=1.96*O187,"Yes","No"))</f>
        <v>Yes</v>
      </c>
      <c r="T187" s="59" t="n">
        <f aca="false">IF(D187="","",ROUND(SQRT(((D187+G187)*O187/100)^2+(J187*(D187+G187)*0.08345)^2),0))</f>
        <v>73</v>
      </c>
      <c r="U187" s="32"/>
    </row>
    <row r="188" customFormat="false" ht="15" hidden="false" customHeight="false" outlineLevel="0" collapsed="false">
      <c r="A188" s="32" t="s">
        <v>230</v>
      </c>
      <c r="B188" s="32" t="s">
        <v>374</v>
      </c>
      <c r="C188" s="32" t="s">
        <v>381</v>
      </c>
      <c r="D188" s="59" t="n">
        <v>679</v>
      </c>
      <c r="E188" s="59" t="n">
        <v>685</v>
      </c>
      <c r="F188" s="68" t="n">
        <f aca="false">IF(E188="","",D188-E188)</f>
        <v>-6</v>
      </c>
      <c r="G188" s="59" t="n">
        <v>596</v>
      </c>
      <c r="H188" s="59" t="n">
        <v>645</v>
      </c>
      <c r="I188" s="68" t="n">
        <f aca="false">IF(H188="","",G188-H188)</f>
        <v>-49</v>
      </c>
      <c r="J188" s="40" t="n">
        <f aca="false">IF(OR(D188="",D188+G188=0),"",D188/(D188+G188))</f>
        <v>0.532549019607843</v>
      </c>
      <c r="K188" s="40" t="n">
        <f aca="false">IF(E188="","",E188/(E188+H188))</f>
        <v>0.515037593984962</v>
      </c>
      <c r="L188" s="69" t="n">
        <f aca="false">IF(OR(K188="",J188=""),"",(J188-K188)*100)</f>
        <v>1.75114256228808</v>
      </c>
      <c r="M188" s="36" t="n">
        <v>3.63977796338662</v>
      </c>
      <c r="N188" s="36" t="n">
        <v>1.24641899187374</v>
      </c>
      <c r="O188" s="36" t="n">
        <f aca="false">SQRT(M188^2+N188^2)</f>
        <v>3.84727746933574</v>
      </c>
      <c r="P188" s="40" t="n">
        <f aca="false">IF(J188="","",MAX(0,J188-1.96*O188/100))</f>
        <v>0.457142381208863</v>
      </c>
      <c r="Q188" s="40" t="n">
        <f aca="false">IF(J188="","",MIN(1,J188+1.96*O188/100))</f>
        <v>0.607955658006824</v>
      </c>
      <c r="R188" s="32" t="str">
        <f aca="false">IF(L188="","",IF(ABS(L188)&lt;=O188,"Yes","No"))</f>
        <v>Yes</v>
      </c>
      <c r="S188" s="32" t="str">
        <f aca="false">IF(L188="","",IF(ABS(L188)&lt;=1.96*O188,"Yes","No"))</f>
        <v>Yes</v>
      </c>
      <c r="T188" s="59" t="n">
        <f aca="false">IF(D188="","",ROUND(SQRT(((D188+G188)*O188/100)^2+(J188*(D188+G188)*0.08345)^2),0))</f>
        <v>75</v>
      </c>
      <c r="U188" s="32"/>
    </row>
    <row r="189" customFormat="false" ht="15" hidden="false" customHeight="false" outlineLevel="0" collapsed="false">
      <c r="A189" s="32" t="s">
        <v>230</v>
      </c>
      <c r="B189" s="32" t="s">
        <v>374</v>
      </c>
      <c r="C189" s="32" t="s">
        <v>382</v>
      </c>
      <c r="D189" s="59" t="n">
        <v>660</v>
      </c>
      <c r="E189" s="59" t="n">
        <v>708</v>
      </c>
      <c r="F189" s="68" t="n">
        <f aca="false">IF(E189="","",D189-E189)</f>
        <v>-48</v>
      </c>
      <c r="G189" s="59" t="n">
        <v>619</v>
      </c>
      <c r="H189" s="59" t="n">
        <v>630</v>
      </c>
      <c r="I189" s="68" t="n">
        <f aca="false">IF(H189="","",G189-H189)</f>
        <v>-11</v>
      </c>
      <c r="J189" s="40" t="n">
        <f aca="false">IF(OR(D189="",D189+G189=0),"",D189/(D189+G189))</f>
        <v>0.516028146989836</v>
      </c>
      <c r="K189" s="40" t="n">
        <f aca="false">IF(E189="","",E189/(E189+H189))</f>
        <v>0.52914798206278</v>
      </c>
      <c r="L189" s="69" t="n">
        <f aca="false">IF(OR(K189="",J189=""),"",(J189-K189)*100)</f>
        <v>-1.31198350729445</v>
      </c>
      <c r="M189" s="36" t="n">
        <v>3.63977796338662</v>
      </c>
      <c r="N189" s="36" t="n">
        <v>1.24641899187374</v>
      </c>
      <c r="O189" s="36" t="n">
        <f aca="false">SQRT(M189^2+N189^2)</f>
        <v>3.84727746933574</v>
      </c>
      <c r="P189" s="40" t="n">
        <f aca="false">IF(J189="","",MAX(0,J189-1.96*O189/100))</f>
        <v>0.440621508590855</v>
      </c>
      <c r="Q189" s="40" t="n">
        <f aca="false">IF(J189="","",MIN(1,J189+1.96*O189/100))</f>
        <v>0.591434785388816</v>
      </c>
      <c r="R189" s="32" t="str">
        <f aca="false">IF(L189="","",IF(ABS(L189)&lt;=O189,"Yes","No"))</f>
        <v>Yes</v>
      </c>
      <c r="S189" s="32" t="str">
        <f aca="false">IF(L189="","",IF(ABS(L189)&lt;=1.96*O189,"Yes","No"))</f>
        <v>Yes</v>
      </c>
      <c r="T189" s="59" t="n">
        <f aca="false">IF(D189="","",ROUND(SQRT(((D189+G189)*O189/100)^2+(J189*(D189+G189)*0.08345)^2),0))</f>
        <v>74</v>
      </c>
      <c r="U189" s="32"/>
    </row>
    <row r="190" customFormat="false" ht="15" hidden="false" customHeight="false" outlineLevel="0" collapsed="false">
      <c r="A190" s="32" t="s">
        <v>230</v>
      </c>
      <c r="B190" s="32" t="s">
        <v>383</v>
      </c>
      <c r="C190" s="32" t="s">
        <v>384</v>
      </c>
      <c r="D190" s="59" t="n">
        <v>1273</v>
      </c>
      <c r="E190" s="59" t="n">
        <v>1317</v>
      </c>
      <c r="F190" s="68" t="n">
        <f aca="false">IF(E190="","",D190-E190)</f>
        <v>-44</v>
      </c>
      <c r="G190" s="59" t="n">
        <v>1592</v>
      </c>
      <c r="H190" s="59" t="n">
        <v>1544</v>
      </c>
      <c r="I190" s="68" t="n">
        <f aca="false">IF(H190="","",G190-H190)</f>
        <v>48</v>
      </c>
      <c r="J190" s="40" t="n">
        <f aca="false">IF(OR(D190="",D190+G190=0),"",D190/(D190+G190))</f>
        <v>0.444328097731239</v>
      </c>
      <c r="K190" s="40" t="n">
        <f aca="false">IF(E190="","",E190/(E190+H190))</f>
        <v>0.460328556448794</v>
      </c>
      <c r="L190" s="69" t="n">
        <f aca="false">IF(OR(K190="",J190=""),"",(J190-K190)*100)</f>
        <v>-1.6000458717555</v>
      </c>
      <c r="M190" s="36" t="n">
        <v>3.63977796338662</v>
      </c>
      <c r="N190" s="36" t="n">
        <v>1.24641899187374</v>
      </c>
      <c r="O190" s="36" t="n">
        <f aca="false">SQRT(M190^2+N190^2)</f>
        <v>3.84727746933574</v>
      </c>
      <c r="P190" s="40" t="n">
        <f aca="false">IF(J190="","",MAX(0,J190-1.96*O190/100))</f>
        <v>0.368921459332259</v>
      </c>
      <c r="Q190" s="40" t="n">
        <f aca="false">IF(J190="","",MIN(1,J190+1.96*O190/100))</f>
        <v>0.51973473613022</v>
      </c>
      <c r="R190" s="32" t="str">
        <f aca="false">IF(L190="","",IF(ABS(L190)&lt;=O190,"Yes","No"))</f>
        <v>Yes</v>
      </c>
      <c r="S190" s="32" t="str">
        <f aca="false">IF(L190="","",IF(ABS(L190)&lt;=1.96*O190,"Yes","No"))</f>
        <v>Yes</v>
      </c>
      <c r="T190" s="59" t="n">
        <f aca="false">IF(D190="","",ROUND(SQRT(((D190+G190)*O190/100)^2+(J190*(D190+G190)*0.08345)^2),0))</f>
        <v>153</v>
      </c>
      <c r="U190" s="32"/>
    </row>
    <row r="191" customFormat="false" ht="15" hidden="false" customHeight="false" outlineLevel="0" collapsed="false">
      <c r="A191" s="32" t="s">
        <v>230</v>
      </c>
      <c r="B191" s="32" t="s">
        <v>383</v>
      </c>
      <c r="C191" s="32" t="s">
        <v>385</v>
      </c>
      <c r="D191" s="59" t="n">
        <v>937</v>
      </c>
      <c r="E191" s="59" t="n">
        <v>909</v>
      </c>
      <c r="F191" s="68" t="n">
        <f aca="false">IF(E191="","",D191-E191)</f>
        <v>28</v>
      </c>
      <c r="G191" s="59" t="n">
        <v>1434</v>
      </c>
      <c r="H191" s="59" t="n">
        <v>1417</v>
      </c>
      <c r="I191" s="68" t="n">
        <f aca="false">IF(H191="","",G191-H191)</f>
        <v>17</v>
      </c>
      <c r="J191" s="40" t="n">
        <f aca="false">IF(OR(D191="",D191+G191=0),"",D191/(D191+G191))</f>
        <v>0.395191902150991</v>
      </c>
      <c r="K191" s="40" t="n">
        <f aca="false">IF(E191="","",E191/(E191+H191))</f>
        <v>0.390799656061909</v>
      </c>
      <c r="L191" s="69" t="n">
        <f aca="false">IF(OR(K191="",J191=""),"",(J191-K191)*100)</f>
        <v>0.439224608908229</v>
      </c>
      <c r="M191" s="36" t="n">
        <v>3.63977796338662</v>
      </c>
      <c r="N191" s="36" t="n">
        <v>1.24641899187374</v>
      </c>
      <c r="O191" s="36" t="n">
        <f aca="false">SQRT(M191^2+N191^2)</f>
        <v>3.84727746933574</v>
      </c>
      <c r="P191" s="40" t="n">
        <f aca="false">IF(J191="","",MAX(0,J191-1.96*O191/100))</f>
        <v>0.319785263752011</v>
      </c>
      <c r="Q191" s="40" t="n">
        <f aca="false">IF(J191="","",MIN(1,J191+1.96*O191/100))</f>
        <v>0.470598540549972</v>
      </c>
      <c r="R191" s="32" t="str">
        <f aca="false">IF(L191="","",IF(ABS(L191)&lt;=O191,"Yes","No"))</f>
        <v>Yes</v>
      </c>
      <c r="S191" s="32" t="str">
        <f aca="false">IF(L191="","",IF(ABS(L191)&lt;=1.96*O191,"Yes","No"))</f>
        <v>Yes</v>
      </c>
      <c r="T191" s="59" t="n">
        <f aca="false">IF(D191="","",ROUND(SQRT(((D191+G191)*O191/100)^2+(J191*(D191+G191)*0.08345)^2),0))</f>
        <v>120</v>
      </c>
      <c r="U191" s="32"/>
    </row>
    <row r="192" customFormat="false" ht="15" hidden="false" customHeight="false" outlineLevel="0" collapsed="false">
      <c r="A192" s="32" t="s">
        <v>230</v>
      </c>
      <c r="B192" s="32" t="s">
        <v>386</v>
      </c>
      <c r="C192" s="32" t="s">
        <v>387</v>
      </c>
      <c r="D192" s="59" t="n">
        <v>965</v>
      </c>
      <c r="E192" s="59" t="n">
        <v>969</v>
      </c>
      <c r="F192" s="68" t="n">
        <f aca="false">IF(E192="","",D192-E192)</f>
        <v>-4</v>
      </c>
      <c r="G192" s="59" t="n">
        <v>1097</v>
      </c>
      <c r="H192" s="59" t="n">
        <v>1077</v>
      </c>
      <c r="I192" s="68" t="n">
        <f aca="false">IF(H192="","",G192-H192)</f>
        <v>20</v>
      </c>
      <c r="J192" s="40" t="n">
        <f aca="false">IF(OR(D192="",D192+G192=0),"",D192/(D192+G192))</f>
        <v>0.467992240543162</v>
      </c>
      <c r="K192" s="40" t="n">
        <f aca="false">IF(E192="","",E192/(E192+H192))</f>
        <v>0.473607038123167</v>
      </c>
      <c r="L192" s="69" t="n">
        <f aca="false">IF(OR(K192="",J192=""),"",(J192-K192)*100)</f>
        <v>-0.561479758000522</v>
      </c>
      <c r="M192" s="36" t="n">
        <v>3.63977796338662</v>
      </c>
      <c r="N192" s="36" t="n">
        <v>1.24641899187374</v>
      </c>
      <c r="O192" s="36" t="n">
        <f aca="false">SQRT(M192^2+N192^2)</f>
        <v>3.84727746933574</v>
      </c>
      <c r="P192" s="40" t="n">
        <f aca="false">IF(J192="","",MAX(0,J192-1.96*O192/100))</f>
        <v>0.392585602144182</v>
      </c>
      <c r="Q192" s="40" t="n">
        <f aca="false">IF(J192="","",MIN(1,J192+1.96*O192/100))</f>
        <v>0.543398878942142</v>
      </c>
      <c r="R192" s="32" t="str">
        <f aca="false">IF(L192="","",IF(ABS(L192)&lt;=O192,"Yes","No"))</f>
        <v>Yes</v>
      </c>
      <c r="S192" s="32" t="str">
        <f aca="false">IF(L192="","",IF(ABS(L192)&lt;=1.96*O192,"Yes","No"))</f>
        <v>Yes</v>
      </c>
      <c r="T192" s="59" t="n">
        <f aca="false">IF(D192="","",ROUND(SQRT(((D192+G192)*O192/100)^2+(J192*(D192+G192)*0.08345)^2),0))</f>
        <v>113</v>
      </c>
      <c r="U192" s="32"/>
    </row>
    <row r="193" customFormat="false" ht="15" hidden="false" customHeight="false" outlineLevel="0" collapsed="false">
      <c r="A193" s="32" t="s">
        <v>230</v>
      </c>
      <c r="B193" s="32" t="s">
        <v>386</v>
      </c>
      <c r="C193" s="32" t="s">
        <v>388</v>
      </c>
      <c r="D193" s="59" t="n">
        <v>680</v>
      </c>
      <c r="E193" s="59" t="n">
        <v>635</v>
      </c>
      <c r="F193" s="68" t="n">
        <f aca="false">IF(E193="","",D193-E193)</f>
        <v>45</v>
      </c>
      <c r="G193" s="59" t="n">
        <v>804</v>
      </c>
      <c r="H193" s="59" t="n">
        <v>829</v>
      </c>
      <c r="I193" s="68" t="n">
        <f aca="false">IF(H193="","",G193-H193)</f>
        <v>-25</v>
      </c>
      <c r="J193" s="40" t="n">
        <f aca="false">IF(OR(D193="",D193+G193=0),"",D193/(D193+G193))</f>
        <v>0.45822102425876</v>
      </c>
      <c r="K193" s="40" t="n">
        <f aca="false">IF(E193="","",E193/(E193+H193))</f>
        <v>0.433743169398907</v>
      </c>
      <c r="L193" s="69" t="n">
        <f aca="false">IF(OR(K193="",J193=""),"",(J193-K193)*100)</f>
        <v>2.4477854859853</v>
      </c>
      <c r="M193" s="36" t="n">
        <v>3.63977796338662</v>
      </c>
      <c r="N193" s="36" t="n">
        <v>1.24641899187374</v>
      </c>
      <c r="O193" s="36" t="n">
        <f aca="false">SQRT(M193^2+N193^2)</f>
        <v>3.84727746933574</v>
      </c>
      <c r="P193" s="40" t="n">
        <f aca="false">IF(J193="","",MAX(0,J193-1.96*O193/100))</f>
        <v>0.38281438585978</v>
      </c>
      <c r="Q193" s="40" t="n">
        <f aca="false">IF(J193="","",MIN(1,J193+1.96*O193/100))</f>
        <v>0.533627662657741</v>
      </c>
      <c r="R193" s="32" t="str">
        <f aca="false">IF(L193="","",IF(ABS(L193)&lt;=O193,"Yes","No"))</f>
        <v>Yes</v>
      </c>
      <c r="S193" s="32" t="str">
        <f aca="false">IF(L193="","",IF(ABS(L193)&lt;=1.96*O193,"Yes","No"))</f>
        <v>Yes</v>
      </c>
      <c r="T193" s="59" t="n">
        <f aca="false">IF(D193="","",ROUND(SQRT(((D193+G193)*O193/100)^2+(J193*(D193+G193)*0.08345)^2),0))</f>
        <v>80</v>
      </c>
      <c r="U193" s="32"/>
    </row>
    <row r="194" customFormat="false" ht="15" hidden="false" customHeight="false" outlineLevel="0" collapsed="false">
      <c r="A194" s="32" t="s">
        <v>230</v>
      </c>
      <c r="B194" s="32" t="s">
        <v>386</v>
      </c>
      <c r="C194" s="32" t="s">
        <v>389</v>
      </c>
      <c r="D194" s="59" t="n">
        <v>500</v>
      </c>
      <c r="E194" s="59" t="n">
        <v>512</v>
      </c>
      <c r="F194" s="68" t="n">
        <f aca="false">IF(E194="","",D194-E194)</f>
        <v>-12</v>
      </c>
      <c r="G194" s="59" t="n">
        <v>628</v>
      </c>
      <c r="H194" s="59" t="n">
        <v>586</v>
      </c>
      <c r="I194" s="68" t="n">
        <f aca="false">IF(H194="","",G194-H194)</f>
        <v>42</v>
      </c>
      <c r="J194" s="40" t="n">
        <f aca="false">IF(OR(D194="",D194+G194=0),"",D194/(D194+G194))</f>
        <v>0.443262411347518</v>
      </c>
      <c r="K194" s="40" t="n">
        <f aca="false">IF(E194="","",E194/(E194+H194))</f>
        <v>0.466302367941712</v>
      </c>
      <c r="L194" s="69" t="n">
        <f aca="false">IF(OR(K194="",J194=""),"",(J194-K194)*100)</f>
        <v>-2.30399565941945</v>
      </c>
      <c r="M194" s="36" t="n">
        <v>3.72127001395338</v>
      </c>
      <c r="N194" s="36" t="n">
        <v>1.24641899187374</v>
      </c>
      <c r="O194" s="36" t="n">
        <f aca="false">SQRT(M194^2+N194^2)</f>
        <v>3.92446312507229</v>
      </c>
      <c r="P194" s="40" t="n">
        <f aca="false">IF(J194="","",MAX(0,J194-1.96*O194/100))</f>
        <v>0.366342934096101</v>
      </c>
      <c r="Q194" s="40" t="n">
        <f aca="false">IF(J194="","",MIN(1,J194+1.96*O194/100))</f>
        <v>0.520181888598935</v>
      </c>
      <c r="R194" s="32" t="str">
        <f aca="false">IF(L194="","",IF(ABS(L194)&lt;=O194,"Yes","No"))</f>
        <v>Yes</v>
      </c>
      <c r="S194" s="32" t="str">
        <f aca="false">IF(L194="","",IF(ABS(L194)&lt;=1.96*O194,"Yes","No"))</f>
        <v>Yes</v>
      </c>
      <c r="T194" s="59" t="n">
        <f aca="false">IF(D194="","",ROUND(SQRT(((D194+G194)*O194/100)^2+(J194*(D194+G194)*0.09175)^2),0))</f>
        <v>64</v>
      </c>
      <c r="U194" s="32"/>
    </row>
    <row r="195" customFormat="false" ht="15" hidden="false" customHeight="false" outlineLevel="0" collapsed="false">
      <c r="A195" s="32" t="s">
        <v>230</v>
      </c>
      <c r="B195" s="32" t="s">
        <v>386</v>
      </c>
      <c r="C195" s="32" t="s">
        <v>390</v>
      </c>
      <c r="D195" s="59" t="n">
        <v>1405</v>
      </c>
      <c r="E195" s="59" t="n">
        <v>1467</v>
      </c>
      <c r="F195" s="68" t="n">
        <f aca="false">IF(E195="","",D195-E195)</f>
        <v>-62</v>
      </c>
      <c r="G195" s="59" t="n">
        <v>1767</v>
      </c>
      <c r="H195" s="59" t="n">
        <v>1737</v>
      </c>
      <c r="I195" s="68" t="n">
        <f aca="false">IF(H195="","",G195-H195)</f>
        <v>30</v>
      </c>
      <c r="J195" s="40" t="n">
        <f aca="false">IF(OR(D195="",D195+G195=0),"",D195/(D195+G195))</f>
        <v>0.442938209331652</v>
      </c>
      <c r="K195" s="40" t="n">
        <f aca="false">IF(E195="","",E195/(E195+H195))</f>
        <v>0.457865168539326</v>
      </c>
      <c r="L195" s="69" t="n">
        <f aca="false">IF(OR(K195="",J195=""),"",(J195-K195)*100)</f>
        <v>-1.49269592076739</v>
      </c>
      <c r="M195" s="36" t="n">
        <v>3.63977796338662</v>
      </c>
      <c r="N195" s="36" t="n">
        <v>1.24641899187374</v>
      </c>
      <c r="O195" s="36" t="n">
        <f aca="false">SQRT(M195^2+N195^2)</f>
        <v>3.84727746933574</v>
      </c>
      <c r="P195" s="40" t="n">
        <f aca="false">IF(J195="","",MAX(0,J195-1.96*O195/100))</f>
        <v>0.367531570932672</v>
      </c>
      <c r="Q195" s="40" t="n">
        <f aca="false">IF(J195="","",MIN(1,J195+1.96*O195/100))</f>
        <v>0.518344847730632</v>
      </c>
      <c r="R195" s="32" t="str">
        <f aca="false">IF(L195="","",IF(ABS(L195)&lt;=O195,"Yes","No"))</f>
        <v>Yes</v>
      </c>
      <c r="S195" s="32" t="str">
        <f aca="false">IF(L195="","",IF(ABS(L195)&lt;=1.96*O195,"Yes","No"))</f>
        <v>Yes</v>
      </c>
      <c r="T195" s="59" t="n">
        <f aca="false">IF(D195="","",ROUND(SQRT(((D195+G195)*O195/100)^2+(J195*(D195+G195)*0.08345)^2),0))</f>
        <v>169</v>
      </c>
      <c r="U195" s="32"/>
    </row>
    <row r="196" customFormat="false" ht="15" hidden="false" customHeight="false" outlineLevel="0" collapsed="false">
      <c r="A196" s="32" t="s">
        <v>230</v>
      </c>
      <c r="B196" s="32" t="s">
        <v>386</v>
      </c>
      <c r="C196" s="32" t="s">
        <v>391</v>
      </c>
      <c r="D196" s="59" t="n">
        <v>582</v>
      </c>
      <c r="E196" s="59" t="n">
        <v>632</v>
      </c>
      <c r="F196" s="68" t="n">
        <f aca="false">IF(E196="","",D196-E196)</f>
        <v>-50</v>
      </c>
      <c r="G196" s="59" t="n">
        <v>710</v>
      </c>
      <c r="H196" s="59" t="n">
        <v>705</v>
      </c>
      <c r="I196" s="68" t="n">
        <f aca="false">IF(H196="","",G196-H196)</f>
        <v>5</v>
      </c>
      <c r="J196" s="40" t="n">
        <f aca="false">IF(OR(D196="",D196+G196=0),"",D196/(D196+G196))</f>
        <v>0.45046439628483</v>
      </c>
      <c r="K196" s="40" t="n">
        <f aca="false">IF(E196="","",E196/(E196+H196))</f>
        <v>0.472700074794316</v>
      </c>
      <c r="L196" s="69" t="n">
        <f aca="false">IF(OR(K196="",J196=""),"",(J196-K196)*100)</f>
        <v>-2.22356785094859</v>
      </c>
      <c r="M196" s="36" t="n">
        <v>3.63977796338662</v>
      </c>
      <c r="N196" s="36" t="n">
        <v>1.24641899187374</v>
      </c>
      <c r="O196" s="36" t="n">
        <f aca="false">SQRT(M196^2+N196^2)</f>
        <v>3.84727746933574</v>
      </c>
      <c r="P196" s="40" t="n">
        <f aca="false">IF(J196="","",MAX(0,J196-1.96*O196/100))</f>
        <v>0.375057757885849</v>
      </c>
      <c r="Q196" s="40" t="n">
        <f aca="false">IF(J196="","",MIN(1,J196+1.96*O196/100))</f>
        <v>0.52587103468381</v>
      </c>
      <c r="R196" s="32" t="str">
        <f aca="false">IF(L196="","",IF(ABS(L196)&lt;=O196,"Yes","No"))</f>
        <v>Yes</v>
      </c>
      <c r="S196" s="32" t="str">
        <f aca="false">IF(L196="","",IF(ABS(L196)&lt;=1.96*O196,"Yes","No"))</f>
        <v>Yes</v>
      </c>
      <c r="T196" s="59" t="n">
        <f aca="false">IF(D196="","",ROUND(SQRT(((D196+G196)*O196/100)^2+(J196*(D196+G196)*0.08345)^2),0))</f>
        <v>69</v>
      </c>
      <c r="U196" s="32"/>
    </row>
    <row r="197" customFormat="false" ht="15" hidden="false" customHeight="false" outlineLevel="0" collapsed="false">
      <c r="A197" s="32" t="s">
        <v>230</v>
      </c>
      <c r="B197" s="32" t="s">
        <v>386</v>
      </c>
      <c r="C197" s="32" t="s">
        <v>392</v>
      </c>
      <c r="D197" s="59" t="n">
        <v>602</v>
      </c>
      <c r="E197" s="59" t="n">
        <v>621</v>
      </c>
      <c r="F197" s="68" t="n">
        <f aca="false">IF(E197="","",D197-E197)</f>
        <v>-19</v>
      </c>
      <c r="G197" s="59" t="n">
        <v>585</v>
      </c>
      <c r="H197" s="59" t="n">
        <v>589</v>
      </c>
      <c r="I197" s="68" t="n">
        <f aca="false">IF(H197="","",G197-H197)</f>
        <v>-4</v>
      </c>
      <c r="J197" s="40" t="n">
        <f aca="false">IF(OR(D197="",D197+G197=0),"",D197/(D197+G197))</f>
        <v>0.507160909856782</v>
      </c>
      <c r="K197" s="40" t="n">
        <f aca="false">IF(E197="","",E197/(E197+H197))</f>
        <v>0.513223140495868</v>
      </c>
      <c r="L197" s="69" t="n">
        <f aca="false">IF(OR(K197="",J197=""),"",(J197-K197)*100)</f>
        <v>-0.606223063908606</v>
      </c>
      <c r="M197" s="36" t="n">
        <v>3.63977796338662</v>
      </c>
      <c r="N197" s="36" t="n">
        <v>1.24641899187374</v>
      </c>
      <c r="O197" s="36" t="n">
        <f aca="false">SQRT(M197^2+N197^2)</f>
        <v>3.84727746933574</v>
      </c>
      <c r="P197" s="40" t="n">
        <f aca="false">IF(J197="","",MAX(0,J197-1.96*O197/100))</f>
        <v>0.431754271457801</v>
      </c>
      <c r="Q197" s="40" t="n">
        <f aca="false">IF(J197="","",MIN(1,J197+1.96*O197/100))</f>
        <v>0.582567548255762</v>
      </c>
      <c r="R197" s="32" t="str">
        <f aca="false">IF(L197="","",IF(ABS(L197)&lt;=O197,"Yes","No"))</f>
        <v>Yes</v>
      </c>
      <c r="S197" s="32" t="str">
        <f aca="false">IF(L197="","",IF(ABS(L197)&lt;=1.96*O197,"Yes","No"))</f>
        <v>Yes</v>
      </c>
      <c r="T197" s="59" t="n">
        <f aca="false">IF(D197="","",ROUND(SQRT(((D197+G197)*O197/100)^2+(J197*(D197+G197)*0.08345)^2),0))</f>
        <v>68</v>
      </c>
      <c r="U197" s="32"/>
    </row>
    <row r="198" customFormat="false" ht="15" hidden="false" customHeight="false" outlineLevel="0" collapsed="false">
      <c r="A198" s="32" t="s">
        <v>230</v>
      </c>
      <c r="B198" s="32" t="s">
        <v>393</v>
      </c>
      <c r="C198" s="32" t="s">
        <v>394</v>
      </c>
      <c r="D198" s="59" t="n">
        <v>220</v>
      </c>
      <c r="E198" s="59" t="n">
        <v>217</v>
      </c>
      <c r="F198" s="68" t="n">
        <f aca="false">IF(E198="","",D198-E198)</f>
        <v>3</v>
      </c>
      <c r="G198" s="59" t="n">
        <v>500</v>
      </c>
      <c r="H198" s="59" t="n">
        <v>510</v>
      </c>
      <c r="I198" s="68" t="n">
        <f aca="false">IF(H198="","",G198-H198)</f>
        <v>-10</v>
      </c>
      <c r="J198" s="40" t="n">
        <f aca="false">IF(OR(D198="",D198+G198=0),"",D198/(D198+G198))</f>
        <v>0.305555555555556</v>
      </c>
      <c r="K198" s="40" t="n">
        <f aca="false">IF(E198="","",E198/(E198+H198))</f>
        <v>0.298486932599725</v>
      </c>
      <c r="L198" s="69" t="n">
        <f aca="false">IF(OR(K198="",J198=""),"",(J198-K198)*100)</f>
        <v>0.706862295583066</v>
      </c>
      <c r="M198" s="36" t="n">
        <v>4.76472965819998</v>
      </c>
      <c r="N198" s="36" t="n">
        <v>1.24641899187374</v>
      </c>
      <c r="O198" s="36" t="n">
        <f aca="false">SQRT(M198^2+N198^2)</f>
        <v>4.9250592909156</v>
      </c>
      <c r="P198" s="40" t="n">
        <f aca="false">IF(J198="","",MAX(0,J198-1.96*O198/100))</f>
        <v>0.20902439345361</v>
      </c>
      <c r="Q198" s="40" t="n">
        <f aca="false">IF(J198="","",MIN(1,J198+1.96*O198/100))</f>
        <v>0.402086717657501</v>
      </c>
      <c r="R198" s="32" t="str">
        <f aca="false">IF(L198="","",IF(ABS(L198)&lt;=O198,"Yes","No"))</f>
        <v>Yes</v>
      </c>
      <c r="S198" s="32" t="str">
        <f aca="false">IF(L198="","",IF(ABS(L198)&lt;=1.96*O198,"Yes","No"))</f>
        <v>Yes</v>
      </c>
      <c r="T198" s="59" t="n">
        <f aca="false">IF(D198="","",ROUND(SQRT(((D198+G198)*O198/100)^2+(J198*(D198+G198)*0.15591)^2),0))</f>
        <v>49</v>
      </c>
      <c r="U198" s="32"/>
    </row>
    <row r="199" customFormat="false" ht="15" hidden="false" customHeight="false" outlineLevel="0" collapsed="false">
      <c r="A199" s="32" t="s">
        <v>230</v>
      </c>
      <c r="B199" s="32" t="s">
        <v>393</v>
      </c>
      <c r="C199" s="32" t="s">
        <v>395</v>
      </c>
      <c r="D199" s="59" t="n">
        <v>858</v>
      </c>
      <c r="E199" s="59" t="n">
        <v>805</v>
      </c>
      <c r="F199" s="68" t="n">
        <f aca="false">IF(E199="","",D199-E199)</f>
        <v>53</v>
      </c>
      <c r="G199" s="59" t="n">
        <v>1605</v>
      </c>
      <c r="H199" s="59" t="n">
        <v>1646</v>
      </c>
      <c r="I199" s="68" t="n">
        <f aca="false">IF(H199="","",G199-H199)</f>
        <v>-41</v>
      </c>
      <c r="J199" s="40" t="n">
        <f aca="false">IF(OR(D199="",D199+G199=0),"",D199/(D199+G199))</f>
        <v>0.348355663824604</v>
      </c>
      <c r="K199" s="40" t="n">
        <f aca="false">IF(E199="","",E199/(E199+H199))</f>
        <v>0.32843737250102</v>
      </c>
      <c r="L199" s="69" t="n">
        <f aca="false">IF(OR(K199="",J199=""),"",(J199-K199)*100)</f>
        <v>1.99182913235841</v>
      </c>
      <c r="M199" s="36" t="n">
        <v>3.63977796338662</v>
      </c>
      <c r="N199" s="36" t="n">
        <v>1.24641899187374</v>
      </c>
      <c r="O199" s="36" t="n">
        <f aca="false">SQRT(M199^2+N199^2)</f>
        <v>3.84727746933574</v>
      </c>
      <c r="P199" s="40" t="n">
        <f aca="false">IF(J199="","",MAX(0,J199-1.96*O199/100))</f>
        <v>0.272949025425624</v>
      </c>
      <c r="Q199" s="40" t="n">
        <f aca="false">IF(J199="","",MIN(1,J199+1.96*O199/100))</f>
        <v>0.423762302223585</v>
      </c>
      <c r="R199" s="32" t="str">
        <f aca="false">IF(L199="","",IF(ABS(L199)&lt;=O199,"Yes","No"))</f>
        <v>Yes</v>
      </c>
      <c r="S199" s="32" t="str">
        <f aca="false">IF(L199="","",IF(ABS(L199)&lt;=1.96*O199,"Yes","No"))</f>
        <v>Yes</v>
      </c>
      <c r="T199" s="59" t="n">
        <f aca="false">IF(D199="","",ROUND(SQRT(((D199+G199)*O199/100)^2+(J199*(D199+G199)*0.08345)^2),0))</f>
        <v>119</v>
      </c>
      <c r="U199" s="32"/>
    </row>
    <row r="200" customFormat="false" ht="15" hidden="false" customHeight="false" outlineLevel="0" collapsed="false">
      <c r="A200" s="32" t="s">
        <v>230</v>
      </c>
      <c r="B200" s="32" t="s">
        <v>393</v>
      </c>
      <c r="C200" s="32" t="s">
        <v>396</v>
      </c>
      <c r="D200" s="59" t="n">
        <v>193</v>
      </c>
      <c r="E200" s="59" t="n">
        <v>210</v>
      </c>
      <c r="F200" s="68" t="n">
        <f aca="false">IF(E200="","",D200-E200)</f>
        <v>-17</v>
      </c>
      <c r="G200" s="59" t="n">
        <v>434</v>
      </c>
      <c r="H200" s="59" t="n">
        <v>424</v>
      </c>
      <c r="I200" s="68" t="n">
        <f aca="false">IF(H200="","",G200-H200)</f>
        <v>10</v>
      </c>
      <c r="J200" s="40" t="n">
        <f aca="false">IF(OR(D200="",D200+G200=0),"",D200/(D200+G200))</f>
        <v>0.307814992025518</v>
      </c>
      <c r="K200" s="40" t="n">
        <f aca="false">IF(E200="","",E200/(E200+H200))</f>
        <v>0.331230283911672</v>
      </c>
      <c r="L200" s="69" t="n">
        <f aca="false">IF(OR(K200="",J200=""),"",(J200-K200)*100)</f>
        <v>-2.34152918861536</v>
      </c>
      <c r="M200" s="36" t="n">
        <v>4.76472965819998</v>
      </c>
      <c r="N200" s="36" t="n">
        <v>1.24641899187374</v>
      </c>
      <c r="O200" s="36" t="n">
        <f aca="false">SQRT(M200^2+N200^2)</f>
        <v>4.9250592909156</v>
      </c>
      <c r="P200" s="40" t="n">
        <f aca="false">IF(J200="","",MAX(0,J200-1.96*O200/100))</f>
        <v>0.211283829923573</v>
      </c>
      <c r="Q200" s="40" t="n">
        <f aca="false">IF(J200="","",MIN(1,J200+1.96*O200/100))</f>
        <v>0.404346154127464</v>
      </c>
      <c r="R200" s="32" t="str">
        <f aca="false">IF(L200="","",IF(ABS(L200)&lt;=O200,"Yes","No"))</f>
        <v>Yes</v>
      </c>
      <c r="S200" s="32" t="str">
        <f aca="false">IF(L200="","",IF(ABS(L200)&lt;=1.96*O200,"Yes","No"))</f>
        <v>Yes</v>
      </c>
      <c r="T200" s="59" t="n">
        <f aca="false">IF(D200="","",ROUND(SQRT(((D200+G200)*O200/100)^2+(J200*(D200+G200)*0.15591)^2),0))</f>
        <v>43</v>
      </c>
      <c r="U200" s="32"/>
    </row>
    <row r="201" customFormat="false" ht="15" hidden="false" customHeight="false" outlineLevel="0" collapsed="false">
      <c r="A201" s="32" t="s">
        <v>230</v>
      </c>
      <c r="B201" s="32" t="s">
        <v>397</v>
      </c>
      <c r="C201" s="32" t="s">
        <v>397</v>
      </c>
      <c r="D201" s="59" t="n">
        <v>1055</v>
      </c>
      <c r="E201" s="59" t="n">
        <v>1075</v>
      </c>
      <c r="F201" s="68" t="n">
        <f aca="false">IF(E201="","",D201-E201)</f>
        <v>-20</v>
      </c>
      <c r="G201" s="59" t="n">
        <v>2170</v>
      </c>
      <c r="H201" s="59" t="n">
        <v>2161</v>
      </c>
      <c r="I201" s="68" t="n">
        <f aca="false">IF(H201="","",G201-H201)</f>
        <v>9</v>
      </c>
      <c r="J201" s="40" t="n">
        <f aca="false">IF(OR(D201="",D201+G201=0),"",D201/(D201+G201))</f>
        <v>0.327131782945736</v>
      </c>
      <c r="K201" s="40" t="n">
        <f aca="false">IF(E201="","",E201/(E201+H201))</f>
        <v>0.332200247218789</v>
      </c>
      <c r="L201" s="69" t="n">
        <f aca="false">IF(OR(K201="",J201=""),"",(J201-K201)*100)</f>
        <v>-0.506846427305219</v>
      </c>
      <c r="M201" s="36" t="n">
        <v>3.63977796338662</v>
      </c>
      <c r="N201" s="36" t="n">
        <v>1.24641899187374</v>
      </c>
      <c r="O201" s="36" t="n">
        <f aca="false">SQRT(M201^2+N201^2)</f>
        <v>3.84727746933574</v>
      </c>
      <c r="P201" s="40" t="n">
        <f aca="false">IF(J201="","",MAX(0,J201-1.96*O201/100))</f>
        <v>0.251725144546756</v>
      </c>
      <c r="Q201" s="40" t="n">
        <f aca="false">IF(J201="","",MIN(1,J201+1.96*O201/100))</f>
        <v>0.402538421344717</v>
      </c>
      <c r="R201" s="32" t="str">
        <f aca="false">IF(L201="","",IF(ABS(L201)&lt;=O201,"Yes","No"))</f>
        <v>Yes</v>
      </c>
      <c r="S201" s="32" t="str">
        <f aca="false">IF(L201="","",IF(ABS(L201)&lt;=1.96*O201,"Yes","No"))</f>
        <v>Yes</v>
      </c>
      <c r="T201" s="59" t="n">
        <f aca="false">IF(D201="","",ROUND(SQRT(((D201+G201)*O201/100)^2+(J201*(D201+G201)*0.08345)^2),0))</f>
        <v>152</v>
      </c>
      <c r="U201" s="32"/>
    </row>
    <row r="202" customFormat="false" ht="15" hidden="false" customHeight="false" outlineLevel="0" collapsed="false">
      <c r="A202" s="32" t="s">
        <v>230</v>
      </c>
      <c r="B202" s="32" t="s">
        <v>398</v>
      </c>
      <c r="C202" s="32" t="s">
        <v>399</v>
      </c>
      <c r="D202" s="59" t="n">
        <v>765</v>
      </c>
      <c r="E202" s="59" t="n">
        <v>710</v>
      </c>
      <c r="F202" s="68" t="n">
        <f aca="false">IF(E202="","",D202-E202)</f>
        <v>55</v>
      </c>
      <c r="G202" s="59" t="n">
        <v>880</v>
      </c>
      <c r="H202" s="59" t="n">
        <v>924</v>
      </c>
      <c r="I202" s="68" t="n">
        <f aca="false">IF(H202="","",G202-H202)</f>
        <v>-44</v>
      </c>
      <c r="J202" s="40" t="n">
        <f aca="false">IF(OR(D202="",D202+G202=0),"",D202/(D202+G202))</f>
        <v>0.465045592705167</v>
      </c>
      <c r="K202" s="40" t="n">
        <f aca="false">IF(E202="","",E202/(E202+H202))</f>
        <v>0.434516523867809</v>
      </c>
      <c r="L202" s="69" t="n">
        <f aca="false">IF(OR(K202="",J202=""),"",(J202-K202)*100)</f>
        <v>3.05290688373581</v>
      </c>
      <c r="M202" s="36" t="n">
        <v>3.63977796338662</v>
      </c>
      <c r="N202" s="36" t="n">
        <v>1.24641899187374</v>
      </c>
      <c r="O202" s="36" t="n">
        <f aca="false">SQRT(M202^2+N202^2)</f>
        <v>3.84727746933574</v>
      </c>
      <c r="P202" s="40" t="n">
        <f aca="false">IF(J202="","",MAX(0,J202-1.96*O202/100))</f>
        <v>0.389638954306187</v>
      </c>
      <c r="Q202" s="40" t="n">
        <f aca="false">IF(J202="","",MIN(1,J202+1.96*O202/100))</f>
        <v>0.540452231104148</v>
      </c>
      <c r="R202" s="32" t="str">
        <f aca="false">IF(L202="","",IF(ABS(L202)&lt;=O202,"Yes","No"))</f>
        <v>Yes</v>
      </c>
      <c r="S202" s="32" t="str">
        <f aca="false">IF(L202="","",IF(ABS(L202)&lt;=1.96*O202,"Yes","No"))</f>
        <v>Yes</v>
      </c>
      <c r="T202" s="59" t="n">
        <f aca="false">IF(D202="","",ROUND(SQRT(((D202+G202)*O202/100)^2+(J202*(D202+G202)*0.08345)^2),0))</f>
        <v>90</v>
      </c>
      <c r="U202" s="32"/>
    </row>
    <row r="203" customFormat="false" ht="15" hidden="false" customHeight="false" outlineLevel="0" collapsed="false">
      <c r="A203" s="32" t="s">
        <v>230</v>
      </c>
      <c r="B203" s="32" t="s">
        <v>398</v>
      </c>
      <c r="C203" s="32" t="s">
        <v>400</v>
      </c>
      <c r="D203" s="59" t="n">
        <v>667</v>
      </c>
      <c r="E203" s="59" t="n">
        <v>632</v>
      </c>
      <c r="F203" s="68" t="n">
        <f aca="false">IF(E203="","",D203-E203)</f>
        <v>35</v>
      </c>
      <c r="G203" s="59" t="n">
        <v>624</v>
      </c>
      <c r="H203" s="59" t="n">
        <v>689</v>
      </c>
      <c r="I203" s="68" t="n">
        <f aca="false">IF(H203="","",G203-H203)</f>
        <v>-65</v>
      </c>
      <c r="J203" s="40" t="n">
        <f aca="false">IF(OR(D203="",D203+G203=0),"",D203/(D203+G203))</f>
        <v>0.516653756777692</v>
      </c>
      <c r="K203" s="40" t="n">
        <f aca="false">IF(E203="","",E203/(E203+H203))</f>
        <v>0.478425435276306</v>
      </c>
      <c r="L203" s="69" t="n">
        <f aca="false">IF(OR(K203="",J203=""),"",(J203-K203)*100)</f>
        <v>3.82283215013859</v>
      </c>
      <c r="M203" s="36" t="n">
        <v>3.63977796338662</v>
      </c>
      <c r="N203" s="36" t="n">
        <v>1.24641899187374</v>
      </c>
      <c r="O203" s="36" t="n">
        <f aca="false">SQRT(M203^2+N203^2)</f>
        <v>3.84727746933574</v>
      </c>
      <c r="P203" s="40" t="n">
        <f aca="false">IF(J203="","",MAX(0,J203-1.96*O203/100))</f>
        <v>0.441247118378711</v>
      </c>
      <c r="Q203" s="40" t="n">
        <f aca="false">IF(J203="","",MIN(1,J203+1.96*O203/100))</f>
        <v>0.592060395176672</v>
      </c>
      <c r="R203" s="32" t="str">
        <f aca="false">IF(L203="","",IF(ABS(L203)&lt;=O203,"Yes","No"))</f>
        <v>Yes</v>
      </c>
      <c r="S203" s="32" t="str">
        <f aca="false">IF(L203="","",IF(ABS(L203)&lt;=1.96*O203,"Yes","No"))</f>
        <v>Yes</v>
      </c>
      <c r="T203" s="59" t="n">
        <f aca="false">IF(D203="","",ROUND(SQRT(((D203+G203)*O203/100)^2+(J203*(D203+G203)*0.08345)^2),0))</f>
        <v>75</v>
      </c>
      <c r="U203" s="32"/>
    </row>
    <row r="204" customFormat="false" ht="15" hidden="false" customHeight="false" outlineLevel="0" collapsed="false">
      <c r="A204" s="32" t="s">
        <v>230</v>
      </c>
      <c r="B204" s="32" t="s">
        <v>398</v>
      </c>
      <c r="C204" s="32" t="s">
        <v>401</v>
      </c>
      <c r="D204" s="59" t="n">
        <v>803</v>
      </c>
      <c r="E204" s="59" t="n">
        <v>820</v>
      </c>
      <c r="F204" s="68" t="n">
        <f aca="false">IF(E204="","",D204-E204)</f>
        <v>-17</v>
      </c>
      <c r="G204" s="59" t="n">
        <v>557</v>
      </c>
      <c r="H204" s="59" t="n">
        <v>554</v>
      </c>
      <c r="I204" s="68" t="n">
        <f aca="false">IF(H204="","",G204-H204)</f>
        <v>3</v>
      </c>
      <c r="J204" s="40" t="n">
        <f aca="false">IF(OR(D204="",D204+G204=0),"",D204/(D204+G204))</f>
        <v>0.590441176470588</v>
      </c>
      <c r="K204" s="40" t="n">
        <f aca="false">IF(E204="","",E204/(E204+H204))</f>
        <v>0.596797671033479</v>
      </c>
      <c r="L204" s="69" t="n">
        <f aca="false">IF(OR(K204="",J204=""),"",(J204-K204)*100)</f>
        <v>-0.635649456289067</v>
      </c>
      <c r="M204" s="36" t="n">
        <v>3.63977796338662</v>
      </c>
      <c r="N204" s="36" t="n">
        <v>1.24641899187374</v>
      </c>
      <c r="O204" s="36" t="n">
        <f aca="false">SQRT(M204^2+N204^2)</f>
        <v>3.84727746933574</v>
      </c>
      <c r="P204" s="40" t="n">
        <f aca="false">IF(J204="","",MAX(0,J204-1.96*O204/100))</f>
        <v>0.515034538071608</v>
      </c>
      <c r="Q204" s="40" t="n">
        <f aca="false">IF(J204="","",MIN(1,J204+1.96*O204/100))</f>
        <v>0.665847814869569</v>
      </c>
      <c r="R204" s="32" t="str">
        <f aca="false">IF(L204="","",IF(ABS(L204)&lt;=O204,"Yes","No"))</f>
        <v>Yes</v>
      </c>
      <c r="S204" s="32" t="str">
        <f aca="false">IF(L204="","",IF(ABS(L204)&lt;=1.96*O204,"Yes","No"))</f>
        <v>Yes</v>
      </c>
      <c r="T204" s="59" t="n">
        <f aca="false">IF(D204="","",ROUND(SQRT(((D204+G204)*O204/100)^2+(J204*(D204+G204)*0.08345)^2),0))</f>
        <v>85</v>
      </c>
      <c r="U204" s="32"/>
    </row>
    <row r="205" customFormat="false" ht="15" hidden="false" customHeight="false" outlineLevel="0" collapsed="false">
      <c r="A205" s="32" t="s">
        <v>230</v>
      </c>
      <c r="B205" s="32" t="s">
        <v>398</v>
      </c>
      <c r="C205" s="32" t="s">
        <v>402</v>
      </c>
      <c r="D205" s="59" t="n">
        <v>867</v>
      </c>
      <c r="E205" s="59" t="n">
        <v>919</v>
      </c>
      <c r="F205" s="68" t="n">
        <f aca="false">IF(E205="","",D205-E205)</f>
        <v>-52</v>
      </c>
      <c r="G205" s="59" t="n">
        <v>544</v>
      </c>
      <c r="H205" s="59" t="n">
        <v>542</v>
      </c>
      <c r="I205" s="68" t="n">
        <f aca="false">IF(H205="","",G205-H205)</f>
        <v>2</v>
      </c>
      <c r="J205" s="40" t="n">
        <f aca="false">IF(OR(D205="",D205+G205=0),"",D205/(D205+G205))</f>
        <v>0.614457831325301</v>
      </c>
      <c r="K205" s="40" t="n">
        <f aca="false">IF(E205="","",E205/(E205+H205))</f>
        <v>0.6290212183436</v>
      </c>
      <c r="L205" s="69" t="n">
        <f aca="false">IF(OR(K205="",J205=""),"",(J205-K205)*100)</f>
        <v>-1.45633870182991</v>
      </c>
      <c r="M205" s="36" t="n">
        <v>3.63977796338662</v>
      </c>
      <c r="N205" s="36" t="n">
        <v>1.24641899187374</v>
      </c>
      <c r="O205" s="36" t="n">
        <f aca="false">SQRT(M205^2+N205^2)</f>
        <v>3.84727746933574</v>
      </c>
      <c r="P205" s="40" t="n">
        <f aca="false">IF(J205="","",MAX(0,J205-1.96*O205/100))</f>
        <v>0.539051192926321</v>
      </c>
      <c r="Q205" s="40" t="n">
        <f aca="false">IF(J205="","",MIN(1,J205+1.96*O205/100))</f>
        <v>0.689864469724282</v>
      </c>
      <c r="R205" s="32" t="str">
        <f aca="false">IF(L205="","",IF(ABS(L205)&lt;=O205,"Yes","No"))</f>
        <v>Yes</v>
      </c>
      <c r="S205" s="32" t="str">
        <f aca="false">IF(L205="","",IF(ABS(L205)&lt;=1.96*O205,"Yes","No"))</f>
        <v>Yes</v>
      </c>
      <c r="T205" s="59" t="n">
        <f aca="false">IF(D205="","",ROUND(SQRT(((D205+G205)*O205/100)^2+(J205*(D205+G205)*0.08345)^2),0))</f>
        <v>90</v>
      </c>
      <c r="U205" s="32"/>
    </row>
    <row r="206" customFormat="false" ht="15" hidden="false" customHeight="false" outlineLevel="0" collapsed="false">
      <c r="A206" s="32" t="s">
        <v>230</v>
      </c>
      <c r="B206" s="32" t="s">
        <v>398</v>
      </c>
      <c r="C206" s="32" t="s">
        <v>403</v>
      </c>
      <c r="D206" s="59" t="n">
        <v>327</v>
      </c>
      <c r="E206" s="59" t="n">
        <v>308</v>
      </c>
      <c r="F206" s="68" t="n">
        <f aca="false">IF(E206="","",D206-E206)</f>
        <v>19</v>
      </c>
      <c r="G206" s="59" t="n">
        <v>236</v>
      </c>
      <c r="H206" s="59" t="n">
        <v>263</v>
      </c>
      <c r="I206" s="68" t="n">
        <f aca="false">IF(H206="","",G206-H206)</f>
        <v>-27</v>
      </c>
      <c r="J206" s="40" t="n">
        <f aca="false">IF(OR(D206="",D206+G206=0),"",D206/(D206+G206))</f>
        <v>0.580817051509769</v>
      </c>
      <c r="K206" s="40" t="n">
        <f aca="false">IF(E206="","",E206/(E206+H206))</f>
        <v>0.539404553415061</v>
      </c>
      <c r="L206" s="69" t="n">
        <f aca="false">IF(OR(K206="",J206=""),"",(J206-K206)*100)</f>
        <v>4.14124980947078</v>
      </c>
      <c r="M206" s="36" t="n">
        <v>4.76472965819998</v>
      </c>
      <c r="N206" s="36" t="n">
        <v>1.24641899187374</v>
      </c>
      <c r="O206" s="36" t="n">
        <f aca="false">SQRT(M206^2+N206^2)</f>
        <v>4.9250592909156</v>
      </c>
      <c r="P206" s="40" t="n">
        <f aca="false">IF(J206="","",MAX(0,J206-1.96*O206/100))</f>
        <v>0.484285889407823</v>
      </c>
      <c r="Q206" s="40" t="n">
        <f aca="false">IF(J206="","",MIN(1,J206+1.96*O206/100))</f>
        <v>0.677348213611715</v>
      </c>
      <c r="R206" s="32" t="str">
        <f aca="false">IF(L206="","",IF(ABS(L206)&lt;=O206,"Yes","No"))</f>
        <v>Yes</v>
      </c>
      <c r="S206" s="32" t="str">
        <f aca="false">IF(L206="","",IF(ABS(L206)&lt;=1.96*O206,"Yes","No"))</f>
        <v>Yes</v>
      </c>
      <c r="T206" s="59" t="n">
        <f aca="false">IF(D206="","",ROUND(SQRT(((D206+G206)*O206/100)^2+(J206*(D206+G206)*0.15591)^2),0))</f>
        <v>58</v>
      </c>
      <c r="U206" s="32"/>
    </row>
    <row r="207" customFormat="false" ht="15" hidden="false" customHeight="false" outlineLevel="0" collapsed="false">
      <c r="A207" s="32" t="s">
        <v>230</v>
      </c>
      <c r="B207" s="32" t="s">
        <v>398</v>
      </c>
      <c r="C207" s="32" t="s">
        <v>404</v>
      </c>
      <c r="D207" s="59" t="n">
        <v>567</v>
      </c>
      <c r="E207" s="59" t="n">
        <v>602</v>
      </c>
      <c r="F207" s="68" t="n">
        <f aca="false">IF(E207="","",D207-E207)</f>
        <v>-35</v>
      </c>
      <c r="G207" s="59" t="n">
        <v>305</v>
      </c>
      <c r="H207" s="59" t="n">
        <v>269</v>
      </c>
      <c r="I207" s="68" t="n">
        <f aca="false">IF(H207="","",G207-H207)</f>
        <v>36</v>
      </c>
      <c r="J207" s="40" t="n">
        <f aca="false">IF(OR(D207="",D207+G207=0),"",D207/(D207+G207))</f>
        <v>0.650229357798165</v>
      </c>
      <c r="K207" s="40" t="n">
        <f aca="false">IF(E207="","",E207/(E207+H207))</f>
        <v>0.691159586681975</v>
      </c>
      <c r="L207" s="69" t="n">
        <f aca="false">IF(OR(K207="",J207=""),"",(J207-K207)*100)</f>
        <v>-4.09302288838096</v>
      </c>
      <c r="M207" s="36" t="n">
        <v>3.72127001395338</v>
      </c>
      <c r="N207" s="36" t="n">
        <v>1.24641899187374</v>
      </c>
      <c r="O207" s="36" t="n">
        <f aca="false">SQRT(M207^2+N207^2)</f>
        <v>3.92446312507229</v>
      </c>
      <c r="P207" s="40" t="n">
        <f aca="false">IF(J207="","",MAX(0,J207-1.96*O207/100))</f>
        <v>0.573309880546748</v>
      </c>
      <c r="Q207" s="40" t="n">
        <f aca="false">IF(J207="","",MIN(1,J207+1.96*O207/100))</f>
        <v>0.727148835049582</v>
      </c>
      <c r="R207" s="32" t="str">
        <f aca="false">IF(L207="","",IF(ABS(L207)&lt;=O207,"Yes","No"))</f>
        <v>No</v>
      </c>
      <c r="S207" s="32" t="str">
        <f aca="false">IF(L207="","",IF(ABS(L207)&lt;=1.96*O207,"Yes","No"))</f>
        <v>Yes</v>
      </c>
      <c r="T207" s="59" t="n">
        <f aca="false">IF(D207="","",ROUND(SQRT(((D207+G207)*O207/100)^2+(J207*(D207+G207)*0.09175)^2),0))</f>
        <v>62</v>
      </c>
      <c r="U207" s="32"/>
    </row>
    <row r="208" customFormat="false" ht="15" hidden="false" customHeight="false" outlineLevel="0" collapsed="false">
      <c r="A208" s="32" t="s">
        <v>230</v>
      </c>
      <c r="B208" s="32" t="s">
        <v>398</v>
      </c>
      <c r="C208" s="32" t="s">
        <v>405</v>
      </c>
      <c r="D208" s="59" t="n">
        <v>558</v>
      </c>
      <c r="E208" s="59" t="n">
        <v>512</v>
      </c>
      <c r="F208" s="68" t="n">
        <f aca="false">IF(E208="","",D208-E208)</f>
        <v>46</v>
      </c>
      <c r="G208" s="59" t="n">
        <v>444</v>
      </c>
      <c r="H208" s="59" t="n">
        <v>447</v>
      </c>
      <c r="I208" s="68" t="n">
        <f aca="false">IF(H208="","",G208-H208)</f>
        <v>-3</v>
      </c>
      <c r="J208" s="40" t="n">
        <f aca="false">IF(OR(D208="",D208+G208=0),"",D208/(D208+G208))</f>
        <v>0.55688622754491</v>
      </c>
      <c r="K208" s="40" t="n">
        <f aca="false">IF(E208="","",E208/(E208+H208))</f>
        <v>0.533889468196038</v>
      </c>
      <c r="L208" s="69" t="n">
        <f aca="false">IF(OR(K208="",J208=""),"",(J208-K208)*100)</f>
        <v>2.29967593488726</v>
      </c>
      <c r="M208" s="36" t="n">
        <v>3.72127001395338</v>
      </c>
      <c r="N208" s="36" t="n">
        <v>1.24641899187374</v>
      </c>
      <c r="O208" s="36" t="n">
        <f aca="false">SQRT(M208^2+N208^2)</f>
        <v>3.92446312507229</v>
      </c>
      <c r="P208" s="40" t="n">
        <f aca="false">IF(J208="","",MAX(0,J208-1.96*O208/100))</f>
        <v>0.479966750293493</v>
      </c>
      <c r="Q208" s="40" t="n">
        <f aca="false">IF(J208="","",MIN(1,J208+1.96*O208/100))</f>
        <v>0.633805704796327</v>
      </c>
      <c r="R208" s="32" t="str">
        <f aca="false">IF(L208="","",IF(ABS(L208)&lt;=O208,"Yes","No"))</f>
        <v>Yes</v>
      </c>
      <c r="S208" s="32" t="str">
        <f aca="false">IF(L208="","",IF(ABS(L208)&lt;=1.96*O208,"Yes","No"))</f>
        <v>Yes</v>
      </c>
      <c r="T208" s="59" t="n">
        <f aca="false">IF(D208="","",ROUND(SQRT(((D208+G208)*O208/100)^2+(J208*(D208+G208)*0.09175)^2),0))</f>
        <v>65</v>
      </c>
      <c r="U208" s="32"/>
    </row>
    <row r="209" customFormat="false" ht="15" hidden="false" customHeight="false" outlineLevel="0" collapsed="false">
      <c r="A209" s="32" t="s">
        <v>230</v>
      </c>
      <c r="B209" s="32" t="s">
        <v>398</v>
      </c>
      <c r="C209" s="32" t="s">
        <v>406</v>
      </c>
      <c r="D209" s="59" t="n">
        <v>316</v>
      </c>
      <c r="E209" s="59" t="n">
        <v>276</v>
      </c>
      <c r="F209" s="68" t="n">
        <f aca="false">IF(E209="","",D209-E209)</f>
        <v>40</v>
      </c>
      <c r="G209" s="59" t="n">
        <v>274</v>
      </c>
      <c r="H209" s="59" t="n">
        <v>301</v>
      </c>
      <c r="I209" s="68" t="n">
        <f aca="false">IF(H209="","",G209-H209)</f>
        <v>-27</v>
      </c>
      <c r="J209" s="40" t="n">
        <f aca="false">IF(OR(D209="",D209+G209=0),"",D209/(D209+G209))</f>
        <v>0.535593220338983</v>
      </c>
      <c r="K209" s="40" t="n">
        <f aca="false">IF(E209="","",E209/(E209+H209))</f>
        <v>0.478336221837088</v>
      </c>
      <c r="L209" s="69" t="n">
        <f aca="false">IF(OR(K209="",J209=""),"",(J209-K209)*100)</f>
        <v>5.72569985018946</v>
      </c>
      <c r="M209" s="36" t="n">
        <v>4.76472965819998</v>
      </c>
      <c r="N209" s="36" t="n">
        <v>1.24641899187374</v>
      </c>
      <c r="O209" s="36" t="n">
        <f aca="false">SQRT(M209^2+N209^2)</f>
        <v>4.9250592909156</v>
      </c>
      <c r="P209" s="40" t="n">
        <f aca="false">IF(J209="","",MAX(0,J209-1.96*O209/100))</f>
        <v>0.439062058237037</v>
      </c>
      <c r="Q209" s="40" t="n">
        <f aca="false">IF(J209="","",MIN(1,J209+1.96*O209/100))</f>
        <v>0.632124382440929</v>
      </c>
      <c r="R209" s="32" t="str">
        <f aca="false">IF(L209="","",IF(ABS(L209)&lt;=O209,"Yes","No"))</f>
        <v>No</v>
      </c>
      <c r="S209" s="32" t="str">
        <f aca="false">IF(L209="","",IF(ABS(L209)&lt;=1.96*O209,"Yes","No"))</f>
        <v>Yes</v>
      </c>
      <c r="T209" s="59" t="n">
        <f aca="false">IF(D209="","",ROUND(SQRT(((D209+G209)*O209/100)^2+(J209*(D209+G209)*0.15591)^2),0))</f>
        <v>57</v>
      </c>
      <c r="U209" s="32"/>
    </row>
    <row r="210" customFormat="false" ht="15" hidden="false" customHeight="false" outlineLevel="0" collapsed="false">
      <c r="A210" s="32" t="s">
        <v>230</v>
      </c>
      <c r="B210" s="32" t="s">
        <v>398</v>
      </c>
      <c r="C210" s="32" t="s">
        <v>407</v>
      </c>
      <c r="D210" s="59" t="n">
        <v>575</v>
      </c>
      <c r="E210" s="59" t="n">
        <v>586</v>
      </c>
      <c r="F210" s="68" t="n">
        <f aca="false">IF(E210="","",D210-E210)</f>
        <v>-11</v>
      </c>
      <c r="G210" s="59" t="n">
        <v>469</v>
      </c>
      <c r="H210" s="59" t="n">
        <v>476</v>
      </c>
      <c r="I210" s="68" t="n">
        <f aca="false">IF(H210="","",G210-H210)</f>
        <v>-7</v>
      </c>
      <c r="J210" s="40" t="n">
        <f aca="false">IF(OR(D210="",D210+G210=0),"",D210/(D210+G210))</f>
        <v>0.550766283524904</v>
      </c>
      <c r="K210" s="40" t="n">
        <f aca="false">IF(E210="","",E210/(E210+H210))</f>
        <v>0.551789077212806</v>
      </c>
      <c r="L210" s="69" t="n">
        <f aca="false">IF(OR(K210="",J210=""),"",(J210-K210)*100)</f>
        <v>-0.102279368790181</v>
      </c>
      <c r="M210" s="36" t="n">
        <v>3.72127001395338</v>
      </c>
      <c r="N210" s="36" t="n">
        <v>1.24641899187374</v>
      </c>
      <c r="O210" s="36" t="n">
        <f aca="false">SQRT(M210^2+N210^2)</f>
        <v>3.92446312507229</v>
      </c>
      <c r="P210" s="40" t="n">
        <f aca="false">IF(J210="","",MAX(0,J210-1.96*O210/100))</f>
        <v>0.473846806273487</v>
      </c>
      <c r="Q210" s="40" t="n">
        <f aca="false">IF(J210="","",MIN(1,J210+1.96*O210/100))</f>
        <v>0.627685760776321</v>
      </c>
      <c r="R210" s="32" t="str">
        <f aca="false">IF(L210="","",IF(ABS(L210)&lt;=O210,"Yes","No"))</f>
        <v>Yes</v>
      </c>
      <c r="S210" s="32" t="str">
        <f aca="false">IF(L210="","",IF(ABS(L210)&lt;=1.96*O210,"Yes","No"))</f>
        <v>Yes</v>
      </c>
      <c r="T210" s="59" t="n">
        <f aca="false">IF(D210="","",ROUND(SQRT(((D210+G210)*O210/100)^2+(J210*(D210+G210)*0.09175)^2),0))</f>
        <v>67</v>
      </c>
      <c r="U210" s="32"/>
    </row>
    <row r="211" customFormat="false" ht="15" hidden="false" customHeight="false" outlineLevel="0" collapsed="false">
      <c r="A211" s="32" t="s">
        <v>230</v>
      </c>
      <c r="B211" s="32" t="s">
        <v>398</v>
      </c>
      <c r="C211" s="32" t="s">
        <v>408</v>
      </c>
      <c r="D211" s="59" t="n">
        <v>853</v>
      </c>
      <c r="E211" s="59" t="n">
        <v>820</v>
      </c>
      <c r="F211" s="68" t="n">
        <f aca="false">IF(E211="","",D211-E211)</f>
        <v>33</v>
      </c>
      <c r="G211" s="59" t="n">
        <v>916</v>
      </c>
      <c r="H211" s="59" t="n">
        <v>946</v>
      </c>
      <c r="I211" s="68" t="n">
        <f aca="false">IF(H211="","",G211-H211)</f>
        <v>-30</v>
      </c>
      <c r="J211" s="40" t="n">
        <f aca="false">IF(OR(D211="",D211+G211=0),"",D211/(D211+G211))</f>
        <v>0.482193329564726</v>
      </c>
      <c r="K211" s="40" t="n">
        <f aca="false">IF(E211="","",E211/(E211+H211))</f>
        <v>0.464326160815402</v>
      </c>
      <c r="L211" s="69" t="n">
        <f aca="false">IF(OR(K211="",J211=""),"",(J211-K211)*100)</f>
        <v>1.78671687493238</v>
      </c>
      <c r="M211" s="36" t="n">
        <v>3.63977796338662</v>
      </c>
      <c r="N211" s="36" t="n">
        <v>1.24641899187374</v>
      </c>
      <c r="O211" s="36" t="n">
        <f aca="false">SQRT(M211^2+N211^2)</f>
        <v>3.84727746933574</v>
      </c>
      <c r="P211" s="40" t="n">
        <f aca="false">IF(J211="","",MAX(0,J211-1.96*O211/100))</f>
        <v>0.406786691165745</v>
      </c>
      <c r="Q211" s="40" t="n">
        <f aca="false">IF(J211="","",MIN(1,J211+1.96*O211/100))</f>
        <v>0.557599967963706</v>
      </c>
      <c r="R211" s="32" t="str">
        <f aca="false">IF(L211="","",IF(ABS(L211)&lt;=O211,"Yes","No"))</f>
        <v>Yes</v>
      </c>
      <c r="S211" s="32" t="str">
        <f aca="false">IF(L211="","",IF(ABS(L211)&lt;=1.96*O211,"Yes","No"))</f>
        <v>Yes</v>
      </c>
      <c r="T211" s="59" t="n">
        <f aca="false">IF(D211="","",ROUND(SQRT(((D211+G211)*O211/100)^2+(J211*(D211+G211)*0.08345)^2),0))</f>
        <v>98</v>
      </c>
      <c r="U211" s="32"/>
    </row>
    <row r="212" customFormat="false" ht="15" hidden="false" customHeight="false" outlineLevel="0" collapsed="false">
      <c r="A212" s="32" t="s">
        <v>230</v>
      </c>
      <c r="B212" s="32" t="s">
        <v>398</v>
      </c>
      <c r="C212" s="32" t="s">
        <v>409</v>
      </c>
      <c r="D212" s="59" t="n">
        <v>717</v>
      </c>
      <c r="E212" s="59" t="n">
        <v>665</v>
      </c>
      <c r="F212" s="68" t="n">
        <f aca="false">IF(E212="","",D212-E212)</f>
        <v>52</v>
      </c>
      <c r="G212" s="59" t="n">
        <v>715</v>
      </c>
      <c r="H212" s="59" t="n">
        <v>763</v>
      </c>
      <c r="I212" s="68" t="n">
        <f aca="false">IF(H212="","",G212-H212)</f>
        <v>-48</v>
      </c>
      <c r="J212" s="40" t="n">
        <f aca="false">IF(OR(D212="",D212+G212=0),"",D212/(D212+G212))</f>
        <v>0.500698324022346</v>
      </c>
      <c r="K212" s="40" t="n">
        <f aca="false">IF(E212="","",E212/(E212+H212))</f>
        <v>0.465686274509804</v>
      </c>
      <c r="L212" s="69" t="n">
        <f aca="false">IF(OR(K212="",J212=""),"",(J212-K212)*100)</f>
        <v>3.50120495125424</v>
      </c>
      <c r="M212" s="36" t="n">
        <v>3.63977796338662</v>
      </c>
      <c r="N212" s="36" t="n">
        <v>1.24641899187374</v>
      </c>
      <c r="O212" s="36" t="n">
        <f aca="false">SQRT(M212^2+N212^2)</f>
        <v>3.84727746933574</v>
      </c>
      <c r="P212" s="40" t="n">
        <f aca="false">IF(J212="","",MAX(0,J212-1.96*O212/100))</f>
        <v>0.425291685623366</v>
      </c>
      <c r="Q212" s="40" t="n">
        <f aca="false">IF(J212="","",MIN(1,J212+1.96*O212/100))</f>
        <v>0.576104962421327</v>
      </c>
      <c r="R212" s="32" t="str">
        <f aca="false">IF(L212="","",IF(ABS(L212)&lt;=O212,"Yes","No"))</f>
        <v>Yes</v>
      </c>
      <c r="S212" s="32" t="str">
        <f aca="false">IF(L212="","",IF(ABS(L212)&lt;=1.96*O212,"Yes","No"))</f>
        <v>Yes</v>
      </c>
      <c r="T212" s="59" t="n">
        <f aca="false">IF(D212="","",ROUND(SQRT(((D212+G212)*O212/100)^2+(J212*(D212+G212)*0.08345)^2),0))</f>
        <v>81</v>
      </c>
      <c r="U212" s="32"/>
    </row>
    <row r="213" customFormat="false" ht="15" hidden="false" customHeight="false" outlineLevel="0" collapsed="false">
      <c r="A213" s="32" t="s">
        <v>230</v>
      </c>
      <c r="B213" s="32" t="s">
        <v>398</v>
      </c>
      <c r="C213" s="32" t="s">
        <v>410</v>
      </c>
      <c r="D213" s="59" t="n">
        <v>635</v>
      </c>
      <c r="E213" s="59" t="n">
        <v>621</v>
      </c>
      <c r="F213" s="68" t="n">
        <f aca="false">IF(E213="","",D213-E213)</f>
        <v>14</v>
      </c>
      <c r="G213" s="59" t="n">
        <v>522</v>
      </c>
      <c r="H213" s="59" t="n">
        <v>569</v>
      </c>
      <c r="I213" s="68" t="n">
        <f aca="false">IF(H213="","",G213-H213)</f>
        <v>-47</v>
      </c>
      <c r="J213" s="40" t="n">
        <f aca="false">IF(OR(D213="",D213+G213=0),"",D213/(D213+G213))</f>
        <v>0.548833189282628</v>
      </c>
      <c r="K213" s="40" t="n">
        <f aca="false">IF(E213="","",E213/(E213+H213))</f>
        <v>0.521848739495798</v>
      </c>
      <c r="L213" s="69" t="n">
        <f aca="false">IF(OR(K213="",J213=""),"",(J213-K213)*100)</f>
        <v>2.69844497868291</v>
      </c>
      <c r="M213" s="36" t="n">
        <v>3.72127001395338</v>
      </c>
      <c r="N213" s="36" t="n">
        <v>1.24641899187374</v>
      </c>
      <c r="O213" s="36" t="n">
        <f aca="false">SQRT(M213^2+N213^2)</f>
        <v>3.92446312507229</v>
      </c>
      <c r="P213" s="40" t="n">
        <f aca="false">IF(J213="","",MAX(0,J213-1.96*O213/100))</f>
        <v>0.471913712031211</v>
      </c>
      <c r="Q213" s="40" t="n">
        <f aca="false">IF(J213="","",MIN(1,J213+1.96*O213/100))</f>
        <v>0.625752666534044</v>
      </c>
      <c r="R213" s="32" t="str">
        <f aca="false">IF(L213="","",IF(ABS(L213)&lt;=O213,"Yes","No"))</f>
        <v>Yes</v>
      </c>
      <c r="S213" s="32" t="str">
        <f aca="false">IF(L213="","",IF(ABS(L213)&lt;=1.96*O213,"Yes","No"))</f>
        <v>Yes</v>
      </c>
      <c r="T213" s="59" t="n">
        <f aca="false">IF(D213="","",ROUND(SQRT(((D213+G213)*O213/100)^2+(J213*(D213+G213)*0.09175)^2),0))</f>
        <v>74</v>
      </c>
      <c r="U213" s="32"/>
    </row>
    <row r="214" customFormat="false" ht="15" hidden="false" customHeight="false" outlineLevel="0" collapsed="false">
      <c r="A214" s="32" t="s">
        <v>411</v>
      </c>
      <c r="B214" s="32" t="s">
        <v>412</v>
      </c>
      <c r="C214" s="32" t="s">
        <v>413</v>
      </c>
      <c r="D214" s="59" t="n">
        <v>504</v>
      </c>
      <c r="E214" s="59" t="n">
        <v>482</v>
      </c>
      <c r="F214" s="68" t="n">
        <f aca="false">IF(E214="","",D214-E214)</f>
        <v>22</v>
      </c>
      <c r="G214" s="59" t="n">
        <v>1014</v>
      </c>
      <c r="H214" s="59" t="n">
        <v>987</v>
      </c>
      <c r="I214" s="68" t="n">
        <f aca="false">IF(H214="","",G214-H214)</f>
        <v>27</v>
      </c>
      <c r="J214" s="40" t="n">
        <f aca="false">IF(OR(D214="",D214+G214=0),"",D214/(D214+G214))</f>
        <v>0.33201581027668</v>
      </c>
      <c r="K214" s="40" t="n">
        <f aca="false">IF(E214="","",E214/(E214+H214))</f>
        <v>0.328114363512594</v>
      </c>
      <c r="L214" s="69" t="n">
        <f aca="false">IF(OR(K214="",J214=""),"",(J214-K214)*100)</f>
        <v>0.390144676408627</v>
      </c>
      <c r="M214" s="36" t="n">
        <v>3.63977796338662</v>
      </c>
      <c r="N214" s="36" t="n">
        <v>1.24641899187374</v>
      </c>
      <c r="O214" s="36" t="n">
        <f aca="false">SQRT(M214^2+N214^2)</f>
        <v>3.84727746933574</v>
      </c>
      <c r="P214" s="40" t="n">
        <f aca="false">IF(J214="","",MAX(0,J214-1.96*O214/100))</f>
        <v>0.256609171877699</v>
      </c>
      <c r="Q214" s="40" t="n">
        <f aca="false">IF(J214="","",MIN(1,J214+1.96*O214/100))</f>
        <v>0.40742244867566</v>
      </c>
      <c r="R214" s="32" t="str">
        <f aca="false">IF(L214="","",IF(ABS(L214)&lt;=O214,"Yes","No"))</f>
        <v>Yes</v>
      </c>
      <c r="S214" s="32" t="str">
        <f aca="false">IF(L214="","",IF(ABS(L214)&lt;=1.96*O214,"Yes","No"))</f>
        <v>Yes</v>
      </c>
      <c r="T214" s="59" t="n">
        <f aca="false">IF(D214="","",ROUND(SQRT(((D214+G214)*O214/100)^2+(J214*(D214+G214)*0.08345)^2),0))</f>
        <v>72</v>
      </c>
      <c r="U214" s="32"/>
    </row>
    <row r="215" customFormat="false" ht="15" hidden="false" customHeight="false" outlineLevel="0" collapsed="false">
      <c r="A215" s="32" t="s">
        <v>411</v>
      </c>
      <c r="B215" s="32" t="s">
        <v>414</v>
      </c>
      <c r="C215" s="32" t="s">
        <v>415</v>
      </c>
      <c r="D215" s="59" t="n">
        <v>1500</v>
      </c>
      <c r="E215" s="59" t="n">
        <v>1425</v>
      </c>
      <c r="F215" s="68" t="n">
        <f aca="false">IF(E215="","",D215-E215)</f>
        <v>75</v>
      </c>
      <c r="G215" s="59" t="n">
        <v>2547</v>
      </c>
      <c r="H215" s="59" t="n">
        <v>2491</v>
      </c>
      <c r="I215" s="68" t="n">
        <f aca="false">IF(H215="","",G215-H215)</f>
        <v>56</v>
      </c>
      <c r="J215" s="40" t="n">
        <f aca="false">IF(OR(D215="",D215+G215=0),"",D215/(D215+G215))</f>
        <v>0.370644922164566</v>
      </c>
      <c r="K215" s="40" t="n">
        <f aca="false">IF(E215="","",E215/(E215+H215))</f>
        <v>0.363891726251277</v>
      </c>
      <c r="L215" s="69" t="n">
        <f aca="false">IF(OR(K215="",J215=""),"",(J215-K215)*100)</f>
        <v>0.675319591328955</v>
      </c>
      <c r="M215" s="36" t="n">
        <v>3.63977796338662</v>
      </c>
      <c r="N215" s="36" t="n">
        <v>1.24641899187374</v>
      </c>
      <c r="O215" s="36" t="n">
        <f aca="false">SQRT(M215^2+N215^2)</f>
        <v>3.84727746933574</v>
      </c>
      <c r="P215" s="40" t="n">
        <f aca="false">IF(J215="","",MAX(0,J215-1.96*O215/100))</f>
        <v>0.295238283765586</v>
      </c>
      <c r="Q215" s="40" t="n">
        <f aca="false">IF(J215="","",MIN(1,J215+1.96*O215/100))</f>
        <v>0.446051560563547</v>
      </c>
      <c r="R215" s="32" t="str">
        <f aca="false">IF(L215="","",IF(ABS(L215)&lt;=O215,"Yes","No"))</f>
        <v>Yes</v>
      </c>
      <c r="S215" s="32" t="str">
        <f aca="false">IF(L215="","",IF(ABS(L215)&lt;=1.96*O215,"Yes","No"))</f>
        <v>Yes</v>
      </c>
      <c r="T215" s="59" t="n">
        <f aca="false">IF(D215="","",ROUND(SQRT(((D215+G215)*O215/100)^2+(J215*(D215+G215)*0.08345)^2),0))</f>
        <v>200</v>
      </c>
      <c r="U215" s="32" t="s">
        <v>788</v>
      </c>
    </row>
    <row r="216" customFormat="false" ht="15" hidden="false" customHeight="false" outlineLevel="0" collapsed="false">
      <c r="A216" s="32" t="s">
        <v>411</v>
      </c>
      <c r="B216" s="32" t="s">
        <v>416</v>
      </c>
      <c r="C216" s="32" t="s">
        <v>417</v>
      </c>
      <c r="D216" s="59" t="n">
        <v>593</v>
      </c>
      <c r="E216" s="59" t="n">
        <v>509</v>
      </c>
      <c r="F216" s="68" t="n">
        <f aca="false">IF(E216="","",D216-E216)</f>
        <v>84</v>
      </c>
      <c r="G216" s="59" t="n">
        <v>910</v>
      </c>
      <c r="H216" s="59" t="n">
        <v>805</v>
      </c>
      <c r="I216" s="68" t="n">
        <f aca="false">IF(H216="","",G216-H216)</f>
        <v>105</v>
      </c>
      <c r="J216" s="40" t="n">
        <f aca="false">IF(OR(D216="",D216+G216=0),"",D216/(D216+G216))</f>
        <v>0.394544244843646</v>
      </c>
      <c r="K216" s="40" t="n">
        <f aca="false">IF(E216="","",E216/(E216+H216))</f>
        <v>0.387366818873668</v>
      </c>
      <c r="L216" s="69" t="n">
        <f aca="false">IF(OR(K216="",J216=""),"",(J216-K216)*100)</f>
        <v>0.717742596997784</v>
      </c>
      <c r="M216" s="36" t="n">
        <v>3.63977796338662</v>
      </c>
      <c r="N216" s="36" t="n">
        <v>1.24641899187374</v>
      </c>
      <c r="O216" s="36" t="n">
        <f aca="false">SQRT(M216^2+N216^2)</f>
        <v>3.84727746933574</v>
      </c>
      <c r="P216" s="40" t="n">
        <f aca="false">IF(J216="","",MAX(0,J216-1.96*O216/100))</f>
        <v>0.319137606444666</v>
      </c>
      <c r="Q216" s="40" t="n">
        <f aca="false">IF(J216="","",MIN(1,J216+1.96*O216/100))</f>
        <v>0.469950883242626</v>
      </c>
      <c r="R216" s="32" t="str">
        <f aca="false">IF(L216="","",IF(ABS(L216)&lt;=O216,"Yes","No"))</f>
        <v>Yes</v>
      </c>
      <c r="S216" s="32" t="str">
        <f aca="false">IF(L216="","",IF(ABS(L216)&lt;=1.96*O216,"Yes","No"))</f>
        <v>Yes</v>
      </c>
      <c r="T216" s="59" t="n">
        <f aca="false">IF(D216="","",ROUND(SQRT(((D216+G216)*O216/100)^2+(J216*(D216+G216)*0.08345)^2),0))</f>
        <v>76</v>
      </c>
      <c r="U216" s="32" t="s">
        <v>789</v>
      </c>
    </row>
    <row r="217" customFormat="false" ht="15" hidden="false" customHeight="false" outlineLevel="0" collapsed="false">
      <c r="A217" s="32" t="s">
        <v>418</v>
      </c>
      <c r="B217" s="32" t="s">
        <v>419</v>
      </c>
      <c r="C217" s="32" t="s">
        <v>420</v>
      </c>
      <c r="D217" s="59" t="n">
        <v>680</v>
      </c>
      <c r="E217" s="59" t="n">
        <v>632</v>
      </c>
      <c r="F217" s="68" t="n">
        <f aca="false">IF(E217="","",D217-E217)</f>
        <v>48</v>
      </c>
      <c r="G217" s="59" t="n">
        <v>958</v>
      </c>
      <c r="H217" s="59" t="n">
        <v>1007</v>
      </c>
      <c r="I217" s="68" t="n">
        <f aca="false">IF(H217="","",G217-H217)</f>
        <v>-49</v>
      </c>
      <c r="J217" s="40" t="n">
        <f aca="false">IF(OR(D217="",D217+G217=0),"",D217/(D217+G217))</f>
        <v>0.415140415140415</v>
      </c>
      <c r="K217" s="40" t="n">
        <f aca="false">IF(E217="","",E217/(E217+H217))</f>
        <v>0.385600976205003</v>
      </c>
      <c r="L217" s="69" t="n">
        <f aca="false">IF(OR(K217="",J217=""),"",(J217-K217)*100)</f>
        <v>2.95394389354121</v>
      </c>
      <c r="M217" s="36" t="n">
        <v>3.63977796338662</v>
      </c>
      <c r="N217" s="36" t="n">
        <v>1.24641899187374</v>
      </c>
      <c r="O217" s="36" t="n">
        <f aca="false">SQRT(M217^2+N217^2)</f>
        <v>3.84727746933574</v>
      </c>
      <c r="P217" s="40" t="n">
        <f aca="false">IF(J217="","",MAX(0,J217-1.96*O217/100))</f>
        <v>0.339733776741435</v>
      </c>
      <c r="Q217" s="40" t="n">
        <f aca="false">IF(J217="","",MIN(1,J217+1.96*O217/100))</f>
        <v>0.490547053539396</v>
      </c>
      <c r="R217" s="32" t="str">
        <f aca="false">IF(L217="","",IF(ABS(L217)&lt;=O217,"Yes","No"))</f>
        <v>Yes</v>
      </c>
      <c r="S217" s="32" t="str">
        <f aca="false">IF(L217="","",IF(ABS(L217)&lt;=1.96*O217,"Yes","No"))</f>
        <v>Yes</v>
      </c>
      <c r="T217" s="59" t="n">
        <f aca="false">IF(D217="","",ROUND(SQRT(((D217+G217)*O217/100)^2+(J217*(D217+G217)*0.08345)^2),0))</f>
        <v>85</v>
      </c>
      <c r="U217" s="32"/>
    </row>
    <row r="218" customFormat="false" ht="15" hidden="false" customHeight="false" outlineLevel="0" collapsed="false">
      <c r="A218" s="32" t="s">
        <v>418</v>
      </c>
      <c r="B218" s="32" t="s">
        <v>419</v>
      </c>
      <c r="C218" s="32" t="s">
        <v>421</v>
      </c>
      <c r="D218" s="59" t="n">
        <v>735</v>
      </c>
      <c r="E218" s="59" t="n">
        <v>800</v>
      </c>
      <c r="F218" s="68" t="n">
        <f aca="false">IF(E218="","",D218-E218)</f>
        <v>-65</v>
      </c>
      <c r="G218" s="59" t="n">
        <v>1004</v>
      </c>
      <c r="H218" s="59" t="n">
        <v>875</v>
      </c>
      <c r="I218" s="68" t="n">
        <f aca="false">IF(H218="","",G218-H218)</f>
        <v>129</v>
      </c>
      <c r="J218" s="40" t="n">
        <f aca="false">IF(OR(D218="",D218+G218=0),"",D218/(D218+G218))</f>
        <v>0.422656699252444</v>
      </c>
      <c r="K218" s="40" t="n">
        <f aca="false">IF(E218="","",E218/(E218+H218))</f>
        <v>0.477611940298507</v>
      </c>
      <c r="L218" s="69" t="n">
        <f aca="false">IF(OR(K218="",J218=""),"",(J218-K218)*100)</f>
        <v>-5.49552410460635</v>
      </c>
      <c r="M218" s="36" t="n">
        <v>3.63977796338662</v>
      </c>
      <c r="N218" s="36" t="n">
        <v>1.24641899187374</v>
      </c>
      <c r="O218" s="36" t="n">
        <f aca="false">SQRT(M218^2+N218^2)</f>
        <v>3.84727746933574</v>
      </c>
      <c r="P218" s="40" t="n">
        <f aca="false">IF(J218="","",MAX(0,J218-1.96*O218/100))</f>
        <v>0.347250060853464</v>
      </c>
      <c r="Q218" s="40" t="n">
        <f aca="false">IF(J218="","",MIN(1,J218+1.96*O218/100))</f>
        <v>0.498063337651424</v>
      </c>
      <c r="R218" s="32" t="str">
        <f aca="false">IF(L218="","",IF(ABS(L218)&lt;=O218,"Yes","No"))</f>
        <v>No</v>
      </c>
      <c r="S218" s="32" t="str">
        <f aca="false">IF(L218="","",IF(ABS(L218)&lt;=1.96*O218,"Yes","No"))</f>
        <v>Yes</v>
      </c>
      <c r="T218" s="59" t="n">
        <f aca="false">IF(D218="","",ROUND(SQRT(((D218+G218)*O218/100)^2+(J218*(D218+G218)*0.08345)^2),0))</f>
        <v>91</v>
      </c>
      <c r="U218" s="32"/>
    </row>
    <row r="219" customFormat="false" ht="15" hidden="false" customHeight="false" outlineLevel="0" collapsed="false">
      <c r="A219" s="32" t="s">
        <v>418</v>
      </c>
      <c r="B219" s="32" t="s">
        <v>422</v>
      </c>
      <c r="C219" s="32" t="s">
        <v>423</v>
      </c>
      <c r="D219" s="59" t="n">
        <v>542</v>
      </c>
      <c r="E219" s="59"/>
      <c r="F219" s="68" t="str">
        <f aca="false">IF(E219="","",D219-E219)</f>
        <v/>
      </c>
      <c r="G219" s="59" t="n">
        <v>689</v>
      </c>
      <c r="H219" s="59"/>
      <c r="I219" s="68" t="str">
        <f aca="false">IF(H219="","",G219-H219)</f>
        <v/>
      </c>
      <c r="J219" s="40" t="n">
        <f aca="false">IF(OR(D219="",D219+G219=0),"",D219/(D219+G219))</f>
        <v>0.440292445166531</v>
      </c>
      <c r="K219" s="40" t="str">
        <f aca="false">IF(E219="","",E219/(E219+H219))</f>
        <v/>
      </c>
      <c r="L219" s="69" t="str">
        <f aca="false">IF(OR(K219="",J219=""),"",(J219-K219)*100)</f>
        <v/>
      </c>
      <c r="M219" s="36" t="n">
        <v>3.63977796338662</v>
      </c>
      <c r="N219" s="36" t="n">
        <v>1.24641899187374</v>
      </c>
      <c r="O219" s="36" t="n">
        <f aca="false">SQRT(M219^2+N219^2)</f>
        <v>3.84727746933574</v>
      </c>
      <c r="P219" s="40" t="n">
        <f aca="false">IF(J219="","",MAX(0,J219-1.96*O219/100))</f>
        <v>0.364885806767551</v>
      </c>
      <c r="Q219" s="40" t="n">
        <f aca="false">IF(J219="","",MIN(1,J219+1.96*O219/100))</f>
        <v>0.515699083565512</v>
      </c>
      <c r="R219" s="32" t="str">
        <f aca="false">IF(L219="","",IF(ABS(L219)&lt;=O219,"Yes","No"))</f>
        <v/>
      </c>
      <c r="S219" s="32" t="str">
        <f aca="false">IF(L219="","",IF(ABS(L219)&lt;=1.96*O219,"Yes","No"))</f>
        <v/>
      </c>
      <c r="T219" s="59" t="n">
        <f aca="false">IF(D219="","",ROUND(SQRT(((D219+G219)*O219/100)^2+(J219*(D219+G219)*0.08345)^2),0))</f>
        <v>65</v>
      </c>
      <c r="U219" s="32" t="s">
        <v>787</v>
      </c>
    </row>
    <row r="220" customFormat="false" ht="15" hidden="false" customHeight="false" outlineLevel="0" collapsed="false">
      <c r="A220" s="32" t="s">
        <v>418</v>
      </c>
      <c r="B220" s="32" t="s">
        <v>422</v>
      </c>
      <c r="C220" s="32" t="s">
        <v>424</v>
      </c>
      <c r="D220" s="59" t="n">
        <v>492</v>
      </c>
      <c r="E220" s="59"/>
      <c r="F220" s="68" t="str">
        <f aca="false">IF(E220="","",D220-E220)</f>
        <v/>
      </c>
      <c r="G220" s="59" t="n">
        <v>596</v>
      </c>
      <c r="H220" s="59"/>
      <c r="I220" s="68" t="str">
        <f aca="false">IF(H220="","",G220-H220)</f>
        <v/>
      </c>
      <c r="J220" s="40" t="n">
        <f aca="false">IF(OR(D220="",D220+G220=0),"",D220/(D220+G220))</f>
        <v>0.452205882352941</v>
      </c>
      <c r="K220" s="40" t="str">
        <f aca="false">IF(E220="","",E220/(E220+H220))</f>
        <v/>
      </c>
      <c r="L220" s="69" t="str">
        <f aca="false">IF(OR(K220="",J220=""),"",(J220-K220)*100)</f>
        <v/>
      </c>
      <c r="M220" s="36" t="n">
        <v>3.72127001395338</v>
      </c>
      <c r="N220" s="36" t="n">
        <v>1.24641899187374</v>
      </c>
      <c r="O220" s="36" t="n">
        <f aca="false">SQRT(M220^2+N220^2)</f>
        <v>3.92446312507229</v>
      </c>
      <c r="P220" s="40" t="n">
        <f aca="false">IF(J220="","",MAX(0,J220-1.96*O220/100))</f>
        <v>0.375286405101524</v>
      </c>
      <c r="Q220" s="40" t="n">
        <f aca="false">IF(J220="","",MIN(1,J220+1.96*O220/100))</f>
        <v>0.529125359604358</v>
      </c>
      <c r="R220" s="32" t="str">
        <f aca="false">IF(L220="","",IF(ABS(L220)&lt;=O220,"Yes","No"))</f>
        <v/>
      </c>
      <c r="S220" s="32" t="str">
        <f aca="false">IF(L220="","",IF(ABS(L220)&lt;=1.96*O220,"Yes","No"))</f>
        <v/>
      </c>
      <c r="T220" s="59" t="n">
        <f aca="false">IF(D220="","",ROUND(SQRT(((D220+G220)*O220/100)^2+(J220*(D220+G220)*0.09175)^2),0))</f>
        <v>62</v>
      </c>
      <c r="U220" s="32" t="s">
        <v>787</v>
      </c>
    </row>
    <row r="221" customFormat="false" ht="15" hidden="false" customHeight="false" outlineLevel="0" collapsed="false">
      <c r="A221" s="32" t="s">
        <v>418</v>
      </c>
      <c r="B221" s="32" t="s">
        <v>425</v>
      </c>
      <c r="C221" s="32" t="s">
        <v>426</v>
      </c>
      <c r="D221" s="59" t="n">
        <v>568</v>
      </c>
      <c r="E221" s="59" t="n">
        <v>579</v>
      </c>
      <c r="F221" s="68" t="n">
        <f aca="false">IF(E221="","",D221-E221)</f>
        <v>-11</v>
      </c>
      <c r="G221" s="59" t="n">
        <v>687</v>
      </c>
      <c r="H221" s="59" t="n">
        <v>695</v>
      </c>
      <c r="I221" s="68" t="n">
        <f aca="false">IF(H221="","",G221-H221)</f>
        <v>-8</v>
      </c>
      <c r="J221" s="40" t="n">
        <f aca="false">IF(OR(D221="",D221+G221=0),"",D221/(D221+G221))</f>
        <v>0.452589641434263</v>
      </c>
      <c r="K221" s="40" t="n">
        <f aca="false">IF(E221="","",E221/(E221+H221))</f>
        <v>0.45447409733124</v>
      </c>
      <c r="L221" s="69" t="n">
        <f aca="false">IF(OR(K221="",J221=""),"",(J221-K221)*100)</f>
        <v>-0.188445589697722</v>
      </c>
      <c r="M221" s="36" t="n">
        <v>3.63977796338662</v>
      </c>
      <c r="N221" s="36" t="n">
        <v>1.24641899187374</v>
      </c>
      <c r="O221" s="36" t="n">
        <f aca="false">SQRT(M221^2+N221^2)</f>
        <v>3.84727746933574</v>
      </c>
      <c r="P221" s="40" t="n">
        <f aca="false">IF(J221="","",MAX(0,J221-1.96*O221/100))</f>
        <v>0.377183003035283</v>
      </c>
      <c r="Q221" s="40" t="n">
        <f aca="false">IF(J221="","",MIN(1,J221+1.96*O221/100))</f>
        <v>0.527996279833243</v>
      </c>
      <c r="R221" s="32" t="str">
        <f aca="false">IF(L221="","",IF(ABS(L221)&lt;=O221,"Yes","No"))</f>
        <v>Yes</v>
      </c>
      <c r="S221" s="32" t="str">
        <f aca="false">IF(L221="","",IF(ABS(L221)&lt;=1.96*O221,"Yes","No"))</f>
        <v>Yes</v>
      </c>
      <c r="T221" s="59" t="n">
        <f aca="false">IF(D221="","",ROUND(SQRT(((D221+G221)*O221/100)^2+(J221*(D221+G221)*0.08345)^2),0))</f>
        <v>68</v>
      </c>
      <c r="U221" s="32"/>
    </row>
    <row r="222" customFormat="false" ht="15" hidden="false" customHeight="false" outlineLevel="0" collapsed="false">
      <c r="A222" s="32" t="s">
        <v>418</v>
      </c>
      <c r="B222" s="32" t="s">
        <v>293</v>
      </c>
      <c r="C222" s="32" t="s">
        <v>427</v>
      </c>
      <c r="D222" s="59" t="n">
        <v>717</v>
      </c>
      <c r="E222" s="59" t="n">
        <v>684</v>
      </c>
      <c r="F222" s="68" t="n">
        <f aca="false">IF(E222="","",D222-E222)</f>
        <v>33</v>
      </c>
      <c r="G222" s="59" t="n">
        <v>461</v>
      </c>
      <c r="H222" s="59" t="n">
        <v>450</v>
      </c>
      <c r="I222" s="68" t="n">
        <f aca="false">IF(H222="","",G222-H222)</f>
        <v>11</v>
      </c>
      <c r="J222" s="40" t="n">
        <f aca="false">IF(OR(D222="",D222+G222=0),"",D222/(D222+G222))</f>
        <v>0.608658743633277</v>
      </c>
      <c r="K222" s="40" t="n">
        <f aca="false">IF(E222="","",E222/(E222+H222))</f>
        <v>0.603174603174603</v>
      </c>
      <c r="L222" s="69" t="n">
        <f aca="false">IF(OR(K222="",J222=""),"",(J222-K222)*100)</f>
        <v>0.548414045867363</v>
      </c>
      <c r="M222" s="36" t="n">
        <v>3.63977796338662</v>
      </c>
      <c r="N222" s="36" t="n">
        <v>1.24641899187374</v>
      </c>
      <c r="O222" s="36" t="n">
        <f aca="false">SQRT(M222^2+N222^2)</f>
        <v>3.84727746933574</v>
      </c>
      <c r="P222" s="40" t="n">
        <f aca="false">IF(J222="","",MAX(0,J222-1.96*O222/100))</f>
        <v>0.533252105234296</v>
      </c>
      <c r="Q222" s="40" t="n">
        <f aca="false">IF(J222="","",MIN(1,J222+1.96*O222/100))</f>
        <v>0.684065382032257</v>
      </c>
      <c r="R222" s="32" t="str">
        <f aca="false">IF(L222="","",IF(ABS(L222)&lt;=O222,"Yes","No"))</f>
        <v>Yes</v>
      </c>
      <c r="S222" s="32" t="str">
        <f aca="false">IF(L222="","",IF(ABS(L222)&lt;=1.96*O222,"Yes","No"))</f>
        <v>Yes</v>
      </c>
      <c r="T222" s="59" t="n">
        <f aca="false">IF(D222="","",ROUND(SQRT(((D222+G222)*O222/100)^2+(J222*(D222+G222)*0.08345)^2),0))</f>
        <v>75</v>
      </c>
      <c r="U222" s="32"/>
    </row>
    <row r="223" customFormat="false" ht="15" hidden="false" customHeight="false" outlineLevel="0" collapsed="false">
      <c r="A223" s="32" t="s">
        <v>418</v>
      </c>
      <c r="B223" s="32" t="s">
        <v>293</v>
      </c>
      <c r="C223" s="32" t="s">
        <v>428</v>
      </c>
      <c r="D223" s="59" t="n">
        <v>949</v>
      </c>
      <c r="E223" s="59" t="n">
        <v>954</v>
      </c>
      <c r="F223" s="68" t="n">
        <f aca="false">IF(E223="","",D223-E223)</f>
        <v>-5</v>
      </c>
      <c r="G223" s="59" t="n">
        <v>697</v>
      </c>
      <c r="H223" s="59" t="n">
        <v>665</v>
      </c>
      <c r="I223" s="68" t="n">
        <f aca="false">IF(H223="","",G223-H223)</f>
        <v>32</v>
      </c>
      <c r="J223" s="40" t="n">
        <f aca="false">IF(OR(D223="",D223+G223=0),"",D223/(D223+G223))</f>
        <v>0.576549210206561</v>
      </c>
      <c r="K223" s="40" t="n">
        <f aca="false">IF(E223="","",E223/(E223+H223))</f>
        <v>0.589252625077208</v>
      </c>
      <c r="L223" s="69" t="n">
        <f aca="false">IF(OR(K223="",J223=""),"",(J223-K223)*100)</f>
        <v>-1.27034148706467</v>
      </c>
      <c r="M223" s="36" t="n">
        <v>3.63977796338662</v>
      </c>
      <c r="N223" s="36" t="n">
        <v>1.24641899187374</v>
      </c>
      <c r="O223" s="36" t="n">
        <f aca="false">SQRT(M223^2+N223^2)</f>
        <v>3.84727746933574</v>
      </c>
      <c r="P223" s="40" t="n">
        <f aca="false">IF(J223="","",MAX(0,J223-1.96*O223/100))</f>
        <v>0.501142571807581</v>
      </c>
      <c r="Q223" s="40" t="n">
        <f aca="false">IF(J223="","",MIN(1,J223+1.96*O223/100))</f>
        <v>0.651955848605542</v>
      </c>
      <c r="R223" s="32" t="str">
        <f aca="false">IF(L223="","",IF(ABS(L223)&lt;=O223,"Yes","No"))</f>
        <v>Yes</v>
      </c>
      <c r="S223" s="32" t="str">
        <f aca="false">IF(L223="","",IF(ABS(L223)&lt;=1.96*O223,"Yes","No"))</f>
        <v>Yes</v>
      </c>
      <c r="T223" s="59" t="n">
        <f aca="false">IF(D223="","",ROUND(SQRT(((D223+G223)*O223/100)^2+(J223*(D223+G223)*0.08345)^2),0))</f>
        <v>101</v>
      </c>
      <c r="U223" s="32"/>
    </row>
    <row r="224" customFormat="false" ht="15" hidden="false" customHeight="false" outlineLevel="0" collapsed="false">
      <c r="A224" s="32" t="s">
        <v>418</v>
      </c>
      <c r="B224" s="32" t="s">
        <v>293</v>
      </c>
      <c r="C224" s="32" t="s">
        <v>429</v>
      </c>
      <c r="D224" s="59" t="n">
        <v>766</v>
      </c>
      <c r="E224" s="59" t="n">
        <v>739</v>
      </c>
      <c r="F224" s="68" t="n">
        <f aca="false">IF(E224="","",D224-E224)</f>
        <v>27</v>
      </c>
      <c r="G224" s="59" t="n">
        <v>420</v>
      </c>
      <c r="H224" s="59" t="n">
        <v>437</v>
      </c>
      <c r="I224" s="68" t="n">
        <f aca="false">IF(H224="","",G224-H224)</f>
        <v>-17</v>
      </c>
      <c r="J224" s="40" t="n">
        <f aca="false">IF(OR(D224="",D224+G224=0),"",D224/(D224+G224))</f>
        <v>0.645868465430017</v>
      </c>
      <c r="K224" s="40" t="n">
        <f aca="false">IF(E224="","",E224/(E224+H224))</f>
        <v>0.628401360544218</v>
      </c>
      <c r="L224" s="69" t="n">
        <f aca="false">IF(OR(K224="",J224=""),"",(J224-K224)*100)</f>
        <v>1.74671048857992</v>
      </c>
      <c r="M224" s="36" t="n">
        <v>3.63977796338662</v>
      </c>
      <c r="N224" s="36" t="n">
        <v>1.24641899187374</v>
      </c>
      <c r="O224" s="36" t="n">
        <f aca="false">SQRT(M224^2+N224^2)</f>
        <v>3.84727746933574</v>
      </c>
      <c r="P224" s="40" t="n">
        <f aca="false">IF(J224="","",MAX(0,J224-1.96*O224/100))</f>
        <v>0.570461827031036</v>
      </c>
      <c r="Q224" s="40" t="n">
        <f aca="false">IF(J224="","",MIN(1,J224+1.96*O224/100))</f>
        <v>0.721275103828997</v>
      </c>
      <c r="R224" s="32" t="str">
        <f aca="false">IF(L224="","",IF(ABS(L224)&lt;=O224,"Yes","No"))</f>
        <v>Yes</v>
      </c>
      <c r="S224" s="32" t="str">
        <f aca="false">IF(L224="","",IF(ABS(L224)&lt;=1.96*O224,"Yes","No"))</f>
        <v>Yes</v>
      </c>
      <c r="T224" s="59" t="n">
        <f aca="false">IF(D224="","",ROUND(SQRT(((D224+G224)*O224/100)^2+(J224*(D224+G224)*0.08345)^2),0))</f>
        <v>79</v>
      </c>
      <c r="U224" s="32"/>
    </row>
    <row r="225" customFormat="false" ht="15" hidden="false" customHeight="false" outlineLevel="0" collapsed="false">
      <c r="A225" s="32" t="s">
        <v>418</v>
      </c>
      <c r="B225" s="32" t="s">
        <v>293</v>
      </c>
      <c r="C225" s="32" t="s">
        <v>430</v>
      </c>
      <c r="D225" s="59" t="n">
        <v>635</v>
      </c>
      <c r="E225" s="59" t="n">
        <v>612</v>
      </c>
      <c r="F225" s="68" t="n">
        <f aca="false">IF(E225="","",D225-E225)</f>
        <v>23</v>
      </c>
      <c r="G225" s="59" t="n">
        <v>311</v>
      </c>
      <c r="H225" s="59" t="n">
        <v>338</v>
      </c>
      <c r="I225" s="68" t="n">
        <f aca="false">IF(H225="","",G225-H225)</f>
        <v>-27</v>
      </c>
      <c r="J225" s="40" t="n">
        <f aca="false">IF(OR(D225="",D225+G225=0),"",D225/(D225+G225))</f>
        <v>0.671247357293869</v>
      </c>
      <c r="K225" s="40" t="n">
        <f aca="false">IF(E225="","",E225/(E225+H225))</f>
        <v>0.64421052631579</v>
      </c>
      <c r="L225" s="69" t="n">
        <f aca="false">IF(OR(K225="",J225=""),"",(J225-K225)*100)</f>
        <v>2.70368309780795</v>
      </c>
      <c r="M225" s="36" t="n">
        <v>3.72127001395338</v>
      </c>
      <c r="N225" s="36" t="n">
        <v>1.24641899187374</v>
      </c>
      <c r="O225" s="36" t="n">
        <f aca="false">SQRT(M225^2+N225^2)</f>
        <v>3.92446312507229</v>
      </c>
      <c r="P225" s="40" t="n">
        <f aca="false">IF(J225="","",MAX(0,J225-1.96*O225/100))</f>
        <v>0.594327880042452</v>
      </c>
      <c r="Q225" s="40" t="n">
        <f aca="false">IF(J225="","",MIN(1,J225+1.96*O225/100))</f>
        <v>0.748166834545286</v>
      </c>
      <c r="R225" s="32" t="str">
        <f aca="false">IF(L225="","",IF(ABS(L225)&lt;=O225,"Yes","No"))</f>
        <v>Yes</v>
      </c>
      <c r="S225" s="32" t="str">
        <f aca="false">IF(L225="","",IF(ABS(L225)&lt;=1.96*O225,"Yes","No"))</f>
        <v>Yes</v>
      </c>
      <c r="T225" s="59" t="n">
        <f aca="false">IF(D225="","",ROUND(SQRT(((D225+G225)*O225/100)^2+(J225*(D225+G225)*0.09175)^2),0))</f>
        <v>69</v>
      </c>
      <c r="U225" s="32"/>
    </row>
    <row r="226" customFormat="false" ht="15" hidden="false" customHeight="false" outlineLevel="0" collapsed="false">
      <c r="A226" s="32" t="s">
        <v>418</v>
      </c>
      <c r="B226" s="32" t="s">
        <v>293</v>
      </c>
      <c r="C226" s="32" t="s">
        <v>431</v>
      </c>
      <c r="D226" s="59" t="n">
        <v>802</v>
      </c>
      <c r="E226" s="59" t="n">
        <v>768</v>
      </c>
      <c r="F226" s="68" t="n">
        <f aca="false">IF(E226="","",D226-E226)</f>
        <v>34</v>
      </c>
      <c r="G226" s="59" t="n">
        <v>470</v>
      </c>
      <c r="H226" s="59" t="n">
        <v>541</v>
      </c>
      <c r="I226" s="68" t="n">
        <f aca="false">IF(H226="","",G226-H226)</f>
        <v>-71</v>
      </c>
      <c r="J226" s="40" t="n">
        <f aca="false">IF(OR(D226="",D226+G226=0),"",D226/(D226+G226))</f>
        <v>0.630503144654088</v>
      </c>
      <c r="K226" s="40" t="n">
        <f aca="false">IF(E226="","",E226/(E226+H226))</f>
        <v>0.586707410236822</v>
      </c>
      <c r="L226" s="69" t="n">
        <f aca="false">IF(OR(K226="",J226=""),"",(J226-K226)*100)</f>
        <v>4.3795734417266</v>
      </c>
      <c r="M226" s="36" t="n">
        <v>3.63977796338662</v>
      </c>
      <c r="N226" s="36" t="n">
        <v>1.24641899187374</v>
      </c>
      <c r="O226" s="36" t="n">
        <f aca="false">SQRT(M226^2+N226^2)</f>
        <v>3.84727746933574</v>
      </c>
      <c r="P226" s="40" t="n">
        <f aca="false">IF(J226="","",MAX(0,J226-1.96*O226/100))</f>
        <v>0.555096506255108</v>
      </c>
      <c r="Q226" s="40" t="n">
        <f aca="false">IF(J226="","",MIN(1,J226+1.96*O226/100))</f>
        <v>0.705909783053069</v>
      </c>
      <c r="R226" s="32" t="str">
        <f aca="false">IF(L226="","",IF(ABS(L226)&lt;=O226,"Yes","No"))</f>
        <v>No</v>
      </c>
      <c r="S226" s="32" t="str">
        <f aca="false">IF(L226="","",IF(ABS(L226)&lt;=1.96*O226,"Yes","No"))</f>
        <v>Yes</v>
      </c>
      <c r="T226" s="59" t="n">
        <f aca="false">IF(D226="","",ROUND(SQRT(((D226+G226)*O226/100)^2+(J226*(D226+G226)*0.08345)^2),0))</f>
        <v>83</v>
      </c>
      <c r="U226" s="32"/>
    </row>
    <row r="227" customFormat="false" ht="15" hidden="false" customHeight="false" outlineLevel="0" collapsed="false">
      <c r="A227" s="32" t="s">
        <v>418</v>
      </c>
      <c r="B227" s="32" t="s">
        <v>293</v>
      </c>
      <c r="C227" s="32" t="s">
        <v>432</v>
      </c>
      <c r="D227" s="59" t="n">
        <v>1065</v>
      </c>
      <c r="E227" s="59" t="n">
        <v>1118</v>
      </c>
      <c r="F227" s="68" t="n">
        <f aca="false">IF(E227="","",D227-E227)</f>
        <v>-53</v>
      </c>
      <c r="G227" s="59" t="n">
        <v>639</v>
      </c>
      <c r="H227" s="59" t="n">
        <v>584</v>
      </c>
      <c r="I227" s="68" t="n">
        <f aca="false">IF(H227="","",G227-H227)</f>
        <v>55</v>
      </c>
      <c r="J227" s="40" t="n">
        <f aca="false">IF(OR(D227="",D227+G227=0),"",D227/(D227+G227))</f>
        <v>0.625</v>
      </c>
      <c r="K227" s="40" t="n">
        <f aca="false">IF(E227="","",E227/(E227+H227))</f>
        <v>0.656874265569918</v>
      </c>
      <c r="L227" s="69" t="n">
        <f aca="false">IF(OR(K227="",J227=""),"",(J227-K227)*100)</f>
        <v>-3.18742655699178</v>
      </c>
      <c r="M227" s="36" t="n">
        <v>3.63977796338662</v>
      </c>
      <c r="N227" s="36" t="n">
        <v>1.24641899187374</v>
      </c>
      <c r="O227" s="36" t="n">
        <f aca="false">SQRT(M227^2+N227^2)</f>
        <v>3.84727746933574</v>
      </c>
      <c r="P227" s="40" t="n">
        <f aca="false">IF(J227="","",MAX(0,J227-1.96*O227/100))</f>
        <v>0.54959336160102</v>
      </c>
      <c r="Q227" s="40" t="n">
        <f aca="false">IF(J227="","",MIN(1,J227+1.96*O227/100))</f>
        <v>0.70040663839898</v>
      </c>
      <c r="R227" s="32" t="str">
        <f aca="false">IF(L227="","",IF(ABS(L227)&lt;=O227,"Yes","No"))</f>
        <v>Yes</v>
      </c>
      <c r="S227" s="32" t="str">
        <f aca="false">IF(L227="","",IF(ABS(L227)&lt;=1.96*O227,"Yes","No"))</f>
        <v>Yes</v>
      </c>
      <c r="T227" s="59" t="n">
        <f aca="false">IF(D227="","",ROUND(SQRT(((D227+G227)*O227/100)^2+(J227*(D227+G227)*0.08345)^2),0))</f>
        <v>110</v>
      </c>
      <c r="U227" s="32"/>
    </row>
    <row r="228" customFormat="false" ht="15" hidden="false" customHeight="false" outlineLevel="0" collapsed="false">
      <c r="A228" s="32" t="s">
        <v>418</v>
      </c>
      <c r="B228" s="32" t="s">
        <v>293</v>
      </c>
      <c r="C228" s="32" t="s">
        <v>433</v>
      </c>
      <c r="D228" s="59" t="n">
        <v>714</v>
      </c>
      <c r="E228" s="59" t="n">
        <v>673</v>
      </c>
      <c r="F228" s="68" t="n">
        <f aca="false">IF(E228="","",D228-E228)</f>
        <v>41</v>
      </c>
      <c r="G228" s="59" t="n">
        <v>508</v>
      </c>
      <c r="H228" s="59" t="n">
        <v>519</v>
      </c>
      <c r="I228" s="68" t="n">
        <f aca="false">IF(H228="","",G228-H228)</f>
        <v>-11</v>
      </c>
      <c r="J228" s="40" t="n">
        <f aca="false">IF(OR(D228="",D228+G228=0),"",D228/(D228+G228))</f>
        <v>0.584288052373159</v>
      </c>
      <c r="K228" s="40" t="n">
        <f aca="false">IF(E228="","",E228/(E228+H228))</f>
        <v>0.564597315436242</v>
      </c>
      <c r="L228" s="69" t="n">
        <f aca="false">IF(OR(K228="",J228=""),"",(J228-K228)*100)</f>
        <v>1.96907369369171</v>
      </c>
      <c r="M228" s="36" t="n">
        <v>3.63977796338662</v>
      </c>
      <c r="N228" s="36" t="n">
        <v>1.24641899187374</v>
      </c>
      <c r="O228" s="36" t="n">
        <f aca="false">SQRT(M228^2+N228^2)</f>
        <v>3.84727746933574</v>
      </c>
      <c r="P228" s="40" t="n">
        <f aca="false">IF(J228="","",MAX(0,J228-1.96*O228/100))</f>
        <v>0.508881413974178</v>
      </c>
      <c r="Q228" s="40" t="n">
        <f aca="false">IF(J228="","",MIN(1,J228+1.96*O228/100))</f>
        <v>0.659694690772139</v>
      </c>
      <c r="R228" s="32" t="str">
        <f aca="false">IF(L228="","",IF(ABS(L228)&lt;=O228,"Yes","No"))</f>
        <v>Yes</v>
      </c>
      <c r="S228" s="32" t="str">
        <f aca="false">IF(L228="","",IF(ABS(L228)&lt;=1.96*O228,"Yes","No"))</f>
        <v>Yes</v>
      </c>
      <c r="T228" s="59" t="n">
        <f aca="false">IF(D228="","",ROUND(SQRT(((D228+G228)*O228/100)^2+(J228*(D228+G228)*0.08345)^2),0))</f>
        <v>76</v>
      </c>
      <c r="U228" s="32"/>
    </row>
    <row r="229" customFormat="false" ht="15" hidden="false" customHeight="false" outlineLevel="0" collapsed="false">
      <c r="A229" s="32" t="s">
        <v>418</v>
      </c>
      <c r="B229" s="32" t="s">
        <v>293</v>
      </c>
      <c r="C229" s="32" t="s">
        <v>434</v>
      </c>
      <c r="D229" s="59" t="n">
        <v>544</v>
      </c>
      <c r="E229" s="59" t="n">
        <v>542</v>
      </c>
      <c r="F229" s="68" t="n">
        <f aca="false">IF(E229="","",D229-E229)</f>
        <v>2</v>
      </c>
      <c r="G229" s="59" t="n">
        <v>302</v>
      </c>
      <c r="H229" s="59" t="n">
        <v>327</v>
      </c>
      <c r="I229" s="68" t="n">
        <f aca="false">IF(H229="","",G229-H229)</f>
        <v>-25</v>
      </c>
      <c r="J229" s="40" t="n">
        <f aca="false">IF(OR(D229="",D229+G229=0),"",D229/(D229+G229))</f>
        <v>0.643026004728132</v>
      </c>
      <c r="K229" s="40" t="n">
        <f aca="false">IF(E229="","",E229/(E229+H229))</f>
        <v>0.623705408515535</v>
      </c>
      <c r="L229" s="69" t="n">
        <f aca="false">IF(OR(K229="",J229=""),"",(J229-K229)*100)</f>
        <v>1.93205962125973</v>
      </c>
      <c r="M229" s="36" t="n">
        <v>3.72127001395338</v>
      </c>
      <c r="N229" s="36" t="n">
        <v>1.24641899187374</v>
      </c>
      <c r="O229" s="36" t="n">
        <f aca="false">SQRT(M229^2+N229^2)</f>
        <v>3.92446312507229</v>
      </c>
      <c r="P229" s="40" t="n">
        <f aca="false">IF(J229="","",MAX(0,J229-1.96*O229/100))</f>
        <v>0.566106527476716</v>
      </c>
      <c r="Q229" s="40" t="n">
        <f aca="false">IF(J229="","",MIN(1,J229+1.96*O229/100))</f>
        <v>0.719945481979549</v>
      </c>
      <c r="R229" s="32" t="str">
        <f aca="false">IF(L229="","",IF(ABS(L229)&lt;=O229,"Yes","No"))</f>
        <v>Yes</v>
      </c>
      <c r="S229" s="32" t="str">
        <f aca="false">IF(L229="","",IF(ABS(L229)&lt;=1.96*O229,"Yes","No"))</f>
        <v>Yes</v>
      </c>
      <c r="T229" s="59" t="n">
        <f aca="false">IF(D229="","",ROUND(SQRT(((D229+G229)*O229/100)^2+(J229*(D229+G229)*0.09175)^2),0))</f>
        <v>60</v>
      </c>
      <c r="U229" s="32"/>
    </row>
    <row r="230" customFormat="false" ht="15" hidden="false" customHeight="false" outlineLevel="0" collapsed="false">
      <c r="A230" s="32" t="s">
        <v>418</v>
      </c>
      <c r="B230" s="32" t="s">
        <v>293</v>
      </c>
      <c r="C230" s="32" t="s">
        <v>435</v>
      </c>
      <c r="D230" s="59" t="n">
        <v>695</v>
      </c>
      <c r="E230" s="59" t="n">
        <v>630</v>
      </c>
      <c r="F230" s="68" t="n">
        <f aca="false">IF(E230="","",D230-E230)</f>
        <v>65</v>
      </c>
      <c r="G230" s="59" t="n">
        <v>349</v>
      </c>
      <c r="H230" s="59" t="n">
        <v>381</v>
      </c>
      <c r="I230" s="68" t="n">
        <f aca="false">IF(H230="","",G230-H230)</f>
        <v>-32</v>
      </c>
      <c r="J230" s="40" t="n">
        <f aca="false">IF(OR(D230="",D230+G230=0),"",D230/(D230+G230))</f>
        <v>0.665708812260536</v>
      </c>
      <c r="K230" s="40" t="n">
        <f aca="false">IF(E230="","",E230/(E230+H230))</f>
        <v>0.623145400593472</v>
      </c>
      <c r="L230" s="69" t="n">
        <f aca="false">IF(OR(K230="",J230=""),"",(J230-K230)*100)</f>
        <v>4.25634116670646</v>
      </c>
      <c r="M230" s="36" t="n">
        <v>3.72127001395338</v>
      </c>
      <c r="N230" s="36" t="n">
        <v>1.24641899187374</v>
      </c>
      <c r="O230" s="36" t="n">
        <f aca="false">SQRT(M230^2+N230^2)</f>
        <v>3.92446312507229</v>
      </c>
      <c r="P230" s="40" t="n">
        <f aca="false">IF(J230="","",MAX(0,J230-1.96*O230/100))</f>
        <v>0.58878933500912</v>
      </c>
      <c r="Q230" s="40" t="n">
        <f aca="false">IF(J230="","",MIN(1,J230+1.96*O230/100))</f>
        <v>0.742628289511953</v>
      </c>
      <c r="R230" s="32" t="str">
        <f aca="false">IF(L230="","",IF(ABS(L230)&lt;=O230,"Yes","No"))</f>
        <v>No</v>
      </c>
      <c r="S230" s="32" t="str">
        <f aca="false">IF(L230="","",IF(ABS(L230)&lt;=1.96*O230,"Yes","No"))</f>
        <v>Yes</v>
      </c>
      <c r="T230" s="59" t="n">
        <f aca="false">IF(D230="","",ROUND(SQRT(((D230+G230)*O230/100)^2+(J230*(D230+G230)*0.09175)^2),0))</f>
        <v>76</v>
      </c>
      <c r="U230" s="32"/>
    </row>
    <row r="231" customFormat="false" ht="15" hidden="false" customHeight="false" outlineLevel="0" collapsed="false">
      <c r="A231" s="32" t="s">
        <v>418</v>
      </c>
      <c r="B231" s="32" t="s">
        <v>293</v>
      </c>
      <c r="C231" s="32" t="s">
        <v>436</v>
      </c>
      <c r="D231" s="59" t="n">
        <v>949</v>
      </c>
      <c r="E231" s="59" t="n">
        <v>911</v>
      </c>
      <c r="F231" s="68" t="n">
        <f aca="false">IF(E231="","",D231-E231)</f>
        <v>38</v>
      </c>
      <c r="G231" s="59" t="n">
        <v>519</v>
      </c>
      <c r="H231" s="59" t="n">
        <v>550</v>
      </c>
      <c r="I231" s="68" t="n">
        <f aca="false">IF(H231="","",G231-H231)</f>
        <v>-31</v>
      </c>
      <c r="J231" s="40" t="n">
        <f aca="false">IF(OR(D231="",D231+G231=0),"",D231/(D231+G231))</f>
        <v>0.646457765667575</v>
      </c>
      <c r="K231" s="40" t="n">
        <f aca="false">IF(E231="","",E231/(E231+H231))</f>
        <v>0.623545516769336</v>
      </c>
      <c r="L231" s="69" t="n">
        <f aca="false">IF(OR(K231="",J231=""),"",(J231-K231)*100)</f>
        <v>2.29122488982388</v>
      </c>
      <c r="M231" s="36" t="n">
        <v>3.63977796338662</v>
      </c>
      <c r="N231" s="36" t="n">
        <v>1.24641899187374</v>
      </c>
      <c r="O231" s="36" t="n">
        <f aca="false">SQRT(M231^2+N231^2)</f>
        <v>3.84727746933574</v>
      </c>
      <c r="P231" s="40" t="n">
        <f aca="false">IF(J231="","",MAX(0,J231-1.96*O231/100))</f>
        <v>0.571051127268595</v>
      </c>
      <c r="Q231" s="40" t="n">
        <f aca="false">IF(J231="","",MIN(1,J231+1.96*O231/100))</f>
        <v>0.721864404066555</v>
      </c>
      <c r="R231" s="32" t="str">
        <f aca="false">IF(L231="","",IF(ABS(L231)&lt;=O231,"Yes","No"))</f>
        <v>Yes</v>
      </c>
      <c r="S231" s="32" t="str">
        <f aca="false">IF(L231="","",IF(ABS(L231)&lt;=1.96*O231,"Yes","No"))</f>
        <v>Yes</v>
      </c>
      <c r="T231" s="59" t="n">
        <f aca="false">IF(D231="","",ROUND(SQRT(((D231+G231)*O231/100)^2+(J231*(D231+G231)*0.08345)^2),0))</f>
        <v>97</v>
      </c>
      <c r="U231" s="32"/>
    </row>
    <row r="232" customFormat="false" ht="15" hidden="false" customHeight="false" outlineLevel="0" collapsed="false">
      <c r="A232" s="32" t="s">
        <v>418</v>
      </c>
      <c r="B232" s="32" t="s">
        <v>293</v>
      </c>
      <c r="C232" s="32" t="s">
        <v>437</v>
      </c>
      <c r="D232" s="59" t="n">
        <v>1076</v>
      </c>
      <c r="E232" s="59" t="n">
        <v>933</v>
      </c>
      <c r="F232" s="68" t="n">
        <f aca="false">IF(E232="","",D232-E232)</f>
        <v>143</v>
      </c>
      <c r="G232" s="59" t="n">
        <v>304</v>
      </c>
      <c r="H232" s="59" t="n">
        <v>339</v>
      </c>
      <c r="I232" s="68" t="n">
        <f aca="false">IF(H232="","",G232-H232)</f>
        <v>-35</v>
      </c>
      <c r="J232" s="40" t="n">
        <f aca="false">IF(OR(D232="",D232+G232=0),"",D232/(D232+G232))</f>
        <v>0.779710144927536</v>
      </c>
      <c r="K232" s="40" t="n">
        <f aca="false">IF(E232="","",E232/(E232+H232))</f>
        <v>0.733490566037736</v>
      </c>
      <c r="L232" s="69" t="n">
        <f aca="false">IF(OR(K232="",J232=""),"",(J232-K232)*100)</f>
        <v>4.62195788898003</v>
      </c>
      <c r="M232" s="36" t="n">
        <v>3.63977796338662</v>
      </c>
      <c r="N232" s="36" t="n">
        <v>1.24641899187374</v>
      </c>
      <c r="O232" s="36" t="n">
        <f aca="false">SQRT(M232^2+N232^2)</f>
        <v>3.84727746933574</v>
      </c>
      <c r="P232" s="40" t="n">
        <f aca="false">IF(J232="","",MAX(0,J232-1.96*O232/100))</f>
        <v>0.704303506528556</v>
      </c>
      <c r="Q232" s="40" t="n">
        <f aca="false">IF(J232="","",MIN(1,J232+1.96*O232/100))</f>
        <v>0.855116783326517</v>
      </c>
      <c r="R232" s="32" t="str">
        <f aca="false">IF(L232="","",IF(ABS(L232)&lt;=O232,"Yes","No"))</f>
        <v>No</v>
      </c>
      <c r="S232" s="32" t="str">
        <f aca="false">IF(L232="","",IF(ABS(L232)&lt;=1.96*O232,"Yes","No"))</f>
        <v>Yes</v>
      </c>
      <c r="T232" s="59" t="n">
        <f aca="false">IF(D232="","",ROUND(SQRT(((D232+G232)*O232/100)^2+(J232*(D232+G232)*0.08345)^2),0))</f>
        <v>104</v>
      </c>
      <c r="U232" s="32"/>
    </row>
    <row r="233" customFormat="false" ht="15" hidden="false" customHeight="false" outlineLevel="0" collapsed="false">
      <c r="A233" s="32" t="s">
        <v>418</v>
      </c>
      <c r="B233" s="32" t="s">
        <v>293</v>
      </c>
      <c r="C233" s="32" t="s">
        <v>438</v>
      </c>
      <c r="D233" s="59" t="n">
        <v>850</v>
      </c>
      <c r="E233" s="59" t="n">
        <v>744</v>
      </c>
      <c r="F233" s="68" t="n">
        <f aca="false">IF(E233="","",D233-E233)</f>
        <v>106</v>
      </c>
      <c r="G233" s="59" t="n">
        <v>457</v>
      </c>
      <c r="H233" s="59" t="n">
        <v>459</v>
      </c>
      <c r="I233" s="68" t="n">
        <f aca="false">IF(H233="","",G233-H233)</f>
        <v>-2</v>
      </c>
      <c r="J233" s="40" t="n">
        <f aca="false">IF(OR(D233="",D233+G233=0),"",D233/(D233+G233))</f>
        <v>0.650344299923489</v>
      </c>
      <c r="K233" s="40" t="n">
        <f aca="false">IF(E233="","",E233/(E233+H233))</f>
        <v>0.618453865336658</v>
      </c>
      <c r="L233" s="69" t="n">
        <f aca="false">IF(OR(K233="",J233=""),"",(J233-K233)*100)</f>
        <v>3.18904345868305</v>
      </c>
      <c r="M233" s="36" t="n">
        <v>3.63977796338662</v>
      </c>
      <c r="N233" s="36" t="n">
        <v>1.24641899187374</v>
      </c>
      <c r="O233" s="36" t="n">
        <f aca="false">SQRT(M233^2+N233^2)</f>
        <v>3.84727746933574</v>
      </c>
      <c r="P233" s="40" t="n">
        <f aca="false">IF(J233="","",MAX(0,J233-1.96*O233/100))</f>
        <v>0.574937661524508</v>
      </c>
      <c r="Q233" s="40" t="n">
        <f aca="false">IF(J233="","",MIN(1,J233+1.96*O233/100))</f>
        <v>0.725750938322469</v>
      </c>
      <c r="R233" s="32" t="str">
        <f aca="false">IF(L233="","",IF(ABS(L233)&lt;=O233,"Yes","No"))</f>
        <v>Yes</v>
      </c>
      <c r="S233" s="32" t="str">
        <f aca="false">IF(L233="","",IF(ABS(L233)&lt;=1.96*O233,"Yes","No"))</f>
        <v>Yes</v>
      </c>
      <c r="T233" s="59" t="n">
        <f aca="false">IF(D233="","",ROUND(SQRT(((D233+G233)*O233/100)^2+(J233*(D233+G233)*0.08345)^2),0))</f>
        <v>87</v>
      </c>
      <c r="U233" s="32"/>
    </row>
    <row r="234" customFormat="false" ht="15" hidden="false" customHeight="false" outlineLevel="0" collapsed="false">
      <c r="A234" s="32" t="s">
        <v>418</v>
      </c>
      <c r="B234" s="32" t="s">
        <v>293</v>
      </c>
      <c r="C234" s="32" t="s">
        <v>439</v>
      </c>
      <c r="D234" s="59" t="n">
        <v>322</v>
      </c>
      <c r="E234" s="59" t="n">
        <v>316</v>
      </c>
      <c r="F234" s="68" t="n">
        <f aca="false">IF(E234="","",D234-E234)</f>
        <v>6</v>
      </c>
      <c r="G234" s="59" t="n">
        <v>80</v>
      </c>
      <c r="H234" s="59" t="n">
        <v>72</v>
      </c>
      <c r="I234" s="68" t="n">
        <f aca="false">IF(H234="","",G234-H234)</f>
        <v>8</v>
      </c>
      <c r="J234" s="40" t="n">
        <f aca="false">IF(OR(D234="",D234+G234=0),"",D234/(D234+G234))</f>
        <v>0.800995024875622</v>
      </c>
      <c r="K234" s="40" t="n">
        <f aca="false">IF(E234="","",E234/(E234+H234))</f>
        <v>0.814432989690722</v>
      </c>
      <c r="L234" s="69" t="n">
        <f aca="false">IF(OR(K234="",J234=""),"",(J234-K234)*100)</f>
        <v>-1.34379648150997</v>
      </c>
      <c r="M234" s="36" t="n">
        <v>4.76472965819998</v>
      </c>
      <c r="N234" s="36" t="n">
        <v>1.24641899187374</v>
      </c>
      <c r="O234" s="36" t="n">
        <f aca="false">SQRT(M234^2+N234^2)</f>
        <v>4.9250592909156</v>
      </c>
      <c r="P234" s="40" t="n">
        <f aca="false">IF(J234="","",MAX(0,J234-1.96*O234/100))</f>
        <v>0.704463862773676</v>
      </c>
      <c r="Q234" s="40" t="n">
        <f aca="false">IF(J234="","",MIN(1,J234+1.96*O234/100))</f>
        <v>0.897526186977568</v>
      </c>
      <c r="R234" s="32" t="str">
        <f aca="false">IF(L234="","",IF(ABS(L234)&lt;=O234,"Yes","No"))</f>
        <v>Yes</v>
      </c>
      <c r="S234" s="32" t="str">
        <f aca="false">IF(L234="","",IF(ABS(L234)&lt;=1.96*O234,"Yes","No"))</f>
        <v>Yes</v>
      </c>
      <c r="T234" s="59" t="n">
        <f aca="false">IF(D234="","",ROUND(SQRT(((D234+G234)*O234/100)^2+(J234*(D234+G234)*0.15591)^2),0))</f>
        <v>54</v>
      </c>
      <c r="U234" s="32"/>
    </row>
    <row r="235" customFormat="false" ht="15" hidden="false" customHeight="false" outlineLevel="0" collapsed="false">
      <c r="A235" s="32" t="s">
        <v>418</v>
      </c>
      <c r="B235" s="32" t="s">
        <v>293</v>
      </c>
      <c r="C235" s="32" t="s">
        <v>440</v>
      </c>
      <c r="D235" s="59" t="n">
        <v>491</v>
      </c>
      <c r="E235" s="59" t="n">
        <v>503</v>
      </c>
      <c r="F235" s="68" t="n">
        <f aca="false">IF(E235="","",D235-E235)</f>
        <v>-12</v>
      </c>
      <c r="G235" s="59" t="n">
        <v>144</v>
      </c>
      <c r="H235" s="59" t="n">
        <v>158</v>
      </c>
      <c r="I235" s="68" t="n">
        <f aca="false">IF(H235="","",G235-H235)</f>
        <v>-14</v>
      </c>
      <c r="J235" s="40" t="n">
        <f aca="false">IF(OR(D235="",D235+G235=0),"",D235/(D235+G235))</f>
        <v>0.773228346456693</v>
      </c>
      <c r="K235" s="40" t="n">
        <f aca="false">IF(E235="","",E235/(E235+H235))</f>
        <v>0.760968229954614</v>
      </c>
      <c r="L235" s="69" t="n">
        <f aca="false">IF(OR(K235="",J235=""),"",(J235-K235)*100)</f>
        <v>1.22601165020787</v>
      </c>
      <c r="M235" s="36" t="n">
        <v>4.76472965819998</v>
      </c>
      <c r="N235" s="36" t="n">
        <v>1.24641899187374</v>
      </c>
      <c r="O235" s="36" t="n">
        <f aca="false">SQRT(M235^2+N235^2)</f>
        <v>4.9250592909156</v>
      </c>
      <c r="P235" s="40" t="n">
        <f aca="false">IF(J235="","",MAX(0,J235-1.96*O235/100))</f>
        <v>0.676697184354747</v>
      </c>
      <c r="Q235" s="40" t="n">
        <f aca="false">IF(J235="","",MIN(1,J235+1.96*O235/100))</f>
        <v>0.869759508558639</v>
      </c>
      <c r="R235" s="32" t="str">
        <f aca="false">IF(L235="","",IF(ABS(L235)&lt;=O235,"Yes","No"))</f>
        <v>Yes</v>
      </c>
      <c r="S235" s="32" t="str">
        <f aca="false">IF(L235="","",IF(ABS(L235)&lt;=1.96*O235,"Yes","No"))</f>
        <v>Yes</v>
      </c>
      <c r="T235" s="59" t="n">
        <f aca="false">IF(D235="","",ROUND(SQRT(((D235+G235)*O235/100)^2+(J235*(D235+G235)*0.15591)^2),0))</f>
        <v>83</v>
      </c>
      <c r="U235" s="32"/>
    </row>
    <row r="236" customFormat="false" ht="15" hidden="false" customHeight="false" outlineLevel="0" collapsed="false">
      <c r="A236" s="32" t="s">
        <v>418</v>
      </c>
      <c r="B236" s="32" t="s">
        <v>293</v>
      </c>
      <c r="C236" s="32" t="s">
        <v>441</v>
      </c>
      <c r="D236" s="59" t="n">
        <v>454</v>
      </c>
      <c r="E236" s="59" t="n">
        <v>511</v>
      </c>
      <c r="F236" s="68" t="n">
        <f aca="false">IF(E236="","",D236-E236)</f>
        <v>-57</v>
      </c>
      <c r="G236" s="59" t="n">
        <v>149</v>
      </c>
      <c r="H236" s="59" t="n">
        <v>155</v>
      </c>
      <c r="I236" s="68" t="n">
        <f aca="false">IF(H236="","",G236-H236)</f>
        <v>-6</v>
      </c>
      <c r="J236" s="40" t="n">
        <f aca="false">IF(OR(D236="",D236+G236=0),"",D236/(D236+G236))</f>
        <v>0.752902155887231</v>
      </c>
      <c r="K236" s="40" t="n">
        <f aca="false">IF(E236="","",E236/(E236+H236))</f>
        <v>0.767267267267267</v>
      </c>
      <c r="L236" s="69" t="n">
        <f aca="false">IF(OR(K236="",J236=""),"",(J236-K236)*100)</f>
        <v>-1.43651113800367</v>
      </c>
      <c r="M236" s="36" t="n">
        <v>4.76472965819998</v>
      </c>
      <c r="N236" s="36" t="n">
        <v>1.24641899187374</v>
      </c>
      <c r="O236" s="36" t="n">
        <f aca="false">SQRT(M236^2+N236^2)</f>
        <v>4.9250592909156</v>
      </c>
      <c r="P236" s="40" t="n">
        <f aca="false">IF(J236="","",MAX(0,J236-1.96*O236/100))</f>
        <v>0.656370993785285</v>
      </c>
      <c r="Q236" s="40" t="n">
        <f aca="false">IF(J236="","",MIN(1,J236+1.96*O236/100))</f>
        <v>0.849433317989176</v>
      </c>
      <c r="R236" s="32" t="str">
        <f aca="false">IF(L236="","",IF(ABS(L236)&lt;=O236,"Yes","No"))</f>
        <v>Yes</v>
      </c>
      <c r="S236" s="32" t="str">
        <f aca="false">IF(L236="","",IF(ABS(L236)&lt;=1.96*O236,"Yes","No"))</f>
        <v>Yes</v>
      </c>
      <c r="T236" s="59" t="n">
        <f aca="false">IF(D236="","",ROUND(SQRT(((D236+G236)*O236/100)^2+(J236*(D236+G236)*0.15591)^2),0))</f>
        <v>77</v>
      </c>
      <c r="U236" s="32"/>
    </row>
    <row r="237" customFormat="false" ht="15" hidden="false" customHeight="false" outlineLevel="0" collapsed="false">
      <c r="A237" s="32" t="s">
        <v>418</v>
      </c>
      <c r="B237" s="32" t="s">
        <v>293</v>
      </c>
      <c r="C237" s="32" t="s">
        <v>442</v>
      </c>
      <c r="D237" s="59" t="n">
        <v>516</v>
      </c>
      <c r="E237" s="59" t="n">
        <v>606</v>
      </c>
      <c r="F237" s="68" t="n">
        <f aca="false">IF(E237="","",D237-E237)</f>
        <v>-90</v>
      </c>
      <c r="G237" s="59" t="n">
        <v>163</v>
      </c>
      <c r="H237" s="59" t="n">
        <v>162</v>
      </c>
      <c r="I237" s="68" t="n">
        <f aca="false">IF(H237="","",G237-H237)</f>
        <v>1</v>
      </c>
      <c r="J237" s="40" t="n">
        <f aca="false">IF(OR(D237="",D237+G237=0),"",D237/(D237+G237))</f>
        <v>0.759941089837997</v>
      </c>
      <c r="K237" s="40" t="n">
        <f aca="false">IF(E237="","",E237/(E237+H237))</f>
        <v>0.7890625</v>
      </c>
      <c r="L237" s="69" t="n">
        <f aca="false">IF(OR(K237="",J237=""),"",(J237-K237)*100)</f>
        <v>-2.9121410162003</v>
      </c>
      <c r="M237" s="36" t="n">
        <v>4.76472965819998</v>
      </c>
      <c r="N237" s="36" t="n">
        <v>1.24641899187374</v>
      </c>
      <c r="O237" s="36" t="n">
        <f aca="false">SQRT(M237^2+N237^2)</f>
        <v>4.9250592909156</v>
      </c>
      <c r="P237" s="40" t="n">
        <f aca="false">IF(J237="","",MAX(0,J237-1.96*O237/100))</f>
        <v>0.663409927736051</v>
      </c>
      <c r="Q237" s="40" t="n">
        <f aca="false">IF(J237="","",MIN(1,J237+1.96*O237/100))</f>
        <v>0.856472251939943</v>
      </c>
      <c r="R237" s="32" t="str">
        <f aca="false">IF(L237="","",IF(ABS(L237)&lt;=O237,"Yes","No"))</f>
        <v>Yes</v>
      </c>
      <c r="S237" s="32" t="str">
        <f aca="false">IF(L237="","",IF(ABS(L237)&lt;=1.96*O237,"Yes","No"))</f>
        <v>Yes</v>
      </c>
      <c r="T237" s="59" t="n">
        <f aca="false">IF(D237="","",ROUND(SQRT(((D237+G237)*O237/100)^2+(J237*(D237+G237)*0.15591)^2),0))</f>
        <v>87</v>
      </c>
      <c r="U237" s="32"/>
    </row>
    <row r="238" customFormat="false" ht="15" hidden="false" customHeight="false" outlineLevel="0" collapsed="false">
      <c r="A238" s="32" t="s">
        <v>418</v>
      </c>
      <c r="B238" s="32" t="s">
        <v>293</v>
      </c>
      <c r="C238" s="32" t="s">
        <v>443</v>
      </c>
      <c r="D238" s="59" t="n">
        <v>1063</v>
      </c>
      <c r="E238" s="59" t="n">
        <v>759</v>
      </c>
      <c r="F238" s="68" t="n">
        <f aca="false">IF(E238="","",D238-E238)</f>
        <v>304</v>
      </c>
      <c r="G238" s="59" t="n">
        <v>411</v>
      </c>
      <c r="H238" s="59" t="n">
        <v>158</v>
      </c>
      <c r="I238" s="68" t="n">
        <f aca="false">IF(H238="","",G238-H238)</f>
        <v>253</v>
      </c>
      <c r="J238" s="40" t="n">
        <f aca="false">IF(OR(D238="",D238+G238=0),"",D238/(D238+G238))</f>
        <v>0.721166892808684</v>
      </c>
      <c r="K238" s="40" t="n">
        <f aca="false">IF(E238="","",E238/(E238+H238))</f>
        <v>0.827699018538713</v>
      </c>
      <c r="L238" s="69" t="n">
        <f aca="false">IF(OR(K238="",J238=""),"",(J238-K238)*100)</f>
        <v>-10.6532125730029</v>
      </c>
      <c r="M238" s="36" t="n">
        <v>3.63977796338662</v>
      </c>
      <c r="N238" s="36" t="n">
        <v>1.24641899187374</v>
      </c>
      <c r="O238" s="36" t="n">
        <f aca="false">SQRT(M238^2+N238^2)</f>
        <v>3.84727746933574</v>
      </c>
      <c r="P238" s="40" t="n">
        <f aca="false">IF(J238="","",MAX(0,J238-1.96*O238/100))</f>
        <v>0.645760254409703</v>
      </c>
      <c r="Q238" s="40" t="n">
        <f aca="false">IF(J238="","",MIN(1,J238+1.96*O238/100))</f>
        <v>0.796573531207664</v>
      </c>
      <c r="R238" s="32" t="str">
        <f aca="false">IF(L238="","",IF(ABS(L238)&lt;=O238,"Yes","No"))</f>
        <v>No</v>
      </c>
      <c r="S238" s="32" t="str">
        <f aca="false">IF(L238="","",IF(ABS(L238)&lt;=1.96*O238,"Yes","No"))</f>
        <v>No</v>
      </c>
      <c r="T238" s="59" t="n">
        <f aca="false">IF(D238="","",ROUND(SQRT(((D238+G238)*O238/100)^2+(J238*(D238+G238)*0.08345)^2),0))</f>
        <v>105</v>
      </c>
      <c r="U238" s="32"/>
    </row>
    <row r="239" customFormat="false" ht="15" hidden="false" customHeight="false" outlineLevel="0" collapsed="false">
      <c r="A239" s="32" t="s">
        <v>418</v>
      </c>
      <c r="B239" s="32" t="s">
        <v>293</v>
      </c>
      <c r="C239" s="32" t="s">
        <v>444</v>
      </c>
      <c r="D239" s="59" t="n">
        <v>618</v>
      </c>
      <c r="E239" s="59" t="n">
        <v>656</v>
      </c>
      <c r="F239" s="68" t="n">
        <f aca="false">IF(E239="","",D239-E239)</f>
        <v>-38</v>
      </c>
      <c r="G239" s="59" t="n">
        <v>174</v>
      </c>
      <c r="H239" s="59" t="n">
        <v>191</v>
      </c>
      <c r="I239" s="68" t="n">
        <f aca="false">IF(H239="","",G239-H239)</f>
        <v>-17</v>
      </c>
      <c r="J239" s="40" t="n">
        <f aca="false">IF(OR(D239="",D239+G239=0),"",D239/(D239+G239))</f>
        <v>0.78030303030303</v>
      </c>
      <c r="K239" s="40" t="n">
        <f aca="false">IF(E239="","",E239/(E239+H239))</f>
        <v>0.774498229043684</v>
      </c>
      <c r="L239" s="69" t="n">
        <f aca="false">IF(OR(K239="",J239=""),"",(J239-K239)*100)</f>
        <v>0.580480125934668</v>
      </c>
      <c r="M239" s="36" t="n">
        <v>3.72127001395338</v>
      </c>
      <c r="N239" s="36" t="n">
        <v>1.24641899187374</v>
      </c>
      <c r="O239" s="36" t="n">
        <f aca="false">SQRT(M239^2+N239^2)</f>
        <v>3.92446312507229</v>
      </c>
      <c r="P239" s="40" t="n">
        <f aca="false">IF(J239="","",MAX(0,J239-1.96*O239/100))</f>
        <v>0.703383553051613</v>
      </c>
      <c r="Q239" s="40" t="n">
        <f aca="false">IF(J239="","",MIN(1,J239+1.96*O239/100))</f>
        <v>0.857222507554447</v>
      </c>
      <c r="R239" s="32" t="str">
        <f aca="false">IF(L239="","",IF(ABS(L239)&lt;=O239,"Yes","No"))</f>
        <v>Yes</v>
      </c>
      <c r="S239" s="32" t="str">
        <f aca="false">IF(L239="","",IF(ABS(L239)&lt;=1.96*O239,"Yes","No"))</f>
        <v>Yes</v>
      </c>
      <c r="T239" s="59" t="n">
        <f aca="false">IF(D239="","",ROUND(SQRT(((D239+G239)*O239/100)^2+(J239*(D239+G239)*0.09175)^2),0))</f>
        <v>65</v>
      </c>
      <c r="U239" s="32"/>
    </row>
    <row r="240" customFormat="false" ht="15" hidden="false" customHeight="false" outlineLevel="0" collapsed="false">
      <c r="A240" s="32" t="s">
        <v>418</v>
      </c>
      <c r="B240" s="32" t="s">
        <v>293</v>
      </c>
      <c r="C240" s="32" t="s">
        <v>445</v>
      </c>
      <c r="D240" s="59" t="n">
        <v>719</v>
      </c>
      <c r="E240" s="59" t="n">
        <v>717</v>
      </c>
      <c r="F240" s="68" t="n">
        <f aca="false">IF(E240="","",D240-E240)</f>
        <v>2</v>
      </c>
      <c r="G240" s="59" t="n">
        <v>219</v>
      </c>
      <c r="H240" s="59" t="n">
        <v>241</v>
      </c>
      <c r="I240" s="68" t="n">
        <f aca="false">IF(H240="","",G240-H240)</f>
        <v>-22</v>
      </c>
      <c r="J240" s="40" t="n">
        <f aca="false">IF(OR(D240="",D240+G240=0),"",D240/(D240+G240))</f>
        <v>0.766524520255864</v>
      </c>
      <c r="K240" s="40" t="n">
        <f aca="false">IF(E240="","",E240/(E240+H240))</f>
        <v>0.748434237995825</v>
      </c>
      <c r="L240" s="69" t="n">
        <f aca="false">IF(OR(K240="",J240=""),"",(J240-K240)*100)</f>
        <v>1.80902822600388</v>
      </c>
      <c r="M240" s="36" t="n">
        <v>3.72127001395338</v>
      </c>
      <c r="N240" s="36" t="n">
        <v>1.24641899187374</v>
      </c>
      <c r="O240" s="36" t="n">
        <f aca="false">SQRT(M240^2+N240^2)</f>
        <v>3.92446312507229</v>
      </c>
      <c r="P240" s="40" t="n">
        <f aca="false">IF(J240="","",MAX(0,J240-1.96*O240/100))</f>
        <v>0.689605043004447</v>
      </c>
      <c r="Q240" s="40" t="n">
        <f aca="false">IF(J240="","",MIN(1,J240+1.96*O240/100))</f>
        <v>0.84344399750728</v>
      </c>
      <c r="R240" s="32" t="str">
        <f aca="false">IF(L240="","",IF(ABS(L240)&lt;=O240,"Yes","No"))</f>
        <v>Yes</v>
      </c>
      <c r="S240" s="32" t="str">
        <f aca="false">IF(L240="","",IF(ABS(L240)&lt;=1.96*O240,"Yes","No"))</f>
        <v>Yes</v>
      </c>
      <c r="T240" s="59" t="n">
        <f aca="false">IF(D240="","",ROUND(SQRT(((D240+G240)*O240/100)^2+(J240*(D240+G240)*0.09175)^2),0))</f>
        <v>76</v>
      </c>
      <c r="U240" s="32"/>
    </row>
    <row r="241" customFormat="false" ht="15" hidden="false" customHeight="false" outlineLevel="0" collapsed="false">
      <c r="A241" s="32" t="s">
        <v>418</v>
      </c>
      <c r="B241" s="32" t="s">
        <v>293</v>
      </c>
      <c r="C241" s="32" t="s">
        <v>446</v>
      </c>
      <c r="D241" s="59" t="n">
        <v>471</v>
      </c>
      <c r="E241" s="59" t="n">
        <v>455</v>
      </c>
      <c r="F241" s="68" t="n">
        <f aca="false">IF(E241="","",D241-E241)</f>
        <v>16</v>
      </c>
      <c r="G241" s="59" t="n">
        <v>198</v>
      </c>
      <c r="H241" s="59" t="n">
        <v>177</v>
      </c>
      <c r="I241" s="68" t="n">
        <f aca="false">IF(H241="","",G241-H241)</f>
        <v>21</v>
      </c>
      <c r="J241" s="40" t="n">
        <f aca="false">IF(OR(D241="",D241+G241=0),"",D241/(D241+G241))</f>
        <v>0.704035874439462</v>
      </c>
      <c r="K241" s="40" t="n">
        <f aca="false">IF(E241="","",E241/(E241+H241))</f>
        <v>0.719936708860759</v>
      </c>
      <c r="L241" s="69" t="n">
        <f aca="false">IF(OR(K241="",J241=""),"",(J241-K241)*100)</f>
        <v>-1.59008344212975</v>
      </c>
      <c r="M241" s="36" t="n">
        <v>4.76472965819998</v>
      </c>
      <c r="N241" s="36" t="n">
        <v>1.24641899187374</v>
      </c>
      <c r="O241" s="36" t="n">
        <f aca="false">SQRT(M241^2+N241^2)</f>
        <v>4.9250592909156</v>
      </c>
      <c r="P241" s="40" t="n">
        <f aca="false">IF(J241="","",MAX(0,J241-1.96*O241/100))</f>
        <v>0.607504712337516</v>
      </c>
      <c r="Q241" s="40" t="n">
        <f aca="false">IF(J241="","",MIN(1,J241+1.96*O241/100))</f>
        <v>0.800567036541408</v>
      </c>
      <c r="R241" s="32" t="str">
        <f aca="false">IF(L241="","",IF(ABS(L241)&lt;=O241,"Yes","No"))</f>
        <v>Yes</v>
      </c>
      <c r="S241" s="32" t="str">
        <f aca="false">IF(L241="","",IF(ABS(L241)&lt;=1.96*O241,"Yes","No"))</f>
        <v>Yes</v>
      </c>
      <c r="T241" s="59" t="n">
        <f aca="false">IF(D241="","",ROUND(SQRT(((D241+G241)*O241/100)^2+(J241*(D241+G241)*0.15591)^2),0))</f>
        <v>80</v>
      </c>
      <c r="U241" s="32"/>
    </row>
    <row r="242" customFormat="false" ht="15" hidden="false" customHeight="false" outlineLevel="0" collapsed="false">
      <c r="A242" s="32" t="s">
        <v>418</v>
      </c>
      <c r="B242" s="32" t="s">
        <v>293</v>
      </c>
      <c r="C242" s="32" t="s">
        <v>447</v>
      </c>
      <c r="D242" s="59" t="n">
        <v>759</v>
      </c>
      <c r="E242" s="59" t="n">
        <v>762</v>
      </c>
      <c r="F242" s="68" t="n">
        <f aca="false">IF(E242="","",D242-E242)</f>
        <v>-3</v>
      </c>
      <c r="G242" s="59" t="n">
        <v>287</v>
      </c>
      <c r="H242" s="59" t="n">
        <v>295</v>
      </c>
      <c r="I242" s="68" t="n">
        <f aca="false">IF(H242="","",G242-H242)</f>
        <v>-8</v>
      </c>
      <c r="J242" s="40" t="n">
        <f aca="false">IF(OR(D242="",D242+G242=0),"",D242/(D242+G242))</f>
        <v>0.725621414913958</v>
      </c>
      <c r="K242" s="40" t="n">
        <f aca="false">IF(E242="","",E242/(E242+H242))</f>
        <v>0.720908230842006</v>
      </c>
      <c r="L242" s="69" t="n">
        <f aca="false">IF(OR(K242="",J242=""),"",(J242-K242)*100)</f>
        <v>0.47131840719522</v>
      </c>
      <c r="M242" s="36" t="n">
        <v>3.72127001395338</v>
      </c>
      <c r="N242" s="36" t="n">
        <v>1.24641899187374</v>
      </c>
      <c r="O242" s="36" t="n">
        <f aca="false">SQRT(M242^2+N242^2)</f>
        <v>3.92446312507229</v>
      </c>
      <c r="P242" s="40" t="n">
        <f aca="false">IF(J242="","",MAX(0,J242-1.96*O242/100))</f>
        <v>0.648701937662541</v>
      </c>
      <c r="Q242" s="40" t="n">
        <f aca="false">IF(J242="","",MIN(1,J242+1.96*O242/100))</f>
        <v>0.802540892165375</v>
      </c>
      <c r="R242" s="32" t="str">
        <f aca="false">IF(L242="","",IF(ABS(L242)&lt;=O242,"Yes","No"))</f>
        <v>Yes</v>
      </c>
      <c r="S242" s="32" t="str">
        <f aca="false">IF(L242="","",IF(ABS(L242)&lt;=1.96*O242,"Yes","No"))</f>
        <v>Yes</v>
      </c>
      <c r="T242" s="59" t="n">
        <f aca="false">IF(D242="","",ROUND(SQRT(((D242+G242)*O242/100)^2+(J242*(D242+G242)*0.09175)^2),0))</f>
        <v>81</v>
      </c>
      <c r="U242" s="32"/>
    </row>
    <row r="243" customFormat="false" ht="15" hidden="false" customHeight="false" outlineLevel="0" collapsed="false">
      <c r="A243" s="32" t="s">
        <v>418</v>
      </c>
      <c r="B243" s="32" t="s">
        <v>293</v>
      </c>
      <c r="C243" s="32" t="s">
        <v>448</v>
      </c>
      <c r="D243" s="59" t="n">
        <v>709</v>
      </c>
      <c r="E243" s="59" t="n">
        <v>674</v>
      </c>
      <c r="F243" s="68" t="n">
        <f aca="false">IF(E243="","",D243-E243)</f>
        <v>35</v>
      </c>
      <c r="G243" s="59" t="n">
        <v>282</v>
      </c>
      <c r="H243" s="59" t="n">
        <v>289</v>
      </c>
      <c r="I243" s="68" t="n">
        <f aca="false">IF(H243="","",G243-H243)</f>
        <v>-7</v>
      </c>
      <c r="J243" s="40" t="n">
        <f aca="false">IF(OR(D243="",D243+G243=0),"",D243/(D243+G243))</f>
        <v>0.715438950554995</v>
      </c>
      <c r="K243" s="40" t="n">
        <f aca="false">IF(E243="","",E243/(E243+H243))</f>
        <v>0.699896157840083</v>
      </c>
      <c r="L243" s="69" t="n">
        <f aca="false">IF(OR(K243="",J243=""),"",(J243-K243)*100)</f>
        <v>1.55427927149119</v>
      </c>
      <c r="M243" s="36" t="n">
        <v>3.72127001395338</v>
      </c>
      <c r="N243" s="36" t="n">
        <v>1.24641899187374</v>
      </c>
      <c r="O243" s="36" t="n">
        <f aca="false">SQRT(M243^2+N243^2)</f>
        <v>3.92446312507229</v>
      </c>
      <c r="P243" s="40" t="n">
        <f aca="false">IF(J243="","",MAX(0,J243-1.96*O243/100))</f>
        <v>0.638519473303578</v>
      </c>
      <c r="Q243" s="40" t="n">
        <f aca="false">IF(J243="","",MIN(1,J243+1.96*O243/100))</f>
        <v>0.792358427806412</v>
      </c>
      <c r="R243" s="32" t="str">
        <f aca="false">IF(L243="","",IF(ABS(L243)&lt;=O243,"Yes","No"))</f>
        <v>Yes</v>
      </c>
      <c r="S243" s="32" t="str">
        <f aca="false">IF(L243="","",IF(ABS(L243)&lt;=1.96*O243,"Yes","No"))</f>
        <v>Yes</v>
      </c>
      <c r="T243" s="59" t="n">
        <f aca="false">IF(D243="","",ROUND(SQRT(((D243+G243)*O243/100)^2+(J243*(D243+G243)*0.09175)^2),0))</f>
        <v>76</v>
      </c>
      <c r="U243" s="32"/>
    </row>
    <row r="244" customFormat="false" ht="15" hidden="false" customHeight="false" outlineLevel="0" collapsed="false">
      <c r="A244" s="32" t="s">
        <v>418</v>
      </c>
      <c r="B244" s="32" t="s">
        <v>293</v>
      </c>
      <c r="C244" s="32" t="s">
        <v>449</v>
      </c>
      <c r="D244" s="59" t="n">
        <v>737</v>
      </c>
      <c r="E244" s="59" t="n">
        <v>687</v>
      </c>
      <c r="F244" s="68" t="n">
        <f aca="false">IF(E244="","",D244-E244)</f>
        <v>50</v>
      </c>
      <c r="G244" s="59" t="n">
        <v>342</v>
      </c>
      <c r="H244" s="59" t="n">
        <v>362</v>
      </c>
      <c r="I244" s="68" t="n">
        <f aca="false">IF(H244="","",G244-H244)</f>
        <v>-20</v>
      </c>
      <c r="J244" s="40" t="n">
        <f aca="false">IF(OR(D244="",D244+G244=0),"",D244/(D244+G244))</f>
        <v>0.683039851714551</v>
      </c>
      <c r="K244" s="40" t="n">
        <f aca="false">IF(E244="","",E244/(E244+H244))</f>
        <v>0.654909437559581</v>
      </c>
      <c r="L244" s="69" t="n">
        <f aca="false">IF(OR(K244="",J244=""),"",(J244-K244)*100)</f>
        <v>2.813041415497</v>
      </c>
      <c r="M244" s="36" t="n">
        <v>3.72127001395338</v>
      </c>
      <c r="N244" s="36" t="n">
        <v>1.24641899187374</v>
      </c>
      <c r="O244" s="36" t="n">
        <f aca="false">SQRT(M244^2+N244^2)</f>
        <v>3.92446312507229</v>
      </c>
      <c r="P244" s="40" t="n">
        <f aca="false">IF(J244="","",MAX(0,J244-1.96*O244/100))</f>
        <v>0.606120374463134</v>
      </c>
      <c r="Q244" s="40" t="n">
        <f aca="false">IF(J244="","",MIN(1,J244+1.96*O244/100))</f>
        <v>0.759959328965967</v>
      </c>
      <c r="R244" s="32" t="str">
        <f aca="false">IF(L244="","",IF(ABS(L244)&lt;=O244,"Yes","No"))</f>
        <v>Yes</v>
      </c>
      <c r="S244" s="32" t="str">
        <f aca="false">IF(L244="","",IF(ABS(L244)&lt;=1.96*O244,"Yes","No"))</f>
        <v>Yes</v>
      </c>
      <c r="T244" s="59" t="n">
        <f aca="false">IF(D244="","",ROUND(SQRT(((D244+G244)*O244/100)^2+(J244*(D244+G244)*0.09175)^2),0))</f>
        <v>80</v>
      </c>
      <c r="U244" s="32"/>
    </row>
    <row r="245" customFormat="false" ht="15" hidden="false" customHeight="false" outlineLevel="0" collapsed="false">
      <c r="A245" s="32" t="s">
        <v>418</v>
      </c>
      <c r="B245" s="32" t="s">
        <v>293</v>
      </c>
      <c r="C245" s="32" t="s">
        <v>450</v>
      </c>
      <c r="D245" s="59" t="n">
        <v>343</v>
      </c>
      <c r="E245" s="59"/>
      <c r="F245" s="68" t="str">
        <f aca="false">IF(E245="","",D245-E245)</f>
        <v/>
      </c>
      <c r="G245" s="59" t="n">
        <v>155</v>
      </c>
      <c r="H245" s="59"/>
      <c r="I245" s="68" t="str">
        <f aca="false">IF(H245="","",G245-H245)</f>
        <v/>
      </c>
      <c r="J245" s="40" t="n">
        <f aca="false">IF(OR(D245="",D245+G245=0),"",D245/(D245+G245))</f>
        <v>0.688755020080321</v>
      </c>
      <c r="K245" s="40" t="str">
        <f aca="false">IF(E245="","",E245/(E245+H245))</f>
        <v/>
      </c>
      <c r="L245" s="69" t="str">
        <f aca="false">IF(OR(K245="",J245=""),"",(J245-K245)*100)</f>
        <v/>
      </c>
      <c r="M245" s="36" t="n">
        <v>4.76472965819998</v>
      </c>
      <c r="N245" s="36" t="n">
        <v>1.24641899187374</v>
      </c>
      <c r="O245" s="36" t="n">
        <f aca="false">SQRT(M245^2+N245^2)</f>
        <v>4.9250592909156</v>
      </c>
      <c r="P245" s="40" t="n">
        <f aca="false">IF(J245="","",MAX(0,J245-1.96*O245/100))</f>
        <v>0.592223857978376</v>
      </c>
      <c r="Q245" s="40" t="n">
        <f aca="false">IF(J245="","",MIN(1,J245+1.96*O245/100))</f>
        <v>0.785286182182267</v>
      </c>
      <c r="R245" s="32" t="str">
        <f aca="false">IF(L245="","",IF(ABS(L245)&lt;=O245,"Yes","No"))</f>
        <v/>
      </c>
      <c r="S245" s="32" t="str">
        <f aca="false">IF(L245="","",IF(ABS(L245)&lt;=1.96*O245,"Yes","No"))</f>
        <v/>
      </c>
      <c r="T245" s="59" t="n">
        <f aca="false">IF(D245="","",ROUND(SQRT(((D245+G245)*O245/100)^2+(J245*(D245+G245)*0.15591)^2),0))</f>
        <v>59</v>
      </c>
      <c r="U245" s="32" t="s">
        <v>787</v>
      </c>
    </row>
    <row r="246" customFormat="false" ht="15" hidden="false" customHeight="false" outlineLevel="0" collapsed="false">
      <c r="A246" s="32" t="s">
        <v>418</v>
      </c>
      <c r="B246" s="32" t="s">
        <v>451</v>
      </c>
      <c r="C246" s="32" t="s">
        <v>452</v>
      </c>
      <c r="D246" s="59" t="n">
        <v>454</v>
      </c>
      <c r="E246" s="59" t="n">
        <v>447</v>
      </c>
      <c r="F246" s="68" t="n">
        <f aca="false">IF(E246="","",D246-E246)</f>
        <v>7</v>
      </c>
      <c r="G246" s="59" t="n">
        <v>448</v>
      </c>
      <c r="H246" s="59" t="n">
        <v>433</v>
      </c>
      <c r="I246" s="68" t="n">
        <f aca="false">IF(H246="","",G246-H246)</f>
        <v>15</v>
      </c>
      <c r="J246" s="40" t="n">
        <f aca="false">IF(OR(D246="",D246+G246=0),"",D246/(D246+G246))</f>
        <v>0.503325942350333</v>
      </c>
      <c r="K246" s="40" t="n">
        <f aca="false">IF(E246="","",E246/(E246+H246))</f>
        <v>0.507954545454545</v>
      </c>
      <c r="L246" s="69" t="n">
        <f aca="false">IF(OR(K246="",J246=""),"",(J246-K246)*100)</f>
        <v>-0.462860310421287</v>
      </c>
      <c r="M246" s="36" t="n">
        <v>3.72127001395338</v>
      </c>
      <c r="N246" s="36" t="n">
        <v>1.24641899187374</v>
      </c>
      <c r="O246" s="36" t="n">
        <f aca="false">SQRT(M246^2+N246^2)</f>
        <v>3.92446312507229</v>
      </c>
      <c r="P246" s="40" t="n">
        <f aca="false">IF(J246="","",MAX(0,J246-1.96*O246/100))</f>
        <v>0.426406465098916</v>
      </c>
      <c r="Q246" s="40" t="n">
        <f aca="false">IF(J246="","",MIN(1,J246+1.96*O246/100))</f>
        <v>0.58024541960175</v>
      </c>
      <c r="R246" s="32" t="str">
        <f aca="false">IF(L246="","",IF(ABS(L246)&lt;=O246,"Yes","No"))</f>
        <v>Yes</v>
      </c>
      <c r="S246" s="32" t="str">
        <f aca="false">IF(L246="","",IF(ABS(L246)&lt;=1.96*O246,"Yes","No"))</f>
        <v>Yes</v>
      </c>
      <c r="T246" s="59" t="n">
        <f aca="false">IF(D246="","",ROUND(SQRT(((D246+G246)*O246/100)^2+(J246*(D246+G246)*0.09175)^2),0))</f>
        <v>55</v>
      </c>
      <c r="U246" s="32"/>
    </row>
    <row r="247" customFormat="false" ht="15" hidden="false" customHeight="false" outlineLevel="0" collapsed="false">
      <c r="A247" s="32" t="s">
        <v>418</v>
      </c>
      <c r="B247" s="32" t="s">
        <v>451</v>
      </c>
      <c r="C247" s="32" t="s">
        <v>453</v>
      </c>
      <c r="D247" s="59" t="n">
        <v>527</v>
      </c>
      <c r="E247" s="59" t="n">
        <v>551</v>
      </c>
      <c r="F247" s="68" t="n">
        <f aca="false">IF(E247="","",D247-E247)</f>
        <v>-24</v>
      </c>
      <c r="G247" s="59" t="n">
        <v>522</v>
      </c>
      <c r="H247" s="59" t="n">
        <v>533</v>
      </c>
      <c r="I247" s="68" t="n">
        <f aca="false">IF(H247="","",G247-H247)</f>
        <v>-11</v>
      </c>
      <c r="J247" s="40" t="n">
        <f aca="false">IF(OR(D247="",D247+G247=0),"",D247/(D247+G247))</f>
        <v>0.502383222116301</v>
      </c>
      <c r="K247" s="40" t="n">
        <f aca="false">IF(E247="","",E247/(E247+H247))</f>
        <v>0.50830258302583</v>
      </c>
      <c r="L247" s="69" t="n">
        <f aca="false">IF(OR(K247="",J247=""),"",(J247-K247)*100)</f>
        <v>-0.591936090952905</v>
      </c>
      <c r="M247" s="36" t="n">
        <v>3.72127001395338</v>
      </c>
      <c r="N247" s="36" t="n">
        <v>1.24641899187374</v>
      </c>
      <c r="O247" s="36" t="n">
        <f aca="false">SQRT(M247^2+N247^2)</f>
        <v>3.92446312507229</v>
      </c>
      <c r="P247" s="40" t="n">
        <f aca="false">IF(J247="","",MAX(0,J247-1.96*O247/100))</f>
        <v>0.425463744864884</v>
      </c>
      <c r="Q247" s="40" t="n">
        <f aca="false">IF(J247="","",MIN(1,J247+1.96*O247/100))</f>
        <v>0.579302699367718</v>
      </c>
      <c r="R247" s="32" t="str">
        <f aca="false">IF(L247="","",IF(ABS(L247)&lt;=O247,"Yes","No"))</f>
        <v>Yes</v>
      </c>
      <c r="S247" s="32" t="str">
        <f aca="false">IF(L247="","",IF(ABS(L247)&lt;=1.96*O247,"Yes","No"))</f>
        <v>Yes</v>
      </c>
      <c r="T247" s="59" t="n">
        <f aca="false">IF(D247="","",ROUND(SQRT(((D247+G247)*O247/100)^2+(J247*(D247+G247)*0.09175)^2),0))</f>
        <v>64</v>
      </c>
      <c r="U247" s="32"/>
    </row>
    <row r="248" customFormat="false" ht="15" hidden="false" customHeight="false" outlineLevel="0" collapsed="false">
      <c r="A248" s="32" t="s">
        <v>418</v>
      </c>
      <c r="B248" s="32" t="s">
        <v>451</v>
      </c>
      <c r="C248" s="32" t="s">
        <v>454</v>
      </c>
      <c r="D248" s="59" t="n">
        <v>578</v>
      </c>
      <c r="E248" s="59" t="n">
        <v>583</v>
      </c>
      <c r="F248" s="68" t="n">
        <f aca="false">IF(E248="","",D248-E248)</f>
        <v>-5</v>
      </c>
      <c r="G248" s="59" t="n">
        <v>495</v>
      </c>
      <c r="H248" s="59" t="n">
        <v>432</v>
      </c>
      <c r="I248" s="68" t="n">
        <f aca="false">IF(H248="","",G248-H248)</f>
        <v>63</v>
      </c>
      <c r="J248" s="40" t="n">
        <f aca="false">IF(OR(D248="",D248+G248=0),"",D248/(D248+G248))</f>
        <v>0.538676607642125</v>
      </c>
      <c r="K248" s="40" t="n">
        <f aca="false">IF(E248="","",E248/(E248+H248))</f>
        <v>0.574384236453202</v>
      </c>
      <c r="L248" s="69" t="n">
        <f aca="false">IF(OR(K248="",J248=""),"",(J248-K248)*100)</f>
        <v>-3.57076288110771</v>
      </c>
      <c r="M248" s="36" t="n">
        <v>3.72127001395338</v>
      </c>
      <c r="N248" s="36" t="n">
        <v>1.24641899187374</v>
      </c>
      <c r="O248" s="36" t="n">
        <f aca="false">SQRT(M248^2+N248^2)</f>
        <v>3.92446312507229</v>
      </c>
      <c r="P248" s="40" t="n">
        <f aca="false">IF(J248="","",MAX(0,J248-1.96*O248/100))</f>
        <v>0.461757130390708</v>
      </c>
      <c r="Q248" s="40" t="n">
        <f aca="false">IF(J248="","",MIN(1,J248+1.96*O248/100))</f>
        <v>0.615596084893542</v>
      </c>
      <c r="R248" s="32" t="str">
        <f aca="false">IF(L248="","",IF(ABS(L248)&lt;=O248,"Yes","No"))</f>
        <v>Yes</v>
      </c>
      <c r="S248" s="32" t="str">
        <f aca="false">IF(L248="","",IF(ABS(L248)&lt;=1.96*O248,"Yes","No"))</f>
        <v>Yes</v>
      </c>
      <c r="T248" s="59" t="n">
        <f aca="false">IF(D248="","",ROUND(SQRT(((D248+G248)*O248/100)^2+(J248*(D248+G248)*0.09175)^2),0))</f>
        <v>68</v>
      </c>
      <c r="U248" s="32"/>
    </row>
    <row r="249" customFormat="false" ht="15" hidden="false" customHeight="false" outlineLevel="0" collapsed="false">
      <c r="A249" s="32" t="s">
        <v>418</v>
      </c>
      <c r="B249" s="32" t="s">
        <v>451</v>
      </c>
      <c r="C249" s="32" t="s">
        <v>455</v>
      </c>
      <c r="D249" s="59" t="n">
        <v>330</v>
      </c>
      <c r="E249" s="59" t="n">
        <v>287</v>
      </c>
      <c r="F249" s="68" t="n">
        <f aca="false">IF(E249="","",D249-E249)</f>
        <v>43</v>
      </c>
      <c r="G249" s="59" t="n">
        <v>344</v>
      </c>
      <c r="H249" s="59" t="n">
        <v>332</v>
      </c>
      <c r="I249" s="68" t="n">
        <f aca="false">IF(H249="","",G249-H249)</f>
        <v>12</v>
      </c>
      <c r="J249" s="40" t="n">
        <f aca="false">IF(OR(D249="",D249+G249=0),"",D249/(D249+G249))</f>
        <v>0.489614243323442</v>
      </c>
      <c r="K249" s="40" t="n">
        <f aca="false">IF(E249="","",E249/(E249+H249))</f>
        <v>0.463651050080775</v>
      </c>
      <c r="L249" s="69" t="n">
        <f aca="false">IF(OR(K249="",J249=""),"",(J249-K249)*100)</f>
        <v>2.59631932426667</v>
      </c>
      <c r="M249" s="36" t="n">
        <v>4.76472965819998</v>
      </c>
      <c r="N249" s="36" t="n">
        <v>1.24641899187374</v>
      </c>
      <c r="O249" s="36" t="n">
        <f aca="false">SQRT(M249^2+N249^2)</f>
        <v>4.9250592909156</v>
      </c>
      <c r="P249" s="40" t="n">
        <f aca="false">IF(J249="","",MAX(0,J249-1.96*O249/100))</f>
        <v>0.393083081221496</v>
      </c>
      <c r="Q249" s="40" t="n">
        <f aca="false">IF(J249="","",MIN(1,J249+1.96*O249/100))</f>
        <v>0.586145405425388</v>
      </c>
      <c r="R249" s="32" t="str">
        <f aca="false">IF(L249="","",IF(ABS(L249)&lt;=O249,"Yes","No"))</f>
        <v>Yes</v>
      </c>
      <c r="S249" s="32" t="str">
        <f aca="false">IF(L249="","",IF(ABS(L249)&lt;=1.96*O249,"Yes","No"))</f>
        <v>Yes</v>
      </c>
      <c r="T249" s="59" t="n">
        <f aca="false">IF(D249="","",ROUND(SQRT(((D249+G249)*O249/100)^2+(J249*(D249+G249)*0.15591)^2),0))</f>
        <v>61</v>
      </c>
      <c r="U249" s="32"/>
    </row>
    <row r="250" customFormat="false" ht="15" hidden="false" customHeight="false" outlineLevel="0" collapsed="false">
      <c r="A250" s="32" t="s">
        <v>418</v>
      </c>
      <c r="B250" s="32" t="s">
        <v>451</v>
      </c>
      <c r="C250" s="32" t="s">
        <v>456</v>
      </c>
      <c r="D250" s="59" t="n">
        <v>582</v>
      </c>
      <c r="E250" s="59" t="n">
        <v>576</v>
      </c>
      <c r="F250" s="68" t="n">
        <f aca="false">IF(E250="","",D250-E250)</f>
        <v>6</v>
      </c>
      <c r="G250" s="59" t="n">
        <v>448</v>
      </c>
      <c r="H250" s="59" t="n">
        <v>467</v>
      </c>
      <c r="I250" s="68" t="n">
        <f aca="false">IF(H250="","",G250-H250)</f>
        <v>-19</v>
      </c>
      <c r="J250" s="40" t="n">
        <f aca="false">IF(OR(D250="",D250+G250=0),"",D250/(D250+G250))</f>
        <v>0.56504854368932</v>
      </c>
      <c r="K250" s="40" t="n">
        <f aca="false">IF(E250="","",E250/(E250+H250))</f>
        <v>0.552253116011505</v>
      </c>
      <c r="L250" s="69" t="n">
        <f aca="false">IF(OR(K250="",J250=""),"",(J250-K250)*100)</f>
        <v>1.27954276778151</v>
      </c>
      <c r="M250" s="36" t="n">
        <v>3.72127001395338</v>
      </c>
      <c r="N250" s="36" t="n">
        <v>1.24641899187374</v>
      </c>
      <c r="O250" s="36" t="n">
        <f aca="false">SQRT(M250^2+N250^2)</f>
        <v>3.92446312507229</v>
      </c>
      <c r="P250" s="40" t="n">
        <f aca="false">IF(J250="","",MAX(0,J250-1.96*O250/100))</f>
        <v>0.488129066437903</v>
      </c>
      <c r="Q250" s="40" t="n">
        <f aca="false">IF(J250="","",MIN(1,J250+1.96*O250/100))</f>
        <v>0.641968020940737</v>
      </c>
      <c r="R250" s="32" t="str">
        <f aca="false">IF(L250="","",IF(ABS(L250)&lt;=O250,"Yes","No"))</f>
        <v>Yes</v>
      </c>
      <c r="S250" s="32" t="str">
        <f aca="false">IF(L250="","",IF(ABS(L250)&lt;=1.96*O250,"Yes","No"))</f>
        <v>Yes</v>
      </c>
      <c r="T250" s="59" t="n">
        <f aca="false">IF(D250="","",ROUND(SQRT(((D250+G250)*O250/100)^2+(J250*(D250+G250)*0.09175)^2),0))</f>
        <v>67</v>
      </c>
      <c r="U250" s="32"/>
    </row>
    <row r="251" customFormat="false" ht="15" hidden="false" customHeight="false" outlineLevel="0" collapsed="false">
      <c r="A251" s="32" t="s">
        <v>418</v>
      </c>
      <c r="B251" s="32" t="s">
        <v>451</v>
      </c>
      <c r="C251" s="32" t="s">
        <v>457</v>
      </c>
      <c r="D251" s="59" t="n">
        <v>605</v>
      </c>
      <c r="E251" s="59" t="n">
        <v>559</v>
      </c>
      <c r="F251" s="68" t="n">
        <f aca="false">IF(E251="","",D251-E251)</f>
        <v>46</v>
      </c>
      <c r="G251" s="59" t="n">
        <v>471</v>
      </c>
      <c r="H251" s="59" t="n">
        <v>489</v>
      </c>
      <c r="I251" s="68" t="n">
        <f aca="false">IF(H251="","",G251-H251)</f>
        <v>-18</v>
      </c>
      <c r="J251" s="40" t="n">
        <f aca="false">IF(OR(D251="",D251+G251=0),"",D251/(D251+G251))</f>
        <v>0.562267657992565</v>
      </c>
      <c r="K251" s="40" t="n">
        <f aca="false">IF(E251="","",E251/(E251+H251))</f>
        <v>0.533396946564886</v>
      </c>
      <c r="L251" s="69" t="n">
        <f aca="false">IF(OR(K251="",J251=""),"",(J251-K251)*100)</f>
        <v>2.88707114276796</v>
      </c>
      <c r="M251" s="36" t="n">
        <v>3.72127001395338</v>
      </c>
      <c r="N251" s="36" t="n">
        <v>1.24641899187374</v>
      </c>
      <c r="O251" s="36" t="n">
        <f aca="false">SQRT(M251^2+N251^2)</f>
        <v>3.92446312507229</v>
      </c>
      <c r="P251" s="40" t="n">
        <f aca="false">IF(J251="","",MAX(0,J251-1.96*O251/100))</f>
        <v>0.485348180741148</v>
      </c>
      <c r="Q251" s="40" t="n">
        <f aca="false">IF(J251="","",MIN(1,J251+1.96*O251/100))</f>
        <v>0.639187135243982</v>
      </c>
      <c r="R251" s="32" t="str">
        <f aca="false">IF(L251="","",IF(ABS(L251)&lt;=O251,"Yes","No"))</f>
        <v>Yes</v>
      </c>
      <c r="S251" s="32" t="str">
        <f aca="false">IF(L251="","",IF(ABS(L251)&lt;=1.96*O251,"Yes","No"))</f>
        <v>Yes</v>
      </c>
      <c r="T251" s="59" t="n">
        <f aca="false">IF(D251="","",ROUND(SQRT(((D251+G251)*O251/100)^2+(J251*(D251+G251)*0.09175)^2),0))</f>
        <v>70</v>
      </c>
      <c r="U251" s="32"/>
    </row>
    <row r="252" customFormat="false" ht="15" hidden="false" customHeight="false" outlineLevel="0" collapsed="false">
      <c r="A252" s="32" t="s">
        <v>418</v>
      </c>
      <c r="B252" s="32" t="s">
        <v>451</v>
      </c>
      <c r="C252" s="32" t="s">
        <v>458</v>
      </c>
      <c r="D252" s="59" t="n">
        <v>349</v>
      </c>
      <c r="E252" s="59" t="n">
        <v>320</v>
      </c>
      <c r="F252" s="68" t="n">
        <f aca="false">IF(E252="","",D252-E252)</f>
        <v>29</v>
      </c>
      <c r="G252" s="59" t="n">
        <v>280</v>
      </c>
      <c r="H252" s="59" t="n">
        <v>311</v>
      </c>
      <c r="I252" s="68" t="n">
        <f aca="false">IF(H252="","",G252-H252)</f>
        <v>-31</v>
      </c>
      <c r="J252" s="40" t="n">
        <f aca="false">IF(OR(D252="",D252+G252=0),"",D252/(D252+G252))</f>
        <v>0.554848966613672</v>
      </c>
      <c r="K252" s="40" t="n">
        <f aca="false">IF(E252="","",E252/(E252+H252))</f>
        <v>0.507131537242472</v>
      </c>
      <c r="L252" s="69" t="n">
        <f aca="false">IF(OR(K252="",J252=""),"",(J252-K252)*100)</f>
        <v>4.77174293712002</v>
      </c>
      <c r="M252" s="36" t="n">
        <v>4.76472965819998</v>
      </c>
      <c r="N252" s="36" t="n">
        <v>1.24641899187374</v>
      </c>
      <c r="O252" s="36" t="n">
        <f aca="false">SQRT(M252^2+N252^2)</f>
        <v>4.9250592909156</v>
      </c>
      <c r="P252" s="40" t="n">
        <f aca="false">IF(J252="","",MAX(0,J252-1.96*O252/100))</f>
        <v>0.458317804511727</v>
      </c>
      <c r="Q252" s="40" t="n">
        <f aca="false">IF(J252="","",MIN(1,J252+1.96*O252/100))</f>
        <v>0.651380128715618</v>
      </c>
      <c r="R252" s="32" t="str">
        <f aca="false">IF(L252="","",IF(ABS(L252)&lt;=O252,"Yes","No"))</f>
        <v>Yes</v>
      </c>
      <c r="S252" s="32" t="str">
        <f aca="false">IF(L252="","",IF(ABS(L252)&lt;=1.96*O252,"Yes","No"))</f>
        <v>Yes</v>
      </c>
      <c r="T252" s="59" t="n">
        <f aca="false">IF(D252="","",ROUND(SQRT(((D252+G252)*O252/100)^2+(J252*(D252+G252)*0.15591)^2),0))</f>
        <v>63</v>
      </c>
      <c r="U252" s="32"/>
    </row>
    <row r="253" customFormat="false" ht="15" hidden="false" customHeight="false" outlineLevel="0" collapsed="false">
      <c r="A253" s="32" t="s">
        <v>418</v>
      </c>
      <c r="B253" s="32" t="s">
        <v>451</v>
      </c>
      <c r="C253" s="32" t="s">
        <v>459</v>
      </c>
      <c r="D253" s="59" t="n">
        <v>442</v>
      </c>
      <c r="E253" s="59" t="n">
        <v>453</v>
      </c>
      <c r="F253" s="68" t="n">
        <f aca="false">IF(E253="","",D253-E253)</f>
        <v>-11</v>
      </c>
      <c r="G253" s="59" t="n">
        <v>345</v>
      </c>
      <c r="H253" s="59" t="n">
        <v>327</v>
      </c>
      <c r="I253" s="68" t="n">
        <f aca="false">IF(H253="","",G253-H253)</f>
        <v>18</v>
      </c>
      <c r="J253" s="40" t="n">
        <f aca="false">IF(OR(D253="",D253+G253=0),"",D253/(D253+G253))</f>
        <v>0.561626429479034</v>
      </c>
      <c r="K253" s="40" t="n">
        <f aca="false">IF(E253="","",E253/(E253+H253))</f>
        <v>0.580769230769231</v>
      </c>
      <c r="L253" s="69" t="n">
        <f aca="false">IF(OR(K253="",J253=""),"",(J253-K253)*100)</f>
        <v>-1.91428012901965</v>
      </c>
      <c r="M253" s="36" t="n">
        <v>3.72127001395338</v>
      </c>
      <c r="N253" s="36" t="n">
        <v>1.24641899187374</v>
      </c>
      <c r="O253" s="36" t="n">
        <f aca="false">SQRT(M253^2+N253^2)</f>
        <v>3.92446312507229</v>
      </c>
      <c r="P253" s="40" t="n">
        <f aca="false">IF(J253="","",MAX(0,J253-1.96*O253/100))</f>
        <v>0.484706952227617</v>
      </c>
      <c r="Q253" s="40" t="n">
        <f aca="false">IF(J253="","",MIN(1,J253+1.96*O253/100))</f>
        <v>0.638545906730451</v>
      </c>
      <c r="R253" s="32" t="str">
        <f aca="false">IF(L253="","",IF(ABS(L253)&lt;=O253,"Yes","No"))</f>
        <v>Yes</v>
      </c>
      <c r="S253" s="32" t="str">
        <f aca="false">IF(L253="","",IF(ABS(L253)&lt;=1.96*O253,"Yes","No"))</f>
        <v>Yes</v>
      </c>
      <c r="T253" s="59" t="n">
        <f aca="false">IF(D253="","",ROUND(SQRT(((D253+G253)*O253/100)^2+(J253*(D253+G253)*0.09175)^2),0))</f>
        <v>51</v>
      </c>
      <c r="U253" s="32"/>
    </row>
    <row r="254" customFormat="false" ht="15" hidden="false" customHeight="false" outlineLevel="0" collapsed="false">
      <c r="A254" s="32" t="s">
        <v>418</v>
      </c>
      <c r="B254" s="32" t="s">
        <v>451</v>
      </c>
      <c r="C254" s="32" t="s">
        <v>460</v>
      </c>
      <c r="D254" s="59" t="n">
        <v>320</v>
      </c>
      <c r="E254" s="59" t="n">
        <v>319</v>
      </c>
      <c r="F254" s="68" t="n">
        <f aca="false">IF(E254="","",D254-E254)</f>
        <v>1</v>
      </c>
      <c r="G254" s="59" t="n">
        <v>222</v>
      </c>
      <c r="H254" s="59" t="n">
        <v>225</v>
      </c>
      <c r="I254" s="68" t="n">
        <f aca="false">IF(H254="","",G254-H254)</f>
        <v>-3</v>
      </c>
      <c r="J254" s="40" t="n">
        <f aca="false">IF(OR(D254="",D254+G254=0),"",D254/(D254+G254))</f>
        <v>0.590405904059041</v>
      </c>
      <c r="K254" s="40" t="n">
        <f aca="false">IF(E254="","",E254/(E254+H254))</f>
        <v>0.586397058823529</v>
      </c>
      <c r="L254" s="69" t="n">
        <f aca="false">IF(OR(K254="",J254=""),"",(J254-K254)*100)</f>
        <v>0.400884523551115</v>
      </c>
      <c r="M254" s="36" t="n">
        <v>4.76472965819998</v>
      </c>
      <c r="N254" s="36" t="n">
        <v>1.24641899187374</v>
      </c>
      <c r="O254" s="36" t="n">
        <f aca="false">SQRT(M254^2+N254^2)</f>
        <v>4.9250592909156</v>
      </c>
      <c r="P254" s="40" t="n">
        <f aca="false">IF(J254="","",MAX(0,J254-1.96*O254/100))</f>
        <v>0.493874741957095</v>
      </c>
      <c r="Q254" s="40" t="n">
        <f aca="false">IF(J254="","",MIN(1,J254+1.96*O254/100))</f>
        <v>0.686937066160986</v>
      </c>
      <c r="R254" s="32" t="str">
        <f aca="false">IF(L254="","",IF(ABS(L254)&lt;=O254,"Yes","No"))</f>
        <v>Yes</v>
      </c>
      <c r="S254" s="32" t="str">
        <f aca="false">IF(L254="","",IF(ABS(L254)&lt;=1.96*O254,"Yes","No"))</f>
        <v>Yes</v>
      </c>
      <c r="T254" s="59" t="n">
        <f aca="false">IF(D254="","",ROUND(SQRT(((D254+G254)*O254/100)^2+(J254*(D254+G254)*0.15591)^2),0))</f>
        <v>57</v>
      </c>
      <c r="U254" s="32"/>
    </row>
    <row r="255" customFormat="false" ht="15" hidden="false" customHeight="false" outlineLevel="0" collapsed="false">
      <c r="A255" s="32" t="s">
        <v>418</v>
      </c>
      <c r="B255" s="32" t="s">
        <v>451</v>
      </c>
      <c r="C255" s="32" t="s">
        <v>461</v>
      </c>
      <c r="D255" s="59" t="n">
        <v>343</v>
      </c>
      <c r="E255" s="59" t="n">
        <v>340</v>
      </c>
      <c r="F255" s="68" t="n">
        <f aca="false">IF(E255="","",D255-E255)</f>
        <v>3</v>
      </c>
      <c r="G255" s="59" t="n">
        <v>344</v>
      </c>
      <c r="H255" s="59" t="n">
        <v>357</v>
      </c>
      <c r="I255" s="68" t="n">
        <f aca="false">IF(H255="","",G255-H255)</f>
        <v>-13</v>
      </c>
      <c r="J255" s="40" t="n">
        <f aca="false">IF(OR(D255="",D255+G255=0),"",D255/(D255+G255))</f>
        <v>0.499272197962154</v>
      </c>
      <c r="K255" s="40" t="n">
        <f aca="false">IF(E255="","",E255/(E255+H255))</f>
        <v>0.487804878048781</v>
      </c>
      <c r="L255" s="69" t="n">
        <f aca="false">IF(OR(K255="",J255=""),"",(J255-K255)*100)</f>
        <v>1.14673199133738</v>
      </c>
      <c r="M255" s="36" t="n">
        <v>4.76472965819998</v>
      </c>
      <c r="N255" s="36" t="n">
        <v>1.24641899187374</v>
      </c>
      <c r="O255" s="36" t="n">
        <f aca="false">SQRT(M255^2+N255^2)</f>
        <v>4.9250592909156</v>
      </c>
      <c r="P255" s="40" t="n">
        <f aca="false">IF(J255="","",MAX(0,J255-1.96*O255/100))</f>
        <v>0.402741035860209</v>
      </c>
      <c r="Q255" s="40" t="n">
        <f aca="false">IF(J255="","",MIN(1,J255+1.96*O255/100))</f>
        <v>0.5958033600641</v>
      </c>
      <c r="R255" s="32" t="str">
        <f aca="false">IF(L255="","",IF(ABS(L255)&lt;=O255,"Yes","No"))</f>
        <v>Yes</v>
      </c>
      <c r="S255" s="32" t="str">
        <f aca="false">IF(L255="","",IF(ABS(L255)&lt;=1.96*O255,"Yes","No"))</f>
        <v>Yes</v>
      </c>
      <c r="T255" s="59" t="n">
        <f aca="false">IF(D255="","",ROUND(SQRT(((D255+G255)*O255/100)^2+(J255*(D255+G255)*0.15591)^2),0))</f>
        <v>63</v>
      </c>
      <c r="U255" s="32"/>
    </row>
    <row r="256" customFormat="false" ht="15" hidden="false" customHeight="false" outlineLevel="0" collapsed="false">
      <c r="A256" s="32" t="s">
        <v>418</v>
      </c>
      <c r="B256" s="32" t="s">
        <v>451</v>
      </c>
      <c r="C256" s="32" t="s">
        <v>462</v>
      </c>
      <c r="D256" s="59" t="n">
        <v>441</v>
      </c>
      <c r="E256" s="59" t="n">
        <v>448</v>
      </c>
      <c r="F256" s="68" t="n">
        <f aca="false">IF(E256="","",D256-E256)</f>
        <v>-7</v>
      </c>
      <c r="G256" s="59" t="n">
        <v>387</v>
      </c>
      <c r="H256" s="59" t="n">
        <v>378</v>
      </c>
      <c r="I256" s="68" t="n">
        <f aca="false">IF(H256="","",G256-H256)</f>
        <v>9</v>
      </c>
      <c r="J256" s="40" t="n">
        <f aca="false">IF(OR(D256="",D256+G256=0),"",D256/(D256+G256))</f>
        <v>0.532608695652174</v>
      </c>
      <c r="K256" s="40" t="n">
        <f aca="false">IF(E256="","",E256/(E256+H256))</f>
        <v>0.542372881355932</v>
      </c>
      <c r="L256" s="69" t="n">
        <f aca="false">IF(OR(K256="",J256=""),"",(J256-K256)*100)</f>
        <v>-0.976418570375826</v>
      </c>
      <c r="M256" s="36" t="n">
        <v>3.72127001395338</v>
      </c>
      <c r="N256" s="36" t="n">
        <v>1.24641899187374</v>
      </c>
      <c r="O256" s="36" t="n">
        <f aca="false">SQRT(M256^2+N256^2)</f>
        <v>3.92446312507229</v>
      </c>
      <c r="P256" s="40" t="n">
        <f aca="false">IF(J256="","",MAX(0,J256-1.96*O256/100))</f>
        <v>0.455689218400757</v>
      </c>
      <c r="Q256" s="40" t="n">
        <f aca="false">IF(J256="","",MIN(1,J256+1.96*O256/100))</f>
        <v>0.609528172903591</v>
      </c>
      <c r="R256" s="32" t="str">
        <f aca="false">IF(L256="","",IF(ABS(L256)&lt;=O256,"Yes","No"))</f>
        <v>Yes</v>
      </c>
      <c r="S256" s="32" t="str">
        <f aca="false">IF(L256="","",IF(ABS(L256)&lt;=1.96*O256,"Yes","No"))</f>
        <v>Yes</v>
      </c>
      <c r="T256" s="59" t="n">
        <f aca="false">IF(D256="","",ROUND(SQRT(((D256+G256)*O256/100)^2+(J256*(D256+G256)*0.09175)^2),0))</f>
        <v>52</v>
      </c>
      <c r="U256" s="32"/>
    </row>
    <row r="257" customFormat="false" ht="15" hidden="false" customHeight="false" outlineLevel="0" collapsed="false">
      <c r="A257" s="32" t="s">
        <v>418</v>
      </c>
      <c r="B257" s="32" t="s">
        <v>451</v>
      </c>
      <c r="C257" s="32" t="s">
        <v>463</v>
      </c>
      <c r="D257" s="59" t="n">
        <v>455</v>
      </c>
      <c r="E257" s="59" t="n">
        <v>440</v>
      </c>
      <c r="F257" s="68" t="n">
        <f aca="false">IF(E257="","",D257-E257)</f>
        <v>15</v>
      </c>
      <c r="G257" s="59" t="n">
        <v>357</v>
      </c>
      <c r="H257" s="59" t="n">
        <v>346</v>
      </c>
      <c r="I257" s="68" t="n">
        <f aca="false">IF(H257="","",G257-H257)</f>
        <v>11</v>
      </c>
      <c r="J257" s="40" t="n">
        <f aca="false">IF(OR(D257="",D257+G257=0),"",D257/(D257+G257))</f>
        <v>0.560344827586207</v>
      </c>
      <c r="K257" s="40" t="n">
        <f aca="false">IF(E257="","",E257/(E257+H257))</f>
        <v>0.559796437659033</v>
      </c>
      <c r="L257" s="69" t="n">
        <f aca="false">IF(OR(K257="",J257=""),"",(J257-K257)*100)</f>
        <v>0.0548389927173765</v>
      </c>
      <c r="M257" s="36" t="n">
        <v>3.72127001395338</v>
      </c>
      <c r="N257" s="36" t="n">
        <v>1.24641899187374</v>
      </c>
      <c r="O257" s="36" t="n">
        <f aca="false">SQRT(M257^2+N257^2)</f>
        <v>3.92446312507229</v>
      </c>
      <c r="P257" s="40" t="n">
        <f aca="false">IF(J257="","",MAX(0,J257-1.96*O257/100))</f>
        <v>0.48342535033479</v>
      </c>
      <c r="Q257" s="40" t="n">
        <f aca="false">IF(J257="","",MIN(1,J257+1.96*O257/100))</f>
        <v>0.637264304837624</v>
      </c>
      <c r="R257" s="32" t="str">
        <f aca="false">IF(L257="","",IF(ABS(L257)&lt;=O257,"Yes","No"))</f>
        <v>Yes</v>
      </c>
      <c r="S257" s="32" t="str">
        <f aca="false">IF(L257="","",IF(ABS(L257)&lt;=1.96*O257,"Yes","No"))</f>
        <v>Yes</v>
      </c>
      <c r="T257" s="59" t="n">
        <f aca="false">IF(D257="","",ROUND(SQRT(((D257+G257)*O257/100)^2+(J257*(D257+G257)*0.09175)^2),0))</f>
        <v>53</v>
      </c>
      <c r="U257" s="32"/>
    </row>
    <row r="258" customFormat="false" ht="15" hidden="false" customHeight="false" outlineLevel="0" collapsed="false">
      <c r="A258" s="32" t="s">
        <v>418</v>
      </c>
      <c r="B258" s="32" t="s">
        <v>451</v>
      </c>
      <c r="C258" s="32" t="s">
        <v>464</v>
      </c>
      <c r="D258" s="59" t="n">
        <v>433</v>
      </c>
      <c r="E258" s="59" t="n">
        <v>439</v>
      </c>
      <c r="F258" s="68" t="n">
        <f aca="false">IF(E258="","",D258-E258)</f>
        <v>-6</v>
      </c>
      <c r="G258" s="59" t="n">
        <v>445</v>
      </c>
      <c r="H258" s="59" t="n">
        <v>447</v>
      </c>
      <c r="I258" s="68" t="n">
        <f aca="false">IF(H258="","",G258-H258)</f>
        <v>-2</v>
      </c>
      <c r="J258" s="40" t="n">
        <f aca="false">IF(OR(D258="",D258+G258=0),"",D258/(D258+G258))</f>
        <v>0.493166287015945</v>
      </c>
      <c r="K258" s="40" t="n">
        <f aca="false">IF(E258="","",E258/(E258+H258))</f>
        <v>0.49548532731377</v>
      </c>
      <c r="L258" s="69" t="n">
        <f aca="false">IF(OR(K258="",J258=""),"",(J258-K258)*100)</f>
        <v>-0.231904029782443</v>
      </c>
      <c r="M258" s="36" t="n">
        <v>3.72127001395338</v>
      </c>
      <c r="N258" s="36" t="n">
        <v>1.24641899187374</v>
      </c>
      <c r="O258" s="36" t="n">
        <f aca="false">SQRT(M258^2+N258^2)</f>
        <v>3.92446312507229</v>
      </c>
      <c r="P258" s="40" t="n">
        <f aca="false">IF(J258="","",MAX(0,J258-1.96*O258/100))</f>
        <v>0.416246809764528</v>
      </c>
      <c r="Q258" s="40" t="n">
        <f aca="false">IF(J258="","",MIN(1,J258+1.96*O258/100))</f>
        <v>0.570085764267362</v>
      </c>
      <c r="R258" s="32" t="str">
        <f aca="false">IF(L258="","",IF(ABS(L258)&lt;=O258,"Yes","No"))</f>
        <v>Yes</v>
      </c>
      <c r="S258" s="32" t="str">
        <f aca="false">IF(L258="","",IF(ABS(L258)&lt;=1.96*O258,"Yes","No"))</f>
        <v>Yes</v>
      </c>
      <c r="T258" s="59" t="n">
        <f aca="false">IF(D258="","",ROUND(SQRT(((D258+G258)*O258/100)^2+(J258*(D258+G258)*0.09175)^2),0))</f>
        <v>53</v>
      </c>
      <c r="U258" s="32"/>
    </row>
    <row r="259" customFormat="false" ht="15" hidden="false" customHeight="false" outlineLevel="0" collapsed="false">
      <c r="A259" s="32" t="s">
        <v>418</v>
      </c>
      <c r="B259" s="32" t="s">
        <v>451</v>
      </c>
      <c r="C259" s="32" t="s">
        <v>465</v>
      </c>
      <c r="D259" s="59" t="n">
        <v>798</v>
      </c>
      <c r="E259" s="59" t="n">
        <v>915</v>
      </c>
      <c r="F259" s="68" t="n">
        <f aca="false">IF(E259="","",D259-E259)</f>
        <v>-117</v>
      </c>
      <c r="G259" s="59" t="n">
        <v>721</v>
      </c>
      <c r="H259" s="59" t="n">
        <v>693</v>
      </c>
      <c r="I259" s="68" t="n">
        <f aca="false">IF(H259="","",G259-H259)</f>
        <v>28</v>
      </c>
      <c r="J259" s="40" t="n">
        <f aca="false">IF(OR(D259="",D259+G259=0),"",D259/(D259+G259))</f>
        <v>0.525345622119816</v>
      </c>
      <c r="K259" s="40" t="n">
        <f aca="false">IF(E259="","",E259/(E259+H259))</f>
        <v>0.569029850746269</v>
      </c>
      <c r="L259" s="69" t="n">
        <f aca="false">IF(OR(K259="",J259=""),"",(J259-K259)*100)</f>
        <v>-4.36842286264531</v>
      </c>
      <c r="M259" s="36" t="n">
        <v>3.63977796338662</v>
      </c>
      <c r="N259" s="36" t="n">
        <v>1.24641899187374</v>
      </c>
      <c r="O259" s="36" t="n">
        <f aca="false">SQRT(M259^2+N259^2)</f>
        <v>3.84727746933574</v>
      </c>
      <c r="P259" s="40" t="n">
        <f aca="false">IF(J259="","",MAX(0,J259-1.96*O259/100))</f>
        <v>0.449938983720835</v>
      </c>
      <c r="Q259" s="40" t="n">
        <f aca="false">IF(J259="","",MIN(1,J259+1.96*O259/100))</f>
        <v>0.600752260518796</v>
      </c>
      <c r="R259" s="32" t="str">
        <f aca="false">IF(L259="","",IF(ABS(L259)&lt;=O259,"Yes","No"))</f>
        <v>No</v>
      </c>
      <c r="S259" s="32" t="str">
        <f aca="false">IF(L259="","",IF(ABS(L259)&lt;=1.96*O259,"Yes","No"))</f>
        <v>Yes</v>
      </c>
      <c r="T259" s="59" t="n">
        <f aca="false">IF(D259="","",ROUND(SQRT(((D259+G259)*O259/100)^2+(J259*(D259+G259)*0.08345)^2),0))</f>
        <v>89</v>
      </c>
      <c r="U259" s="32"/>
    </row>
    <row r="260" customFormat="false" ht="15" hidden="false" customHeight="false" outlineLevel="0" collapsed="false">
      <c r="A260" s="32" t="s">
        <v>418</v>
      </c>
      <c r="B260" s="32" t="s">
        <v>451</v>
      </c>
      <c r="C260" s="32" t="s">
        <v>466</v>
      </c>
      <c r="D260" s="59" t="n">
        <v>500</v>
      </c>
      <c r="E260" s="59" t="n">
        <v>488</v>
      </c>
      <c r="F260" s="68" t="n">
        <f aca="false">IF(E260="","",D260-E260)</f>
        <v>12</v>
      </c>
      <c r="G260" s="59" t="n">
        <v>557</v>
      </c>
      <c r="H260" s="59" t="n">
        <v>539</v>
      </c>
      <c r="I260" s="68" t="n">
        <f aca="false">IF(H260="","",G260-H260)</f>
        <v>18</v>
      </c>
      <c r="J260" s="40" t="n">
        <f aca="false">IF(OR(D260="",D260+G260=0),"",D260/(D260+G260))</f>
        <v>0.473036896877956</v>
      </c>
      <c r="K260" s="40" t="n">
        <f aca="false">IF(E260="","",E260/(E260+H260))</f>
        <v>0.475170399221032</v>
      </c>
      <c r="L260" s="69" t="n">
        <f aca="false">IF(OR(K260="",J260=""),"",(J260-K260)*100)</f>
        <v>-0.213350234307569</v>
      </c>
      <c r="M260" s="36" t="n">
        <v>3.72127001395338</v>
      </c>
      <c r="N260" s="36" t="n">
        <v>1.24641899187374</v>
      </c>
      <c r="O260" s="36" t="n">
        <f aca="false">SQRT(M260^2+N260^2)</f>
        <v>3.92446312507229</v>
      </c>
      <c r="P260" s="40" t="n">
        <f aca="false">IF(J260="","",MAX(0,J260-1.96*O260/100))</f>
        <v>0.39611741962654</v>
      </c>
      <c r="Q260" s="40" t="n">
        <f aca="false">IF(J260="","",MIN(1,J260+1.96*O260/100))</f>
        <v>0.549956374129373</v>
      </c>
      <c r="R260" s="32" t="str">
        <f aca="false">IF(L260="","",IF(ABS(L260)&lt;=O260,"Yes","No"))</f>
        <v>Yes</v>
      </c>
      <c r="S260" s="32" t="str">
        <f aca="false">IF(L260="","",IF(ABS(L260)&lt;=1.96*O260,"Yes","No"))</f>
        <v>Yes</v>
      </c>
      <c r="T260" s="59" t="n">
        <f aca="false">IF(D260="","",ROUND(SQRT(((D260+G260)*O260/100)^2+(J260*(D260+G260)*0.09175)^2),0))</f>
        <v>62</v>
      </c>
      <c r="U260" s="32"/>
    </row>
    <row r="261" customFormat="false" ht="15" hidden="false" customHeight="false" outlineLevel="0" collapsed="false">
      <c r="A261" s="32" t="s">
        <v>418</v>
      </c>
      <c r="B261" s="32" t="s">
        <v>451</v>
      </c>
      <c r="C261" s="32" t="s">
        <v>467</v>
      </c>
      <c r="D261" s="59" t="n">
        <v>508</v>
      </c>
      <c r="E261" s="59" t="n">
        <v>489</v>
      </c>
      <c r="F261" s="68" t="n">
        <f aca="false">IF(E261="","",D261-E261)</f>
        <v>19</v>
      </c>
      <c r="G261" s="59" t="n">
        <v>501</v>
      </c>
      <c r="H261" s="59" t="n">
        <v>491</v>
      </c>
      <c r="I261" s="68" t="n">
        <f aca="false">IF(H261="","",G261-H261)</f>
        <v>10</v>
      </c>
      <c r="J261" s="40" t="n">
        <f aca="false">IF(OR(D261="",D261+G261=0),"",D261/(D261+G261))</f>
        <v>0.503468780971259</v>
      </c>
      <c r="K261" s="40" t="n">
        <f aca="false">IF(E261="","",E261/(E261+H261))</f>
        <v>0.498979591836735</v>
      </c>
      <c r="L261" s="69" t="n">
        <f aca="false">IF(OR(K261="",J261=""),"",(J261-K261)*100)</f>
        <v>0.448918913452401</v>
      </c>
      <c r="M261" s="36" t="n">
        <v>3.72127001395338</v>
      </c>
      <c r="N261" s="36" t="n">
        <v>1.24641899187374</v>
      </c>
      <c r="O261" s="36" t="n">
        <f aca="false">SQRT(M261^2+N261^2)</f>
        <v>3.92446312507229</v>
      </c>
      <c r="P261" s="40" t="n">
        <f aca="false">IF(J261="","",MAX(0,J261-1.96*O261/100))</f>
        <v>0.426549303719842</v>
      </c>
      <c r="Q261" s="40" t="n">
        <f aca="false">IF(J261="","",MIN(1,J261+1.96*O261/100))</f>
        <v>0.580388258222676</v>
      </c>
      <c r="R261" s="32" t="str">
        <f aca="false">IF(L261="","",IF(ABS(L261)&lt;=O261,"Yes","No"))</f>
        <v>Yes</v>
      </c>
      <c r="S261" s="32" t="str">
        <f aca="false">IF(L261="","",IF(ABS(L261)&lt;=1.96*O261,"Yes","No"))</f>
        <v>Yes</v>
      </c>
      <c r="T261" s="59" t="n">
        <f aca="false">IF(D261="","",ROUND(SQRT(((D261+G261)*O261/100)^2+(J261*(D261+G261)*0.09175)^2),0))</f>
        <v>61</v>
      </c>
      <c r="U261" s="32"/>
    </row>
    <row r="262" customFormat="false" ht="15" hidden="false" customHeight="false" outlineLevel="0" collapsed="false">
      <c r="A262" s="32" t="s">
        <v>418</v>
      </c>
      <c r="B262" s="32" t="s">
        <v>451</v>
      </c>
      <c r="C262" s="32" t="s">
        <v>468</v>
      </c>
      <c r="D262" s="59" t="n">
        <v>524</v>
      </c>
      <c r="E262" s="59" t="n">
        <v>510</v>
      </c>
      <c r="F262" s="68" t="n">
        <f aca="false">IF(E262="","",D262-E262)</f>
        <v>14</v>
      </c>
      <c r="G262" s="59" t="n">
        <v>469</v>
      </c>
      <c r="H262" s="59" t="n">
        <v>477</v>
      </c>
      <c r="I262" s="68" t="n">
        <f aca="false">IF(H262="","",G262-H262)</f>
        <v>-8</v>
      </c>
      <c r="J262" s="40" t="n">
        <f aca="false">IF(OR(D262="",D262+G262=0),"",D262/(D262+G262))</f>
        <v>0.527693856998993</v>
      </c>
      <c r="K262" s="40" t="n">
        <f aca="false">IF(E262="","",E262/(E262+H262))</f>
        <v>0.516717325227964</v>
      </c>
      <c r="L262" s="69" t="n">
        <f aca="false">IF(OR(K262="",J262=""),"",(J262-K262)*100)</f>
        <v>1.09765317710294</v>
      </c>
      <c r="M262" s="36" t="n">
        <v>3.72127001395338</v>
      </c>
      <c r="N262" s="36" t="n">
        <v>1.24641899187374</v>
      </c>
      <c r="O262" s="36" t="n">
        <f aca="false">SQRT(M262^2+N262^2)</f>
        <v>3.92446312507229</v>
      </c>
      <c r="P262" s="40" t="n">
        <f aca="false">IF(J262="","",MAX(0,J262-1.96*O262/100))</f>
        <v>0.450774379747576</v>
      </c>
      <c r="Q262" s="40" t="n">
        <f aca="false">IF(J262="","",MIN(1,J262+1.96*O262/100))</f>
        <v>0.60461333425041</v>
      </c>
      <c r="R262" s="32" t="str">
        <f aca="false">IF(L262="","",IF(ABS(L262)&lt;=O262,"Yes","No"))</f>
        <v>Yes</v>
      </c>
      <c r="S262" s="32" t="str">
        <f aca="false">IF(L262="","",IF(ABS(L262)&lt;=1.96*O262,"Yes","No"))</f>
        <v>Yes</v>
      </c>
      <c r="T262" s="59" t="n">
        <f aca="false">IF(D262="","",ROUND(SQRT(((D262+G262)*O262/100)^2+(J262*(D262+G262)*0.09175)^2),0))</f>
        <v>62</v>
      </c>
      <c r="U262" s="32"/>
    </row>
    <row r="263" customFormat="false" ht="15" hidden="false" customHeight="false" outlineLevel="0" collapsed="false">
      <c r="A263" s="32" t="s">
        <v>418</v>
      </c>
      <c r="B263" s="32" t="s">
        <v>469</v>
      </c>
      <c r="C263" s="32" t="s">
        <v>470</v>
      </c>
      <c r="D263" s="59" t="n">
        <v>809</v>
      </c>
      <c r="E263" s="59" t="n">
        <v>858</v>
      </c>
      <c r="F263" s="68" t="n">
        <f aca="false">IF(E263="","",D263-E263)</f>
        <v>-49</v>
      </c>
      <c r="G263" s="59" t="n">
        <v>1492</v>
      </c>
      <c r="H263" s="59" t="n">
        <v>1442</v>
      </c>
      <c r="I263" s="68" t="n">
        <f aca="false">IF(H263="","",G263-H263)</f>
        <v>50</v>
      </c>
      <c r="J263" s="40" t="n">
        <f aca="false">IF(OR(D263="",D263+G263=0),"",D263/(D263+G263))</f>
        <v>0.351586266840504</v>
      </c>
      <c r="K263" s="40" t="n">
        <f aca="false">IF(E263="","",E263/(E263+H263))</f>
        <v>0.37304347826087</v>
      </c>
      <c r="L263" s="69" t="n">
        <f aca="false">IF(OR(K263="",J263=""),"",(J263-K263)*100)</f>
        <v>-2.14572114203654</v>
      </c>
      <c r="M263" s="36" t="n">
        <v>3.63977796338662</v>
      </c>
      <c r="N263" s="36" t="n">
        <v>1.24641899187374</v>
      </c>
      <c r="O263" s="36" t="n">
        <f aca="false">SQRT(M263^2+N263^2)</f>
        <v>3.84727746933574</v>
      </c>
      <c r="P263" s="40" t="n">
        <f aca="false">IF(J263="","",MAX(0,J263-1.96*O263/100))</f>
        <v>0.276179628441524</v>
      </c>
      <c r="Q263" s="40" t="n">
        <f aca="false">IF(J263="","",MIN(1,J263+1.96*O263/100))</f>
        <v>0.426992905239485</v>
      </c>
      <c r="R263" s="32" t="str">
        <f aca="false">IF(L263="","",IF(ABS(L263)&lt;=O263,"Yes","No"))</f>
        <v>Yes</v>
      </c>
      <c r="S263" s="32" t="str">
        <f aca="false">IF(L263="","",IF(ABS(L263)&lt;=1.96*O263,"Yes","No"))</f>
        <v>Yes</v>
      </c>
      <c r="T263" s="59" t="n">
        <f aca="false">IF(D263="","",ROUND(SQRT(((D263+G263)*O263/100)^2+(J263*(D263+G263)*0.08345)^2),0))</f>
        <v>111</v>
      </c>
      <c r="U263" s="32"/>
    </row>
    <row r="264" customFormat="false" ht="15" hidden="false" customHeight="false" outlineLevel="0" collapsed="false">
      <c r="A264" s="32" t="s">
        <v>418</v>
      </c>
      <c r="B264" s="32" t="s">
        <v>469</v>
      </c>
      <c r="C264" s="32" t="s">
        <v>471</v>
      </c>
      <c r="D264" s="59" t="n">
        <v>777</v>
      </c>
      <c r="E264" s="59" t="n">
        <v>776</v>
      </c>
      <c r="F264" s="68" t="n">
        <f aca="false">IF(E264="","",D264-E264)</f>
        <v>1</v>
      </c>
      <c r="G264" s="59" t="n">
        <v>1149</v>
      </c>
      <c r="H264" s="59" t="n">
        <v>1181</v>
      </c>
      <c r="I264" s="68" t="n">
        <f aca="false">IF(H264="","",G264-H264)</f>
        <v>-32</v>
      </c>
      <c r="J264" s="40" t="n">
        <f aca="false">IF(OR(D264="",D264+G264=0),"",D264/(D264+G264))</f>
        <v>0.403426791277259</v>
      </c>
      <c r="K264" s="40" t="n">
        <f aca="false">IF(E264="","",E264/(E264+H264))</f>
        <v>0.396525293817067</v>
      </c>
      <c r="L264" s="69" t="n">
        <f aca="false">IF(OR(K264="",J264=""),"",(J264-K264)*100)</f>
        <v>0.690149746019164</v>
      </c>
      <c r="M264" s="36" t="n">
        <v>3.63977796338662</v>
      </c>
      <c r="N264" s="36" t="n">
        <v>1.24641899187374</v>
      </c>
      <c r="O264" s="36" t="n">
        <f aca="false">SQRT(M264^2+N264^2)</f>
        <v>3.84727746933574</v>
      </c>
      <c r="P264" s="40" t="n">
        <f aca="false">IF(J264="","",MAX(0,J264-1.96*O264/100))</f>
        <v>0.328020152878278</v>
      </c>
      <c r="Q264" s="40" t="n">
        <f aca="false">IF(J264="","",MIN(1,J264+1.96*O264/100))</f>
        <v>0.478833429676239</v>
      </c>
      <c r="R264" s="32" t="str">
        <f aca="false">IF(L264="","",IF(ABS(L264)&lt;=O264,"Yes","No"))</f>
        <v>Yes</v>
      </c>
      <c r="S264" s="32" t="str">
        <f aca="false">IF(L264="","",IF(ABS(L264)&lt;=1.96*O264,"Yes","No"))</f>
        <v>Yes</v>
      </c>
      <c r="T264" s="59" t="n">
        <f aca="false">IF(D264="","",ROUND(SQRT(((D264+G264)*O264/100)^2+(J264*(D264+G264)*0.08345)^2),0))</f>
        <v>98</v>
      </c>
      <c r="U264" s="32"/>
    </row>
    <row r="265" customFormat="false" ht="15" hidden="false" customHeight="false" outlineLevel="0" collapsed="false">
      <c r="A265" s="32" t="s">
        <v>418</v>
      </c>
      <c r="B265" s="32" t="s">
        <v>469</v>
      </c>
      <c r="C265" s="32" t="s">
        <v>472</v>
      </c>
      <c r="D265" s="59" t="n">
        <v>379</v>
      </c>
      <c r="E265" s="59" t="n">
        <v>354</v>
      </c>
      <c r="F265" s="68" t="n">
        <f aca="false">IF(E265="","",D265-E265)</f>
        <v>25</v>
      </c>
      <c r="G265" s="59" t="n">
        <v>779</v>
      </c>
      <c r="H265" s="59" t="n">
        <v>762</v>
      </c>
      <c r="I265" s="68" t="n">
        <f aca="false">IF(H265="","",G265-H265)</f>
        <v>17</v>
      </c>
      <c r="J265" s="40" t="n">
        <f aca="false">IF(OR(D265="",D265+G265=0),"",D265/(D265+G265))</f>
        <v>0.327288428324698</v>
      </c>
      <c r="K265" s="40" t="n">
        <f aca="false">IF(E265="","",E265/(E265+H265))</f>
        <v>0.317204301075269</v>
      </c>
      <c r="L265" s="69" t="n">
        <f aca="false">IF(OR(K265="",J265=""),"",(J265-K265)*100)</f>
        <v>1.00841272494289</v>
      </c>
      <c r="M265" s="36" t="n">
        <v>3.72127001395338</v>
      </c>
      <c r="N265" s="36" t="n">
        <v>1.24641899187374</v>
      </c>
      <c r="O265" s="36" t="n">
        <f aca="false">SQRT(M265^2+N265^2)</f>
        <v>3.92446312507229</v>
      </c>
      <c r="P265" s="40" t="n">
        <f aca="false">IF(J265="","",MAX(0,J265-1.96*O265/100))</f>
        <v>0.250368951073281</v>
      </c>
      <c r="Q265" s="40" t="n">
        <f aca="false">IF(J265="","",MIN(1,J265+1.96*O265/100))</f>
        <v>0.404207905576115</v>
      </c>
      <c r="R265" s="32" t="str">
        <f aca="false">IF(L265="","",IF(ABS(L265)&lt;=O265,"Yes","No"))</f>
        <v>Yes</v>
      </c>
      <c r="S265" s="32" t="str">
        <f aca="false">IF(L265="","",IF(ABS(L265)&lt;=1.96*O265,"Yes","No"))</f>
        <v>Yes</v>
      </c>
      <c r="T265" s="59" t="n">
        <f aca="false">IF(D265="","",ROUND(SQRT(((D265+G265)*O265/100)^2+(J265*(D265+G265)*0.09175)^2),0))</f>
        <v>57</v>
      </c>
      <c r="U265" s="32"/>
    </row>
    <row r="266" customFormat="false" ht="15" hidden="false" customHeight="false" outlineLevel="0" collapsed="false">
      <c r="A266" s="32" t="s">
        <v>418</v>
      </c>
      <c r="B266" s="32" t="s">
        <v>473</v>
      </c>
      <c r="C266" s="32" t="s">
        <v>473</v>
      </c>
      <c r="D266" s="59" t="n">
        <v>51</v>
      </c>
      <c r="E266" s="59" t="n">
        <v>39</v>
      </c>
      <c r="F266" s="68" t="n">
        <f aca="false">IF(E266="","",D266-E266)</f>
        <v>12</v>
      </c>
      <c r="G266" s="59" t="n">
        <v>69</v>
      </c>
      <c r="H266" s="59" t="n">
        <v>79</v>
      </c>
      <c r="I266" s="68" t="n">
        <f aca="false">IF(H266="","",G266-H266)</f>
        <v>-10</v>
      </c>
      <c r="J266" s="40" t="n">
        <f aca="false">IF(OR(D266="",D266+G266=0),"",D266/(D266+G266))</f>
        <v>0.425</v>
      </c>
      <c r="K266" s="40" t="n">
        <f aca="false">IF(E266="","",E266/(E266+H266))</f>
        <v>0.330508474576271</v>
      </c>
      <c r="L266" s="69" t="n">
        <f aca="false">IF(OR(K266="",J266=""),"",(J266-K266)*100)</f>
        <v>9.44915254237288</v>
      </c>
      <c r="M266" s="36" t="n">
        <v>4.76472965819998</v>
      </c>
      <c r="N266" s="36" t="n">
        <v>1.24641899187374</v>
      </c>
      <c r="O266" s="36" t="n">
        <f aca="false">SQRT(M266^2+N266^2)</f>
        <v>4.9250592909156</v>
      </c>
      <c r="P266" s="40" t="n">
        <f aca="false">IF(J266="","",MAX(0,J266-1.96*O266/100))</f>
        <v>0.328468837898054</v>
      </c>
      <c r="Q266" s="40" t="n">
        <f aca="false">IF(J266="","",MIN(1,J266+1.96*O266/100))</f>
        <v>0.521531162101946</v>
      </c>
      <c r="R266" s="32" t="str">
        <f aca="false">IF(L266="","",IF(ABS(L266)&lt;=O266,"Yes","No"))</f>
        <v>No</v>
      </c>
      <c r="S266" s="32" t="str">
        <f aca="false">IF(L266="","",IF(ABS(L266)&lt;=1.96*O266,"Yes","No"))</f>
        <v>Yes</v>
      </c>
      <c r="T266" s="59" t="n">
        <f aca="false">IF(D266="","",ROUND(SQRT(((D266+G266)*O266/100)^2+(J266*(D266+G266)*0.15591)^2),0))</f>
        <v>10</v>
      </c>
      <c r="U266" s="32"/>
    </row>
    <row r="267" customFormat="false" ht="15" hidden="false" customHeight="false" outlineLevel="0" collapsed="false">
      <c r="A267" s="32" t="s">
        <v>418</v>
      </c>
      <c r="B267" s="32" t="s">
        <v>474</v>
      </c>
      <c r="C267" s="32" t="s">
        <v>475</v>
      </c>
      <c r="D267" s="59" t="n">
        <v>591</v>
      </c>
      <c r="E267" s="59" t="n">
        <v>527</v>
      </c>
      <c r="F267" s="68" t="n">
        <f aca="false">IF(E267="","",D267-E267)</f>
        <v>64</v>
      </c>
      <c r="G267" s="59" t="n">
        <v>860</v>
      </c>
      <c r="H267" s="59" t="n">
        <v>867</v>
      </c>
      <c r="I267" s="68" t="n">
        <f aca="false">IF(H267="","",G267-H267)</f>
        <v>-7</v>
      </c>
      <c r="J267" s="40" t="n">
        <f aca="false">IF(OR(D267="",D267+G267=0),"",D267/(D267+G267))</f>
        <v>0.407305306685045</v>
      </c>
      <c r="K267" s="40" t="n">
        <f aca="false">IF(E267="","",E267/(E267+H267))</f>
        <v>0.378048780487805</v>
      </c>
      <c r="L267" s="69" t="n">
        <f aca="false">IF(OR(K267="",J267=""),"",(J267-K267)*100)</f>
        <v>2.92565261972399</v>
      </c>
      <c r="M267" s="36" t="n">
        <v>3.63977796338662</v>
      </c>
      <c r="N267" s="36" t="n">
        <v>1.24641899187374</v>
      </c>
      <c r="O267" s="36" t="n">
        <f aca="false">SQRT(M267^2+N267^2)</f>
        <v>3.84727746933574</v>
      </c>
      <c r="P267" s="40" t="n">
        <f aca="false">IF(J267="","",MAX(0,J267-1.96*O267/100))</f>
        <v>0.331898668286064</v>
      </c>
      <c r="Q267" s="40" t="n">
        <f aca="false">IF(J267="","",MIN(1,J267+1.96*O267/100))</f>
        <v>0.482711945084025</v>
      </c>
      <c r="R267" s="32" t="str">
        <f aca="false">IF(L267="","",IF(ABS(L267)&lt;=O267,"Yes","No"))</f>
        <v>Yes</v>
      </c>
      <c r="S267" s="32" t="str">
        <f aca="false">IF(L267="","",IF(ABS(L267)&lt;=1.96*O267,"Yes","No"))</f>
        <v>Yes</v>
      </c>
      <c r="T267" s="59" t="n">
        <f aca="false">IF(D267="","",ROUND(SQRT(((D267+G267)*O267/100)^2+(J267*(D267+G267)*0.08345)^2),0))</f>
        <v>74</v>
      </c>
      <c r="U267" s="32"/>
    </row>
    <row r="268" customFormat="false" ht="15" hidden="false" customHeight="false" outlineLevel="0" collapsed="false">
      <c r="A268" s="32" t="s">
        <v>418</v>
      </c>
      <c r="B268" s="32" t="s">
        <v>474</v>
      </c>
      <c r="C268" s="32" t="s">
        <v>476</v>
      </c>
      <c r="D268" s="59" t="n">
        <v>666</v>
      </c>
      <c r="E268" s="59" t="n">
        <v>688</v>
      </c>
      <c r="F268" s="68" t="n">
        <f aca="false">IF(E268="","",D268-E268)</f>
        <v>-22</v>
      </c>
      <c r="G268" s="59" t="n">
        <v>952</v>
      </c>
      <c r="H268" s="59" t="n">
        <v>917</v>
      </c>
      <c r="I268" s="68" t="n">
        <f aca="false">IF(H268="","",G268-H268)</f>
        <v>35</v>
      </c>
      <c r="J268" s="40" t="n">
        <f aca="false">IF(OR(D268="",D268+G268=0),"",D268/(D268+G268))</f>
        <v>0.411619283065513</v>
      </c>
      <c r="K268" s="40" t="n">
        <f aca="false">IF(E268="","",E268/(E268+H268))</f>
        <v>0.428660436137072</v>
      </c>
      <c r="L268" s="69" t="n">
        <f aca="false">IF(OR(K268="",J268=""),"",(J268-K268)*100)</f>
        <v>-1.70411530715587</v>
      </c>
      <c r="M268" s="36" t="n">
        <v>3.63977796338662</v>
      </c>
      <c r="N268" s="36" t="n">
        <v>1.24641899187374</v>
      </c>
      <c r="O268" s="36" t="n">
        <f aca="false">SQRT(M268^2+N268^2)</f>
        <v>3.84727746933574</v>
      </c>
      <c r="P268" s="40" t="n">
        <f aca="false">IF(J268="","",MAX(0,J268-1.96*O268/100))</f>
        <v>0.336212644666533</v>
      </c>
      <c r="Q268" s="40" t="n">
        <f aca="false">IF(J268="","",MIN(1,J268+1.96*O268/100))</f>
        <v>0.487025921464493</v>
      </c>
      <c r="R268" s="32" t="str">
        <f aca="false">IF(L268="","",IF(ABS(L268)&lt;=O268,"Yes","No"))</f>
        <v>Yes</v>
      </c>
      <c r="S268" s="32" t="str">
        <f aca="false">IF(L268="","",IF(ABS(L268)&lt;=1.96*O268,"Yes","No"))</f>
        <v>Yes</v>
      </c>
      <c r="T268" s="59" t="n">
        <f aca="false">IF(D268="","",ROUND(SQRT(((D268+G268)*O268/100)^2+(J268*(D268+G268)*0.08345)^2),0))</f>
        <v>83</v>
      </c>
      <c r="U268" s="32"/>
    </row>
    <row r="269" customFormat="false" ht="15" hidden="false" customHeight="false" outlineLevel="0" collapsed="false">
      <c r="A269" s="32" t="s">
        <v>418</v>
      </c>
      <c r="B269" s="32" t="s">
        <v>477</v>
      </c>
      <c r="C269" s="32" t="s">
        <v>477</v>
      </c>
      <c r="D269" s="59" t="n">
        <v>197</v>
      </c>
      <c r="E269" s="59" t="n">
        <v>166</v>
      </c>
      <c r="F269" s="68" t="n">
        <f aca="false">IF(E269="","",D269-E269)</f>
        <v>31</v>
      </c>
      <c r="G269" s="59" t="n">
        <v>315</v>
      </c>
      <c r="H269" s="59" t="n">
        <v>332</v>
      </c>
      <c r="I269" s="68" t="n">
        <f aca="false">IF(H269="","",G269-H269)</f>
        <v>-17</v>
      </c>
      <c r="J269" s="40" t="n">
        <f aca="false">IF(OR(D269="",D269+G269=0),"",D269/(D269+G269))</f>
        <v>0.384765625</v>
      </c>
      <c r="K269" s="40" t="n">
        <f aca="false">IF(E269="","",E269/(E269+H269))</f>
        <v>0.333333333333333</v>
      </c>
      <c r="L269" s="69" t="n">
        <f aca="false">IF(OR(K269="",J269=""),"",(J269-K269)*100)</f>
        <v>5.14322916666667</v>
      </c>
      <c r="M269" s="36" t="n">
        <v>4.76472965819998</v>
      </c>
      <c r="N269" s="36" t="n">
        <v>1.24641899187374</v>
      </c>
      <c r="O269" s="36" t="n">
        <f aca="false">SQRT(M269^2+N269^2)</f>
        <v>4.9250592909156</v>
      </c>
      <c r="P269" s="40" t="n">
        <f aca="false">IF(J269="","",MAX(0,J269-1.96*O269/100))</f>
        <v>0.288234462898054</v>
      </c>
      <c r="Q269" s="40" t="n">
        <f aca="false">IF(J269="","",MIN(1,J269+1.96*O269/100))</f>
        <v>0.481296787101946</v>
      </c>
      <c r="R269" s="32" t="str">
        <f aca="false">IF(L269="","",IF(ABS(L269)&lt;=O269,"Yes","No"))</f>
        <v>No</v>
      </c>
      <c r="S269" s="32" t="str">
        <f aca="false">IF(L269="","",IF(ABS(L269)&lt;=1.96*O269,"Yes","No"))</f>
        <v>Yes</v>
      </c>
      <c r="T269" s="59" t="n">
        <f aca="false">IF(D269="","",ROUND(SQRT(((D269+G269)*O269/100)^2+(J269*(D269+G269)*0.15591)^2),0))</f>
        <v>40</v>
      </c>
      <c r="U269" s="32"/>
    </row>
    <row r="270" customFormat="false" ht="15" hidden="false" customHeight="false" outlineLevel="0" collapsed="false">
      <c r="A270" s="32" t="s">
        <v>418</v>
      </c>
      <c r="B270" s="32" t="s">
        <v>478</v>
      </c>
      <c r="C270" s="32" t="s">
        <v>479</v>
      </c>
      <c r="D270" s="59" t="n">
        <v>341</v>
      </c>
      <c r="E270" s="59"/>
      <c r="F270" s="68" t="str">
        <f aca="false">IF(E270="","",D270-E270)</f>
        <v/>
      </c>
      <c r="G270" s="59" t="n">
        <v>129</v>
      </c>
      <c r="H270" s="59"/>
      <c r="I270" s="68" t="str">
        <f aca="false">IF(H270="","",G270-H270)</f>
        <v/>
      </c>
      <c r="J270" s="40" t="n">
        <f aca="false">IF(OR(D270="",D270+G270=0),"",D270/(D270+G270))</f>
        <v>0.725531914893617</v>
      </c>
      <c r="K270" s="40" t="str">
        <f aca="false">IF(E270="","",E270/(E270+H270))</f>
        <v/>
      </c>
      <c r="L270" s="69" t="str">
        <f aca="false">IF(OR(K270="",J270=""),"",(J270-K270)*100)</f>
        <v/>
      </c>
      <c r="M270" s="36" t="n">
        <v>4.76472965819998</v>
      </c>
      <c r="N270" s="36" t="n">
        <v>1.24641899187374</v>
      </c>
      <c r="O270" s="36" t="n">
        <f aca="false">SQRT(M270^2+N270^2)</f>
        <v>4.9250592909156</v>
      </c>
      <c r="P270" s="40" t="n">
        <f aca="false">IF(J270="","",MAX(0,J270-1.96*O270/100))</f>
        <v>0.629000752791671</v>
      </c>
      <c r="Q270" s="40" t="n">
        <f aca="false">IF(J270="","",MIN(1,J270+1.96*O270/100))</f>
        <v>0.822063076995563</v>
      </c>
      <c r="R270" s="32" t="str">
        <f aca="false">IF(L270="","",IF(ABS(L270)&lt;=O270,"Yes","No"))</f>
        <v/>
      </c>
      <c r="S270" s="32" t="str">
        <f aca="false">IF(L270="","",IF(ABS(L270)&lt;=1.96*O270,"Yes","No"))</f>
        <v/>
      </c>
      <c r="T270" s="59" t="n">
        <f aca="false">IF(D270="","",ROUND(SQRT(((D270+G270)*O270/100)^2+(J270*(D270+G270)*0.15591)^2),0))</f>
        <v>58</v>
      </c>
      <c r="U270" s="32" t="s">
        <v>787</v>
      </c>
    </row>
    <row r="271" customFormat="false" ht="15" hidden="false" customHeight="false" outlineLevel="0" collapsed="false">
      <c r="A271" s="32" t="s">
        <v>418</v>
      </c>
      <c r="B271" s="32" t="s">
        <v>478</v>
      </c>
      <c r="C271" s="32" t="s">
        <v>480</v>
      </c>
      <c r="D271" s="59" t="n">
        <v>601</v>
      </c>
      <c r="E271" s="59" t="n">
        <v>487</v>
      </c>
      <c r="F271" s="68" t="n">
        <f aca="false">IF(E271="","",D271-E271)</f>
        <v>114</v>
      </c>
      <c r="G271" s="59" t="n">
        <v>214</v>
      </c>
      <c r="H271" s="59" t="n">
        <v>213</v>
      </c>
      <c r="I271" s="68" t="n">
        <f aca="false">IF(H271="","",G271-H271)</f>
        <v>1</v>
      </c>
      <c r="J271" s="40" t="n">
        <f aca="false">IF(OR(D271="",D271+G271=0),"",D271/(D271+G271))</f>
        <v>0.737423312883436</v>
      </c>
      <c r="K271" s="40" t="n">
        <f aca="false">IF(E271="","",E271/(E271+H271))</f>
        <v>0.695714285714286</v>
      </c>
      <c r="L271" s="69" t="n">
        <f aca="false">IF(OR(K271="",J271=""),"",(J271-K271)*100)</f>
        <v>4.17090271691498</v>
      </c>
      <c r="M271" s="36" t="n">
        <v>3.72127001395338</v>
      </c>
      <c r="N271" s="36" t="n">
        <v>1.24641899187374</v>
      </c>
      <c r="O271" s="36" t="n">
        <f aca="false">SQRT(M271^2+N271^2)</f>
        <v>3.92446312507229</v>
      </c>
      <c r="P271" s="40" t="n">
        <f aca="false">IF(J271="","",MAX(0,J271-1.96*O271/100))</f>
        <v>0.660503835632019</v>
      </c>
      <c r="Q271" s="40" t="n">
        <f aca="false">IF(J271="","",MIN(1,J271+1.96*O271/100))</f>
        <v>0.814342790134852</v>
      </c>
      <c r="R271" s="32" t="str">
        <f aca="false">IF(L271="","",IF(ABS(L271)&lt;=O271,"Yes","No"))</f>
        <v>No</v>
      </c>
      <c r="S271" s="32" t="str">
        <f aca="false">IF(L271="","",IF(ABS(L271)&lt;=1.96*O271,"Yes","No"))</f>
        <v>Yes</v>
      </c>
      <c r="T271" s="59" t="n">
        <f aca="false">IF(D271="","",ROUND(SQRT(((D271+G271)*O271/100)^2+(J271*(D271+G271)*0.09175)^2),0))</f>
        <v>64</v>
      </c>
      <c r="U271" s="32"/>
    </row>
    <row r="272" customFormat="false" ht="15" hidden="false" customHeight="false" outlineLevel="0" collapsed="false">
      <c r="A272" s="32" t="s">
        <v>418</v>
      </c>
      <c r="B272" s="32" t="s">
        <v>478</v>
      </c>
      <c r="C272" s="32" t="s">
        <v>481</v>
      </c>
      <c r="D272" s="59" t="n">
        <v>495</v>
      </c>
      <c r="E272" s="59" t="n">
        <v>456</v>
      </c>
      <c r="F272" s="68" t="n">
        <f aca="false">IF(E272="","",D272-E272)</f>
        <v>39</v>
      </c>
      <c r="G272" s="59" t="n">
        <v>173</v>
      </c>
      <c r="H272" s="59" t="n">
        <v>160</v>
      </c>
      <c r="I272" s="68" t="n">
        <f aca="false">IF(H272="","",G272-H272)</f>
        <v>13</v>
      </c>
      <c r="J272" s="40" t="n">
        <f aca="false">IF(OR(D272="",D272+G272=0),"",D272/(D272+G272))</f>
        <v>0.741017964071856</v>
      </c>
      <c r="K272" s="40" t="n">
        <f aca="false">IF(E272="","",E272/(E272+H272))</f>
        <v>0.74025974025974</v>
      </c>
      <c r="L272" s="69" t="n">
        <f aca="false">IF(OR(K272="",J272=""),"",(J272-K272)*100)</f>
        <v>0.0758223812115988</v>
      </c>
      <c r="M272" s="36" t="n">
        <v>4.76472965819998</v>
      </c>
      <c r="N272" s="36" t="n">
        <v>1.24641899187374</v>
      </c>
      <c r="O272" s="36" t="n">
        <f aca="false">SQRT(M272^2+N272^2)</f>
        <v>4.9250592909156</v>
      </c>
      <c r="P272" s="40" t="n">
        <f aca="false">IF(J272="","",MAX(0,J272-1.96*O272/100))</f>
        <v>0.644486801969911</v>
      </c>
      <c r="Q272" s="40" t="n">
        <f aca="false">IF(J272="","",MIN(1,J272+1.96*O272/100))</f>
        <v>0.837549126173802</v>
      </c>
      <c r="R272" s="32" t="str">
        <f aca="false">IF(L272="","",IF(ABS(L272)&lt;=O272,"Yes","No"))</f>
        <v>Yes</v>
      </c>
      <c r="S272" s="32" t="str">
        <f aca="false">IF(L272="","",IF(ABS(L272)&lt;=1.96*O272,"Yes","No"))</f>
        <v>Yes</v>
      </c>
      <c r="T272" s="59" t="n">
        <f aca="false">IF(D272="","",ROUND(SQRT(((D272+G272)*O272/100)^2+(J272*(D272+G272)*0.15591)^2),0))</f>
        <v>84</v>
      </c>
      <c r="U272" s="32"/>
    </row>
    <row r="273" customFormat="false" ht="15" hidden="false" customHeight="false" outlineLevel="0" collapsed="false">
      <c r="A273" s="32" t="s">
        <v>418</v>
      </c>
      <c r="B273" s="32" t="s">
        <v>478</v>
      </c>
      <c r="C273" s="32" t="s">
        <v>482</v>
      </c>
      <c r="D273" s="59" t="n">
        <v>778</v>
      </c>
      <c r="E273" s="59" t="n">
        <v>737</v>
      </c>
      <c r="F273" s="68" t="n">
        <f aca="false">IF(E273="","",D273-E273)</f>
        <v>41</v>
      </c>
      <c r="G273" s="59" t="n">
        <v>287</v>
      </c>
      <c r="H273" s="59" t="n">
        <v>293</v>
      </c>
      <c r="I273" s="68" t="n">
        <f aca="false">IF(H273="","",G273-H273)</f>
        <v>-6</v>
      </c>
      <c r="J273" s="40" t="n">
        <f aca="false">IF(OR(D273="",D273+G273=0),"",D273/(D273+G273))</f>
        <v>0.730516431924883</v>
      </c>
      <c r="K273" s="40" t="n">
        <f aca="false">IF(E273="","",E273/(E273+H273))</f>
        <v>0.715533980582524</v>
      </c>
      <c r="L273" s="69" t="n">
        <f aca="false">IF(OR(K273="",J273=""),"",(J273-K273)*100)</f>
        <v>1.49824513423583</v>
      </c>
      <c r="M273" s="36" t="n">
        <v>3.72127001395338</v>
      </c>
      <c r="N273" s="36" t="n">
        <v>1.24641899187374</v>
      </c>
      <c r="O273" s="36" t="n">
        <f aca="false">SQRT(M273^2+N273^2)</f>
        <v>3.92446312507229</v>
      </c>
      <c r="P273" s="40" t="n">
        <f aca="false">IF(J273="","",MAX(0,J273-1.96*O273/100))</f>
        <v>0.653596954673466</v>
      </c>
      <c r="Q273" s="40" t="n">
        <f aca="false">IF(J273="","",MIN(1,J273+1.96*O273/100))</f>
        <v>0.8074359091763</v>
      </c>
      <c r="R273" s="32" t="str">
        <f aca="false">IF(L273="","",IF(ABS(L273)&lt;=O273,"Yes","No"))</f>
        <v>Yes</v>
      </c>
      <c r="S273" s="32" t="str">
        <f aca="false">IF(L273="","",IF(ABS(L273)&lt;=1.96*O273,"Yes","No"))</f>
        <v>Yes</v>
      </c>
      <c r="T273" s="59" t="n">
        <f aca="false">IF(D273="","",ROUND(SQRT(((D273+G273)*O273/100)^2+(J273*(D273+G273)*0.09175)^2),0))</f>
        <v>83</v>
      </c>
      <c r="U273" s="32"/>
    </row>
    <row r="274" customFormat="false" ht="15" hidden="false" customHeight="false" outlineLevel="0" collapsed="false">
      <c r="A274" s="32" t="s">
        <v>418</v>
      </c>
      <c r="B274" s="32" t="s">
        <v>478</v>
      </c>
      <c r="C274" s="32" t="s">
        <v>483</v>
      </c>
      <c r="D274" s="59" t="n">
        <v>692</v>
      </c>
      <c r="E274" s="59" t="n">
        <v>445</v>
      </c>
      <c r="F274" s="68" t="n">
        <f aca="false">IF(E274="","",D274-E274)</f>
        <v>247</v>
      </c>
      <c r="G274" s="59" t="n">
        <v>258</v>
      </c>
      <c r="H274" s="59" t="n">
        <v>114</v>
      </c>
      <c r="I274" s="68" t="n">
        <f aca="false">IF(H274="","",G274-H274)</f>
        <v>144</v>
      </c>
      <c r="J274" s="40" t="n">
        <f aca="false">IF(OR(D274="",D274+G274=0),"",D274/(D274+G274))</f>
        <v>0.728421052631579</v>
      </c>
      <c r="K274" s="40" t="n">
        <f aca="false">IF(E274="","",E274/(E274+H274))</f>
        <v>0.796064400715564</v>
      </c>
      <c r="L274" s="69" t="n">
        <f aca="false">IF(OR(K274="",J274=""),"",(J274-K274)*100)</f>
        <v>-6.76433480839845</v>
      </c>
      <c r="M274" s="36" t="n">
        <v>3.72127001395338</v>
      </c>
      <c r="N274" s="36" t="n">
        <v>1.24641899187374</v>
      </c>
      <c r="O274" s="36" t="n">
        <f aca="false">SQRT(M274^2+N274^2)</f>
        <v>3.92446312507229</v>
      </c>
      <c r="P274" s="40" t="n">
        <f aca="false">IF(J274="","",MAX(0,J274-1.96*O274/100))</f>
        <v>0.651501575380162</v>
      </c>
      <c r="Q274" s="40" t="n">
        <f aca="false">IF(J274="","",MIN(1,J274+1.96*O274/100))</f>
        <v>0.805340529882996</v>
      </c>
      <c r="R274" s="32" t="str">
        <f aca="false">IF(L274="","",IF(ABS(L274)&lt;=O274,"Yes","No"))</f>
        <v>No</v>
      </c>
      <c r="S274" s="32" t="str">
        <f aca="false">IF(L274="","",IF(ABS(L274)&lt;=1.96*O274,"Yes","No"))</f>
        <v>Yes</v>
      </c>
      <c r="T274" s="59" t="n">
        <f aca="false">IF(D274="","",ROUND(SQRT(((D274+G274)*O274/100)^2+(J274*(D274+G274)*0.09175)^2),0))</f>
        <v>74</v>
      </c>
      <c r="U274" s="32"/>
    </row>
    <row r="275" customFormat="false" ht="15" hidden="false" customHeight="false" outlineLevel="0" collapsed="false">
      <c r="A275" s="32" t="s">
        <v>418</v>
      </c>
      <c r="B275" s="32" t="s">
        <v>478</v>
      </c>
      <c r="C275" s="32" t="s">
        <v>484</v>
      </c>
      <c r="D275" s="59" t="n">
        <v>584</v>
      </c>
      <c r="E275" s="59" t="n">
        <v>569</v>
      </c>
      <c r="F275" s="68" t="n">
        <f aca="false">IF(E275="","",D275-E275)</f>
        <v>15</v>
      </c>
      <c r="G275" s="59" t="n">
        <v>211</v>
      </c>
      <c r="H275" s="59" t="n">
        <v>249</v>
      </c>
      <c r="I275" s="68" t="n">
        <f aca="false">IF(H275="","",G275-H275)</f>
        <v>-38</v>
      </c>
      <c r="J275" s="40" t="n">
        <f aca="false">IF(OR(D275="",D275+G275=0),"",D275/(D275+G275))</f>
        <v>0.734591194968553</v>
      </c>
      <c r="K275" s="40" t="n">
        <f aca="false">IF(E275="","",E275/(E275+H275))</f>
        <v>0.69559902200489</v>
      </c>
      <c r="L275" s="69" t="n">
        <f aca="false">IF(OR(K275="",J275=""),"",(J275-K275)*100)</f>
        <v>3.89921729636634</v>
      </c>
      <c r="M275" s="36" t="n">
        <v>3.72127001395338</v>
      </c>
      <c r="N275" s="36" t="n">
        <v>1.24641899187374</v>
      </c>
      <c r="O275" s="36" t="n">
        <f aca="false">SQRT(M275^2+N275^2)</f>
        <v>3.92446312507229</v>
      </c>
      <c r="P275" s="40" t="n">
        <f aca="false">IF(J275="","",MAX(0,J275-1.96*O275/100))</f>
        <v>0.657671717717137</v>
      </c>
      <c r="Q275" s="40" t="n">
        <f aca="false">IF(J275="","",MIN(1,J275+1.96*O275/100))</f>
        <v>0.81151067221997</v>
      </c>
      <c r="R275" s="32" t="str">
        <f aca="false">IF(L275="","",IF(ABS(L275)&lt;=O275,"Yes","No"))</f>
        <v>Yes</v>
      </c>
      <c r="S275" s="32" t="str">
        <f aca="false">IF(L275="","",IF(ABS(L275)&lt;=1.96*O275,"Yes","No"))</f>
        <v>Yes</v>
      </c>
      <c r="T275" s="59" t="n">
        <f aca="false">IF(D275="","",ROUND(SQRT(((D275+G275)*O275/100)^2+(J275*(D275+G275)*0.09175)^2),0))</f>
        <v>62</v>
      </c>
      <c r="U275" s="32"/>
    </row>
    <row r="276" customFormat="false" ht="15" hidden="false" customHeight="false" outlineLevel="0" collapsed="false">
      <c r="A276" s="32" t="s">
        <v>418</v>
      </c>
      <c r="B276" s="32" t="s">
        <v>478</v>
      </c>
      <c r="C276" s="32" t="s">
        <v>485</v>
      </c>
      <c r="D276" s="59" t="n">
        <v>548</v>
      </c>
      <c r="E276" s="59" t="n">
        <v>552</v>
      </c>
      <c r="F276" s="68" t="n">
        <f aca="false">IF(E276="","",D276-E276)</f>
        <v>-4</v>
      </c>
      <c r="G276" s="59" t="n">
        <v>265</v>
      </c>
      <c r="H276" s="59" t="n">
        <v>257</v>
      </c>
      <c r="I276" s="68" t="n">
        <f aca="false">IF(H276="","",G276-H276)</f>
        <v>8</v>
      </c>
      <c r="J276" s="40" t="n">
        <f aca="false">IF(OR(D276="",D276+G276=0),"",D276/(D276+G276))</f>
        <v>0.674046740467405</v>
      </c>
      <c r="K276" s="40" t="n">
        <f aca="false">IF(E276="","",E276/(E276+H276))</f>
        <v>0.682323856613103</v>
      </c>
      <c r="L276" s="69" t="n">
        <f aca="false">IF(OR(K276="",J276=""),"",(J276-K276)*100)</f>
        <v>-0.827711614569793</v>
      </c>
      <c r="M276" s="36" t="n">
        <v>3.72127001395338</v>
      </c>
      <c r="N276" s="36" t="n">
        <v>1.24641899187374</v>
      </c>
      <c r="O276" s="36" t="n">
        <f aca="false">SQRT(M276^2+N276^2)</f>
        <v>3.92446312507229</v>
      </c>
      <c r="P276" s="40" t="n">
        <f aca="false">IF(J276="","",MAX(0,J276-1.96*O276/100))</f>
        <v>0.597127263215988</v>
      </c>
      <c r="Q276" s="40" t="n">
        <f aca="false">IF(J276="","",MIN(1,J276+1.96*O276/100))</f>
        <v>0.750966217718822</v>
      </c>
      <c r="R276" s="32" t="str">
        <f aca="false">IF(L276="","",IF(ABS(L276)&lt;=O276,"Yes","No"))</f>
        <v>Yes</v>
      </c>
      <c r="S276" s="32" t="str">
        <f aca="false">IF(L276="","",IF(ABS(L276)&lt;=1.96*O276,"Yes","No"))</f>
        <v>Yes</v>
      </c>
      <c r="T276" s="59" t="n">
        <f aca="false">IF(D276="","",ROUND(SQRT(((D276+G276)*O276/100)^2+(J276*(D276+G276)*0.09175)^2),0))</f>
        <v>60</v>
      </c>
      <c r="U276" s="32"/>
    </row>
    <row r="277" customFormat="false" ht="15" hidden="false" customHeight="false" outlineLevel="0" collapsed="false">
      <c r="A277" s="32" t="s">
        <v>418</v>
      </c>
      <c r="B277" s="32" t="s">
        <v>478</v>
      </c>
      <c r="C277" s="32" t="s">
        <v>486</v>
      </c>
      <c r="D277" s="59" t="n">
        <v>260</v>
      </c>
      <c r="E277" s="59" t="n">
        <v>246</v>
      </c>
      <c r="F277" s="68" t="n">
        <f aca="false">IF(E277="","",D277-E277)</f>
        <v>14</v>
      </c>
      <c r="G277" s="59" t="n">
        <v>85</v>
      </c>
      <c r="H277" s="59" t="n">
        <v>82</v>
      </c>
      <c r="I277" s="68" t="n">
        <f aca="false">IF(H277="","",G277-H277)</f>
        <v>3</v>
      </c>
      <c r="J277" s="40" t="n">
        <f aca="false">IF(OR(D277="",D277+G277=0),"",D277/(D277+G277))</f>
        <v>0.753623188405797</v>
      </c>
      <c r="K277" s="40" t="n">
        <f aca="false">IF(E277="","",E277/(E277+H277))</f>
        <v>0.75</v>
      </c>
      <c r="L277" s="69" t="n">
        <f aca="false">IF(OR(K277="",J277=""),"",(J277-K277)*100)</f>
        <v>0.362318840579712</v>
      </c>
      <c r="M277" s="36" t="n">
        <v>4.76472965819998</v>
      </c>
      <c r="N277" s="36" t="n">
        <v>1.24641899187374</v>
      </c>
      <c r="O277" s="36" t="n">
        <f aca="false">SQRT(M277^2+N277^2)</f>
        <v>4.9250592909156</v>
      </c>
      <c r="P277" s="40" t="n">
        <f aca="false">IF(J277="","",MAX(0,J277-1.96*O277/100))</f>
        <v>0.657092026303851</v>
      </c>
      <c r="Q277" s="40" t="n">
        <f aca="false">IF(J277="","",MIN(1,J277+1.96*O277/100))</f>
        <v>0.850154350507743</v>
      </c>
      <c r="R277" s="32" t="str">
        <f aca="false">IF(L277="","",IF(ABS(L277)&lt;=O277,"Yes","No"))</f>
        <v>Yes</v>
      </c>
      <c r="S277" s="32" t="str">
        <f aca="false">IF(L277="","",IF(ABS(L277)&lt;=1.96*O277,"Yes","No"))</f>
        <v>Yes</v>
      </c>
      <c r="T277" s="59" t="n">
        <f aca="false">IF(D277="","",ROUND(SQRT(((D277+G277)*O277/100)^2+(J277*(D277+G277)*0.15591)^2),0))</f>
        <v>44</v>
      </c>
      <c r="U277" s="32"/>
    </row>
    <row r="278" customFormat="false" ht="15" hidden="false" customHeight="false" outlineLevel="0" collapsed="false">
      <c r="A278" s="32" t="s">
        <v>418</v>
      </c>
      <c r="B278" s="32" t="s">
        <v>478</v>
      </c>
      <c r="C278" s="32" t="s">
        <v>487</v>
      </c>
      <c r="D278" s="59" t="n">
        <v>410</v>
      </c>
      <c r="E278" s="59" t="n">
        <v>381</v>
      </c>
      <c r="F278" s="68" t="n">
        <f aca="false">IF(E278="","",D278-E278)</f>
        <v>29</v>
      </c>
      <c r="G278" s="59" t="n">
        <v>130</v>
      </c>
      <c r="H278" s="59" t="n">
        <v>137</v>
      </c>
      <c r="I278" s="68" t="n">
        <f aca="false">IF(H278="","",G278-H278)</f>
        <v>-7</v>
      </c>
      <c r="J278" s="40" t="n">
        <f aca="false">IF(OR(D278="",D278+G278=0),"",D278/(D278+G278))</f>
        <v>0.759259259259259</v>
      </c>
      <c r="K278" s="40" t="n">
        <f aca="false">IF(E278="","",E278/(E278+H278))</f>
        <v>0.735521235521236</v>
      </c>
      <c r="L278" s="69" t="n">
        <f aca="false">IF(OR(K278="",J278=""),"",(J278-K278)*100)</f>
        <v>2.37380237380238</v>
      </c>
      <c r="M278" s="36" t="n">
        <v>4.76472965819998</v>
      </c>
      <c r="N278" s="36" t="n">
        <v>1.24641899187374</v>
      </c>
      <c r="O278" s="36" t="n">
        <f aca="false">SQRT(M278^2+N278^2)</f>
        <v>4.9250592909156</v>
      </c>
      <c r="P278" s="40" t="n">
        <f aca="false">IF(J278="","",MAX(0,J278-1.96*O278/100))</f>
        <v>0.662728097157314</v>
      </c>
      <c r="Q278" s="40" t="n">
        <f aca="false">IF(J278="","",MIN(1,J278+1.96*O278/100))</f>
        <v>0.855790421361205</v>
      </c>
      <c r="R278" s="32" t="str">
        <f aca="false">IF(L278="","",IF(ABS(L278)&lt;=O278,"Yes","No"))</f>
        <v>Yes</v>
      </c>
      <c r="S278" s="32" t="str">
        <f aca="false">IF(L278="","",IF(ABS(L278)&lt;=1.96*O278,"Yes","No"))</f>
        <v>Yes</v>
      </c>
      <c r="T278" s="59" t="n">
        <f aca="false">IF(D278="","",ROUND(SQRT(((D278+G278)*O278/100)^2+(J278*(D278+G278)*0.15591)^2),0))</f>
        <v>69</v>
      </c>
      <c r="U278" s="32"/>
    </row>
    <row r="279" customFormat="false" ht="15" hidden="false" customHeight="false" outlineLevel="0" collapsed="false">
      <c r="A279" s="32" t="s">
        <v>418</v>
      </c>
      <c r="B279" s="32" t="s">
        <v>478</v>
      </c>
      <c r="C279" s="32" t="s">
        <v>488</v>
      </c>
      <c r="D279" s="59" t="n">
        <v>440</v>
      </c>
      <c r="E279" s="59" t="n">
        <v>415</v>
      </c>
      <c r="F279" s="68" t="n">
        <f aca="false">IF(E279="","",D279-E279)</f>
        <v>25</v>
      </c>
      <c r="G279" s="59" t="n">
        <v>125</v>
      </c>
      <c r="H279" s="59" t="n">
        <v>157</v>
      </c>
      <c r="I279" s="68" t="n">
        <f aca="false">IF(H279="","",G279-H279)</f>
        <v>-32</v>
      </c>
      <c r="J279" s="40" t="n">
        <f aca="false">IF(OR(D279="",D279+G279=0),"",D279/(D279+G279))</f>
        <v>0.778761061946903</v>
      </c>
      <c r="K279" s="40" t="n">
        <f aca="false">IF(E279="","",E279/(E279+H279))</f>
        <v>0.725524475524476</v>
      </c>
      <c r="L279" s="69" t="n">
        <f aca="false">IF(OR(K279="",J279=""),"",(J279-K279)*100)</f>
        <v>5.32365864224271</v>
      </c>
      <c r="M279" s="36" t="n">
        <v>4.76472965819998</v>
      </c>
      <c r="N279" s="36" t="n">
        <v>1.24641899187374</v>
      </c>
      <c r="O279" s="36" t="n">
        <f aca="false">SQRT(M279^2+N279^2)</f>
        <v>4.9250592909156</v>
      </c>
      <c r="P279" s="40" t="n">
        <f aca="false">IF(J279="","",MAX(0,J279-1.96*O279/100))</f>
        <v>0.682229899844957</v>
      </c>
      <c r="Q279" s="40" t="n">
        <f aca="false">IF(J279="","",MIN(1,J279+1.96*O279/100))</f>
        <v>0.875292224048848</v>
      </c>
      <c r="R279" s="32" t="str">
        <f aca="false">IF(L279="","",IF(ABS(L279)&lt;=O279,"Yes","No"))</f>
        <v>No</v>
      </c>
      <c r="S279" s="32" t="str">
        <f aca="false">IF(L279="","",IF(ABS(L279)&lt;=1.96*O279,"Yes","No"))</f>
        <v>Yes</v>
      </c>
      <c r="T279" s="59" t="n">
        <f aca="false">IF(D279="","",ROUND(SQRT(((D279+G279)*O279/100)^2+(J279*(D279+G279)*0.15591)^2),0))</f>
        <v>74</v>
      </c>
      <c r="U279" s="32"/>
    </row>
    <row r="280" customFormat="false" ht="15" hidden="false" customHeight="false" outlineLevel="0" collapsed="false">
      <c r="A280" s="32" t="s">
        <v>418</v>
      </c>
      <c r="B280" s="32" t="s">
        <v>478</v>
      </c>
      <c r="C280" s="32" t="s">
        <v>489</v>
      </c>
      <c r="D280" s="59" t="n">
        <v>512</v>
      </c>
      <c r="E280" s="59"/>
      <c r="F280" s="68" t="str">
        <f aca="false">IF(E280="","",D280-E280)</f>
        <v/>
      </c>
      <c r="G280" s="59" t="n">
        <v>201</v>
      </c>
      <c r="H280" s="59"/>
      <c r="I280" s="68" t="str">
        <f aca="false">IF(H280="","",G280-H280)</f>
        <v/>
      </c>
      <c r="J280" s="40" t="n">
        <f aca="false">IF(OR(D280="",D280+G280=0),"",D280/(D280+G280))</f>
        <v>0.718092566619916</v>
      </c>
      <c r="K280" s="40" t="str">
        <f aca="false">IF(E280="","",E280/(E280+H280))</f>
        <v/>
      </c>
      <c r="L280" s="69" t="str">
        <f aca="false">IF(OR(K280="",J280=""),"",(J280-K280)*100)</f>
        <v/>
      </c>
      <c r="M280" s="36" t="n">
        <v>4.76472965819998</v>
      </c>
      <c r="N280" s="36" t="n">
        <v>1.24641899187374</v>
      </c>
      <c r="O280" s="36" t="n">
        <f aca="false">SQRT(M280^2+N280^2)</f>
        <v>4.9250592909156</v>
      </c>
      <c r="P280" s="40" t="n">
        <f aca="false">IF(J280="","",MAX(0,J280-1.96*O280/100))</f>
        <v>0.62156140451797</v>
      </c>
      <c r="Q280" s="40" t="n">
        <f aca="false">IF(J280="","",MIN(1,J280+1.96*O280/100))</f>
        <v>0.814623728721862</v>
      </c>
      <c r="R280" s="32" t="str">
        <f aca="false">IF(L280="","",IF(ABS(L280)&lt;=O280,"Yes","No"))</f>
        <v/>
      </c>
      <c r="S280" s="32" t="str">
        <f aca="false">IF(L280="","",IF(ABS(L280)&lt;=1.96*O280,"Yes","No"))</f>
        <v/>
      </c>
      <c r="T280" s="59" t="n">
        <f aca="false">IF(D280="","",ROUND(SQRT(((D280+G280)*O280/100)^2+(J280*(D280+G280)*0.15591)^2),0))</f>
        <v>87</v>
      </c>
      <c r="U280" s="32" t="s">
        <v>787</v>
      </c>
    </row>
    <row r="281" customFormat="false" ht="15" hidden="false" customHeight="false" outlineLevel="0" collapsed="false">
      <c r="A281" s="32" t="s">
        <v>418</v>
      </c>
      <c r="B281" s="32" t="s">
        <v>478</v>
      </c>
      <c r="C281" s="32" t="s">
        <v>490</v>
      </c>
      <c r="D281" s="59" t="n">
        <v>996</v>
      </c>
      <c r="E281" s="59" t="n">
        <v>984</v>
      </c>
      <c r="F281" s="68" t="n">
        <f aca="false">IF(E281="","",D281-E281)</f>
        <v>12</v>
      </c>
      <c r="G281" s="59" t="n">
        <v>353</v>
      </c>
      <c r="H281" s="59" t="n">
        <v>394</v>
      </c>
      <c r="I281" s="68" t="n">
        <f aca="false">IF(H281="","",G281-H281)</f>
        <v>-41</v>
      </c>
      <c r="J281" s="40" t="n">
        <f aca="false">IF(OR(D281="",D281+G281=0),"",D281/(D281+G281))</f>
        <v>0.738324684951816</v>
      </c>
      <c r="K281" s="40" t="n">
        <f aca="false">IF(E281="","",E281/(E281+H281))</f>
        <v>0.714078374455733</v>
      </c>
      <c r="L281" s="69" t="n">
        <f aca="false">IF(OR(K281="",J281=""),"",(J281-K281)*100)</f>
        <v>2.42463104960832</v>
      </c>
      <c r="M281" s="36" t="n">
        <v>3.63977796338662</v>
      </c>
      <c r="N281" s="36" t="n">
        <v>1.24641899187374</v>
      </c>
      <c r="O281" s="36" t="n">
        <f aca="false">SQRT(M281^2+N281^2)</f>
        <v>3.84727746933574</v>
      </c>
      <c r="P281" s="40" t="n">
        <f aca="false">IF(J281="","",MAX(0,J281-1.96*O281/100))</f>
        <v>0.662918046552836</v>
      </c>
      <c r="Q281" s="40" t="n">
        <f aca="false">IF(J281="","",MIN(1,J281+1.96*O281/100))</f>
        <v>0.813731323350797</v>
      </c>
      <c r="R281" s="32" t="str">
        <f aca="false">IF(L281="","",IF(ABS(L281)&lt;=O281,"Yes","No"))</f>
        <v>Yes</v>
      </c>
      <c r="S281" s="32" t="str">
        <f aca="false">IF(L281="","",IF(ABS(L281)&lt;=1.96*O281,"Yes","No"))</f>
        <v>Yes</v>
      </c>
      <c r="T281" s="59" t="n">
        <f aca="false">IF(D281="","",ROUND(SQRT(((D281+G281)*O281/100)^2+(J281*(D281+G281)*0.08345)^2),0))</f>
        <v>98</v>
      </c>
      <c r="U281" s="32"/>
    </row>
    <row r="282" customFormat="false" ht="15" hidden="false" customHeight="false" outlineLevel="0" collapsed="false">
      <c r="A282" s="32" t="s">
        <v>418</v>
      </c>
      <c r="B282" s="32" t="s">
        <v>491</v>
      </c>
      <c r="C282" s="32" t="s">
        <v>492</v>
      </c>
      <c r="D282" s="59" t="n">
        <v>790</v>
      </c>
      <c r="E282" s="59" t="n">
        <v>1283</v>
      </c>
      <c r="F282" s="68" t="n">
        <f aca="false">IF(E282="","",D282-E282)</f>
        <v>-493</v>
      </c>
      <c r="G282" s="59" t="n">
        <v>803</v>
      </c>
      <c r="H282" s="59" t="n">
        <v>1354</v>
      </c>
      <c r="I282" s="68" t="n">
        <f aca="false">IF(H282="","",G282-H282)</f>
        <v>-551</v>
      </c>
      <c r="J282" s="40" t="n">
        <f aca="false">IF(OR(D282="",D282+G282=0),"",D282/(D282+G282))</f>
        <v>0.495919648462021</v>
      </c>
      <c r="K282" s="40" t="n">
        <f aca="false">IF(E282="","",E282/(E282+H282))</f>
        <v>0.486537732271521</v>
      </c>
      <c r="L282" s="69" t="n">
        <f aca="false">IF(OR(K282="",J282=""),"",(J282-K282)*100)</f>
        <v>0.938191619050072</v>
      </c>
      <c r="M282" s="36" t="n">
        <v>3.63977796338662</v>
      </c>
      <c r="N282" s="36" t="n">
        <v>1.24641899187374</v>
      </c>
      <c r="O282" s="36" t="n">
        <f aca="false">SQRT(M282^2+N282^2)</f>
        <v>3.84727746933574</v>
      </c>
      <c r="P282" s="40" t="n">
        <f aca="false">IF(J282="","",MAX(0,J282-1.96*O282/100))</f>
        <v>0.420513010063041</v>
      </c>
      <c r="Q282" s="40" t="n">
        <f aca="false">IF(J282="","",MIN(1,J282+1.96*O282/100))</f>
        <v>0.571326286861002</v>
      </c>
      <c r="R282" s="32" t="str">
        <f aca="false">IF(L282="","",IF(ABS(L282)&lt;=O282,"Yes","No"))</f>
        <v>Yes</v>
      </c>
      <c r="S282" s="32" t="str">
        <f aca="false">IF(L282="","",IF(ABS(L282)&lt;=1.96*O282,"Yes","No"))</f>
        <v>Yes</v>
      </c>
      <c r="T282" s="59" t="n">
        <f aca="false">IF(D282="","",ROUND(SQRT(((D282+G282)*O282/100)^2+(J282*(D282+G282)*0.08345)^2),0))</f>
        <v>90</v>
      </c>
      <c r="U282" s="32"/>
    </row>
    <row r="283" customFormat="false" ht="15" hidden="false" customHeight="false" outlineLevel="0" collapsed="false">
      <c r="A283" s="32" t="s">
        <v>418</v>
      </c>
      <c r="B283" s="32" t="s">
        <v>491</v>
      </c>
      <c r="C283" s="32" t="s">
        <v>493</v>
      </c>
      <c r="D283" s="59" t="n">
        <v>666</v>
      </c>
      <c r="E283" s="59"/>
      <c r="F283" s="68" t="str">
        <f aca="false">IF(E283="","",D283-E283)</f>
        <v/>
      </c>
      <c r="G283" s="59" t="n">
        <v>618</v>
      </c>
      <c r="H283" s="59"/>
      <c r="I283" s="68" t="str">
        <f aca="false">IF(H283="","",G283-H283)</f>
        <v/>
      </c>
      <c r="J283" s="40" t="n">
        <f aca="false">IF(OR(D283="",D283+G283=0),"",D283/(D283+G283))</f>
        <v>0.518691588785047</v>
      </c>
      <c r="K283" s="40" t="str">
        <f aca="false">IF(E283="","",E283/(E283+H283))</f>
        <v/>
      </c>
      <c r="L283" s="69" t="str">
        <f aca="false">IF(OR(K283="",J283=""),"",(J283-K283)*100)</f>
        <v/>
      </c>
      <c r="M283" s="36" t="n">
        <v>3.63977796338662</v>
      </c>
      <c r="N283" s="36" t="n">
        <v>1.24641899187374</v>
      </c>
      <c r="O283" s="36" t="n">
        <f aca="false">SQRT(M283^2+N283^2)</f>
        <v>3.84727746933574</v>
      </c>
      <c r="P283" s="40" t="n">
        <f aca="false">IF(J283="","",MAX(0,J283-1.96*O283/100))</f>
        <v>0.443284950386066</v>
      </c>
      <c r="Q283" s="40" t="n">
        <f aca="false">IF(J283="","",MIN(1,J283+1.96*O283/100))</f>
        <v>0.594098227184027</v>
      </c>
      <c r="R283" s="32" t="str">
        <f aca="false">IF(L283="","",IF(ABS(L283)&lt;=O283,"Yes","No"))</f>
        <v/>
      </c>
      <c r="S283" s="32" t="str">
        <f aca="false">IF(L283="","",IF(ABS(L283)&lt;=1.96*O283,"Yes","No"))</f>
        <v/>
      </c>
      <c r="T283" s="59" t="n">
        <f aca="false">IF(D283="","",ROUND(SQRT(((D283+G283)*O283/100)^2+(J283*(D283+G283)*0.08345)^2),0))</f>
        <v>74</v>
      </c>
      <c r="U283" s="32" t="s">
        <v>787</v>
      </c>
    </row>
    <row r="284" customFormat="false" ht="15" hidden="false" customHeight="false" outlineLevel="0" collapsed="false">
      <c r="A284" s="32" t="s">
        <v>418</v>
      </c>
      <c r="B284" s="32" t="s">
        <v>491</v>
      </c>
      <c r="C284" s="32" t="s">
        <v>494</v>
      </c>
      <c r="D284" s="59" t="n">
        <v>777</v>
      </c>
      <c r="E284" s="59"/>
      <c r="F284" s="68" t="str">
        <f aca="false">IF(E284="","",D284-E284)</f>
        <v/>
      </c>
      <c r="G284" s="59" t="n">
        <v>684</v>
      </c>
      <c r="H284" s="59"/>
      <c r="I284" s="68" t="str">
        <f aca="false">IF(H284="","",G284-H284)</f>
        <v/>
      </c>
      <c r="J284" s="40" t="n">
        <f aca="false">IF(OR(D284="",D284+G284=0),"",D284/(D284+G284))</f>
        <v>0.531827515400411</v>
      </c>
      <c r="K284" s="40" t="str">
        <f aca="false">IF(E284="","",E284/(E284+H284))</f>
        <v/>
      </c>
      <c r="L284" s="69" t="str">
        <f aca="false">IF(OR(K284="",J284=""),"",(J284-K284)*100)</f>
        <v/>
      </c>
      <c r="M284" s="36" t="n">
        <v>3.63977796338662</v>
      </c>
      <c r="N284" s="36" t="n">
        <v>1.24641899187374</v>
      </c>
      <c r="O284" s="36" t="n">
        <f aca="false">SQRT(M284^2+N284^2)</f>
        <v>3.84727746933574</v>
      </c>
      <c r="P284" s="40" t="n">
        <f aca="false">IF(J284="","",MAX(0,J284-1.96*O284/100))</f>
        <v>0.45642087700143</v>
      </c>
      <c r="Q284" s="40" t="n">
        <f aca="false">IF(J284="","",MIN(1,J284+1.96*O284/100))</f>
        <v>0.607234153799391</v>
      </c>
      <c r="R284" s="32" t="str">
        <f aca="false">IF(L284="","",IF(ABS(L284)&lt;=O284,"Yes","No"))</f>
        <v/>
      </c>
      <c r="S284" s="32" t="str">
        <f aca="false">IF(L284="","",IF(ABS(L284)&lt;=1.96*O284,"Yes","No"))</f>
        <v/>
      </c>
      <c r="T284" s="59" t="n">
        <f aca="false">IF(D284="","",ROUND(SQRT(((D284+G284)*O284/100)^2+(J284*(D284+G284)*0.08345)^2),0))</f>
        <v>86</v>
      </c>
      <c r="U284" s="32" t="s">
        <v>787</v>
      </c>
    </row>
    <row r="285" customFormat="false" ht="15" hidden="false" customHeight="false" outlineLevel="0" collapsed="false">
      <c r="A285" s="32" t="s">
        <v>418</v>
      </c>
      <c r="B285" s="32" t="s">
        <v>491</v>
      </c>
      <c r="C285" s="32" t="s">
        <v>495</v>
      </c>
      <c r="D285" s="59" t="n">
        <v>732</v>
      </c>
      <c r="E285" s="59"/>
      <c r="F285" s="68" t="str">
        <f aca="false">IF(E285="","",D285-E285)</f>
        <v/>
      </c>
      <c r="G285" s="59" t="n">
        <v>665</v>
      </c>
      <c r="H285" s="59"/>
      <c r="I285" s="68" t="str">
        <f aca="false">IF(H285="","",G285-H285)</f>
        <v/>
      </c>
      <c r="J285" s="40" t="n">
        <f aca="false">IF(OR(D285="",D285+G285=0),"",D285/(D285+G285))</f>
        <v>0.523979957050823</v>
      </c>
      <c r="K285" s="40" t="str">
        <f aca="false">IF(E285="","",E285/(E285+H285))</f>
        <v/>
      </c>
      <c r="L285" s="69" t="str">
        <f aca="false">IF(OR(K285="",J285=""),"",(J285-K285)*100)</f>
        <v/>
      </c>
      <c r="M285" s="36" t="n">
        <v>3.63977796338662</v>
      </c>
      <c r="N285" s="36" t="n">
        <v>1.24641899187374</v>
      </c>
      <c r="O285" s="36" t="n">
        <f aca="false">SQRT(M285^2+N285^2)</f>
        <v>3.84727746933574</v>
      </c>
      <c r="P285" s="40" t="n">
        <f aca="false">IF(J285="","",MAX(0,J285-1.96*O285/100))</f>
        <v>0.448573318651843</v>
      </c>
      <c r="Q285" s="40" t="n">
        <f aca="false">IF(J285="","",MIN(1,J285+1.96*O285/100))</f>
        <v>0.599386595449804</v>
      </c>
      <c r="R285" s="32" t="str">
        <f aca="false">IF(L285="","",IF(ABS(L285)&lt;=O285,"Yes","No"))</f>
        <v/>
      </c>
      <c r="S285" s="32" t="str">
        <f aca="false">IF(L285="","",IF(ABS(L285)&lt;=1.96*O285,"Yes","No"))</f>
        <v/>
      </c>
      <c r="T285" s="59" t="n">
        <f aca="false">IF(D285="","",ROUND(SQRT(((D285+G285)*O285/100)^2+(J285*(D285+G285)*0.08345)^2),0))</f>
        <v>81</v>
      </c>
      <c r="U285" s="32" t="s">
        <v>787</v>
      </c>
    </row>
    <row r="286" customFormat="false" ht="15" hidden="false" customHeight="false" outlineLevel="0" collapsed="false">
      <c r="A286" s="32" t="s">
        <v>418</v>
      </c>
      <c r="B286" s="32" t="s">
        <v>491</v>
      </c>
      <c r="C286" s="32" t="s">
        <v>496</v>
      </c>
      <c r="D286" s="59" t="n">
        <v>1009</v>
      </c>
      <c r="E286" s="59" t="n">
        <v>977</v>
      </c>
      <c r="F286" s="68" t="n">
        <f aca="false">IF(E286="","",D286-E286)</f>
        <v>32</v>
      </c>
      <c r="G286" s="59" t="n">
        <v>879</v>
      </c>
      <c r="H286" s="59" t="n">
        <v>859</v>
      </c>
      <c r="I286" s="68" t="n">
        <f aca="false">IF(H286="","",G286-H286)</f>
        <v>20</v>
      </c>
      <c r="J286" s="40" t="n">
        <f aca="false">IF(OR(D286="",D286+G286=0),"",D286/(D286+G286))</f>
        <v>0.534427966101695</v>
      </c>
      <c r="K286" s="40" t="n">
        <f aca="false">IF(E286="","",E286/(E286+H286))</f>
        <v>0.532135076252723</v>
      </c>
      <c r="L286" s="69" t="n">
        <f aca="false">IF(OR(K286="",J286=""),"",(J286-K286)*100)</f>
        <v>0.229288984897169</v>
      </c>
      <c r="M286" s="36" t="n">
        <v>3.63977796338662</v>
      </c>
      <c r="N286" s="36" t="n">
        <v>1.24641899187374</v>
      </c>
      <c r="O286" s="36" t="n">
        <f aca="false">SQRT(M286^2+N286^2)</f>
        <v>3.84727746933574</v>
      </c>
      <c r="P286" s="40" t="n">
        <f aca="false">IF(J286="","",MAX(0,J286-1.96*O286/100))</f>
        <v>0.459021327702715</v>
      </c>
      <c r="Q286" s="40" t="n">
        <f aca="false">IF(J286="","",MIN(1,J286+1.96*O286/100))</f>
        <v>0.609834604500675</v>
      </c>
      <c r="R286" s="32" t="str">
        <f aca="false">IF(L286="","",IF(ABS(L286)&lt;=O286,"Yes","No"))</f>
        <v>Yes</v>
      </c>
      <c r="S286" s="32" t="str">
        <f aca="false">IF(L286="","",IF(ABS(L286)&lt;=1.96*O286,"Yes","No"))</f>
        <v>Yes</v>
      </c>
      <c r="T286" s="59" t="n">
        <f aca="false">IF(D286="","",ROUND(SQRT(((D286+G286)*O286/100)^2+(J286*(D286+G286)*0.08345)^2),0))</f>
        <v>111</v>
      </c>
      <c r="U286" s="32"/>
    </row>
    <row r="287" customFormat="false" ht="15" hidden="false" customHeight="false" outlineLevel="0" collapsed="false">
      <c r="A287" s="32" t="s">
        <v>418</v>
      </c>
      <c r="B287" s="32" t="s">
        <v>491</v>
      </c>
      <c r="C287" s="32" t="s">
        <v>497</v>
      </c>
      <c r="D287" s="59" t="n">
        <v>799</v>
      </c>
      <c r="E287" s="59"/>
      <c r="F287" s="68" t="str">
        <f aca="false">IF(E287="","",D287-E287)</f>
        <v/>
      </c>
      <c r="G287" s="59" t="n">
        <v>736</v>
      </c>
      <c r="H287" s="59"/>
      <c r="I287" s="68" t="str">
        <f aca="false">IF(H287="","",G287-H287)</f>
        <v/>
      </c>
      <c r="J287" s="40" t="n">
        <f aca="false">IF(OR(D287="",D287+G287=0),"",D287/(D287+G287))</f>
        <v>0.520521172638436</v>
      </c>
      <c r="K287" s="40" t="str">
        <f aca="false">IF(E287="","",E287/(E287+H287))</f>
        <v/>
      </c>
      <c r="L287" s="69" t="str">
        <f aca="false">IF(OR(K287="",J287=""),"",(J287-K287)*100)</f>
        <v/>
      </c>
      <c r="M287" s="36" t="n">
        <v>3.63977796338662</v>
      </c>
      <c r="N287" s="36" t="n">
        <v>1.24641899187374</v>
      </c>
      <c r="O287" s="36" t="n">
        <f aca="false">SQRT(M287^2+N287^2)</f>
        <v>3.84727746933574</v>
      </c>
      <c r="P287" s="40" t="n">
        <f aca="false">IF(J287="","",MAX(0,J287-1.96*O287/100))</f>
        <v>0.445114534239456</v>
      </c>
      <c r="Q287" s="40" t="n">
        <f aca="false">IF(J287="","",MIN(1,J287+1.96*O287/100))</f>
        <v>0.595927811037417</v>
      </c>
      <c r="R287" s="32" t="str">
        <f aca="false">IF(L287="","",IF(ABS(L287)&lt;=O287,"Yes","No"))</f>
        <v/>
      </c>
      <c r="S287" s="32" t="str">
        <f aca="false">IF(L287="","",IF(ABS(L287)&lt;=1.96*O287,"Yes","No"))</f>
        <v/>
      </c>
      <c r="T287" s="59" t="n">
        <f aca="false">IF(D287="","",ROUND(SQRT(((D287+G287)*O287/100)^2+(J287*(D287+G287)*0.08345)^2),0))</f>
        <v>89</v>
      </c>
      <c r="U287" s="32" t="s">
        <v>787</v>
      </c>
    </row>
    <row r="288" customFormat="false" ht="15" hidden="false" customHeight="false" outlineLevel="0" collapsed="false">
      <c r="A288" s="32" t="s">
        <v>418</v>
      </c>
      <c r="B288" s="32" t="s">
        <v>491</v>
      </c>
      <c r="C288" s="32" t="s">
        <v>498</v>
      </c>
      <c r="D288" s="59" t="n">
        <v>726</v>
      </c>
      <c r="E288" s="59"/>
      <c r="F288" s="68" t="str">
        <f aca="false">IF(E288="","",D288-E288)</f>
        <v/>
      </c>
      <c r="G288" s="59" t="n">
        <v>678</v>
      </c>
      <c r="H288" s="59"/>
      <c r="I288" s="68" t="str">
        <f aca="false">IF(H288="","",G288-H288)</f>
        <v/>
      </c>
      <c r="J288" s="40" t="n">
        <f aca="false">IF(OR(D288="",D288+G288=0),"",D288/(D288+G288))</f>
        <v>0.517094017094017</v>
      </c>
      <c r="K288" s="40" t="str">
        <f aca="false">IF(E288="","",E288/(E288+H288))</f>
        <v/>
      </c>
      <c r="L288" s="69" t="str">
        <f aca="false">IF(OR(K288="",J288=""),"",(J288-K288)*100)</f>
        <v/>
      </c>
      <c r="M288" s="36" t="n">
        <v>3.63977796338662</v>
      </c>
      <c r="N288" s="36" t="n">
        <v>1.24641899187374</v>
      </c>
      <c r="O288" s="36" t="n">
        <f aca="false">SQRT(M288^2+N288^2)</f>
        <v>3.84727746933574</v>
      </c>
      <c r="P288" s="40" t="n">
        <f aca="false">IF(J288="","",MAX(0,J288-1.96*O288/100))</f>
        <v>0.441687378695037</v>
      </c>
      <c r="Q288" s="40" t="n">
        <f aca="false">IF(J288="","",MIN(1,J288+1.96*O288/100))</f>
        <v>0.592500655492998</v>
      </c>
      <c r="R288" s="32" t="str">
        <f aca="false">IF(L288="","",IF(ABS(L288)&lt;=O288,"Yes","No"))</f>
        <v/>
      </c>
      <c r="S288" s="32" t="str">
        <f aca="false">IF(L288="","",IF(ABS(L288)&lt;=1.96*O288,"Yes","No"))</f>
        <v/>
      </c>
      <c r="T288" s="59" t="n">
        <f aca="false">IF(D288="","",ROUND(SQRT(((D288+G288)*O288/100)^2+(J288*(D288+G288)*0.08345)^2),0))</f>
        <v>81</v>
      </c>
      <c r="U288" s="32" t="s">
        <v>787</v>
      </c>
    </row>
    <row r="289" customFormat="false" ht="15" hidden="false" customHeight="false" outlineLevel="0" collapsed="false">
      <c r="A289" s="32" t="s">
        <v>418</v>
      </c>
      <c r="B289" s="32" t="s">
        <v>499</v>
      </c>
      <c r="C289" s="32" t="s">
        <v>499</v>
      </c>
      <c r="D289" s="59" t="n">
        <v>734</v>
      </c>
      <c r="E289" s="59" t="n">
        <v>768</v>
      </c>
      <c r="F289" s="68" t="n">
        <f aca="false">IF(E289="","",D289-E289)</f>
        <v>-34</v>
      </c>
      <c r="G289" s="59" t="n">
        <v>429</v>
      </c>
      <c r="H289" s="59" t="n">
        <v>460</v>
      </c>
      <c r="I289" s="68" t="n">
        <f aca="false">IF(H289="","",G289-H289)</f>
        <v>-31</v>
      </c>
      <c r="J289" s="40" t="n">
        <f aca="false">IF(OR(D289="",D289+G289=0),"",D289/(D289+G289))</f>
        <v>0.631126397248495</v>
      </c>
      <c r="K289" s="40" t="n">
        <f aca="false">IF(E289="","",E289/(E289+H289))</f>
        <v>0.625407166123778</v>
      </c>
      <c r="L289" s="69" t="n">
        <f aca="false">IF(OR(K289="",J289=""),"",(J289-K289)*100)</f>
        <v>0.571923112471684</v>
      </c>
      <c r="M289" s="36" t="n">
        <v>3.63977796338662</v>
      </c>
      <c r="N289" s="36" t="n">
        <v>1.24641899187374</v>
      </c>
      <c r="O289" s="36" t="n">
        <f aca="false">SQRT(M289^2+N289^2)</f>
        <v>3.84727746933574</v>
      </c>
      <c r="P289" s="40" t="n">
        <f aca="false">IF(J289="","",MAX(0,J289-1.96*O289/100))</f>
        <v>0.555719758849515</v>
      </c>
      <c r="Q289" s="40" t="n">
        <f aca="false">IF(J289="","",MIN(1,J289+1.96*O289/100))</f>
        <v>0.706533035647476</v>
      </c>
      <c r="R289" s="32" t="str">
        <f aca="false">IF(L289="","",IF(ABS(L289)&lt;=O289,"Yes","No"))</f>
        <v>Yes</v>
      </c>
      <c r="S289" s="32" t="str">
        <f aca="false">IF(L289="","",IF(ABS(L289)&lt;=1.96*O289,"Yes","No"))</f>
        <v>Yes</v>
      </c>
      <c r="T289" s="59" t="n">
        <f aca="false">IF(D289="","",ROUND(SQRT(((D289+G289)*O289/100)^2+(J289*(D289+G289)*0.08345)^2),0))</f>
        <v>76</v>
      </c>
      <c r="U289" s="32"/>
    </row>
    <row r="290" customFormat="false" ht="15" hidden="false" customHeight="false" outlineLevel="0" collapsed="false">
      <c r="A290" s="32" t="s">
        <v>418</v>
      </c>
      <c r="B290" s="32" t="s">
        <v>500</v>
      </c>
      <c r="C290" s="32" t="s">
        <v>500</v>
      </c>
      <c r="D290" s="59" t="n">
        <v>122</v>
      </c>
      <c r="E290" s="59" t="n">
        <v>101</v>
      </c>
      <c r="F290" s="68" t="n">
        <f aca="false">IF(E290="","",D290-E290)</f>
        <v>21</v>
      </c>
      <c r="G290" s="59" t="n">
        <v>80</v>
      </c>
      <c r="H290" s="59" t="n">
        <v>100</v>
      </c>
      <c r="I290" s="68" t="n">
        <f aca="false">IF(H290="","",G290-H290)</f>
        <v>-20</v>
      </c>
      <c r="J290" s="40" t="n">
        <f aca="false">IF(OR(D290="",D290+G290=0),"",D290/(D290+G290))</f>
        <v>0.603960396039604</v>
      </c>
      <c r="K290" s="40" t="n">
        <f aca="false">IF(E290="","",E290/(E290+H290))</f>
        <v>0.502487562189055</v>
      </c>
      <c r="L290" s="69" t="n">
        <f aca="false">IF(OR(K290="",J290=""),"",(J290-K290)*100)</f>
        <v>10.1472833850549</v>
      </c>
      <c r="M290" s="36" t="n">
        <v>4.76472965819998</v>
      </c>
      <c r="N290" s="36" t="n">
        <v>1.24641899187374</v>
      </c>
      <c r="O290" s="36" t="n">
        <f aca="false">SQRT(M290^2+N290^2)</f>
        <v>4.9250592909156</v>
      </c>
      <c r="P290" s="40" t="n">
        <f aca="false">IF(J290="","",MAX(0,J290-1.96*O290/100))</f>
        <v>0.507429233937658</v>
      </c>
      <c r="Q290" s="40" t="n">
        <f aca="false">IF(J290="","",MIN(1,J290+1.96*O290/100))</f>
        <v>0.70049155814155</v>
      </c>
      <c r="R290" s="32" t="str">
        <f aca="false">IF(L290="","",IF(ABS(L290)&lt;=O290,"Yes","No"))</f>
        <v>No</v>
      </c>
      <c r="S290" s="32" t="str">
        <f aca="false">IF(L290="","",IF(ABS(L290)&lt;=1.96*O290,"Yes","No"))</f>
        <v>No</v>
      </c>
      <c r="T290" s="59" t="n">
        <f aca="false">IF(D290="","",ROUND(SQRT(((D290+G290)*O290/100)^2+(J290*(D290+G290)*0.15591)^2),0))</f>
        <v>21</v>
      </c>
      <c r="U290" s="32"/>
    </row>
    <row r="291" customFormat="false" ht="15" hidden="false" customHeight="false" outlineLevel="0" collapsed="false">
      <c r="A291" s="32" t="s">
        <v>418</v>
      </c>
      <c r="B291" s="32" t="s">
        <v>325</v>
      </c>
      <c r="C291" s="32" t="s">
        <v>501</v>
      </c>
      <c r="D291" s="59" t="n">
        <v>887</v>
      </c>
      <c r="E291" s="59" t="n">
        <v>921</v>
      </c>
      <c r="F291" s="68" t="n">
        <f aca="false">IF(E291="","",D291-E291)</f>
        <v>-34</v>
      </c>
      <c r="G291" s="59" t="n">
        <v>763</v>
      </c>
      <c r="H291" s="59" t="n">
        <v>722</v>
      </c>
      <c r="I291" s="68" t="n">
        <f aca="false">IF(H291="","",G291-H291)</f>
        <v>41</v>
      </c>
      <c r="J291" s="40" t="n">
        <f aca="false">IF(OR(D291="",D291+G291=0),"",D291/(D291+G291))</f>
        <v>0.537575757575758</v>
      </c>
      <c r="K291" s="40" t="n">
        <f aca="false">IF(E291="","",E291/(E291+H291))</f>
        <v>0.560559951308582</v>
      </c>
      <c r="L291" s="69" t="n">
        <f aca="false">IF(OR(K291="",J291=""),"",(J291-K291)*100)</f>
        <v>-2.29841937328242</v>
      </c>
      <c r="M291" s="36" t="n">
        <v>3.63977796338662</v>
      </c>
      <c r="N291" s="36" t="n">
        <v>1.24641899187374</v>
      </c>
      <c r="O291" s="36" t="n">
        <f aca="false">SQRT(M291^2+N291^2)</f>
        <v>3.84727746933574</v>
      </c>
      <c r="P291" s="40" t="n">
        <f aca="false">IF(J291="","",MAX(0,J291-1.96*O291/100))</f>
        <v>0.462169119176777</v>
      </c>
      <c r="Q291" s="40" t="n">
        <f aca="false">IF(J291="","",MIN(1,J291+1.96*O291/100))</f>
        <v>0.612982395974738</v>
      </c>
      <c r="R291" s="32" t="str">
        <f aca="false">IF(L291="","",IF(ABS(L291)&lt;=O291,"Yes","No"))</f>
        <v>Yes</v>
      </c>
      <c r="S291" s="32" t="str">
        <f aca="false">IF(L291="","",IF(ABS(L291)&lt;=1.96*O291,"Yes","No"))</f>
        <v>Yes</v>
      </c>
      <c r="T291" s="59" t="n">
        <f aca="false">IF(D291="","",ROUND(SQRT(((D291+G291)*O291/100)^2+(J291*(D291+G291)*0.08345)^2),0))</f>
        <v>98</v>
      </c>
      <c r="U291" s="32"/>
    </row>
    <row r="292" customFormat="false" ht="15" hidden="false" customHeight="false" outlineLevel="0" collapsed="false">
      <c r="A292" s="32" t="s">
        <v>418</v>
      </c>
      <c r="B292" s="32" t="s">
        <v>325</v>
      </c>
      <c r="C292" s="32" t="s">
        <v>502</v>
      </c>
      <c r="D292" s="59" t="n">
        <v>905</v>
      </c>
      <c r="E292" s="59" t="n">
        <v>880</v>
      </c>
      <c r="F292" s="68" t="n">
        <f aca="false">IF(E292="","",D292-E292)</f>
        <v>25</v>
      </c>
      <c r="G292" s="59" t="n">
        <v>796</v>
      </c>
      <c r="H292" s="59" t="n">
        <v>792</v>
      </c>
      <c r="I292" s="68" t="n">
        <f aca="false">IF(H292="","",G292-H292)</f>
        <v>4</v>
      </c>
      <c r="J292" s="40" t="n">
        <f aca="false">IF(OR(D292="",D292+G292=0),"",D292/(D292+G292))</f>
        <v>0.532039976484421</v>
      </c>
      <c r="K292" s="40" t="n">
        <f aca="false">IF(E292="","",E292/(E292+H292))</f>
        <v>0.526315789473684</v>
      </c>
      <c r="L292" s="69" t="n">
        <f aca="false">IF(OR(K292="",J292=""),"",(J292-K292)*100)</f>
        <v>0.572418701073674</v>
      </c>
      <c r="M292" s="36" t="n">
        <v>3.63977796338662</v>
      </c>
      <c r="N292" s="36" t="n">
        <v>1.24641899187374</v>
      </c>
      <c r="O292" s="36" t="n">
        <f aca="false">SQRT(M292^2+N292^2)</f>
        <v>3.84727746933574</v>
      </c>
      <c r="P292" s="40" t="n">
        <f aca="false">IF(J292="","",MAX(0,J292-1.96*O292/100))</f>
        <v>0.456633338085441</v>
      </c>
      <c r="Q292" s="40" t="n">
        <f aca="false">IF(J292="","",MIN(1,J292+1.96*O292/100))</f>
        <v>0.607446614883401</v>
      </c>
      <c r="R292" s="32" t="str">
        <f aca="false">IF(L292="","",IF(ABS(L292)&lt;=O292,"Yes","No"))</f>
        <v>Yes</v>
      </c>
      <c r="S292" s="32" t="str">
        <f aca="false">IF(L292="","",IF(ABS(L292)&lt;=1.96*O292,"Yes","No"))</f>
        <v>Yes</v>
      </c>
      <c r="T292" s="59" t="n">
        <f aca="false">IF(D292="","",ROUND(SQRT(((D292+G292)*O292/100)^2+(J292*(D292+G292)*0.08345)^2),0))</f>
        <v>100</v>
      </c>
      <c r="U292" s="32"/>
    </row>
    <row r="293" customFormat="false" ht="15" hidden="false" customHeight="false" outlineLevel="0" collapsed="false">
      <c r="A293" s="32" t="s">
        <v>418</v>
      </c>
      <c r="B293" s="32" t="s">
        <v>325</v>
      </c>
      <c r="C293" s="32" t="s">
        <v>503</v>
      </c>
      <c r="D293" s="59" t="n">
        <v>419</v>
      </c>
      <c r="E293" s="59" t="n">
        <v>433</v>
      </c>
      <c r="F293" s="68" t="n">
        <f aca="false">IF(E293="","",D293-E293)</f>
        <v>-14</v>
      </c>
      <c r="G293" s="59" t="n">
        <v>429</v>
      </c>
      <c r="H293" s="59" t="n">
        <v>414</v>
      </c>
      <c r="I293" s="68" t="n">
        <f aca="false">IF(H293="","",G293-H293)</f>
        <v>15</v>
      </c>
      <c r="J293" s="40" t="n">
        <f aca="false">IF(OR(D293="",D293+G293=0),"",D293/(D293+G293))</f>
        <v>0.494103773584906</v>
      </c>
      <c r="K293" s="40" t="n">
        <f aca="false">IF(E293="","",E293/(E293+H293))</f>
        <v>0.511216056670602</v>
      </c>
      <c r="L293" s="69" t="n">
        <f aca="false">IF(OR(K293="",J293=""),"",(J293-K293)*100)</f>
        <v>-1.71122830856965</v>
      </c>
      <c r="M293" s="36" t="n">
        <v>3.72127001395338</v>
      </c>
      <c r="N293" s="36" t="n">
        <v>1.24641899187374</v>
      </c>
      <c r="O293" s="36" t="n">
        <f aca="false">SQRT(M293^2+N293^2)</f>
        <v>3.92446312507229</v>
      </c>
      <c r="P293" s="40" t="n">
        <f aca="false">IF(J293="","",MAX(0,J293-1.96*O293/100))</f>
        <v>0.417184296333489</v>
      </c>
      <c r="Q293" s="40" t="n">
        <f aca="false">IF(J293="","",MIN(1,J293+1.96*O293/100))</f>
        <v>0.571023250836323</v>
      </c>
      <c r="R293" s="32" t="str">
        <f aca="false">IF(L293="","",IF(ABS(L293)&lt;=O293,"Yes","No"))</f>
        <v>Yes</v>
      </c>
      <c r="S293" s="32" t="str">
        <f aca="false">IF(L293="","",IF(ABS(L293)&lt;=1.96*O293,"Yes","No"))</f>
        <v>Yes</v>
      </c>
      <c r="T293" s="59" t="n">
        <f aca="false">IF(D293="","",ROUND(SQRT(((D293+G293)*O293/100)^2+(J293*(D293+G293)*0.09175)^2),0))</f>
        <v>51</v>
      </c>
      <c r="U293" s="32"/>
    </row>
    <row r="294" customFormat="false" ht="15" hidden="false" customHeight="false" outlineLevel="0" collapsed="false">
      <c r="A294" s="32" t="s">
        <v>418</v>
      </c>
      <c r="B294" s="32" t="s">
        <v>325</v>
      </c>
      <c r="C294" s="32" t="s">
        <v>504</v>
      </c>
      <c r="D294" s="59" t="n">
        <v>699</v>
      </c>
      <c r="E294" s="59" t="n">
        <v>734</v>
      </c>
      <c r="F294" s="68" t="n">
        <f aca="false">IF(E294="","",D294-E294)</f>
        <v>-35</v>
      </c>
      <c r="G294" s="59" t="n">
        <v>719</v>
      </c>
      <c r="H294" s="59" t="n">
        <v>699</v>
      </c>
      <c r="I294" s="68" t="n">
        <f aca="false">IF(H294="","",G294-H294)</f>
        <v>20</v>
      </c>
      <c r="J294" s="40" t="n">
        <f aca="false">IF(OR(D294="",D294+G294=0),"",D294/(D294+G294))</f>
        <v>0.492947813822285</v>
      </c>
      <c r="K294" s="40" t="n">
        <f aca="false">IF(E294="","",E294/(E294+H294))</f>
        <v>0.512212142358688</v>
      </c>
      <c r="L294" s="69" t="n">
        <f aca="false">IF(OR(K294="",J294=""),"",(J294-K294)*100)</f>
        <v>-1.92643285364031</v>
      </c>
      <c r="M294" s="36" t="n">
        <v>3.63977796338662</v>
      </c>
      <c r="N294" s="36" t="n">
        <v>1.24641899187374</v>
      </c>
      <c r="O294" s="36" t="n">
        <f aca="false">SQRT(M294^2+N294^2)</f>
        <v>3.84727746933574</v>
      </c>
      <c r="P294" s="40" t="n">
        <f aca="false">IF(J294="","",MAX(0,J294-1.96*O294/100))</f>
        <v>0.417541175423305</v>
      </c>
      <c r="Q294" s="40" t="n">
        <f aca="false">IF(J294="","",MIN(1,J294+1.96*O294/100))</f>
        <v>0.568354452221265</v>
      </c>
      <c r="R294" s="32" t="str">
        <f aca="false">IF(L294="","",IF(ABS(L294)&lt;=O294,"Yes","No"))</f>
        <v>Yes</v>
      </c>
      <c r="S294" s="32" t="str">
        <f aca="false">IF(L294="","",IF(ABS(L294)&lt;=1.96*O294,"Yes","No"))</f>
        <v>Yes</v>
      </c>
      <c r="T294" s="59" t="n">
        <f aca="false">IF(D294="","",ROUND(SQRT(((D294+G294)*O294/100)^2+(J294*(D294+G294)*0.08345)^2),0))</f>
        <v>80</v>
      </c>
      <c r="U294" s="32"/>
    </row>
    <row r="295" customFormat="false" ht="15" hidden="false" customHeight="false" outlineLevel="0" collapsed="false">
      <c r="A295" s="32" t="s">
        <v>418</v>
      </c>
      <c r="B295" s="32" t="s">
        <v>325</v>
      </c>
      <c r="C295" s="32" t="s">
        <v>505</v>
      </c>
      <c r="D295" s="59" t="n">
        <v>732</v>
      </c>
      <c r="E295" s="59" t="n">
        <v>751</v>
      </c>
      <c r="F295" s="68" t="n">
        <f aca="false">IF(E295="","",D295-E295)</f>
        <v>-19</v>
      </c>
      <c r="G295" s="59" t="n">
        <v>630</v>
      </c>
      <c r="H295" s="59" t="n">
        <v>608</v>
      </c>
      <c r="I295" s="68" t="n">
        <f aca="false">IF(H295="","",G295-H295)</f>
        <v>22</v>
      </c>
      <c r="J295" s="40" t="n">
        <f aca="false">IF(OR(D295="",D295+G295=0),"",D295/(D295+G295))</f>
        <v>0.537444933920705</v>
      </c>
      <c r="K295" s="40" t="n">
        <f aca="false">IF(E295="","",E295/(E295+H295))</f>
        <v>0.552612214863871</v>
      </c>
      <c r="L295" s="69" t="n">
        <f aca="false">IF(OR(K295="",J295=""),"",(J295-K295)*100)</f>
        <v>-1.51672809431657</v>
      </c>
      <c r="M295" s="36" t="n">
        <v>3.63977796338662</v>
      </c>
      <c r="N295" s="36" t="n">
        <v>1.24641899187374</v>
      </c>
      <c r="O295" s="36" t="n">
        <f aca="false">SQRT(M295^2+N295^2)</f>
        <v>3.84727746933574</v>
      </c>
      <c r="P295" s="40" t="n">
        <f aca="false">IF(J295="","",MAX(0,J295-1.96*O295/100))</f>
        <v>0.462038295521724</v>
      </c>
      <c r="Q295" s="40" t="n">
        <f aca="false">IF(J295="","",MIN(1,J295+1.96*O295/100))</f>
        <v>0.612851572319685</v>
      </c>
      <c r="R295" s="32" t="str">
        <f aca="false">IF(L295="","",IF(ABS(L295)&lt;=O295,"Yes","No"))</f>
        <v>Yes</v>
      </c>
      <c r="S295" s="32" t="str">
        <f aca="false">IF(L295="","",IF(ABS(L295)&lt;=1.96*O295,"Yes","No"))</f>
        <v>Yes</v>
      </c>
      <c r="T295" s="59" t="n">
        <f aca="false">IF(D295="","",ROUND(SQRT(((D295+G295)*O295/100)^2+(J295*(D295+G295)*0.08345)^2),0))</f>
        <v>80</v>
      </c>
      <c r="U295" s="32"/>
    </row>
    <row r="296" customFormat="false" ht="15" hidden="false" customHeight="false" outlineLevel="0" collapsed="false">
      <c r="A296" s="32" t="s">
        <v>418</v>
      </c>
      <c r="B296" s="32" t="s">
        <v>325</v>
      </c>
      <c r="C296" s="32" t="s">
        <v>506</v>
      </c>
      <c r="D296" s="59" t="n">
        <v>476</v>
      </c>
      <c r="E296" s="59" t="n">
        <v>515</v>
      </c>
      <c r="F296" s="68" t="n">
        <f aca="false">IF(E296="","",D296-E296)</f>
        <v>-39</v>
      </c>
      <c r="G296" s="59" t="n">
        <v>490</v>
      </c>
      <c r="H296" s="59" t="n">
        <v>464</v>
      </c>
      <c r="I296" s="68" t="n">
        <f aca="false">IF(H296="","",G296-H296)</f>
        <v>26</v>
      </c>
      <c r="J296" s="40" t="n">
        <f aca="false">IF(OR(D296="",D296+G296=0),"",D296/(D296+G296))</f>
        <v>0.492753623188406</v>
      </c>
      <c r="K296" s="40" t="n">
        <f aca="false">IF(E296="","",E296/(E296+H296))</f>
        <v>0.526046986721144</v>
      </c>
      <c r="L296" s="69" t="n">
        <f aca="false">IF(OR(K296="",J296=""),"",(J296-K296)*100)</f>
        <v>-3.32933635327382</v>
      </c>
      <c r="M296" s="36" t="n">
        <v>3.72127001395338</v>
      </c>
      <c r="N296" s="36" t="n">
        <v>1.24641899187374</v>
      </c>
      <c r="O296" s="36" t="n">
        <f aca="false">SQRT(M296^2+N296^2)</f>
        <v>3.92446312507229</v>
      </c>
      <c r="P296" s="40" t="n">
        <f aca="false">IF(J296="","",MAX(0,J296-1.96*O296/100))</f>
        <v>0.415834145936989</v>
      </c>
      <c r="Q296" s="40" t="n">
        <f aca="false">IF(J296="","",MIN(1,J296+1.96*O296/100))</f>
        <v>0.569673100439823</v>
      </c>
      <c r="R296" s="32" t="str">
        <f aca="false">IF(L296="","",IF(ABS(L296)&lt;=O296,"Yes","No"))</f>
        <v>Yes</v>
      </c>
      <c r="S296" s="32" t="str">
        <f aca="false">IF(L296="","",IF(ABS(L296)&lt;=1.96*O296,"Yes","No"))</f>
        <v>Yes</v>
      </c>
      <c r="T296" s="59" t="n">
        <f aca="false">IF(D296="","",ROUND(SQRT(((D296+G296)*O296/100)^2+(J296*(D296+G296)*0.09175)^2),0))</f>
        <v>58</v>
      </c>
      <c r="U296" s="32"/>
    </row>
    <row r="297" customFormat="false" ht="15" hidden="false" customHeight="false" outlineLevel="0" collapsed="false">
      <c r="A297" s="32" t="s">
        <v>418</v>
      </c>
      <c r="B297" s="32" t="s">
        <v>507</v>
      </c>
      <c r="C297" s="32" t="s">
        <v>508</v>
      </c>
      <c r="D297" s="59" t="n">
        <v>565</v>
      </c>
      <c r="E297" s="59" t="n">
        <v>554</v>
      </c>
      <c r="F297" s="68" t="n">
        <f aca="false">IF(E297="","",D297-E297)</f>
        <v>11</v>
      </c>
      <c r="G297" s="59" t="n">
        <v>504</v>
      </c>
      <c r="H297" s="59" t="n">
        <v>570</v>
      </c>
      <c r="I297" s="68" t="n">
        <f aca="false">IF(H297="","",G297-H297)</f>
        <v>-66</v>
      </c>
      <c r="J297" s="40" t="n">
        <f aca="false">IF(OR(D297="",D297+G297=0),"",D297/(D297+G297))</f>
        <v>0.528531337698784</v>
      </c>
      <c r="K297" s="40" t="n">
        <f aca="false">IF(E297="","",E297/(E297+H297))</f>
        <v>0.49288256227758</v>
      </c>
      <c r="L297" s="69" t="n">
        <f aca="false">IF(OR(K297="",J297=""),"",(J297-K297)*100)</f>
        <v>3.56487754212038</v>
      </c>
      <c r="M297" s="36" t="n">
        <v>3.72127001395338</v>
      </c>
      <c r="N297" s="36" t="n">
        <v>1.24641899187374</v>
      </c>
      <c r="O297" s="36" t="n">
        <f aca="false">SQRT(M297^2+N297^2)</f>
        <v>3.92446312507229</v>
      </c>
      <c r="P297" s="40" t="n">
        <f aca="false">IF(J297="","",MAX(0,J297-1.96*O297/100))</f>
        <v>0.451611860447367</v>
      </c>
      <c r="Q297" s="40" t="n">
        <f aca="false">IF(J297="","",MIN(1,J297+1.96*O297/100))</f>
        <v>0.605450814950201</v>
      </c>
      <c r="R297" s="32" t="str">
        <f aca="false">IF(L297="","",IF(ABS(L297)&lt;=O297,"Yes","No"))</f>
        <v>Yes</v>
      </c>
      <c r="S297" s="32" t="str">
        <f aca="false">IF(L297="","",IF(ABS(L297)&lt;=1.96*O297,"Yes","No"))</f>
        <v>Yes</v>
      </c>
      <c r="T297" s="59" t="n">
        <f aca="false">IF(D297="","",ROUND(SQRT(((D297+G297)*O297/100)^2+(J297*(D297+G297)*0.09175)^2),0))</f>
        <v>67</v>
      </c>
      <c r="U297" s="32"/>
    </row>
    <row r="298" customFormat="false" ht="15" hidden="false" customHeight="false" outlineLevel="0" collapsed="false">
      <c r="A298" s="32" t="s">
        <v>418</v>
      </c>
      <c r="B298" s="32" t="s">
        <v>507</v>
      </c>
      <c r="C298" s="32" t="s">
        <v>509</v>
      </c>
      <c r="D298" s="59" t="n">
        <v>497</v>
      </c>
      <c r="E298" s="59" t="n">
        <v>439</v>
      </c>
      <c r="F298" s="68" t="n">
        <f aca="false">IF(E298="","",D298-E298)</f>
        <v>58</v>
      </c>
      <c r="G298" s="59" t="n">
        <v>409</v>
      </c>
      <c r="H298" s="59" t="n">
        <v>426</v>
      </c>
      <c r="I298" s="68" t="n">
        <f aca="false">IF(H298="","",G298-H298)</f>
        <v>-17</v>
      </c>
      <c r="J298" s="40" t="n">
        <f aca="false">IF(OR(D298="",D298+G298=0),"",D298/(D298+G298))</f>
        <v>0.548565121412804</v>
      </c>
      <c r="K298" s="40" t="n">
        <f aca="false">IF(E298="","",E298/(E298+H298))</f>
        <v>0.507514450867052</v>
      </c>
      <c r="L298" s="69" t="n">
        <f aca="false">IF(OR(K298="",J298=""),"",(J298-K298)*100)</f>
        <v>4.10506705457515</v>
      </c>
      <c r="M298" s="36" t="n">
        <v>3.72127001395338</v>
      </c>
      <c r="N298" s="36" t="n">
        <v>1.24641899187374</v>
      </c>
      <c r="O298" s="36" t="n">
        <f aca="false">SQRT(M298^2+N298^2)</f>
        <v>3.92446312507229</v>
      </c>
      <c r="P298" s="40" t="n">
        <f aca="false">IF(J298="","",MAX(0,J298-1.96*O298/100))</f>
        <v>0.471645644161387</v>
      </c>
      <c r="Q298" s="40" t="n">
        <f aca="false">IF(J298="","",MIN(1,J298+1.96*O298/100))</f>
        <v>0.625484598664221</v>
      </c>
      <c r="R298" s="32" t="str">
        <f aca="false">IF(L298="","",IF(ABS(L298)&lt;=O298,"Yes","No"))</f>
        <v>No</v>
      </c>
      <c r="S298" s="32" t="str">
        <f aca="false">IF(L298="","",IF(ABS(L298)&lt;=1.96*O298,"Yes","No"))</f>
        <v>Yes</v>
      </c>
      <c r="T298" s="59" t="n">
        <f aca="false">IF(D298="","",ROUND(SQRT(((D298+G298)*O298/100)^2+(J298*(D298+G298)*0.09175)^2),0))</f>
        <v>58</v>
      </c>
      <c r="U298" s="32"/>
    </row>
    <row r="299" customFormat="false" ht="15" hidden="false" customHeight="false" outlineLevel="0" collapsed="false">
      <c r="A299" s="32" t="s">
        <v>418</v>
      </c>
      <c r="B299" s="32" t="s">
        <v>507</v>
      </c>
      <c r="C299" s="32" t="s">
        <v>510</v>
      </c>
      <c r="D299" s="59" t="n">
        <v>720</v>
      </c>
      <c r="E299" s="59" t="n">
        <v>653</v>
      </c>
      <c r="F299" s="68" t="n">
        <f aca="false">IF(E299="","",D299-E299)</f>
        <v>67</v>
      </c>
      <c r="G299" s="59" t="n">
        <v>612</v>
      </c>
      <c r="H299" s="59" t="n">
        <v>612</v>
      </c>
      <c r="I299" s="68" t="n">
        <f aca="false">IF(H299="","",G299-H299)</f>
        <v>0</v>
      </c>
      <c r="J299" s="40" t="n">
        <f aca="false">IF(OR(D299="",D299+G299=0),"",D299/(D299+G299))</f>
        <v>0.540540540540541</v>
      </c>
      <c r="K299" s="40" t="n">
        <f aca="false">IF(E299="","",E299/(E299+H299))</f>
        <v>0.516205533596838</v>
      </c>
      <c r="L299" s="69" t="n">
        <f aca="false">IF(OR(K299="",J299=""),"",(J299-K299)*100)</f>
        <v>2.43350069437026</v>
      </c>
      <c r="M299" s="36" t="n">
        <v>3.63977796338662</v>
      </c>
      <c r="N299" s="36" t="n">
        <v>1.24641899187374</v>
      </c>
      <c r="O299" s="36" t="n">
        <f aca="false">SQRT(M299^2+N299^2)</f>
        <v>3.84727746933574</v>
      </c>
      <c r="P299" s="40" t="n">
        <f aca="false">IF(J299="","",MAX(0,J299-1.96*O299/100))</f>
        <v>0.46513390214156</v>
      </c>
      <c r="Q299" s="40" t="n">
        <f aca="false">IF(J299="","",MIN(1,J299+1.96*O299/100))</f>
        <v>0.615947178939521</v>
      </c>
      <c r="R299" s="32" t="str">
        <f aca="false">IF(L299="","",IF(ABS(L299)&lt;=O299,"Yes","No"))</f>
        <v>Yes</v>
      </c>
      <c r="S299" s="32" t="str">
        <f aca="false">IF(L299="","",IF(ABS(L299)&lt;=1.96*O299,"Yes","No"))</f>
        <v>Yes</v>
      </c>
      <c r="T299" s="59" t="n">
        <f aca="false">IF(D299="","",ROUND(SQRT(((D299+G299)*O299/100)^2+(J299*(D299+G299)*0.08345)^2),0))</f>
        <v>79</v>
      </c>
      <c r="U299" s="32"/>
    </row>
    <row r="300" customFormat="false" ht="15" hidden="false" customHeight="false" outlineLevel="0" collapsed="false">
      <c r="A300" s="32" t="s">
        <v>418</v>
      </c>
      <c r="B300" s="32" t="s">
        <v>511</v>
      </c>
      <c r="C300" s="32" t="s">
        <v>512</v>
      </c>
      <c r="D300" s="59" t="n">
        <v>537</v>
      </c>
      <c r="E300" s="59" t="n">
        <v>533</v>
      </c>
      <c r="F300" s="68" t="n">
        <f aca="false">IF(E300="","",D300-E300)</f>
        <v>4</v>
      </c>
      <c r="G300" s="59" t="n">
        <v>1020</v>
      </c>
      <c r="H300" s="59" t="n">
        <v>1046</v>
      </c>
      <c r="I300" s="68" t="n">
        <f aca="false">IF(H300="","",G300-H300)</f>
        <v>-26</v>
      </c>
      <c r="J300" s="40" t="n">
        <f aca="false">IF(OR(D300="",D300+G300=0),"",D300/(D300+G300))</f>
        <v>0.344894026974952</v>
      </c>
      <c r="K300" s="40" t="n">
        <f aca="false">IF(E300="","",E300/(E300+H300))</f>
        <v>0.337555414819506</v>
      </c>
      <c r="L300" s="69" t="n">
        <f aca="false">IF(OR(K300="",J300=""),"",(J300-K300)*100)</f>
        <v>0.733861215544579</v>
      </c>
      <c r="M300" s="36" t="n">
        <v>3.63977796338662</v>
      </c>
      <c r="N300" s="36" t="n">
        <v>1.24641899187374</v>
      </c>
      <c r="O300" s="36" t="n">
        <f aca="false">SQRT(M300^2+N300^2)</f>
        <v>3.84727746933574</v>
      </c>
      <c r="P300" s="40" t="n">
        <f aca="false">IF(J300="","",MAX(0,J300-1.96*O300/100))</f>
        <v>0.269487388575971</v>
      </c>
      <c r="Q300" s="40" t="n">
        <f aca="false">IF(J300="","",MIN(1,J300+1.96*O300/100))</f>
        <v>0.420300665373932</v>
      </c>
      <c r="R300" s="32" t="str">
        <f aca="false">IF(L300="","",IF(ABS(L300)&lt;=O300,"Yes","No"))</f>
        <v>Yes</v>
      </c>
      <c r="S300" s="32" t="str">
        <f aca="false">IF(L300="","",IF(ABS(L300)&lt;=1.96*O300,"Yes","No"))</f>
        <v>Yes</v>
      </c>
      <c r="T300" s="59" t="n">
        <f aca="false">IF(D300="","",ROUND(SQRT(((D300+G300)*O300/100)^2+(J300*(D300+G300)*0.08345)^2),0))</f>
        <v>75</v>
      </c>
      <c r="U300" s="32"/>
    </row>
    <row r="301" customFormat="false" ht="15" hidden="false" customHeight="false" outlineLevel="0" collapsed="false">
      <c r="A301" s="32" t="s">
        <v>418</v>
      </c>
      <c r="B301" s="32" t="s">
        <v>511</v>
      </c>
      <c r="C301" s="32" t="s">
        <v>513</v>
      </c>
      <c r="D301" s="59" t="n">
        <v>692</v>
      </c>
      <c r="E301" s="59" t="n">
        <v>619</v>
      </c>
      <c r="F301" s="68" t="n">
        <f aca="false">IF(E301="","",D301-E301)</f>
        <v>73</v>
      </c>
      <c r="G301" s="59" t="n">
        <v>1150</v>
      </c>
      <c r="H301" s="59" t="n">
        <v>1176</v>
      </c>
      <c r="I301" s="68" t="n">
        <f aca="false">IF(H301="","",G301-H301)</f>
        <v>-26</v>
      </c>
      <c r="J301" s="40" t="n">
        <f aca="false">IF(OR(D301="",D301+G301=0),"",D301/(D301+G301))</f>
        <v>0.375678610206298</v>
      </c>
      <c r="K301" s="40" t="n">
        <f aca="false">IF(E301="","",E301/(E301+H301))</f>
        <v>0.344846796657382</v>
      </c>
      <c r="L301" s="69" t="n">
        <f aca="false">IF(OR(K301="",J301=""),"",(J301-K301)*100)</f>
        <v>3.08318135489159</v>
      </c>
      <c r="M301" s="36" t="n">
        <v>3.63977796338662</v>
      </c>
      <c r="N301" s="36" t="n">
        <v>1.24641899187374</v>
      </c>
      <c r="O301" s="36" t="n">
        <f aca="false">SQRT(M301^2+N301^2)</f>
        <v>3.84727746933574</v>
      </c>
      <c r="P301" s="40" t="n">
        <f aca="false">IF(J301="","",MAX(0,J301-1.96*O301/100))</f>
        <v>0.300271971807317</v>
      </c>
      <c r="Q301" s="40" t="n">
        <f aca="false">IF(J301="","",MIN(1,J301+1.96*O301/100))</f>
        <v>0.451085248605278</v>
      </c>
      <c r="R301" s="32" t="str">
        <f aca="false">IF(L301="","",IF(ABS(L301)&lt;=O301,"Yes","No"))</f>
        <v>Yes</v>
      </c>
      <c r="S301" s="32" t="str">
        <f aca="false">IF(L301="","",IF(ABS(L301)&lt;=1.96*O301,"Yes","No"))</f>
        <v>Yes</v>
      </c>
      <c r="T301" s="59" t="n">
        <f aca="false">IF(D301="","",ROUND(SQRT(((D301+G301)*O301/100)^2+(J301*(D301+G301)*0.08345)^2),0))</f>
        <v>91</v>
      </c>
      <c r="U301" s="32"/>
    </row>
    <row r="302" customFormat="false" ht="15" hidden="false" customHeight="false" outlineLevel="0" collapsed="false">
      <c r="A302" s="32" t="s">
        <v>418</v>
      </c>
      <c r="B302" s="32" t="s">
        <v>511</v>
      </c>
      <c r="C302" s="32" t="s">
        <v>514</v>
      </c>
      <c r="D302" s="59" t="n">
        <v>228</v>
      </c>
      <c r="E302" s="59" t="n">
        <v>215</v>
      </c>
      <c r="F302" s="68" t="n">
        <f aca="false">IF(E302="","",D302-E302)</f>
        <v>13</v>
      </c>
      <c r="G302" s="59" t="n">
        <v>468</v>
      </c>
      <c r="H302" s="59" t="n">
        <v>479</v>
      </c>
      <c r="I302" s="68" t="n">
        <f aca="false">IF(H302="","",G302-H302)</f>
        <v>-11</v>
      </c>
      <c r="J302" s="40" t="n">
        <f aca="false">IF(OR(D302="",D302+G302=0),"",D302/(D302+G302))</f>
        <v>0.327586206896552</v>
      </c>
      <c r="K302" s="40" t="n">
        <f aca="false">IF(E302="","",E302/(E302+H302))</f>
        <v>0.309798270893372</v>
      </c>
      <c r="L302" s="69" t="n">
        <f aca="false">IF(OR(K302="",J302=""),"",(J302-K302)*100)</f>
        <v>1.778793600318</v>
      </c>
      <c r="M302" s="36" t="n">
        <v>4.76472965819998</v>
      </c>
      <c r="N302" s="36" t="n">
        <v>1.24641899187374</v>
      </c>
      <c r="O302" s="36" t="n">
        <f aca="false">SQRT(M302^2+N302^2)</f>
        <v>4.9250592909156</v>
      </c>
      <c r="P302" s="40" t="n">
        <f aca="false">IF(J302="","",MAX(0,J302-1.96*O302/100))</f>
        <v>0.231055044794606</v>
      </c>
      <c r="Q302" s="40" t="n">
        <f aca="false">IF(J302="","",MIN(1,J302+1.96*O302/100))</f>
        <v>0.424117368998497</v>
      </c>
      <c r="R302" s="32" t="str">
        <f aca="false">IF(L302="","",IF(ABS(L302)&lt;=O302,"Yes","No"))</f>
        <v>Yes</v>
      </c>
      <c r="S302" s="32" t="str">
        <f aca="false">IF(L302="","",IF(ABS(L302)&lt;=1.96*O302,"Yes","No"))</f>
        <v>Yes</v>
      </c>
      <c r="T302" s="59" t="n">
        <f aca="false">IF(D302="","",ROUND(SQRT(((D302+G302)*O302/100)^2+(J302*(D302+G302)*0.15591)^2),0))</f>
        <v>49</v>
      </c>
      <c r="U302" s="32"/>
    </row>
    <row r="303" customFormat="false" ht="15" hidden="false" customHeight="false" outlineLevel="0" collapsed="false">
      <c r="A303" s="32" t="s">
        <v>418</v>
      </c>
      <c r="B303" s="32" t="s">
        <v>511</v>
      </c>
      <c r="C303" s="32" t="s">
        <v>515</v>
      </c>
      <c r="D303" s="59" t="n">
        <v>488</v>
      </c>
      <c r="E303" s="59" t="n">
        <v>459</v>
      </c>
      <c r="F303" s="68" t="n">
        <f aca="false">IF(E303="","",D303-E303)</f>
        <v>29</v>
      </c>
      <c r="G303" s="59" t="n">
        <v>900</v>
      </c>
      <c r="H303" s="59" t="n">
        <v>929</v>
      </c>
      <c r="I303" s="68" t="n">
        <f aca="false">IF(H303="","",G303-H303)</f>
        <v>-29</v>
      </c>
      <c r="J303" s="40" t="n">
        <f aca="false">IF(OR(D303="",D303+G303=0),"",D303/(D303+G303))</f>
        <v>0.351585014409222</v>
      </c>
      <c r="K303" s="40" t="n">
        <f aca="false">IF(E303="","",E303/(E303+H303))</f>
        <v>0.330691642651297</v>
      </c>
      <c r="L303" s="69" t="n">
        <f aca="false">IF(OR(K303="",J303=""),"",(J303-K303)*100)</f>
        <v>2.08933717579251</v>
      </c>
      <c r="M303" s="36" t="n">
        <v>3.63977796338662</v>
      </c>
      <c r="N303" s="36" t="n">
        <v>1.24641899187374</v>
      </c>
      <c r="O303" s="36" t="n">
        <f aca="false">SQRT(M303^2+N303^2)</f>
        <v>3.84727746933574</v>
      </c>
      <c r="P303" s="40" t="n">
        <f aca="false">IF(J303="","",MAX(0,J303-1.96*O303/100))</f>
        <v>0.276178376010242</v>
      </c>
      <c r="Q303" s="40" t="n">
        <f aca="false">IF(J303="","",MIN(1,J303+1.96*O303/100))</f>
        <v>0.426991652808202</v>
      </c>
      <c r="R303" s="32" t="str">
        <f aca="false">IF(L303="","",IF(ABS(L303)&lt;=O303,"Yes","No"))</f>
        <v>Yes</v>
      </c>
      <c r="S303" s="32" t="str">
        <f aca="false">IF(L303="","",IF(ABS(L303)&lt;=1.96*O303,"Yes","No"))</f>
        <v>Yes</v>
      </c>
      <c r="T303" s="59" t="n">
        <f aca="false">IF(D303="","",ROUND(SQRT(((D303+G303)*O303/100)^2+(J303*(D303+G303)*0.08345)^2),0))</f>
        <v>67</v>
      </c>
      <c r="U303" s="32"/>
    </row>
    <row r="304" customFormat="false" ht="15" hidden="false" customHeight="false" outlineLevel="0" collapsed="false">
      <c r="A304" s="32" t="s">
        <v>418</v>
      </c>
      <c r="B304" s="32" t="s">
        <v>511</v>
      </c>
      <c r="C304" s="32" t="s">
        <v>516</v>
      </c>
      <c r="D304" s="59" t="n">
        <v>313</v>
      </c>
      <c r="E304" s="59" t="n">
        <v>311</v>
      </c>
      <c r="F304" s="68" t="n">
        <f aca="false">IF(E304="","",D304-E304)</f>
        <v>2</v>
      </c>
      <c r="G304" s="59" t="n">
        <v>632</v>
      </c>
      <c r="H304" s="59" t="n">
        <v>628</v>
      </c>
      <c r="I304" s="68" t="n">
        <f aca="false">IF(H304="","",G304-H304)</f>
        <v>4</v>
      </c>
      <c r="J304" s="40" t="n">
        <f aca="false">IF(OR(D304="",D304+G304=0),"",D304/(D304+G304))</f>
        <v>0.331216931216931</v>
      </c>
      <c r="K304" s="40" t="n">
        <f aca="false">IF(E304="","",E304/(E304+H304))</f>
        <v>0.331203407880724</v>
      </c>
      <c r="L304" s="69" t="n">
        <f aca="false">IF(OR(K304="",J304=""),"",(J304-K304)*100)</f>
        <v>0.00135233362070775</v>
      </c>
      <c r="M304" s="36" t="n">
        <v>3.72127001395338</v>
      </c>
      <c r="N304" s="36" t="n">
        <v>1.24641899187374</v>
      </c>
      <c r="O304" s="36" t="n">
        <f aca="false">SQRT(M304^2+N304^2)</f>
        <v>3.92446312507229</v>
      </c>
      <c r="P304" s="40" t="n">
        <f aca="false">IF(J304="","",MAX(0,J304-1.96*O304/100))</f>
        <v>0.254297453965514</v>
      </c>
      <c r="Q304" s="40" t="n">
        <f aca="false">IF(J304="","",MIN(1,J304+1.96*O304/100))</f>
        <v>0.408136408468348</v>
      </c>
      <c r="R304" s="32" t="str">
        <f aca="false">IF(L304="","",IF(ABS(L304)&lt;=O304,"Yes","No"))</f>
        <v>Yes</v>
      </c>
      <c r="S304" s="32" t="str">
        <f aca="false">IF(L304="","",IF(ABS(L304)&lt;=1.96*O304,"Yes","No"))</f>
        <v>Yes</v>
      </c>
      <c r="T304" s="59" t="n">
        <f aca="false">IF(D304="","",ROUND(SQRT(((D304+G304)*O304/100)^2+(J304*(D304+G304)*0.09175)^2),0))</f>
        <v>47</v>
      </c>
      <c r="U304" s="32"/>
    </row>
    <row r="305" customFormat="false" ht="15" hidden="false" customHeight="false" outlineLevel="0" collapsed="false">
      <c r="A305" s="32" t="s">
        <v>418</v>
      </c>
      <c r="B305" s="32" t="s">
        <v>517</v>
      </c>
      <c r="C305" s="32" t="s">
        <v>518</v>
      </c>
      <c r="D305" s="59" t="n">
        <v>80</v>
      </c>
      <c r="E305" s="59" t="n">
        <v>239</v>
      </c>
      <c r="F305" s="68" t="n">
        <f aca="false">IF(E305="","",D305-E305)</f>
        <v>-159</v>
      </c>
      <c r="G305" s="59" t="n">
        <v>120</v>
      </c>
      <c r="H305" s="59" t="n">
        <v>427</v>
      </c>
      <c r="I305" s="68" t="n">
        <f aca="false">IF(H305="","",G305-H305)</f>
        <v>-307</v>
      </c>
      <c r="J305" s="40" t="n">
        <f aca="false">IF(OR(D305="",D305+G305=0),"",D305/(D305+G305))</f>
        <v>0.4</v>
      </c>
      <c r="K305" s="40" t="n">
        <f aca="false">IF(E305="","",E305/(E305+H305))</f>
        <v>0.358858858858859</v>
      </c>
      <c r="L305" s="69" t="n">
        <f aca="false">IF(OR(K305="",J305=""),"",(J305-K305)*100)</f>
        <v>4.11411411411411</v>
      </c>
      <c r="M305" s="36" t="n">
        <v>4.76472965819998</v>
      </c>
      <c r="N305" s="36" t="n">
        <v>1.24641899187374</v>
      </c>
      <c r="O305" s="36" t="n">
        <f aca="false">SQRT(M305^2+N305^2)</f>
        <v>4.9250592909156</v>
      </c>
      <c r="P305" s="40" t="n">
        <f aca="false">IF(J305="","",MAX(0,J305-1.96*O305/100))</f>
        <v>0.303468837898054</v>
      </c>
      <c r="Q305" s="40" t="n">
        <f aca="false">IF(J305="","",MIN(1,J305+1.96*O305/100))</f>
        <v>0.496531162101946</v>
      </c>
      <c r="R305" s="32" t="str">
        <f aca="false">IF(L305="","",IF(ABS(L305)&lt;=O305,"Yes","No"))</f>
        <v>Yes</v>
      </c>
      <c r="S305" s="32" t="str">
        <f aca="false">IF(L305="","",IF(ABS(L305)&lt;=1.96*O305,"Yes","No"))</f>
        <v>Yes</v>
      </c>
      <c r="T305" s="59" t="n">
        <f aca="false">IF(D305="","",ROUND(SQRT(((D305+G305)*O305/100)^2+(J305*(D305+G305)*0.15591)^2),0))</f>
        <v>16</v>
      </c>
      <c r="U305" s="32"/>
    </row>
    <row r="306" customFormat="false" ht="15" hidden="false" customHeight="false" outlineLevel="0" collapsed="false">
      <c r="A306" s="32" t="s">
        <v>418</v>
      </c>
      <c r="B306" s="32" t="s">
        <v>517</v>
      </c>
      <c r="C306" s="32" t="s">
        <v>519</v>
      </c>
      <c r="D306" s="59" t="n">
        <v>384</v>
      </c>
      <c r="E306" s="59" t="n">
        <v>341</v>
      </c>
      <c r="F306" s="68" t="n">
        <f aca="false">IF(E306="","",D306-E306)</f>
        <v>43</v>
      </c>
      <c r="G306" s="59" t="n">
        <v>718</v>
      </c>
      <c r="H306" s="59" t="n">
        <v>732</v>
      </c>
      <c r="I306" s="68" t="n">
        <f aca="false">IF(H306="","",G306-H306)</f>
        <v>-14</v>
      </c>
      <c r="J306" s="40" t="n">
        <f aca="false">IF(OR(D306="",D306+G306=0),"",D306/(D306+G306))</f>
        <v>0.348457350272232</v>
      </c>
      <c r="K306" s="40" t="n">
        <f aca="false">IF(E306="","",E306/(E306+H306))</f>
        <v>0.31780055917987</v>
      </c>
      <c r="L306" s="69" t="n">
        <f aca="false">IF(OR(K306="",J306=""),"",(J306-K306)*100)</f>
        <v>3.06567910923627</v>
      </c>
      <c r="M306" s="36" t="n">
        <v>3.72127001395338</v>
      </c>
      <c r="N306" s="36" t="n">
        <v>1.24641899187374</v>
      </c>
      <c r="O306" s="36" t="n">
        <f aca="false">SQRT(M306^2+N306^2)</f>
        <v>3.92446312507229</v>
      </c>
      <c r="P306" s="40" t="n">
        <f aca="false">IF(J306="","",MAX(0,J306-1.96*O306/100))</f>
        <v>0.271537873020815</v>
      </c>
      <c r="Q306" s="40" t="n">
        <f aca="false">IF(J306="","",MIN(1,J306+1.96*O306/100))</f>
        <v>0.425376827523649</v>
      </c>
      <c r="R306" s="32" t="str">
        <f aca="false">IF(L306="","",IF(ABS(L306)&lt;=O306,"Yes","No"))</f>
        <v>Yes</v>
      </c>
      <c r="S306" s="32" t="str">
        <f aca="false">IF(L306="","",IF(ABS(L306)&lt;=1.96*O306,"Yes","No"))</f>
        <v>Yes</v>
      </c>
      <c r="T306" s="59" t="n">
        <f aca="false">IF(D306="","",ROUND(SQRT(((D306+G306)*O306/100)^2+(J306*(D306+G306)*0.09175)^2),0))</f>
        <v>56</v>
      </c>
      <c r="U306" s="32"/>
    </row>
    <row r="307" customFormat="false" ht="15" hidden="false" customHeight="false" outlineLevel="0" collapsed="false">
      <c r="A307" s="32" t="s">
        <v>418</v>
      </c>
      <c r="B307" s="32" t="s">
        <v>520</v>
      </c>
      <c r="C307" s="32" t="s">
        <v>521</v>
      </c>
      <c r="D307" s="59" t="n">
        <v>238</v>
      </c>
      <c r="E307" s="59"/>
      <c r="F307" s="68" t="str">
        <f aca="false">IF(E307="","",D307-E307)</f>
        <v/>
      </c>
      <c r="G307" s="59" t="n">
        <v>316</v>
      </c>
      <c r="H307" s="59"/>
      <c r="I307" s="68" t="str">
        <f aca="false">IF(H307="","",G307-H307)</f>
        <v/>
      </c>
      <c r="J307" s="40" t="n">
        <f aca="false">IF(OR(D307="",D307+G307=0),"",D307/(D307+G307))</f>
        <v>0.429602888086643</v>
      </c>
      <c r="K307" s="40" t="str">
        <f aca="false">IF(E307="","",E307/(E307+H307))</f>
        <v/>
      </c>
      <c r="L307" s="69" t="str">
        <f aca="false">IF(OR(K307="",J307=""),"",(J307-K307)*100)</f>
        <v/>
      </c>
      <c r="M307" s="36" t="n">
        <v>4.76472965819998</v>
      </c>
      <c r="N307" s="36" t="n">
        <v>1.24641899187374</v>
      </c>
      <c r="O307" s="36" t="n">
        <f aca="false">SQRT(M307^2+N307^2)</f>
        <v>4.9250592909156</v>
      </c>
      <c r="P307" s="40" t="n">
        <f aca="false">IF(J307="","",MAX(0,J307-1.96*O307/100))</f>
        <v>0.333071725984697</v>
      </c>
      <c r="Q307" s="40" t="n">
        <f aca="false">IF(J307="","",MIN(1,J307+1.96*O307/100))</f>
        <v>0.526134050188588</v>
      </c>
      <c r="R307" s="32" t="str">
        <f aca="false">IF(L307="","",IF(ABS(L307)&lt;=O307,"Yes","No"))</f>
        <v/>
      </c>
      <c r="S307" s="32" t="str">
        <f aca="false">IF(L307="","",IF(ABS(L307)&lt;=1.96*O307,"Yes","No"))</f>
        <v/>
      </c>
      <c r="T307" s="59" t="n">
        <f aca="false">IF(D307="","",ROUND(SQRT(((D307+G307)*O307/100)^2+(J307*(D307+G307)*0.15591)^2),0))</f>
        <v>46</v>
      </c>
      <c r="U307" s="32" t="s">
        <v>787</v>
      </c>
    </row>
    <row r="308" customFormat="false" ht="15" hidden="false" customHeight="false" outlineLevel="0" collapsed="false">
      <c r="A308" s="32" t="s">
        <v>418</v>
      </c>
      <c r="B308" s="32" t="s">
        <v>520</v>
      </c>
      <c r="C308" s="32" t="s">
        <v>522</v>
      </c>
      <c r="D308" s="59" t="n">
        <v>558</v>
      </c>
      <c r="E308" s="59"/>
      <c r="F308" s="68" t="str">
        <f aca="false">IF(E308="","",D308-E308)</f>
        <v/>
      </c>
      <c r="G308" s="59" t="n">
        <v>753</v>
      </c>
      <c r="H308" s="59"/>
      <c r="I308" s="68" t="str">
        <f aca="false">IF(H308="","",G308-H308)</f>
        <v/>
      </c>
      <c r="J308" s="40" t="n">
        <f aca="false">IF(OR(D308="",D308+G308=0),"",D308/(D308+G308))</f>
        <v>0.425629290617849</v>
      </c>
      <c r="K308" s="40" t="str">
        <f aca="false">IF(E308="","",E308/(E308+H308))</f>
        <v/>
      </c>
      <c r="L308" s="69" t="str">
        <f aca="false">IF(OR(K308="",J308=""),"",(J308-K308)*100)</f>
        <v/>
      </c>
      <c r="M308" s="36" t="n">
        <v>3.63977796338662</v>
      </c>
      <c r="N308" s="36" t="n">
        <v>1.24641899187374</v>
      </c>
      <c r="O308" s="36" t="n">
        <f aca="false">SQRT(M308^2+N308^2)</f>
        <v>3.84727746933574</v>
      </c>
      <c r="P308" s="40" t="n">
        <f aca="false">IF(J308="","",MAX(0,J308-1.96*O308/100))</f>
        <v>0.350222652218869</v>
      </c>
      <c r="Q308" s="40" t="n">
        <f aca="false">IF(J308="","",MIN(1,J308+1.96*O308/100))</f>
        <v>0.50103592901683</v>
      </c>
      <c r="R308" s="32" t="str">
        <f aca="false">IF(L308="","",IF(ABS(L308)&lt;=O308,"Yes","No"))</f>
        <v/>
      </c>
      <c r="S308" s="32" t="str">
        <f aca="false">IF(L308="","",IF(ABS(L308)&lt;=1.96*O308,"Yes","No"))</f>
        <v/>
      </c>
      <c r="T308" s="59" t="n">
        <f aca="false">IF(D308="","",ROUND(SQRT(((D308+G308)*O308/100)^2+(J308*(D308+G308)*0.08345)^2),0))</f>
        <v>69</v>
      </c>
      <c r="U308" s="32" t="s">
        <v>787</v>
      </c>
    </row>
    <row r="309" customFormat="false" ht="15" hidden="false" customHeight="false" outlineLevel="0" collapsed="false">
      <c r="A309" s="32" t="s">
        <v>418</v>
      </c>
      <c r="B309" s="32" t="s">
        <v>520</v>
      </c>
      <c r="C309" s="32" t="s">
        <v>523</v>
      </c>
      <c r="D309" s="59" t="n">
        <v>610</v>
      </c>
      <c r="E309" s="59" t="n">
        <v>561</v>
      </c>
      <c r="F309" s="68" t="n">
        <f aca="false">IF(E309="","",D309-E309)</f>
        <v>49</v>
      </c>
      <c r="G309" s="59" t="n">
        <v>824</v>
      </c>
      <c r="H309" s="59" t="n">
        <v>856</v>
      </c>
      <c r="I309" s="68" t="n">
        <f aca="false">IF(H309="","",G309-H309)</f>
        <v>-32</v>
      </c>
      <c r="J309" s="40" t="n">
        <f aca="false">IF(OR(D309="",D309+G309=0),"",D309/(D309+G309))</f>
        <v>0.425383542538354</v>
      </c>
      <c r="K309" s="40" t="n">
        <f aca="false">IF(E309="","",E309/(E309+H309))</f>
        <v>0.39590684544813</v>
      </c>
      <c r="L309" s="69" t="n">
        <f aca="false">IF(OR(K309="",J309=""),"",(J309-K309)*100)</f>
        <v>2.94766970902244</v>
      </c>
      <c r="M309" s="36" t="n">
        <v>3.63977796338662</v>
      </c>
      <c r="N309" s="36" t="n">
        <v>1.24641899187374</v>
      </c>
      <c r="O309" s="36" t="n">
        <f aca="false">SQRT(M309^2+N309^2)</f>
        <v>3.84727746933574</v>
      </c>
      <c r="P309" s="40" t="n">
        <f aca="false">IF(J309="","",MAX(0,J309-1.96*O309/100))</f>
        <v>0.349976904139374</v>
      </c>
      <c r="Q309" s="40" t="n">
        <f aca="false">IF(J309="","",MIN(1,J309+1.96*O309/100))</f>
        <v>0.500790180937335</v>
      </c>
      <c r="R309" s="32" t="str">
        <f aca="false">IF(L309="","",IF(ABS(L309)&lt;=O309,"Yes","No"))</f>
        <v>Yes</v>
      </c>
      <c r="S309" s="32" t="str">
        <f aca="false">IF(L309="","",IF(ABS(L309)&lt;=1.96*O309,"Yes","No"))</f>
        <v>Yes</v>
      </c>
      <c r="T309" s="59" t="n">
        <f aca="false">IF(D309="","",ROUND(SQRT(((D309+G309)*O309/100)^2+(J309*(D309+G309)*0.08345)^2),0))</f>
        <v>75</v>
      </c>
      <c r="U309" s="32"/>
    </row>
    <row r="310" customFormat="false" ht="15" hidden="false" customHeight="false" outlineLevel="0" collapsed="false">
      <c r="A310" s="32" t="s">
        <v>418</v>
      </c>
      <c r="B310" s="32" t="s">
        <v>520</v>
      </c>
      <c r="C310" s="32" t="s">
        <v>524</v>
      </c>
      <c r="D310" s="59" t="n">
        <v>550</v>
      </c>
      <c r="E310" s="59"/>
      <c r="F310" s="68" t="str">
        <f aca="false">IF(E310="","",D310-E310)</f>
        <v/>
      </c>
      <c r="G310" s="59" t="n">
        <v>748</v>
      </c>
      <c r="H310" s="59"/>
      <c r="I310" s="68" t="str">
        <f aca="false">IF(H310="","",G310-H310)</f>
        <v/>
      </c>
      <c r="J310" s="40" t="n">
        <f aca="false">IF(OR(D310="",D310+G310=0),"",D310/(D310+G310))</f>
        <v>0.423728813559322</v>
      </c>
      <c r="K310" s="40" t="str">
        <f aca="false">IF(E310="","",E310/(E310+H310))</f>
        <v/>
      </c>
      <c r="L310" s="69" t="str">
        <f aca="false">IF(OR(K310="",J310=""),"",(J310-K310)*100)</f>
        <v/>
      </c>
      <c r="M310" s="36" t="n">
        <v>3.63977796338662</v>
      </c>
      <c r="N310" s="36" t="n">
        <v>1.24641899187374</v>
      </c>
      <c r="O310" s="36" t="n">
        <f aca="false">SQRT(M310^2+N310^2)</f>
        <v>3.84727746933574</v>
      </c>
      <c r="P310" s="40" t="n">
        <f aca="false">IF(J310="","",MAX(0,J310-1.96*O310/100))</f>
        <v>0.348322175160342</v>
      </c>
      <c r="Q310" s="40" t="n">
        <f aca="false">IF(J310="","",MIN(1,J310+1.96*O310/100))</f>
        <v>0.499135451958302</v>
      </c>
      <c r="R310" s="32" t="str">
        <f aca="false">IF(L310="","",IF(ABS(L310)&lt;=O310,"Yes","No"))</f>
        <v/>
      </c>
      <c r="S310" s="32" t="str">
        <f aca="false">IF(L310="","",IF(ABS(L310)&lt;=1.96*O310,"Yes","No"))</f>
        <v/>
      </c>
      <c r="T310" s="59" t="n">
        <f aca="false">IF(D310="","",ROUND(SQRT(((D310+G310)*O310/100)^2+(J310*(D310+G310)*0.08345)^2),0))</f>
        <v>68</v>
      </c>
      <c r="U310" s="32" t="s">
        <v>787</v>
      </c>
    </row>
    <row r="311" customFormat="false" ht="15" hidden="false" customHeight="false" outlineLevel="0" collapsed="false">
      <c r="A311" s="32" t="s">
        <v>418</v>
      </c>
      <c r="B311" s="32" t="s">
        <v>525</v>
      </c>
      <c r="C311" s="32" t="s">
        <v>526</v>
      </c>
      <c r="D311" s="59" t="n">
        <v>552</v>
      </c>
      <c r="E311" s="59" t="n">
        <v>563</v>
      </c>
      <c r="F311" s="68" t="n">
        <f aca="false">IF(E311="","",D311-E311)</f>
        <v>-11</v>
      </c>
      <c r="G311" s="59" t="n">
        <v>590</v>
      </c>
      <c r="H311" s="59" t="n">
        <v>573</v>
      </c>
      <c r="I311" s="68" t="n">
        <f aca="false">IF(H311="","",G311-H311)</f>
        <v>17</v>
      </c>
      <c r="J311" s="40" t="n">
        <f aca="false">IF(OR(D311="",D311+G311=0),"",D311/(D311+G311))</f>
        <v>0.483362521891419</v>
      </c>
      <c r="K311" s="40" t="n">
        <f aca="false">IF(E311="","",E311/(E311+H311))</f>
        <v>0.495598591549296</v>
      </c>
      <c r="L311" s="69" t="n">
        <f aca="false">IF(OR(K311="",J311=""),"",(J311-K311)*100)</f>
        <v>-1.22360696578772</v>
      </c>
      <c r="M311" s="36" t="n">
        <v>3.72127001395338</v>
      </c>
      <c r="N311" s="36" t="n">
        <v>1.24641899187374</v>
      </c>
      <c r="O311" s="36" t="n">
        <f aca="false">SQRT(M311^2+N311^2)</f>
        <v>3.92446312507229</v>
      </c>
      <c r="P311" s="40" t="n">
        <f aca="false">IF(J311="","",MAX(0,J311-1.96*O311/100))</f>
        <v>0.406443044640002</v>
      </c>
      <c r="Q311" s="40" t="n">
        <f aca="false">IF(J311="","",MIN(1,J311+1.96*O311/100))</f>
        <v>0.560281999142835</v>
      </c>
      <c r="R311" s="32" t="str">
        <f aca="false">IF(L311="","",IF(ABS(L311)&lt;=O311,"Yes","No"))</f>
        <v>Yes</v>
      </c>
      <c r="S311" s="32" t="str">
        <f aca="false">IF(L311="","",IF(ABS(L311)&lt;=1.96*O311,"Yes","No"))</f>
        <v>Yes</v>
      </c>
      <c r="T311" s="59" t="n">
        <f aca="false">IF(D311="","",ROUND(SQRT(((D311+G311)*O311/100)^2+(J311*(D311+G311)*0.09175)^2),0))</f>
        <v>68</v>
      </c>
      <c r="U311" s="32"/>
    </row>
    <row r="312" customFormat="false" ht="15" hidden="false" customHeight="false" outlineLevel="0" collapsed="false">
      <c r="A312" s="32" t="s">
        <v>418</v>
      </c>
      <c r="B312" s="32" t="s">
        <v>525</v>
      </c>
      <c r="C312" s="32" t="s">
        <v>527</v>
      </c>
      <c r="D312" s="59" t="n">
        <v>647</v>
      </c>
      <c r="E312" s="59" t="n">
        <v>634</v>
      </c>
      <c r="F312" s="68" t="n">
        <f aca="false">IF(E312="","",D312-E312)</f>
        <v>13</v>
      </c>
      <c r="G312" s="59" t="n">
        <v>805</v>
      </c>
      <c r="H312" s="59" t="n">
        <v>855</v>
      </c>
      <c r="I312" s="68" t="n">
        <f aca="false">IF(H312="","",G312-H312)</f>
        <v>-50</v>
      </c>
      <c r="J312" s="40" t="n">
        <f aca="false">IF(OR(D312="",D312+G312=0),"",D312/(D312+G312))</f>
        <v>0.445592286501377</v>
      </c>
      <c r="K312" s="40" t="n">
        <f aca="false">IF(E312="","",E312/(E312+H312))</f>
        <v>0.425789120214909</v>
      </c>
      <c r="L312" s="69" t="n">
        <f aca="false">IF(OR(K312="",J312=""),"",(J312-K312)*100)</f>
        <v>1.98031662864681</v>
      </c>
      <c r="M312" s="36" t="n">
        <v>3.63977796338662</v>
      </c>
      <c r="N312" s="36" t="n">
        <v>1.24641899187374</v>
      </c>
      <c r="O312" s="36" t="n">
        <f aca="false">SQRT(M312^2+N312^2)</f>
        <v>3.84727746933574</v>
      </c>
      <c r="P312" s="40" t="n">
        <f aca="false">IF(J312="","",MAX(0,J312-1.96*O312/100))</f>
        <v>0.370185648102397</v>
      </c>
      <c r="Q312" s="40" t="n">
        <f aca="false">IF(J312="","",MIN(1,J312+1.96*O312/100))</f>
        <v>0.520998924900358</v>
      </c>
      <c r="R312" s="32" t="str">
        <f aca="false">IF(L312="","",IF(ABS(L312)&lt;=O312,"Yes","No"))</f>
        <v>Yes</v>
      </c>
      <c r="S312" s="32" t="str">
        <f aca="false">IF(L312="","",IF(ABS(L312)&lt;=1.96*O312,"Yes","No"))</f>
        <v>Yes</v>
      </c>
      <c r="T312" s="59" t="n">
        <f aca="false">IF(D312="","",ROUND(SQRT(((D312+G312)*O312/100)^2+(J312*(D312+G312)*0.08345)^2),0))</f>
        <v>78</v>
      </c>
      <c r="U312" s="32"/>
    </row>
    <row r="313" customFormat="false" ht="15" hidden="false" customHeight="false" outlineLevel="0" collapsed="false">
      <c r="A313" s="32" t="s">
        <v>418</v>
      </c>
      <c r="B313" s="32" t="s">
        <v>525</v>
      </c>
      <c r="C313" s="32" t="s">
        <v>528</v>
      </c>
      <c r="D313" s="59" t="n">
        <v>307</v>
      </c>
      <c r="E313" s="59"/>
      <c r="F313" s="68" t="str">
        <f aca="false">IF(E313="","",D313-E313)</f>
        <v/>
      </c>
      <c r="G313" s="59" t="n">
        <v>362</v>
      </c>
      <c r="H313" s="59"/>
      <c r="I313" s="68" t="str">
        <f aca="false">IF(H313="","",G313-H313)</f>
        <v/>
      </c>
      <c r="J313" s="40" t="n">
        <f aca="false">IF(OR(D313="",D313+G313=0),"",D313/(D313+G313))</f>
        <v>0.458893871449925</v>
      </c>
      <c r="K313" s="40" t="str">
        <f aca="false">IF(E313="","",E313/(E313+H313))</f>
        <v/>
      </c>
      <c r="L313" s="69" t="str">
        <f aca="false">IF(OR(K313="",J313=""),"",(J313-K313)*100)</f>
        <v/>
      </c>
      <c r="M313" s="36" t="n">
        <v>4.76472965819998</v>
      </c>
      <c r="N313" s="36" t="n">
        <v>1.24641899187374</v>
      </c>
      <c r="O313" s="36" t="n">
        <f aca="false">SQRT(M313^2+N313^2)</f>
        <v>4.9250592909156</v>
      </c>
      <c r="P313" s="40" t="n">
        <f aca="false">IF(J313="","",MAX(0,J313-1.96*O313/100))</f>
        <v>0.36236270934798</v>
      </c>
      <c r="Q313" s="40" t="n">
        <f aca="false">IF(J313="","",MIN(1,J313+1.96*O313/100))</f>
        <v>0.555425033551871</v>
      </c>
      <c r="R313" s="32" t="str">
        <f aca="false">IF(L313="","",IF(ABS(L313)&lt;=O313,"Yes","No"))</f>
        <v/>
      </c>
      <c r="S313" s="32" t="str">
        <f aca="false">IF(L313="","",IF(ABS(L313)&lt;=1.96*O313,"Yes","No"))</f>
        <v/>
      </c>
      <c r="T313" s="59" t="n">
        <f aca="false">IF(D313="","",ROUND(SQRT(((D313+G313)*O313/100)^2+(J313*(D313+G313)*0.15591)^2),0))</f>
        <v>58</v>
      </c>
      <c r="U313" s="32" t="s">
        <v>787</v>
      </c>
    </row>
    <row r="314" customFormat="false" ht="15" hidden="false" customHeight="false" outlineLevel="0" collapsed="false">
      <c r="A314" s="32" t="s">
        <v>418</v>
      </c>
      <c r="B314" s="32" t="s">
        <v>525</v>
      </c>
      <c r="C314" s="32" t="s">
        <v>529</v>
      </c>
      <c r="D314" s="59" t="n">
        <v>494</v>
      </c>
      <c r="E314" s="59" t="n">
        <v>481</v>
      </c>
      <c r="F314" s="68" t="n">
        <f aca="false">IF(E314="","",D314-E314)</f>
        <v>13</v>
      </c>
      <c r="G314" s="59" t="n">
        <v>483</v>
      </c>
      <c r="H314" s="59" t="n">
        <v>473</v>
      </c>
      <c r="I314" s="68" t="n">
        <f aca="false">IF(H314="","",G314-H314)</f>
        <v>10</v>
      </c>
      <c r="J314" s="40" t="n">
        <f aca="false">IF(OR(D314="",D314+G314=0),"",D314/(D314+G314))</f>
        <v>0.505629477993859</v>
      </c>
      <c r="K314" s="40" t="n">
        <f aca="false">IF(E314="","",E314/(E314+H314))</f>
        <v>0.5041928721174</v>
      </c>
      <c r="L314" s="69" t="n">
        <f aca="false">IF(OR(K314="",J314=""),"",(J314-K314)*100)</f>
        <v>0.143660587645833</v>
      </c>
      <c r="M314" s="36" t="n">
        <v>3.72127001395338</v>
      </c>
      <c r="N314" s="36" t="n">
        <v>1.24641899187374</v>
      </c>
      <c r="O314" s="36" t="n">
        <f aca="false">SQRT(M314^2+N314^2)</f>
        <v>3.92446312507229</v>
      </c>
      <c r="P314" s="40" t="n">
        <f aca="false">IF(J314="","",MAX(0,J314-1.96*O314/100))</f>
        <v>0.428710000742442</v>
      </c>
      <c r="Q314" s="40" t="n">
        <f aca="false">IF(J314="","",MIN(1,J314+1.96*O314/100))</f>
        <v>0.582548955245276</v>
      </c>
      <c r="R314" s="32" t="str">
        <f aca="false">IF(L314="","",IF(ABS(L314)&lt;=O314,"Yes","No"))</f>
        <v>Yes</v>
      </c>
      <c r="S314" s="32" t="str">
        <f aca="false">IF(L314="","",IF(ABS(L314)&lt;=1.96*O314,"Yes","No"))</f>
        <v>Yes</v>
      </c>
      <c r="T314" s="59" t="n">
        <f aca="false">IF(D314="","",ROUND(SQRT(((D314+G314)*O314/100)^2+(J314*(D314+G314)*0.09175)^2),0))</f>
        <v>59</v>
      </c>
      <c r="U314" s="32"/>
    </row>
    <row r="315" customFormat="false" ht="15" hidden="false" customHeight="false" outlineLevel="0" collapsed="false">
      <c r="A315" s="32" t="s">
        <v>418</v>
      </c>
      <c r="B315" s="32" t="s">
        <v>525</v>
      </c>
      <c r="C315" s="32" t="s">
        <v>530</v>
      </c>
      <c r="D315" s="59" t="n">
        <v>439</v>
      </c>
      <c r="E315" s="59" t="n">
        <v>395</v>
      </c>
      <c r="F315" s="68" t="n">
        <f aca="false">IF(E315="","",D315-E315)</f>
        <v>44</v>
      </c>
      <c r="G315" s="59" t="n">
        <v>555</v>
      </c>
      <c r="H315" s="59" t="n">
        <v>561</v>
      </c>
      <c r="I315" s="68" t="n">
        <f aca="false">IF(H315="","",G315-H315)</f>
        <v>-6</v>
      </c>
      <c r="J315" s="40" t="n">
        <f aca="false">IF(OR(D315="",D315+G315=0),"",D315/(D315+G315))</f>
        <v>0.441649899396378</v>
      </c>
      <c r="K315" s="40" t="n">
        <f aca="false">IF(E315="","",E315/(E315+H315))</f>
        <v>0.413179916317992</v>
      </c>
      <c r="L315" s="69" t="n">
        <f aca="false">IF(OR(K315="",J315=""),"",(J315-K315)*100)</f>
        <v>2.84699830783867</v>
      </c>
      <c r="M315" s="36" t="n">
        <v>3.72127001395338</v>
      </c>
      <c r="N315" s="36" t="n">
        <v>1.24641899187374</v>
      </c>
      <c r="O315" s="36" t="n">
        <f aca="false">SQRT(M315^2+N315^2)</f>
        <v>3.92446312507229</v>
      </c>
      <c r="P315" s="40" t="n">
        <f aca="false">IF(J315="","",MAX(0,J315-1.96*O315/100))</f>
        <v>0.364730422144961</v>
      </c>
      <c r="Q315" s="40" t="n">
        <f aca="false">IF(J315="","",MIN(1,J315+1.96*O315/100))</f>
        <v>0.518569376647795</v>
      </c>
      <c r="R315" s="32" t="str">
        <f aca="false">IF(L315="","",IF(ABS(L315)&lt;=O315,"Yes","No"))</f>
        <v>Yes</v>
      </c>
      <c r="S315" s="32" t="str">
        <f aca="false">IF(L315="","",IF(ABS(L315)&lt;=1.96*O315,"Yes","No"))</f>
        <v>Yes</v>
      </c>
      <c r="T315" s="59" t="n">
        <f aca="false">IF(D315="","",ROUND(SQRT(((D315+G315)*O315/100)^2+(J315*(D315+G315)*0.09175)^2),0))</f>
        <v>56</v>
      </c>
      <c r="U315" s="32"/>
    </row>
    <row r="316" customFormat="false" ht="15" hidden="false" customHeight="false" outlineLevel="0" collapsed="false">
      <c r="A316" s="32" t="s">
        <v>418</v>
      </c>
      <c r="B316" s="32" t="s">
        <v>525</v>
      </c>
      <c r="C316" s="32" t="s">
        <v>531</v>
      </c>
      <c r="D316" s="59" t="n">
        <v>401</v>
      </c>
      <c r="E316" s="59"/>
      <c r="F316" s="68" t="str">
        <f aca="false">IF(E316="","",D316-E316)</f>
        <v/>
      </c>
      <c r="G316" s="59" t="n">
        <v>444</v>
      </c>
      <c r="H316" s="59"/>
      <c r="I316" s="68" t="str">
        <f aca="false">IF(H316="","",G316-H316)</f>
        <v/>
      </c>
      <c r="J316" s="40" t="n">
        <f aca="false">IF(OR(D316="",D316+G316=0),"",D316/(D316+G316))</f>
        <v>0.474556213017751</v>
      </c>
      <c r="K316" s="40" t="str">
        <f aca="false">IF(E316="","",E316/(E316+H316))</f>
        <v/>
      </c>
      <c r="L316" s="69" t="str">
        <f aca="false">IF(OR(K316="",J316=""),"",(J316-K316)*100)</f>
        <v/>
      </c>
      <c r="M316" s="36" t="n">
        <v>3.72127001395338</v>
      </c>
      <c r="N316" s="36" t="n">
        <v>1.24641899187374</v>
      </c>
      <c r="O316" s="36" t="n">
        <f aca="false">SQRT(M316^2+N316^2)</f>
        <v>3.92446312507229</v>
      </c>
      <c r="P316" s="40" t="n">
        <f aca="false">IF(J316="","",MAX(0,J316-1.96*O316/100))</f>
        <v>0.397636735766335</v>
      </c>
      <c r="Q316" s="40" t="n">
        <f aca="false">IF(J316="","",MIN(1,J316+1.96*O316/100))</f>
        <v>0.551475690269168</v>
      </c>
      <c r="R316" s="32" t="str">
        <f aca="false">IF(L316="","",IF(ABS(L316)&lt;=O316,"Yes","No"))</f>
        <v/>
      </c>
      <c r="S316" s="32" t="str">
        <f aca="false">IF(L316="","",IF(ABS(L316)&lt;=1.96*O316,"Yes","No"))</f>
        <v/>
      </c>
      <c r="T316" s="59" t="n">
        <f aca="false">IF(D316="","",ROUND(SQRT(((D316+G316)*O316/100)^2+(J316*(D316+G316)*0.09175)^2),0))</f>
        <v>50</v>
      </c>
      <c r="U316" s="32" t="s">
        <v>787</v>
      </c>
    </row>
    <row r="317" customFormat="false" ht="15" hidden="false" customHeight="false" outlineLevel="0" collapsed="false">
      <c r="A317" s="32" t="s">
        <v>418</v>
      </c>
      <c r="B317" s="32" t="s">
        <v>532</v>
      </c>
      <c r="C317" s="32" t="s">
        <v>533</v>
      </c>
      <c r="D317" s="59" t="n">
        <v>398</v>
      </c>
      <c r="E317" s="59" t="n">
        <v>393</v>
      </c>
      <c r="F317" s="68" t="n">
        <f aca="false">IF(E317="","",D317-E317)</f>
        <v>5</v>
      </c>
      <c r="G317" s="59" t="n">
        <v>747</v>
      </c>
      <c r="H317" s="59" t="n">
        <v>741</v>
      </c>
      <c r="I317" s="68" t="n">
        <f aca="false">IF(H317="","",G317-H317)</f>
        <v>6</v>
      </c>
      <c r="J317" s="40" t="n">
        <f aca="false">IF(OR(D317="",D317+G317=0),"",D317/(D317+G317))</f>
        <v>0.347598253275109</v>
      </c>
      <c r="K317" s="40" t="n">
        <f aca="false">IF(E317="","",E317/(E317+H317))</f>
        <v>0.346560846560847</v>
      </c>
      <c r="L317" s="69" t="n">
        <f aca="false">IF(OR(K317="",J317=""),"",(J317-K317)*100)</f>
        <v>0.103740671426261</v>
      </c>
      <c r="M317" s="36" t="n">
        <v>3.72127001395338</v>
      </c>
      <c r="N317" s="36" t="n">
        <v>1.24641899187374</v>
      </c>
      <c r="O317" s="36" t="n">
        <f aca="false">SQRT(M317^2+N317^2)</f>
        <v>3.92446312507229</v>
      </c>
      <c r="P317" s="40" t="n">
        <f aca="false">IF(J317="","",MAX(0,J317-1.96*O317/100))</f>
        <v>0.270678776023692</v>
      </c>
      <c r="Q317" s="40" t="n">
        <f aca="false">IF(J317="","",MIN(1,J317+1.96*O317/100))</f>
        <v>0.424517730526526</v>
      </c>
      <c r="R317" s="32" t="str">
        <f aca="false">IF(L317="","",IF(ABS(L317)&lt;=O317,"Yes","No"))</f>
        <v>Yes</v>
      </c>
      <c r="S317" s="32" t="str">
        <f aca="false">IF(L317="","",IF(ABS(L317)&lt;=1.96*O317,"Yes","No"))</f>
        <v>Yes</v>
      </c>
      <c r="T317" s="59" t="n">
        <f aca="false">IF(D317="","",ROUND(SQRT(((D317+G317)*O317/100)^2+(J317*(D317+G317)*0.09175)^2),0))</f>
        <v>58</v>
      </c>
      <c r="U317" s="32"/>
    </row>
    <row r="318" customFormat="false" ht="15" hidden="false" customHeight="false" outlineLevel="0" collapsed="false">
      <c r="A318" s="32" t="s">
        <v>418</v>
      </c>
      <c r="B318" s="32" t="s">
        <v>532</v>
      </c>
      <c r="C318" s="32" t="s">
        <v>534</v>
      </c>
      <c r="D318" s="59" t="n">
        <v>819</v>
      </c>
      <c r="E318" s="59" t="n">
        <v>787</v>
      </c>
      <c r="F318" s="68" t="n">
        <f aca="false">IF(E318="","",D318-E318)</f>
        <v>32</v>
      </c>
      <c r="G318" s="59" t="n">
        <v>1498</v>
      </c>
      <c r="H318" s="59" t="n">
        <v>1491</v>
      </c>
      <c r="I318" s="68" t="n">
        <f aca="false">IF(H318="","",G318-H318)</f>
        <v>7</v>
      </c>
      <c r="J318" s="40" t="n">
        <f aca="false">IF(OR(D318="",D318+G318=0),"",D318/(D318+G318))</f>
        <v>0.353474320241692</v>
      </c>
      <c r="K318" s="40" t="n">
        <f aca="false">IF(E318="","",E318/(E318+H318))</f>
        <v>0.345478489903424</v>
      </c>
      <c r="L318" s="69" t="n">
        <f aca="false">IF(OR(K318="",J318=""),"",(J318-K318)*100)</f>
        <v>0.799583033826778</v>
      </c>
      <c r="M318" s="36" t="n">
        <v>3.63977796338662</v>
      </c>
      <c r="N318" s="36" t="n">
        <v>1.24641899187374</v>
      </c>
      <c r="O318" s="36" t="n">
        <f aca="false">SQRT(M318^2+N318^2)</f>
        <v>3.84727746933574</v>
      </c>
      <c r="P318" s="40" t="n">
        <f aca="false">IF(J318="","",MAX(0,J318-1.96*O318/100))</f>
        <v>0.278067681842711</v>
      </c>
      <c r="Q318" s="40" t="n">
        <f aca="false">IF(J318="","",MIN(1,J318+1.96*O318/100))</f>
        <v>0.428880958640672</v>
      </c>
      <c r="R318" s="32" t="str">
        <f aca="false">IF(L318="","",IF(ABS(L318)&lt;=O318,"Yes","No"))</f>
        <v>Yes</v>
      </c>
      <c r="S318" s="32" t="str">
        <f aca="false">IF(L318="","",IF(ABS(L318)&lt;=1.96*O318,"Yes","No"))</f>
        <v>Yes</v>
      </c>
      <c r="T318" s="59" t="n">
        <f aca="false">IF(D318="","",ROUND(SQRT(((D318+G318)*O318/100)^2+(J318*(D318+G318)*0.08345)^2),0))</f>
        <v>112</v>
      </c>
      <c r="U318" s="32"/>
    </row>
    <row r="319" customFormat="false" ht="15" hidden="false" customHeight="false" outlineLevel="0" collapsed="false">
      <c r="A319" s="32" t="s">
        <v>418</v>
      </c>
      <c r="B319" s="32" t="s">
        <v>532</v>
      </c>
      <c r="C319" s="32" t="s">
        <v>535</v>
      </c>
      <c r="D319" s="59" t="n">
        <v>536</v>
      </c>
      <c r="E319" s="59" t="n">
        <v>502</v>
      </c>
      <c r="F319" s="68" t="n">
        <f aca="false">IF(E319="","",D319-E319)</f>
        <v>34</v>
      </c>
      <c r="G319" s="59" t="n">
        <v>1153</v>
      </c>
      <c r="H319" s="59" t="n">
        <v>1143</v>
      </c>
      <c r="I319" s="68" t="n">
        <f aca="false">IF(H319="","",G319-H319)</f>
        <v>10</v>
      </c>
      <c r="J319" s="40" t="n">
        <f aca="false">IF(OR(D319="",D319+G319=0),"",D319/(D319+G319))</f>
        <v>0.317347542924808</v>
      </c>
      <c r="K319" s="40" t="n">
        <f aca="false">IF(E319="","",E319/(E319+H319))</f>
        <v>0.30516717325228</v>
      </c>
      <c r="L319" s="69" t="n">
        <f aca="false">IF(OR(K319="",J319=""),"",(J319-K319)*100)</f>
        <v>1.21803696725279</v>
      </c>
      <c r="M319" s="36" t="n">
        <v>3.63977796338662</v>
      </c>
      <c r="N319" s="36" t="n">
        <v>1.24641899187374</v>
      </c>
      <c r="O319" s="36" t="n">
        <f aca="false">SQRT(M319^2+N319^2)</f>
        <v>3.84727746933574</v>
      </c>
      <c r="P319" s="40" t="n">
        <f aca="false">IF(J319="","",MAX(0,J319-1.96*O319/100))</f>
        <v>0.241940904525827</v>
      </c>
      <c r="Q319" s="40" t="n">
        <f aca="false">IF(J319="","",MIN(1,J319+1.96*O319/100))</f>
        <v>0.392754181323788</v>
      </c>
      <c r="R319" s="32" t="str">
        <f aca="false">IF(L319="","",IF(ABS(L319)&lt;=O319,"Yes","No"))</f>
        <v>Yes</v>
      </c>
      <c r="S319" s="32" t="str">
        <f aca="false">IF(L319="","",IF(ABS(L319)&lt;=1.96*O319,"Yes","No"))</f>
        <v>Yes</v>
      </c>
      <c r="T319" s="59" t="n">
        <f aca="false">IF(D319="","",ROUND(SQRT(((D319+G319)*O319/100)^2+(J319*(D319+G319)*0.08345)^2),0))</f>
        <v>79</v>
      </c>
      <c r="U319" s="32"/>
    </row>
    <row r="320" customFormat="false" ht="15" hidden="false" customHeight="false" outlineLevel="0" collapsed="false">
      <c r="A320" s="32" t="s">
        <v>418</v>
      </c>
      <c r="B320" s="32" t="s">
        <v>532</v>
      </c>
      <c r="C320" s="32" t="s">
        <v>536</v>
      </c>
      <c r="D320" s="59" t="n">
        <v>236</v>
      </c>
      <c r="E320" s="59" t="n">
        <v>238</v>
      </c>
      <c r="F320" s="68" t="n">
        <f aca="false">IF(E320="","",D320-E320)</f>
        <v>-2</v>
      </c>
      <c r="G320" s="59" t="n">
        <v>511</v>
      </c>
      <c r="H320" s="59" t="n">
        <v>490</v>
      </c>
      <c r="I320" s="68" t="n">
        <f aca="false">IF(H320="","",G320-H320)</f>
        <v>21</v>
      </c>
      <c r="J320" s="40" t="n">
        <f aca="false">IF(OR(D320="",D320+G320=0),"",D320/(D320+G320))</f>
        <v>0.315930388219545</v>
      </c>
      <c r="K320" s="40" t="n">
        <f aca="false">IF(E320="","",E320/(E320+H320))</f>
        <v>0.326923076923077</v>
      </c>
      <c r="L320" s="69" t="n">
        <f aca="false">IF(OR(K320="",J320=""),"",(J320-K320)*100)</f>
        <v>-1.09926887035321</v>
      </c>
      <c r="M320" s="36" t="n">
        <v>3.72127001395338</v>
      </c>
      <c r="N320" s="36" t="n">
        <v>1.24641899187374</v>
      </c>
      <c r="O320" s="36" t="n">
        <f aca="false">SQRT(M320^2+N320^2)</f>
        <v>3.92446312507229</v>
      </c>
      <c r="P320" s="40" t="n">
        <f aca="false">IF(J320="","",MAX(0,J320-1.96*O320/100))</f>
        <v>0.239010910968128</v>
      </c>
      <c r="Q320" s="40" t="n">
        <f aca="false">IF(J320="","",MIN(1,J320+1.96*O320/100))</f>
        <v>0.392849865470962</v>
      </c>
      <c r="R320" s="32" t="str">
        <f aca="false">IF(L320="","",IF(ABS(L320)&lt;=O320,"Yes","No"))</f>
        <v>Yes</v>
      </c>
      <c r="S320" s="32" t="str">
        <f aca="false">IF(L320="","",IF(ABS(L320)&lt;=1.96*O320,"Yes","No"))</f>
        <v>Yes</v>
      </c>
      <c r="T320" s="59" t="n">
        <f aca="false">IF(D320="","",ROUND(SQRT(((D320+G320)*O320/100)^2+(J320*(D320+G320)*0.09175)^2),0))</f>
        <v>36</v>
      </c>
      <c r="U320" s="32"/>
    </row>
    <row r="321" customFormat="false" ht="15" hidden="false" customHeight="false" outlineLevel="0" collapsed="false">
      <c r="A321" s="32" t="s">
        <v>418</v>
      </c>
      <c r="B321" s="32" t="s">
        <v>537</v>
      </c>
      <c r="C321" s="32" t="s">
        <v>538</v>
      </c>
      <c r="D321" s="59" t="n">
        <v>593</v>
      </c>
      <c r="E321" s="59" t="n">
        <v>573</v>
      </c>
      <c r="F321" s="68" t="n">
        <f aca="false">IF(E321="","",D321-E321)</f>
        <v>20</v>
      </c>
      <c r="G321" s="59" t="n">
        <v>613</v>
      </c>
      <c r="H321" s="59" t="n">
        <v>606</v>
      </c>
      <c r="I321" s="68" t="n">
        <f aca="false">IF(H321="","",G321-H321)</f>
        <v>7</v>
      </c>
      <c r="J321" s="40" t="n">
        <f aca="false">IF(OR(D321="",D321+G321=0),"",D321/(D321+G321))</f>
        <v>0.491708126036484</v>
      </c>
      <c r="K321" s="40" t="n">
        <f aca="false">IF(E321="","",E321/(E321+H321))</f>
        <v>0.486005089058524</v>
      </c>
      <c r="L321" s="69" t="n">
        <f aca="false">IF(OR(K321="",J321=""),"",(J321-K321)*100)</f>
        <v>0.570303697796004</v>
      </c>
      <c r="M321" s="36" t="n">
        <v>3.63977796338662</v>
      </c>
      <c r="N321" s="36" t="n">
        <v>1.24641899187374</v>
      </c>
      <c r="O321" s="36" t="n">
        <f aca="false">SQRT(M321^2+N321^2)</f>
        <v>3.84727746933574</v>
      </c>
      <c r="P321" s="40" t="n">
        <f aca="false">IF(J321="","",MAX(0,J321-1.96*O321/100))</f>
        <v>0.416301487637504</v>
      </c>
      <c r="Q321" s="40" t="n">
        <f aca="false">IF(J321="","",MIN(1,J321+1.96*O321/100))</f>
        <v>0.567114764435465</v>
      </c>
      <c r="R321" s="32" t="str">
        <f aca="false">IF(L321="","",IF(ABS(L321)&lt;=O321,"Yes","No"))</f>
        <v>Yes</v>
      </c>
      <c r="S321" s="32" t="str">
        <f aca="false">IF(L321="","",IF(ABS(L321)&lt;=1.96*O321,"Yes","No"))</f>
        <v>Yes</v>
      </c>
      <c r="T321" s="59" t="n">
        <f aca="false">IF(D321="","",ROUND(SQRT(((D321+G321)*O321/100)^2+(J321*(D321+G321)*0.08345)^2),0))</f>
        <v>68</v>
      </c>
      <c r="U321" s="32"/>
    </row>
    <row r="322" customFormat="false" ht="15" hidden="false" customHeight="false" outlineLevel="0" collapsed="false">
      <c r="A322" s="32" t="s">
        <v>418</v>
      </c>
      <c r="B322" s="32" t="s">
        <v>537</v>
      </c>
      <c r="C322" s="32" t="s">
        <v>539</v>
      </c>
      <c r="D322" s="59" t="n">
        <v>560</v>
      </c>
      <c r="E322" s="59" t="n">
        <v>488</v>
      </c>
      <c r="F322" s="68" t="n">
        <f aca="false">IF(E322="","",D322-E322)</f>
        <v>72</v>
      </c>
      <c r="G322" s="59" t="n">
        <v>497</v>
      </c>
      <c r="H322" s="59" t="n">
        <v>509</v>
      </c>
      <c r="I322" s="68" t="n">
        <f aca="false">IF(H322="","",G322-H322)</f>
        <v>-12</v>
      </c>
      <c r="J322" s="40" t="n">
        <f aca="false">IF(OR(D322="",D322+G322=0),"",D322/(D322+G322))</f>
        <v>0.529801324503311</v>
      </c>
      <c r="K322" s="40" t="n">
        <f aca="false">IF(E322="","",E322/(E322+H322))</f>
        <v>0.489468405215647</v>
      </c>
      <c r="L322" s="69" t="n">
        <f aca="false">IF(OR(K322="",J322=""),"",(J322-K322)*100)</f>
        <v>4.03329192876644</v>
      </c>
      <c r="M322" s="36" t="n">
        <v>3.72127001395338</v>
      </c>
      <c r="N322" s="36" t="n">
        <v>1.24641899187374</v>
      </c>
      <c r="O322" s="36" t="n">
        <f aca="false">SQRT(M322^2+N322^2)</f>
        <v>3.92446312507229</v>
      </c>
      <c r="P322" s="40" t="n">
        <f aca="false">IF(J322="","",MAX(0,J322-1.96*O322/100))</f>
        <v>0.452881847251894</v>
      </c>
      <c r="Q322" s="40" t="n">
        <f aca="false">IF(J322="","",MIN(1,J322+1.96*O322/100))</f>
        <v>0.606720801754728</v>
      </c>
      <c r="R322" s="32" t="str">
        <f aca="false">IF(L322="","",IF(ABS(L322)&lt;=O322,"Yes","No"))</f>
        <v>No</v>
      </c>
      <c r="S322" s="32" t="str">
        <f aca="false">IF(L322="","",IF(ABS(L322)&lt;=1.96*O322,"Yes","No"))</f>
        <v>Yes</v>
      </c>
      <c r="T322" s="59" t="n">
        <f aca="false">IF(D322="","",ROUND(SQRT(((D322+G322)*O322/100)^2+(J322*(D322+G322)*0.09175)^2),0))</f>
        <v>66</v>
      </c>
      <c r="U322" s="32"/>
    </row>
    <row r="323" customFormat="false" ht="15" hidden="false" customHeight="false" outlineLevel="0" collapsed="false">
      <c r="A323" s="32" t="s">
        <v>418</v>
      </c>
      <c r="B323" s="32" t="s">
        <v>537</v>
      </c>
      <c r="C323" s="32" t="s">
        <v>540</v>
      </c>
      <c r="D323" s="59" t="n">
        <v>496</v>
      </c>
      <c r="E323" s="59" t="n">
        <v>429</v>
      </c>
      <c r="F323" s="68" t="n">
        <f aca="false">IF(E323="","",D323-E323)</f>
        <v>67</v>
      </c>
      <c r="G323" s="59" t="n">
        <v>452</v>
      </c>
      <c r="H323" s="59" t="n">
        <v>512</v>
      </c>
      <c r="I323" s="68" t="n">
        <f aca="false">IF(H323="","",G323-H323)</f>
        <v>-60</v>
      </c>
      <c r="J323" s="40" t="n">
        <f aca="false">IF(OR(D323="",D323+G323=0),"",D323/(D323+G323))</f>
        <v>0.523206751054852</v>
      </c>
      <c r="K323" s="40" t="n">
        <f aca="false">IF(E323="","",E323/(E323+H323))</f>
        <v>0.455897980871413</v>
      </c>
      <c r="L323" s="69" t="n">
        <f aca="false">IF(OR(K323="",J323=""),"",(J323-K323)*100)</f>
        <v>6.7308770183439</v>
      </c>
      <c r="M323" s="36" t="n">
        <v>3.72127001395338</v>
      </c>
      <c r="N323" s="36" t="n">
        <v>1.24641899187374</v>
      </c>
      <c r="O323" s="36" t="n">
        <f aca="false">SQRT(M323^2+N323^2)</f>
        <v>3.92446312507229</v>
      </c>
      <c r="P323" s="40" t="n">
        <f aca="false">IF(J323="","",MAX(0,J323-1.96*O323/100))</f>
        <v>0.446287273803435</v>
      </c>
      <c r="Q323" s="40" t="n">
        <f aca="false">IF(J323="","",MIN(1,J323+1.96*O323/100))</f>
        <v>0.600126228306269</v>
      </c>
      <c r="R323" s="32" t="str">
        <f aca="false">IF(L323="","",IF(ABS(L323)&lt;=O323,"Yes","No"))</f>
        <v>No</v>
      </c>
      <c r="S323" s="32" t="str">
        <f aca="false">IF(L323="","",IF(ABS(L323)&lt;=1.96*O323,"Yes","No"))</f>
        <v>Yes</v>
      </c>
      <c r="T323" s="59" t="n">
        <f aca="false">IF(D323="","",ROUND(SQRT(((D323+G323)*O323/100)^2+(J323*(D323+G323)*0.09175)^2),0))</f>
        <v>59</v>
      </c>
      <c r="U323" s="32"/>
    </row>
    <row r="324" customFormat="false" ht="15" hidden="false" customHeight="false" outlineLevel="0" collapsed="false">
      <c r="A324" s="32" t="s">
        <v>418</v>
      </c>
      <c r="B324" s="32" t="s">
        <v>541</v>
      </c>
      <c r="C324" s="32" t="s">
        <v>542</v>
      </c>
      <c r="D324" s="59" t="n">
        <v>232</v>
      </c>
      <c r="E324" s="59" t="n">
        <v>207</v>
      </c>
      <c r="F324" s="68" t="n">
        <f aca="false">IF(E324="","",D324-E324)</f>
        <v>25</v>
      </c>
      <c r="G324" s="59" t="n">
        <v>235</v>
      </c>
      <c r="H324" s="59" t="n">
        <v>289</v>
      </c>
      <c r="I324" s="68" t="n">
        <f aca="false">IF(H324="","",G324-H324)</f>
        <v>-54</v>
      </c>
      <c r="J324" s="40" t="n">
        <f aca="false">IF(OR(D324="",D324+G324=0),"",D324/(D324+G324))</f>
        <v>0.49678800856531</v>
      </c>
      <c r="K324" s="40" t="n">
        <f aca="false">IF(E324="","",E324/(E324+H324))</f>
        <v>0.417338709677419</v>
      </c>
      <c r="L324" s="69" t="n">
        <f aca="false">IF(OR(K324="",J324=""),"",(J324-K324)*100)</f>
        <v>7.94492988878911</v>
      </c>
      <c r="M324" s="36" t="n">
        <v>4.76472965819998</v>
      </c>
      <c r="N324" s="36" t="n">
        <v>1.24641899187374</v>
      </c>
      <c r="O324" s="36" t="n">
        <f aca="false">SQRT(M324^2+N324^2)</f>
        <v>4.9250592909156</v>
      </c>
      <c r="P324" s="40" t="n">
        <f aca="false">IF(J324="","",MAX(0,J324-1.96*O324/100))</f>
        <v>0.400256846463365</v>
      </c>
      <c r="Q324" s="40" t="n">
        <f aca="false">IF(J324="","",MIN(1,J324+1.96*O324/100))</f>
        <v>0.593319170667256</v>
      </c>
      <c r="R324" s="32" t="str">
        <f aca="false">IF(L324="","",IF(ABS(L324)&lt;=O324,"Yes","No"))</f>
        <v>No</v>
      </c>
      <c r="S324" s="32" t="str">
        <f aca="false">IF(L324="","",IF(ABS(L324)&lt;=1.96*O324,"Yes","No"))</f>
        <v>Yes</v>
      </c>
      <c r="T324" s="59" t="n">
        <f aca="false">IF(D324="","",ROUND(SQRT(((D324+G324)*O324/100)^2+(J324*(D324+G324)*0.15591)^2),0))</f>
        <v>43</v>
      </c>
      <c r="U324" s="32"/>
    </row>
    <row r="325" customFormat="false" ht="15" hidden="false" customHeight="false" outlineLevel="0" collapsed="false">
      <c r="A325" s="32" t="s">
        <v>418</v>
      </c>
      <c r="B325" s="32" t="s">
        <v>541</v>
      </c>
      <c r="C325" s="32" t="s">
        <v>543</v>
      </c>
      <c r="D325" s="59" t="n">
        <v>528</v>
      </c>
      <c r="E325" s="59" t="n">
        <v>524</v>
      </c>
      <c r="F325" s="68" t="n">
        <f aca="false">IF(E325="","",D325-E325)</f>
        <v>4</v>
      </c>
      <c r="G325" s="59" t="n">
        <v>541</v>
      </c>
      <c r="H325" s="59" t="n">
        <v>554</v>
      </c>
      <c r="I325" s="68" t="n">
        <f aca="false">IF(H325="","",G325-H325)</f>
        <v>-13</v>
      </c>
      <c r="J325" s="40" t="n">
        <f aca="false">IF(OR(D325="",D325+G325=0),"",D325/(D325+G325))</f>
        <v>0.493919550982226</v>
      </c>
      <c r="K325" s="40" t="n">
        <f aca="false">IF(E325="","",E325/(E325+H325))</f>
        <v>0.4860853432282</v>
      </c>
      <c r="L325" s="69" t="n">
        <f aca="false">IF(OR(K325="",J325=""),"",(J325-K325)*100)</f>
        <v>0.783420775402605</v>
      </c>
      <c r="M325" s="36" t="n">
        <v>3.72127001395338</v>
      </c>
      <c r="N325" s="36" t="n">
        <v>1.24641899187374</v>
      </c>
      <c r="O325" s="36" t="n">
        <f aca="false">SQRT(M325^2+N325^2)</f>
        <v>3.92446312507229</v>
      </c>
      <c r="P325" s="40" t="n">
        <f aca="false">IF(J325="","",MAX(0,J325-1.96*O325/100))</f>
        <v>0.41700007373081</v>
      </c>
      <c r="Q325" s="40" t="n">
        <f aca="false">IF(J325="","",MIN(1,J325+1.96*O325/100))</f>
        <v>0.570839028233643</v>
      </c>
      <c r="R325" s="32" t="str">
        <f aca="false">IF(L325="","",IF(ABS(L325)&lt;=O325,"Yes","No"))</f>
        <v>Yes</v>
      </c>
      <c r="S325" s="32" t="str">
        <f aca="false">IF(L325="","",IF(ABS(L325)&lt;=1.96*O325,"Yes","No"))</f>
        <v>Yes</v>
      </c>
      <c r="T325" s="59" t="n">
        <f aca="false">IF(D325="","",ROUND(SQRT(((D325+G325)*O325/100)^2+(J325*(D325+G325)*0.09175)^2),0))</f>
        <v>64</v>
      </c>
      <c r="U325" s="32"/>
    </row>
    <row r="326" customFormat="false" ht="15" hidden="false" customHeight="false" outlineLevel="0" collapsed="false">
      <c r="A326" s="32" t="s">
        <v>418</v>
      </c>
      <c r="B326" s="32" t="s">
        <v>544</v>
      </c>
      <c r="C326" s="32" t="s">
        <v>545</v>
      </c>
      <c r="D326" s="59" t="n">
        <v>603</v>
      </c>
      <c r="E326" s="59" t="n">
        <v>582</v>
      </c>
      <c r="F326" s="68" t="n">
        <f aca="false">IF(E326="","",D326-E326)</f>
        <v>21</v>
      </c>
      <c r="G326" s="59" t="n">
        <v>634</v>
      </c>
      <c r="H326" s="59" t="n">
        <v>702</v>
      </c>
      <c r="I326" s="68" t="n">
        <f aca="false">IF(H326="","",G326-H326)</f>
        <v>-68</v>
      </c>
      <c r="J326" s="40" t="n">
        <f aca="false">IF(OR(D326="",D326+G326=0),"",D326/(D326+G326))</f>
        <v>0.487469684721099</v>
      </c>
      <c r="K326" s="40" t="n">
        <f aca="false">IF(E326="","",E326/(E326+H326))</f>
        <v>0.453271028037383</v>
      </c>
      <c r="L326" s="69" t="n">
        <f aca="false">IF(OR(K326="",J326=""),"",(J326-K326)*100)</f>
        <v>3.41986566837162</v>
      </c>
      <c r="M326" s="36" t="n">
        <v>3.63977796338662</v>
      </c>
      <c r="N326" s="36" t="n">
        <v>1.24641899187374</v>
      </c>
      <c r="O326" s="36" t="n">
        <f aca="false">SQRT(M326^2+N326^2)</f>
        <v>3.84727746933574</v>
      </c>
      <c r="P326" s="40" t="n">
        <f aca="false">IF(J326="","",MAX(0,J326-1.96*O326/100))</f>
        <v>0.412063046322119</v>
      </c>
      <c r="Q326" s="40" t="n">
        <f aca="false">IF(J326="","",MIN(1,J326+1.96*O326/100))</f>
        <v>0.56287632312008</v>
      </c>
      <c r="R326" s="32" t="str">
        <f aca="false">IF(L326="","",IF(ABS(L326)&lt;=O326,"Yes","No"))</f>
        <v>Yes</v>
      </c>
      <c r="S326" s="32" t="str">
        <f aca="false">IF(L326="","",IF(ABS(L326)&lt;=1.96*O326,"Yes","No"))</f>
        <v>Yes</v>
      </c>
      <c r="T326" s="59" t="n">
        <f aca="false">IF(D326="","",ROUND(SQRT(((D326+G326)*O326/100)^2+(J326*(D326+G326)*0.08345)^2),0))</f>
        <v>69</v>
      </c>
      <c r="U326" s="32"/>
    </row>
    <row r="327" customFormat="false" ht="15" hidden="false" customHeight="false" outlineLevel="0" collapsed="false">
      <c r="A327" s="32" t="s">
        <v>418</v>
      </c>
      <c r="B327" s="32" t="s">
        <v>544</v>
      </c>
      <c r="C327" s="32" t="s">
        <v>546</v>
      </c>
      <c r="D327" s="59" t="n">
        <v>580</v>
      </c>
      <c r="E327" s="59" t="n">
        <v>518</v>
      </c>
      <c r="F327" s="68" t="n">
        <f aca="false">IF(E327="","",D327-E327)</f>
        <v>62</v>
      </c>
      <c r="G327" s="59" t="n">
        <v>565</v>
      </c>
      <c r="H327" s="59" t="n">
        <v>622</v>
      </c>
      <c r="I327" s="68" t="n">
        <f aca="false">IF(H327="","",G327-H327)</f>
        <v>-57</v>
      </c>
      <c r="J327" s="40" t="n">
        <f aca="false">IF(OR(D327="",D327+G327=0),"",D327/(D327+G327))</f>
        <v>0.506550218340611</v>
      </c>
      <c r="K327" s="40" t="n">
        <f aca="false">IF(E327="","",E327/(E327+H327))</f>
        <v>0.454385964912281</v>
      </c>
      <c r="L327" s="69" t="n">
        <f aca="false">IF(OR(K327="",J327=""),"",(J327-K327)*100)</f>
        <v>5.21642534283306</v>
      </c>
      <c r="M327" s="36" t="n">
        <v>3.72127001395338</v>
      </c>
      <c r="N327" s="36" t="n">
        <v>1.24641899187374</v>
      </c>
      <c r="O327" s="36" t="n">
        <f aca="false">SQRT(M327^2+N327^2)</f>
        <v>3.92446312507229</v>
      </c>
      <c r="P327" s="40" t="n">
        <f aca="false">IF(J327="","",MAX(0,J327-1.96*O327/100))</f>
        <v>0.429630741089194</v>
      </c>
      <c r="Q327" s="40" t="n">
        <f aca="false">IF(J327="","",MIN(1,J327+1.96*O327/100))</f>
        <v>0.583469695592028</v>
      </c>
      <c r="R327" s="32" t="str">
        <f aca="false">IF(L327="","",IF(ABS(L327)&lt;=O327,"Yes","No"))</f>
        <v>No</v>
      </c>
      <c r="S327" s="32" t="str">
        <f aca="false">IF(L327="","",IF(ABS(L327)&lt;=1.96*O327,"Yes","No"))</f>
        <v>Yes</v>
      </c>
      <c r="T327" s="59" t="n">
        <f aca="false">IF(D327="","",ROUND(SQRT(((D327+G327)*O327/100)^2+(J327*(D327+G327)*0.09175)^2),0))</f>
        <v>70</v>
      </c>
      <c r="U327" s="32"/>
    </row>
    <row r="328" customFormat="false" ht="15" hidden="false" customHeight="false" outlineLevel="0" collapsed="false">
      <c r="A328" s="32" t="s">
        <v>418</v>
      </c>
      <c r="B328" s="32" t="s">
        <v>544</v>
      </c>
      <c r="C328" s="32" t="s">
        <v>547</v>
      </c>
      <c r="D328" s="59" t="n">
        <v>1101</v>
      </c>
      <c r="E328" s="59" t="n">
        <v>1003</v>
      </c>
      <c r="F328" s="68" t="n">
        <f aca="false">IF(E328="","",D328-E328)</f>
        <v>98</v>
      </c>
      <c r="G328" s="59" t="n">
        <v>1148</v>
      </c>
      <c r="H328" s="59" t="n">
        <v>1306</v>
      </c>
      <c r="I328" s="68" t="n">
        <f aca="false">IF(H328="","",G328-H328)</f>
        <v>-158</v>
      </c>
      <c r="J328" s="40" t="n">
        <f aca="false">IF(OR(D328="",D328+G328=0),"",D328/(D328+G328))</f>
        <v>0.489550911516229</v>
      </c>
      <c r="K328" s="40" t="n">
        <f aca="false">IF(E328="","",E328/(E328+H328))</f>
        <v>0.434387180597661</v>
      </c>
      <c r="L328" s="69" t="n">
        <f aca="false">IF(OR(K328="",J328=""),"",(J328-K328)*100)</f>
        <v>5.51637309185681</v>
      </c>
      <c r="M328" s="36" t="n">
        <v>3.63977796338662</v>
      </c>
      <c r="N328" s="36" t="n">
        <v>1.24641899187374</v>
      </c>
      <c r="O328" s="36" t="n">
        <f aca="false">SQRT(M328^2+N328^2)</f>
        <v>3.84727746933574</v>
      </c>
      <c r="P328" s="40" t="n">
        <f aca="false">IF(J328="","",MAX(0,J328-1.96*O328/100))</f>
        <v>0.414144273117249</v>
      </c>
      <c r="Q328" s="40" t="n">
        <f aca="false">IF(J328="","",MIN(1,J328+1.96*O328/100))</f>
        <v>0.56495754991521</v>
      </c>
      <c r="R328" s="32" t="str">
        <f aca="false">IF(L328="","",IF(ABS(L328)&lt;=O328,"Yes","No"))</f>
        <v>No</v>
      </c>
      <c r="S328" s="32" t="str">
        <f aca="false">IF(L328="","",IF(ABS(L328)&lt;=1.96*O328,"Yes","No"))</f>
        <v>Yes</v>
      </c>
      <c r="T328" s="59" t="n">
        <f aca="false">IF(D328="","",ROUND(SQRT(((D328+G328)*O328/100)^2+(J328*(D328+G328)*0.08345)^2),0))</f>
        <v>126</v>
      </c>
      <c r="U328" s="32"/>
    </row>
    <row r="329" customFormat="false" ht="15" hidden="false" customHeight="false" outlineLevel="0" collapsed="false">
      <c r="A329" s="32" t="s">
        <v>418</v>
      </c>
      <c r="B329" s="32" t="s">
        <v>544</v>
      </c>
      <c r="C329" s="32" t="s">
        <v>548</v>
      </c>
      <c r="D329" s="59" t="n">
        <v>272</v>
      </c>
      <c r="E329" s="59" t="n">
        <v>252</v>
      </c>
      <c r="F329" s="68" t="n">
        <f aca="false">IF(E329="","",D329-E329)</f>
        <v>20</v>
      </c>
      <c r="G329" s="59" t="n">
        <v>278</v>
      </c>
      <c r="H329" s="59" t="n">
        <v>304</v>
      </c>
      <c r="I329" s="68" t="n">
        <f aca="false">IF(H329="","",G329-H329)</f>
        <v>-26</v>
      </c>
      <c r="J329" s="40" t="n">
        <f aca="false">IF(OR(D329="",D329+G329=0),"",D329/(D329+G329))</f>
        <v>0.494545454545455</v>
      </c>
      <c r="K329" s="40" t="n">
        <f aca="false">IF(E329="","",E329/(E329+H329))</f>
        <v>0.453237410071942</v>
      </c>
      <c r="L329" s="69" t="n">
        <f aca="false">IF(OR(K329="",J329=""),"",(J329-K329)*100)</f>
        <v>4.13080444735121</v>
      </c>
      <c r="M329" s="36" t="n">
        <v>4.76472965819998</v>
      </c>
      <c r="N329" s="36" t="n">
        <v>1.24641899187374</v>
      </c>
      <c r="O329" s="36" t="n">
        <f aca="false">SQRT(M329^2+N329^2)</f>
        <v>4.9250592909156</v>
      </c>
      <c r="P329" s="40" t="n">
        <f aca="false">IF(J329="","",MAX(0,J329-1.96*O329/100))</f>
        <v>0.398014292443509</v>
      </c>
      <c r="Q329" s="40" t="n">
        <f aca="false">IF(J329="","",MIN(1,J329+1.96*O329/100))</f>
        <v>0.5910766166474</v>
      </c>
      <c r="R329" s="32" t="str">
        <f aca="false">IF(L329="","",IF(ABS(L329)&lt;=O329,"Yes","No"))</f>
        <v>Yes</v>
      </c>
      <c r="S329" s="32" t="str">
        <f aca="false">IF(L329="","",IF(ABS(L329)&lt;=1.96*O329,"Yes","No"))</f>
        <v>Yes</v>
      </c>
      <c r="T329" s="59" t="n">
        <f aca="false">IF(D329="","",ROUND(SQRT(((D329+G329)*O329/100)^2+(J329*(D329+G329)*0.15591)^2),0))</f>
        <v>50</v>
      </c>
      <c r="U329" s="32"/>
    </row>
    <row r="330" customFormat="false" ht="15" hidden="false" customHeight="false" outlineLevel="0" collapsed="false">
      <c r="A330" s="32" t="s">
        <v>418</v>
      </c>
      <c r="B330" s="32" t="s">
        <v>549</v>
      </c>
      <c r="C330" s="32" t="s">
        <v>550</v>
      </c>
      <c r="D330" s="59" t="n">
        <v>651</v>
      </c>
      <c r="E330" s="59" t="n">
        <v>632</v>
      </c>
      <c r="F330" s="68" t="n">
        <f aca="false">IF(E330="","",D330-E330)</f>
        <v>19</v>
      </c>
      <c r="G330" s="59" t="n">
        <v>635</v>
      </c>
      <c r="H330" s="59" t="n">
        <v>698</v>
      </c>
      <c r="I330" s="68" t="n">
        <f aca="false">IF(H330="","",G330-H330)</f>
        <v>-63</v>
      </c>
      <c r="J330" s="40" t="n">
        <f aca="false">IF(OR(D330="",D330+G330=0),"",D330/(D330+G330))</f>
        <v>0.506220839813375</v>
      </c>
      <c r="K330" s="40" t="n">
        <f aca="false">IF(E330="","",E330/(E330+H330))</f>
        <v>0.475187969924812</v>
      </c>
      <c r="L330" s="69" t="n">
        <f aca="false">IF(OR(K330="",J330=""),"",(J330-K330)*100)</f>
        <v>3.10328698885628</v>
      </c>
      <c r="M330" s="36" t="n">
        <v>3.63977796338662</v>
      </c>
      <c r="N330" s="36" t="n">
        <v>1.24641899187374</v>
      </c>
      <c r="O330" s="36" t="n">
        <f aca="false">SQRT(M330^2+N330^2)</f>
        <v>3.84727746933574</v>
      </c>
      <c r="P330" s="40" t="n">
        <f aca="false">IF(J330="","",MAX(0,J330-1.96*O330/100))</f>
        <v>0.430814201414394</v>
      </c>
      <c r="Q330" s="40" t="n">
        <f aca="false">IF(J330="","",MIN(1,J330+1.96*O330/100))</f>
        <v>0.581627478212355</v>
      </c>
      <c r="R330" s="32" t="str">
        <f aca="false">IF(L330="","",IF(ABS(L330)&lt;=O330,"Yes","No"))</f>
        <v>Yes</v>
      </c>
      <c r="S330" s="32" t="str">
        <f aca="false">IF(L330="","",IF(ABS(L330)&lt;=1.96*O330,"Yes","No"))</f>
        <v>Yes</v>
      </c>
      <c r="T330" s="59" t="n">
        <f aca="false">IF(D330="","",ROUND(SQRT(((D330+G330)*O330/100)^2+(J330*(D330+G330)*0.08345)^2),0))</f>
        <v>73</v>
      </c>
      <c r="U330" s="32"/>
    </row>
    <row r="331" customFormat="false" ht="15" hidden="false" customHeight="false" outlineLevel="0" collapsed="false">
      <c r="A331" s="32" t="s">
        <v>418</v>
      </c>
      <c r="B331" s="32" t="s">
        <v>549</v>
      </c>
      <c r="C331" s="32" t="s">
        <v>551</v>
      </c>
      <c r="D331" s="59" t="n">
        <v>548</v>
      </c>
      <c r="E331" s="59"/>
      <c r="F331" s="68" t="str">
        <f aca="false">IF(E331="","",D331-E331)</f>
        <v/>
      </c>
      <c r="G331" s="59" t="n">
        <v>470</v>
      </c>
      <c r="H331" s="59"/>
      <c r="I331" s="68" t="str">
        <f aca="false">IF(H331="","",G331-H331)</f>
        <v/>
      </c>
      <c r="J331" s="40" t="n">
        <f aca="false">IF(OR(D331="",D331+G331=0),"",D331/(D331+G331))</f>
        <v>0.538310412573674</v>
      </c>
      <c r="K331" s="40" t="str">
        <f aca="false">IF(E331="","",E331/(E331+H331))</f>
        <v/>
      </c>
      <c r="L331" s="69" t="str">
        <f aca="false">IF(OR(K331="",J331=""),"",(J331-K331)*100)</f>
        <v/>
      </c>
      <c r="M331" s="36" t="n">
        <v>3.72127001395338</v>
      </c>
      <c r="N331" s="36" t="n">
        <v>1.24641899187374</v>
      </c>
      <c r="O331" s="36" t="n">
        <f aca="false">SQRT(M331^2+N331^2)</f>
        <v>3.92446312507229</v>
      </c>
      <c r="P331" s="40" t="n">
        <f aca="false">IF(J331="","",MAX(0,J331-1.96*O331/100))</f>
        <v>0.461390935322257</v>
      </c>
      <c r="Q331" s="40" t="n">
        <f aca="false">IF(J331="","",MIN(1,J331+1.96*O331/100))</f>
        <v>0.615229889825091</v>
      </c>
      <c r="R331" s="32" t="str">
        <f aca="false">IF(L331="","",IF(ABS(L331)&lt;=O331,"Yes","No"))</f>
        <v/>
      </c>
      <c r="S331" s="32" t="str">
        <f aca="false">IF(L331="","",IF(ABS(L331)&lt;=1.96*O331,"Yes","No"))</f>
        <v/>
      </c>
      <c r="T331" s="59" t="n">
        <f aca="false">IF(D331="","",ROUND(SQRT(((D331+G331)*O331/100)^2+(J331*(D331+G331)*0.09175)^2),0))</f>
        <v>64</v>
      </c>
      <c r="U331" s="32" t="s">
        <v>787</v>
      </c>
    </row>
    <row r="332" customFormat="false" ht="15" hidden="false" customHeight="false" outlineLevel="0" collapsed="false">
      <c r="A332" s="32" t="s">
        <v>418</v>
      </c>
      <c r="B332" s="32" t="s">
        <v>549</v>
      </c>
      <c r="C332" s="32" t="s">
        <v>552</v>
      </c>
      <c r="D332" s="59" t="n">
        <v>786</v>
      </c>
      <c r="E332" s="59"/>
      <c r="F332" s="68" t="str">
        <f aca="false">IF(E332="","",D332-E332)</f>
        <v/>
      </c>
      <c r="G332" s="59" t="n">
        <v>716</v>
      </c>
      <c r="H332" s="59"/>
      <c r="I332" s="68" t="str">
        <f aca="false">IF(H332="","",G332-H332)</f>
        <v/>
      </c>
      <c r="J332" s="40" t="n">
        <f aca="false">IF(OR(D332="",D332+G332=0),"",D332/(D332+G332))</f>
        <v>0.523302263648469</v>
      </c>
      <c r="K332" s="40" t="str">
        <f aca="false">IF(E332="","",E332/(E332+H332))</f>
        <v/>
      </c>
      <c r="L332" s="69" t="str">
        <f aca="false">IF(OR(K332="",J332=""),"",(J332-K332)*100)</f>
        <v/>
      </c>
      <c r="M332" s="36" t="n">
        <v>3.63977796338662</v>
      </c>
      <c r="N332" s="36" t="n">
        <v>1.24641899187374</v>
      </c>
      <c r="O332" s="36" t="n">
        <f aca="false">SQRT(M332^2+N332^2)</f>
        <v>3.84727746933574</v>
      </c>
      <c r="P332" s="40" t="n">
        <f aca="false">IF(J332="","",MAX(0,J332-1.96*O332/100))</f>
        <v>0.447895625249488</v>
      </c>
      <c r="Q332" s="40" t="n">
        <f aca="false">IF(J332="","",MIN(1,J332+1.96*O332/100))</f>
        <v>0.598708902047449</v>
      </c>
      <c r="R332" s="32" t="str">
        <f aca="false">IF(L332="","",IF(ABS(L332)&lt;=O332,"Yes","No"))</f>
        <v/>
      </c>
      <c r="S332" s="32" t="str">
        <f aca="false">IF(L332="","",IF(ABS(L332)&lt;=1.96*O332,"Yes","No"))</f>
        <v/>
      </c>
      <c r="T332" s="59" t="n">
        <f aca="false">IF(D332="","",ROUND(SQRT(((D332+G332)*O332/100)^2+(J332*(D332+G332)*0.08345)^2),0))</f>
        <v>87</v>
      </c>
      <c r="U332" s="32" t="s">
        <v>787</v>
      </c>
    </row>
    <row r="333" customFormat="false" ht="15" hidden="false" customHeight="false" outlineLevel="0" collapsed="false">
      <c r="A333" s="32" t="s">
        <v>418</v>
      </c>
      <c r="B333" s="32" t="s">
        <v>549</v>
      </c>
      <c r="C333" s="32" t="s">
        <v>553</v>
      </c>
      <c r="D333" s="59" t="n">
        <v>744</v>
      </c>
      <c r="E333" s="59" t="n">
        <v>744</v>
      </c>
      <c r="F333" s="68" t="n">
        <f aca="false">IF(E333="","",D333-E333)</f>
        <v>0</v>
      </c>
      <c r="G333" s="59" t="n">
        <v>728</v>
      </c>
      <c r="H333" s="59" t="n">
        <v>753</v>
      </c>
      <c r="I333" s="68" t="n">
        <f aca="false">IF(H333="","",G333-H333)</f>
        <v>-25</v>
      </c>
      <c r="J333" s="40" t="n">
        <f aca="false">IF(OR(D333="",D333+G333=0),"",D333/(D333+G333))</f>
        <v>0.505434782608696</v>
      </c>
      <c r="K333" s="40" t="n">
        <f aca="false">IF(E333="","",E333/(E333+H333))</f>
        <v>0.496993987975952</v>
      </c>
      <c r="L333" s="69" t="n">
        <f aca="false">IF(OR(K333="",J333=""),"",(J333-K333)*100)</f>
        <v>0.844079463274378</v>
      </c>
      <c r="M333" s="36" t="n">
        <v>3.63977796338662</v>
      </c>
      <c r="N333" s="36" t="n">
        <v>1.24641899187374</v>
      </c>
      <c r="O333" s="36" t="n">
        <f aca="false">SQRT(M333^2+N333^2)</f>
        <v>3.84727746933574</v>
      </c>
      <c r="P333" s="40" t="n">
        <f aca="false">IF(J333="","",MAX(0,J333-1.96*O333/100))</f>
        <v>0.430028144209715</v>
      </c>
      <c r="Q333" s="40" t="n">
        <f aca="false">IF(J333="","",MIN(1,J333+1.96*O333/100))</f>
        <v>0.580841421007676</v>
      </c>
      <c r="R333" s="32" t="str">
        <f aca="false">IF(L333="","",IF(ABS(L333)&lt;=O333,"Yes","No"))</f>
        <v>Yes</v>
      </c>
      <c r="S333" s="32" t="str">
        <f aca="false">IF(L333="","",IF(ABS(L333)&lt;=1.96*O333,"Yes","No"))</f>
        <v>Yes</v>
      </c>
      <c r="T333" s="59" t="n">
        <f aca="false">IF(D333="","",ROUND(SQRT(((D333+G333)*O333/100)^2+(J333*(D333+G333)*0.08345)^2),0))</f>
        <v>84</v>
      </c>
      <c r="U333" s="32"/>
    </row>
    <row r="334" customFormat="false" ht="15" hidden="false" customHeight="false" outlineLevel="0" collapsed="false">
      <c r="A334" s="32" t="s">
        <v>418</v>
      </c>
      <c r="B334" s="32" t="s">
        <v>549</v>
      </c>
      <c r="C334" s="32" t="s">
        <v>554</v>
      </c>
      <c r="D334" s="59" t="n">
        <v>1205</v>
      </c>
      <c r="E334" s="59" t="n">
        <v>1109</v>
      </c>
      <c r="F334" s="68" t="n">
        <f aca="false">IF(E334="","",D334-E334)</f>
        <v>96</v>
      </c>
      <c r="G334" s="59" t="n">
        <v>1224</v>
      </c>
      <c r="H334" s="59" t="n">
        <v>1280</v>
      </c>
      <c r="I334" s="68" t="n">
        <f aca="false">IF(H334="","",G334-H334)</f>
        <v>-56</v>
      </c>
      <c r="J334" s="40" t="n">
        <f aca="false">IF(OR(D334="",D334+G334=0),"",D334/(D334+G334))</f>
        <v>0.496088925483738</v>
      </c>
      <c r="K334" s="40" t="n">
        <f aca="false">IF(E334="","",E334/(E334+H334))</f>
        <v>0.464210966931771</v>
      </c>
      <c r="L334" s="69" t="n">
        <f aca="false">IF(OR(K334="",J334=""),"",(J334-K334)*100)</f>
        <v>3.18779585519676</v>
      </c>
      <c r="M334" s="36" t="n">
        <v>3.63977796338662</v>
      </c>
      <c r="N334" s="36" t="n">
        <v>1.24641899187374</v>
      </c>
      <c r="O334" s="36" t="n">
        <f aca="false">SQRT(M334^2+N334^2)</f>
        <v>3.84727746933574</v>
      </c>
      <c r="P334" s="40" t="n">
        <f aca="false">IF(J334="","",MAX(0,J334-1.96*O334/100))</f>
        <v>0.420682287084758</v>
      </c>
      <c r="Q334" s="40" t="n">
        <f aca="false">IF(J334="","",MIN(1,J334+1.96*O334/100))</f>
        <v>0.571495563882719</v>
      </c>
      <c r="R334" s="32" t="str">
        <f aca="false">IF(L334="","",IF(ABS(L334)&lt;=O334,"Yes","No"))</f>
        <v>Yes</v>
      </c>
      <c r="S334" s="32" t="str">
        <f aca="false">IF(L334="","",IF(ABS(L334)&lt;=1.96*O334,"Yes","No"))</f>
        <v>Yes</v>
      </c>
      <c r="T334" s="59" t="n">
        <f aca="false">IF(D334="","",ROUND(SQRT(((D334+G334)*O334/100)^2+(J334*(D334+G334)*0.08345)^2),0))</f>
        <v>137</v>
      </c>
      <c r="U334" s="32"/>
    </row>
    <row r="335" customFormat="false" ht="15" hidden="false" customHeight="false" outlineLevel="0" collapsed="false">
      <c r="A335" s="32" t="s">
        <v>418</v>
      </c>
      <c r="B335" s="32" t="s">
        <v>549</v>
      </c>
      <c r="C335" s="32" t="s">
        <v>555</v>
      </c>
      <c r="D335" s="59" t="n">
        <v>746</v>
      </c>
      <c r="E335" s="59" t="n">
        <v>739</v>
      </c>
      <c r="F335" s="68" t="n">
        <f aca="false">IF(E335="","",D335-E335)</f>
        <v>7</v>
      </c>
      <c r="G335" s="59" t="n">
        <v>790</v>
      </c>
      <c r="H335" s="59" t="n">
        <v>808</v>
      </c>
      <c r="I335" s="68" t="n">
        <f aca="false">IF(H335="","",G335-H335)</f>
        <v>-18</v>
      </c>
      <c r="J335" s="40" t="n">
        <f aca="false">IF(OR(D335="",D335+G335=0),"",D335/(D335+G335))</f>
        <v>0.485677083333333</v>
      </c>
      <c r="K335" s="40" t="n">
        <f aca="false">IF(E335="","",E335/(E335+H335))</f>
        <v>0.477698771816419</v>
      </c>
      <c r="L335" s="69" t="n">
        <f aca="false">IF(OR(K335="",J335=""),"",(J335-K335)*100)</f>
        <v>0.797831151691442</v>
      </c>
      <c r="M335" s="36" t="n">
        <v>3.63977796338662</v>
      </c>
      <c r="N335" s="36" t="n">
        <v>1.24641899187374</v>
      </c>
      <c r="O335" s="36" t="n">
        <f aca="false">SQRT(M335^2+N335^2)</f>
        <v>3.84727746933574</v>
      </c>
      <c r="P335" s="40" t="n">
        <f aca="false">IF(J335="","",MAX(0,J335-1.96*O335/100))</f>
        <v>0.410270444934353</v>
      </c>
      <c r="Q335" s="40" t="n">
        <f aca="false">IF(J335="","",MIN(1,J335+1.96*O335/100))</f>
        <v>0.561083721732314</v>
      </c>
      <c r="R335" s="32" t="str">
        <f aca="false">IF(L335="","",IF(ABS(L335)&lt;=O335,"Yes","No"))</f>
        <v>Yes</v>
      </c>
      <c r="S335" s="32" t="str">
        <f aca="false">IF(L335="","",IF(ABS(L335)&lt;=1.96*O335,"Yes","No"))</f>
        <v>Yes</v>
      </c>
      <c r="T335" s="59" t="n">
        <f aca="false">IF(D335="","",ROUND(SQRT(((D335+G335)*O335/100)^2+(J335*(D335+G335)*0.08345)^2),0))</f>
        <v>86</v>
      </c>
      <c r="U335" s="32"/>
    </row>
    <row r="336" customFormat="false" ht="15" hidden="false" customHeight="false" outlineLevel="0" collapsed="false">
      <c r="A336" s="32" t="s">
        <v>418</v>
      </c>
      <c r="B336" s="32" t="s">
        <v>549</v>
      </c>
      <c r="C336" s="32" t="s">
        <v>556</v>
      </c>
      <c r="D336" s="59" t="n">
        <v>723</v>
      </c>
      <c r="E336" s="59"/>
      <c r="F336" s="68" t="str">
        <f aca="false">IF(E336="","",D336-E336)</f>
        <v/>
      </c>
      <c r="G336" s="59" t="n">
        <v>625</v>
      </c>
      <c r="H336" s="59"/>
      <c r="I336" s="68" t="str">
        <f aca="false">IF(H336="","",G336-H336)</f>
        <v/>
      </c>
      <c r="J336" s="40" t="n">
        <f aca="false">IF(OR(D336="",D336+G336=0),"",D336/(D336+G336))</f>
        <v>0.536350148367953</v>
      </c>
      <c r="K336" s="40" t="str">
        <f aca="false">IF(E336="","",E336/(E336+H336))</f>
        <v/>
      </c>
      <c r="L336" s="69" t="str">
        <f aca="false">IF(OR(K336="",J336=""),"",(J336-K336)*100)</f>
        <v/>
      </c>
      <c r="M336" s="36" t="n">
        <v>3.63977796338662</v>
      </c>
      <c r="N336" s="36" t="n">
        <v>1.24641899187374</v>
      </c>
      <c r="O336" s="36" t="n">
        <f aca="false">SQRT(M336^2+N336^2)</f>
        <v>3.84727746933574</v>
      </c>
      <c r="P336" s="40" t="n">
        <f aca="false">IF(J336="","",MAX(0,J336-1.96*O336/100))</f>
        <v>0.460943509968972</v>
      </c>
      <c r="Q336" s="40" t="n">
        <f aca="false">IF(J336="","",MIN(1,J336+1.96*O336/100))</f>
        <v>0.611756786766933</v>
      </c>
      <c r="R336" s="32" t="str">
        <f aca="false">IF(L336="","",IF(ABS(L336)&lt;=O336,"Yes","No"))</f>
        <v/>
      </c>
      <c r="S336" s="32" t="str">
        <f aca="false">IF(L336="","",IF(ABS(L336)&lt;=1.96*O336,"Yes","No"))</f>
        <v/>
      </c>
      <c r="T336" s="59" t="n">
        <f aca="false">IF(D336="","",ROUND(SQRT(((D336+G336)*O336/100)^2+(J336*(D336+G336)*0.08345)^2),0))</f>
        <v>80</v>
      </c>
      <c r="U336" s="32" t="s">
        <v>787</v>
      </c>
    </row>
    <row r="337" customFormat="false" ht="15" hidden="false" customHeight="false" outlineLevel="0" collapsed="false">
      <c r="A337" s="32" t="s">
        <v>418</v>
      </c>
      <c r="B337" s="32" t="s">
        <v>549</v>
      </c>
      <c r="C337" s="32" t="s">
        <v>557</v>
      </c>
      <c r="D337" s="59" t="n">
        <v>694</v>
      </c>
      <c r="E337" s="59"/>
      <c r="F337" s="68" t="str">
        <f aca="false">IF(E337="","",D337-E337)</f>
        <v/>
      </c>
      <c r="G337" s="59" t="n">
        <v>628</v>
      </c>
      <c r="H337" s="59"/>
      <c r="I337" s="68" t="str">
        <f aca="false">IF(H337="","",G337-H337)</f>
        <v/>
      </c>
      <c r="J337" s="40" t="n">
        <f aca="false">IF(OR(D337="",D337+G337=0),"",D337/(D337+G337))</f>
        <v>0.524962178517398</v>
      </c>
      <c r="K337" s="40" t="str">
        <f aca="false">IF(E337="","",E337/(E337+H337))</f>
        <v/>
      </c>
      <c r="L337" s="69" t="str">
        <f aca="false">IF(OR(K337="",J337=""),"",(J337-K337)*100)</f>
        <v/>
      </c>
      <c r="M337" s="36" t="n">
        <v>3.63977796338662</v>
      </c>
      <c r="N337" s="36" t="n">
        <v>1.24641899187374</v>
      </c>
      <c r="O337" s="36" t="n">
        <f aca="false">SQRT(M337^2+N337^2)</f>
        <v>3.84727746933574</v>
      </c>
      <c r="P337" s="40" t="n">
        <f aca="false">IF(J337="","",MAX(0,J337-1.96*O337/100))</f>
        <v>0.449555540118418</v>
      </c>
      <c r="Q337" s="40" t="n">
        <f aca="false">IF(J337="","",MIN(1,J337+1.96*O337/100))</f>
        <v>0.600368816916378</v>
      </c>
      <c r="R337" s="32" t="str">
        <f aca="false">IF(L337="","",IF(ABS(L337)&lt;=O337,"Yes","No"))</f>
        <v/>
      </c>
      <c r="S337" s="32" t="str">
        <f aca="false">IF(L337="","",IF(ABS(L337)&lt;=1.96*O337,"Yes","No"))</f>
        <v/>
      </c>
      <c r="T337" s="59" t="n">
        <f aca="false">IF(D337="","",ROUND(SQRT(((D337+G337)*O337/100)^2+(J337*(D337+G337)*0.08345)^2),0))</f>
        <v>77</v>
      </c>
      <c r="U337" s="32" t="s">
        <v>787</v>
      </c>
    </row>
    <row r="338" customFormat="false" ht="15" hidden="false" customHeight="false" outlineLevel="0" collapsed="false">
      <c r="A338" s="32" t="s">
        <v>418</v>
      </c>
      <c r="B338" s="32" t="s">
        <v>549</v>
      </c>
      <c r="C338" s="32" t="s">
        <v>558</v>
      </c>
      <c r="D338" s="59" t="n">
        <v>349</v>
      </c>
      <c r="E338" s="59"/>
      <c r="F338" s="68" t="str">
        <f aca="false">IF(E338="","",D338-E338)</f>
        <v/>
      </c>
      <c r="G338" s="59" t="n">
        <v>324</v>
      </c>
      <c r="H338" s="59"/>
      <c r="I338" s="68" t="str">
        <f aca="false">IF(H338="","",G338-H338)</f>
        <v/>
      </c>
      <c r="J338" s="40" t="n">
        <f aca="false">IF(OR(D338="",D338+G338=0),"",D338/(D338+G338))</f>
        <v>0.518573551263002</v>
      </c>
      <c r="K338" s="40" t="str">
        <f aca="false">IF(E338="","",E338/(E338+H338))</f>
        <v/>
      </c>
      <c r="L338" s="69" t="str">
        <f aca="false">IF(OR(K338="",J338=""),"",(J338-K338)*100)</f>
        <v/>
      </c>
      <c r="M338" s="36" t="n">
        <v>4.76472965819998</v>
      </c>
      <c r="N338" s="36" t="n">
        <v>1.24641899187374</v>
      </c>
      <c r="O338" s="36" t="n">
        <f aca="false">SQRT(M338^2+N338^2)</f>
        <v>4.9250592909156</v>
      </c>
      <c r="P338" s="40" t="n">
        <f aca="false">IF(J338="","",MAX(0,J338-1.96*O338/100))</f>
        <v>0.422042389161056</v>
      </c>
      <c r="Q338" s="40" t="n">
        <f aca="false">IF(J338="","",MIN(1,J338+1.96*O338/100))</f>
        <v>0.615104713364947</v>
      </c>
      <c r="R338" s="32" t="str">
        <f aca="false">IF(L338="","",IF(ABS(L338)&lt;=O338,"Yes","No"))</f>
        <v/>
      </c>
      <c r="S338" s="32" t="str">
        <f aca="false">IF(L338="","",IF(ABS(L338)&lt;=1.96*O338,"Yes","No"))</f>
        <v/>
      </c>
      <c r="T338" s="59" t="n">
        <f aca="false">IF(D338="","",ROUND(SQRT(((D338+G338)*O338/100)^2+(J338*(D338+G338)*0.15591)^2),0))</f>
        <v>64</v>
      </c>
      <c r="U338" s="32" t="s">
        <v>787</v>
      </c>
    </row>
    <row r="339" customFormat="false" ht="15" hidden="false" customHeight="false" outlineLevel="0" collapsed="false">
      <c r="A339" s="32" t="s">
        <v>418</v>
      </c>
      <c r="B339" s="32" t="s">
        <v>559</v>
      </c>
      <c r="C339" s="32" t="s">
        <v>560</v>
      </c>
      <c r="D339" s="59" t="n">
        <v>112</v>
      </c>
      <c r="E339" s="59" t="n">
        <v>92</v>
      </c>
      <c r="F339" s="68" t="n">
        <f aca="false">IF(E339="","",D339-E339)</f>
        <v>20</v>
      </c>
      <c r="G339" s="59" t="n">
        <v>168</v>
      </c>
      <c r="H339" s="59" t="n">
        <v>174</v>
      </c>
      <c r="I339" s="68" t="n">
        <f aca="false">IF(H339="","",G339-H339)</f>
        <v>-6</v>
      </c>
      <c r="J339" s="40" t="n">
        <f aca="false">IF(OR(D339="",D339+G339=0),"",D339/(D339+G339))</f>
        <v>0.4</v>
      </c>
      <c r="K339" s="40" t="n">
        <f aca="false">IF(E339="","",E339/(E339+H339))</f>
        <v>0.345864661654135</v>
      </c>
      <c r="L339" s="69" t="n">
        <f aca="false">IF(OR(K339="",J339=""),"",(J339-K339)*100)</f>
        <v>5.41353383458647</v>
      </c>
      <c r="M339" s="36" t="n">
        <v>4.76472965819998</v>
      </c>
      <c r="N339" s="36" t="n">
        <v>1.24641899187374</v>
      </c>
      <c r="O339" s="36" t="n">
        <f aca="false">SQRT(M339^2+N339^2)</f>
        <v>4.9250592909156</v>
      </c>
      <c r="P339" s="40" t="n">
        <f aca="false">IF(J339="","",MAX(0,J339-1.96*O339/100))</f>
        <v>0.303468837898054</v>
      </c>
      <c r="Q339" s="40" t="n">
        <f aca="false">IF(J339="","",MIN(1,J339+1.96*O339/100))</f>
        <v>0.496531162101946</v>
      </c>
      <c r="R339" s="32" t="str">
        <f aca="false">IF(L339="","",IF(ABS(L339)&lt;=O339,"Yes","No"))</f>
        <v>No</v>
      </c>
      <c r="S339" s="32" t="str">
        <f aca="false">IF(L339="","",IF(ABS(L339)&lt;=1.96*O339,"Yes","No"))</f>
        <v>Yes</v>
      </c>
      <c r="T339" s="59" t="n">
        <f aca="false">IF(D339="","",ROUND(SQRT(((D339+G339)*O339/100)^2+(J339*(D339+G339)*0.15591)^2),0))</f>
        <v>22</v>
      </c>
      <c r="U339" s="32"/>
    </row>
    <row r="340" customFormat="false" ht="15" hidden="false" customHeight="false" outlineLevel="0" collapsed="false">
      <c r="A340" s="32" t="s">
        <v>418</v>
      </c>
      <c r="B340" s="32" t="s">
        <v>559</v>
      </c>
      <c r="C340" s="32" t="s">
        <v>561</v>
      </c>
      <c r="D340" s="59" t="n">
        <v>241</v>
      </c>
      <c r="E340" s="59" t="n">
        <v>244</v>
      </c>
      <c r="F340" s="68" t="n">
        <f aca="false">IF(E340="","",D340-E340)</f>
        <v>-3</v>
      </c>
      <c r="G340" s="59" t="n">
        <v>492</v>
      </c>
      <c r="H340" s="59" t="n">
        <v>464</v>
      </c>
      <c r="I340" s="68" t="n">
        <f aca="false">IF(H340="","",G340-H340)</f>
        <v>28</v>
      </c>
      <c r="J340" s="40" t="n">
        <f aca="false">IF(OR(D340="",D340+G340=0),"",D340/(D340+G340))</f>
        <v>0.328785811732606</v>
      </c>
      <c r="K340" s="40" t="n">
        <f aca="false">IF(E340="","",E340/(E340+H340))</f>
        <v>0.344632768361582</v>
      </c>
      <c r="L340" s="69" t="n">
        <f aca="false">IF(OR(K340="",J340=""),"",(J340-K340)*100)</f>
        <v>-1.58469566289762</v>
      </c>
      <c r="M340" s="36" t="n">
        <v>4.76472965819998</v>
      </c>
      <c r="N340" s="36" t="n">
        <v>1.24641899187374</v>
      </c>
      <c r="O340" s="36" t="n">
        <f aca="false">SQRT(M340^2+N340^2)</f>
        <v>4.9250592909156</v>
      </c>
      <c r="P340" s="40" t="n">
        <f aca="false">IF(J340="","",MAX(0,J340-1.96*O340/100))</f>
        <v>0.23225464963066</v>
      </c>
      <c r="Q340" s="40" t="n">
        <f aca="false">IF(J340="","",MIN(1,J340+1.96*O340/100))</f>
        <v>0.425316973834551</v>
      </c>
      <c r="R340" s="32" t="str">
        <f aca="false">IF(L340="","",IF(ABS(L340)&lt;=O340,"Yes","No"))</f>
        <v>Yes</v>
      </c>
      <c r="S340" s="32" t="str">
        <f aca="false">IF(L340="","",IF(ABS(L340)&lt;=1.96*O340,"Yes","No"))</f>
        <v>Yes</v>
      </c>
      <c r="T340" s="59" t="n">
        <f aca="false">IF(D340="","",ROUND(SQRT(((D340+G340)*O340/100)^2+(J340*(D340+G340)*0.15591)^2),0))</f>
        <v>52</v>
      </c>
      <c r="U340" s="32"/>
    </row>
    <row r="341" customFormat="false" ht="15" hidden="false" customHeight="false" outlineLevel="0" collapsed="false">
      <c r="A341" s="32" t="s">
        <v>418</v>
      </c>
      <c r="B341" s="32" t="s">
        <v>559</v>
      </c>
      <c r="C341" s="32" t="s">
        <v>562</v>
      </c>
      <c r="D341" s="59" t="n">
        <v>209</v>
      </c>
      <c r="E341" s="59" t="n">
        <v>212</v>
      </c>
      <c r="F341" s="68" t="n">
        <f aca="false">IF(E341="","",D341-E341)</f>
        <v>-3</v>
      </c>
      <c r="G341" s="59" t="n">
        <v>289</v>
      </c>
      <c r="H341" s="59" t="n">
        <v>277</v>
      </c>
      <c r="I341" s="68" t="n">
        <f aca="false">IF(H341="","",G341-H341)</f>
        <v>12</v>
      </c>
      <c r="J341" s="40" t="n">
        <f aca="false">IF(OR(D341="",D341+G341=0),"",D341/(D341+G341))</f>
        <v>0.419678714859438</v>
      </c>
      <c r="K341" s="40" t="n">
        <f aca="false">IF(E341="","",E341/(E341+H341))</f>
        <v>0.433537832310838</v>
      </c>
      <c r="L341" s="69" t="n">
        <f aca="false">IF(OR(K341="",J341=""),"",(J341-K341)*100)</f>
        <v>-1.38591174514007</v>
      </c>
      <c r="M341" s="36" t="n">
        <v>4.76472965819998</v>
      </c>
      <c r="N341" s="36" t="n">
        <v>1.24641899187374</v>
      </c>
      <c r="O341" s="36" t="n">
        <f aca="false">SQRT(M341^2+N341^2)</f>
        <v>4.9250592909156</v>
      </c>
      <c r="P341" s="40" t="n">
        <f aca="false">IF(J341="","",MAX(0,J341-1.96*O341/100))</f>
        <v>0.323147552757492</v>
      </c>
      <c r="Q341" s="40" t="n">
        <f aca="false">IF(J341="","",MIN(1,J341+1.96*O341/100))</f>
        <v>0.516209876961383</v>
      </c>
      <c r="R341" s="32" t="str">
        <f aca="false">IF(L341="","",IF(ABS(L341)&lt;=O341,"Yes","No"))</f>
        <v>Yes</v>
      </c>
      <c r="S341" s="32" t="str">
        <f aca="false">IF(L341="","",IF(ABS(L341)&lt;=1.96*O341,"Yes","No"))</f>
        <v>Yes</v>
      </c>
      <c r="T341" s="59" t="n">
        <f aca="false">IF(D341="","",ROUND(SQRT(((D341+G341)*O341/100)^2+(J341*(D341+G341)*0.15591)^2),0))</f>
        <v>41</v>
      </c>
      <c r="U341" s="32"/>
    </row>
    <row r="342" customFormat="false" ht="15" hidden="false" customHeight="false" outlineLevel="0" collapsed="false">
      <c r="A342" s="32" t="s">
        <v>418</v>
      </c>
      <c r="B342" s="32" t="s">
        <v>559</v>
      </c>
      <c r="C342" s="32" t="s">
        <v>563</v>
      </c>
      <c r="D342" s="59" t="n">
        <v>134</v>
      </c>
      <c r="E342" s="59" t="n">
        <v>130</v>
      </c>
      <c r="F342" s="68" t="n">
        <f aca="false">IF(E342="","",D342-E342)</f>
        <v>4</v>
      </c>
      <c r="G342" s="59" t="n">
        <v>162</v>
      </c>
      <c r="H342" s="59" t="n">
        <v>174</v>
      </c>
      <c r="I342" s="68" t="n">
        <f aca="false">IF(H342="","",G342-H342)</f>
        <v>-12</v>
      </c>
      <c r="J342" s="40" t="n">
        <f aca="false">IF(OR(D342="",D342+G342=0),"",D342/(D342+G342))</f>
        <v>0.452702702702703</v>
      </c>
      <c r="K342" s="40" t="n">
        <f aca="false">IF(E342="","",E342/(E342+H342))</f>
        <v>0.427631578947368</v>
      </c>
      <c r="L342" s="69" t="n">
        <f aca="false">IF(OR(K342="",J342=""),"",(J342-K342)*100)</f>
        <v>2.50711237553343</v>
      </c>
      <c r="M342" s="36" t="n">
        <v>4.76472965819998</v>
      </c>
      <c r="N342" s="36" t="n">
        <v>1.24641899187374</v>
      </c>
      <c r="O342" s="36" t="n">
        <f aca="false">SQRT(M342^2+N342^2)</f>
        <v>4.9250592909156</v>
      </c>
      <c r="P342" s="40" t="n">
        <f aca="false">IF(J342="","",MAX(0,J342-1.96*O342/100))</f>
        <v>0.356171540600757</v>
      </c>
      <c r="Q342" s="40" t="n">
        <f aca="false">IF(J342="","",MIN(1,J342+1.96*O342/100))</f>
        <v>0.549233864804648</v>
      </c>
      <c r="R342" s="32" t="str">
        <f aca="false">IF(L342="","",IF(ABS(L342)&lt;=O342,"Yes","No"))</f>
        <v>Yes</v>
      </c>
      <c r="S342" s="32" t="str">
        <f aca="false">IF(L342="","",IF(ABS(L342)&lt;=1.96*O342,"Yes","No"))</f>
        <v>Yes</v>
      </c>
      <c r="T342" s="59" t="n">
        <f aca="false">IF(D342="","",ROUND(SQRT(((D342+G342)*O342/100)^2+(J342*(D342+G342)*0.15591)^2),0))</f>
        <v>25</v>
      </c>
      <c r="U342" s="32"/>
    </row>
    <row r="343" customFormat="false" ht="15" hidden="false" customHeight="false" outlineLevel="0" collapsed="false">
      <c r="A343" s="32" t="s">
        <v>418</v>
      </c>
      <c r="B343" s="32" t="s">
        <v>564</v>
      </c>
      <c r="C343" s="32" t="s">
        <v>565</v>
      </c>
      <c r="D343" s="59" t="n">
        <v>439</v>
      </c>
      <c r="E343" s="59" t="n">
        <v>407</v>
      </c>
      <c r="F343" s="68" t="n">
        <f aca="false">IF(E343="","",D343-E343)</f>
        <v>32</v>
      </c>
      <c r="G343" s="59" t="n">
        <v>715</v>
      </c>
      <c r="H343" s="59" t="n">
        <v>759</v>
      </c>
      <c r="I343" s="68" t="n">
        <f aca="false">IF(H343="","",G343-H343)</f>
        <v>-44</v>
      </c>
      <c r="J343" s="40" t="n">
        <f aca="false">IF(OR(D343="",D343+G343=0),"",D343/(D343+G343))</f>
        <v>0.380415944540728</v>
      </c>
      <c r="K343" s="40" t="n">
        <f aca="false">IF(E343="","",E343/(E343+H343))</f>
        <v>0.349056603773585</v>
      </c>
      <c r="L343" s="69" t="n">
        <f aca="false">IF(OR(K343="",J343=""),"",(J343-K343)*100)</f>
        <v>3.1359340767143</v>
      </c>
      <c r="M343" s="36" t="n">
        <v>3.72127001395338</v>
      </c>
      <c r="N343" s="36" t="n">
        <v>1.24641899187374</v>
      </c>
      <c r="O343" s="36" t="n">
        <f aca="false">SQRT(M343^2+N343^2)</f>
        <v>3.92446312507229</v>
      </c>
      <c r="P343" s="40" t="n">
        <f aca="false">IF(J343="","",MAX(0,J343-1.96*O343/100))</f>
        <v>0.303496467289311</v>
      </c>
      <c r="Q343" s="40" t="n">
        <f aca="false">IF(J343="","",MIN(1,J343+1.96*O343/100))</f>
        <v>0.457335421792145</v>
      </c>
      <c r="R343" s="32" t="str">
        <f aca="false">IF(L343="","",IF(ABS(L343)&lt;=O343,"Yes","No"))</f>
        <v>Yes</v>
      </c>
      <c r="S343" s="32" t="str">
        <f aca="false">IF(L343="","",IF(ABS(L343)&lt;=1.96*O343,"Yes","No"))</f>
        <v>Yes</v>
      </c>
      <c r="T343" s="59" t="n">
        <f aca="false">IF(D343="","",ROUND(SQRT(((D343+G343)*O343/100)^2+(J343*(D343+G343)*0.09175)^2),0))</f>
        <v>61</v>
      </c>
      <c r="U343" s="32"/>
    </row>
    <row r="344" customFormat="false" ht="15" hidden="false" customHeight="false" outlineLevel="0" collapsed="false">
      <c r="A344" s="32" t="s">
        <v>418</v>
      </c>
      <c r="B344" s="32" t="s">
        <v>564</v>
      </c>
      <c r="C344" s="32" t="s">
        <v>566</v>
      </c>
      <c r="D344" s="59" t="n">
        <v>355</v>
      </c>
      <c r="E344" s="59" t="n">
        <v>348</v>
      </c>
      <c r="F344" s="68" t="n">
        <f aca="false">IF(E344="","",D344-E344)</f>
        <v>7</v>
      </c>
      <c r="G344" s="59" t="n">
        <v>592</v>
      </c>
      <c r="H344" s="59" t="n">
        <v>591</v>
      </c>
      <c r="I344" s="68" t="n">
        <f aca="false">IF(H344="","",G344-H344)</f>
        <v>1</v>
      </c>
      <c r="J344" s="40" t="n">
        <f aca="false">IF(OR(D344="",D344+G344=0),"",D344/(D344+G344))</f>
        <v>0.374868004223865</v>
      </c>
      <c r="K344" s="40" t="n">
        <f aca="false">IF(E344="","",E344/(E344+H344))</f>
        <v>0.370607028753994</v>
      </c>
      <c r="L344" s="69" t="n">
        <f aca="false">IF(OR(K344="",J344=""),"",(J344-K344)*100)</f>
        <v>0.426097546987125</v>
      </c>
      <c r="M344" s="36" t="n">
        <v>3.72127001395338</v>
      </c>
      <c r="N344" s="36" t="n">
        <v>1.24641899187374</v>
      </c>
      <c r="O344" s="36" t="n">
        <f aca="false">SQRT(M344^2+N344^2)</f>
        <v>3.92446312507229</v>
      </c>
      <c r="P344" s="40" t="n">
        <f aca="false">IF(J344="","",MAX(0,J344-1.96*O344/100))</f>
        <v>0.297948526972448</v>
      </c>
      <c r="Q344" s="40" t="n">
        <f aca="false">IF(J344="","",MIN(1,J344+1.96*O344/100))</f>
        <v>0.451787481475282</v>
      </c>
      <c r="R344" s="32" t="str">
        <f aca="false">IF(L344="","",IF(ABS(L344)&lt;=O344,"Yes","No"))</f>
        <v>Yes</v>
      </c>
      <c r="S344" s="32" t="str">
        <f aca="false">IF(L344="","",IF(ABS(L344)&lt;=1.96*O344,"Yes","No"))</f>
        <v>Yes</v>
      </c>
      <c r="T344" s="59" t="n">
        <f aca="false">IF(D344="","",ROUND(SQRT(((D344+G344)*O344/100)^2+(J344*(D344+G344)*0.09175)^2),0))</f>
        <v>49</v>
      </c>
      <c r="U344" s="32"/>
    </row>
    <row r="345" customFormat="false" ht="15" hidden="false" customHeight="false" outlineLevel="0" collapsed="false">
      <c r="A345" s="32" t="s">
        <v>418</v>
      </c>
      <c r="B345" s="32" t="s">
        <v>564</v>
      </c>
      <c r="C345" s="32" t="s">
        <v>567</v>
      </c>
      <c r="D345" s="59" t="n">
        <v>274</v>
      </c>
      <c r="E345" s="59" t="n">
        <v>300</v>
      </c>
      <c r="F345" s="68" t="n">
        <f aca="false">IF(E345="","",D345-E345)</f>
        <v>-26</v>
      </c>
      <c r="G345" s="59" t="n">
        <v>559</v>
      </c>
      <c r="H345" s="59" t="n">
        <v>570</v>
      </c>
      <c r="I345" s="68" t="n">
        <f aca="false">IF(H345="","",G345-H345)</f>
        <v>-11</v>
      </c>
      <c r="J345" s="40" t="n">
        <f aca="false">IF(OR(D345="",D345+G345=0),"",D345/(D345+G345))</f>
        <v>0.328931572629052</v>
      </c>
      <c r="K345" s="40" t="n">
        <f aca="false">IF(E345="","",E345/(E345+H345))</f>
        <v>0.344827586206897</v>
      </c>
      <c r="L345" s="69" t="n">
        <f aca="false">IF(OR(K345="",J345=""),"",(J345-K345)*100)</f>
        <v>-1.5896013577845</v>
      </c>
      <c r="M345" s="36" t="n">
        <v>3.72127001395338</v>
      </c>
      <c r="N345" s="36" t="n">
        <v>1.24641899187374</v>
      </c>
      <c r="O345" s="36" t="n">
        <f aca="false">SQRT(M345^2+N345^2)</f>
        <v>3.92446312507229</v>
      </c>
      <c r="P345" s="40" t="n">
        <f aca="false">IF(J345="","",MAX(0,J345-1.96*O345/100))</f>
        <v>0.252012095377635</v>
      </c>
      <c r="Q345" s="40" t="n">
        <f aca="false">IF(J345="","",MIN(1,J345+1.96*O345/100))</f>
        <v>0.405851049880469</v>
      </c>
      <c r="R345" s="32" t="str">
        <f aca="false">IF(L345="","",IF(ABS(L345)&lt;=O345,"Yes","No"))</f>
        <v>Yes</v>
      </c>
      <c r="S345" s="32" t="str">
        <f aca="false">IF(L345="","",IF(ABS(L345)&lt;=1.96*O345,"Yes","No"))</f>
        <v>Yes</v>
      </c>
      <c r="T345" s="59" t="n">
        <f aca="false">IF(D345="","",ROUND(SQRT(((D345+G345)*O345/100)^2+(J345*(D345+G345)*0.09175)^2),0))</f>
        <v>41</v>
      </c>
      <c r="U345" s="32"/>
    </row>
    <row r="346" customFormat="false" ht="15" hidden="false" customHeight="false" outlineLevel="0" collapsed="false">
      <c r="A346" s="32" t="s">
        <v>418</v>
      </c>
      <c r="B346" s="32" t="s">
        <v>564</v>
      </c>
      <c r="C346" s="32" t="s">
        <v>568</v>
      </c>
      <c r="D346" s="59" t="n">
        <v>329</v>
      </c>
      <c r="E346" s="59" t="n">
        <v>313</v>
      </c>
      <c r="F346" s="68" t="n">
        <f aca="false">IF(E346="","",D346-E346)</f>
        <v>16</v>
      </c>
      <c r="G346" s="59" t="n">
        <v>598</v>
      </c>
      <c r="H346" s="59" t="n">
        <v>600</v>
      </c>
      <c r="I346" s="68" t="n">
        <f aca="false">IF(H346="","",G346-H346)</f>
        <v>-2</v>
      </c>
      <c r="J346" s="40" t="n">
        <f aca="false">IF(OR(D346="",D346+G346=0),"",D346/(D346+G346))</f>
        <v>0.354908306364617</v>
      </c>
      <c r="K346" s="40" t="n">
        <f aca="false">IF(E346="","",E346/(E346+H346))</f>
        <v>0.342825848849945</v>
      </c>
      <c r="L346" s="69" t="n">
        <f aca="false">IF(OR(K346="",J346=""),"",(J346-K346)*100)</f>
        <v>1.20824575146719</v>
      </c>
      <c r="M346" s="36" t="n">
        <v>3.72127001395338</v>
      </c>
      <c r="N346" s="36" t="n">
        <v>1.24641899187374</v>
      </c>
      <c r="O346" s="36" t="n">
        <f aca="false">SQRT(M346^2+N346^2)</f>
        <v>3.92446312507229</v>
      </c>
      <c r="P346" s="40" t="n">
        <f aca="false">IF(J346="","",MAX(0,J346-1.96*O346/100))</f>
        <v>0.2779888291132</v>
      </c>
      <c r="Q346" s="40" t="n">
        <f aca="false">IF(J346="","",MIN(1,J346+1.96*O346/100))</f>
        <v>0.431827783616034</v>
      </c>
      <c r="R346" s="32" t="str">
        <f aca="false">IF(L346="","",IF(ABS(L346)&lt;=O346,"Yes","No"))</f>
        <v>Yes</v>
      </c>
      <c r="S346" s="32" t="str">
        <f aca="false">IF(L346="","",IF(ABS(L346)&lt;=1.96*O346,"Yes","No"))</f>
        <v>Yes</v>
      </c>
      <c r="T346" s="59" t="n">
        <f aca="false">IF(D346="","",ROUND(SQRT(((D346+G346)*O346/100)^2+(J346*(D346+G346)*0.09175)^2),0))</f>
        <v>47</v>
      </c>
      <c r="U346" s="32"/>
    </row>
    <row r="347" customFormat="false" ht="15" hidden="false" customHeight="false" outlineLevel="0" collapsed="false">
      <c r="A347" s="32" t="s">
        <v>418</v>
      </c>
      <c r="B347" s="32" t="s">
        <v>569</v>
      </c>
      <c r="C347" s="32" t="s">
        <v>570</v>
      </c>
      <c r="D347" s="59" t="n">
        <v>92</v>
      </c>
      <c r="E347" s="59" t="n">
        <v>82</v>
      </c>
      <c r="F347" s="68" t="n">
        <f aca="false">IF(E347="","",D347-E347)</f>
        <v>10</v>
      </c>
      <c r="G347" s="59" t="n">
        <v>171</v>
      </c>
      <c r="H347" s="59" t="n">
        <v>171</v>
      </c>
      <c r="I347" s="68" t="n">
        <f aca="false">IF(H347="","",G347-H347)</f>
        <v>0</v>
      </c>
      <c r="J347" s="40" t="n">
        <f aca="false">IF(OR(D347="",D347+G347=0),"",D347/(D347+G347))</f>
        <v>0.349809885931559</v>
      </c>
      <c r="K347" s="40" t="n">
        <f aca="false">IF(E347="","",E347/(E347+H347))</f>
        <v>0.324110671936759</v>
      </c>
      <c r="L347" s="69" t="n">
        <f aca="false">IF(OR(K347="",J347=""),"",(J347-K347)*100)</f>
        <v>2.56992139948</v>
      </c>
      <c r="M347" s="36" t="n">
        <v>4.76472965819998</v>
      </c>
      <c r="N347" s="36" t="n">
        <v>1.24641899187374</v>
      </c>
      <c r="O347" s="36" t="n">
        <f aca="false">SQRT(M347^2+N347^2)</f>
        <v>4.9250592909156</v>
      </c>
      <c r="P347" s="40" t="n">
        <f aca="false">IF(J347="","",MAX(0,J347-1.96*O347/100))</f>
        <v>0.253278723829613</v>
      </c>
      <c r="Q347" s="40" t="n">
        <f aca="false">IF(J347="","",MIN(1,J347+1.96*O347/100))</f>
        <v>0.446341048033505</v>
      </c>
      <c r="R347" s="32" t="str">
        <f aca="false">IF(L347="","",IF(ABS(L347)&lt;=O347,"Yes","No"))</f>
        <v>Yes</v>
      </c>
      <c r="S347" s="32" t="str">
        <f aca="false">IF(L347="","",IF(ABS(L347)&lt;=1.96*O347,"Yes","No"))</f>
        <v>Yes</v>
      </c>
      <c r="T347" s="59" t="n">
        <f aca="false">IF(D347="","",ROUND(SQRT(((D347+G347)*O347/100)^2+(J347*(D347+G347)*0.15591)^2),0))</f>
        <v>19</v>
      </c>
      <c r="U347" s="32"/>
    </row>
    <row r="348" customFormat="false" ht="15" hidden="false" customHeight="false" outlineLevel="0" collapsed="false">
      <c r="A348" s="32" t="s">
        <v>418</v>
      </c>
      <c r="B348" s="32" t="s">
        <v>571</v>
      </c>
      <c r="C348" s="32" t="s">
        <v>572</v>
      </c>
      <c r="D348" s="59" t="n">
        <v>364</v>
      </c>
      <c r="E348" s="59" t="n">
        <v>331</v>
      </c>
      <c r="F348" s="68" t="n">
        <f aca="false">IF(E348="","",D348-E348)</f>
        <v>33</v>
      </c>
      <c r="G348" s="59" t="n">
        <v>523</v>
      </c>
      <c r="H348" s="59" t="n">
        <v>571</v>
      </c>
      <c r="I348" s="68" t="n">
        <f aca="false">IF(H348="","",G348-H348)</f>
        <v>-48</v>
      </c>
      <c r="J348" s="40" t="n">
        <f aca="false">IF(OR(D348="",D348+G348=0),"",D348/(D348+G348))</f>
        <v>0.410372040586246</v>
      </c>
      <c r="K348" s="40" t="n">
        <f aca="false">IF(E348="","",E348/(E348+H348))</f>
        <v>0.366962305986696</v>
      </c>
      <c r="L348" s="69" t="n">
        <f aca="false">IF(OR(K348="",J348=""),"",(J348-K348)*100)</f>
        <v>4.34097345995496</v>
      </c>
      <c r="M348" s="36" t="n">
        <v>3.72127001395338</v>
      </c>
      <c r="N348" s="36" t="n">
        <v>1.24641899187374</v>
      </c>
      <c r="O348" s="36" t="n">
        <f aca="false">SQRT(M348^2+N348^2)</f>
        <v>3.92446312507229</v>
      </c>
      <c r="P348" s="40" t="n">
        <f aca="false">IF(J348="","",MAX(0,J348-1.96*O348/100))</f>
        <v>0.333452563334829</v>
      </c>
      <c r="Q348" s="40" t="n">
        <f aca="false">IF(J348="","",MIN(1,J348+1.96*O348/100))</f>
        <v>0.487291517837663</v>
      </c>
      <c r="R348" s="32" t="str">
        <f aca="false">IF(L348="","",IF(ABS(L348)&lt;=O348,"Yes","No"))</f>
        <v>No</v>
      </c>
      <c r="S348" s="32" t="str">
        <f aca="false">IF(L348="","",IF(ABS(L348)&lt;=1.96*O348,"Yes","No"))</f>
        <v>Yes</v>
      </c>
      <c r="T348" s="59" t="n">
        <f aca="false">IF(D348="","",ROUND(SQRT(((D348+G348)*O348/100)^2+(J348*(D348+G348)*0.09175)^2),0))</f>
        <v>48</v>
      </c>
      <c r="U348" s="32"/>
    </row>
    <row r="349" customFormat="false" ht="15" hidden="false" customHeight="false" outlineLevel="0" collapsed="false">
      <c r="A349" s="32" t="s">
        <v>418</v>
      </c>
      <c r="B349" s="32" t="s">
        <v>573</v>
      </c>
      <c r="C349" s="32" t="s">
        <v>574</v>
      </c>
      <c r="D349" s="59" t="n">
        <v>224</v>
      </c>
      <c r="E349" s="59" t="n">
        <v>212</v>
      </c>
      <c r="F349" s="68" t="n">
        <f aca="false">IF(E349="","",D349-E349)</f>
        <v>12</v>
      </c>
      <c r="G349" s="59" t="n">
        <v>301</v>
      </c>
      <c r="H349" s="59" t="n">
        <v>308</v>
      </c>
      <c r="I349" s="68" t="n">
        <f aca="false">IF(H349="","",G349-H349)</f>
        <v>-7</v>
      </c>
      <c r="J349" s="40" t="n">
        <f aca="false">IF(OR(D349="",D349+G349=0),"",D349/(D349+G349))</f>
        <v>0.426666666666667</v>
      </c>
      <c r="K349" s="40" t="n">
        <f aca="false">IF(E349="","",E349/(E349+H349))</f>
        <v>0.407692307692308</v>
      </c>
      <c r="L349" s="69" t="n">
        <f aca="false">IF(OR(K349="",J349=""),"",(J349-K349)*100)</f>
        <v>1.8974358974359</v>
      </c>
      <c r="M349" s="36" t="n">
        <v>4.76472965819998</v>
      </c>
      <c r="N349" s="36" t="n">
        <v>1.24641899187374</v>
      </c>
      <c r="O349" s="36" t="n">
        <f aca="false">SQRT(M349^2+N349^2)</f>
        <v>4.9250592909156</v>
      </c>
      <c r="P349" s="40" t="n">
        <f aca="false">IF(J349="","",MAX(0,J349-1.96*O349/100))</f>
        <v>0.330135504564721</v>
      </c>
      <c r="Q349" s="40" t="n">
        <f aca="false">IF(J349="","",MIN(1,J349+1.96*O349/100))</f>
        <v>0.523197828768612</v>
      </c>
      <c r="R349" s="32" t="str">
        <f aca="false">IF(L349="","",IF(ABS(L349)&lt;=O349,"Yes","No"))</f>
        <v>Yes</v>
      </c>
      <c r="S349" s="32" t="str">
        <f aca="false">IF(L349="","",IF(ABS(L349)&lt;=1.96*O349,"Yes","No"))</f>
        <v>Yes</v>
      </c>
      <c r="T349" s="59" t="n">
        <f aca="false">IF(D349="","",ROUND(SQRT(((D349+G349)*O349/100)^2+(J349*(D349+G349)*0.15591)^2),0))</f>
        <v>43</v>
      </c>
      <c r="U349" s="32"/>
    </row>
    <row r="350" customFormat="false" ht="15" hidden="false" customHeight="false" outlineLevel="0" collapsed="false">
      <c r="A350" s="32" t="s">
        <v>418</v>
      </c>
      <c r="B350" s="32" t="s">
        <v>575</v>
      </c>
      <c r="C350" s="32" t="s">
        <v>576</v>
      </c>
      <c r="D350" s="59" t="n">
        <v>283</v>
      </c>
      <c r="E350" s="59" t="n">
        <v>272</v>
      </c>
      <c r="F350" s="68" t="n">
        <f aca="false">IF(E350="","",D350-E350)</f>
        <v>11</v>
      </c>
      <c r="G350" s="59" t="n">
        <v>404</v>
      </c>
      <c r="H350" s="59" t="n">
        <v>400</v>
      </c>
      <c r="I350" s="68" t="n">
        <f aca="false">IF(H350="","",G350-H350)</f>
        <v>4</v>
      </c>
      <c r="J350" s="40" t="n">
        <f aca="false">IF(OR(D350="",D350+G350=0),"",D350/(D350+G350))</f>
        <v>0.41193595342067</v>
      </c>
      <c r="K350" s="40" t="n">
        <f aca="false">IF(E350="","",E350/(E350+H350))</f>
        <v>0.404761904761905</v>
      </c>
      <c r="L350" s="69" t="n">
        <f aca="false">IF(OR(K350="",J350=""),"",(J350-K350)*100)</f>
        <v>0.717404865876481</v>
      </c>
      <c r="M350" s="36" t="n">
        <v>4.76472965819998</v>
      </c>
      <c r="N350" s="36" t="n">
        <v>1.24641899187374</v>
      </c>
      <c r="O350" s="36" t="n">
        <f aca="false">SQRT(M350^2+N350^2)</f>
        <v>4.9250592909156</v>
      </c>
      <c r="P350" s="40" t="n">
        <f aca="false">IF(J350="","",MAX(0,J350-1.96*O350/100))</f>
        <v>0.315404791318724</v>
      </c>
      <c r="Q350" s="40" t="n">
        <f aca="false">IF(J350="","",MIN(1,J350+1.96*O350/100))</f>
        <v>0.508467115522615</v>
      </c>
      <c r="R350" s="32" t="str">
        <f aca="false">IF(L350="","",IF(ABS(L350)&lt;=O350,"Yes","No"))</f>
        <v>Yes</v>
      </c>
      <c r="S350" s="32" t="str">
        <f aca="false">IF(L350="","",IF(ABS(L350)&lt;=1.96*O350,"Yes","No"))</f>
        <v>Yes</v>
      </c>
      <c r="T350" s="59" t="n">
        <f aca="false">IF(D350="","",ROUND(SQRT(((D350+G350)*O350/100)^2+(J350*(D350+G350)*0.15591)^2),0))</f>
        <v>56</v>
      </c>
      <c r="U350" s="32"/>
    </row>
    <row r="351" customFormat="false" ht="15" hidden="false" customHeight="false" outlineLevel="0" collapsed="false">
      <c r="A351" s="32" t="s">
        <v>418</v>
      </c>
      <c r="B351" s="32" t="s">
        <v>577</v>
      </c>
      <c r="C351" s="32" t="s">
        <v>578</v>
      </c>
      <c r="D351" s="59" t="n">
        <v>311</v>
      </c>
      <c r="E351" s="59" t="n">
        <v>276</v>
      </c>
      <c r="F351" s="68" t="n">
        <f aca="false">IF(E351="","",D351-E351)</f>
        <v>35</v>
      </c>
      <c r="G351" s="59" t="n">
        <v>701</v>
      </c>
      <c r="H351" s="59" t="n">
        <v>722</v>
      </c>
      <c r="I351" s="68" t="n">
        <f aca="false">IF(H351="","",G351-H351)</f>
        <v>-21</v>
      </c>
      <c r="J351" s="40" t="n">
        <f aca="false">IF(OR(D351="",D351+G351=0),"",D351/(D351+G351))</f>
        <v>0.307312252964427</v>
      </c>
      <c r="K351" s="40" t="n">
        <f aca="false">IF(E351="","",E351/(E351+H351))</f>
        <v>0.276553106212425</v>
      </c>
      <c r="L351" s="69" t="n">
        <f aca="false">IF(OR(K351="",J351=""),"",(J351-K351)*100)</f>
        <v>3.0759146752002</v>
      </c>
      <c r="M351" s="36" t="n">
        <v>3.72127001395338</v>
      </c>
      <c r="N351" s="36" t="n">
        <v>1.24641899187374</v>
      </c>
      <c r="O351" s="36" t="n">
        <f aca="false">SQRT(M351^2+N351^2)</f>
        <v>3.92446312507229</v>
      </c>
      <c r="P351" s="40" t="n">
        <f aca="false">IF(J351="","",MAX(0,J351-1.96*O351/100))</f>
        <v>0.23039277571301</v>
      </c>
      <c r="Q351" s="40" t="n">
        <f aca="false">IF(J351="","",MIN(1,J351+1.96*O351/100))</f>
        <v>0.384231730215844</v>
      </c>
      <c r="R351" s="32" t="str">
        <f aca="false">IF(L351="","",IF(ABS(L351)&lt;=O351,"Yes","No"))</f>
        <v>Yes</v>
      </c>
      <c r="S351" s="32" t="str">
        <f aca="false">IF(L351="","",IF(ABS(L351)&lt;=1.96*O351,"Yes","No"))</f>
        <v>Yes</v>
      </c>
      <c r="T351" s="59" t="n">
        <f aca="false">IF(D351="","",ROUND(SQRT(((D351+G351)*O351/100)^2+(J351*(D351+G351)*0.09175)^2),0))</f>
        <v>49</v>
      </c>
      <c r="U351" s="32"/>
    </row>
    <row r="352" customFormat="false" ht="15" hidden="false" customHeight="false" outlineLevel="0" collapsed="false">
      <c r="A352" s="32" t="s">
        <v>418</v>
      </c>
      <c r="B352" s="32" t="s">
        <v>577</v>
      </c>
      <c r="C352" s="32" t="s">
        <v>579</v>
      </c>
      <c r="D352" s="59" t="n">
        <v>240</v>
      </c>
      <c r="E352" s="59" t="n">
        <v>227</v>
      </c>
      <c r="F352" s="68" t="n">
        <f aca="false">IF(E352="","",D352-E352)</f>
        <v>13</v>
      </c>
      <c r="G352" s="59" t="n">
        <v>462</v>
      </c>
      <c r="H352" s="59" t="n">
        <v>473</v>
      </c>
      <c r="I352" s="68" t="n">
        <f aca="false">IF(H352="","",G352-H352)</f>
        <v>-11</v>
      </c>
      <c r="J352" s="40" t="n">
        <f aca="false">IF(OR(D352="",D352+G352=0),"",D352/(D352+G352))</f>
        <v>0.341880341880342</v>
      </c>
      <c r="K352" s="40" t="n">
        <f aca="false">IF(E352="","",E352/(E352+H352))</f>
        <v>0.324285714285714</v>
      </c>
      <c r="L352" s="69" t="n">
        <f aca="false">IF(OR(K352="",J352=""),"",(J352-K352)*100)</f>
        <v>1.75946275946276</v>
      </c>
      <c r="M352" s="36" t="n">
        <v>4.76472965819998</v>
      </c>
      <c r="N352" s="36" t="n">
        <v>1.24641899187374</v>
      </c>
      <c r="O352" s="36" t="n">
        <f aca="false">SQRT(M352^2+N352^2)</f>
        <v>4.9250592909156</v>
      </c>
      <c r="P352" s="40" t="n">
        <f aca="false">IF(J352="","",MAX(0,J352-1.96*O352/100))</f>
        <v>0.245349179778396</v>
      </c>
      <c r="Q352" s="40" t="n">
        <f aca="false">IF(J352="","",MIN(1,J352+1.96*O352/100))</f>
        <v>0.438411503982288</v>
      </c>
      <c r="R352" s="32" t="str">
        <f aca="false">IF(L352="","",IF(ABS(L352)&lt;=O352,"Yes","No"))</f>
        <v>Yes</v>
      </c>
      <c r="S352" s="32" t="str">
        <f aca="false">IF(L352="","",IF(ABS(L352)&lt;=1.96*O352,"Yes","No"))</f>
        <v>Yes</v>
      </c>
      <c r="T352" s="59" t="n">
        <f aca="false">IF(D352="","",ROUND(SQRT(((D352+G352)*O352/100)^2+(J352*(D352+G352)*0.15591)^2),0))</f>
        <v>51</v>
      </c>
      <c r="U352" s="32"/>
    </row>
    <row r="353" customFormat="false" ht="15" hidden="false" customHeight="false" outlineLevel="0" collapsed="false">
      <c r="A353" s="32" t="s">
        <v>418</v>
      </c>
      <c r="B353" s="32" t="s">
        <v>577</v>
      </c>
      <c r="C353" s="32" t="s">
        <v>580</v>
      </c>
      <c r="D353" s="59" t="n">
        <v>202</v>
      </c>
      <c r="E353" s="59" t="n">
        <v>171</v>
      </c>
      <c r="F353" s="68" t="n">
        <f aca="false">IF(E353="","",D353-E353)</f>
        <v>31</v>
      </c>
      <c r="G353" s="59" t="n">
        <v>440</v>
      </c>
      <c r="H353" s="59" t="n">
        <v>432</v>
      </c>
      <c r="I353" s="68" t="n">
        <f aca="false">IF(H353="","",G353-H353)</f>
        <v>8</v>
      </c>
      <c r="J353" s="40" t="n">
        <f aca="false">IF(OR(D353="",D353+G353=0),"",D353/(D353+G353))</f>
        <v>0.314641744548287</v>
      </c>
      <c r="K353" s="40" t="n">
        <f aca="false">IF(E353="","",E353/(E353+H353))</f>
        <v>0.283582089552239</v>
      </c>
      <c r="L353" s="69" t="n">
        <f aca="false">IF(OR(K353="",J353=""),"",(J353-K353)*100)</f>
        <v>3.10596549960478</v>
      </c>
      <c r="M353" s="36" t="n">
        <v>4.76472965819998</v>
      </c>
      <c r="N353" s="36" t="n">
        <v>1.24641899187374</v>
      </c>
      <c r="O353" s="36" t="n">
        <f aca="false">SQRT(M353^2+N353^2)</f>
        <v>4.9250592909156</v>
      </c>
      <c r="P353" s="40" t="n">
        <f aca="false">IF(J353="","",MAX(0,J353-1.96*O353/100))</f>
        <v>0.218110582446341</v>
      </c>
      <c r="Q353" s="40" t="n">
        <f aca="false">IF(J353="","",MIN(1,J353+1.96*O353/100))</f>
        <v>0.411172906650232</v>
      </c>
      <c r="R353" s="32" t="str">
        <f aca="false">IF(L353="","",IF(ABS(L353)&lt;=O353,"Yes","No"))</f>
        <v>Yes</v>
      </c>
      <c r="S353" s="32" t="str">
        <f aca="false">IF(L353="","",IF(ABS(L353)&lt;=1.96*O353,"Yes","No"))</f>
        <v>Yes</v>
      </c>
      <c r="T353" s="59" t="n">
        <f aca="false">IF(D353="","",ROUND(SQRT(((D353+G353)*O353/100)^2+(J353*(D353+G353)*0.15591)^2),0))</f>
        <v>45</v>
      </c>
      <c r="U353" s="32"/>
    </row>
    <row r="354" customFormat="false" ht="15" hidden="false" customHeight="false" outlineLevel="0" collapsed="false">
      <c r="A354" s="32" t="s">
        <v>418</v>
      </c>
      <c r="B354" s="32" t="s">
        <v>577</v>
      </c>
      <c r="C354" s="32" t="s">
        <v>581</v>
      </c>
      <c r="D354" s="59" t="n">
        <v>203</v>
      </c>
      <c r="E354" s="59" t="n">
        <v>197</v>
      </c>
      <c r="F354" s="68" t="n">
        <f aca="false">IF(E354="","",D354-E354)</f>
        <v>6</v>
      </c>
      <c r="G354" s="59" t="n">
        <v>401</v>
      </c>
      <c r="H354" s="59" t="n">
        <v>397</v>
      </c>
      <c r="I354" s="68" t="n">
        <f aca="false">IF(H354="","",G354-H354)</f>
        <v>4</v>
      </c>
      <c r="J354" s="40" t="n">
        <f aca="false">IF(OR(D354="",D354+G354=0),"",D354/(D354+G354))</f>
        <v>0.336092715231788</v>
      </c>
      <c r="K354" s="40" t="n">
        <f aca="false">IF(E354="","",E354/(E354+H354))</f>
        <v>0.331649831649832</v>
      </c>
      <c r="L354" s="69" t="n">
        <f aca="false">IF(OR(K354="",J354=""),"",(J354-K354)*100)</f>
        <v>0.444288358195644</v>
      </c>
      <c r="M354" s="36" t="n">
        <v>4.76472965819998</v>
      </c>
      <c r="N354" s="36" t="n">
        <v>1.24641899187374</v>
      </c>
      <c r="O354" s="36" t="n">
        <f aca="false">SQRT(M354^2+N354^2)</f>
        <v>4.9250592909156</v>
      </c>
      <c r="P354" s="40" t="n">
        <f aca="false">IF(J354="","",MAX(0,J354-1.96*O354/100))</f>
        <v>0.239561553129842</v>
      </c>
      <c r="Q354" s="40" t="n">
        <f aca="false">IF(J354="","",MIN(1,J354+1.96*O354/100))</f>
        <v>0.432623877333734</v>
      </c>
      <c r="R354" s="32" t="str">
        <f aca="false">IF(L354="","",IF(ABS(L354)&lt;=O354,"Yes","No"))</f>
        <v>Yes</v>
      </c>
      <c r="S354" s="32" t="str">
        <f aca="false">IF(L354="","",IF(ABS(L354)&lt;=1.96*O354,"Yes","No"))</f>
        <v>Yes</v>
      </c>
      <c r="T354" s="59" t="n">
        <f aca="false">IF(D354="","",ROUND(SQRT(((D354+G354)*O354/100)^2+(J354*(D354+G354)*0.15591)^2),0))</f>
        <v>43</v>
      </c>
      <c r="U354" s="32"/>
    </row>
    <row r="355" customFormat="false" ht="15" hidden="false" customHeight="false" outlineLevel="0" collapsed="false">
      <c r="A355" s="32" t="s">
        <v>418</v>
      </c>
      <c r="B355" s="32" t="s">
        <v>577</v>
      </c>
      <c r="C355" s="32" t="s">
        <v>582</v>
      </c>
      <c r="D355" s="59" t="n">
        <v>350</v>
      </c>
      <c r="E355" s="59" t="n">
        <v>336</v>
      </c>
      <c r="F355" s="68" t="n">
        <f aca="false">IF(E355="","",D355-E355)</f>
        <v>14</v>
      </c>
      <c r="G355" s="59" t="n">
        <v>594</v>
      </c>
      <c r="H355" s="59" t="n">
        <v>577</v>
      </c>
      <c r="I355" s="68" t="n">
        <f aca="false">IF(H355="","",G355-H355)</f>
        <v>17</v>
      </c>
      <c r="J355" s="40" t="n">
        <f aca="false">IF(OR(D355="",D355+G355=0),"",D355/(D355+G355))</f>
        <v>0.370762711864407</v>
      </c>
      <c r="K355" s="40" t="n">
        <f aca="false">IF(E355="","",E355/(E355+H355))</f>
        <v>0.368017524644031</v>
      </c>
      <c r="L355" s="69" t="n">
        <f aca="false">IF(OR(K355="",J355=""),"",(J355-K355)*100)</f>
        <v>0.274518722037614</v>
      </c>
      <c r="M355" s="36" t="n">
        <v>3.72127001395338</v>
      </c>
      <c r="N355" s="36" t="n">
        <v>1.24641899187374</v>
      </c>
      <c r="O355" s="36" t="n">
        <f aca="false">SQRT(M355^2+N355^2)</f>
        <v>3.92446312507229</v>
      </c>
      <c r="P355" s="40" t="n">
        <f aca="false">IF(J355="","",MAX(0,J355-1.96*O355/100))</f>
        <v>0.29384323461299</v>
      </c>
      <c r="Q355" s="40" t="n">
        <f aca="false">IF(J355="","",MIN(1,J355+1.96*O355/100))</f>
        <v>0.447682189115824</v>
      </c>
      <c r="R355" s="32" t="str">
        <f aca="false">IF(L355="","",IF(ABS(L355)&lt;=O355,"Yes","No"))</f>
        <v>Yes</v>
      </c>
      <c r="S355" s="32" t="str">
        <f aca="false">IF(L355="","",IF(ABS(L355)&lt;=1.96*O355,"Yes","No"))</f>
        <v>Yes</v>
      </c>
      <c r="T355" s="59" t="n">
        <f aca="false">IF(D355="","",ROUND(SQRT(((D355+G355)*O355/100)^2+(J355*(D355+G355)*0.09175)^2),0))</f>
        <v>49</v>
      </c>
      <c r="U355" s="32"/>
    </row>
    <row r="356" customFormat="false" ht="15" hidden="false" customHeight="false" outlineLevel="0" collapsed="false">
      <c r="A356" s="32" t="s">
        <v>418</v>
      </c>
      <c r="B356" s="32" t="s">
        <v>583</v>
      </c>
      <c r="C356" s="32" t="s">
        <v>584</v>
      </c>
      <c r="D356" s="59" t="n">
        <v>1067</v>
      </c>
      <c r="E356" s="59" t="n">
        <v>993</v>
      </c>
      <c r="F356" s="68" t="n">
        <f aca="false">IF(E356="","",D356-E356)</f>
        <v>74</v>
      </c>
      <c r="G356" s="59" t="n">
        <v>1141</v>
      </c>
      <c r="H356" s="59" t="n">
        <v>1180</v>
      </c>
      <c r="I356" s="68" t="n">
        <f aca="false">IF(H356="","",G356-H356)</f>
        <v>-39</v>
      </c>
      <c r="J356" s="40" t="n">
        <f aca="false">IF(OR(D356="",D356+G356=0),"",D356/(D356+G356))</f>
        <v>0.483242753623188</v>
      </c>
      <c r="K356" s="40" t="n">
        <f aca="false">IF(E356="","",E356/(E356+H356))</f>
        <v>0.456971928209848</v>
      </c>
      <c r="L356" s="69" t="n">
        <f aca="false">IF(OR(K356="",J356=""),"",(J356-K356)*100)</f>
        <v>2.62708254133403</v>
      </c>
      <c r="M356" s="36" t="n">
        <v>3.63977796338662</v>
      </c>
      <c r="N356" s="36" t="n">
        <v>1.24641899187374</v>
      </c>
      <c r="O356" s="36" t="n">
        <f aca="false">SQRT(M356^2+N356^2)</f>
        <v>3.84727746933574</v>
      </c>
      <c r="P356" s="40" t="n">
        <f aca="false">IF(J356="","",MAX(0,J356-1.96*O356/100))</f>
        <v>0.407836115224208</v>
      </c>
      <c r="Q356" s="40" t="n">
        <f aca="false">IF(J356="","",MIN(1,J356+1.96*O356/100))</f>
        <v>0.558649392022169</v>
      </c>
      <c r="R356" s="32" t="str">
        <f aca="false">IF(L356="","",IF(ABS(L356)&lt;=O356,"Yes","No"))</f>
        <v>Yes</v>
      </c>
      <c r="S356" s="32" t="str">
        <f aca="false">IF(L356="","",IF(ABS(L356)&lt;=1.96*O356,"Yes","No"))</f>
        <v>Yes</v>
      </c>
      <c r="T356" s="59" t="n">
        <f aca="false">IF(D356="","",ROUND(SQRT(((D356+G356)*O356/100)^2+(J356*(D356+G356)*0.08345)^2),0))</f>
        <v>123</v>
      </c>
      <c r="U356" s="32"/>
    </row>
    <row r="357" customFormat="false" ht="15" hidden="false" customHeight="false" outlineLevel="0" collapsed="false">
      <c r="A357" s="32" t="s">
        <v>418</v>
      </c>
      <c r="B357" s="32" t="s">
        <v>583</v>
      </c>
      <c r="C357" s="32" t="s">
        <v>585</v>
      </c>
      <c r="D357" s="59" t="n">
        <v>348</v>
      </c>
      <c r="E357" s="59"/>
      <c r="F357" s="68" t="str">
        <f aca="false">IF(E357="","",D357-E357)</f>
        <v/>
      </c>
      <c r="G357" s="59" t="n">
        <v>378</v>
      </c>
      <c r="H357" s="59"/>
      <c r="I357" s="68" t="str">
        <f aca="false">IF(H357="","",G357-H357)</f>
        <v/>
      </c>
      <c r="J357" s="40" t="n">
        <f aca="false">IF(OR(D357="",D357+G357=0),"",D357/(D357+G357))</f>
        <v>0.479338842975207</v>
      </c>
      <c r="K357" s="40" t="str">
        <f aca="false">IF(E357="","",E357/(E357+H357))</f>
        <v/>
      </c>
      <c r="L357" s="69" t="str">
        <f aca="false">IF(OR(K357="",J357=""),"",(J357-K357)*100)</f>
        <v/>
      </c>
      <c r="M357" s="36" t="n">
        <v>4.76472965819998</v>
      </c>
      <c r="N357" s="36" t="n">
        <v>1.24641899187374</v>
      </c>
      <c r="O357" s="36" t="n">
        <f aca="false">SQRT(M357^2+N357^2)</f>
        <v>4.9250592909156</v>
      </c>
      <c r="P357" s="40" t="n">
        <f aca="false">IF(J357="","",MAX(0,J357-1.96*O357/100))</f>
        <v>0.382807680873261</v>
      </c>
      <c r="Q357" s="40" t="n">
        <f aca="false">IF(J357="","",MIN(1,J357+1.96*O357/100))</f>
        <v>0.575870005077152</v>
      </c>
      <c r="R357" s="32" t="str">
        <f aca="false">IF(L357="","",IF(ABS(L357)&lt;=O357,"Yes","No"))</f>
        <v/>
      </c>
      <c r="S357" s="32" t="str">
        <f aca="false">IF(L357="","",IF(ABS(L357)&lt;=1.96*O357,"Yes","No"))</f>
        <v/>
      </c>
      <c r="T357" s="59" t="n">
        <f aca="false">IF(D357="","",ROUND(SQRT(((D357+G357)*O357/100)^2+(J357*(D357+G357)*0.15591)^2),0))</f>
        <v>65</v>
      </c>
      <c r="U357" s="32" t="s">
        <v>787</v>
      </c>
    </row>
    <row r="358" customFormat="false" ht="15" hidden="false" customHeight="false" outlineLevel="0" collapsed="false">
      <c r="A358" s="32" t="s">
        <v>418</v>
      </c>
      <c r="B358" s="32" t="s">
        <v>583</v>
      </c>
      <c r="C358" s="32" t="s">
        <v>586</v>
      </c>
      <c r="D358" s="59" t="n">
        <v>836</v>
      </c>
      <c r="E358" s="59" t="n">
        <v>845</v>
      </c>
      <c r="F358" s="68" t="n">
        <f aca="false">IF(E358="","",D358-E358)</f>
        <v>-9</v>
      </c>
      <c r="G358" s="59" t="n">
        <v>947</v>
      </c>
      <c r="H358" s="59" t="n">
        <v>932</v>
      </c>
      <c r="I358" s="68" t="n">
        <f aca="false">IF(H358="","",G358-H358)</f>
        <v>15</v>
      </c>
      <c r="J358" s="40" t="n">
        <f aca="false">IF(OR(D358="",D358+G358=0),"",D358/(D358+G358))</f>
        <v>0.468872686483455</v>
      </c>
      <c r="K358" s="40" t="n">
        <f aca="false">IF(E358="","",E358/(E358+H358))</f>
        <v>0.475520540236353</v>
      </c>
      <c r="L358" s="69" t="n">
        <f aca="false">IF(OR(K358="",J358=""),"",(J358-K358)*100)</f>
        <v>-0.664785375289856</v>
      </c>
      <c r="M358" s="36" t="n">
        <v>3.63977796338662</v>
      </c>
      <c r="N358" s="36" t="n">
        <v>1.24641899187374</v>
      </c>
      <c r="O358" s="36" t="n">
        <f aca="false">SQRT(M358^2+N358^2)</f>
        <v>3.84727746933574</v>
      </c>
      <c r="P358" s="40" t="n">
        <f aca="false">IF(J358="","",MAX(0,J358-1.96*O358/100))</f>
        <v>0.393466048084474</v>
      </c>
      <c r="Q358" s="40" t="n">
        <f aca="false">IF(J358="","",MIN(1,J358+1.96*O358/100))</f>
        <v>0.544279324882435</v>
      </c>
      <c r="R358" s="32" t="str">
        <f aca="false">IF(L358="","",IF(ABS(L358)&lt;=O358,"Yes","No"))</f>
        <v>Yes</v>
      </c>
      <c r="S358" s="32" t="str">
        <f aca="false">IF(L358="","",IF(ABS(L358)&lt;=1.96*O358,"Yes","No"))</f>
        <v>Yes</v>
      </c>
      <c r="T358" s="59" t="n">
        <f aca="false">IF(D358="","",ROUND(SQRT(((D358+G358)*O358/100)^2+(J358*(D358+G358)*0.08345)^2),0))</f>
        <v>98</v>
      </c>
      <c r="U358" s="32"/>
    </row>
    <row r="359" customFormat="false" ht="15" hidden="false" customHeight="false" outlineLevel="0" collapsed="false">
      <c r="A359" s="32" t="s">
        <v>418</v>
      </c>
      <c r="B359" s="32" t="s">
        <v>583</v>
      </c>
      <c r="C359" s="32" t="s">
        <v>587</v>
      </c>
      <c r="D359" s="59" t="n">
        <v>256</v>
      </c>
      <c r="E359" s="59"/>
      <c r="F359" s="68" t="str">
        <f aca="false">IF(E359="","",D359-E359)</f>
        <v/>
      </c>
      <c r="G359" s="59" t="n">
        <v>278</v>
      </c>
      <c r="H359" s="59"/>
      <c r="I359" s="68" t="str">
        <f aca="false">IF(H359="","",G359-H359)</f>
        <v/>
      </c>
      <c r="J359" s="40" t="n">
        <f aca="false">IF(OR(D359="",D359+G359=0),"",D359/(D359+G359))</f>
        <v>0.47940074906367</v>
      </c>
      <c r="K359" s="40" t="str">
        <f aca="false">IF(E359="","",E359/(E359+H359))</f>
        <v/>
      </c>
      <c r="L359" s="69" t="str">
        <f aca="false">IF(OR(K359="",J359=""),"",(J359-K359)*100)</f>
        <v/>
      </c>
      <c r="M359" s="36" t="n">
        <v>4.76472965819998</v>
      </c>
      <c r="N359" s="36" t="n">
        <v>1.24641899187374</v>
      </c>
      <c r="O359" s="36" t="n">
        <f aca="false">SQRT(M359^2+N359^2)</f>
        <v>4.9250592909156</v>
      </c>
      <c r="P359" s="40" t="n">
        <f aca="false">IF(J359="","",MAX(0,J359-1.96*O359/100))</f>
        <v>0.382869586961725</v>
      </c>
      <c r="Q359" s="40" t="n">
        <f aca="false">IF(J359="","",MIN(1,J359+1.96*O359/100))</f>
        <v>0.575931911165616</v>
      </c>
      <c r="R359" s="32" t="str">
        <f aca="false">IF(L359="","",IF(ABS(L359)&lt;=O359,"Yes","No"))</f>
        <v/>
      </c>
      <c r="S359" s="32" t="str">
        <f aca="false">IF(L359="","",IF(ABS(L359)&lt;=1.96*O359,"Yes","No"))</f>
        <v/>
      </c>
      <c r="T359" s="59" t="n">
        <f aca="false">IF(D359="","",ROUND(SQRT(((D359+G359)*O359/100)^2+(J359*(D359+G359)*0.15591)^2),0))</f>
        <v>48</v>
      </c>
      <c r="U359" s="32" t="s">
        <v>787</v>
      </c>
    </row>
    <row r="360" customFormat="false" ht="15" hidden="false" customHeight="false" outlineLevel="0" collapsed="false">
      <c r="A360" s="32" t="s">
        <v>418</v>
      </c>
      <c r="B360" s="32" t="s">
        <v>588</v>
      </c>
      <c r="C360" s="32" t="s">
        <v>589</v>
      </c>
      <c r="D360" s="59" t="n">
        <v>405</v>
      </c>
      <c r="E360" s="59" t="n">
        <v>379</v>
      </c>
      <c r="F360" s="68" t="n">
        <f aca="false">IF(E360="","",D360-E360)</f>
        <v>26</v>
      </c>
      <c r="G360" s="59" t="n">
        <v>591</v>
      </c>
      <c r="H360" s="59" t="n">
        <v>605</v>
      </c>
      <c r="I360" s="68" t="n">
        <f aca="false">IF(H360="","",G360-H360)</f>
        <v>-14</v>
      </c>
      <c r="J360" s="40" t="n">
        <f aca="false">IF(OR(D360="",D360+G360=0),"",D360/(D360+G360))</f>
        <v>0.406626506024096</v>
      </c>
      <c r="K360" s="40" t="n">
        <f aca="false">IF(E360="","",E360/(E360+H360))</f>
        <v>0.385162601626016</v>
      </c>
      <c r="L360" s="69" t="n">
        <f aca="false">IF(OR(K360="",J360=""),"",(J360-K360)*100)</f>
        <v>2.14639043980801</v>
      </c>
      <c r="M360" s="36" t="n">
        <v>3.72127001395338</v>
      </c>
      <c r="N360" s="36" t="n">
        <v>1.24641899187374</v>
      </c>
      <c r="O360" s="36" t="n">
        <f aca="false">SQRT(M360^2+N360^2)</f>
        <v>3.92446312507229</v>
      </c>
      <c r="P360" s="40" t="n">
        <f aca="false">IF(J360="","",MAX(0,J360-1.96*O360/100))</f>
        <v>0.32970702877268</v>
      </c>
      <c r="Q360" s="40" t="n">
        <f aca="false">IF(J360="","",MIN(1,J360+1.96*O360/100))</f>
        <v>0.483545983275513</v>
      </c>
      <c r="R360" s="32" t="str">
        <f aca="false">IF(L360="","",IF(ABS(L360)&lt;=O360,"Yes","No"))</f>
        <v>Yes</v>
      </c>
      <c r="S360" s="32" t="str">
        <f aca="false">IF(L360="","",IF(ABS(L360)&lt;=1.96*O360,"Yes","No"))</f>
        <v>Yes</v>
      </c>
      <c r="T360" s="59" t="n">
        <f aca="false">IF(D360="","",ROUND(SQRT(((D360+G360)*O360/100)^2+(J360*(D360+G360)*0.09175)^2),0))</f>
        <v>54</v>
      </c>
      <c r="U360" s="32"/>
    </row>
    <row r="361" customFormat="false" ht="15" hidden="false" customHeight="false" outlineLevel="0" collapsed="false">
      <c r="A361" s="32" t="s">
        <v>418</v>
      </c>
      <c r="B361" s="32" t="s">
        <v>393</v>
      </c>
      <c r="C361" s="32" t="s">
        <v>590</v>
      </c>
      <c r="D361" s="59" t="n">
        <v>816</v>
      </c>
      <c r="E361" s="59" t="n">
        <v>786</v>
      </c>
      <c r="F361" s="68" t="n">
        <f aca="false">IF(E361="","",D361-E361)</f>
        <v>30</v>
      </c>
      <c r="G361" s="59" t="n">
        <v>1523</v>
      </c>
      <c r="H361" s="59" t="n">
        <v>1523</v>
      </c>
      <c r="I361" s="68" t="n">
        <f aca="false">IF(H361="","",G361-H361)</f>
        <v>0</v>
      </c>
      <c r="J361" s="40" t="n">
        <f aca="false">IF(OR(D361="",D361+G361=0),"",D361/(D361+G361))</f>
        <v>0.348867037195383</v>
      </c>
      <c r="K361" s="40" t="n">
        <f aca="false">IF(E361="","",E361/(E361+H361))</f>
        <v>0.340407102641836</v>
      </c>
      <c r="L361" s="69" t="n">
        <f aca="false">IF(OR(K361="",J361=""),"",(J361-K361)*100)</f>
        <v>0.845993455354638</v>
      </c>
      <c r="M361" s="36" t="n">
        <v>3.63977796338662</v>
      </c>
      <c r="N361" s="36" t="n">
        <v>1.24641899187374</v>
      </c>
      <c r="O361" s="36" t="n">
        <f aca="false">SQRT(M361^2+N361^2)</f>
        <v>3.84727746933574</v>
      </c>
      <c r="P361" s="40" t="n">
        <f aca="false">IF(J361="","",MAX(0,J361-1.96*O361/100))</f>
        <v>0.273460398796402</v>
      </c>
      <c r="Q361" s="40" t="n">
        <f aca="false">IF(J361="","",MIN(1,J361+1.96*O361/100))</f>
        <v>0.424273675594363</v>
      </c>
      <c r="R361" s="32" t="str">
        <f aca="false">IF(L361="","",IF(ABS(L361)&lt;=O361,"Yes","No"))</f>
        <v>Yes</v>
      </c>
      <c r="S361" s="32" t="str">
        <f aca="false">IF(L361="","",IF(ABS(L361)&lt;=1.96*O361,"Yes","No"))</f>
        <v>Yes</v>
      </c>
      <c r="T361" s="59" t="n">
        <f aca="false">IF(D361="","",ROUND(SQRT(((D361+G361)*O361/100)^2+(J361*(D361+G361)*0.08345)^2),0))</f>
        <v>113</v>
      </c>
      <c r="U361" s="32"/>
    </row>
    <row r="362" customFormat="false" ht="15" hidden="false" customHeight="false" outlineLevel="0" collapsed="false">
      <c r="A362" s="32" t="s">
        <v>418</v>
      </c>
      <c r="B362" s="32" t="s">
        <v>393</v>
      </c>
      <c r="C362" s="32" t="s">
        <v>591</v>
      </c>
      <c r="D362" s="59" t="n">
        <v>266</v>
      </c>
      <c r="E362" s="59"/>
      <c r="F362" s="68" t="str">
        <f aca="false">IF(E362="","",D362-E362)</f>
        <v/>
      </c>
      <c r="G362" s="59" t="n">
        <v>446</v>
      </c>
      <c r="H362" s="59"/>
      <c r="I362" s="68" t="str">
        <f aca="false">IF(H362="","",G362-H362)</f>
        <v/>
      </c>
      <c r="J362" s="40" t="n">
        <f aca="false">IF(OR(D362="",D362+G362=0),"",D362/(D362+G362))</f>
        <v>0.373595505617978</v>
      </c>
      <c r="K362" s="40" t="str">
        <f aca="false">IF(E362="","",E362/(E362+H362))</f>
        <v/>
      </c>
      <c r="L362" s="69" t="str">
        <f aca="false">IF(OR(K362="",J362=""),"",(J362-K362)*100)</f>
        <v/>
      </c>
      <c r="M362" s="36" t="n">
        <v>4.76472965819998</v>
      </c>
      <c r="N362" s="36" t="n">
        <v>1.24641899187374</v>
      </c>
      <c r="O362" s="36" t="n">
        <f aca="false">SQRT(M362^2+N362^2)</f>
        <v>4.9250592909156</v>
      </c>
      <c r="P362" s="40" t="n">
        <f aca="false">IF(J362="","",MAX(0,J362-1.96*O362/100))</f>
        <v>0.277064343516032</v>
      </c>
      <c r="Q362" s="40" t="n">
        <f aca="false">IF(J362="","",MIN(1,J362+1.96*O362/100))</f>
        <v>0.470126667719923</v>
      </c>
      <c r="R362" s="32" t="str">
        <f aca="false">IF(L362="","",IF(ABS(L362)&lt;=O362,"Yes","No"))</f>
        <v/>
      </c>
      <c r="S362" s="32" t="str">
        <f aca="false">IF(L362="","",IF(ABS(L362)&lt;=1.96*O362,"Yes","No"))</f>
        <v/>
      </c>
      <c r="T362" s="59" t="n">
        <f aca="false">IF(D362="","",ROUND(SQRT(((D362+G362)*O362/100)^2+(J362*(D362+G362)*0.15591)^2),0))</f>
        <v>54</v>
      </c>
      <c r="U362" s="32" t="s">
        <v>787</v>
      </c>
    </row>
    <row r="363" customFormat="false" ht="15" hidden="false" customHeight="false" outlineLevel="0" collapsed="false">
      <c r="A363" s="32" t="s">
        <v>418</v>
      </c>
      <c r="B363" s="32" t="s">
        <v>593</v>
      </c>
      <c r="C363" s="32" t="s">
        <v>593</v>
      </c>
      <c r="D363" s="59" t="n">
        <v>290</v>
      </c>
      <c r="E363" s="59" t="n">
        <v>249</v>
      </c>
      <c r="F363" s="68" t="n">
        <f aca="false">IF(E363="","",D363-E363)</f>
        <v>41</v>
      </c>
      <c r="G363" s="59" t="n">
        <v>270</v>
      </c>
      <c r="H363" s="59" t="n">
        <v>326</v>
      </c>
      <c r="I363" s="68" t="n">
        <f aca="false">IF(H363="","",G363-H363)</f>
        <v>-56</v>
      </c>
      <c r="J363" s="40" t="n">
        <f aca="false">IF(OR(D363="",D363+G363=0),"",D363/(D363+G363))</f>
        <v>0.517857142857143</v>
      </c>
      <c r="K363" s="40" t="n">
        <f aca="false">IF(E363="","",E363/(E363+H363))</f>
        <v>0.43304347826087</v>
      </c>
      <c r="L363" s="69" t="n">
        <f aca="false">IF(OR(K363="",J363=""),"",(J363-K363)*100)</f>
        <v>8.48136645962733</v>
      </c>
      <c r="M363" s="36" t="n">
        <v>4.76472965819998</v>
      </c>
      <c r="N363" s="36" t="n">
        <v>1.24641899187374</v>
      </c>
      <c r="O363" s="36" t="n">
        <f aca="false">SQRT(M363^2+N363^2)</f>
        <v>4.9250592909156</v>
      </c>
      <c r="P363" s="40" t="n">
        <f aca="false">IF(J363="","",MAX(0,J363-1.96*O363/100))</f>
        <v>0.421325980755197</v>
      </c>
      <c r="Q363" s="40" t="n">
        <f aca="false">IF(J363="","",MIN(1,J363+1.96*O363/100))</f>
        <v>0.614388304959089</v>
      </c>
      <c r="R363" s="32" t="str">
        <f aca="false">IF(L363="","",IF(ABS(L363)&lt;=O363,"Yes","No"))</f>
        <v>No</v>
      </c>
      <c r="S363" s="32" t="str">
        <f aca="false">IF(L363="","",IF(ABS(L363)&lt;=1.96*O363,"Yes","No"))</f>
        <v>Yes</v>
      </c>
      <c r="T363" s="59" t="n">
        <f aca="false">IF(D363="","",ROUND(SQRT(((D363+G363)*O363/100)^2+(J363*(D363+G363)*0.15591)^2),0))</f>
        <v>53</v>
      </c>
      <c r="U363" s="32"/>
    </row>
    <row r="364" customFormat="false" ht="15" hidden="false" customHeight="false" outlineLevel="0" collapsed="false">
      <c r="A364" s="32" t="s">
        <v>418</v>
      </c>
      <c r="B364" s="32" t="s">
        <v>594</v>
      </c>
      <c r="C364" s="32" t="s">
        <v>595</v>
      </c>
      <c r="D364" s="59" t="n">
        <v>504</v>
      </c>
      <c r="E364" s="59" t="n">
        <v>467</v>
      </c>
      <c r="F364" s="68" t="n">
        <f aca="false">IF(E364="","",D364-E364)</f>
        <v>37</v>
      </c>
      <c r="G364" s="59" t="n">
        <v>674</v>
      </c>
      <c r="H364" s="59" t="n">
        <v>684</v>
      </c>
      <c r="I364" s="68" t="n">
        <f aca="false">IF(H364="","",G364-H364)</f>
        <v>-10</v>
      </c>
      <c r="J364" s="40" t="n">
        <f aca="false">IF(OR(D364="",D364+G364=0),"",D364/(D364+G364))</f>
        <v>0.427843803056027</v>
      </c>
      <c r="K364" s="40" t="n">
        <f aca="false">IF(E364="","",E364/(E364+H364))</f>
        <v>0.405734144222415</v>
      </c>
      <c r="L364" s="69" t="n">
        <f aca="false">IF(OR(K364="",J364=""),"",(J364-K364)*100)</f>
        <v>2.21096588336119</v>
      </c>
      <c r="M364" s="36" t="n">
        <v>3.63977796338662</v>
      </c>
      <c r="N364" s="36" t="n">
        <v>1.24641899187374</v>
      </c>
      <c r="O364" s="36" t="n">
        <f aca="false">SQRT(M364^2+N364^2)</f>
        <v>3.84727746933574</v>
      </c>
      <c r="P364" s="40" t="n">
        <f aca="false">IF(J364="","",MAX(0,J364-1.96*O364/100))</f>
        <v>0.352437164657047</v>
      </c>
      <c r="Q364" s="40" t="n">
        <f aca="false">IF(J364="","",MIN(1,J364+1.96*O364/100))</f>
        <v>0.503250441455008</v>
      </c>
      <c r="R364" s="32" t="str">
        <f aca="false">IF(L364="","",IF(ABS(L364)&lt;=O364,"Yes","No"))</f>
        <v>Yes</v>
      </c>
      <c r="S364" s="32" t="str">
        <f aca="false">IF(L364="","",IF(ABS(L364)&lt;=1.96*O364,"Yes","No"))</f>
        <v>Yes</v>
      </c>
      <c r="T364" s="59" t="n">
        <f aca="false">IF(D364="","",ROUND(SQRT(((D364+G364)*O364/100)^2+(J364*(D364+G364)*0.08345)^2),0))</f>
        <v>62</v>
      </c>
      <c r="U364" s="32"/>
    </row>
    <row r="365" customFormat="false" ht="15" hidden="false" customHeight="false" outlineLevel="0" collapsed="false">
      <c r="A365" s="32" t="s">
        <v>418</v>
      </c>
      <c r="B365" s="32" t="s">
        <v>594</v>
      </c>
      <c r="C365" s="32" t="s">
        <v>596</v>
      </c>
      <c r="D365" s="59" t="n">
        <v>414</v>
      </c>
      <c r="E365" s="59" t="n">
        <v>385</v>
      </c>
      <c r="F365" s="68" t="n">
        <f aca="false">IF(E365="","",D365-E365)</f>
        <v>29</v>
      </c>
      <c r="G365" s="59" t="n">
        <v>623</v>
      </c>
      <c r="H365" s="59" t="n">
        <v>656</v>
      </c>
      <c r="I365" s="68" t="n">
        <f aca="false">IF(H365="","",G365-H365)</f>
        <v>-33</v>
      </c>
      <c r="J365" s="40" t="n">
        <f aca="false">IF(OR(D365="",D365+G365=0),"",D365/(D365+G365))</f>
        <v>0.399228543876567</v>
      </c>
      <c r="K365" s="40" t="n">
        <f aca="false">IF(E365="","",E365/(E365+H365))</f>
        <v>0.36983669548511</v>
      </c>
      <c r="L365" s="69" t="n">
        <f aca="false">IF(OR(K365="",J365=""),"",(J365-K365)*100)</f>
        <v>2.93918483914566</v>
      </c>
      <c r="M365" s="36" t="n">
        <v>3.72127001395338</v>
      </c>
      <c r="N365" s="36" t="n">
        <v>1.24641899187374</v>
      </c>
      <c r="O365" s="36" t="n">
        <f aca="false">SQRT(M365^2+N365^2)</f>
        <v>3.92446312507229</v>
      </c>
      <c r="P365" s="40" t="n">
        <f aca="false">IF(J365="","",MAX(0,J365-1.96*O365/100))</f>
        <v>0.32230906662515</v>
      </c>
      <c r="Q365" s="40" t="n">
        <f aca="false">IF(J365="","",MIN(1,J365+1.96*O365/100))</f>
        <v>0.476148021127984</v>
      </c>
      <c r="R365" s="32" t="str">
        <f aca="false">IF(L365="","",IF(ABS(L365)&lt;=O365,"Yes","No"))</f>
        <v>Yes</v>
      </c>
      <c r="S365" s="32" t="str">
        <f aca="false">IF(L365="","",IF(ABS(L365)&lt;=1.96*O365,"Yes","No"))</f>
        <v>Yes</v>
      </c>
      <c r="T365" s="59" t="n">
        <f aca="false">IF(D365="","",ROUND(SQRT(((D365+G365)*O365/100)^2+(J365*(D365+G365)*0.09175)^2),0))</f>
        <v>56</v>
      </c>
      <c r="U365" s="32"/>
    </row>
    <row r="366" customFormat="false" ht="15" hidden="false" customHeight="false" outlineLevel="0" collapsed="false">
      <c r="A366" s="32" t="s">
        <v>418</v>
      </c>
      <c r="B366" s="32" t="s">
        <v>594</v>
      </c>
      <c r="C366" s="32" t="s">
        <v>597</v>
      </c>
      <c r="D366" s="59" t="n">
        <v>608</v>
      </c>
      <c r="E366" s="59" t="n">
        <v>620</v>
      </c>
      <c r="F366" s="68" t="n">
        <f aca="false">IF(E366="","",D366-E366)</f>
        <v>-12</v>
      </c>
      <c r="G366" s="59" t="n">
        <v>681</v>
      </c>
      <c r="H366" s="59" t="n">
        <v>647</v>
      </c>
      <c r="I366" s="68" t="n">
        <f aca="false">IF(H366="","",G366-H366)</f>
        <v>34</v>
      </c>
      <c r="J366" s="40" t="n">
        <f aca="false">IF(OR(D366="",D366+G366=0),"",D366/(D366+G366))</f>
        <v>0.471683475562452</v>
      </c>
      <c r="K366" s="40" t="n">
        <f aca="false">IF(E366="","",E366/(E366+H366))</f>
        <v>0.489344909234412</v>
      </c>
      <c r="L366" s="69" t="n">
        <f aca="false">IF(OR(K366="",J366=""),"",(J366-K366)*100)</f>
        <v>-1.76614336719605</v>
      </c>
      <c r="M366" s="36" t="n">
        <v>3.63977796338662</v>
      </c>
      <c r="N366" s="36" t="n">
        <v>1.24641899187374</v>
      </c>
      <c r="O366" s="36" t="n">
        <f aca="false">SQRT(M366^2+N366^2)</f>
        <v>3.84727746933574</v>
      </c>
      <c r="P366" s="40" t="n">
        <f aca="false">IF(J366="","",MAX(0,J366-1.96*O366/100))</f>
        <v>0.396276837163471</v>
      </c>
      <c r="Q366" s="40" t="n">
        <f aca="false">IF(J366="","",MIN(1,J366+1.96*O366/100))</f>
        <v>0.547090113961432</v>
      </c>
      <c r="R366" s="32" t="str">
        <f aca="false">IF(L366="","",IF(ABS(L366)&lt;=O366,"Yes","No"))</f>
        <v>Yes</v>
      </c>
      <c r="S366" s="32" t="str">
        <f aca="false">IF(L366="","",IF(ABS(L366)&lt;=1.96*O366,"Yes","No"))</f>
        <v>Yes</v>
      </c>
      <c r="T366" s="59" t="n">
        <f aca="false">IF(D366="","",ROUND(SQRT(((D366+G366)*O366/100)^2+(J366*(D366+G366)*0.08345)^2),0))</f>
        <v>71</v>
      </c>
      <c r="U366" s="32"/>
    </row>
    <row r="367" customFormat="false" ht="15" hidden="false" customHeight="false" outlineLevel="0" collapsed="false">
      <c r="A367" s="32" t="s">
        <v>418</v>
      </c>
      <c r="B367" s="32" t="s">
        <v>594</v>
      </c>
      <c r="C367" s="32" t="s">
        <v>598</v>
      </c>
      <c r="D367" s="59" t="n">
        <v>300</v>
      </c>
      <c r="E367" s="59" t="n">
        <v>295</v>
      </c>
      <c r="F367" s="68" t="n">
        <f aca="false">IF(E367="","",D367-E367)</f>
        <v>5</v>
      </c>
      <c r="G367" s="59" t="n">
        <v>390</v>
      </c>
      <c r="H367" s="59" t="n">
        <v>392</v>
      </c>
      <c r="I367" s="68" t="n">
        <f aca="false">IF(H367="","",G367-H367)</f>
        <v>-2</v>
      </c>
      <c r="J367" s="40" t="n">
        <f aca="false">IF(OR(D367="",D367+G367=0),"",D367/(D367+G367))</f>
        <v>0.434782608695652</v>
      </c>
      <c r="K367" s="40" t="n">
        <f aca="false">IF(E367="","",E367/(E367+H367))</f>
        <v>0.429403202328967</v>
      </c>
      <c r="L367" s="69" t="n">
        <f aca="false">IF(OR(K367="",J367=""),"",(J367-K367)*100)</f>
        <v>0.537940636668566</v>
      </c>
      <c r="M367" s="36" t="n">
        <v>4.76472965819998</v>
      </c>
      <c r="N367" s="36" t="n">
        <v>1.24641899187374</v>
      </c>
      <c r="O367" s="36" t="n">
        <f aca="false">SQRT(M367^2+N367^2)</f>
        <v>4.9250592909156</v>
      </c>
      <c r="P367" s="40" t="n">
        <f aca="false">IF(J367="","",MAX(0,J367-1.96*O367/100))</f>
        <v>0.338251446593707</v>
      </c>
      <c r="Q367" s="40" t="n">
        <f aca="false">IF(J367="","",MIN(1,J367+1.96*O367/100))</f>
        <v>0.531313770797598</v>
      </c>
      <c r="R367" s="32" t="str">
        <f aca="false">IF(L367="","",IF(ABS(L367)&lt;=O367,"Yes","No"))</f>
        <v>Yes</v>
      </c>
      <c r="S367" s="32" t="str">
        <f aca="false">IF(L367="","",IF(ABS(L367)&lt;=1.96*O367,"Yes","No"))</f>
        <v>Yes</v>
      </c>
      <c r="T367" s="59" t="n">
        <f aca="false">IF(D367="","",ROUND(SQRT(((D367+G367)*O367/100)^2+(J367*(D367+G367)*0.15591)^2),0))</f>
        <v>58</v>
      </c>
      <c r="U367" s="32"/>
    </row>
    <row r="368" customFormat="false" ht="15" hidden="false" customHeight="false" outlineLevel="0" collapsed="false">
      <c r="A368" s="32" t="s">
        <v>418</v>
      </c>
      <c r="B368" s="32" t="s">
        <v>599</v>
      </c>
      <c r="C368" s="32" t="s">
        <v>600</v>
      </c>
      <c r="D368" s="59" t="n">
        <v>677</v>
      </c>
      <c r="E368" s="59" t="n">
        <v>625</v>
      </c>
      <c r="F368" s="68" t="n">
        <f aca="false">IF(E368="","",D368-E368)</f>
        <v>52</v>
      </c>
      <c r="G368" s="59" t="n">
        <v>423</v>
      </c>
      <c r="H368" s="59" t="n">
        <v>447</v>
      </c>
      <c r="I368" s="68" t="n">
        <f aca="false">IF(H368="","",G368-H368)</f>
        <v>-24</v>
      </c>
      <c r="J368" s="40" t="n">
        <f aca="false">IF(OR(D368="",D368+G368=0),"",D368/(D368+G368))</f>
        <v>0.615454545454546</v>
      </c>
      <c r="K368" s="40" t="n">
        <f aca="false">IF(E368="","",E368/(E368+H368))</f>
        <v>0.583022388059702</v>
      </c>
      <c r="L368" s="69" t="n">
        <f aca="false">IF(OR(K368="",J368=""),"",(J368-K368)*100)</f>
        <v>3.2432157394844</v>
      </c>
      <c r="M368" s="36" t="n">
        <v>3.72127001395338</v>
      </c>
      <c r="N368" s="36" t="n">
        <v>1.24641899187374</v>
      </c>
      <c r="O368" s="36" t="n">
        <f aca="false">SQRT(M368^2+N368^2)</f>
        <v>3.92446312507229</v>
      </c>
      <c r="P368" s="40" t="n">
        <f aca="false">IF(J368="","",MAX(0,J368-1.96*O368/100))</f>
        <v>0.538535068203129</v>
      </c>
      <c r="Q368" s="40" t="n">
        <f aca="false">IF(J368="","",MIN(1,J368+1.96*O368/100))</f>
        <v>0.692374022705962</v>
      </c>
      <c r="R368" s="32" t="str">
        <f aca="false">IF(L368="","",IF(ABS(L368)&lt;=O368,"Yes","No"))</f>
        <v>Yes</v>
      </c>
      <c r="S368" s="32" t="str">
        <f aca="false">IF(L368="","",IF(ABS(L368)&lt;=1.96*O368,"Yes","No"))</f>
        <v>Yes</v>
      </c>
      <c r="T368" s="59" t="n">
        <f aca="false">IF(D368="","",ROUND(SQRT(((D368+G368)*O368/100)^2+(J368*(D368+G368)*0.09175)^2),0))</f>
        <v>76</v>
      </c>
      <c r="U368" s="32"/>
    </row>
    <row r="369" customFormat="false" ht="15" hidden="false" customHeight="false" outlineLevel="0" collapsed="false">
      <c r="A369" s="32" t="s">
        <v>418</v>
      </c>
      <c r="B369" s="32" t="s">
        <v>599</v>
      </c>
      <c r="C369" s="32" t="s">
        <v>601</v>
      </c>
      <c r="D369" s="59" t="n">
        <v>547</v>
      </c>
      <c r="E369" s="59" t="n">
        <v>518</v>
      </c>
      <c r="F369" s="68" t="n">
        <f aca="false">IF(E369="","",D369-E369)</f>
        <v>29</v>
      </c>
      <c r="G369" s="59" t="n">
        <v>365</v>
      </c>
      <c r="H369" s="59" t="n">
        <v>384</v>
      </c>
      <c r="I369" s="68" t="n">
        <f aca="false">IF(H369="","",G369-H369)</f>
        <v>-19</v>
      </c>
      <c r="J369" s="40" t="n">
        <f aca="false">IF(OR(D369="",D369+G369=0),"",D369/(D369+G369))</f>
        <v>0.599780701754386</v>
      </c>
      <c r="K369" s="40" t="n">
        <f aca="false">IF(E369="","",E369/(E369+H369))</f>
        <v>0.574279379157428</v>
      </c>
      <c r="L369" s="69" t="n">
        <f aca="false">IF(OR(K369="",J369=""),"",(J369-K369)*100)</f>
        <v>2.5501322596958</v>
      </c>
      <c r="M369" s="36" t="n">
        <v>3.72127001395338</v>
      </c>
      <c r="N369" s="36" t="n">
        <v>1.24641899187374</v>
      </c>
      <c r="O369" s="36" t="n">
        <f aca="false">SQRT(M369^2+N369^2)</f>
        <v>3.92446312507229</v>
      </c>
      <c r="P369" s="40" t="n">
        <f aca="false">IF(J369="","",MAX(0,J369-1.96*O369/100))</f>
        <v>0.522861224502969</v>
      </c>
      <c r="Q369" s="40" t="n">
        <f aca="false">IF(J369="","",MIN(1,J369+1.96*O369/100))</f>
        <v>0.676700179005803</v>
      </c>
      <c r="R369" s="32" t="str">
        <f aca="false">IF(L369="","",IF(ABS(L369)&lt;=O369,"Yes","No"))</f>
        <v>Yes</v>
      </c>
      <c r="S369" s="32" t="str">
        <f aca="false">IF(L369="","",IF(ABS(L369)&lt;=1.96*O369,"Yes","No"))</f>
        <v>Yes</v>
      </c>
      <c r="T369" s="59" t="n">
        <f aca="false">IF(D369="","",ROUND(SQRT(((D369+G369)*O369/100)^2+(J369*(D369+G369)*0.09175)^2),0))</f>
        <v>62</v>
      </c>
      <c r="U369" s="32"/>
    </row>
    <row r="370" customFormat="false" ht="15" hidden="false" customHeight="false" outlineLevel="0" collapsed="false">
      <c r="A370" s="32" t="s">
        <v>418</v>
      </c>
      <c r="B370" s="32" t="s">
        <v>599</v>
      </c>
      <c r="C370" s="32" t="s">
        <v>602</v>
      </c>
      <c r="D370" s="59" t="n">
        <v>829</v>
      </c>
      <c r="E370" s="59" t="n">
        <v>765</v>
      </c>
      <c r="F370" s="68" t="n">
        <f aca="false">IF(E370="","",D370-E370)</f>
        <v>64</v>
      </c>
      <c r="G370" s="59" t="n">
        <v>615</v>
      </c>
      <c r="H370" s="59" t="n">
        <v>687</v>
      </c>
      <c r="I370" s="68" t="n">
        <f aca="false">IF(H370="","",G370-H370)</f>
        <v>-72</v>
      </c>
      <c r="J370" s="40" t="n">
        <f aca="false">IF(OR(D370="",D370+G370=0),"",D370/(D370+G370))</f>
        <v>0.57409972299169</v>
      </c>
      <c r="K370" s="40" t="n">
        <f aca="false">IF(E370="","",E370/(E370+H370))</f>
        <v>0.526859504132231</v>
      </c>
      <c r="L370" s="69" t="n">
        <f aca="false">IF(OR(K370="",J370=""),"",(J370-K370)*100)</f>
        <v>4.72402188594584</v>
      </c>
      <c r="M370" s="36" t="n">
        <v>3.63977796338662</v>
      </c>
      <c r="N370" s="36" t="n">
        <v>1.24641899187374</v>
      </c>
      <c r="O370" s="36" t="n">
        <f aca="false">SQRT(M370^2+N370^2)</f>
        <v>3.84727746933574</v>
      </c>
      <c r="P370" s="40" t="n">
        <f aca="false">IF(J370="","",MAX(0,J370-1.96*O370/100))</f>
        <v>0.498693084592709</v>
      </c>
      <c r="Q370" s="40" t="n">
        <f aca="false">IF(J370="","",MIN(1,J370+1.96*O370/100))</f>
        <v>0.64950636139067</v>
      </c>
      <c r="R370" s="32" t="str">
        <f aca="false">IF(L370="","",IF(ABS(L370)&lt;=O370,"Yes","No"))</f>
        <v>No</v>
      </c>
      <c r="S370" s="32" t="str">
        <f aca="false">IF(L370="","",IF(ABS(L370)&lt;=1.96*O370,"Yes","No"))</f>
        <v>Yes</v>
      </c>
      <c r="T370" s="59" t="n">
        <f aca="false">IF(D370="","",ROUND(SQRT(((D370+G370)*O370/100)^2+(J370*(D370+G370)*0.08345)^2),0))</f>
        <v>89</v>
      </c>
      <c r="U370" s="32"/>
    </row>
    <row r="371" customFormat="false" ht="15" hidden="false" customHeight="false" outlineLevel="0" collapsed="false">
      <c r="A371" s="32" t="s">
        <v>418</v>
      </c>
      <c r="B371" s="32" t="s">
        <v>603</v>
      </c>
      <c r="C371" s="32" t="s">
        <v>603</v>
      </c>
      <c r="D371" s="59" t="n">
        <v>548</v>
      </c>
      <c r="E371" s="59" t="n">
        <v>508</v>
      </c>
      <c r="F371" s="68" t="n">
        <f aca="false">IF(E371="","",D371-E371)</f>
        <v>40</v>
      </c>
      <c r="G371" s="59" t="n">
        <v>720</v>
      </c>
      <c r="H371" s="59" t="n">
        <v>791</v>
      </c>
      <c r="I371" s="68" t="n">
        <f aca="false">IF(H371="","",G371-H371)</f>
        <v>-71</v>
      </c>
      <c r="J371" s="40" t="n">
        <f aca="false">IF(OR(D371="",D371+G371=0),"",D371/(D371+G371))</f>
        <v>0.43217665615142</v>
      </c>
      <c r="K371" s="40" t="n">
        <f aca="false">IF(E371="","",E371/(E371+H371))</f>
        <v>0.391070053887606</v>
      </c>
      <c r="L371" s="69" t="n">
        <f aca="false">IF(OR(K371="",J371=""),"",(J371-K371)*100)</f>
        <v>4.11066022638137</v>
      </c>
      <c r="M371" s="36" t="n">
        <v>3.63977796338662</v>
      </c>
      <c r="N371" s="36" t="n">
        <v>1.24641899187374</v>
      </c>
      <c r="O371" s="36" t="n">
        <f aca="false">SQRT(M371^2+N371^2)</f>
        <v>3.84727746933574</v>
      </c>
      <c r="P371" s="40" t="n">
        <f aca="false">IF(J371="","",MAX(0,J371-1.96*O371/100))</f>
        <v>0.356770017752439</v>
      </c>
      <c r="Q371" s="40" t="n">
        <f aca="false">IF(J371="","",MIN(1,J371+1.96*O371/100))</f>
        <v>0.5075832945504</v>
      </c>
      <c r="R371" s="32" t="str">
        <f aca="false">IF(L371="","",IF(ABS(L371)&lt;=O371,"Yes","No"))</f>
        <v>No</v>
      </c>
      <c r="S371" s="32" t="str">
        <f aca="false">IF(L371="","",IF(ABS(L371)&lt;=1.96*O371,"Yes","No"))</f>
        <v>Yes</v>
      </c>
      <c r="T371" s="59" t="n">
        <f aca="false">IF(D371="","",ROUND(SQRT(((D371+G371)*O371/100)^2+(J371*(D371+G371)*0.08345)^2),0))</f>
        <v>67</v>
      </c>
      <c r="U371" s="32"/>
    </row>
    <row r="373" customFormat="false" ht="15" hidden="false" customHeight="false" outlineLevel="0" collapsed="false">
      <c r="A373" s="20" t="s">
        <v>736</v>
      </c>
      <c r="B373" s="70"/>
      <c r="C373" s="70"/>
      <c r="D373" s="71" t="n">
        <f aca="false">SUMIF(E2:E371,"&lt;&gt;",D2:D371)</f>
        <v>184994</v>
      </c>
      <c r="E373" s="71" t="n">
        <f aca="false">SUM(E2:E371)</f>
        <v>180687</v>
      </c>
      <c r="F373" s="72" t="n">
        <f aca="false">D373-E373</f>
        <v>4307</v>
      </c>
      <c r="G373" s="71" t="n">
        <f aca="false">SUMIF(H2:H371,"&lt;&gt;",G2:G371)</f>
        <v>179852</v>
      </c>
      <c r="H373" s="71" t="n">
        <f aca="false">SUM(H2:H371)</f>
        <v>183781</v>
      </c>
      <c r="I373" s="72" t="n">
        <f aca="false">G373-H373</f>
        <v>-3929</v>
      </c>
      <c r="J373" s="73" t="n">
        <f aca="false">D373/(D373+G373)</f>
        <v>0.507046808790558</v>
      </c>
      <c r="K373" s="73" t="n">
        <f aca="false">E373/(E373+H373)</f>
        <v>0.495755457269225</v>
      </c>
      <c r="L373" s="74" t="n">
        <f aca="false">(J373-K373)*100</f>
        <v>1.12913515213329</v>
      </c>
      <c r="M373" s="75" t="n">
        <v>0</v>
      </c>
      <c r="N373" s="75" t="n">
        <v>1.24641899187374</v>
      </c>
      <c r="O373" s="75" t="n">
        <f aca="false">SQRT(M373^2+N373^2)</f>
        <v>1.24641899187374</v>
      </c>
      <c r="P373" s="73" t="n">
        <f aca="false">J373-1.96*O373/100</f>
        <v>0.482616996549833</v>
      </c>
      <c r="Q373" s="73" t="n">
        <f aca="false">J373+1.96*O373/100</f>
        <v>0.531476621031284</v>
      </c>
      <c r="R373" s="70" t="str">
        <f aca="false">IF(ABS(L373)&lt;=O373,"Yes","No")</f>
        <v>Yes</v>
      </c>
      <c r="S373" s="70" t="str">
        <f aca="false">IF(ABS(L373)&lt;=1.96*O373,"Yes","No")</f>
        <v>Yes</v>
      </c>
      <c r="T373" s="71" t="n">
        <f aca="false">ROUND(SQRT(((D373+G373)*O373/100)^2+(J373*(D373+G373)*0.05003)^2),0)</f>
        <v>10312</v>
      </c>
    </row>
    <row r="374" customFormat="false" ht="15" hidden="false" customHeight="false" outlineLevel="0" collapsed="false">
      <c r="A374" s="20" t="s">
        <v>737</v>
      </c>
      <c r="B374" s="70"/>
      <c r="C374" s="70"/>
      <c r="D374" s="71" t="n">
        <f aca="false">SUM(D2:D371)</f>
        <v>196965</v>
      </c>
      <c r="E374" s="71"/>
      <c r="F374" s="72"/>
      <c r="G374" s="71" t="n">
        <f aca="false">SUM(G2:G371)</f>
        <v>191506</v>
      </c>
      <c r="H374" s="71"/>
      <c r="I374" s="72"/>
      <c r="J374" s="73" t="n">
        <f aca="false">D374/(D374+G374)</f>
        <v>0.507026264508805</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33.7594202898551</v>
      </c>
    </row>
    <row r="377" customFormat="false" ht="15" hidden="false" customHeight="false" outlineLevel="0" collapsed="false">
      <c r="A377" s="2" t="s">
        <v>739</v>
      </c>
      <c r="F377" s="76" t="n">
        <f aca="false">(SUMIF(I2:I371,"&gt;0")-SUMIF(I2:I371,"&lt;0"))/COUNT(I2:I371)</f>
        <v>26.5942028985507</v>
      </c>
    </row>
    <row r="378" customFormat="false" ht="15" hidden="false" customHeight="false" outlineLevel="0" collapsed="false">
      <c r="A378" s="2" t="s">
        <v>740</v>
      </c>
      <c r="F378" s="77" t="n">
        <f aca="false">(SUMIF(L2:L371,"&gt;0")-SUMIF(L2:L371,"&lt;0"))/COUNT(L2:L371)</f>
        <v>2.69408915554572</v>
      </c>
    </row>
    <row r="379" customFormat="false" ht="15" hidden="false" customHeight="false" outlineLevel="0" collapsed="false">
      <c r="A379" s="5" t="s">
        <v>741</v>
      </c>
      <c r="F379" s="78" t="n">
        <f aca="false">SQRT(SUMSQ(L2:L371)/COUNT(L2:L371))</f>
        <v>3.58878380083615</v>
      </c>
    </row>
    <row r="380" customFormat="false" ht="15" hidden="false" customHeight="false" outlineLevel="0" collapsed="false">
      <c r="A380" s="5" t="s">
        <v>742</v>
      </c>
      <c r="F380" s="79" t="n">
        <f aca="false">L373</f>
        <v>1.12913515213329</v>
      </c>
    </row>
    <row r="381" customFormat="false" ht="15" hidden="false" customHeight="false" outlineLevel="0" collapsed="false">
      <c r="A381" s="5" t="s">
        <v>743</v>
      </c>
      <c r="F381" s="78" t="n">
        <f aca="false">SQRT((SUMSQ(L2:L371)-2*L373*SUM(L2:L371)+COUNT(L2:L371)*L373^2)/COUNT(L2:L371))</f>
        <v>3.19673275954571</v>
      </c>
    </row>
    <row r="382" customFormat="false" ht="15" hidden="false" customHeight="false" outlineLevel="0" collapsed="false">
      <c r="A382" s="2" t="s">
        <v>744</v>
      </c>
      <c r="F382" s="80" t="n">
        <f aca="false">D373/E373-1</f>
        <v>0.0238368006552767</v>
      </c>
    </row>
    <row r="383" customFormat="false" ht="15" hidden="false" customHeight="false" outlineLevel="0" collapsed="false">
      <c r="A383" s="5" t="s">
        <v>745</v>
      </c>
      <c r="F383" s="81" t="n">
        <f aca="false">G373/H373-1</f>
        <v>-0.0213787061774612</v>
      </c>
    </row>
    <row r="384" customFormat="false" ht="15" hidden="false" customHeight="false" outlineLevel="0" collapsed="false">
      <c r="A384" s="2" t="s">
        <v>746</v>
      </c>
      <c r="F384" s="80" t="n">
        <f aca="false">(D373+G373)/(E373+H373)-1</f>
        <v>0.00103712808806256</v>
      </c>
    </row>
    <row r="385" customFormat="false" ht="15" hidden="false" customHeight="false" outlineLevel="0" collapsed="false">
      <c r="A385" s="2" t="s">
        <v>747</v>
      </c>
      <c r="F385" s="77" t="n">
        <f aca="false">AVERAGE(O2:O371)</f>
        <v>4.23143472708075</v>
      </c>
    </row>
    <row r="386" customFormat="false" ht="15" hidden="false" customHeight="false" outlineLevel="0" collapsed="false">
      <c r="A386" s="5" t="s">
        <v>748</v>
      </c>
      <c r="F386" s="82" t="n">
        <f aca="false">COUNTIF(R2:R371,"Yes")/(COUNTIF(R2:R371,"Yes")+COUNTIF(R2:R371,"No"))</f>
        <v>0.8</v>
      </c>
    </row>
    <row r="387" customFormat="false" ht="15" hidden="false" customHeight="false" outlineLevel="0" collapsed="false">
      <c r="A387" s="5" t="s">
        <v>749</v>
      </c>
      <c r="F387" s="82" t="n">
        <f aca="false">COUNTIF(S2:S371,"Yes")/(COUNTIF(S2:S371,"Yes")+COUNTIF(S2:S371,"No"))</f>
        <v>0.968115942028986</v>
      </c>
    </row>
    <row r="388" customFormat="false" ht="15" hidden="false" customHeight="false" outlineLevel="0" collapsed="false">
      <c r="A388" s="2" t="s">
        <v>750</v>
      </c>
      <c r="F388" s="83" t="n">
        <f aca="false">COUNTIFS(L2:L371,"&gt;=-3",L2:L371,"&lt;=3")/COUNT(L2:L371)</f>
        <v>0.657971014492754</v>
      </c>
    </row>
    <row r="389" customFormat="false" ht="15" hidden="false" customHeight="false" outlineLevel="0" collapsed="false">
      <c r="A389" s="2" t="s">
        <v>790</v>
      </c>
      <c r="F389" s="84" t="n">
        <f aca="false">COUNT(E2:E371)</f>
        <v>345</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187.395562847767</v>
      </c>
    </row>
    <row r="393" customFormat="false" ht="15" hidden="false" customHeight="false" outlineLevel="0" collapsed="false">
      <c r="A393" s="2" t="s">
        <v>755</v>
      </c>
      <c r="F393" s="85" t="n">
        <f aca="false">F373-((D373+G373)-(E373+H373))*K373</f>
        <v>4119.60443715223</v>
      </c>
    </row>
    <row r="394" customFormat="false" ht="15" hidden="false" customHeight="false" outlineLevel="0" collapsed="false">
      <c r="A394" s="2" t="s">
        <v>756</v>
      </c>
      <c r="F394" s="85" t="n">
        <f aca="false">((D373+G373)-(E373+H373))*(1-K373)</f>
        <v>190.604437152233</v>
      </c>
    </row>
    <row r="395" customFormat="false" ht="15" hidden="false" customHeight="false" outlineLevel="0" collapsed="false">
      <c r="A395" s="2" t="s">
        <v>757</v>
      </c>
      <c r="F395" s="85" t="n">
        <f aca="false">I373-((D373+G373)-(E373+H373))*(1-K373)</f>
        <v>-4119.60443715223</v>
      </c>
    </row>
    <row r="396" customFormat="false" ht="15" hidden="false" customHeight="false" outlineLevel="0" collapsed="false">
      <c r="A396" s="2" t="s">
        <v>758</v>
      </c>
      <c r="F396" s="80" t="n">
        <f aca="false">(F373-((D373+G373)-(E373+H373))*K373)/E373</f>
        <v>0.0227996725672142</v>
      </c>
    </row>
    <row r="397" customFormat="false" ht="15" hidden="false" customHeight="false" outlineLevel="0" collapsed="false">
      <c r="A397" s="2" t="s">
        <v>759</v>
      </c>
      <c r="F397" s="80" t="n">
        <f aca="false">(I373-((D373+G373)-(E373+H373))*(1-K373))/H373</f>
        <v>-0.0224158342655238</v>
      </c>
    </row>
    <row r="399" customFormat="false" ht="15" hidden="false" customHeight="false" outlineLevel="0" collapsed="false">
      <c r="U399" s="5" t="s">
        <v>136</v>
      </c>
    </row>
    <row r="400" customFormat="false" ht="41.75" hidden="false" customHeight="false" outlineLevel="0" collapsed="false">
      <c r="U400" s="67" t="s">
        <v>791</v>
      </c>
    </row>
    <row r="401" customFormat="false" ht="41.75" hidden="false" customHeight="false" outlineLevel="0" collapsed="false">
      <c r="U401" s="67" t="s">
        <v>792</v>
      </c>
    </row>
    <row r="402" customFormat="false" ht="41.75" hidden="false" customHeight="false" outlineLevel="0" collapsed="false">
      <c r="U402" s="67" t="s">
        <v>799</v>
      </c>
    </row>
    <row r="403" customFormat="false" ht="28.35" hidden="false" customHeight="false" outlineLevel="0" collapsed="false">
      <c r="U403" s="67" t="s">
        <v>794</v>
      </c>
    </row>
    <row r="404" customFormat="false" ht="41.75" hidden="false" customHeight="false" outlineLevel="0" collapsed="false">
      <c r="U404" s="67" t="s">
        <v>795</v>
      </c>
    </row>
    <row r="405" customFormat="false" ht="28.35" hidden="false" customHeight="false" outlineLevel="0" collapsed="false">
      <c r="U405" s="67" t="s">
        <v>796</v>
      </c>
    </row>
    <row r="406" customFormat="false" ht="28.35" hidden="false" customHeight="false" outlineLevel="0" collapsed="false">
      <c r="U406" s="67" t="s">
        <v>766</v>
      </c>
    </row>
    <row r="407" customFormat="false" ht="41.75" hidden="false" customHeight="false" outlineLevel="0" collapsed="false">
      <c r="U407" s="67" t="s">
        <v>797</v>
      </c>
    </row>
    <row r="408" customFormat="false" ht="28.35" hidden="false" customHeight="false" outlineLevel="0" collapsed="false">
      <c r="U408" s="67" t="s">
        <v>798</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771</v>
      </c>
      <c r="H1" s="8" t="s">
        <v>722</v>
      </c>
      <c r="I1" s="8" t="s">
        <v>723</v>
      </c>
      <c r="J1" s="8" t="s">
        <v>724</v>
      </c>
      <c r="K1" s="8" t="s">
        <v>725</v>
      </c>
      <c r="L1" s="8" t="s">
        <v>726</v>
      </c>
      <c r="M1" s="8" t="s">
        <v>784</v>
      </c>
      <c r="N1" s="8" t="s">
        <v>785</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221</v>
      </c>
      <c r="E2" s="59" t="n">
        <v>171</v>
      </c>
      <c r="F2" s="68" t="n">
        <f aca="false">IF(E2="","",D2-E2)</f>
        <v>50</v>
      </c>
      <c r="G2" s="59" t="n">
        <v>313</v>
      </c>
      <c r="H2" s="59" t="n">
        <v>332</v>
      </c>
      <c r="I2" s="68" t="n">
        <f aca="false">IF(H2="","",G2-H2)</f>
        <v>-19</v>
      </c>
      <c r="J2" s="40" t="n">
        <f aca="false">IF(OR(D2="",D2+G2=0),"",D2/(D2+G2))</f>
        <v>0.413857677902622</v>
      </c>
      <c r="K2" s="40" t="n">
        <f aca="false">IF(E2="","",E2/(E2+H2))</f>
        <v>0.339960238568589</v>
      </c>
      <c r="L2" s="69" t="n">
        <f aca="false">IF(OR(K2="",J2=""),"",(J2-K2)*100)</f>
        <v>7.38974393340333</v>
      </c>
      <c r="M2" s="36" t="n">
        <v>6.15799736191833</v>
      </c>
      <c r="N2" s="36" t="n">
        <v>1.24618060279038</v>
      </c>
      <c r="O2" s="36" t="n">
        <f aca="false">SQRT(M2^2+N2^2)</f>
        <v>6.28282560669673</v>
      </c>
      <c r="P2" s="40" t="n">
        <f aca="false">IF(J2="","",MAX(0,J2-1.96*O2/100))</f>
        <v>0.290714296011366</v>
      </c>
      <c r="Q2" s="40" t="n">
        <f aca="false">IF(J2="","",MIN(1,J2+1.96*O2/100))</f>
        <v>0.537001059793878</v>
      </c>
      <c r="R2" s="32" t="str">
        <f aca="false">IF(L2="","",IF(ABS(L2)&lt;=O2,"Yes","No"))</f>
        <v>No</v>
      </c>
      <c r="S2" s="32" t="str">
        <f aca="false">IF(L2="","",IF(ABS(L2)&lt;=1.96*O2,"Yes","No"))</f>
        <v>Yes</v>
      </c>
      <c r="T2" s="59" t="n">
        <f aca="false">IF(D2="","",ROUND(SQRT(((D2+G2)*O2/100)^2+(J2*(D2+G2)*0.15591)^2),0))</f>
        <v>48</v>
      </c>
      <c r="U2" s="32" t="s">
        <v>786</v>
      </c>
    </row>
    <row r="3" customFormat="false" ht="15" hidden="false" customHeight="false" outlineLevel="0" collapsed="false">
      <c r="A3" s="32" t="s">
        <v>159</v>
      </c>
      <c r="B3" s="32" t="s">
        <v>164</v>
      </c>
      <c r="C3" s="32" t="s">
        <v>164</v>
      </c>
      <c r="D3" s="59" t="n">
        <v>131</v>
      </c>
      <c r="E3" s="59" t="n">
        <v>100</v>
      </c>
      <c r="F3" s="68" t="n">
        <f aca="false">IF(E3="","",D3-E3)</f>
        <v>31</v>
      </c>
      <c r="G3" s="59" t="n">
        <v>284</v>
      </c>
      <c r="H3" s="59" t="n">
        <v>303</v>
      </c>
      <c r="I3" s="68" t="n">
        <f aca="false">IF(H3="","",G3-H3)</f>
        <v>-19</v>
      </c>
      <c r="J3" s="40" t="n">
        <f aca="false">IF(OR(D3="",D3+G3=0),"",D3/(D3+G3))</f>
        <v>0.31566265060241</v>
      </c>
      <c r="K3" s="40" t="n">
        <f aca="false">IF(E3="","",E3/(E3+H3))</f>
        <v>0.248138957816377</v>
      </c>
      <c r="L3" s="69" t="n">
        <f aca="false">IF(OR(K3="",J3=""),"",(J3-K3)*100)</f>
        <v>6.75236927860324</v>
      </c>
      <c r="M3" s="36" t="n">
        <v>6.15799736191833</v>
      </c>
      <c r="N3" s="36" t="n">
        <v>1.24618060279038</v>
      </c>
      <c r="O3" s="36" t="n">
        <f aca="false">SQRT(M3^2+N3^2)</f>
        <v>6.28282560669673</v>
      </c>
      <c r="P3" s="40" t="n">
        <f aca="false">IF(J3="","",MAX(0,J3-1.96*O3/100))</f>
        <v>0.192519268711154</v>
      </c>
      <c r="Q3" s="40" t="n">
        <f aca="false">IF(J3="","",MIN(1,J3+1.96*O3/100))</f>
        <v>0.438806032493665</v>
      </c>
      <c r="R3" s="32" t="str">
        <f aca="false">IF(L3="","",IF(ABS(L3)&lt;=O3,"Yes","No"))</f>
        <v>No</v>
      </c>
      <c r="S3" s="32" t="str">
        <f aca="false">IF(L3="","",IF(ABS(L3)&lt;=1.96*O3,"Yes","No"))</f>
        <v>Yes</v>
      </c>
      <c r="T3" s="59" t="n">
        <f aca="false">IF(D3="","",ROUND(SQRT(((D3+G3)*O3/100)^2+(J3*(D3+G3)*0.15591)^2),0))</f>
        <v>33</v>
      </c>
      <c r="U3" s="32" t="s">
        <v>786</v>
      </c>
    </row>
    <row r="4" customFormat="false" ht="15" hidden="false" customHeight="false" outlineLevel="0" collapsed="false">
      <c r="A4" s="32" t="s">
        <v>159</v>
      </c>
      <c r="B4" s="32" t="s">
        <v>165</v>
      </c>
      <c r="C4" s="32" t="s">
        <v>165</v>
      </c>
      <c r="D4" s="59" t="n">
        <v>163</v>
      </c>
      <c r="E4" s="59" t="n">
        <v>111</v>
      </c>
      <c r="F4" s="68" t="n">
        <f aca="false">IF(E4="","",D4-E4)</f>
        <v>52</v>
      </c>
      <c r="G4" s="59" t="n">
        <v>317</v>
      </c>
      <c r="H4" s="59" t="n">
        <v>317</v>
      </c>
      <c r="I4" s="68" t="n">
        <f aca="false">IF(H4="","",G4-H4)</f>
        <v>0</v>
      </c>
      <c r="J4" s="40" t="n">
        <f aca="false">IF(OR(D4="",D4+G4=0),"",D4/(D4+G4))</f>
        <v>0.339583333333333</v>
      </c>
      <c r="K4" s="40" t="n">
        <f aca="false">IF(E4="","",E4/(E4+H4))</f>
        <v>0.259345794392523</v>
      </c>
      <c r="L4" s="69" t="n">
        <f aca="false">IF(OR(K4="",J4=""),"",(J4-K4)*100)</f>
        <v>8.023753894081</v>
      </c>
      <c r="M4" s="36" t="n">
        <v>6.15799736191833</v>
      </c>
      <c r="N4" s="36" t="n">
        <v>1.24618060279038</v>
      </c>
      <c r="O4" s="36" t="n">
        <f aca="false">SQRT(M4^2+N4^2)</f>
        <v>6.28282560669673</v>
      </c>
      <c r="P4" s="40" t="n">
        <f aca="false">IF(J4="","",MAX(0,J4-1.96*O4/100))</f>
        <v>0.216439951442077</v>
      </c>
      <c r="Q4" s="40" t="n">
        <f aca="false">IF(J4="","",MIN(1,J4+1.96*O4/100))</f>
        <v>0.462726715224589</v>
      </c>
      <c r="R4" s="32" t="str">
        <f aca="false">IF(L4="","",IF(ABS(L4)&lt;=O4,"Yes","No"))</f>
        <v>No</v>
      </c>
      <c r="S4" s="32" t="str">
        <f aca="false">IF(L4="","",IF(ABS(L4)&lt;=1.96*O4,"Yes","No"))</f>
        <v>Yes</v>
      </c>
      <c r="T4" s="59" t="n">
        <f aca="false">IF(D4="","",ROUND(SQRT(((D4+G4)*O4/100)^2+(J4*(D4+G4)*0.15591)^2),0))</f>
        <v>39</v>
      </c>
      <c r="U4" s="32" t="s">
        <v>786</v>
      </c>
    </row>
    <row r="5" customFormat="false" ht="15" hidden="false" customHeight="false" outlineLevel="0" collapsed="false">
      <c r="A5" s="32" t="s">
        <v>159</v>
      </c>
      <c r="B5" s="32" t="s">
        <v>166</v>
      </c>
      <c r="C5" s="32" t="s">
        <v>167</v>
      </c>
      <c r="D5" s="59" t="n">
        <v>243</v>
      </c>
      <c r="E5" s="59" t="n">
        <v>194</v>
      </c>
      <c r="F5" s="68" t="n">
        <f aca="false">IF(E5="","",D5-E5)</f>
        <v>49</v>
      </c>
      <c r="G5" s="59" t="n">
        <v>594</v>
      </c>
      <c r="H5" s="59" t="n">
        <v>593</v>
      </c>
      <c r="I5" s="68" t="n">
        <f aca="false">IF(H5="","",G5-H5)</f>
        <v>1</v>
      </c>
      <c r="J5" s="40" t="n">
        <f aca="false">IF(OR(D5="",D5+G5=0),"",D5/(D5+G5))</f>
        <v>0.290322580645161</v>
      </c>
      <c r="K5" s="40" t="n">
        <f aca="false">IF(E5="","",E5/(E5+H5))</f>
        <v>0.246505717916137</v>
      </c>
      <c r="L5" s="69" t="n">
        <f aca="false">IF(OR(K5="",J5=""),"",(J5-K5)*100)</f>
        <v>4.38168627290241</v>
      </c>
      <c r="M5" s="36" t="n">
        <v>3.92685804996875</v>
      </c>
      <c r="N5" s="36" t="n">
        <v>1.24618060279038</v>
      </c>
      <c r="O5" s="36" t="n">
        <f aca="false">SQRT(M5^2+N5^2)</f>
        <v>4.11985196813858</v>
      </c>
      <c r="P5" s="40" t="n">
        <f aca="false">IF(J5="","",MAX(0,J5-1.96*O5/100))</f>
        <v>0.209573482069645</v>
      </c>
      <c r="Q5" s="40" t="n">
        <f aca="false">IF(J5="","",MIN(1,J5+1.96*O5/100))</f>
        <v>0.371071679220678</v>
      </c>
      <c r="R5" s="32" t="str">
        <f aca="false">IF(L5="","",IF(ABS(L5)&lt;=O5,"Yes","No"))</f>
        <v>No</v>
      </c>
      <c r="S5" s="32" t="str">
        <f aca="false">IF(L5="","",IF(ABS(L5)&lt;=1.96*O5,"Yes","No"))</f>
        <v>Yes</v>
      </c>
      <c r="T5" s="59" t="n">
        <f aca="false">IF(D5="","",ROUND(SQRT(((D5+G5)*O5/100)^2+(J5*(D5+G5)*0.09175)^2),0))</f>
        <v>41</v>
      </c>
      <c r="U5" s="32" t="s">
        <v>786</v>
      </c>
    </row>
    <row r="6" customFormat="false" ht="15" hidden="false" customHeight="false" outlineLevel="0" collapsed="false">
      <c r="A6" s="32" t="s">
        <v>159</v>
      </c>
      <c r="B6" s="32" t="s">
        <v>166</v>
      </c>
      <c r="C6" s="32" t="s">
        <v>169</v>
      </c>
      <c r="D6" s="59" t="n">
        <v>250</v>
      </c>
      <c r="E6" s="59" t="n">
        <v>196</v>
      </c>
      <c r="F6" s="68" t="n">
        <f aca="false">IF(E6="","",D6-E6)</f>
        <v>54</v>
      </c>
      <c r="G6" s="59" t="n">
        <v>585</v>
      </c>
      <c r="H6" s="59" t="n">
        <v>587</v>
      </c>
      <c r="I6" s="68" t="n">
        <f aca="false">IF(H6="","",G6-H6)</f>
        <v>-2</v>
      </c>
      <c r="J6" s="40" t="n">
        <f aca="false">IF(OR(D6="",D6+G6=0),"",D6/(D6+G6))</f>
        <v>0.29940119760479</v>
      </c>
      <c r="K6" s="40" t="n">
        <f aca="false">IF(E6="","",E6/(E6+H6))</f>
        <v>0.250319284802043</v>
      </c>
      <c r="L6" s="69" t="n">
        <f aca="false">IF(OR(K6="",J6=""),"",(J6-K6)*100)</f>
        <v>4.9081912802747</v>
      </c>
      <c r="M6" s="36" t="n">
        <v>3.92685804996875</v>
      </c>
      <c r="N6" s="36" t="n">
        <v>1.24618060279038</v>
      </c>
      <c r="O6" s="36" t="n">
        <f aca="false">SQRT(M6^2+N6^2)</f>
        <v>4.11985196813858</v>
      </c>
      <c r="P6" s="40" t="n">
        <f aca="false">IF(J6="","",MAX(0,J6-1.96*O6/100))</f>
        <v>0.218652099029274</v>
      </c>
      <c r="Q6" s="40" t="n">
        <f aca="false">IF(J6="","",MIN(1,J6+1.96*O6/100))</f>
        <v>0.380150296180307</v>
      </c>
      <c r="R6" s="32" t="str">
        <f aca="false">IF(L6="","",IF(ABS(L6)&lt;=O6,"Yes","No"))</f>
        <v>No</v>
      </c>
      <c r="S6" s="32" t="str">
        <f aca="false">IF(L6="","",IF(ABS(L6)&lt;=1.96*O6,"Yes","No"))</f>
        <v>Yes</v>
      </c>
      <c r="T6" s="59" t="n">
        <f aca="false">IF(D6="","",ROUND(SQRT(((D6+G6)*O6/100)^2+(J6*(D6+G6)*0.09175)^2),0))</f>
        <v>41</v>
      </c>
      <c r="U6" s="32" t="s">
        <v>786</v>
      </c>
    </row>
    <row r="7" customFormat="false" ht="15" hidden="false" customHeight="false" outlineLevel="0" collapsed="false">
      <c r="A7" s="32" t="s">
        <v>159</v>
      </c>
      <c r="B7" s="32" t="s">
        <v>170</v>
      </c>
      <c r="C7" s="32" t="s">
        <v>170</v>
      </c>
      <c r="D7" s="59" t="n">
        <v>52</v>
      </c>
      <c r="E7" s="59" t="n">
        <v>47</v>
      </c>
      <c r="F7" s="68" t="n">
        <f aca="false">IF(E7="","",D7-E7)</f>
        <v>5</v>
      </c>
      <c r="G7" s="59" t="n">
        <v>74</v>
      </c>
      <c r="H7" s="59" t="n">
        <v>74</v>
      </c>
      <c r="I7" s="68" t="n">
        <f aca="false">IF(H7="","",G7-H7)</f>
        <v>0</v>
      </c>
      <c r="J7" s="40" t="n">
        <f aca="false">IF(OR(D7="",D7+G7=0),"",D7/(D7+G7))</f>
        <v>0.412698412698413</v>
      </c>
      <c r="K7" s="40" t="n">
        <f aca="false">IF(E7="","",E7/(E7+H7))</f>
        <v>0.388429752066116</v>
      </c>
      <c r="L7" s="69" t="n">
        <f aca="false">IF(OR(K7="",J7=""),"",(J7-K7)*100)</f>
        <v>2.4268660632297</v>
      </c>
      <c r="M7" s="36" t="n">
        <v>6.15799736191833</v>
      </c>
      <c r="N7" s="36" t="n">
        <v>1.24618060279038</v>
      </c>
      <c r="O7" s="36" t="n">
        <f aca="false">SQRT(M7^2+N7^2)</f>
        <v>6.28282560669673</v>
      </c>
      <c r="P7" s="40" t="n">
        <f aca="false">IF(J7="","",MAX(0,J7-1.96*O7/100))</f>
        <v>0.289555030807157</v>
      </c>
      <c r="Q7" s="40" t="n">
        <f aca="false">IF(J7="","",MIN(1,J7+1.96*O7/100))</f>
        <v>0.535841794589669</v>
      </c>
      <c r="R7" s="32" t="str">
        <f aca="false">IF(L7="","",IF(ABS(L7)&lt;=O7,"Yes","No"))</f>
        <v>Yes</v>
      </c>
      <c r="S7" s="32" t="str">
        <f aca="false">IF(L7="","",IF(ABS(L7)&lt;=1.96*O7,"Yes","No"))</f>
        <v>Yes</v>
      </c>
      <c r="T7" s="59" t="n">
        <f aca="false">IF(D7="","",ROUND(SQRT(((D7+G7)*O7/100)^2+(J7*(D7+G7)*0.15591)^2),0))</f>
        <v>11</v>
      </c>
      <c r="U7" s="32" t="s">
        <v>786</v>
      </c>
    </row>
    <row r="8" customFormat="false" ht="15" hidden="false" customHeight="false" outlineLevel="0" collapsed="false">
      <c r="A8" s="32" t="s">
        <v>159</v>
      </c>
      <c r="B8" s="32" t="s">
        <v>171</v>
      </c>
      <c r="C8" s="32" t="s">
        <v>172</v>
      </c>
      <c r="D8" s="59" t="n">
        <v>325</v>
      </c>
      <c r="E8" s="59" t="n">
        <v>268</v>
      </c>
      <c r="F8" s="68" t="n">
        <f aca="false">IF(E8="","",D8-E8)</f>
        <v>57</v>
      </c>
      <c r="G8" s="59" t="n">
        <v>749</v>
      </c>
      <c r="H8" s="59" t="n">
        <v>753</v>
      </c>
      <c r="I8" s="68" t="n">
        <f aca="false">IF(H8="","",G8-H8)</f>
        <v>-4</v>
      </c>
      <c r="J8" s="40" t="n">
        <f aca="false">IF(OR(D8="",D8+G8=0),"",D8/(D8+G8))</f>
        <v>0.302607076350093</v>
      </c>
      <c r="K8" s="40" t="n">
        <f aca="false">IF(E8="","",E8/(E8+H8))</f>
        <v>0.262487757100882</v>
      </c>
      <c r="L8" s="69" t="n">
        <f aca="false">IF(OR(K8="",J8=""),"",(J8-K8)*100)</f>
        <v>4.01193192492116</v>
      </c>
      <c r="M8" s="36" t="n">
        <v>3.92685804996875</v>
      </c>
      <c r="N8" s="36" t="n">
        <v>1.24618060279038</v>
      </c>
      <c r="O8" s="36" t="n">
        <f aca="false">SQRT(M8^2+N8^2)</f>
        <v>4.11985196813858</v>
      </c>
      <c r="P8" s="40" t="n">
        <f aca="false">IF(J8="","",MAX(0,J8-1.96*O8/100))</f>
        <v>0.221857977774577</v>
      </c>
      <c r="Q8" s="40" t="n">
        <f aca="false">IF(J8="","",MIN(1,J8+1.96*O8/100))</f>
        <v>0.383356174925609</v>
      </c>
      <c r="R8" s="32" t="str">
        <f aca="false">IF(L8="","",IF(ABS(L8)&lt;=O8,"Yes","No"))</f>
        <v>Yes</v>
      </c>
      <c r="S8" s="32" t="str">
        <f aca="false">IF(L8="","",IF(ABS(L8)&lt;=1.96*O8,"Yes","No"))</f>
        <v>Yes</v>
      </c>
      <c r="T8" s="59" t="n">
        <f aca="false">IF(D8="","",ROUND(SQRT(((D8+G8)*O8/100)^2+(J8*(D8+G8)*0.09175)^2),0))</f>
        <v>53</v>
      </c>
      <c r="U8" s="32" t="s">
        <v>786</v>
      </c>
    </row>
    <row r="9" customFormat="false" ht="15" hidden="false" customHeight="false" outlineLevel="0" collapsed="false">
      <c r="A9" s="32" t="s">
        <v>159</v>
      </c>
      <c r="B9" s="32" t="s">
        <v>171</v>
      </c>
      <c r="C9" s="32" t="s">
        <v>173</v>
      </c>
      <c r="D9" s="59" t="n">
        <v>192</v>
      </c>
      <c r="E9" s="59" t="n">
        <v>163</v>
      </c>
      <c r="F9" s="68" t="n">
        <f aca="false">IF(E9="","",D9-E9)</f>
        <v>29</v>
      </c>
      <c r="G9" s="59" t="n">
        <v>441</v>
      </c>
      <c r="H9" s="59" t="n">
        <v>443</v>
      </c>
      <c r="I9" s="68" t="n">
        <f aca="false">IF(H9="","",G9-H9)</f>
        <v>-2</v>
      </c>
      <c r="J9" s="40" t="n">
        <f aca="false">IF(OR(D9="",D9+G9=0),"",D9/(D9+G9))</f>
        <v>0.303317535545024</v>
      </c>
      <c r="K9" s="40" t="n">
        <f aca="false">IF(E9="","",E9/(E9+H9))</f>
        <v>0.268976897689769</v>
      </c>
      <c r="L9" s="69" t="n">
        <f aca="false">IF(OR(K9="",J9=""),"",(J9-K9)*100)</f>
        <v>3.43406378552548</v>
      </c>
      <c r="M9" s="36" t="n">
        <v>6.15799736191833</v>
      </c>
      <c r="N9" s="36" t="n">
        <v>1.24618060279038</v>
      </c>
      <c r="O9" s="36" t="n">
        <f aca="false">SQRT(M9^2+N9^2)</f>
        <v>6.28282560669673</v>
      </c>
      <c r="P9" s="40" t="n">
        <f aca="false">IF(J9="","",MAX(0,J9-1.96*O9/100))</f>
        <v>0.180174153653768</v>
      </c>
      <c r="Q9" s="40" t="n">
        <f aca="false">IF(J9="","",MIN(1,J9+1.96*O9/100))</f>
        <v>0.42646091743628</v>
      </c>
      <c r="R9" s="32" t="str">
        <f aca="false">IF(L9="","",IF(ABS(L9)&lt;=O9,"Yes","No"))</f>
        <v>Yes</v>
      </c>
      <c r="S9" s="32" t="str">
        <f aca="false">IF(L9="","",IF(ABS(L9)&lt;=1.96*O9,"Yes","No"))</f>
        <v>Yes</v>
      </c>
      <c r="T9" s="59" t="n">
        <f aca="false">IF(D9="","",ROUND(SQRT(((D9+G9)*O9/100)^2+(J9*(D9+G9)*0.15591)^2),0))</f>
        <v>50</v>
      </c>
      <c r="U9" s="32" t="s">
        <v>786</v>
      </c>
    </row>
    <row r="10" customFormat="false" ht="15" hidden="false" customHeight="false" outlineLevel="0" collapsed="false">
      <c r="A10" s="32" t="s">
        <v>159</v>
      </c>
      <c r="B10" s="32" t="s">
        <v>171</v>
      </c>
      <c r="C10" s="32" t="s">
        <v>174</v>
      </c>
      <c r="D10" s="59" t="n">
        <v>235</v>
      </c>
      <c r="E10" s="59" t="n">
        <v>200</v>
      </c>
      <c r="F10" s="68" t="n">
        <f aca="false">IF(E10="","",D10-E10)</f>
        <v>35</v>
      </c>
      <c r="G10" s="59" t="n">
        <v>620</v>
      </c>
      <c r="H10" s="59" t="n">
        <v>632</v>
      </c>
      <c r="I10" s="68" t="n">
        <f aca="false">IF(H10="","",G10-H10)</f>
        <v>-12</v>
      </c>
      <c r="J10" s="40" t="n">
        <f aca="false">IF(OR(D10="",D10+G10=0),"",D10/(D10+G10))</f>
        <v>0.274853801169591</v>
      </c>
      <c r="K10" s="40" t="n">
        <f aca="false">IF(E10="","",E10/(E10+H10))</f>
        <v>0.240384615384615</v>
      </c>
      <c r="L10" s="69" t="n">
        <f aca="false">IF(OR(K10="",J10=""),"",(J10-K10)*100)</f>
        <v>3.44691857849752</v>
      </c>
      <c r="M10" s="36" t="n">
        <v>3.92685804996875</v>
      </c>
      <c r="N10" s="36" t="n">
        <v>1.24618060279038</v>
      </c>
      <c r="O10" s="36" t="n">
        <f aca="false">SQRT(M10^2+N10^2)</f>
        <v>4.11985196813858</v>
      </c>
      <c r="P10" s="40" t="n">
        <f aca="false">IF(J10="","",MAX(0,J10-1.96*O10/100))</f>
        <v>0.194104702594074</v>
      </c>
      <c r="Q10" s="40" t="n">
        <f aca="false">IF(J10="","",MIN(1,J10+1.96*O10/100))</f>
        <v>0.355602899745107</v>
      </c>
      <c r="R10" s="32" t="str">
        <f aca="false">IF(L10="","",IF(ABS(L10)&lt;=O10,"Yes","No"))</f>
        <v>Yes</v>
      </c>
      <c r="S10" s="32" t="str">
        <f aca="false">IF(L10="","",IF(ABS(L10)&lt;=1.96*O10,"Yes","No"))</f>
        <v>Yes</v>
      </c>
      <c r="T10" s="59" t="n">
        <f aca="false">IF(D10="","",ROUND(SQRT(((D10+G10)*O10/100)^2+(J10*(D10+G10)*0.09175)^2),0))</f>
        <v>41</v>
      </c>
      <c r="U10" s="32" t="s">
        <v>786</v>
      </c>
    </row>
    <row r="11" customFormat="false" ht="15" hidden="false" customHeight="false" outlineLevel="0" collapsed="false">
      <c r="A11" s="32" t="s">
        <v>159</v>
      </c>
      <c r="B11" s="32" t="s">
        <v>175</v>
      </c>
      <c r="C11" s="32" t="s">
        <v>176</v>
      </c>
      <c r="D11" s="59" t="n">
        <v>292</v>
      </c>
      <c r="E11" s="59" t="n">
        <v>231</v>
      </c>
      <c r="F11" s="68" t="n">
        <f aca="false">IF(E11="","",D11-E11)</f>
        <v>61</v>
      </c>
      <c r="G11" s="59" t="n">
        <v>286</v>
      </c>
      <c r="H11" s="59" t="n">
        <v>313</v>
      </c>
      <c r="I11" s="68" t="n">
        <f aca="false">IF(H11="","",G11-H11)</f>
        <v>-27</v>
      </c>
      <c r="J11" s="40" t="n">
        <f aca="false">IF(OR(D11="",D11+G11=0),"",D11/(D11+G11))</f>
        <v>0.505190311418685</v>
      </c>
      <c r="K11" s="40" t="n">
        <f aca="false">IF(E11="","",E11/(E11+H11))</f>
        <v>0.424632352941176</v>
      </c>
      <c r="L11" s="69" t="n">
        <f aca="false">IF(OR(K11="",J11=""),"",(J11-K11)*100)</f>
        <v>8.05579584775086</v>
      </c>
      <c r="M11" s="36" t="n">
        <v>6.15799736191833</v>
      </c>
      <c r="N11" s="36" t="n">
        <v>1.24618060279038</v>
      </c>
      <c r="O11" s="36" t="n">
        <f aca="false">SQRT(M11^2+N11^2)</f>
        <v>6.28282560669673</v>
      </c>
      <c r="P11" s="40" t="n">
        <f aca="false">IF(J11="","",MAX(0,J11-1.96*O11/100))</f>
        <v>0.382046929527429</v>
      </c>
      <c r="Q11" s="40" t="n">
        <f aca="false">IF(J11="","",MIN(1,J11+1.96*O11/100))</f>
        <v>0.628333693309941</v>
      </c>
      <c r="R11" s="32" t="str">
        <f aca="false">IF(L11="","",IF(ABS(L11)&lt;=O11,"Yes","No"))</f>
        <v>No</v>
      </c>
      <c r="S11" s="32" t="str">
        <f aca="false">IF(L11="","",IF(ABS(L11)&lt;=1.96*O11,"Yes","No"))</f>
        <v>Yes</v>
      </c>
      <c r="T11" s="59" t="n">
        <f aca="false">IF(D11="","",ROUND(SQRT(((D11+G11)*O11/100)^2+(J11*(D11+G11)*0.15591)^2),0))</f>
        <v>58</v>
      </c>
      <c r="U11" s="32" t="s">
        <v>786</v>
      </c>
    </row>
    <row r="12" customFormat="false" ht="15" hidden="false" customHeight="false" outlineLevel="0" collapsed="false">
      <c r="A12" s="32" t="s">
        <v>159</v>
      </c>
      <c r="B12" s="32" t="s">
        <v>175</v>
      </c>
      <c r="C12" s="32" t="s">
        <v>177</v>
      </c>
      <c r="D12" s="59" t="n">
        <v>177</v>
      </c>
      <c r="E12" s="59" t="n">
        <v>147</v>
      </c>
      <c r="F12" s="68" t="n">
        <f aca="false">IF(E12="","",D12-E12)</f>
        <v>30</v>
      </c>
      <c r="G12" s="59" t="n">
        <v>233</v>
      </c>
      <c r="H12" s="59" t="n">
        <v>243</v>
      </c>
      <c r="I12" s="68" t="n">
        <f aca="false">IF(H12="","",G12-H12)</f>
        <v>-10</v>
      </c>
      <c r="J12" s="40" t="n">
        <f aca="false">IF(OR(D12="",D12+G12=0),"",D12/(D12+G12))</f>
        <v>0.431707317073171</v>
      </c>
      <c r="K12" s="40" t="n">
        <f aca="false">IF(E12="","",E12/(E12+H12))</f>
        <v>0.376923076923077</v>
      </c>
      <c r="L12" s="69" t="n">
        <f aca="false">IF(OR(K12="",J12=""),"",(J12-K12)*100)</f>
        <v>5.47842401500938</v>
      </c>
      <c r="M12" s="36" t="n">
        <v>6.15799736191833</v>
      </c>
      <c r="N12" s="36" t="n">
        <v>1.24618060279038</v>
      </c>
      <c r="O12" s="36" t="n">
        <f aca="false">SQRT(M12^2+N12^2)</f>
        <v>6.28282560669673</v>
      </c>
      <c r="P12" s="40" t="n">
        <f aca="false">IF(J12="","",MAX(0,J12-1.96*O12/100))</f>
        <v>0.308563935181915</v>
      </c>
      <c r="Q12" s="40" t="n">
        <f aca="false">IF(J12="","",MIN(1,J12+1.96*O12/100))</f>
        <v>0.554850698964427</v>
      </c>
      <c r="R12" s="32" t="str">
        <f aca="false">IF(L12="","",IF(ABS(L12)&lt;=O12,"Yes","No"))</f>
        <v>Yes</v>
      </c>
      <c r="S12" s="32" t="str">
        <f aca="false">IF(L12="","",IF(ABS(L12)&lt;=1.96*O12,"Yes","No"))</f>
        <v>Yes</v>
      </c>
      <c r="T12" s="59" t="n">
        <f aca="false">IF(D12="","",ROUND(SQRT(((D12+G12)*O12/100)^2+(J12*(D12+G12)*0.15591)^2),0))</f>
        <v>38</v>
      </c>
      <c r="U12" s="32" t="s">
        <v>786</v>
      </c>
    </row>
    <row r="13" customFormat="false" ht="15" hidden="false" customHeight="false" outlineLevel="0" collapsed="false">
      <c r="A13" s="32" t="s">
        <v>159</v>
      </c>
      <c r="B13" s="32" t="s">
        <v>175</v>
      </c>
      <c r="C13" s="32" t="s">
        <v>178</v>
      </c>
      <c r="D13" s="59" t="n">
        <v>323</v>
      </c>
      <c r="E13" s="59" t="n">
        <v>276</v>
      </c>
      <c r="F13" s="68" t="n">
        <f aca="false">IF(E13="","",D13-E13)</f>
        <v>47</v>
      </c>
      <c r="G13" s="59" t="n">
        <v>429</v>
      </c>
      <c r="H13" s="59" t="n">
        <v>451</v>
      </c>
      <c r="I13" s="68" t="n">
        <f aca="false">IF(H13="","",G13-H13)</f>
        <v>-22</v>
      </c>
      <c r="J13" s="40" t="n">
        <f aca="false">IF(OR(D13="",D13+G13=0),"",D13/(D13+G13))</f>
        <v>0.429521276595745</v>
      </c>
      <c r="K13" s="40" t="n">
        <f aca="false">IF(E13="","",E13/(E13+H13))</f>
        <v>0.379642365887208</v>
      </c>
      <c r="L13" s="69" t="n">
        <f aca="false">IF(OR(K13="",J13=""),"",(J13-K13)*100)</f>
        <v>4.9878910708537</v>
      </c>
      <c r="M13" s="36" t="n">
        <v>3.92685804996875</v>
      </c>
      <c r="N13" s="36" t="n">
        <v>1.24618060279038</v>
      </c>
      <c r="O13" s="36" t="n">
        <f aca="false">SQRT(M13^2+N13^2)</f>
        <v>4.11985196813858</v>
      </c>
      <c r="P13" s="40" t="n">
        <f aca="false">IF(J13="","",MAX(0,J13-1.96*O13/100))</f>
        <v>0.348772178020229</v>
      </c>
      <c r="Q13" s="40" t="n">
        <f aca="false">IF(J13="","",MIN(1,J13+1.96*O13/100))</f>
        <v>0.510270375171261</v>
      </c>
      <c r="R13" s="32" t="str">
        <f aca="false">IF(L13="","",IF(ABS(L13)&lt;=O13,"Yes","No"))</f>
        <v>No</v>
      </c>
      <c r="S13" s="32" t="str">
        <f aca="false">IF(L13="","",IF(ABS(L13)&lt;=1.96*O13,"Yes","No"))</f>
        <v>Yes</v>
      </c>
      <c r="T13" s="59" t="n">
        <f aca="false">IF(D13="","",ROUND(SQRT(((D13+G13)*O13/100)^2+(J13*(D13+G13)*0.09175)^2),0))</f>
        <v>43</v>
      </c>
      <c r="U13" s="32" t="s">
        <v>786</v>
      </c>
    </row>
    <row r="14" customFormat="false" ht="15" hidden="false" customHeight="false" outlineLevel="0" collapsed="false">
      <c r="A14" s="32" t="s">
        <v>159</v>
      </c>
      <c r="B14" s="32" t="s">
        <v>175</v>
      </c>
      <c r="C14" s="32" t="s">
        <v>179</v>
      </c>
      <c r="D14" s="59" t="n">
        <v>183</v>
      </c>
      <c r="E14" s="59" t="n">
        <v>158</v>
      </c>
      <c r="F14" s="68" t="n">
        <f aca="false">IF(E14="","",D14-E14)</f>
        <v>25</v>
      </c>
      <c r="G14" s="59" t="n">
        <v>145</v>
      </c>
      <c r="H14" s="59" t="n">
        <v>142</v>
      </c>
      <c r="I14" s="68" t="n">
        <f aca="false">IF(H14="","",G14-H14)</f>
        <v>3</v>
      </c>
      <c r="J14" s="40" t="n">
        <f aca="false">IF(OR(D14="",D14+G14=0),"",D14/(D14+G14))</f>
        <v>0.557926829268293</v>
      </c>
      <c r="K14" s="40" t="n">
        <f aca="false">IF(E14="","",E14/(E14+H14))</f>
        <v>0.526666666666667</v>
      </c>
      <c r="L14" s="69" t="n">
        <f aca="false">IF(OR(K14="",J14=""),"",(J14-K14)*100)</f>
        <v>3.12601626016261</v>
      </c>
      <c r="M14" s="36" t="n">
        <v>6.15799736191833</v>
      </c>
      <c r="N14" s="36" t="n">
        <v>1.24618060279038</v>
      </c>
      <c r="O14" s="36" t="n">
        <f aca="false">SQRT(M14^2+N14^2)</f>
        <v>6.28282560669673</v>
      </c>
      <c r="P14" s="40" t="n">
        <f aca="false">IF(J14="","",MAX(0,J14-1.96*O14/100))</f>
        <v>0.434783447377037</v>
      </c>
      <c r="Q14" s="40" t="n">
        <f aca="false">IF(J14="","",MIN(1,J14+1.96*O14/100))</f>
        <v>0.681070211159549</v>
      </c>
      <c r="R14" s="32" t="str">
        <f aca="false">IF(L14="","",IF(ABS(L14)&lt;=O14,"Yes","No"))</f>
        <v>Yes</v>
      </c>
      <c r="S14" s="32" t="str">
        <f aca="false">IF(L14="","",IF(ABS(L14)&lt;=1.96*O14,"Yes","No"))</f>
        <v>Yes</v>
      </c>
      <c r="T14" s="59" t="n">
        <f aca="false">IF(D14="","",ROUND(SQRT(((D14+G14)*O14/100)^2+(J14*(D14+G14)*0.15591)^2),0))</f>
        <v>35</v>
      </c>
      <c r="U14" s="32" t="s">
        <v>786</v>
      </c>
    </row>
    <row r="15" customFormat="false" ht="15" hidden="false" customHeight="false" outlineLevel="0" collapsed="false">
      <c r="A15" s="32" t="s">
        <v>159</v>
      </c>
      <c r="B15" s="32" t="s">
        <v>175</v>
      </c>
      <c r="C15" s="32" t="s">
        <v>180</v>
      </c>
      <c r="D15" s="59" t="n">
        <v>284</v>
      </c>
      <c r="E15" s="59" t="n">
        <v>248</v>
      </c>
      <c r="F15" s="68" t="n">
        <f aca="false">IF(E15="","",D15-E15)</f>
        <v>36</v>
      </c>
      <c r="G15" s="59" t="n">
        <v>369</v>
      </c>
      <c r="H15" s="59" t="n">
        <v>368</v>
      </c>
      <c r="I15" s="68" t="n">
        <f aca="false">IF(H15="","",G15-H15)</f>
        <v>1</v>
      </c>
      <c r="J15" s="40" t="n">
        <f aca="false">IF(OR(D15="",D15+G15=0),"",D15/(D15+G15))</f>
        <v>0.434915773353752</v>
      </c>
      <c r="K15" s="40" t="n">
        <f aca="false">IF(E15="","",E15/(E15+H15))</f>
        <v>0.402597402597403</v>
      </c>
      <c r="L15" s="69" t="n">
        <f aca="false">IF(OR(K15="",J15=""),"",(J15-K15)*100)</f>
        <v>3.23183707563493</v>
      </c>
      <c r="M15" s="36" t="n">
        <v>6.15799736191833</v>
      </c>
      <c r="N15" s="36" t="n">
        <v>1.24618060279038</v>
      </c>
      <c r="O15" s="36" t="n">
        <f aca="false">SQRT(M15^2+N15^2)</f>
        <v>6.28282560669673</v>
      </c>
      <c r="P15" s="40" t="n">
        <f aca="false">IF(J15="","",MAX(0,J15-1.96*O15/100))</f>
        <v>0.311772391462496</v>
      </c>
      <c r="Q15" s="40" t="n">
        <f aca="false">IF(J15="","",MIN(1,J15+1.96*O15/100))</f>
        <v>0.558059155245008</v>
      </c>
      <c r="R15" s="32" t="str">
        <f aca="false">IF(L15="","",IF(ABS(L15)&lt;=O15,"Yes","No"))</f>
        <v>Yes</v>
      </c>
      <c r="S15" s="32" t="str">
        <f aca="false">IF(L15="","",IF(ABS(L15)&lt;=1.96*O15,"Yes","No"))</f>
        <v>Yes</v>
      </c>
      <c r="T15" s="59" t="n">
        <f aca="false">IF(D15="","",ROUND(SQRT(((D15+G15)*O15/100)^2+(J15*(D15+G15)*0.15591)^2),0))</f>
        <v>60</v>
      </c>
      <c r="U15" s="32" t="s">
        <v>786</v>
      </c>
    </row>
    <row r="16" customFormat="false" ht="15" hidden="false" customHeight="false" outlineLevel="0" collapsed="false">
      <c r="A16" s="32" t="s">
        <v>159</v>
      </c>
      <c r="B16" s="32" t="s">
        <v>181</v>
      </c>
      <c r="C16" s="32" t="s">
        <v>182</v>
      </c>
      <c r="D16" s="59" t="n">
        <v>110</v>
      </c>
      <c r="E16" s="59" t="n">
        <v>98</v>
      </c>
      <c r="F16" s="68" t="n">
        <f aca="false">IF(E16="","",D16-E16)</f>
        <v>12</v>
      </c>
      <c r="G16" s="59" t="n">
        <v>192</v>
      </c>
      <c r="H16" s="59" t="n">
        <v>208</v>
      </c>
      <c r="I16" s="68" t="n">
        <f aca="false">IF(H16="","",G16-H16)</f>
        <v>-16</v>
      </c>
      <c r="J16" s="40" t="n">
        <f aca="false">IF(OR(D16="",D16+G16=0),"",D16/(D16+G16))</f>
        <v>0.364238410596026</v>
      </c>
      <c r="K16" s="40" t="n">
        <f aca="false">IF(E16="","",E16/(E16+H16))</f>
        <v>0.320261437908497</v>
      </c>
      <c r="L16" s="69" t="n">
        <f aca="false">IF(OR(K16="",J16=""),"",(J16-K16)*100)</f>
        <v>4.39769726875298</v>
      </c>
      <c r="M16" s="36" t="n">
        <v>6.15799736191833</v>
      </c>
      <c r="N16" s="36" t="n">
        <v>1.24618060279038</v>
      </c>
      <c r="O16" s="36" t="n">
        <f aca="false">SQRT(M16^2+N16^2)</f>
        <v>6.28282560669673</v>
      </c>
      <c r="P16" s="40" t="n">
        <f aca="false">IF(J16="","",MAX(0,J16-1.96*O16/100))</f>
        <v>0.241095028704771</v>
      </c>
      <c r="Q16" s="40" t="n">
        <f aca="false">IF(J16="","",MIN(1,J16+1.96*O16/100))</f>
        <v>0.487381792487282</v>
      </c>
      <c r="R16" s="32" t="str">
        <f aca="false">IF(L16="","",IF(ABS(L16)&lt;=O16,"Yes","No"))</f>
        <v>Yes</v>
      </c>
      <c r="S16" s="32" t="str">
        <f aca="false">IF(L16="","",IF(ABS(L16)&lt;=1.96*O16,"Yes","No"))</f>
        <v>Yes</v>
      </c>
      <c r="T16" s="59" t="n">
        <f aca="false">IF(D16="","",ROUND(SQRT(((D16+G16)*O16/100)^2+(J16*(D16+G16)*0.15591)^2),0))</f>
        <v>26</v>
      </c>
      <c r="U16" s="32" t="s">
        <v>786</v>
      </c>
    </row>
    <row r="17" customFormat="false" ht="15" hidden="false" customHeight="false" outlineLevel="0" collapsed="false">
      <c r="A17" s="32" t="s">
        <v>159</v>
      </c>
      <c r="B17" s="32" t="s">
        <v>181</v>
      </c>
      <c r="C17" s="32" t="s">
        <v>183</v>
      </c>
      <c r="D17" s="59" t="n">
        <v>243</v>
      </c>
      <c r="E17" s="59" t="n">
        <v>237</v>
      </c>
      <c r="F17" s="68" t="n">
        <f aca="false">IF(E17="","",D17-E17)</f>
        <v>6</v>
      </c>
      <c r="G17" s="59" t="n">
        <v>547</v>
      </c>
      <c r="H17" s="59" t="n">
        <v>558</v>
      </c>
      <c r="I17" s="68" t="n">
        <f aca="false">IF(H17="","",G17-H17)</f>
        <v>-11</v>
      </c>
      <c r="J17" s="40" t="n">
        <f aca="false">IF(OR(D17="",D17+G17=0),"",D17/(D17+G17))</f>
        <v>0.307594936708861</v>
      </c>
      <c r="K17" s="40" t="n">
        <f aca="false">IF(E17="","",E17/(E17+H17))</f>
        <v>0.29811320754717</v>
      </c>
      <c r="L17" s="69" t="n">
        <f aca="false">IF(OR(K17="",J17=""),"",(J17-K17)*100)</f>
        <v>0.948172916169093</v>
      </c>
      <c r="M17" s="36" t="n">
        <v>3.92685804996875</v>
      </c>
      <c r="N17" s="36" t="n">
        <v>1.24618060279038</v>
      </c>
      <c r="O17" s="36" t="n">
        <f aca="false">SQRT(M17^2+N17^2)</f>
        <v>4.11985196813858</v>
      </c>
      <c r="P17" s="40" t="n">
        <f aca="false">IF(J17="","",MAX(0,J17-1.96*O17/100))</f>
        <v>0.226845838133345</v>
      </c>
      <c r="Q17" s="40" t="n">
        <f aca="false">IF(J17="","",MIN(1,J17+1.96*O17/100))</f>
        <v>0.388344035284377</v>
      </c>
      <c r="R17" s="32" t="str">
        <f aca="false">IF(L17="","",IF(ABS(L17)&lt;=O17,"Yes","No"))</f>
        <v>Yes</v>
      </c>
      <c r="S17" s="32" t="str">
        <f aca="false">IF(L17="","",IF(ABS(L17)&lt;=1.96*O17,"Yes","No"))</f>
        <v>Yes</v>
      </c>
      <c r="T17" s="59" t="n">
        <f aca="false">IF(D17="","",ROUND(SQRT(((D17+G17)*O17/100)^2+(J17*(D17+G17)*0.09175)^2),0))</f>
        <v>39</v>
      </c>
      <c r="U17" s="32" t="s">
        <v>786</v>
      </c>
    </row>
    <row r="18" customFormat="false" ht="15" hidden="false" customHeight="false" outlineLevel="0" collapsed="false">
      <c r="A18" s="32" t="s">
        <v>159</v>
      </c>
      <c r="B18" s="32" t="s">
        <v>184</v>
      </c>
      <c r="C18" s="32" t="s">
        <v>185</v>
      </c>
      <c r="D18" s="59" t="n">
        <v>311</v>
      </c>
      <c r="E18" s="59" t="n">
        <v>286</v>
      </c>
      <c r="F18" s="68" t="n">
        <f aca="false">IF(E18="","",D18-E18)</f>
        <v>25</v>
      </c>
      <c r="G18" s="59" t="n">
        <v>353</v>
      </c>
      <c r="H18" s="59" t="n">
        <v>390</v>
      </c>
      <c r="I18" s="68" t="n">
        <f aca="false">IF(H18="","",G18-H18)</f>
        <v>-37</v>
      </c>
      <c r="J18" s="40" t="n">
        <f aca="false">IF(OR(D18="",D18+G18=0),"",D18/(D18+G18))</f>
        <v>0.468373493975904</v>
      </c>
      <c r="K18" s="40" t="n">
        <f aca="false">IF(E18="","",E18/(E18+H18))</f>
        <v>0.423076923076923</v>
      </c>
      <c r="L18" s="69" t="n">
        <f aca="false">IF(OR(K18="",J18=""),"",(J18-K18)*100)</f>
        <v>4.52965708989805</v>
      </c>
      <c r="M18" s="36" t="n">
        <v>6.15799736191833</v>
      </c>
      <c r="N18" s="36" t="n">
        <v>1.24618060279038</v>
      </c>
      <c r="O18" s="36" t="n">
        <f aca="false">SQRT(M18^2+N18^2)</f>
        <v>6.28282560669673</v>
      </c>
      <c r="P18" s="40" t="n">
        <f aca="false">IF(J18="","",MAX(0,J18-1.96*O18/100))</f>
        <v>0.345230112084648</v>
      </c>
      <c r="Q18" s="40" t="n">
        <f aca="false">IF(J18="","",MIN(1,J18+1.96*O18/100))</f>
        <v>0.59151687586716</v>
      </c>
      <c r="R18" s="32" t="str">
        <f aca="false">IF(L18="","",IF(ABS(L18)&lt;=O18,"Yes","No"))</f>
        <v>Yes</v>
      </c>
      <c r="S18" s="32" t="str">
        <f aca="false">IF(L18="","",IF(ABS(L18)&lt;=1.96*O18,"Yes","No"))</f>
        <v>Yes</v>
      </c>
      <c r="T18" s="59" t="n">
        <f aca="false">IF(D18="","",ROUND(SQRT(((D18+G18)*O18/100)^2+(J18*(D18+G18)*0.15591)^2),0))</f>
        <v>64</v>
      </c>
      <c r="U18" s="32" t="s">
        <v>786</v>
      </c>
    </row>
    <row r="19" customFormat="false" ht="15" hidden="false" customHeight="false" outlineLevel="0" collapsed="false">
      <c r="A19" s="32" t="s">
        <v>159</v>
      </c>
      <c r="B19" s="32" t="s">
        <v>184</v>
      </c>
      <c r="C19" s="32" t="s">
        <v>186</v>
      </c>
      <c r="D19" s="59" t="n">
        <v>176</v>
      </c>
      <c r="E19" s="59" t="n">
        <v>171</v>
      </c>
      <c r="F19" s="68" t="n">
        <f aca="false">IF(E19="","",D19-E19)</f>
        <v>5</v>
      </c>
      <c r="G19" s="59" t="n">
        <v>229</v>
      </c>
      <c r="H19" s="59" t="n">
        <v>245</v>
      </c>
      <c r="I19" s="68" t="n">
        <f aca="false">IF(H19="","",G19-H19)</f>
        <v>-16</v>
      </c>
      <c r="J19" s="40" t="n">
        <f aca="false">IF(OR(D19="",D19+G19=0),"",D19/(D19+G19))</f>
        <v>0.434567901234568</v>
      </c>
      <c r="K19" s="40" t="n">
        <f aca="false">IF(E19="","",E19/(E19+H19))</f>
        <v>0.411057692307692</v>
      </c>
      <c r="L19" s="69" t="n">
        <f aca="false">IF(OR(K19="",J19=""),"",(J19-K19)*100)</f>
        <v>2.35102089268756</v>
      </c>
      <c r="M19" s="36" t="n">
        <v>6.15799736191833</v>
      </c>
      <c r="N19" s="36" t="n">
        <v>1.24618060279038</v>
      </c>
      <c r="O19" s="36" t="n">
        <f aca="false">SQRT(M19^2+N19^2)</f>
        <v>6.28282560669673</v>
      </c>
      <c r="P19" s="40" t="n">
        <f aca="false">IF(J19="","",MAX(0,J19-1.96*O19/100))</f>
        <v>0.311424519343312</v>
      </c>
      <c r="Q19" s="40" t="n">
        <f aca="false">IF(J19="","",MIN(1,J19+1.96*O19/100))</f>
        <v>0.557711283125824</v>
      </c>
      <c r="R19" s="32" t="str">
        <f aca="false">IF(L19="","",IF(ABS(L19)&lt;=O19,"Yes","No"))</f>
        <v>Yes</v>
      </c>
      <c r="S19" s="32" t="str">
        <f aca="false">IF(L19="","",IF(ABS(L19)&lt;=1.96*O19,"Yes","No"))</f>
        <v>Yes</v>
      </c>
      <c r="T19" s="59" t="n">
        <f aca="false">IF(D19="","",ROUND(SQRT(((D19+G19)*O19/100)^2+(J19*(D19+G19)*0.15591)^2),0))</f>
        <v>37</v>
      </c>
      <c r="U19" s="32" t="s">
        <v>786</v>
      </c>
    </row>
    <row r="20" customFormat="false" ht="15" hidden="false" customHeight="false" outlineLevel="0" collapsed="false">
      <c r="A20" s="32" t="s">
        <v>159</v>
      </c>
      <c r="B20" s="32" t="s">
        <v>184</v>
      </c>
      <c r="C20" s="32" t="s">
        <v>187</v>
      </c>
      <c r="D20" s="59" t="n">
        <v>203</v>
      </c>
      <c r="E20" s="59" t="n">
        <v>157</v>
      </c>
      <c r="F20" s="68" t="n">
        <f aca="false">IF(E20="","",D20-E20)</f>
        <v>46</v>
      </c>
      <c r="G20" s="59" t="n">
        <v>223</v>
      </c>
      <c r="H20" s="59" t="n">
        <v>211</v>
      </c>
      <c r="I20" s="68" t="n">
        <f aca="false">IF(H20="","",G20-H20)</f>
        <v>12</v>
      </c>
      <c r="J20" s="40" t="n">
        <f aca="false">IF(OR(D20="",D20+G20=0),"",D20/(D20+G20))</f>
        <v>0.476525821596244</v>
      </c>
      <c r="K20" s="40" t="n">
        <f aca="false">IF(E20="","",E20/(E20+H20))</f>
        <v>0.426630434782609</v>
      </c>
      <c r="L20" s="69" t="n">
        <f aca="false">IF(OR(K20="",J20=""),"",(J20-K20)*100)</f>
        <v>4.98953868136354</v>
      </c>
      <c r="M20" s="36" t="n">
        <v>6.15799736191833</v>
      </c>
      <c r="N20" s="36" t="n">
        <v>1.24618060279038</v>
      </c>
      <c r="O20" s="36" t="n">
        <f aca="false">SQRT(M20^2+N20^2)</f>
        <v>6.28282560669673</v>
      </c>
      <c r="P20" s="40" t="n">
        <f aca="false">IF(J20="","",MAX(0,J20-1.96*O20/100))</f>
        <v>0.353382439704988</v>
      </c>
      <c r="Q20" s="40" t="n">
        <f aca="false">IF(J20="","",MIN(1,J20+1.96*O20/100))</f>
        <v>0.5996692034875</v>
      </c>
      <c r="R20" s="32" t="str">
        <f aca="false">IF(L20="","",IF(ABS(L20)&lt;=O20,"Yes","No"))</f>
        <v>Yes</v>
      </c>
      <c r="S20" s="32" t="str">
        <f aca="false">IF(L20="","",IF(ABS(L20)&lt;=1.96*O20,"Yes","No"))</f>
        <v>Yes</v>
      </c>
      <c r="T20" s="59" t="n">
        <f aca="false">IF(D20="","",ROUND(SQRT(((D20+G20)*O20/100)^2+(J20*(D20+G20)*0.15591)^2),0))</f>
        <v>41</v>
      </c>
      <c r="U20" s="32" t="s">
        <v>786</v>
      </c>
    </row>
    <row r="21" customFormat="false" ht="15" hidden="false" customHeight="false" outlineLevel="0" collapsed="false">
      <c r="A21" s="32" t="s">
        <v>159</v>
      </c>
      <c r="B21" s="32" t="s">
        <v>188</v>
      </c>
      <c r="C21" s="32" t="s">
        <v>188</v>
      </c>
      <c r="D21" s="59" t="n">
        <v>43</v>
      </c>
      <c r="E21" s="59" t="n">
        <v>42</v>
      </c>
      <c r="F21" s="68" t="n">
        <f aca="false">IF(E21="","",D21-E21)</f>
        <v>1</v>
      </c>
      <c r="G21" s="59" t="n">
        <v>103</v>
      </c>
      <c r="H21" s="59" t="n">
        <v>99</v>
      </c>
      <c r="I21" s="68" t="n">
        <f aca="false">IF(H21="","",G21-H21)</f>
        <v>4</v>
      </c>
      <c r="J21" s="40" t="n">
        <f aca="false">IF(OR(D21="",D21+G21=0),"",D21/(D21+G21))</f>
        <v>0.294520547945206</v>
      </c>
      <c r="K21" s="40" t="n">
        <f aca="false">IF(E21="","",E21/(E21+H21))</f>
        <v>0.297872340425532</v>
      </c>
      <c r="L21" s="69" t="n">
        <f aca="false">IF(OR(K21="",J21=""),"",(J21-K21)*100)</f>
        <v>-0.335179248032641</v>
      </c>
      <c r="M21" s="36" t="n">
        <v>6.15799736191833</v>
      </c>
      <c r="N21" s="36" t="n">
        <v>1.24618060279038</v>
      </c>
      <c r="O21" s="36" t="n">
        <f aca="false">SQRT(M21^2+N21^2)</f>
        <v>6.28282560669673</v>
      </c>
      <c r="P21" s="40" t="n">
        <f aca="false">IF(J21="","",MAX(0,J21-1.96*O21/100))</f>
        <v>0.17137716605395</v>
      </c>
      <c r="Q21" s="40" t="n">
        <f aca="false">IF(J21="","",MIN(1,J21+1.96*O21/100))</f>
        <v>0.417663929836461</v>
      </c>
      <c r="R21" s="32" t="str">
        <f aca="false">IF(L21="","",IF(ABS(L21)&lt;=O21,"Yes","No"))</f>
        <v>Yes</v>
      </c>
      <c r="S21" s="32" t="str">
        <f aca="false">IF(L21="","",IF(ABS(L21)&lt;=1.96*O21,"Yes","No"))</f>
        <v>Yes</v>
      </c>
      <c r="T21" s="59" t="n">
        <f aca="false">IF(D21="","",ROUND(SQRT(((D21+G21)*O21/100)^2+(J21*(D21+G21)*0.15591)^2),0))</f>
        <v>11</v>
      </c>
      <c r="U21" s="32" t="s">
        <v>786</v>
      </c>
    </row>
    <row r="22" customFormat="false" ht="15" hidden="false" customHeight="false" outlineLevel="0" collapsed="false">
      <c r="A22" s="32" t="s">
        <v>159</v>
      </c>
      <c r="B22" s="32" t="s">
        <v>189</v>
      </c>
      <c r="C22" s="32" t="s">
        <v>189</v>
      </c>
      <c r="D22" s="59" t="n">
        <v>61</v>
      </c>
      <c r="E22" s="59" t="n">
        <v>51</v>
      </c>
      <c r="F22" s="68" t="n">
        <f aca="false">IF(E22="","",D22-E22)</f>
        <v>10</v>
      </c>
      <c r="G22" s="59" t="n">
        <v>221</v>
      </c>
      <c r="H22" s="59" t="n">
        <v>223</v>
      </c>
      <c r="I22" s="68" t="n">
        <f aca="false">IF(H22="","",G22-H22)</f>
        <v>-2</v>
      </c>
      <c r="J22" s="40" t="n">
        <f aca="false">IF(OR(D22="",D22+G22=0),"",D22/(D22+G22))</f>
        <v>0.216312056737589</v>
      </c>
      <c r="K22" s="40" t="n">
        <f aca="false">IF(E22="","",E22/(E22+H22))</f>
        <v>0.186131386861314</v>
      </c>
      <c r="L22" s="69" t="n">
        <f aca="false">IF(OR(K22="",J22=""),"",(J22-K22)*100)</f>
        <v>3.01806698762748</v>
      </c>
      <c r="M22" s="36" t="n">
        <v>6.15799736191833</v>
      </c>
      <c r="N22" s="36" t="n">
        <v>1.24618060279038</v>
      </c>
      <c r="O22" s="36" t="n">
        <f aca="false">SQRT(M22^2+N22^2)</f>
        <v>6.28282560669673</v>
      </c>
      <c r="P22" s="40" t="n">
        <f aca="false">IF(J22="","",MAX(0,J22-1.96*O22/100))</f>
        <v>0.0931686748463328</v>
      </c>
      <c r="Q22" s="40" t="n">
        <f aca="false">IF(J22="","",MIN(1,J22+1.96*O22/100))</f>
        <v>0.339455438628845</v>
      </c>
      <c r="R22" s="32" t="str">
        <f aca="false">IF(L22="","",IF(ABS(L22)&lt;=O22,"Yes","No"))</f>
        <v>Yes</v>
      </c>
      <c r="S22" s="32" t="str">
        <f aca="false">IF(L22="","",IF(ABS(L22)&lt;=1.96*O22,"Yes","No"))</f>
        <v>Yes</v>
      </c>
      <c r="T22" s="59" t="n">
        <f aca="false">IF(D22="","",ROUND(SQRT(((D22+G22)*O22/100)^2+(J22*(D22+G22)*0.15591)^2),0))</f>
        <v>20</v>
      </c>
      <c r="U22" s="32" t="s">
        <v>786</v>
      </c>
    </row>
    <row r="23" customFormat="false" ht="15" hidden="false" customHeight="false" outlineLevel="0" collapsed="false">
      <c r="A23" s="32" t="s">
        <v>159</v>
      </c>
      <c r="B23" s="32" t="s">
        <v>190</v>
      </c>
      <c r="C23" s="32" t="s">
        <v>191</v>
      </c>
      <c r="D23" s="59" t="n">
        <v>341</v>
      </c>
      <c r="E23" s="59" t="n">
        <v>294</v>
      </c>
      <c r="F23" s="68" t="n">
        <f aca="false">IF(E23="","",D23-E23)</f>
        <v>47</v>
      </c>
      <c r="G23" s="59" t="n">
        <v>489</v>
      </c>
      <c r="H23" s="59" t="n">
        <v>502</v>
      </c>
      <c r="I23" s="68" t="n">
        <f aca="false">IF(H23="","",G23-H23)</f>
        <v>-13</v>
      </c>
      <c r="J23" s="40" t="n">
        <f aca="false">IF(OR(D23="",D23+G23=0),"",D23/(D23+G23))</f>
        <v>0.410843373493976</v>
      </c>
      <c r="K23" s="40" t="n">
        <f aca="false">IF(E23="","",E23/(E23+H23))</f>
        <v>0.369346733668342</v>
      </c>
      <c r="L23" s="69" t="n">
        <f aca="false">IF(OR(K23="",J23=""),"",(J23-K23)*100)</f>
        <v>4.14966398256342</v>
      </c>
      <c r="M23" s="36" t="n">
        <v>3.92685804996875</v>
      </c>
      <c r="N23" s="36" t="n">
        <v>1.24618060279038</v>
      </c>
      <c r="O23" s="36" t="n">
        <f aca="false">SQRT(M23^2+N23^2)</f>
        <v>4.11985196813858</v>
      </c>
      <c r="P23" s="40" t="n">
        <f aca="false">IF(J23="","",MAX(0,J23-1.96*O23/100))</f>
        <v>0.33009427491846</v>
      </c>
      <c r="Q23" s="40" t="n">
        <f aca="false">IF(J23="","",MIN(1,J23+1.96*O23/100))</f>
        <v>0.491592472069492</v>
      </c>
      <c r="R23" s="32" t="str">
        <f aca="false">IF(L23="","",IF(ABS(L23)&lt;=O23,"Yes","No"))</f>
        <v>No</v>
      </c>
      <c r="S23" s="32" t="str">
        <f aca="false">IF(L23="","",IF(ABS(L23)&lt;=1.96*O23,"Yes","No"))</f>
        <v>Yes</v>
      </c>
      <c r="T23" s="59" t="n">
        <f aca="false">IF(D23="","",ROUND(SQRT(((D23+G23)*O23/100)^2+(J23*(D23+G23)*0.09175)^2),0))</f>
        <v>46</v>
      </c>
      <c r="U23" s="32" t="s">
        <v>786</v>
      </c>
    </row>
    <row r="24" customFormat="false" ht="15" hidden="false" customHeight="false" outlineLevel="0" collapsed="false">
      <c r="A24" s="32" t="s">
        <v>159</v>
      </c>
      <c r="B24" s="32" t="s">
        <v>190</v>
      </c>
      <c r="C24" s="32" t="s">
        <v>192</v>
      </c>
      <c r="D24" s="59" t="n">
        <v>302</v>
      </c>
      <c r="E24" s="59" t="n">
        <v>275</v>
      </c>
      <c r="F24" s="68" t="n">
        <f aca="false">IF(E24="","",D24-E24)</f>
        <v>27</v>
      </c>
      <c r="G24" s="59" t="n">
        <v>435</v>
      </c>
      <c r="H24" s="59" t="n">
        <v>430</v>
      </c>
      <c r="I24" s="68" t="n">
        <f aca="false">IF(H24="","",G24-H24)</f>
        <v>5</v>
      </c>
      <c r="J24" s="40" t="n">
        <f aca="false">IF(OR(D24="",D24+G24=0),"",D24/(D24+G24))</f>
        <v>0.40976933514247</v>
      </c>
      <c r="K24" s="40" t="n">
        <f aca="false">IF(E24="","",E24/(E24+H24))</f>
        <v>0.390070921985816</v>
      </c>
      <c r="L24" s="69" t="n">
        <f aca="false">IF(OR(K24="",J24=""),"",(J24-K24)*100)</f>
        <v>1.96984131566539</v>
      </c>
      <c r="M24" s="36" t="n">
        <v>6.15799736191833</v>
      </c>
      <c r="N24" s="36" t="n">
        <v>1.24618060279038</v>
      </c>
      <c r="O24" s="36" t="n">
        <f aca="false">SQRT(M24^2+N24^2)</f>
        <v>6.28282560669673</v>
      </c>
      <c r="P24" s="40" t="n">
        <f aca="false">IF(J24="","",MAX(0,J24-1.96*O24/100))</f>
        <v>0.286625953251214</v>
      </c>
      <c r="Q24" s="40" t="n">
        <f aca="false">IF(J24="","",MIN(1,J24+1.96*O24/100))</f>
        <v>0.532912717033725</v>
      </c>
      <c r="R24" s="32" t="str">
        <f aca="false">IF(L24="","",IF(ABS(L24)&lt;=O24,"Yes","No"))</f>
        <v>Yes</v>
      </c>
      <c r="S24" s="32" t="str">
        <f aca="false">IF(L24="","",IF(ABS(L24)&lt;=1.96*O24,"Yes","No"))</f>
        <v>Yes</v>
      </c>
      <c r="T24" s="59" t="n">
        <f aca="false">IF(D24="","",ROUND(SQRT(((D24+G24)*O24/100)^2+(J24*(D24+G24)*0.15591)^2),0))</f>
        <v>66</v>
      </c>
      <c r="U24" s="32" t="s">
        <v>786</v>
      </c>
    </row>
    <row r="25" customFormat="false" ht="15" hidden="false" customHeight="false" outlineLevel="0" collapsed="false">
      <c r="A25" s="32" t="s">
        <v>159</v>
      </c>
      <c r="B25" s="32" t="s">
        <v>190</v>
      </c>
      <c r="C25" s="32" t="s">
        <v>193</v>
      </c>
      <c r="D25" s="59" t="n">
        <v>358</v>
      </c>
      <c r="E25" s="59" t="n">
        <v>272</v>
      </c>
      <c r="F25" s="68" t="n">
        <f aca="false">IF(E25="","",D25-E25)</f>
        <v>86</v>
      </c>
      <c r="G25" s="59" t="n">
        <v>459</v>
      </c>
      <c r="H25" s="59" t="n">
        <v>478</v>
      </c>
      <c r="I25" s="68" t="n">
        <f aca="false">IF(H25="","",G25-H25)</f>
        <v>-19</v>
      </c>
      <c r="J25" s="40" t="n">
        <f aca="false">IF(OR(D25="",D25+G25=0),"",D25/(D25+G25))</f>
        <v>0.438188494492044</v>
      </c>
      <c r="K25" s="40" t="n">
        <f aca="false">IF(E25="","",E25/(E25+H25))</f>
        <v>0.362666666666667</v>
      </c>
      <c r="L25" s="69" t="n">
        <f aca="false">IF(OR(K25="",J25=""),"",(J25-K25)*100)</f>
        <v>7.55218278253774</v>
      </c>
      <c r="M25" s="36" t="n">
        <v>3.92685804996875</v>
      </c>
      <c r="N25" s="36" t="n">
        <v>1.24618060279038</v>
      </c>
      <c r="O25" s="36" t="n">
        <f aca="false">SQRT(M25^2+N25^2)</f>
        <v>4.11985196813858</v>
      </c>
      <c r="P25" s="40" t="n">
        <f aca="false">IF(J25="","",MAX(0,J25-1.96*O25/100))</f>
        <v>0.357439395916528</v>
      </c>
      <c r="Q25" s="40" t="n">
        <f aca="false">IF(J25="","",MIN(1,J25+1.96*O25/100))</f>
        <v>0.51893759306756</v>
      </c>
      <c r="R25" s="32" t="str">
        <f aca="false">IF(L25="","",IF(ABS(L25)&lt;=O25,"Yes","No"))</f>
        <v>No</v>
      </c>
      <c r="S25" s="32" t="str">
        <f aca="false">IF(L25="","",IF(ABS(L25)&lt;=1.96*O25,"Yes","No"))</f>
        <v>Yes</v>
      </c>
      <c r="T25" s="59" t="n">
        <f aca="false">IF(D25="","",ROUND(SQRT(((D25+G25)*O25/100)^2+(J25*(D25+G25)*0.09175)^2),0))</f>
        <v>47</v>
      </c>
      <c r="U25" s="32" t="s">
        <v>786</v>
      </c>
    </row>
    <row r="26" customFormat="false" ht="15" hidden="false" customHeight="false" outlineLevel="0" collapsed="false">
      <c r="A26" s="32" t="s">
        <v>159</v>
      </c>
      <c r="B26" s="32" t="s">
        <v>194</v>
      </c>
      <c r="C26" s="32" t="s">
        <v>195</v>
      </c>
      <c r="D26" s="59" t="n">
        <v>334</v>
      </c>
      <c r="E26" s="59" t="n">
        <v>283</v>
      </c>
      <c r="F26" s="68" t="n">
        <f aca="false">IF(E26="","",D26-E26)</f>
        <v>51</v>
      </c>
      <c r="G26" s="59" t="n">
        <v>702</v>
      </c>
      <c r="H26" s="59" t="n">
        <v>714</v>
      </c>
      <c r="I26" s="68" t="n">
        <f aca="false">IF(H26="","",G26-H26)</f>
        <v>-12</v>
      </c>
      <c r="J26" s="40" t="n">
        <f aca="false">IF(OR(D26="",D26+G26=0),"",D26/(D26+G26))</f>
        <v>0.322393822393822</v>
      </c>
      <c r="K26" s="40" t="n">
        <f aca="false">IF(E26="","",E26/(E26+H26))</f>
        <v>0.283851554663992</v>
      </c>
      <c r="L26" s="69" t="n">
        <f aca="false">IF(OR(K26="",J26=""),"",(J26-K26)*100)</f>
        <v>3.85422677298304</v>
      </c>
      <c r="M26" s="36" t="n">
        <v>3.92685804996875</v>
      </c>
      <c r="N26" s="36" t="n">
        <v>1.24618060279038</v>
      </c>
      <c r="O26" s="36" t="n">
        <f aca="false">SQRT(M26^2+N26^2)</f>
        <v>4.11985196813858</v>
      </c>
      <c r="P26" s="40" t="n">
        <f aca="false">IF(J26="","",MAX(0,J26-1.96*O26/100))</f>
        <v>0.241644723818306</v>
      </c>
      <c r="Q26" s="40" t="n">
        <f aca="false">IF(J26="","",MIN(1,J26+1.96*O26/100))</f>
        <v>0.403142920969339</v>
      </c>
      <c r="R26" s="32" t="str">
        <f aca="false">IF(L26="","",IF(ABS(L26)&lt;=O26,"Yes","No"))</f>
        <v>Yes</v>
      </c>
      <c r="S26" s="32" t="str">
        <f aca="false">IF(L26="","",IF(ABS(L26)&lt;=1.96*O26,"Yes","No"))</f>
        <v>Yes</v>
      </c>
      <c r="T26" s="59" t="n">
        <f aca="false">IF(D26="","",ROUND(SQRT(((D26+G26)*O26/100)^2+(J26*(D26+G26)*0.09175)^2),0))</f>
        <v>53</v>
      </c>
      <c r="U26" s="32" t="s">
        <v>786</v>
      </c>
    </row>
    <row r="27" customFormat="false" ht="15" hidden="false" customHeight="false" outlineLevel="0" collapsed="false">
      <c r="A27" s="32" t="s">
        <v>159</v>
      </c>
      <c r="B27" s="32" t="s">
        <v>194</v>
      </c>
      <c r="C27" s="32" t="s">
        <v>196</v>
      </c>
      <c r="D27" s="59" t="n">
        <v>254</v>
      </c>
      <c r="E27" s="59" t="n">
        <v>206</v>
      </c>
      <c r="F27" s="68" t="n">
        <f aca="false">IF(E27="","",D27-E27)</f>
        <v>48</v>
      </c>
      <c r="G27" s="59" t="n">
        <v>475</v>
      </c>
      <c r="H27" s="59" t="n">
        <v>450</v>
      </c>
      <c r="I27" s="68" t="n">
        <f aca="false">IF(H27="","",G27-H27)</f>
        <v>25</v>
      </c>
      <c r="J27" s="40" t="n">
        <f aca="false">IF(OR(D27="",D27+G27=0),"",D27/(D27+G27))</f>
        <v>0.348422496570645</v>
      </c>
      <c r="K27" s="40" t="n">
        <f aca="false">IF(E27="","",E27/(E27+H27))</f>
        <v>0.314024390243902</v>
      </c>
      <c r="L27" s="69" t="n">
        <f aca="false">IF(OR(K27="",J27=""),"",(J27-K27)*100)</f>
        <v>3.43981063267423</v>
      </c>
      <c r="M27" s="36" t="n">
        <v>6.15799736191833</v>
      </c>
      <c r="N27" s="36" t="n">
        <v>1.24618060279038</v>
      </c>
      <c r="O27" s="36" t="n">
        <f aca="false">SQRT(M27^2+N27^2)</f>
        <v>6.28282560669673</v>
      </c>
      <c r="P27" s="40" t="n">
        <f aca="false">IF(J27="","",MAX(0,J27-1.96*O27/100))</f>
        <v>0.225279114679389</v>
      </c>
      <c r="Q27" s="40" t="n">
        <f aca="false">IF(J27="","",MIN(1,J27+1.96*O27/100))</f>
        <v>0.471565878461901</v>
      </c>
      <c r="R27" s="32" t="str">
        <f aca="false">IF(L27="","",IF(ABS(L27)&lt;=O27,"Yes","No"))</f>
        <v>Yes</v>
      </c>
      <c r="S27" s="32" t="str">
        <f aca="false">IF(L27="","",IF(ABS(L27)&lt;=1.96*O27,"Yes","No"))</f>
        <v>Yes</v>
      </c>
      <c r="T27" s="59" t="n">
        <f aca="false">IF(D27="","",ROUND(SQRT(((D27+G27)*O27/100)^2+(J27*(D27+G27)*0.15591)^2),0))</f>
        <v>61</v>
      </c>
      <c r="U27" s="32" t="s">
        <v>786</v>
      </c>
    </row>
    <row r="28" customFormat="false" ht="15" hidden="false" customHeight="false" outlineLevel="0" collapsed="false">
      <c r="A28" s="32" t="s">
        <v>159</v>
      </c>
      <c r="B28" s="32" t="s">
        <v>197</v>
      </c>
      <c r="C28" s="32" t="s">
        <v>198</v>
      </c>
      <c r="D28" s="59" t="n">
        <v>141</v>
      </c>
      <c r="E28" s="59" t="n">
        <v>108</v>
      </c>
      <c r="F28" s="68" t="n">
        <f aca="false">IF(E28="","",D28-E28)</f>
        <v>33</v>
      </c>
      <c r="G28" s="59" t="n">
        <v>358</v>
      </c>
      <c r="H28" s="59" t="n">
        <v>379</v>
      </c>
      <c r="I28" s="68" t="n">
        <f aca="false">IF(H28="","",G28-H28)</f>
        <v>-21</v>
      </c>
      <c r="J28" s="40" t="n">
        <f aca="false">IF(OR(D28="",D28+G28=0),"",D28/(D28+G28))</f>
        <v>0.282565130260521</v>
      </c>
      <c r="K28" s="40" t="n">
        <f aca="false">IF(E28="","",E28/(E28+H28))</f>
        <v>0.2217659137577</v>
      </c>
      <c r="L28" s="69" t="n">
        <f aca="false">IF(OR(K28="",J28=""),"",(J28-K28)*100)</f>
        <v>6.07992165028208</v>
      </c>
      <c r="M28" s="36" t="n">
        <v>6.15799736191833</v>
      </c>
      <c r="N28" s="36" t="n">
        <v>1.24618060279038</v>
      </c>
      <c r="O28" s="36" t="n">
        <f aca="false">SQRT(M28^2+N28^2)</f>
        <v>6.28282560669673</v>
      </c>
      <c r="P28" s="40" t="n">
        <f aca="false">IF(J28="","",MAX(0,J28-1.96*O28/100))</f>
        <v>0.159421748369265</v>
      </c>
      <c r="Q28" s="40" t="n">
        <f aca="false">IF(J28="","",MIN(1,J28+1.96*O28/100))</f>
        <v>0.405708512151777</v>
      </c>
      <c r="R28" s="32" t="str">
        <f aca="false">IF(L28="","",IF(ABS(L28)&lt;=O28,"Yes","No"))</f>
        <v>Yes</v>
      </c>
      <c r="S28" s="32" t="str">
        <f aca="false">IF(L28="","",IF(ABS(L28)&lt;=1.96*O28,"Yes","No"))</f>
        <v>Yes</v>
      </c>
      <c r="T28" s="59" t="n">
        <f aca="false">IF(D28="","",ROUND(SQRT(((D28+G28)*O28/100)^2+(J28*(D28+G28)*0.15591)^2),0))</f>
        <v>38</v>
      </c>
      <c r="U28" s="32" t="s">
        <v>786</v>
      </c>
    </row>
    <row r="29" customFormat="false" ht="15" hidden="false" customHeight="false" outlineLevel="0" collapsed="false">
      <c r="A29" s="32" t="s">
        <v>159</v>
      </c>
      <c r="B29" s="32" t="s">
        <v>197</v>
      </c>
      <c r="C29" s="32" t="s">
        <v>199</v>
      </c>
      <c r="D29" s="59" t="n">
        <v>131</v>
      </c>
      <c r="E29" s="59" t="n">
        <v>108</v>
      </c>
      <c r="F29" s="68" t="n">
        <f aca="false">IF(E29="","",D29-E29)</f>
        <v>23</v>
      </c>
      <c r="G29" s="59" t="n">
        <v>270</v>
      </c>
      <c r="H29" s="59" t="n">
        <v>267</v>
      </c>
      <c r="I29" s="68" t="n">
        <f aca="false">IF(H29="","",G29-H29)</f>
        <v>3</v>
      </c>
      <c r="J29" s="40" t="n">
        <f aca="false">IF(OR(D29="",D29+G29=0),"",D29/(D29+G29))</f>
        <v>0.326683291770574</v>
      </c>
      <c r="K29" s="40" t="n">
        <f aca="false">IF(E29="","",E29/(E29+H29))</f>
        <v>0.288</v>
      </c>
      <c r="L29" s="69" t="n">
        <f aca="false">IF(OR(K29="",J29=""),"",(J29-K29)*100)</f>
        <v>3.86832917705736</v>
      </c>
      <c r="M29" s="36" t="n">
        <v>6.15799736191833</v>
      </c>
      <c r="N29" s="36" t="n">
        <v>1.24618060279038</v>
      </c>
      <c r="O29" s="36" t="n">
        <f aca="false">SQRT(M29^2+N29^2)</f>
        <v>6.28282560669673</v>
      </c>
      <c r="P29" s="40" t="n">
        <f aca="false">IF(J29="","",MAX(0,J29-1.96*O29/100))</f>
        <v>0.203539909879318</v>
      </c>
      <c r="Q29" s="40" t="n">
        <f aca="false">IF(J29="","",MIN(1,J29+1.96*O29/100))</f>
        <v>0.44982667366183</v>
      </c>
      <c r="R29" s="32" t="str">
        <f aca="false">IF(L29="","",IF(ABS(L29)&lt;=O29,"Yes","No"))</f>
        <v>Yes</v>
      </c>
      <c r="S29" s="32" t="str">
        <f aca="false">IF(L29="","",IF(ABS(L29)&lt;=1.96*O29,"Yes","No"))</f>
        <v>Yes</v>
      </c>
      <c r="T29" s="59" t="n">
        <f aca="false">IF(D29="","",ROUND(SQRT(((D29+G29)*O29/100)^2+(J29*(D29+G29)*0.15591)^2),0))</f>
        <v>32</v>
      </c>
      <c r="U29" s="32" t="s">
        <v>786</v>
      </c>
    </row>
    <row r="30" customFormat="false" ht="15" hidden="false" customHeight="false" outlineLevel="0" collapsed="false">
      <c r="A30" s="32" t="s">
        <v>159</v>
      </c>
      <c r="B30" s="32" t="s">
        <v>197</v>
      </c>
      <c r="C30" s="32" t="s">
        <v>200</v>
      </c>
      <c r="D30" s="59" t="n">
        <v>437</v>
      </c>
      <c r="E30" s="59" t="n">
        <v>347</v>
      </c>
      <c r="F30" s="68" t="n">
        <f aca="false">IF(E30="","",D30-E30)</f>
        <v>90</v>
      </c>
      <c r="G30" s="59" t="n">
        <v>956</v>
      </c>
      <c r="H30" s="59" t="n">
        <v>913</v>
      </c>
      <c r="I30" s="68" t="n">
        <f aca="false">IF(H30="","",G30-H30)</f>
        <v>43</v>
      </c>
      <c r="J30" s="40" t="n">
        <f aca="false">IF(OR(D30="",D30+G30=0),"",D30/(D30+G30))</f>
        <v>0.313711414213927</v>
      </c>
      <c r="K30" s="40" t="n">
        <f aca="false">IF(E30="","",E30/(E30+H30))</f>
        <v>0.275396825396825</v>
      </c>
      <c r="L30" s="69" t="n">
        <f aca="false">IF(OR(K30="",J30=""),"",(J30-K30)*100)</f>
        <v>3.83145888171014</v>
      </c>
      <c r="M30" s="36" t="n">
        <v>3.11756991065829</v>
      </c>
      <c r="N30" s="36" t="n">
        <v>1.24618060279038</v>
      </c>
      <c r="O30" s="36" t="n">
        <f aca="false">SQRT(M30^2+N30^2)</f>
        <v>3.3574109433629</v>
      </c>
      <c r="P30" s="40" t="n">
        <f aca="false">IF(J30="","",MAX(0,J30-1.96*O30/100))</f>
        <v>0.247906159724014</v>
      </c>
      <c r="Q30" s="40" t="n">
        <f aca="false">IF(J30="","",MIN(1,J30+1.96*O30/100))</f>
        <v>0.37951666870384</v>
      </c>
      <c r="R30" s="32" t="str">
        <f aca="false">IF(L30="","",IF(ABS(L30)&lt;=O30,"Yes","No"))</f>
        <v>No</v>
      </c>
      <c r="S30" s="32" t="str">
        <f aca="false">IF(L30="","",IF(ABS(L30)&lt;=1.96*O30,"Yes","No"))</f>
        <v>Yes</v>
      </c>
      <c r="T30" s="59" t="n">
        <f aca="false">IF(D30="","",ROUND(SQRT(((D30+G30)*O30/100)^2+(J30*(D30+G30)*0.08345)^2),0))</f>
        <v>59</v>
      </c>
      <c r="U30" s="32" t="s">
        <v>786</v>
      </c>
    </row>
    <row r="31" customFormat="false" ht="15" hidden="false" customHeight="false" outlineLevel="0" collapsed="false">
      <c r="A31" s="32" t="s">
        <v>159</v>
      </c>
      <c r="B31" s="32" t="s">
        <v>202</v>
      </c>
      <c r="C31" s="32" t="s">
        <v>203</v>
      </c>
      <c r="D31" s="59" t="n">
        <v>330</v>
      </c>
      <c r="E31" s="59" t="n">
        <v>275</v>
      </c>
      <c r="F31" s="68" t="n">
        <f aca="false">IF(E31="","",D31-E31)</f>
        <v>55</v>
      </c>
      <c r="G31" s="59" t="n">
        <v>413</v>
      </c>
      <c r="H31" s="59" t="n">
        <v>448</v>
      </c>
      <c r="I31" s="68" t="n">
        <f aca="false">IF(H31="","",G31-H31)</f>
        <v>-35</v>
      </c>
      <c r="J31" s="40" t="n">
        <f aca="false">IF(OR(D31="",D31+G31=0),"",D31/(D31+G31))</f>
        <v>0.44414535666218</v>
      </c>
      <c r="K31" s="40" t="n">
        <f aca="false">IF(E31="","",E31/(E31+H31))</f>
        <v>0.380359612724758</v>
      </c>
      <c r="L31" s="69" t="n">
        <f aca="false">IF(OR(K31="",J31=""),"",(J31-K31)*100)</f>
        <v>6.37857439374224</v>
      </c>
      <c r="M31" s="36" t="n">
        <v>3.92685804996875</v>
      </c>
      <c r="N31" s="36" t="n">
        <v>1.24618060279038</v>
      </c>
      <c r="O31" s="36" t="n">
        <f aca="false">SQRT(M31^2+N31^2)</f>
        <v>4.11985196813858</v>
      </c>
      <c r="P31" s="40" t="n">
        <f aca="false">IF(J31="","",MAX(0,J31-1.96*O31/100))</f>
        <v>0.363396258086664</v>
      </c>
      <c r="Q31" s="40" t="n">
        <f aca="false">IF(J31="","",MIN(1,J31+1.96*O31/100))</f>
        <v>0.524894455237697</v>
      </c>
      <c r="R31" s="32" t="str">
        <f aca="false">IF(L31="","",IF(ABS(L31)&lt;=O31,"Yes","No"))</f>
        <v>No</v>
      </c>
      <c r="S31" s="32" t="str">
        <f aca="false">IF(L31="","",IF(ABS(L31)&lt;=1.96*O31,"Yes","No"))</f>
        <v>Yes</v>
      </c>
      <c r="T31" s="59" t="n">
        <f aca="false">IF(D31="","",ROUND(SQRT(((D31+G31)*O31/100)^2+(J31*(D31+G31)*0.09175)^2),0))</f>
        <v>43</v>
      </c>
      <c r="U31" s="32" t="s">
        <v>786</v>
      </c>
    </row>
    <row r="32" customFormat="false" ht="15" hidden="false" customHeight="false" outlineLevel="0" collapsed="false">
      <c r="A32" s="32" t="s">
        <v>159</v>
      </c>
      <c r="B32" s="32" t="s">
        <v>202</v>
      </c>
      <c r="C32" s="32" t="s">
        <v>204</v>
      </c>
      <c r="D32" s="59" t="n">
        <v>372</v>
      </c>
      <c r="E32" s="59" t="n">
        <v>299</v>
      </c>
      <c r="F32" s="68" t="n">
        <f aca="false">IF(E32="","",D32-E32)</f>
        <v>73</v>
      </c>
      <c r="G32" s="59" t="n">
        <v>489</v>
      </c>
      <c r="H32" s="59" t="n">
        <v>515</v>
      </c>
      <c r="I32" s="68" t="n">
        <f aca="false">IF(H32="","",G32-H32)</f>
        <v>-26</v>
      </c>
      <c r="J32" s="40" t="n">
        <f aca="false">IF(OR(D32="",D32+G32=0),"",D32/(D32+G32))</f>
        <v>0.43205574912892</v>
      </c>
      <c r="K32" s="40" t="n">
        <f aca="false">IF(E32="","",E32/(E32+H32))</f>
        <v>0.367321867321867</v>
      </c>
      <c r="L32" s="69" t="n">
        <f aca="false">IF(OR(K32="",J32=""),"",(J32-K32)*100)</f>
        <v>6.47338818070525</v>
      </c>
      <c r="M32" s="36" t="n">
        <v>3.92685804996875</v>
      </c>
      <c r="N32" s="36" t="n">
        <v>1.24618060279038</v>
      </c>
      <c r="O32" s="36" t="n">
        <f aca="false">SQRT(M32^2+N32^2)</f>
        <v>4.11985196813858</v>
      </c>
      <c r="P32" s="40" t="n">
        <f aca="false">IF(J32="","",MAX(0,J32-1.96*O32/100))</f>
        <v>0.351306650553404</v>
      </c>
      <c r="Q32" s="40" t="n">
        <f aca="false">IF(J32="","",MIN(1,J32+1.96*O32/100))</f>
        <v>0.512804847704436</v>
      </c>
      <c r="R32" s="32" t="str">
        <f aca="false">IF(L32="","",IF(ABS(L32)&lt;=O32,"Yes","No"))</f>
        <v>No</v>
      </c>
      <c r="S32" s="32" t="str">
        <f aca="false">IF(L32="","",IF(ABS(L32)&lt;=1.96*O32,"Yes","No"))</f>
        <v>Yes</v>
      </c>
      <c r="T32" s="59" t="n">
        <f aca="false">IF(D32="","",ROUND(SQRT(((D32+G32)*O32/100)^2+(J32*(D32+G32)*0.09175)^2),0))</f>
        <v>49</v>
      </c>
      <c r="U32" s="32" t="s">
        <v>786</v>
      </c>
    </row>
    <row r="33" customFormat="false" ht="15" hidden="false" customHeight="false" outlineLevel="0" collapsed="false">
      <c r="A33" s="32" t="s">
        <v>159</v>
      </c>
      <c r="B33" s="32" t="s">
        <v>205</v>
      </c>
      <c r="C33" s="32" t="s">
        <v>205</v>
      </c>
      <c r="D33" s="59" t="n">
        <v>148</v>
      </c>
      <c r="E33" s="59" t="n">
        <v>109</v>
      </c>
      <c r="F33" s="68" t="n">
        <f aca="false">IF(E33="","",D33-E33)</f>
        <v>39</v>
      </c>
      <c r="G33" s="59" t="n">
        <v>538</v>
      </c>
      <c r="H33" s="59" t="n">
        <v>531</v>
      </c>
      <c r="I33" s="68" t="n">
        <f aca="false">IF(H33="","",G33-H33)</f>
        <v>7</v>
      </c>
      <c r="J33" s="40" t="n">
        <f aca="false">IF(OR(D33="",D33+G33=0),"",D33/(D33+G33))</f>
        <v>0.215743440233236</v>
      </c>
      <c r="K33" s="40" t="n">
        <f aca="false">IF(E33="","",E33/(E33+H33))</f>
        <v>0.1703125</v>
      </c>
      <c r="L33" s="69" t="n">
        <f aca="false">IF(OR(K33="",J33=""),"",(J33-K33)*100)</f>
        <v>4.54309402332362</v>
      </c>
      <c r="M33" s="36" t="n">
        <v>6.15799736191833</v>
      </c>
      <c r="N33" s="36" t="n">
        <v>1.24618060279038</v>
      </c>
      <c r="O33" s="36" t="n">
        <f aca="false">SQRT(M33^2+N33^2)</f>
        <v>6.28282560669673</v>
      </c>
      <c r="P33" s="40" t="n">
        <f aca="false">IF(J33="","",MAX(0,J33-1.96*O33/100))</f>
        <v>0.0926000583419803</v>
      </c>
      <c r="Q33" s="40" t="n">
        <f aca="false">IF(J33="","",MIN(1,J33+1.96*O33/100))</f>
        <v>0.338886822124492</v>
      </c>
      <c r="R33" s="32" t="str">
        <f aca="false">IF(L33="","",IF(ABS(L33)&lt;=O33,"Yes","No"))</f>
        <v>Yes</v>
      </c>
      <c r="S33" s="32" t="str">
        <f aca="false">IF(L33="","",IF(ABS(L33)&lt;=1.96*O33,"Yes","No"))</f>
        <v>Yes</v>
      </c>
      <c r="T33" s="59" t="n">
        <f aca="false">IF(D33="","",ROUND(SQRT(((D33+G33)*O33/100)^2+(J33*(D33+G33)*0.15591)^2),0))</f>
        <v>49</v>
      </c>
      <c r="U33" s="32" t="s">
        <v>786</v>
      </c>
    </row>
    <row r="34" customFormat="false" ht="15" hidden="false" customHeight="false" outlineLevel="0" collapsed="false">
      <c r="A34" s="32" t="s">
        <v>159</v>
      </c>
      <c r="B34" s="32" t="s">
        <v>206</v>
      </c>
      <c r="C34" s="32" t="s">
        <v>207</v>
      </c>
      <c r="D34" s="59" t="n">
        <v>299</v>
      </c>
      <c r="E34" s="59" t="n">
        <v>279</v>
      </c>
      <c r="F34" s="68" t="n">
        <f aca="false">IF(E34="","",D34-E34)</f>
        <v>20</v>
      </c>
      <c r="G34" s="59" t="n">
        <v>568</v>
      </c>
      <c r="H34" s="59" t="n">
        <v>584</v>
      </c>
      <c r="I34" s="68" t="n">
        <f aca="false">IF(H34="","",G34-H34)</f>
        <v>-16</v>
      </c>
      <c r="J34" s="40" t="n">
        <f aca="false">IF(OR(D34="",D34+G34=0),"",D34/(D34+G34))</f>
        <v>0.344867358708189</v>
      </c>
      <c r="K34" s="40" t="n">
        <f aca="false">IF(E34="","",E34/(E34+H34))</f>
        <v>0.323290845886443</v>
      </c>
      <c r="L34" s="69" t="n">
        <f aca="false">IF(OR(K34="",J34=""),"",(J34-K34)*100)</f>
        <v>2.15765128217465</v>
      </c>
      <c r="M34" s="36" t="n">
        <v>3.92685804996875</v>
      </c>
      <c r="N34" s="36" t="n">
        <v>1.24618060279038</v>
      </c>
      <c r="O34" s="36" t="n">
        <f aca="false">SQRT(M34^2+N34^2)</f>
        <v>4.11985196813858</v>
      </c>
      <c r="P34" s="40" t="n">
        <f aca="false">IF(J34="","",MAX(0,J34-1.96*O34/100))</f>
        <v>0.264118260132673</v>
      </c>
      <c r="Q34" s="40" t="n">
        <f aca="false">IF(J34="","",MIN(1,J34+1.96*O34/100))</f>
        <v>0.425616457283705</v>
      </c>
      <c r="R34" s="32" t="str">
        <f aca="false">IF(L34="","",IF(ABS(L34)&lt;=O34,"Yes","No"))</f>
        <v>Yes</v>
      </c>
      <c r="S34" s="32" t="str">
        <f aca="false">IF(L34="","",IF(ABS(L34)&lt;=1.96*O34,"Yes","No"))</f>
        <v>Yes</v>
      </c>
      <c r="T34" s="59" t="n">
        <f aca="false">IF(D34="","",ROUND(SQRT(((D34+G34)*O34/100)^2+(J34*(D34+G34)*0.09175)^2),0))</f>
        <v>45</v>
      </c>
      <c r="U34" s="32" t="s">
        <v>786</v>
      </c>
    </row>
    <row r="35" customFormat="false" ht="15" hidden="false" customHeight="false" outlineLevel="0" collapsed="false">
      <c r="A35" s="32" t="s">
        <v>159</v>
      </c>
      <c r="B35" s="32" t="s">
        <v>206</v>
      </c>
      <c r="C35" s="32" t="s">
        <v>208</v>
      </c>
      <c r="D35" s="59" t="n">
        <v>495</v>
      </c>
      <c r="E35" s="59" t="n">
        <v>459</v>
      </c>
      <c r="F35" s="68" t="n">
        <f aca="false">IF(E35="","",D35-E35)</f>
        <v>36</v>
      </c>
      <c r="G35" s="59" t="n">
        <v>748</v>
      </c>
      <c r="H35" s="59" t="n">
        <v>811</v>
      </c>
      <c r="I35" s="68" t="n">
        <f aca="false">IF(H35="","",G35-H35)</f>
        <v>-63</v>
      </c>
      <c r="J35" s="40" t="n">
        <f aca="false">IF(OR(D35="",D35+G35=0),"",D35/(D35+G35))</f>
        <v>0.398230088495575</v>
      </c>
      <c r="K35" s="40" t="n">
        <f aca="false">IF(E35="","",E35/(E35+H35))</f>
        <v>0.361417322834646</v>
      </c>
      <c r="L35" s="69" t="n">
        <f aca="false">IF(OR(K35="",J35=""),"",(J35-K35)*100)</f>
        <v>3.68127656609296</v>
      </c>
      <c r="M35" s="36" t="n">
        <v>3.11756991065829</v>
      </c>
      <c r="N35" s="36" t="n">
        <v>1.24618060279038</v>
      </c>
      <c r="O35" s="36" t="n">
        <f aca="false">SQRT(M35^2+N35^2)</f>
        <v>3.3574109433629</v>
      </c>
      <c r="P35" s="40" t="n">
        <f aca="false">IF(J35="","",MAX(0,J35-1.96*O35/100))</f>
        <v>0.332424834005663</v>
      </c>
      <c r="Q35" s="40" t="n">
        <f aca="false">IF(J35="","",MIN(1,J35+1.96*O35/100))</f>
        <v>0.464035342985488</v>
      </c>
      <c r="R35" s="32" t="str">
        <f aca="false">IF(L35="","",IF(ABS(L35)&lt;=O35,"Yes","No"))</f>
        <v>No</v>
      </c>
      <c r="S35" s="32" t="str">
        <f aca="false">IF(L35="","",IF(ABS(L35)&lt;=1.96*O35,"Yes","No"))</f>
        <v>Yes</v>
      </c>
      <c r="T35" s="59" t="n">
        <f aca="false">IF(D35="","",ROUND(SQRT(((D35+G35)*O35/100)^2+(J35*(D35+G35)*0.08345)^2),0))</f>
        <v>59</v>
      </c>
      <c r="U35" s="32" t="s">
        <v>786</v>
      </c>
    </row>
    <row r="36" customFormat="false" ht="15" hidden="false" customHeight="false" outlineLevel="0" collapsed="false">
      <c r="A36" s="32" t="s">
        <v>159</v>
      </c>
      <c r="B36" s="32" t="s">
        <v>206</v>
      </c>
      <c r="C36" s="32" t="s">
        <v>209</v>
      </c>
      <c r="D36" s="59" t="n">
        <v>152</v>
      </c>
      <c r="E36" s="59" t="n">
        <v>125</v>
      </c>
      <c r="F36" s="68" t="n">
        <f aca="false">IF(E36="","",D36-E36)</f>
        <v>27</v>
      </c>
      <c r="G36" s="59" t="n">
        <v>253</v>
      </c>
      <c r="H36" s="59" t="n">
        <v>281</v>
      </c>
      <c r="I36" s="68" t="n">
        <f aca="false">IF(H36="","",G36-H36)</f>
        <v>-28</v>
      </c>
      <c r="J36" s="40" t="n">
        <f aca="false">IF(OR(D36="",D36+G36=0),"",D36/(D36+G36))</f>
        <v>0.375308641975309</v>
      </c>
      <c r="K36" s="40" t="n">
        <f aca="false">IF(E36="","",E36/(E36+H36))</f>
        <v>0.307881773399015</v>
      </c>
      <c r="L36" s="69" t="n">
        <f aca="false">IF(OR(K36="",J36=""),"",(J36-K36)*100)</f>
        <v>6.74268685762939</v>
      </c>
      <c r="M36" s="36" t="n">
        <v>6.15799736191833</v>
      </c>
      <c r="N36" s="36" t="n">
        <v>1.24618060279038</v>
      </c>
      <c r="O36" s="36" t="n">
        <f aca="false">SQRT(M36^2+N36^2)</f>
        <v>6.28282560669673</v>
      </c>
      <c r="P36" s="40" t="n">
        <f aca="false">IF(J36="","",MAX(0,J36-1.96*O36/100))</f>
        <v>0.252165260084053</v>
      </c>
      <c r="Q36" s="40" t="n">
        <f aca="false">IF(J36="","",MIN(1,J36+1.96*O36/100))</f>
        <v>0.498452023866565</v>
      </c>
      <c r="R36" s="32" t="str">
        <f aca="false">IF(L36="","",IF(ABS(L36)&lt;=O36,"Yes","No"))</f>
        <v>No</v>
      </c>
      <c r="S36" s="32" t="str">
        <f aca="false">IF(L36="","",IF(ABS(L36)&lt;=1.96*O36,"Yes","No"))</f>
        <v>Yes</v>
      </c>
      <c r="T36" s="59" t="n">
        <f aca="false">IF(D36="","",ROUND(SQRT(((D36+G36)*O36/100)^2+(J36*(D36+G36)*0.15591)^2),0))</f>
        <v>35</v>
      </c>
      <c r="U36" s="32" t="s">
        <v>786</v>
      </c>
    </row>
    <row r="37" customFormat="false" ht="15" hidden="false" customHeight="false" outlineLevel="0" collapsed="false">
      <c r="A37" s="32" t="s">
        <v>159</v>
      </c>
      <c r="B37" s="32" t="s">
        <v>210</v>
      </c>
      <c r="C37" s="32" t="s">
        <v>210</v>
      </c>
      <c r="D37" s="59" t="n">
        <v>69</v>
      </c>
      <c r="E37" s="59" t="n">
        <v>52</v>
      </c>
      <c r="F37" s="68" t="n">
        <f aca="false">IF(E37="","",D37-E37)</f>
        <v>17</v>
      </c>
      <c r="G37" s="59" t="n">
        <v>156</v>
      </c>
      <c r="H37" s="59" t="n">
        <v>167</v>
      </c>
      <c r="I37" s="68" t="n">
        <f aca="false">IF(H37="","",G37-H37)</f>
        <v>-11</v>
      </c>
      <c r="J37" s="40" t="n">
        <f aca="false">IF(OR(D37="",D37+G37=0),"",D37/(D37+G37))</f>
        <v>0.306666666666667</v>
      </c>
      <c r="K37" s="40" t="n">
        <f aca="false">IF(E37="","",E37/(E37+H37))</f>
        <v>0.237442922374429</v>
      </c>
      <c r="L37" s="69" t="n">
        <f aca="false">IF(OR(K37="",J37=""),"",(J37-K37)*100)</f>
        <v>6.92237442922374</v>
      </c>
      <c r="M37" s="36" t="n">
        <v>6.15799736191833</v>
      </c>
      <c r="N37" s="36" t="n">
        <v>1.24618060279038</v>
      </c>
      <c r="O37" s="36" t="n">
        <f aca="false">SQRT(M37^2+N37^2)</f>
        <v>6.28282560669673</v>
      </c>
      <c r="P37" s="40" t="n">
        <f aca="false">IF(J37="","",MAX(0,J37-1.96*O37/100))</f>
        <v>0.183523284775411</v>
      </c>
      <c r="Q37" s="40" t="n">
        <f aca="false">IF(J37="","",MIN(1,J37+1.96*O37/100))</f>
        <v>0.429810048557923</v>
      </c>
      <c r="R37" s="32" t="str">
        <f aca="false">IF(L37="","",IF(ABS(L37)&lt;=O37,"Yes","No"))</f>
        <v>No</v>
      </c>
      <c r="S37" s="32" t="str">
        <f aca="false">IF(L37="","",IF(ABS(L37)&lt;=1.96*O37,"Yes","No"))</f>
        <v>Yes</v>
      </c>
      <c r="T37" s="59" t="n">
        <f aca="false">IF(D37="","",ROUND(SQRT(((D37+G37)*O37/100)^2+(J37*(D37+G37)*0.15591)^2),0))</f>
        <v>18</v>
      </c>
      <c r="U37" s="32" t="s">
        <v>786</v>
      </c>
    </row>
    <row r="38" customFormat="false" ht="15" hidden="false" customHeight="false" outlineLevel="0" collapsed="false">
      <c r="A38" s="32" t="s">
        <v>159</v>
      </c>
      <c r="B38" s="32" t="s">
        <v>211</v>
      </c>
      <c r="C38" s="32" t="s">
        <v>212</v>
      </c>
      <c r="D38" s="59" t="n">
        <v>489</v>
      </c>
      <c r="E38" s="59" t="n">
        <v>461</v>
      </c>
      <c r="F38" s="68" t="n">
        <f aca="false">IF(E38="","",D38-E38)</f>
        <v>28</v>
      </c>
      <c r="G38" s="59" t="n">
        <v>751</v>
      </c>
      <c r="H38" s="59" t="n">
        <v>669</v>
      </c>
      <c r="I38" s="68" t="n">
        <f aca="false">IF(H38="","",G38-H38)</f>
        <v>82</v>
      </c>
      <c r="J38" s="40" t="n">
        <f aca="false">IF(OR(D38="",D38+G38=0),"",D38/(D38+G38))</f>
        <v>0.394354838709677</v>
      </c>
      <c r="K38" s="40" t="n">
        <f aca="false">IF(E38="","",E38/(E38+H38))</f>
        <v>0.407964601769912</v>
      </c>
      <c r="L38" s="69" t="n">
        <f aca="false">IF(OR(K38="",J38=""),"",(J38-K38)*100)</f>
        <v>-1.36097630602341</v>
      </c>
      <c r="M38" s="36" t="n">
        <v>3.11756991065829</v>
      </c>
      <c r="N38" s="36" t="n">
        <v>1.24618060279038</v>
      </c>
      <c r="O38" s="36" t="n">
        <f aca="false">SQRT(M38^2+N38^2)</f>
        <v>3.3574109433629</v>
      </c>
      <c r="P38" s="40" t="n">
        <f aca="false">IF(J38="","",MAX(0,J38-1.96*O38/100))</f>
        <v>0.328549584219765</v>
      </c>
      <c r="Q38" s="40" t="n">
        <f aca="false">IF(J38="","",MIN(1,J38+1.96*O38/100))</f>
        <v>0.46016009319959</v>
      </c>
      <c r="R38" s="32" t="str">
        <f aca="false">IF(L38="","",IF(ABS(L38)&lt;=O38,"Yes","No"))</f>
        <v>Yes</v>
      </c>
      <c r="S38" s="32" t="str">
        <f aca="false">IF(L38="","",IF(ABS(L38)&lt;=1.96*O38,"Yes","No"))</f>
        <v>Yes</v>
      </c>
      <c r="T38" s="59" t="n">
        <f aca="false">IF(D38="","",ROUND(SQRT(((D38+G38)*O38/100)^2+(J38*(D38+G38)*0.08345)^2),0))</f>
        <v>58</v>
      </c>
      <c r="U38" s="32" t="s">
        <v>786</v>
      </c>
    </row>
    <row r="39" customFormat="false" ht="15" hidden="false" customHeight="false" outlineLevel="0" collapsed="false">
      <c r="A39" s="32" t="s">
        <v>159</v>
      </c>
      <c r="B39" s="32" t="s">
        <v>211</v>
      </c>
      <c r="C39" s="32" t="s">
        <v>213</v>
      </c>
      <c r="D39" s="59" t="n">
        <v>319</v>
      </c>
      <c r="E39" s="59" t="n">
        <v>312</v>
      </c>
      <c r="F39" s="68" t="n">
        <f aca="false">IF(E39="","",D39-E39)</f>
        <v>7</v>
      </c>
      <c r="G39" s="59" t="n">
        <v>524</v>
      </c>
      <c r="H39" s="59" t="n">
        <v>511</v>
      </c>
      <c r="I39" s="68" t="n">
        <f aca="false">IF(H39="","",G39-H39)</f>
        <v>13</v>
      </c>
      <c r="J39" s="40" t="n">
        <f aca="false">IF(OR(D39="",D39+G39=0),"",D39/(D39+G39))</f>
        <v>0.37841043890866</v>
      </c>
      <c r="K39" s="40" t="n">
        <f aca="false">IF(E39="","",E39/(E39+H39))</f>
        <v>0.37910085054678</v>
      </c>
      <c r="L39" s="69" t="n">
        <f aca="false">IF(OR(K39="",J39=""),"",(J39-K39)*100)</f>
        <v>-0.0690411638120503</v>
      </c>
      <c r="M39" s="36" t="n">
        <v>3.92685804996875</v>
      </c>
      <c r="N39" s="36" t="n">
        <v>1.24618060279038</v>
      </c>
      <c r="O39" s="36" t="n">
        <f aca="false">SQRT(M39^2+N39^2)</f>
        <v>4.11985196813858</v>
      </c>
      <c r="P39" s="40" t="n">
        <f aca="false">IF(J39="","",MAX(0,J39-1.96*O39/100))</f>
        <v>0.297661340333143</v>
      </c>
      <c r="Q39" s="40" t="n">
        <f aca="false">IF(J39="","",MIN(1,J39+1.96*O39/100))</f>
        <v>0.459159537484176</v>
      </c>
      <c r="R39" s="32" t="str">
        <f aca="false">IF(L39="","",IF(ABS(L39)&lt;=O39,"Yes","No"))</f>
        <v>Yes</v>
      </c>
      <c r="S39" s="32" t="str">
        <f aca="false">IF(L39="","",IF(ABS(L39)&lt;=1.96*O39,"Yes","No"))</f>
        <v>Yes</v>
      </c>
      <c r="T39" s="59" t="n">
        <f aca="false">IF(D39="","",ROUND(SQRT(((D39+G39)*O39/100)^2+(J39*(D39+G39)*0.09175)^2),0))</f>
        <v>45</v>
      </c>
      <c r="U39" s="32" t="s">
        <v>786</v>
      </c>
    </row>
    <row r="40" customFormat="false" ht="15" hidden="false" customHeight="false" outlineLevel="0" collapsed="false">
      <c r="A40" s="32" t="s">
        <v>159</v>
      </c>
      <c r="B40" s="32" t="s">
        <v>211</v>
      </c>
      <c r="C40" s="32" t="s">
        <v>214</v>
      </c>
      <c r="D40" s="59" t="n">
        <v>520</v>
      </c>
      <c r="E40" s="59" t="n">
        <v>478</v>
      </c>
      <c r="F40" s="68" t="n">
        <f aca="false">IF(E40="","",D40-E40)</f>
        <v>42</v>
      </c>
      <c r="G40" s="59" t="n">
        <v>823</v>
      </c>
      <c r="H40" s="59" t="n">
        <v>767</v>
      </c>
      <c r="I40" s="68" t="n">
        <f aca="false">IF(H40="","",G40-H40)</f>
        <v>56</v>
      </c>
      <c r="J40" s="40" t="n">
        <f aca="false">IF(OR(D40="",D40+G40=0),"",D40/(D40+G40))</f>
        <v>0.387192851824274</v>
      </c>
      <c r="K40" s="40" t="n">
        <f aca="false">IF(E40="","",E40/(E40+H40))</f>
        <v>0.383935742971888</v>
      </c>
      <c r="L40" s="69" t="n">
        <f aca="false">IF(OR(K40="",J40=""),"",(J40-K40)*100)</f>
        <v>0.325710885238645</v>
      </c>
      <c r="M40" s="36" t="n">
        <v>3.11756991065829</v>
      </c>
      <c r="N40" s="36" t="n">
        <v>1.24618060279038</v>
      </c>
      <c r="O40" s="36" t="n">
        <f aca="false">SQRT(M40^2+N40^2)</f>
        <v>3.3574109433629</v>
      </c>
      <c r="P40" s="40" t="n">
        <f aca="false">IF(J40="","",MAX(0,J40-1.96*O40/100))</f>
        <v>0.321387597334361</v>
      </c>
      <c r="Q40" s="40" t="n">
        <f aca="false">IF(J40="","",MIN(1,J40+1.96*O40/100))</f>
        <v>0.452998106314187</v>
      </c>
      <c r="R40" s="32" t="str">
        <f aca="false">IF(L40="","",IF(ABS(L40)&lt;=O40,"Yes","No"))</f>
        <v>Yes</v>
      </c>
      <c r="S40" s="32" t="str">
        <f aca="false">IF(L40="","",IF(ABS(L40)&lt;=1.96*O40,"Yes","No"))</f>
        <v>Yes</v>
      </c>
      <c r="T40" s="59" t="n">
        <f aca="false">IF(D40="","",ROUND(SQRT(((D40+G40)*O40/100)^2+(J40*(D40+G40)*0.08345)^2),0))</f>
        <v>63</v>
      </c>
      <c r="U40" s="32" t="s">
        <v>786</v>
      </c>
    </row>
    <row r="41" customFormat="false" ht="15" hidden="false" customHeight="false" outlineLevel="0" collapsed="false">
      <c r="A41" s="32" t="s">
        <v>159</v>
      </c>
      <c r="B41" s="32" t="s">
        <v>211</v>
      </c>
      <c r="C41" s="32" t="s">
        <v>215</v>
      </c>
      <c r="D41" s="59" t="n">
        <v>463</v>
      </c>
      <c r="E41" s="59" t="n">
        <v>380</v>
      </c>
      <c r="F41" s="68" t="n">
        <f aca="false">IF(E41="","",D41-E41)</f>
        <v>83</v>
      </c>
      <c r="G41" s="59" t="n">
        <v>890</v>
      </c>
      <c r="H41" s="59" t="n">
        <v>822</v>
      </c>
      <c r="I41" s="68" t="n">
        <f aca="false">IF(H41="","",G41-H41)</f>
        <v>68</v>
      </c>
      <c r="J41" s="40" t="n">
        <f aca="false">IF(OR(D41="",D41+G41=0),"",D41/(D41+G41))</f>
        <v>0.34220251293422</v>
      </c>
      <c r="K41" s="40" t="n">
        <f aca="false">IF(E41="","",E41/(E41+H41))</f>
        <v>0.316139767054909</v>
      </c>
      <c r="L41" s="69" t="n">
        <f aca="false">IF(OR(K41="",J41=""),"",(J41-K41)*100)</f>
        <v>2.60627458793118</v>
      </c>
      <c r="M41" s="36" t="n">
        <v>3.11756991065829</v>
      </c>
      <c r="N41" s="36" t="n">
        <v>1.24618060279038</v>
      </c>
      <c r="O41" s="36" t="n">
        <f aca="false">SQRT(M41^2+N41^2)</f>
        <v>3.3574109433629</v>
      </c>
      <c r="P41" s="40" t="n">
        <f aca="false">IF(J41="","",MAX(0,J41-1.96*O41/100))</f>
        <v>0.276397258444308</v>
      </c>
      <c r="Q41" s="40" t="n">
        <f aca="false">IF(J41="","",MIN(1,J41+1.96*O41/100))</f>
        <v>0.408007767424133</v>
      </c>
      <c r="R41" s="32" t="str">
        <f aca="false">IF(L41="","",IF(ABS(L41)&lt;=O41,"Yes","No"))</f>
        <v>Yes</v>
      </c>
      <c r="S41" s="32" t="str">
        <f aca="false">IF(L41="","",IF(ABS(L41)&lt;=1.96*O41,"Yes","No"))</f>
        <v>Yes</v>
      </c>
      <c r="T41" s="59" t="n">
        <f aca="false">IF(D41="","",ROUND(SQRT(((D41+G41)*O41/100)^2+(J41*(D41+G41)*0.08345)^2),0))</f>
        <v>60</v>
      </c>
      <c r="U41" s="32" t="s">
        <v>786</v>
      </c>
    </row>
    <row r="42" customFormat="false" ht="15" hidden="false" customHeight="false" outlineLevel="0" collapsed="false">
      <c r="A42" s="32" t="s">
        <v>159</v>
      </c>
      <c r="B42" s="32" t="s">
        <v>211</v>
      </c>
      <c r="C42" s="32" t="s">
        <v>216</v>
      </c>
      <c r="D42" s="59" t="n">
        <v>389</v>
      </c>
      <c r="E42" s="59" t="n">
        <v>366</v>
      </c>
      <c r="F42" s="68" t="n">
        <f aca="false">IF(E42="","",D42-E42)</f>
        <v>23</v>
      </c>
      <c r="G42" s="59" t="n">
        <v>723</v>
      </c>
      <c r="H42" s="59" t="n">
        <v>705</v>
      </c>
      <c r="I42" s="68" t="n">
        <f aca="false">IF(H42="","",G42-H42)</f>
        <v>18</v>
      </c>
      <c r="J42" s="40" t="n">
        <f aca="false">IF(OR(D42="",D42+G42=0),"",D42/(D42+G42))</f>
        <v>0.349820143884892</v>
      </c>
      <c r="K42" s="40" t="n">
        <f aca="false">IF(E42="","",E42/(E42+H42))</f>
        <v>0.341736694677871</v>
      </c>
      <c r="L42" s="69" t="n">
        <f aca="false">IF(OR(K42="",J42=""),"",(J42-K42)*100)</f>
        <v>0.808344920702092</v>
      </c>
      <c r="M42" s="36" t="n">
        <v>3.92685804996875</v>
      </c>
      <c r="N42" s="36" t="n">
        <v>1.24618060279038</v>
      </c>
      <c r="O42" s="36" t="n">
        <f aca="false">SQRT(M42^2+N42^2)</f>
        <v>4.11985196813858</v>
      </c>
      <c r="P42" s="40" t="n">
        <f aca="false">IF(J42="","",MAX(0,J42-1.96*O42/100))</f>
        <v>0.269071045309376</v>
      </c>
      <c r="Q42" s="40" t="n">
        <f aca="false">IF(J42="","",MIN(1,J42+1.96*O42/100))</f>
        <v>0.430569242460408</v>
      </c>
      <c r="R42" s="32" t="str">
        <f aca="false">IF(L42="","",IF(ABS(L42)&lt;=O42,"Yes","No"))</f>
        <v>Yes</v>
      </c>
      <c r="S42" s="32" t="str">
        <f aca="false">IF(L42="","",IF(ABS(L42)&lt;=1.96*O42,"Yes","No"))</f>
        <v>Yes</v>
      </c>
      <c r="T42" s="59" t="n">
        <f aca="false">IF(D42="","",ROUND(SQRT(((D42+G42)*O42/100)^2+(J42*(D42+G42)*0.09175)^2),0))</f>
        <v>58</v>
      </c>
      <c r="U42" s="32" t="s">
        <v>786</v>
      </c>
    </row>
    <row r="43" customFormat="false" ht="15" hidden="false" customHeight="false" outlineLevel="0" collapsed="false">
      <c r="A43" s="32" t="s">
        <v>159</v>
      </c>
      <c r="B43" s="32" t="s">
        <v>217</v>
      </c>
      <c r="C43" s="32" t="s">
        <v>218</v>
      </c>
      <c r="D43" s="59" t="n">
        <v>218</v>
      </c>
      <c r="E43" s="59" t="n">
        <v>175</v>
      </c>
      <c r="F43" s="68" t="n">
        <f aca="false">IF(E43="","",D43-E43)</f>
        <v>43</v>
      </c>
      <c r="G43" s="59" t="n">
        <v>172</v>
      </c>
      <c r="H43" s="59" t="n">
        <v>208</v>
      </c>
      <c r="I43" s="68" t="n">
        <f aca="false">IF(H43="","",G43-H43)</f>
        <v>-36</v>
      </c>
      <c r="J43" s="40" t="n">
        <f aca="false">IF(OR(D43="",D43+G43=0),"",D43/(D43+G43))</f>
        <v>0.558974358974359</v>
      </c>
      <c r="K43" s="40" t="n">
        <f aca="false">IF(E43="","",E43/(E43+H43))</f>
        <v>0.456919060052219</v>
      </c>
      <c r="L43" s="69" t="n">
        <f aca="false">IF(OR(K43="",J43=""),"",(J43-K43)*100)</f>
        <v>10.205529892214</v>
      </c>
      <c r="M43" s="36" t="n">
        <v>6.15799736191833</v>
      </c>
      <c r="N43" s="36" t="n">
        <v>1.24618060279038</v>
      </c>
      <c r="O43" s="36" t="n">
        <f aca="false">SQRT(M43^2+N43^2)</f>
        <v>6.28282560669673</v>
      </c>
      <c r="P43" s="40" t="n">
        <f aca="false">IF(J43="","",MAX(0,J43-1.96*O43/100))</f>
        <v>0.435830977083103</v>
      </c>
      <c r="Q43" s="40" t="n">
        <f aca="false">IF(J43="","",MIN(1,J43+1.96*O43/100))</f>
        <v>0.682117740865615</v>
      </c>
      <c r="R43" s="32" t="str">
        <f aca="false">IF(L43="","",IF(ABS(L43)&lt;=O43,"Yes","No"))</f>
        <v>No</v>
      </c>
      <c r="S43" s="32" t="str">
        <f aca="false">IF(L43="","",IF(ABS(L43)&lt;=1.96*O43,"Yes","No"))</f>
        <v>Yes</v>
      </c>
      <c r="T43" s="59" t="n">
        <f aca="false">IF(D43="","",ROUND(SQRT(((D43+G43)*O43/100)^2+(J43*(D43+G43)*0.15591)^2),0))</f>
        <v>42</v>
      </c>
      <c r="U43" s="32" t="s">
        <v>786</v>
      </c>
    </row>
    <row r="44" customFormat="false" ht="15" hidden="false" customHeight="false" outlineLevel="0" collapsed="false">
      <c r="A44" s="32" t="s">
        <v>159</v>
      </c>
      <c r="B44" s="32" t="s">
        <v>217</v>
      </c>
      <c r="C44" s="32" t="s">
        <v>219</v>
      </c>
      <c r="D44" s="59" t="n">
        <v>206</v>
      </c>
      <c r="E44" s="59" t="n">
        <v>181</v>
      </c>
      <c r="F44" s="68" t="n">
        <f aca="false">IF(E44="","",D44-E44)</f>
        <v>25</v>
      </c>
      <c r="G44" s="59" t="n">
        <v>181</v>
      </c>
      <c r="H44" s="59" t="n">
        <v>205</v>
      </c>
      <c r="I44" s="68" t="n">
        <f aca="false">IF(H44="","",G44-H44)</f>
        <v>-24</v>
      </c>
      <c r="J44" s="40" t="n">
        <f aca="false">IF(OR(D44="",D44+G44=0),"",D44/(D44+G44))</f>
        <v>0.532299741602067</v>
      </c>
      <c r="K44" s="40" t="n">
        <f aca="false">IF(E44="","",E44/(E44+H44))</f>
        <v>0.468911917098446</v>
      </c>
      <c r="L44" s="69" t="n">
        <f aca="false">IF(OR(K44="",J44=""),"",(J44-K44)*100)</f>
        <v>6.33878245036216</v>
      </c>
      <c r="M44" s="36" t="n">
        <v>6.15799736191833</v>
      </c>
      <c r="N44" s="36" t="n">
        <v>1.24618060279038</v>
      </c>
      <c r="O44" s="36" t="n">
        <f aca="false">SQRT(M44^2+N44^2)</f>
        <v>6.28282560669673</v>
      </c>
      <c r="P44" s="40" t="n">
        <f aca="false">IF(J44="","",MAX(0,J44-1.96*O44/100))</f>
        <v>0.409156359710811</v>
      </c>
      <c r="Q44" s="40" t="n">
        <f aca="false">IF(J44="","",MIN(1,J44+1.96*O44/100))</f>
        <v>0.655443123493323</v>
      </c>
      <c r="R44" s="32" t="str">
        <f aca="false">IF(L44="","",IF(ABS(L44)&lt;=O44,"Yes","No"))</f>
        <v>No</v>
      </c>
      <c r="S44" s="32" t="str">
        <f aca="false">IF(L44="","",IF(ABS(L44)&lt;=1.96*O44,"Yes","No"))</f>
        <v>Yes</v>
      </c>
      <c r="T44" s="59" t="n">
        <f aca="false">IF(D44="","",ROUND(SQRT(((D44+G44)*O44/100)^2+(J44*(D44+G44)*0.15591)^2),0))</f>
        <v>40</v>
      </c>
      <c r="U44" s="32" t="s">
        <v>786</v>
      </c>
    </row>
    <row r="45" customFormat="false" ht="15" hidden="false" customHeight="false" outlineLevel="0" collapsed="false">
      <c r="A45" s="32" t="s">
        <v>159</v>
      </c>
      <c r="B45" s="32" t="s">
        <v>217</v>
      </c>
      <c r="C45" s="32" t="s">
        <v>220</v>
      </c>
      <c r="D45" s="59" t="n">
        <v>114</v>
      </c>
      <c r="E45" s="59" t="n">
        <v>94</v>
      </c>
      <c r="F45" s="68" t="n">
        <f aca="false">IF(E45="","",D45-E45)</f>
        <v>20</v>
      </c>
      <c r="G45" s="59" t="n">
        <v>175</v>
      </c>
      <c r="H45" s="59" t="n">
        <v>206</v>
      </c>
      <c r="I45" s="68" t="n">
        <f aca="false">IF(H45="","",G45-H45)</f>
        <v>-31</v>
      </c>
      <c r="J45" s="40" t="n">
        <f aca="false">IF(OR(D45="",D45+G45=0),"",D45/(D45+G45))</f>
        <v>0.394463667820069</v>
      </c>
      <c r="K45" s="40" t="n">
        <f aca="false">IF(E45="","",E45/(E45+H45))</f>
        <v>0.313333333333333</v>
      </c>
      <c r="L45" s="69" t="n">
        <f aca="false">IF(OR(K45="",J45=""),"",(J45-K45)*100)</f>
        <v>8.11303344867359</v>
      </c>
      <c r="M45" s="36" t="n">
        <v>6.15799736191833</v>
      </c>
      <c r="N45" s="36" t="n">
        <v>1.24618060279038</v>
      </c>
      <c r="O45" s="36" t="n">
        <f aca="false">SQRT(M45^2+N45^2)</f>
        <v>6.28282560669673</v>
      </c>
      <c r="P45" s="40" t="n">
        <f aca="false">IF(J45="","",MAX(0,J45-1.96*O45/100))</f>
        <v>0.271320285928813</v>
      </c>
      <c r="Q45" s="40" t="n">
        <f aca="false">IF(J45="","",MIN(1,J45+1.96*O45/100))</f>
        <v>0.517607049711325</v>
      </c>
      <c r="R45" s="32" t="str">
        <f aca="false">IF(L45="","",IF(ABS(L45)&lt;=O45,"Yes","No"))</f>
        <v>No</v>
      </c>
      <c r="S45" s="32" t="str">
        <f aca="false">IF(L45="","",IF(ABS(L45)&lt;=1.96*O45,"Yes","No"))</f>
        <v>Yes</v>
      </c>
      <c r="T45" s="59" t="n">
        <f aca="false">IF(D45="","",ROUND(SQRT(((D45+G45)*O45/100)^2+(J45*(D45+G45)*0.15591)^2),0))</f>
        <v>25</v>
      </c>
      <c r="U45" s="32" t="s">
        <v>786</v>
      </c>
    </row>
    <row r="46" customFormat="false" ht="15" hidden="false" customHeight="false" outlineLevel="0" collapsed="false">
      <c r="A46" s="32" t="s">
        <v>159</v>
      </c>
      <c r="B46" s="32" t="s">
        <v>217</v>
      </c>
      <c r="C46" s="32" t="s">
        <v>221</v>
      </c>
      <c r="D46" s="59" t="n">
        <v>229</v>
      </c>
      <c r="E46" s="59" t="n">
        <v>170</v>
      </c>
      <c r="F46" s="68" t="n">
        <f aca="false">IF(E46="","",D46-E46)</f>
        <v>59</v>
      </c>
      <c r="G46" s="59" t="n">
        <v>266</v>
      </c>
      <c r="H46" s="59" t="n">
        <v>298</v>
      </c>
      <c r="I46" s="68" t="n">
        <f aca="false">IF(H46="","",G46-H46)</f>
        <v>-32</v>
      </c>
      <c r="J46" s="40" t="n">
        <f aca="false">IF(OR(D46="",D46+G46=0),"",D46/(D46+G46))</f>
        <v>0.462626262626263</v>
      </c>
      <c r="K46" s="40" t="n">
        <f aca="false">IF(E46="","",E46/(E46+H46))</f>
        <v>0.363247863247863</v>
      </c>
      <c r="L46" s="69" t="n">
        <f aca="false">IF(OR(K46="",J46=""),"",(J46-K46)*100)</f>
        <v>9.93783993783994</v>
      </c>
      <c r="M46" s="36" t="n">
        <v>6.15799736191833</v>
      </c>
      <c r="N46" s="36" t="n">
        <v>1.24618060279038</v>
      </c>
      <c r="O46" s="36" t="n">
        <f aca="false">SQRT(M46^2+N46^2)</f>
        <v>6.28282560669673</v>
      </c>
      <c r="P46" s="40" t="n">
        <f aca="false">IF(J46="","",MAX(0,J46-1.96*O46/100))</f>
        <v>0.339482880735007</v>
      </c>
      <c r="Q46" s="40" t="n">
        <f aca="false">IF(J46="","",MIN(1,J46+1.96*O46/100))</f>
        <v>0.585769644517519</v>
      </c>
      <c r="R46" s="32" t="str">
        <f aca="false">IF(L46="","",IF(ABS(L46)&lt;=O46,"Yes","No"))</f>
        <v>No</v>
      </c>
      <c r="S46" s="32" t="str">
        <f aca="false">IF(L46="","",IF(ABS(L46)&lt;=1.96*O46,"Yes","No"))</f>
        <v>Yes</v>
      </c>
      <c r="T46" s="59" t="n">
        <f aca="false">IF(D46="","",ROUND(SQRT(((D46+G46)*O46/100)^2+(J46*(D46+G46)*0.15591)^2),0))</f>
        <v>47</v>
      </c>
      <c r="U46" s="32" t="s">
        <v>786</v>
      </c>
    </row>
    <row r="47" customFormat="false" ht="15" hidden="false" customHeight="false" outlineLevel="0" collapsed="false">
      <c r="A47" s="32" t="s">
        <v>159</v>
      </c>
      <c r="B47" s="32" t="s">
        <v>222</v>
      </c>
      <c r="C47" s="32" t="s">
        <v>223</v>
      </c>
      <c r="D47" s="59" t="n">
        <v>280</v>
      </c>
      <c r="E47" s="59" t="n">
        <v>255</v>
      </c>
      <c r="F47" s="68" t="n">
        <f aca="false">IF(E47="","",D47-E47)</f>
        <v>25</v>
      </c>
      <c r="G47" s="59" t="n">
        <v>607</v>
      </c>
      <c r="H47" s="59" t="n">
        <v>611</v>
      </c>
      <c r="I47" s="68" t="n">
        <f aca="false">IF(H47="","",G47-H47)</f>
        <v>-4</v>
      </c>
      <c r="J47" s="40" t="n">
        <f aca="false">IF(OR(D47="",D47+G47=0),"",D47/(D47+G47))</f>
        <v>0.315670800450958</v>
      </c>
      <c r="K47" s="40" t="n">
        <f aca="false">IF(E47="","",E47/(E47+H47))</f>
        <v>0.29445727482679</v>
      </c>
      <c r="L47" s="69" t="n">
        <f aca="false">IF(OR(K47="",J47=""),"",(J47-K47)*100)</f>
        <v>2.12135256241685</v>
      </c>
      <c r="M47" s="36" t="n">
        <v>3.92685804996875</v>
      </c>
      <c r="N47" s="36" t="n">
        <v>1.24618060279038</v>
      </c>
      <c r="O47" s="36" t="n">
        <f aca="false">SQRT(M47^2+N47^2)</f>
        <v>4.11985196813858</v>
      </c>
      <c r="P47" s="40" t="n">
        <f aca="false">IF(J47="","",MAX(0,J47-1.96*O47/100))</f>
        <v>0.234921701875442</v>
      </c>
      <c r="Q47" s="40" t="n">
        <f aca="false">IF(J47="","",MIN(1,J47+1.96*O47/100))</f>
        <v>0.396419899026475</v>
      </c>
      <c r="R47" s="32" t="str">
        <f aca="false">IF(L47="","",IF(ABS(L47)&lt;=O47,"Yes","No"))</f>
        <v>Yes</v>
      </c>
      <c r="S47" s="32" t="str">
        <f aca="false">IF(L47="","",IF(ABS(L47)&lt;=1.96*O47,"Yes","No"))</f>
        <v>Yes</v>
      </c>
      <c r="T47" s="59" t="n">
        <f aca="false">IF(D47="","",ROUND(SQRT(((D47+G47)*O47/100)^2+(J47*(D47+G47)*0.09175)^2),0))</f>
        <v>45</v>
      </c>
      <c r="U47" s="32" t="s">
        <v>786</v>
      </c>
    </row>
    <row r="48" customFormat="false" ht="15" hidden="false" customHeight="false" outlineLevel="0" collapsed="false">
      <c r="A48" s="32" t="s">
        <v>159</v>
      </c>
      <c r="B48" s="32" t="s">
        <v>222</v>
      </c>
      <c r="C48" s="32" t="s">
        <v>224</v>
      </c>
      <c r="D48" s="59" t="n">
        <v>300</v>
      </c>
      <c r="E48" s="59" t="n">
        <v>229</v>
      </c>
      <c r="F48" s="68" t="n">
        <f aca="false">IF(E48="","",D48-E48)</f>
        <v>71</v>
      </c>
      <c r="G48" s="59" t="n">
        <v>670</v>
      </c>
      <c r="H48" s="59" t="n">
        <v>679</v>
      </c>
      <c r="I48" s="68" t="n">
        <f aca="false">IF(H48="","",G48-H48)</f>
        <v>-9</v>
      </c>
      <c r="J48" s="40" t="n">
        <f aca="false">IF(OR(D48="",D48+G48=0),"",D48/(D48+G48))</f>
        <v>0.309278350515464</v>
      </c>
      <c r="K48" s="40" t="n">
        <f aca="false">IF(E48="","",E48/(E48+H48))</f>
        <v>0.252202643171806</v>
      </c>
      <c r="L48" s="69" t="n">
        <f aca="false">IF(OR(K48="",J48=""),"",(J48-K48)*100)</f>
        <v>5.70757073436577</v>
      </c>
      <c r="M48" s="36" t="n">
        <v>3.92685804996875</v>
      </c>
      <c r="N48" s="36" t="n">
        <v>1.24618060279038</v>
      </c>
      <c r="O48" s="36" t="n">
        <f aca="false">SQRT(M48^2+N48^2)</f>
        <v>4.11985196813858</v>
      </c>
      <c r="P48" s="40" t="n">
        <f aca="false">IF(J48="","",MAX(0,J48-1.96*O48/100))</f>
        <v>0.228529251939948</v>
      </c>
      <c r="Q48" s="40" t="n">
        <f aca="false">IF(J48="","",MIN(1,J48+1.96*O48/100))</f>
        <v>0.39002744909098</v>
      </c>
      <c r="R48" s="32" t="str">
        <f aca="false">IF(L48="","",IF(ABS(L48)&lt;=O48,"Yes","No"))</f>
        <v>No</v>
      </c>
      <c r="S48" s="32" t="str">
        <f aca="false">IF(L48="","",IF(ABS(L48)&lt;=1.96*O48,"Yes","No"))</f>
        <v>Yes</v>
      </c>
      <c r="T48" s="59" t="n">
        <f aca="false">IF(D48="","",ROUND(SQRT(((D48+G48)*O48/100)^2+(J48*(D48+G48)*0.09175)^2),0))</f>
        <v>49</v>
      </c>
      <c r="U48" s="32" t="s">
        <v>786</v>
      </c>
    </row>
    <row r="49" customFormat="false" ht="15" hidden="false" customHeight="false" outlineLevel="0" collapsed="false">
      <c r="A49" s="32" t="s">
        <v>159</v>
      </c>
      <c r="B49" s="32" t="s">
        <v>222</v>
      </c>
      <c r="C49" s="32" t="s">
        <v>225</v>
      </c>
      <c r="D49" s="59" t="n">
        <v>269</v>
      </c>
      <c r="E49" s="59" t="n">
        <v>239</v>
      </c>
      <c r="F49" s="68" t="n">
        <f aca="false">IF(E49="","",D49-E49)</f>
        <v>30</v>
      </c>
      <c r="G49" s="59" t="n">
        <v>578</v>
      </c>
      <c r="H49" s="59" t="n">
        <v>602</v>
      </c>
      <c r="I49" s="68" t="n">
        <f aca="false">IF(H49="","",G49-H49)</f>
        <v>-24</v>
      </c>
      <c r="J49" s="40" t="n">
        <f aca="false">IF(OR(D49="",D49+G49=0),"",D49/(D49+G49))</f>
        <v>0.317591499409681</v>
      </c>
      <c r="K49" s="40" t="n">
        <f aca="false">IF(E49="","",E49/(E49+H49))</f>
        <v>0.284185493460166</v>
      </c>
      <c r="L49" s="69" t="n">
        <f aca="false">IF(OR(K49="",J49=""),"",(J49-K49)*100)</f>
        <v>3.34060059495148</v>
      </c>
      <c r="M49" s="36" t="n">
        <v>3.92685804996875</v>
      </c>
      <c r="N49" s="36" t="n">
        <v>1.24618060279038</v>
      </c>
      <c r="O49" s="36" t="n">
        <f aca="false">SQRT(M49^2+N49^2)</f>
        <v>4.11985196813858</v>
      </c>
      <c r="P49" s="40" t="n">
        <f aca="false">IF(J49="","",MAX(0,J49-1.96*O49/100))</f>
        <v>0.236842400834165</v>
      </c>
      <c r="Q49" s="40" t="n">
        <f aca="false">IF(J49="","",MIN(1,J49+1.96*O49/100))</f>
        <v>0.398340597985197</v>
      </c>
      <c r="R49" s="32" t="str">
        <f aca="false">IF(L49="","",IF(ABS(L49)&lt;=O49,"Yes","No"))</f>
        <v>Yes</v>
      </c>
      <c r="S49" s="32" t="str">
        <f aca="false">IF(L49="","",IF(ABS(L49)&lt;=1.96*O49,"Yes","No"))</f>
        <v>Yes</v>
      </c>
      <c r="T49" s="59" t="n">
        <f aca="false">IF(D49="","",ROUND(SQRT(((D49+G49)*O49/100)^2+(J49*(D49+G49)*0.09175)^2),0))</f>
        <v>43</v>
      </c>
      <c r="U49" s="32" t="s">
        <v>786</v>
      </c>
    </row>
    <row r="50" customFormat="false" ht="15" hidden="false" customHeight="false" outlineLevel="0" collapsed="false">
      <c r="A50" s="32" t="s">
        <v>159</v>
      </c>
      <c r="B50" s="32" t="s">
        <v>226</v>
      </c>
      <c r="C50" s="32" t="s">
        <v>227</v>
      </c>
      <c r="D50" s="59" t="n">
        <v>243</v>
      </c>
      <c r="E50" s="59" t="n">
        <v>223</v>
      </c>
      <c r="F50" s="68" t="n">
        <f aca="false">IF(E50="","",D50-E50)</f>
        <v>20</v>
      </c>
      <c r="G50" s="59" t="n">
        <v>576</v>
      </c>
      <c r="H50" s="59" t="n">
        <v>610</v>
      </c>
      <c r="I50" s="68" t="n">
        <f aca="false">IF(H50="","",G50-H50)</f>
        <v>-34</v>
      </c>
      <c r="J50" s="40" t="n">
        <f aca="false">IF(OR(D50="",D50+G50=0),"",D50/(D50+G50))</f>
        <v>0.296703296703297</v>
      </c>
      <c r="K50" s="40" t="n">
        <f aca="false">IF(E50="","",E50/(E50+H50))</f>
        <v>0.267707082833133</v>
      </c>
      <c r="L50" s="69" t="n">
        <f aca="false">IF(OR(K50="",J50=""),"",(J50-K50)*100)</f>
        <v>2.89962138701634</v>
      </c>
      <c r="M50" s="36" t="n">
        <v>3.92685804996875</v>
      </c>
      <c r="N50" s="36" t="n">
        <v>1.24618060279038</v>
      </c>
      <c r="O50" s="36" t="n">
        <f aca="false">SQRT(M50^2+N50^2)</f>
        <v>4.11985196813858</v>
      </c>
      <c r="P50" s="40" t="n">
        <f aca="false">IF(J50="","",MAX(0,J50-1.96*O50/100))</f>
        <v>0.215954198127781</v>
      </c>
      <c r="Q50" s="40" t="n">
        <f aca="false">IF(J50="","",MIN(1,J50+1.96*O50/100))</f>
        <v>0.377452395278813</v>
      </c>
      <c r="R50" s="32" t="str">
        <f aca="false">IF(L50="","",IF(ABS(L50)&lt;=O50,"Yes","No"))</f>
        <v>Yes</v>
      </c>
      <c r="S50" s="32" t="str">
        <f aca="false">IF(L50="","",IF(ABS(L50)&lt;=1.96*O50,"Yes","No"))</f>
        <v>Yes</v>
      </c>
      <c r="T50" s="59" t="n">
        <f aca="false">IF(D50="","",ROUND(SQRT(((D50+G50)*O50/100)^2+(J50*(D50+G50)*0.09175)^2),0))</f>
        <v>40</v>
      </c>
      <c r="U50" s="32" t="s">
        <v>786</v>
      </c>
    </row>
    <row r="51" customFormat="false" ht="15" hidden="false" customHeight="false" outlineLevel="0" collapsed="false">
      <c r="A51" s="32" t="s">
        <v>159</v>
      </c>
      <c r="B51" s="32" t="s">
        <v>226</v>
      </c>
      <c r="C51" s="32" t="s">
        <v>228</v>
      </c>
      <c r="D51" s="59" t="n">
        <v>112</v>
      </c>
      <c r="E51" s="59" t="n">
        <v>100</v>
      </c>
      <c r="F51" s="68" t="n">
        <f aca="false">IF(E51="","",D51-E51)</f>
        <v>12</v>
      </c>
      <c r="G51" s="59" t="n">
        <v>275</v>
      </c>
      <c r="H51" s="59" t="n">
        <v>288</v>
      </c>
      <c r="I51" s="68" t="n">
        <f aca="false">IF(H51="","",G51-H51)</f>
        <v>-13</v>
      </c>
      <c r="J51" s="40" t="n">
        <f aca="false">IF(OR(D51="",D51+G51=0),"",D51/(D51+G51))</f>
        <v>0.289405684754522</v>
      </c>
      <c r="K51" s="40" t="n">
        <f aca="false">IF(E51="","",E51/(E51+H51))</f>
        <v>0.257731958762887</v>
      </c>
      <c r="L51" s="69" t="n">
        <f aca="false">IF(OR(K51="",J51=""),"",(J51-K51)*100)</f>
        <v>3.16737259916354</v>
      </c>
      <c r="M51" s="36" t="n">
        <v>6.15799736191833</v>
      </c>
      <c r="N51" s="36" t="n">
        <v>1.24618060279038</v>
      </c>
      <c r="O51" s="36" t="n">
        <f aca="false">SQRT(M51^2+N51^2)</f>
        <v>6.28282560669673</v>
      </c>
      <c r="P51" s="40" t="n">
        <f aca="false">IF(J51="","",MAX(0,J51-1.96*O51/100))</f>
        <v>0.166262302863266</v>
      </c>
      <c r="Q51" s="40" t="n">
        <f aca="false">IF(J51="","",MIN(1,J51+1.96*O51/100))</f>
        <v>0.412549066645778</v>
      </c>
      <c r="R51" s="32" t="str">
        <f aca="false">IF(L51="","",IF(ABS(L51)&lt;=O51,"Yes","No"))</f>
        <v>Yes</v>
      </c>
      <c r="S51" s="32" t="str">
        <f aca="false">IF(L51="","",IF(ABS(L51)&lt;=1.96*O51,"Yes","No"))</f>
        <v>Yes</v>
      </c>
      <c r="T51" s="59" t="n">
        <f aca="false">IF(D51="","",ROUND(SQRT(((D51+G51)*O51/100)^2+(J51*(D51+G51)*0.15591)^2),0))</f>
        <v>30</v>
      </c>
      <c r="U51" s="32" t="s">
        <v>786</v>
      </c>
    </row>
    <row r="52" customFormat="false" ht="15" hidden="false" customHeight="false" outlineLevel="0" collapsed="false">
      <c r="A52" s="32" t="s">
        <v>159</v>
      </c>
      <c r="B52" s="32" t="s">
        <v>229</v>
      </c>
      <c r="C52" s="32" t="s">
        <v>229</v>
      </c>
      <c r="D52" s="59" t="n">
        <v>75</v>
      </c>
      <c r="E52" s="59" t="n">
        <v>62</v>
      </c>
      <c r="F52" s="68" t="n">
        <f aca="false">IF(E52="","",D52-E52)</f>
        <v>13</v>
      </c>
      <c r="G52" s="59" t="n">
        <v>87</v>
      </c>
      <c r="H52" s="59" t="n">
        <v>91</v>
      </c>
      <c r="I52" s="68" t="n">
        <f aca="false">IF(H52="","",G52-H52)</f>
        <v>-4</v>
      </c>
      <c r="J52" s="40" t="n">
        <f aca="false">IF(OR(D52="",D52+G52=0),"",D52/(D52+G52))</f>
        <v>0.462962962962963</v>
      </c>
      <c r="K52" s="40" t="n">
        <f aca="false">IF(E52="","",E52/(E52+H52))</f>
        <v>0.405228758169935</v>
      </c>
      <c r="L52" s="69" t="n">
        <f aca="false">IF(OR(K52="",J52=""),"",(J52-K52)*100)</f>
        <v>5.77342047930283</v>
      </c>
      <c r="M52" s="36" t="n">
        <v>6.15799736191833</v>
      </c>
      <c r="N52" s="36" t="n">
        <v>1.24618060279038</v>
      </c>
      <c r="O52" s="36" t="n">
        <f aca="false">SQRT(M52^2+N52^2)</f>
        <v>6.28282560669673</v>
      </c>
      <c r="P52" s="40" t="n">
        <f aca="false">IF(J52="","",MAX(0,J52-1.96*O52/100))</f>
        <v>0.339819581071707</v>
      </c>
      <c r="Q52" s="40" t="n">
        <f aca="false">IF(J52="","",MIN(1,J52+1.96*O52/100))</f>
        <v>0.586106344854219</v>
      </c>
      <c r="R52" s="32" t="str">
        <f aca="false">IF(L52="","",IF(ABS(L52)&lt;=O52,"Yes","No"))</f>
        <v>Yes</v>
      </c>
      <c r="S52" s="32" t="str">
        <f aca="false">IF(L52="","",IF(ABS(L52)&lt;=1.96*O52,"Yes","No"))</f>
        <v>Yes</v>
      </c>
      <c r="T52" s="59" t="n">
        <f aca="false">IF(D52="","",ROUND(SQRT(((D52+G52)*O52/100)^2+(J52*(D52+G52)*0.15591)^2),0))</f>
        <v>16</v>
      </c>
      <c r="U52" s="32" t="s">
        <v>786</v>
      </c>
    </row>
    <row r="53" customFormat="false" ht="15" hidden="false" customHeight="false" outlineLevel="0" collapsed="false">
      <c r="A53" s="32" t="s">
        <v>230</v>
      </c>
      <c r="B53" s="32" t="s">
        <v>231</v>
      </c>
      <c r="C53" s="32" t="s">
        <v>231</v>
      </c>
      <c r="D53" s="59" t="n">
        <v>674</v>
      </c>
      <c r="E53" s="59" t="n">
        <v>646</v>
      </c>
      <c r="F53" s="68" t="n">
        <f aca="false">IF(E53="","",D53-E53)</f>
        <v>28</v>
      </c>
      <c r="G53" s="59" t="n">
        <v>659</v>
      </c>
      <c r="H53" s="59" t="n">
        <v>738</v>
      </c>
      <c r="I53" s="68" t="n">
        <f aca="false">IF(H53="","",G53-H53)</f>
        <v>-79</v>
      </c>
      <c r="J53" s="40" t="n">
        <f aca="false">IF(OR(D53="",D53+G53=0),"",D53/(D53+G53))</f>
        <v>0.50562640660165</v>
      </c>
      <c r="K53" s="40" t="n">
        <f aca="false">IF(E53="","",E53/(E53+H53))</f>
        <v>0.466763005780347</v>
      </c>
      <c r="L53" s="69" t="n">
        <f aca="false">IF(OR(K53="",J53=""),"",(J53-K53)*100)</f>
        <v>3.88634008213036</v>
      </c>
      <c r="M53" s="36" t="n">
        <v>3.11756991065829</v>
      </c>
      <c r="N53" s="36" t="n">
        <v>1.24618060279038</v>
      </c>
      <c r="O53" s="36" t="n">
        <f aca="false">SQRT(M53^2+N53^2)</f>
        <v>3.3574109433629</v>
      </c>
      <c r="P53" s="40" t="n">
        <f aca="false">IF(J53="","",MAX(0,J53-1.96*O53/100))</f>
        <v>0.439821152111738</v>
      </c>
      <c r="Q53" s="40" t="n">
        <f aca="false">IF(J53="","",MIN(1,J53+1.96*O53/100))</f>
        <v>0.571431661091563</v>
      </c>
      <c r="R53" s="32" t="str">
        <f aca="false">IF(L53="","",IF(ABS(L53)&lt;=O53,"Yes","No"))</f>
        <v>No</v>
      </c>
      <c r="S53" s="32" t="str">
        <f aca="false">IF(L53="","",IF(ABS(L53)&lt;=1.96*O53,"Yes","No"))</f>
        <v>Yes</v>
      </c>
      <c r="T53" s="59" t="n">
        <f aca="false">IF(D53="","",ROUND(SQRT(((D53+G53)*O53/100)^2+(J53*(D53+G53)*0.08345)^2),0))</f>
        <v>72</v>
      </c>
      <c r="U53" s="32"/>
    </row>
    <row r="54" customFormat="false" ht="15" hidden="false" customHeight="false" outlineLevel="0" collapsed="false">
      <c r="A54" s="32" t="s">
        <v>230</v>
      </c>
      <c r="B54" s="32" t="s">
        <v>232</v>
      </c>
      <c r="C54" s="32" t="s">
        <v>233</v>
      </c>
      <c r="D54" s="59" t="n">
        <v>446</v>
      </c>
      <c r="E54" s="59" t="n">
        <v>529</v>
      </c>
      <c r="F54" s="68" t="n">
        <f aca="false">IF(E54="","",D54-E54)</f>
        <v>-83</v>
      </c>
      <c r="G54" s="59" t="n">
        <v>129</v>
      </c>
      <c r="H54" s="59" t="n">
        <v>144</v>
      </c>
      <c r="I54" s="68" t="n">
        <f aca="false">IF(H54="","",G54-H54)</f>
        <v>-15</v>
      </c>
      <c r="J54" s="40" t="n">
        <f aca="false">IF(OR(D54="",D54+G54=0),"",D54/(D54+G54))</f>
        <v>0.775652173913044</v>
      </c>
      <c r="K54" s="40" t="n">
        <f aca="false">IF(E54="","",E54/(E54+H54))</f>
        <v>0.786032689450223</v>
      </c>
      <c r="L54" s="69" t="n">
        <f aca="false">IF(OR(K54="",J54=""),"",(J54-K54)*100)</f>
        <v>-1.03805155371793</v>
      </c>
      <c r="M54" s="36" t="n">
        <v>6.15799736191833</v>
      </c>
      <c r="N54" s="36" t="n">
        <v>1.24618060279038</v>
      </c>
      <c r="O54" s="36" t="n">
        <f aca="false">SQRT(M54^2+N54^2)</f>
        <v>6.28282560669673</v>
      </c>
      <c r="P54" s="40" t="n">
        <f aca="false">IF(J54="","",MAX(0,J54-1.96*O54/100))</f>
        <v>0.652508792021788</v>
      </c>
      <c r="Q54" s="40" t="n">
        <f aca="false">IF(J54="","",MIN(1,J54+1.96*O54/100))</f>
        <v>0.898795555804299</v>
      </c>
      <c r="R54" s="32" t="str">
        <f aca="false">IF(L54="","",IF(ABS(L54)&lt;=O54,"Yes","No"))</f>
        <v>Yes</v>
      </c>
      <c r="S54" s="32" t="str">
        <f aca="false">IF(L54="","",IF(ABS(L54)&lt;=1.96*O54,"Yes","No"))</f>
        <v>Yes</v>
      </c>
      <c r="T54" s="59" t="n">
        <f aca="false">IF(D54="","",ROUND(SQRT(((D54+G54)*O54/100)^2+(J54*(D54+G54)*0.15591)^2),0))</f>
        <v>78</v>
      </c>
      <c r="U54" s="32"/>
    </row>
    <row r="55" customFormat="false" ht="15" hidden="false" customHeight="false" outlineLevel="0" collapsed="false">
      <c r="A55" s="32" t="s">
        <v>230</v>
      </c>
      <c r="B55" s="32" t="s">
        <v>232</v>
      </c>
      <c r="C55" s="32" t="s">
        <v>234</v>
      </c>
      <c r="D55" s="59" t="n">
        <v>402</v>
      </c>
      <c r="E55" s="59" t="n">
        <v>370</v>
      </c>
      <c r="F55" s="68" t="n">
        <f aca="false">IF(E55="","",D55-E55)</f>
        <v>32</v>
      </c>
      <c r="G55" s="59" t="n">
        <v>133</v>
      </c>
      <c r="H55" s="59" t="n">
        <v>139</v>
      </c>
      <c r="I55" s="68" t="n">
        <f aca="false">IF(H55="","",G55-H55)</f>
        <v>-6</v>
      </c>
      <c r="J55" s="40" t="n">
        <f aca="false">IF(OR(D55="",D55+G55=0),"",D55/(D55+G55))</f>
        <v>0.751401869158879</v>
      </c>
      <c r="K55" s="40" t="n">
        <f aca="false">IF(E55="","",E55/(E55+H55))</f>
        <v>0.726915520628684</v>
      </c>
      <c r="L55" s="69" t="n">
        <f aca="false">IF(OR(K55="",J55=""),"",(J55-K55)*100)</f>
        <v>2.44863485301948</v>
      </c>
      <c r="M55" s="36" t="n">
        <v>6.15799736191833</v>
      </c>
      <c r="N55" s="36" t="n">
        <v>1.24618060279038</v>
      </c>
      <c r="O55" s="36" t="n">
        <f aca="false">SQRT(M55^2+N55^2)</f>
        <v>6.28282560669673</v>
      </c>
      <c r="P55" s="40" t="n">
        <f aca="false">IF(J55="","",MAX(0,J55-1.96*O55/100))</f>
        <v>0.628258487267623</v>
      </c>
      <c r="Q55" s="40" t="n">
        <f aca="false">IF(J55="","",MIN(1,J55+1.96*O55/100))</f>
        <v>0.874545251050134</v>
      </c>
      <c r="R55" s="32" t="str">
        <f aca="false">IF(L55="","",IF(ABS(L55)&lt;=O55,"Yes","No"))</f>
        <v>Yes</v>
      </c>
      <c r="S55" s="32" t="str">
        <f aca="false">IF(L55="","",IF(ABS(L55)&lt;=1.96*O55,"Yes","No"))</f>
        <v>Yes</v>
      </c>
      <c r="T55" s="59" t="n">
        <f aca="false">IF(D55="","",ROUND(SQRT(((D55+G55)*O55/100)^2+(J55*(D55+G55)*0.15591)^2),0))</f>
        <v>71</v>
      </c>
      <c r="U55" s="32"/>
    </row>
    <row r="56" customFormat="false" ht="15" hidden="false" customHeight="false" outlineLevel="0" collapsed="false">
      <c r="A56" s="32" t="s">
        <v>230</v>
      </c>
      <c r="B56" s="32" t="s">
        <v>232</v>
      </c>
      <c r="C56" s="32" t="s">
        <v>235</v>
      </c>
      <c r="D56" s="59" t="n">
        <v>391</v>
      </c>
      <c r="E56" s="59" t="n">
        <v>401</v>
      </c>
      <c r="F56" s="68" t="n">
        <f aca="false">IF(E56="","",D56-E56)</f>
        <v>-10</v>
      </c>
      <c r="G56" s="59" t="n">
        <v>107</v>
      </c>
      <c r="H56" s="59" t="n">
        <v>117</v>
      </c>
      <c r="I56" s="68" t="n">
        <f aca="false">IF(H56="","",G56-H56)</f>
        <v>-10</v>
      </c>
      <c r="J56" s="40" t="n">
        <f aca="false">IF(OR(D56="",D56+G56=0),"",D56/(D56+G56))</f>
        <v>0.785140562248996</v>
      </c>
      <c r="K56" s="40" t="n">
        <f aca="false">IF(E56="","",E56/(E56+H56))</f>
        <v>0.774131274131274</v>
      </c>
      <c r="L56" s="69" t="n">
        <f aca="false">IF(OR(K56="",J56=""),"",(J56-K56)*100)</f>
        <v>1.10092881177218</v>
      </c>
      <c r="M56" s="36" t="n">
        <v>6.15799736191833</v>
      </c>
      <c r="N56" s="36" t="n">
        <v>1.24618060279038</v>
      </c>
      <c r="O56" s="36" t="n">
        <f aca="false">SQRT(M56^2+N56^2)</f>
        <v>6.28282560669673</v>
      </c>
      <c r="P56" s="40" t="n">
        <f aca="false">IF(J56="","",MAX(0,J56-1.96*O56/100))</f>
        <v>0.66199718035774</v>
      </c>
      <c r="Q56" s="40" t="n">
        <f aca="false">IF(J56="","",MIN(1,J56+1.96*O56/100))</f>
        <v>0.908283944140252</v>
      </c>
      <c r="R56" s="32" t="str">
        <f aca="false">IF(L56="","",IF(ABS(L56)&lt;=O56,"Yes","No"))</f>
        <v>Yes</v>
      </c>
      <c r="S56" s="32" t="str">
        <f aca="false">IF(L56="","",IF(ABS(L56)&lt;=1.96*O56,"Yes","No"))</f>
        <v>Yes</v>
      </c>
      <c r="T56" s="59" t="n">
        <f aca="false">IF(D56="","",ROUND(SQRT(((D56+G56)*O56/100)^2+(J56*(D56+G56)*0.15591)^2),0))</f>
        <v>69</v>
      </c>
      <c r="U56" s="32"/>
    </row>
    <row r="57" customFormat="false" ht="15" hidden="false" customHeight="false" outlineLevel="0" collapsed="false">
      <c r="A57" s="32" t="s">
        <v>230</v>
      </c>
      <c r="B57" s="32" t="s">
        <v>232</v>
      </c>
      <c r="C57" s="32" t="s">
        <v>236</v>
      </c>
      <c r="D57" s="59" t="n">
        <v>336</v>
      </c>
      <c r="E57" s="59" t="n">
        <v>341</v>
      </c>
      <c r="F57" s="68" t="n">
        <f aca="false">IF(E57="","",D57-E57)</f>
        <v>-5</v>
      </c>
      <c r="G57" s="59" t="n">
        <v>122</v>
      </c>
      <c r="H57" s="59" t="n">
        <v>128</v>
      </c>
      <c r="I57" s="68" t="n">
        <f aca="false">IF(H57="","",G57-H57)</f>
        <v>-6</v>
      </c>
      <c r="J57" s="40" t="n">
        <f aca="false">IF(OR(D57="",D57+G57=0),"",D57/(D57+G57))</f>
        <v>0.733624454148472</v>
      </c>
      <c r="K57" s="40" t="n">
        <f aca="false">IF(E57="","",E57/(E57+H57))</f>
        <v>0.727078891257996</v>
      </c>
      <c r="L57" s="69" t="n">
        <f aca="false">IF(OR(K57="",J57=""),"",(J57-K57)*100)</f>
        <v>0.654556289047592</v>
      </c>
      <c r="M57" s="36" t="n">
        <v>6.15799736191833</v>
      </c>
      <c r="N57" s="36" t="n">
        <v>1.24618060279038</v>
      </c>
      <c r="O57" s="36" t="n">
        <f aca="false">SQRT(M57^2+N57^2)</f>
        <v>6.28282560669673</v>
      </c>
      <c r="P57" s="40" t="n">
        <f aca="false">IF(J57="","",MAX(0,J57-1.96*O57/100))</f>
        <v>0.610481072257216</v>
      </c>
      <c r="Q57" s="40" t="n">
        <f aca="false">IF(J57="","",MIN(1,J57+1.96*O57/100))</f>
        <v>0.856767836039728</v>
      </c>
      <c r="R57" s="32" t="str">
        <f aca="false">IF(L57="","",IF(ABS(L57)&lt;=O57,"Yes","No"))</f>
        <v>Yes</v>
      </c>
      <c r="S57" s="32" t="str">
        <f aca="false">IF(L57="","",IF(ABS(L57)&lt;=1.96*O57,"Yes","No"))</f>
        <v>Yes</v>
      </c>
      <c r="T57" s="59" t="n">
        <f aca="false">IF(D57="","",ROUND(SQRT(((D57+G57)*O57/100)^2+(J57*(D57+G57)*0.15591)^2),0))</f>
        <v>60</v>
      </c>
      <c r="U57" s="32"/>
    </row>
    <row r="58" customFormat="false" ht="15" hidden="false" customHeight="false" outlineLevel="0" collapsed="false">
      <c r="A58" s="32" t="s">
        <v>230</v>
      </c>
      <c r="B58" s="32" t="s">
        <v>232</v>
      </c>
      <c r="C58" s="32" t="s">
        <v>237</v>
      </c>
      <c r="D58" s="59" t="n">
        <v>417</v>
      </c>
      <c r="E58" s="59" t="n">
        <v>423</v>
      </c>
      <c r="F58" s="68" t="n">
        <f aca="false">IF(E58="","",D58-E58)</f>
        <v>-6</v>
      </c>
      <c r="G58" s="59" t="n">
        <v>112</v>
      </c>
      <c r="H58" s="59" t="n">
        <v>126</v>
      </c>
      <c r="I58" s="68" t="n">
        <f aca="false">IF(H58="","",G58-H58)</f>
        <v>-14</v>
      </c>
      <c r="J58" s="40" t="n">
        <f aca="false">IF(OR(D58="",D58+G58=0),"",D58/(D58+G58))</f>
        <v>0.7882797731569</v>
      </c>
      <c r="K58" s="40" t="n">
        <f aca="false">IF(E58="","",E58/(E58+H58))</f>
        <v>0.770491803278689</v>
      </c>
      <c r="L58" s="69" t="n">
        <f aca="false">IF(OR(K58="",J58=""),"",(J58-K58)*100)</f>
        <v>1.77879698782113</v>
      </c>
      <c r="M58" s="36" t="n">
        <v>6.15799736191833</v>
      </c>
      <c r="N58" s="36" t="n">
        <v>1.24618060279038</v>
      </c>
      <c r="O58" s="36" t="n">
        <f aca="false">SQRT(M58^2+N58^2)</f>
        <v>6.28282560669673</v>
      </c>
      <c r="P58" s="40" t="n">
        <f aca="false">IF(J58="","",MAX(0,J58-1.96*O58/100))</f>
        <v>0.665136391265644</v>
      </c>
      <c r="Q58" s="40" t="n">
        <f aca="false">IF(J58="","",MIN(1,J58+1.96*O58/100))</f>
        <v>0.911423155048156</v>
      </c>
      <c r="R58" s="32" t="str">
        <f aca="false">IF(L58="","",IF(ABS(L58)&lt;=O58,"Yes","No"))</f>
        <v>Yes</v>
      </c>
      <c r="S58" s="32" t="str">
        <f aca="false">IF(L58="","",IF(ABS(L58)&lt;=1.96*O58,"Yes","No"))</f>
        <v>Yes</v>
      </c>
      <c r="T58" s="59" t="n">
        <f aca="false">IF(D58="","",ROUND(SQRT(((D58+G58)*O58/100)^2+(J58*(D58+G58)*0.15591)^2),0))</f>
        <v>73</v>
      </c>
      <c r="U58" s="32"/>
    </row>
    <row r="59" customFormat="false" ht="15" hidden="false" customHeight="false" outlineLevel="0" collapsed="false">
      <c r="A59" s="32" t="s">
        <v>230</v>
      </c>
      <c r="B59" s="32" t="s">
        <v>232</v>
      </c>
      <c r="C59" s="32" t="s">
        <v>238</v>
      </c>
      <c r="D59" s="59" t="n">
        <v>432</v>
      </c>
      <c r="E59" s="59" t="n">
        <v>470</v>
      </c>
      <c r="F59" s="68" t="n">
        <f aca="false">IF(E59="","",D59-E59)</f>
        <v>-38</v>
      </c>
      <c r="G59" s="59" t="n">
        <v>149</v>
      </c>
      <c r="H59" s="59" t="n">
        <v>179</v>
      </c>
      <c r="I59" s="68" t="n">
        <f aca="false">IF(H59="","",G59-H59)</f>
        <v>-30</v>
      </c>
      <c r="J59" s="40" t="n">
        <f aca="false">IF(OR(D59="",D59+G59=0),"",D59/(D59+G59))</f>
        <v>0.743545611015491</v>
      </c>
      <c r="K59" s="40" t="n">
        <f aca="false">IF(E59="","",E59/(E59+H59))</f>
        <v>0.724191063174114</v>
      </c>
      <c r="L59" s="69" t="n">
        <f aca="false">IF(OR(K59="",J59=""),"",(J59-K59)*100)</f>
        <v>1.93545478413766</v>
      </c>
      <c r="M59" s="36" t="n">
        <v>6.15799736191833</v>
      </c>
      <c r="N59" s="36" t="n">
        <v>1.24618060279038</v>
      </c>
      <c r="O59" s="36" t="n">
        <f aca="false">SQRT(M59^2+N59^2)</f>
        <v>6.28282560669673</v>
      </c>
      <c r="P59" s="40" t="n">
        <f aca="false">IF(J59="","",MAX(0,J59-1.96*O59/100))</f>
        <v>0.620402229124235</v>
      </c>
      <c r="Q59" s="40" t="n">
        <f aca="false">IF(J59="","",MIN(1,J59+1.96*O59/100))</f>
        <v>0.866688992906746</v>
      </c>
      <c r="R59" s="32" t="str">
        <f aca="false">IF(L59="","",IF(ABS(L59)&lt;=O59,"Yes","No"))</f>
        <v>Yes</v>
      </c>
      <c r="S59" s="32" t="str">
        <f aca="false">IF(L59="","",IF(ABS(L59)&lt;=1.96*O59,"Yes","No"))</f>
        <v>Yes</v>
      </c>
      <c r="T59" s="59" t="n">
        <f aca="false">IF(D59="","",ROUND(SQRT(((D59+G59)*O59/100)^2+(J59*(D59+G59)*0.15591)^2),0))</f>
        <v>77</v>
      </c>
      <c r="U59" s="32"/>
    </row>
    <row r="60" customFormat="false" ht="15" hidden="false" customHeight="false" outlineLevel="0" collapsed="false">
      <c r="A60" s="32" t="s">
        <v>230</v>
      </c>
      <c r="B60" s="32" t="s">
        <v>232</v>
      </c>
      <c r="C60" s="32" t="s">
        <v>239</v>
      </c>
      <c r="D60" s="59" t="n">
        <v>843</v>
      </c>
      <c r="E60" s="59" t="n">
        <v>798</v>
      </c>
      <c r="F60" s="68" t="n">
        <f aca="false">IF(E60="","",D60-E60)</f>
        <v>45</v>
      </c>
      <c r="G60" s="59" t="n">
        <v>245</v>
      </c>
      <c r="H60" s="59" t="n">
        <v>252</v>
      </c>
      <c r="I60" s="68" t="n">
        <f aca="false">IF(H60="","",G60-H60)</f>
        <v>-7</v>
      </c>
      <c r="J60" s="40" t="n">
        <f aca="false">IF(OR(D60="",D60+G60=0),"",D60/(D60+G60))</f>
        <v>0.774816176470588</v>
      </c>
      <c r="K60" s="40" t="n">
        <f aca="false">IF(E60="","",E60/(E60+H60))</f>
        <v>0.76</v>
      </c>
      <c r="L60" s="69" t="n">
        <f aca="false">IF(OR(K60="",J60=""),"",(J60-K60)*100)</f>
        <v>1.48161764705882</v>
      </c>
      <c r="M60" s="36" t="n">
        <v>3.92685804996875</v>
      </c>
      <c r="N60" s="36" t="n">
        <v>1.24618060279038</v>
      </c>
      <c r="O60" s="36" t="n">
        <f aca="false">SQRT(M60^2+N60^2)</f>
        <v>4.11985196813858</v>
      </c>
      <c r="P60" s="40" t="n">
        <f aca="false">IF(J60="","",MAX(0,J60-1.96*O60/100))</f>
        <v>0.694067077895072</v>
      </c>
      <c r="Q60" s="40" t="n">
        <f aca="false">IF(J60="","",MIN(1,J60+1.96*O60/100))</f>
        <v>0.855565275046104</v>
      </c>
      <c r="R60" s="32" t="str">
        <f aca="false">IF(L60="","",IF(ABS(L60)&lt;=O60,"Yes","No"))</f>
        <v>Yes</v>
      </c>
      <c r="S60" s="32" t="str">
        <f aca="false">IF(L60="","",IF(ABS(L60)&lt;=1.96*O60,"Yes","No"))</f>
        <v>Yes</v>
      </c>
      <c r="T60" s="59" t="n">
        <f aca="false">IF(D60="","",ROUND(SQRT(((D60+G60)*O60/100)^2+(J60*(D60+G60)*0.09175)^2),0))</f>
        <v>89</v>
      </c>
      <c r="U60" s="32"/>
    </row>
    <row r="61" customFormat="false" ht="15" hidden="false" customHeight="false" outlineLevel="0" collapsed="false">
      <c r="A61" s="32" t="s">
        <v>230</v>
      </c>
      <c r="B61" s="32" t="s">
        <v>232</v>
      </c>
      <c r="C61" s="32" t="s">
        <v>240</v>
      </c>
      <c r="D61" s="59" t="n">
        <v>381</v>
      </c>
      <c r="E61" s="59" t="n">
        <v>386</v>
      </c>
      <c r="F61" s="68" t="n">
        <f aca="false">IF(E61="","",D61-E61)</f>
        <v>-5</v>
      </c>
      <c r="G61" s="59" t="n">
        <v>182</v>
      </c>
      <c r="H61" s="59" t="n">
        <v>215</v>
      </c>
      <c r="I61" s="68" t="n">
        <f aca="false">IF(H61="","",G61-H61)</f>
        <v>-33</v>
      </c>
      <c r="J61" s="40" t="n">
        <f aca="false">IF(OR(D61="",D61+G61=0),"",D61/(D61+G61))</f>
        <v>0.676731793960924</v>
      </c>
      <c r="K61" s="40" t="n">
        <f aca="false">IF(E61="","",E61/(E61+H61))</f>
        <v>0.642262895174709</v>
      </c>
      <c r="L61" s="69" t="n">
        <f aca="false">IF(OR(K61="",J61=""),"",(J61-K61)*100)</f>
        <v>3.44688987862148</v>
      </c>
      <c r="M61" s="36" t="n">
        <v>6.15799736191833</v>
      </c>
      <c r="N61" s="36" t="n">
        <v>1.24618060279038</v>
      </c>
      <c r="O61" s="36" t="n">
        <f aca="false">SQRT(M61^2+N61^2)</f>
        <v>6.28282560669673</v>
      </c>
      <c r="P61" s="40" t="n">
        <f aca="false">IF(J61="","",MAX(0,J61-1.96*O61/100))</f>
        <v>0.553588412069668</v>
      </c>
      <c r="Q61" s="40" t="n">
        <f aca="false">IF(J61="","",MIN(1,J61+1.96*O61/100))</f>
        <v>0.79987517585218</v>
      </c>
      <c r="R61" s="32" t="str">
        <f aca="false">IF(L61="","",IF(ABS(L61)&lt;=O61,"Yes","No"))</f>
        <v>Yes</v>
      </c>
      <c r="S61" s="32" t="str">
        <f aca="false">IF(L61="","",IF(ABS(L61)&lt;=1.96*O61,"Yes","No"))</f>
        <v>Yes</v>
      </c>
      <c r="T61" s="59" t="n">
        <f aca="false">IF(D61="","",ROUND(SQRT(((D61+G61)*O61/100)^2+(J61*(D61+G61)*0.15591)^2),0))</f>
        <v>69</v>
      </c>
      <c r="U61" s="32"/>
    </row>
    <row r="62" customFormat="false" ht="15" hidden="false" customHeight="false" outlineLevel="0" collapsed="false">
      <c r="A62" s="32" t="s">
        <v>230</v>
      </c>
      <c r="B62" s="32" t="s">
        <v>232</v>
      </c>
      <c r="C62" s="32" t="s">
        <v>241</v>
      </c>
      <c r="D62" s="59" t="n">
        <v>646</v>
      </c>
      <c r="E62" s="59" t="n">
        <v>627</v>
      </c>
      <c r="F62" s="68" t="n">
        <f aca="false">IF(E62="","",D62-E62)</f>
        <v>19</v>
      </c>
      <c r="G62" s="59" t="n">
        <v>376</v>
      </c>
      <c r="H62" s="59" t="n">
        <v>374</v>
      </c>
      <c r="I62" s="68" t="n">
        <f aca="false">IF(H62="","",G62-H62)</f>
        <v>2</v>
      </c>
      <c r="J62" s="40" t="n">
        <f aca="false">IF(OR(D62="",D62+G62=0),"",D62/(D62+G62))</f>
        <v>0.632093933463797</v>
      </c>
      <c r="K62" s="40" t="n">
        <f aca="false">IF(E62="","",E62/(E62+H62))</f>
        <v>0.626373626373626</v>
      </c>
      <c r="L62" s="69" t="n">
        <f aca="false">IF(OR(K62="",J62=""),"",(J62-K62)*100)</f>
        <v>0.572030709017013</v>
      </c>
      <c r="M62" s="36" t="n">
        <v>3.92685804996875</v>
      </c>
      <c r="N62" s="36" t="n">
        <v>1.24618060279038</v>
      </c>
      <c r="O62" s="36" t="n">
        <f aca="false">SQRT(M62^2+N62^2)</f>
        <v>4.11985196813858</v>
      </c>
      <c r="P62" s="40" t="n">
        <f aca="false">IF(J62="","",MAX(0,J62-1.96*O62/100))</f>
        <v>0.55134483488828</v>
      </c>
      <c r="Q62" s="40" t="n">
        <f aca="false">IF(J62="","",MIN(1,J62+1.96*O62/100))</f>
        <v>0.712843032039313</v>
      </c>
      <c r="R62" s="32" t="str">
        <f aca="false">IF(L62="","",IF(ABS(L62)&lt;=O62,"Yes","No"))</f>
        <v>Yes</v>
      </c>
      <c r="S62" s="32" t="str">
        <f aca="false">IF(L62="","",IF(ABS(L62)&lt;=1.96*O62,"Yes","No"))</f>
        <v>Yes</v>
      </c>
      <c r="T62" s="59" t="n">
        <f aca="false">IF(D62="","",ROUND(SQRT(((D62+G62)*O62/100)^2+(J62*(D62+G62)*0.09175)^2),0))</f>
        <v>73</v>
      </c>
      <c r="U62" s="32"/>
    </row>
    <row r="63" customFormat="false" ht="15" hidden="false" customHeight="false" outlineLevel="0" collapsed="false">
      <c r="A63" s="32" t="s">
        <v>230</v>
      </c>
      <c r="B63" s="32" t="s">
        <v>232</v>
      </c>
      <c r="C63" s="32" t="s">
        <v>242</v>
      </c>
      <c r="D63" s="59" t="n">
        <v>440</v>
      </c>
      <c r="E63" s="59" t="n">
        <v>448</v>
      </c>
      <c r="F63" s="68" t="n">
        <f aca="false">IF(E63="","",D63-E63)</f>
        <v>-8</v>
      </c>
      <c r="G63" s="59" t="n">
        <v>253</v>
      </c>
      <c r="H63" s="59" t="n">
        <v>264</v>
      </c>
      <c r="I63" s="68" t="n">
        <f aca="false">IF(H63="","",G63-H63)</f>
        <v>-11</v>
      </c>
      <c r="J63" s="40" t="n">
        <f aca="false">IF(OR(D63="",D63+G63=0),"",D63/(D63+G63))</f>
        <v>0.634920634920635</v>
      </c>
      <c r="K63" s="40" t="n">
        <f aca="false">IF(E63="","",E63/(E63+H63))</f>
        <v>0.629213483146067</v>
      </c>
      <c r="L63" s="69" t="n">
        <f aca="false">IF(OR(K63="",J63=""),"",(J63-K63)*100)</f>
        <v>0.570715177456749</v>
      </c>
      <c r="M63" s="36" t="n">
        <v>6.15799736191833</v>
      </c>
      <c r="N63" s="36" t="n">
        <v>1.24618060279038</v>
      </c>
      <c r="O63" s="36" t="n">
        <f aca="false">SQRT(M63^2+N63^2)</f>
        <v>6.28282560669673</v>
      </c>
      <c r="P63" s="40" t="n">
        <f aca="false">IF(J63="","",MAX(0,J63-1.96*O63/100))</f>
        <v>0.511777253029379</v>
      </c>
      <c r="Q63" s="40" t="n">
        <f aca="false">IF(J63="","",MIN(1,J63+1.96*O63/100))</f>
        <v>0.758064016811891</v>
      </c>
      <c r="R63" s="32" t="str">
        <f aca="false">IF(L63="","",IF(ABS(L63)&lt;=O63,"Yes","No"))</f>
        <v>Yes</v>
      </c>
      <c r="S63" s="32" t="str">
        <f aca="false">IF(L63="","",IF(ABS(L63)&lt;=1.96*O63,"Yes","No"))</f>
        <v>Yes</v>
      </c>
      <c r="T63" s="59" t="n">
        <f aca="false">IF(D63="","",ROUND(SQRT(((D63+G63)*O63/100)^2+(J63*(D63+G63)*0.15591)^2),0))</f>
        <v>81</v>
      </c>
      <c r="U63" s="32"/>
    </row>
    <row r="64" customFormat="false" ht="15" hidden="false" customHeight="false" outlineLevel="0" collapsed="false">
      <c r="A64" s="32" t="s">
        <v>230</v>
      </c>
      <c r="B64" s="32" t="s">
        <v>232</v>
      </c>
      <c r="C64" s="32" t="s">
        <v>243</v>
      </c>
      <c r="D64" s="59" t="n">
        <v>464</v>
      </c>
      <c r="E64" s="59" t="n">
        <v>478</v>
      </c>
      <c r="F64" s="68" t="n">
        <f aca="false">IF(E64="","",D64-E64)</f>
        <v>-14</v>
      </c>
      <c r="G64" s="59" t="n">
        <v>173</v>
      </c>
      <c r="H64" s="59" t="n">
        <v>197</v>
      </c>
      <c r="I64" s="68" t="n">
        <f aca="false">IF(H64="","",G64-H64)</f>
        <v>-24</v>
      </c>
      <c r="J64" s="40" t="n">
        <f aca="false">IF(OR(D64="",D64+G64=0),"",D64/(D64+G64))</f>
        <v>0.728414442700157</v>
      </c>
      <c r="K64" s="40" t="n">
        <f aca="false">IF(E64="","",E64/(E64+H64))</f>
        <v>0.708148148148148</v>
      </c>
      <c r="L64" s="69" t="n">
        <f aca="false">IF(OR(K64="",J64=""),"",(J64-K64)*100)</f>
        <v>2.02662945520088</v>
      </c>
      <c r="M64" s="36" t="n">
        <v>6.15799736191833</v>
      </c>
      <c r="N64" s="36" t="n">
        <v>1.24618060279038</v>
      </c>
      <c r="O64" s="36" t="n">
        <f aca="false">SQRT(M64^2+N64^2)</f>
        <v>6.28282560669673</v>
      </c>
      <c r="P64" s="40" t="n">
        <f aca="false">IF(J64="","",MAX(0,J64-1.96*O64/100))</f>
        <v>0.605271060808901</v>
      </c>
      <c r="Q64" s="40" t="n">
        <f aca="false">IF(J64="","",MIN(1,J64+1.96*O64/100))</f>
        <v>0.851557824591413</v>
      </c>
      <c r="R64" s="32" t="str">
        <f aca="false">IF(L64="","",IF(ABS(L64)&lt;=O64,"Yes","No"))</f>
        <v>Yes</v>
      </c>
      <c r="S64" s="32" t="str">
        <f aca="false">IF(L64="","",IF(ABS(L64)&lt;=1.96*O64,"Yes","No"))</f>
        <v>Yes</v>
      </c>
      <c r="T64" s="59" t="n">
        <f aca="false">IF(D64="","",ROUND(SQRT(((D64+G64)*O64/100)^2+(J64*(D64+G64)*0.15591)^2),0))</f>
        <v>83</v>
      </c>
      <c r="U64" s="32"/>
    </row>
    <row r="65" customFormat="false" ht="15" hidden="false" customHeight="false" outlineLevel="0" collapsed="false">
      <c r="A65" s="32" t="s">
        <v>230</v>
      </c>
      <c r="B65" s="32" t="s">
        <v>232</v>
      </c>
      <c r="C65" s="32" t="s">
        <v>244</v>
      </c>
      <c r="D65" s="59" t="n">
        <v>678</v>
      </c>
      <c r="E65" s="59" t="n">
        <v>613</v>
      </c>
      <c r="F65" s="68" t="n">
        <f aca="false">IF(E65="","",D65-E65)</f>
        <v>65</v>
      </c>
      <c r="G65" s="59" t="n">
        <v>252</v>
      </c>
      <c r="H65" s="59" t="n">
        <v>277</v>
      </c>
      <c r="I65" s="68" t="n">
        <f aca="false">IF(H65="","",G65-H65)</f>
        <v>-25</v>
      </c>
      <c r="J65" s="40" t="n">
        <f aca="false">IF(OR(D65="",D65+G65=0),"",D65/(D65+G65))</f>
        <v>0.729032258064516</v>
      </c>
      <c r="K65" s="40" t="n">
        <f aca="false">IF(E65="","",E65/(E65+H65))</f>
        <v>0.68876404494382</v>
      </c>
      <c r="L65" s="69" t="n">
        <f aca="false">IF(OR(K65="",J65=""),"",(J65-K65)*100)</f>
        <v>4.02682131206958</v>
      </c>
      <c r="M65" s="36" t="n">
        <v>3.92685804996875</v>
      </c>
      <c r="N65" s="36" t="n">
        <v>1.24618060279038</v>
      </c>
      <c r="O65" s="36" t="n">
        <f aca="false">SQRT(M65^2+N65^2)</f>
        <v>4.11985196813858</v>
      </c>
      <c r="P65" s="40" t="n">
        <f aca="false">IF(J65="","",MAX(0,J65-1.96*O65/100))</f>
        <v>0.648283159489</v>
      </c>
      <c r="Q65" s="40" t="n">
        <f aca="false">IF(J65="","",MIN(1,J65+1.96*O65/100))</f>
        <v>0.809781356640032</v>
      </c>
      <c r="R65" s="32" t="str">
        <f aca="false">IF(L65="","",IF(ABS(L65)&lt;=O65,"Yes","No"))</f>
        <v>Yes</v>
      </c>
      <c r="S65" s="32" t="str">
        <f aca="false">IF(L65="","",IF(ABS(L65)&lt;=1.96*O65,"Yes","No"))</f>
        <v>Yes</v>
      </c>
      <c r="T65" s="59" t="n">
        <f aca="false">IF(D65="","",ROUND(SQRT(((D65+G65)*O65/100)^2+(J65*(D65+G65)*0.09175)^2),0))</f>
        <v>73</v>
      </c>
      <c r="U65" s="32"/>
    </row>
    <row r="66" customFormat="false" ht="15" hidden="false" customHeight="false" outlineLevel="0" collapsed="false">
      <c r="A66" s="32" t="s">
        <v>230</v>
      </c>
      <c r="B66" s="32" t="s">
        <v>232</v>
      </c>
      <c r="C66" s="32" t="s">
        <v>245</v>
      </c>
      <c r="D66" s="59" t="n">
        <v>414</v>
      </c>
      <c r="E66" s="59" t="n">
        <v>422</v>
      </c>
      <c r="F66" s="68" t="n">
        <f aca="false">IF(E66="","",D66-E66)</f>
        <v>-8</v>
      </c>
      <c r="G66" s="59" t="n">
        <v>239</v>
      </c>
      <c r="H66" s="59" t="n">
        <v>251</v>
      </c>
      <c r="I66" s="68" t="n">
        <f aca="false">IF(H66="","",G66-H66)</f>
        <v>-12</v>
      </c>
      <c r="J66" s="40" t="n">
        <f aca="false">IF(OR(D66="",D66+G66=0),"",D66/(D66+G66))</f>
        <v>0.633996937212864</v>
      </c>
      <c r="K66" s="40" t="n">
        <f aca="false">IF(E66="","",E66/(E66+H66))</f>
        <v>0.62704309063893</v>
      </c>
      <c r="L66" s="69" t="n">
        <f aca="false">IF(OR(K66="",J66=""),"",(J66-K66)*100)</f>
        <v>0.69538465739335</v>
      </c>
      <c r="M66" s="36" t="n">
        <v>6.15799736191833</v>
      </c>
      <c r="N66" s="36" t="n">
        <v>1.24618060279038</v>
      </c>
      <c r="O66" s="36" t="n">
        <f aca="false">SQRT(M66^2+N66^2)</f>
        <v>6.28282560669673</v>
      </c>
      <c r="P66" s="40" t="n">
        <f aca="false">IF(J66="","",MAX(0,J66-1.96*O66/100))</f>
        <v>0.510853555321608</v>
      </c>
      <c r="Q66" s="40" t="n">
        <f aca="false">IF(J66="","",MIN(1,J66+1.96*O66/100))</f>
        <v>0.75714031910412</v>
      </c>
      <c r="R66" s="32" t="str">
        <f aca="false">IF(L66="","",IF(ABS(L66)&lt;=O66,"Yes","No"))</f>
        <v>Yes</v>
      </c>
      <c r="S66" s="32" t="str">
        <f aca="false">IF(L66="","",IF(ABS(L66)&lt;=1.96*O66,"Yes","No"))</f>
        <v>Yes</v>
      </c>
      <c r="T66" s="59" t="n">
        <f aca="false">IF(D66="","",ROUND(SQRT(((D66+G66)*O66/100)^2+(J66*(D66+G66)*0.15591)^2),0))</f>
        <v>76</v>
      </c>
      <c r="U66" s="32"/>
    </row>
    <row r="67" customFormat="false" ht="15" hidden="false" customHeight="false" outlineLevel="0" collapsed="false">
      <c r="A67" s="32" t="s">
        <v>230</v>
      </c>
      <c r="B67" s="32" t="s">
        <v>232</v>
      </c>
      <c r="C67" s="32" t="s">
        <v>246</v>
      </c>
      <c r="D67" s="59" t="n">
        <v>444</v>
      </c>
      <c r="E67" s="59" t="n">
        <v>426</v>
      </c>
      <c r="F67" s="68" t="n">
        <f aca="false">IF(E67="","",D67-E67)</f>
        <v>18</v>
      </c>
      <c r="G67" s="59" t="n">
        <v>301</v>
      </c>
      <c r="H67" s="59" t="n">
        <v>320</v>
      </c>
      <c r="I67" s="68" t="n">
        <f aca="false">IF(H67="","",G67-H67)</f>
        <v>-19</v>
      </c>
      <c r="J67" s="40" t="n">
        <f aca="false">IF(OR(D67="",D67+G67=0),"",D67/(D67+G67))</f>
        <v>0.595973154362416</v>
      </c>
      <c r="K67" s="40" t="n">
        <f aca="false">IF(E67="","",E67/(E67+H67))</f>
        <v>0.571045576407507</v>
      </c>
      <c r="L67" s="69" t="n">
        <f aca="false">IF(OR(K67="",J67=""),"",(J67-K67)*100)</f>
        <v>2.49275779549094</v>
      </c>
      <c r="M67" s="36" t="n">
        <v>3.92685804996875</v>
      </c>
      <c r="N67" s="36" t="n">
        <v>1.24618060279038</v>
      </c>
      <c r="O67" s="36" t="n">
        <f aca="false">SQRT(M67^2+N67^2)</f>
        <v>4.11985196813858</v>
      </c>
      <c r="P67" s="40" t="n">
        <f aca="false">IF(J67="","",MAX(0,J67-1.96*O67/100))</f>
        <v>0.5152240557869</v>
      </c>
      <c r="Q67" s="40" t="n">
        <f aca="false">IF(J67="","",MIN(1,J67+1.96*O67/100))</f>
        <v>0.676722252937932</v>
      </c>
      <c r="R67" s="32" t="str">
        <f aca="false">IF(L67="","",IF(ABS(L67)&lt;=O67,"Yes","No"))</f>
        <v>Yes</v>
      </c>
      <c r="S67" s="32" t="str">
        <f aca="false">IF(L67="","",IF(ABS(L67)&lt;=1.96*O67,"Yes","No"))</f>
        <v>Yes</v>
      </c>
      <c r="T67" s="59" t="n">
        <f aca="false">IF(D67="","",ROUND(SQRT(((D67+G67)*O67/100)^2+(J67*(D67+G67)*0.09175)^2),0))</f>
        <v>51</v>
      </c>
      <c r="U67" s="32"/>
    </row>
    <row r="68" customFormat="false" ht="15" hidden="false" customHeight="false" outlineLevel="0" collapsed="false">
      <c r="A68" s="32" t="s">
        <v>230</v>
      </c>
      <c r="B68" s="32" t="s">
        <v>232</v>
      </c>
      <c r="C68" s="32" t="s">
        <v>247</v>
      </c>
      <c r="D68" s="59" t="n">
        <v>477</v>
      </c>
      <c r="E68" s="59" t="n">
        <v>467</v>
      </c>
      <c r="F68" s="68" t="n">
        <f aca="false">IF(E68="","",D68-E68)</f>
        <v>10</v>
      </c>
      <c r="G68" s="59" t="n">
        <v>230</v>
      </c>
      <c r="H68" s="59" t="n">
        <v>261</v>
      </c>
      <c r="I68" s="68" t="n">
        <f aca="false">IF(H68="","",G68-H68)</f>
        <v>-31</v>
      </c>
      <c r="J68" s="40" t="n">
        <f aca="false">IF(OR(D68="",D68+G68=0),"",D68/(D68+G68))</f>
        <v>0.674681753889675</v>
      </c>
      <c r="K68" s="40" t="n">
        <f aca="false">IF(E68="","",E68/(E68+H68))</f>
        <v>0.641483516483517</v>
      </c>
      <c r="L68" s="69" t="n">
        <f aca="false">IF(OR(K68="",J68=""),"",(J68-K68)*100)</f>
        <v>3.31982374061581</v>
      </c>
      <c r="M68" s="36" t="n">
        <v>6.15799736191833</v>
      </c>
      <c r="N68" s="36" t="n">
        <v>1.24618060279038</v>
      </c>
      <c r="O68" s="36" t="n">
        <f aca="false">SQRT(M68^2+N68^2)</f>
        <v>6.28282560669673</v>
      </c>
      <c r="P68" s="40" t="n">
        <f aca="false">IF(J68="","",MAX(0,J68-1.96*O68/100))</f>
        <v>0.551538371998419</v>
      </c>
      <c r="Q68" s="40" t="n">
        <f aca="false">IF(J68="","",MIN(1,J68+1.96*O68/100))</f>
        <v>0.797825135780931</v>
      </c>
      <c r="R68" s="32" t="str">
        <f aca="false">IF(L68="","",IF(ABS(L68)&lt;=O68,"Yes","No"))</f>
        <v>Yes</v>
      </c>
      <c r="S68" s="32" t="str">
        <f aca="false">IF(L68="","",IF(ABS(L68)&lt;=1.96*O68,"Yes","No"))</f>
        <v>Yes</v>
      </c>
      <c r="T68" s="59" t="n">
        <f aca="false">IF(D68="","",ROUND(SQRT(((D68+G68)*O68/100)^2+(J68*(D68+G68)*0.15591)^2),0))</f>
        <v>87</v>
      </c>
      <c r="U68" s="32"/>
    </row>
    <row r="69" customFormat="false" ht="15" hidden="false" customHeight="false" outlineLevel="0" collapsed="false">
      <c r="A69" s="32" t="s">
        <v>230</v>
      </c>
      <c r="B69" s="32" t="s">
        <v>232</v>
      </c>
      <c r="C69" s="32" t="s">
        <v>248</v>
      </c>
      <c r="D69" s="59" t="n">
        <v>489</v>
      </c>
      <c r="E69" s="59" t="n">
        <v>496</v>
      </c>
      <c r="F69" s="68" t="n">
        <f aca="false">IF(E69="","",D69-E69)</f>
        <v>-7</v>
      </c>
      <c r="G69" s="59" t="n">
        <v>138</v>
      </c>
      <c r="H69" s="59" t="n">
        <v>148</v>
      </c>
      <c r="I69" s="68" t="n">
        <f aca="false">IF(H69="","",G69-H69)</f>
        <v>-10</v>
      </c>
      <c r="J69" s="40" t="n">
        <f aca="false">IF(OR(D69="",D69+G69=0),"",D69/(D69+G69))</f>
        <v>0.779904306220096</v>
      </c>
      <c r="K69" s="40" t="n">
        <f aca="false">IF(E69="","",E69/(E69+H69))</f>
        <v>0.770186335403727</v>
      </c>
      <c r="L69" s="69" t="n">
        <f aca="false">IF(OR(K69="",J69=""),"",(J69-K69)*100)</f>
        <v>0.971797081636894</v>
      </c>
      <c r="M69" s="36" t="n">
        <v>6.15799736191833</v>
      </c>
      <c r="N69" s="36" t="n">
        <v>1.24618060279038</v>
      </c>
      <c r="O69" s="36" t="n">
        <f aca="false">SQRT(M69^2+N69^2)</f>
        <v>6.28282560669673</v>
      </c>
      <c r="P69" s="40" t="n">
        <f aca="false">IF(J69="","",MAX(0,J69-1.96*O69/100))</f>
        <v>0.65676092432884</v>
      </c>
      <c r="Q69" s="40" t="n">
        <f aca="false">IF(J69="","",MIN(1,J69+1.96*O69/100))</f>
        <v>0.903047688111352</v>
      </c>
      <c r="R69" s="32" t="str">
        <f aca="false">IF(L69="","",IF(ABS(L69)&lt;=O69,"Yes","No"))</f>
        <v>Yes</v>
      </c>
      <c r="S69" s="32" t="str">
        <f aca="false">IF(L69="","",IF(ABS(L69)&lt;=1.96*O69,"Yes","No"))</f>
        <v>Yes</v>
      </c>
      <c r="T69" s="59" t="n">
        <f aca="false">IF(D69="","",ROUND(SQRT(((D69+G69)*O69/100)^2+(J69*(D69+G69)*0.15591)^2),0))</f>
        <v>86</v>
      </c>
      <c r="U69" s="32"/>
    </row>
    <row r="70" customFormat="false" ht="15" hidden="false" customHeight="false" outlineLevel="0" collapsed="false">
      <c r="A70" s="32" t="s">
        <v>230</v>
      </c>
      <c r="B70" s="32" t="s">
        <v>232</v>
      </c>
      <c r="C70" s="32" t="s">
        <v>249</v>
      </c>
      <c r="D70" s="59" t="n">
        <v>367</v>
      </c>
      <c r="E70" s="59" t="n">
        <v>360</v>
      </c>
      <c r="F70" s="68" t="n">
        <f aca="false">IF(E70="","",D70-E70)</f>
        <v>7</v>
      </c>
      <c r="G70" s="59" t="n">
        <v>149</v>
      </c>
      <c r="H70" s="59" t="n">
        <v>174</v>
      </c>
      <c r="I70" s="68" t="n">
        <f aca="false">IF(H70="","",G70-H70)</f>
        <v>-25</v>
      </c>
      <c r="J70" s="40" t="n">
        <f aca="false">IF(OR(D70="",D70+G70=0),"",D70/(D70+G70))</f>
        <v>0.711240310077519</v>
      </c>
      <c r="K70" s="40" t="n">
        <f aca="false">IF(E70="","",E70/(E70+H70))</f>
        <v>0.674157303370787</v>
      </c>
      <c r="L70" s="69" t="n">
        <f aca="false">IF(OR(K70="",J70=""),"",(J70-K70)*100)</f>
        <v>3.70830067067329</v>
      </c>
      <c r="M70" s="36" t="n">
        <v>6.15799736191833</v>
      </c>
      <c r="N70" s="36" t="n">
        <v>1.24618060279038</v>
      </c>
      <c r="O70" s="36" t="n">
        <f aca="false">SQRT(M70^2+N70^2)</f>
        <v>6.28282560669673</v>
      </c>
      <c r="P70" s="40" t="n">
        <f aca="false">IF(J70="","",MAX(0,J70-1.96*O70/100))</f>
        <v>0.588096928186264</v>
      </c>
      <c r="Q70" s="40" t="n">
        <f aca="false">IF(J70="","",MIN(1,J70+1.96*O70/100))</f>
        <v>0.834383691968775</v>
      </c>
      <c r="R70" s="32" t="str">
        <f aca="false">IF(L70="","",IF(ABS(L70)&lt;=O70,"Yes","No"))</f>
        <v>Yes</v>
      </c>
      <c r="S70" s="32" t="str">
        <f aca="false">IF(L70="","",IF(ABS(L70)&lt;=1.96*O70,"Yes","No"))</f>
        <v>Yes</v>
      </c>
      <c r="T70" s="59" t="n">
        <f aca="false">IF(D70="","",ROUND(SQRT(((D70+G70)*O70/100)^2+(J70*(D70+G70)*0.15591)^2),0))</f>
        <v>66</v>
      </c>
      <c r="U70" s="32"/>
    </row>
    <row r="71" customFormat="false" ht="15" hidden="false" customHeight="false" outlineLevel="0" collapsed="false">
      <c r="A71" s="32" t="s">
        <v>230</v>
      </c>
      <c r="B71" s="32" t="s">
        <v>232</v>
      </c>
      <c r="C71" s="32" t="s">
        <v>250</v>
      </c>
      <c r="D71" s="59" t="n">
        <v>452</v>
      </c>
      <c r="E71" s="59" t="n">
        <v>457</v>
      </c>
      <c r="F71" s="68" t="n">
        <f aca="false">IF(E71="","",D71-E71)</f>
        <v>-5</v>
      </c>
      <c r="G71" s="59" t="n">
        <v>192</v>
      </c>
      <c r="H71" s="59" t="n">
        <v>203</v>
      </c>
      <c r="I71" s="68" t="n">
        <f aca="false">IF(H71="","",G71-H71)</f>
        <v>-11</v>
      </c>
      <c r="J71" s="40" t="n">
        <f aca="false">IF(OR(D71="",D71+G71=0),"",D71/(D71+G71))</f>
        <v>0.701863354037267</v>
      </c>
      <c r="K71" s="40" t="n">
        <f aca="false">IF(E71="","",E71/(E71+H71))</f>
        <v>0.692424242424242</v>
      </c>
      <c r="L71" s="69" t="n">
        <f aca="false">IF(OR(K71="",J71=""),"",(J71-K71)*100)</f>
        <v>0.943911161302469</v>
      </c>
      <c r="M71" s="36" t="n">
        <v>6.15799736191833</v>
      </c>
      <c r="N71" s="36" t="n">
        <v>1.24618060279038</v>
      </c>
      <c r="O71" s="36" t="n">
        <f aca="false">SQRT(M71^2+N71^2)</f>
        <v>6.28282560669673</v>
      </c>
      <c r="P71" s="40" t="n">
        <f aca="false">IF(J71="","",MAX(0,J71-1.96*O71/100))</f>
        <v>0.578719972146011</v>
      </c>
      <c r="Q71" s="40" t="n">
        <f aca="false">IF(J71="","",MIN(1,J71+1.96*O71/100))</f>
        <v>0.825006735928523</v>
      </c>
      <c r="R71" s="32" t="str">
        <f aca="false">IF(L71="","",IF(ABS(L71)&lt;=O71,"Yes","No"))</f>
        <v>Yes</v>
      </c>
      <c r="S71" s="32" t="str">
        <f aca="false">IF(L71="","",IF(ABS(L71)&lt;=1.96*O71,"Yes","No"))</f>
        <v>Yes</v>
      </c>
      <c r="T71" s="59" t="n">
        <f aca="false">IF(D71="","",ROUND(SQRT(((D71+G71)*O71/100)^2+(J71*(D71+G71)*0.15591)^2),0))</f>
        <v>81</v>
      </c>
      <c r="U71" s="32"/>
    </row>
    <row r="72" customFormat="false" ht="15" hidden="false" customHeight="false" outlineLevel="0" collapsed="false">
      <c r="A72" s="32" t="s">
        <v>230</v>
      </c>
      <c r="B72" s="32" t="s">
        <v>232</v>
      </c>
      <c r="C72" s="32" t="s">
        <v>251</v>
      </c>
      <c r="D72" s="59" t="n">
        <v>320</v>
      </c>
      <c r="E72" s="59" t="n">
        <v>323</v>
      </c>
      <c r="F72" s="68" t="n">
        <f aca="false">IF(E72="","",D72-E72)</f>
        <v>-3</v>
      </c>
      <c r="G72" s="59" t="n">
        <v>149</v>
      </c>
      <c r="H72" s="59" t="n">
        <v>136</v>
      </c>
      <c r="I72" s="68" t="n">
        <f aca="false">IF(H72="","",G72-H72)</f>
        <v>13</v>
      </c>
      <c r="J72" s="40" t="n">
        <f aca="false">IF(OR(D72="",D72+G72=0),"",D72/(D72+G72))</f>
        <v>0.682302771855011</v>
      </c>
      <c r="K72" s="40" t="n">
        <f aca="false">IF(E72="","",E72/(E72+H72))</f>
        <v>0.703703703703704</v>
      </c>
      <c r="L72" s="69" t="n">
        <f aca="false">IF(OR(K72="",J72=""),"",(J72-K72)*100)</f>
        <v>-2.14009318486931</v>
      </c>
      <c r="M72" s="36" t="n">
        <v>6.15799736191833</v>
      </c>
      <c r="N72" s="36" t="n">
        <v>1.24618060279038</v>
      </c>
      <c r="O72" s="36" t="n">
        <f aca="false">SQRT(M72^2+N72^2)</f>
        <v>6.28282560669673</v>
      </c>
      <c r="P72" s="40" t="n">
        <f aca="false">IF(J72="","",MAX(0,J72-1.96*O72/100))</f>
        <v>0.559159389963755</v>
      </c>
      <c r="Q72" s="40" t="n">
        <f aca="false">IF(J72="","",MIN(1,J72+1.96*O72/100))</f>
        <v>0.805446153746267</v>
      </c>
      <c r="R72" s="32" t="str">
        <f aca="false">IF(L72="","",IF(ABS(L72)&lt;=O72,"Yes","No"))</f>
        <v>Yes</v>
      </c>
      <c r="S72" s="32" t="str">
        <f aca="false">IF(L72="","",IF(ABS(L72)&lt;=1.96*O72,"Yes","No"))</f>
        <v>Yes</v>
      </c>
      <c r="T72" s="59" t="n">
        <f aca="false">IF(D72="","",ROUND(SQRT(((D72+G72)*O72/100)^2+(J72*(D72+G72)*0.15591)^2),0))</f>
        <v>58</v>
      </c>
      <c r="U72" s="32"/>
    </row>
    <row r="73" customFormat="false" ht="15" hidden="false" customHeight="false" outlineLevel="0" collapsed="false">
      <c r="A73" s="32" t="s">
        <v>230</v>
      </c>
      <c r="B73" s="32" t="s">
        <v>232</v>
      </c>
      <c r="C73" s="32" t="s">
        <v>252</v>
      </c>
      <c r="D73" s="59" t="n">
        <v>712</v>
      </c>
      <c r="E73" s="59" t="n">
        <v>707</v>
      </c>
      <c r="F73" s="68" t="n">
        <f aca="false">IF(E73="","",D73-E73)</f>
        <v>5</v>
      </c>
      <c r="G73" s="59" t="n">
        <v>303</v>
      </c>
      <c r="H73" s="59" t="n">
        <v>345</v>
      </c>
      <c r="I73" s="68" t="n">
        <f aca="false">IF(H73="","",G73-H73)</f>
        <v>-42</v>
      </c>
      <c r="J73" s="40" t="n">
        <f aca="false">IF(OR(D73="",D73+G73=0),"",D73/(D73+G73))</f>
        <v>0.701477832512315</v>
      </c>
      <c r="K73" s="40" t="n">
        <f aca="false">IF(E73="","",E73/(E73+H73))</f>
        <v>0.672053231939164</v>
      </c>
      <c r="L73" s="69" t="n">
        <f aca="false">IF(OR(K73="",J73=""),"",(J73-K73)*100)</f>
        <v>2.94246005731518</v>
      </c>
      <c r="M73" s="36" t="n">
        <v>3.92685804996875</v>
      </c>
      <c r="N73" s="36" t="n">
        <v>1.24618060279038</v>
      </c>
      <c r="O73" s="36" t="n">
        <f aca="false">SQRT(M73^2+N73^2)</f>
        <v>4.11985196813858</v>
      </c>
      <c r="P73" s="40" t="n">
        <f aca="false">IF(J73="","",MAX(0,J73-1.96*O73/100))</f>
        <v>0.620728733936799</v>
      </c>
      <c r="Q73" s="40" t="n">
        <f aca="false">IF(J73="","",MIN(1,J73+1.96*O73/100))</f>
        <v>0.782226931087832</v>
      </c>
      <c r="R73" s="32" t="str">
        <f aca="false">IF(L73="","",IF(ABS(L73)&lt;=O73,"Yes","No"))</f>
        <v>Yes</v>
      </c>
      <c r="S73" s="32" t="str">
        <f aca="false">IF(L73="","",IF(ABS(L73)&lt;=1.96*O73,"Yes","No"))</f>
        <v>Yes</v>
      </c>
      <c r="T73" s="59" t="n">
        <f aca="false">IF(D73="","",ROUND(SQRT(((D73+G73)*O73/100)^2+(J73*(D73+G73)*0.09175)^2),0))</f>
        <v>78</v>
      </c>
      <c r="U73" s="32"/>
    </row>
    <row r="74" customFormat="false" ht="15" hidden="false" customHeight="false" outlineLevel="0" collapsed="false">
      <c r="A74" s="32" t="s">
        <v>230</v>
      </c>
      <c r="B74" s="32" t="s">
        <v>232</v>
      </c>
      <c r="C74" s="32" t="s">
        <v>253</v>
      </c>
      <c r="D74" s="59" t="n">
        <v>792</v>
      </c>
      <c r="E74" s="59" t="n">
        <v>791</v>
      </c>
      <c r="F74" s="68" t="n">
        <f aca="false">IF(E74="","",D74-E74)</f>
        <v>1</v>
      </c>
      <c r="G74" s="59" t="n">
        <v>249</v>
      </c>
      <c r="H74" s="59" t="n">
        <v>315</v>
      </c>
      <c r="I74" s="68" t="n">
        <f aca="false">IF(H74="","",G74-H74)</f>
        <v>-66</v>
      </c>
      <c r="J74" s="40" t="n">
        <f aca="false">IF(OR(D74="",D74+G74=0),"",D74/(D74+G74))</f>
        <v>0.760806916426513</v>
      </c>
      <c r="K74" s="40" t="n">
        <f aca="false">IF(E74="","",E74/(E74+H74))</f>
        <v>0.715189873417722</v>
      </c>
      <c r="L74" s="69" t="n">
        <f aca="false">IF(OR(K74="",J74=""),"",(J74-K74)*100)</f>
        <v>4.56170430087914</v>
      </c>
      <c r="M74" s="36" t="n">
        <v>3.92685804996875</v>
      </c>
      <c r="N74" s="36" t="n">
        <v>1.24618060279038</v>
      </c>
      <c r="O74" s="36" t="n">
        <f aca="false">SQRT(M74^2+N74^2)</f>
        <v>4.11985196813858</v>
      </c>
      <c r="P74" s="40" t="n">
        <f aca="false">IF(J74="","",MAX(0,J74-1.96*O74/100))</f>
        <v>0.680057817850997</v>
      </c>
      <c r="Q74" s="40" t="n">
        <f aca="false">IF(J74="","",MIN(1,J74+1.96*O74/100))</f>
        <v>0.841556015002029</v>
      </c>
      <c r="R74" s="32" t="str">
        <f aca="false">IF(L74="","",IF(ABS(L74)&lt;=O74,"Yes","No"))</f>
        <v>No</v>
      </c>
      <c r="S74" s="32" t="str">
        <f aca="false">IF(L74="","",IF(ABS(L74)&lt;=1.96*O74,"Yes","No"))</f>
        <v>Yes</v>
      </c>
      <c r="T74" s="59" t="n">
        <f aca="false">IF(D74="","",ROUND(SQRT(((D74+G74)*O74/100)^2+(J74*(D74+G74)*0.09175)^2),0))</f>
        <v>84</v>
      </c>
      <c r="U74" s="32"/>
    </row>
    <row r="75" customFormat="false" ht="15" hidden="false" customHeight="false" outlineLevel="0" collapsed="false">
      <c r="A75" s="32" t="s">
        <v>230</v>
      </c>
      <c r="B75" s="32" t="s">
        <v>232</v>
      </c>
      <c r="C75" s="32" t="s">
        <v>254</v>
      </c>
      <c r="D75" s="59" t="n">
        <v>524</v>
      </c>
      <c r="E75" s="59" t="n">
        <v>508</v>
      </c>
      <c r="F75" s="68" t="n">
        <f aca="false">IF(E75="","",D75-E75)</f>
        <v>16</v>
      </c>
      <c r="G75" s="59" t="n">
        <v>287</v>
      </c>
      <c r="H75" s="59" t="n">
        <v>308</v>
      </c>
      <c r="I75" s="68" t="n">
        <f aca="false">IF(H75="","",G75-H75)</f>
        <v>-21</v>
      </c>
      <c r="J75" s="40" t="n">
        <f aca="false">IF(OR(D75="",D75+G75=0),"",D75/(D75+G75))</f>
        <v>0.646115906288533</v>
      </c>
      <c r="K75" s="40" t="n">
        <f aca="false">IF(E75="","",E75/(E75+H75))</f>
        <v>0.622549019607843</v>
      </c>
      <c r="L75" s="69" t="n">
        <f aca="false">IF(OR(K75="",J75=""),"",(J75-K75)*100)</f>
        <v>2.35668866806895</v>
      </c>
      <c r="M75" s="36" t="n">
        <v>3.92685804996875</v>
      </c>
      <c r="N75" s="36" t="n">
        <v>1.24618060279038</v>
      </c>
      <c r="O75" s="36" t="n">
        <f aca="false">SQRT(M75^2+N75^2)</f>
        <v>4.11985196813858</v>
      </c>
      <c r="P75" s="40" t="n">
        <f aca="false">IF(J75="","",MAX(0,J75-1.96*O75/100))</f>
        <v>0.565366807713017</v>
      </c>
      <c r="Q75" s="40" t="n">
        <f aca="false">IF(J75="","",MIN(1,J75+1.96*O75/100))</f>
        <v>0.726865004864049</v>
      </c>
      <c r="R75" s="32" t="str">
        <f aca="false">IF(L75="","",IF(ABS(L75)&lt;=O75,"Yes","No"))</f>
        <v>Yes</v>
      </c>
      <c r="S75" s="32" t="str">
        <f aca="false">IF(L75="","",IF(ABS(L75)&lt;=1.96*O75,"Yes","No"))</f>
        <v>Yes</v>
      </c>
      <c r="T75" s="59" t="n">
        <f aca="false">IF(D75="","",ROUND(SQRT(((D75+G75)*O75/100)^2+(J75*(D75+G75)*0.09175)^2),0))</f>
        <v>59</v>
      </c>
      <c r="U75" s="32"/>
    </row>
    <row r="76" customFormat="false" ht="15" hidden="false" customHeight="false" outlineLevel="0" collapsed="false">
      <c r="A76" s="32" t="s">
        <v>230</v>
      </c>
      <c r="B76" s="32" t="s">
        <v>232</v>
      </c>
      <c r="C76" s="32" t="s">
        <v>255</v>
      </c>
      <c r="D76" s="59" t="n">
        <v>668</v>
      </c>
      <c r="E76" s="59" t="n">
        <v>650</v>
      </c>
      <c r="F76" s="68" t="n">
        <f aca="false">IF(E76="","",D76-E76)</f>
        <v>18</v>
      </c>
      <c r="G76" s="59" t="n">
        <v>349</v>
      </c>
      <c r="H76" s="59" t="n">
        <v>361</v>
      </c>
      <c r="I76" s="68" t="n">
        <f aca="false">IF(H76="","",G76-H76)</f>
        <v>-12</v>
      </c>
      <c r="J76" s="40" t="n">
        <f aca="false">IF(OR(D76="",D76+G76=0),"",D76/(D76+G76))</f>
        <v>0.656833824975418</v>
      </c>
      <c r="K76" s="40" t="n">
        <f aca="false">IF(E76="","",E76/(E76+H76))</f>
        <v>0.642927794263106</v>
      </c>
      <c r="L76" s="69" t="n">
        <f aca="false">IF(OR(K76="",J76=""),"",(J76-K76)*100)</f>
        <v>1.3906030712312</v>
      </c>
      <c r="M76" s="36" t="n">
        <v>3.92685804996875</v>
      </c>
      <c r="N76" s="36" t="n">
        <v>1.24618060279038</v>
      </c>
      <c r="O76" s="36" t="n">
        <f aca="false">SQRT(M76^2+N76^2)</f>
        <v>4.11985196813858</v>
      </c>
      <c r="P76" s="40" t="n">
        <f aca="false">IF(J76="","",MAX(0,J76-1.96*O76/100))</f>
        <v>0.576084726399902</v>
      </c>
      <c r="Q76" s="40" t="n">
        <f aca="false">IF(J76="","",MIN(1,J76+1.96*O76/100))</f>
        <v>0.737582923550934</v>
      </c>
      <c r="R76" s="32" t="str">
        <f aca="false">IF(L76="","",IF(ABS(L76)&lt;=O76,"Yes","No"))</f>
        <v>Yes</v>
      </c>
      <c r="S76" s="32" t="str">
        <f aca="false">IF(L76="","",IF(ABS(L76)&lt;=1.96*O76,"Yes","No"))</f>
        <v>Yes</v>
      </c>
      <c r="T76" s="59" t="n">
        <f aca="false">IF(D76="","",ROUND(SQRT(((D76+G76)*O76/100)^2+(J76*(D76+G76)*0.09175)^2),0))</f>
        <v>74</v>
      </c>
      <c r="U76" s="32"/>
    </row>
    <row r="77" customFormat="false" ht="15" hidden="false" customHeight="false" outlineLevel="0" collapsed="false">
      <c r="A77" s="32" t="s">
        <v>230</v>
      </c>
      <c r="B77" s="32" t="s">
        <v>232</v>
      </c>
      <c r="C77" s="32" t="s">
        <v>256</v>
      </c>
      <c r="D77" s="59" t="n">
        <v>713</v>
      </c>
      <c r="E77" s="59" t="n">
        <v>691</v>
      </c>
      <c r="F77" s="68" t="n">
        <f aca="false">IF(E77="","",D77-E77)</f>
        <v>22</v>
      </c>
      <c r="G77" s="59" t="n">
        <v>375</v>
      </c>
      <c r="H77" s="59" t="n">
        <v>365</v>
      </c>
      <c r="I77" s="68" t="n">
        <f aca="false">IF(H77="","",G77-H77)</f>
        <v>10</v>
      </c>
      <c r="J77" s="40" t="n">
        <f aca="false">IF(OR(D77="",D77+G77=0),"",D77/(D77+G77))</f>
        <v>0.655330882352941</v>
      </c>
      <c r="K77" s="40" t="n">
        <f aca="false">IF(E77="","",E77/(E77+H77))</f>
        <v>0.654356060606061</v>
      </c>
      <c r="L77" s="69" t="n">
        <f aca="false">IF(OR(K77="",J77=""),"",(J77-K77)*100)</f>
        <v>0.0974821746880572</v>
      </c>
      <c r="M77" s="36" t="n">
        <v>3.92685804996875</v>
      </c>
      <c r="N77" s="36" t="n">
        <v>1.24618060279038</v>
      </c>
      <c r="O77" s="36" t="n">
        <f aca="false">SQRT(M77^2+N77^2)</f>
        <v>4.11985196813858</v>
      </c>
      <c r="P77" s="40" t="n">
        <f aca="false">IF(J77="","",MAX(0,J77-1.96*O77/100))</f>
        <v>0.574581783777425</v>
      </c>
      <c r="Q77" s="40" t="n">
        <f aca="false">IF(J77="","",MIN(1,J77+1.96*O77/100))</f>
        <v>0.736079980928457</v>
      </c>
      <c r="R77" s="32" t="str">
        <f aca="false">IF(L77="","",IF(ABS(L77)&lt;=O77,"Yes","No"))</f>
        <v>Yes</v>
      </c>
      <c r="S77" s="32" t="str">
        <f aca="false">IF(L77="","",IF(ABS(L77)&lt;=1.96*O77,"Yes","No"))</f>
        <v>Yes</v>
      </c>
      <c r="T77" s="59" t="n">
        <f aca="false">IF(D77="","",ROUND(SQRT(((D77+G77)*O77/100)^2+(J77*(D77+G77)*0.09175)^2),0))</f>
        <v>79</v>
      </c>
      <c r="U77" s="32"/>
    </row>
    <row r="78" customFormat="false" ht="15" hidden="false" customHeight="false" outlineLevel="0" collapsed="false">
      <c r="A78" s="32" t="s">
        <v>230</v>
      </c>
      <c r="B78" s="32" t="s">
        <v>232</v>
      </c>
      <c r="C78" s="32" t="s">
        <v>257</v>
      </c>
      <c r="D78" s="59" t="n">
        <v>489</v>
      </c>
      <c r="E78" s="59" t="n">
        <v>499</v>
      </c>
      <c r="F78" s="68" t="n">
        <f aca="false">IF(E78="","",D78-E78)</f>
        <v>-10</v>
      </c>
      <c r="G78" s="59" t="n">
        <v>240</v>
      </c>
      <c r="H78" s="59" t="n">
        <v>246</v>
      </c>
      <c r="I78" s="68" t="n">
        <f aca="false">IF(H78="","",G78-H78)</f>
        <v>-6</v>
      </c>
      <c r="J78" s="40" t="n">
        <f aca="false">IF(OR(D78="",D78+G78=0),"",D78/(D78+G78))</f>
        <v>0.670781893004115</v>
      </c>
      <c r="K78" s="40" t="n">
        <f aca="false">IF(E78="","",E78/(E78+H78))</f>
        <v>0.669798657718121</v>
      </c>
      <c r="L78" s="69" t="n">
        <f aca="false">IF(OR(K78="",J78=""),"",(J78-K78)*100)</f>
        <v>0.0983235285994422</v>
      </c>
      <c r="M78" s="36" t="n">
        <v>6.15799736191833</v>
      </c>
      <c r="N78" s="36" t="n">
        <v>1.24618060279038</v>
      </c>
      <c r="O78" s="36" t="n">
        <f aca="false">SQRT(M78^2+N78^2)</f>
        <v>6.28282560669673</v>
      </c>
      <c r="P78" s="40" t="n">
        <f aca="false">IF(J78="","",MAX(0,J78-1.96*O78/100))</f>
        <v>0.547638511112859</v>
      </c>
      <c r="Q78" s="40" t="n">
        <f aca="false">IF(J78="","",MIN(1,J78+1.96*O78/100))</f>
        <v>0.793925274895371</v>
      </c>
      <c r="R78" s="32" t="str">
        <f aca="false">IF(L78="","",IF(ABS(L78)&lt;=O78,"Yes","No"))</f>
        <v>Yes</v>
      </c>
      <c r="S78" s="32" t="str">
        <f aca="false">IF(L78="","",IF(ABS(L78)&lt;=1.96*O78,"Yes","No"))</f>
        <v>Yes</v>
      </c>
      <c r="T78" s="59" t="n">
        <f aca="false">IF(D78="","",ROUND(SQRT(((D78+G78)*O78/100)^2+(J78*(D78+G78)*0.15591)^2),0))</f>
        <v>89</v>
      </c>
      <c r="U78" s="32"/>
    </row>
    <row r="79" customFormat="false" ht="15" hidden="false" customHeight="false" outlineLevel="0" collapsed="false">
      <c r="A79" s="32" t="s">
        <v>230</v>
      </c>
      <c r="B79" s="32" t="s">
        <v>232</v>
      </c>
      <c r="C79" s="32" t="s">
        <v>258</v>
      </c>
      <c r="D79" s="59" t="n">
        <v>572</v>
      </c>
      <c r="E79" s="59" t="n">
        <v>596</v>
      </c>
      <c r="F79" s="68" t="n">
        <f aca="false">IF(E79="","",D79-E79)</f>
        <v>-24</v>
      </c>
      <c r="G79" s="59" t="n">
        <v>264</v>
      </c>
      <c r="H79" s="59" t="n">
        <v>282</v>
      </c>
      <c r="I79" s="68" t="n">
        <f aca="false">IF(H79="","",G79-H79)</f>
        <v>-18</v>
      </c>
      <c r="J79" s="40" t="n">
        <f aca="false">IF(OR(D79="",D79+G79=0),"",D79/(D79+G79))</f>
        <v>0.68421052631579</v>
      </c>
      <c r="K79" s="40" t="n">
        <f aca="false">IF(E79="","",E79/(E79+H79))</f>
        <v>0.678815489749431</v>
      </c>
      <c r="L79" s="69" t="n">
        <f aca="false">IF(OR(K79="",J79=""),"",(J79-K79)*100)</f>
        <v>0.539503656635898</v>
      </c>
      <c r="M79" s="36" t="n">
        <v>3.92685804996875</v>
      </c>
      <c r="N79" s="36" t="n">
        <v>1.24618060279038</v>
      </c>
      <c r="O79" s="36" t="n">
        <f aca="false">SQRT(M79^2+N79^2)</f>
        <v>4.11985196813858</v>
      </c>
      <c r="P79" s="40" t="n">
        <f aca="false">IF(J79="","",MAX(0,J79-1.96*O79/100))</f>
        <v>0.603461427740273</v>
      </c>
      <c r="Q79" s="40" t="n">
        <f aca="false">IF(J79="","",MIN(1,J79+1.96*O79/100))</f>
        <v>0.764959624891306</v>
      </c>
      <c r="R79" s="32" t="str">
        <f aca="false">IF(L79="","",IF(ABS(L79)&lt;=O79,"Yes","No"))</f>
        <v>Yes</v>
      </c>
      <c r="S79" s="32" t="str">
        <f aca="false">IF(L79="","",IF(ABS(L79)&lt;=1.96*O79,"Yes","No"))</f>
        <v>Yes</v>
      </c>
      <c r="T79" s="59" t="n">
        <f aca="false">IF(D79="","",ROUND(SQRT(((D79+G79)*O79/100)^2+(J79*(D79+G79)*0.09175)^2),0))</f>
        <v>63</v>
      </c>
      <c r="U79" s="32"/>
    </row>
    <row r="80" customFormat="false" ht="15" hidden="false" customHeight="false" outlineLevel="0" collapsed="false">
      <c r="A80" s="32" t="s">
        <v>230</v>
      </c>
      <c r="B80" s="32" t="s">
        <v>232</v>
      </c>
      <c r="C80" s="32" t="s">
        <v>259</v>
      </c>
      <c r="D80" s="59" t="n">
        <v>864</v>
      </c>
      <c r="E80" s="59" t="n">
        <v>801</v>
      </c>
      <c r="F80" s="68" t="n">
        <f aca="false">IF(E80="","",D80-E80)</f>
        <v>63</v>
      </c>
      <c r="G80" s="59" t="n">
        <v>442</v>
      </c>
      <c r="H80" s="59" t="n">
        <v>494</v>
      </c>
      <c r="I80" s="68" t="n">
        <f aca="false">IF(H80="","",G80-H80)</f>
        <v>-52</v>
      </c>
      <c r="J80" s="40" t="n">
        <f aca="false">IF(OR(D80="",D80+G80=0),"",D80/(D80+G80))</f>
        <v>0.66156202143951</v>
      </c>
      <c r="K80" s="40" t="n">
        <f aca="false">IF(E80="","",E80/(E80+H80))</f>
        <v>0.618532818532819</v>
      </c>
      <c r="L80" s="69" t="n">
        <f aca="false">IF(OR(K80="",J80=""),"",(J80-K80)*100)</f>
        <v>4.30292029066914</v>
      </c>
      <c r="M80" s="36" t="n">
        <v>3.11756991065829</v>
      </c>
      <c r="N80" s="36" t="n">
        <v>1.24618060279038</v>
      </c>
      <c r="O80" s="36" t="n">
        <f aca="false">SQRT(M80^2+N80^2)</f>
        <v>3.3574109433629</v>
      </c>
      <c r="P80" s="40" t="n">
        <f aca="false">IF(J80="","",MAX(0,J80-1.96*O80/100))</f>
        <v>0.595756766949597</v>
      </c>
      <c r="Q80" s="40" t="n">
        <f aca="false">IF(J80="","",MIN(1,J80+1.96*O80/100))</f>
        <v>0.727367275929423</v>
      </c>
      <c r="R80" s="32" t="str">
        <f aca="false">IF(L80="","",IF(ABS(L80)&lt;=O80,"Yes","No"))</f>
        <v>No</v>
      </c>
      <c r="S80" s="32" t="str">
        <f aca="false">IF(L80="","",IF(ABS(L80)&lt;=1.96*O80,"Yes","No"))</f>
        <v>Yes</v>
      </c>
      <c r="T80" s="59" t="n">
        <f aca="false">IF(D80="","",ROUND(SQRT(((D80+G80)*O80/100)^2+(J80*(D80+G80)*0.08345)^2),0))</f>
        <v>84</v>
      </c>
      <c r="U80" s="32"/>
    </row>
    <row r="81" customFormat="false" ht="15" hidden="false" customHeight="false" outlineLevel="0" collapsed="false">
      <c r="A81" s="32" t="s">
        <v>230</v>
      </c>
      <c r="B81" s="32" t="s">
        <v>232</v>
      </c>
      <c r="C81" s="32" t="s">
        <v>260</v>
      </c>
      <c r="D81" s="59" t="n">
        <v>438</v>
      </c>
      <c r="E81" s="59" t="n">
        <v>451</v>
      </c>
      <c r="F81" s="68" t="n">
        <f aca="false">IF(E81="","",D81-E81)</f>
        <v>-13</v>
      </c>
      <c r="G81" s="59" t="n">
        <v>220</v>
      </c>
      <c r="H81" s="59" t="n">
        <v>233</v>
      </c>
      <c r="I81" s="68" t="n">
        <f aca="false">IF(H81="","",G81-H81)</f>
        <v>-13</v>
      </c>
      <c r="J81" s="40" t="n">
        <f aca="false">IF(OR(D81="",D81+G81=0),"",D81/(D81+G81))</f>
        <v>0.66565349544073</v>
      </c>
      <c r="K81" s="40" t="n">
        <f aca="false">IF(E81="","",E81/(E81+H81))</f>
        <v>0.659356725146199</v>
      </c>
      <c r="L81" s="69" t="n">
        <f aca="false">IF(OR(K81="",J81=""),"",(J81-K81)*100)</f>
        <v>0.629677029453069</v>
      </c>
      <c r="M81" s="36" t="n">
        <v>6.15799736191833</v>
      </c>
      <c r="N81" s="36" t="n">
        <v>1.24618060279038</v>
      </c>
      <c r="O81" s="36" t="n">
        <f aca="false">SQRT(M81^2+N81^2)</f>
        <v>6.28282560669673</v>
      </c>
      <c r="P81" s="40" t="n">
        <f aca="false">IF(J81="","",MAX(0,J81-1.96*O81/100))</f>
        <v>0.542510113549474</v>
      </c>
      <c r="Q81" s="40" t="n">
        <f aca="false">IF(J81="","",MIN(1,J81+1.96*O81/100))</f>
        <v>0.788796877331985</v>
      </c>
      <c r="R81" s="32" t="str">
        <f aca="false">IF(L81="","",IF(ABS(L81)&lt;=O81,"Yes","No"))</f>
        <v>Yes</v>
      </c>
      <c r="S81" s="32" t="str">
        <f aca="false">IF(L81="","",IF(ABS(L81)&lt;=1.96*O81,"Yes","No"))</f>
        <v>Yes</v>
      </c>
      <c r="T81" s="59" t="n">
        <f aca="false">IF(D81="","",ROUND(SQRT(((D81+G81)*O81/100)^2+(J81*(D81+G81)*0.15591)^2),0))</f>
        <v>80</v>
      </c>
      <c r="U81" s="32"/>
    </row>
    <row r="82" customFormat="false" ht="15" hidden="false" customHeight="false" outlineLevel="0" collapsed="false">
      <c r="A82" s="32" t="s">
        <v>230</v>
      </c>
      <c r="B82" s="32" t="s">
        <v>232</v>
      </c>
      <c r="C82" s="32" t="s">
        <v>261</v>
      </c>
      <c r="D82" s="59" t="n">
        <v>499</v>
      </c>
      <c r="E82" s="59" t="n">
        <v>474</v>
      </c>
      <c r="F82" s="68" t="n">
        <f aca="false">IF(E82="","",D82-E82)</f>
        <v>25</v>
      </c>
      <c r="G82" s="59" t="n">
        <v>274</v>
      </c>
      <c r="H82" s="59" t="n">
        <v>294</v>
      </c>
      <c r="I82" s="68" t="n">
        <f aca="false">IF(H82="","",G82-H82)</f>
        <v>-20</v>
      </c>
      <c r="J82" s="40" t="n">
        <f aca="false">IF(OR(D82="",D82+G82=0),"",D82/(D82+G82))</f>
        <v>0.645536869340233</v>
      </c>
      <c r="K82" s="40" t="n">
        <f aca="false">IF(E82="","",E82/(E82+H82))</f>
        <v>0.6171875</v>
      </c>
      <c r="L82" s="69" t="n">
        <f aca="false">IF(OR(K82="",J82=""),"",(J82-K82)*100)</f>
        <v>2.83493693402329</v>
      </c>
      <c r="M82" s="36" t="n">
        <v>3.92685804996875</v>
      </c>
      <c r="N82" s="36" t="n">
        <v>1.24618060279038</v>
      </c>
      <c r="O82" s="36" t="n">
        <f aca="false">SQRT(M82^2+N82^2)</f>
        <v>4.11985196813858</v>
      </c>
      <c r="P82" s="40" t="n">
        <f aca="false">IF(J82="","",MAX(0,J82-1.96*O82/100))</f>
        <v>0.564787770764717</v>
      </c>
      <c r="Q82" s="40" t="n">
        <f aca="false">IF(J82="","",MIN(1,J82+1.96*O82/100))</f>
        <v>0.726285967915749</v>
      </c>
      <c r="R82" s="32" t="str">
        <f aca="false">IF(L82="","",IF(ABS(L82)&lt;=O82,"Yes","No"))</f>
        <v>Yes</v>
      </c>
      <c r="S82" s="32" t="str">
        <f aca="false">IF(L82="","",IF(ABS(L82)&lt;=1.96*O82,"Yes","No"))</f>
        <v>Yes</v>
      </c>
      <c r="T82" s="59" t="n">
        <f aca="false">IF(D82="","",ROUND(SQRT(((D82+G82)*O82/100)^2+(J82*(D82+G82)*0.09175)^2),0))</f>
        <v>56</v>
      </c>
      <c r="U82" s="32"/>
    </row>
    <row r="83" customFormat="false" ht="15" hidden="false" customHeight="false" outlineLevel="0" collapsed="false">
      <c r="A83" s="32" t="s">
        <v>230</v>
      </c>
      <c r="B83" s="32" t="s">
        <v>232</v>
      </c>
      <c r="C83" s="32" t="s">
        <v>262</v>
      </c>
      <c r="D83" s="59" t="n">
        <v>468</v>
      </c>
      <c r="E83" s="59" t="n">
        <v>492</v>
      </c>
      <c r="F83" s="68" t="n">
        <f aca="false">IF(E83="","",D83-E83)</f>
        <v>-24</v>
      </c>
      <c r="G83" s="59" t="n">
        <v>306</v>
      </c>
      <c r="H83" s="59" t="n">
        <v>299</v>
      </c>
      <c r="I83" s="68" t="n">
        <f aca="false">IF(H83="","",G83-H83)</f>
        <v>7</v>
      </c>
      <c r="J83" s="40" t="n">
        <f aca="false">IF(OR(D83="",D83+G83=0),"",D83/(D83+G83))</f>
        <v>0.604651162790698</v>
      </c>
      <c r="K83" s="40" t="n">
        <f aca="false">IF(E83="","",E83/(E83+H83))</f>
        <v>0.621997471554994</v>
      </c>
      <c r="L83" s="69" t="n">
        <f aca="false">IF(OR(K83="",J83=""),"",(J83-K83)*100)</f>
        <v>-1.7346308764296</v>
      </c>
      <c r="M83" s="36" t="n">
        <v>3.92685804996875</v>
      </c>
      <c r="N83" s="36" t="n">
        <v>1.24618060279038</v>
      </c>
      <c r="O83" s="36" t="n">
        <f aca="false">SQRT(M83^2+N83^2)</f>
        <v>4.11985196813858</v>
      </c>
      <c r="P83" s="40" t="n">
        <f aca="false">IF(J83="","",MAX(0,J83-1.96*O83/100))</f>
        <v>0.523902064215182</v>
      </c>
      <c r="Q83" s="40" t="n">
        <f aca="false">IF(J83="","",MIN(1,J83+1.96*O83/100))</f>
        <v>0.685400261366214</v>
      </c>
      <c r="R83" s="32" t="str">
        <f aca="false">IF(L83="","",IF(ABS(L83)&lt;=O83,"Yes","No"))</f>
        <v>Yes</v>
      </c>
      <c r="S83" s="32" t="str">
        <f aca="false">IF(L83="","",IF(ABS(L83)&lt;=1.96*O83,"Yes","No"))</f>
        <v>Yes</v>
      </c>
      <c r="T83" s="59" t="n">
        <f aca="false">IF(D83="","",ROUND(SQRT(((D83+G83)*O83/100)^2+(J83*(D83+G83)*0.09175)^2),0))</f>
        <v>53</v>
      </c>
      <c r="U83" s="32"/>
    </row>
    <row r="84" customFormat="false" ht="15" hidden="false" customHeight="false" outlineLevel="0" collapsed="false">
      <c r="A84" s="32" t="s">
        <v>230</v>
      </c>
      <c r="B84" s="32" t="s">
        <v>232</v>
      </c>
      <c r="C84" s="32" t="s">
        <v>263</v>
      </c>
      <c r="D84" s="59" t="n">
        <v>397</v>
      </c>
      <c r="E84" s="59" t="n">
        <v>361</v>
      </c>
      <c r="F84" s="68" t="n">
        <f aca="false">IF(E84="","",D84-E84)</f>
        <v>36</v>
      </c>
      <c r="G84" s="59" t="n">
        <v>197</v>
      </c>
      <c r="H84" s="59" t="n">
        <v>231</v>
      </c>
      <c r="I84" s="68" t="n">
        <f aca="false">IF(H84="","",G84-H84)</f>
        <v>-34</v>
      </c>
      <c r="J84" s="40" t="n">
        <f aca="false">IF(OR(D84="",D84+G84=0),"",D84/(D84+G84))</f>
        <v>0.668350168350168</v>
      </c>
      <c r="K84" s="40" t="n">
        <f aca="false">IF(E84="","",E84/(E84+H84))</f>
        <v>0.609797297297297</v>
      </c>
      <c r="L84" s="69" t="n">
        <f aca="false">IF(OR(K84="",J84=""),"",(J84-K84)*100)</f>
        <v>5.85528710528711</v>
      </c>
      <c r="M84" s="36" t="n">
        <v>6.15799736191833</v>
      </c>
      <c r="N84" s="36" t="n">
        <v>1.24618060279038</v>
      </c>
      <c r="O84" s="36" t="n">
        <f aca="false">SQRT(M84^2+N84^2)</f>
        <v>6.28282560669673</v>
      </c>
      <c r="P84" s="40" t="n">
        <f aca="false">IF(J84="","",MAX(0,J84-1.96*O84/100))</f>
        <v>0.545206786458913</v>
      </c>
      <c r="Q84" s="40" t="n">
        <f aca="false">IF(J84="","",MIN(1,J84+1.96*O84/100))</f>
        <v>0.791493550241424</v>
      </c>
      <c r="R84" s="32" t="str">
        <f aca="false">IF(L84="","",IF(ABS(L84)&lt;=O84,"Yes","No"))</f>
        <v>Yes</v>
      </c>
      <c r="S84" s="32" t="str">
        <f aca="false">IF(L84="","",IF(ABS(L84)&lt;=1.96*O84,"Yes","No"))</f>
        <v>Yes</v>
      </c>
      <c r="T84" s="59" t="n">
        <f aca="false">IF(D84="","",ROUND(SQRT(((D84+G84)*O84/100)^2+(J84*(D84+G84)*0.15591)^2),0))</f>
        <v>72</v>
      </c>
      <c r="U84" s="32"/>
    </row>
    <row r="85" customFormat="false" ht="15" hidden="false" customHeight="false" outlineLevel="0" collapsed="false">
      <c r="A85" s="32" t="s">
        <v>230</v>
      </c>
      <c r="B85" s="32" t="s">
        <v>232</v>
      </c>
      <c r="C85" s="32" t="s">
        <v>265</v>
      </c>
      <c r="D85" s="59" t="n">
        <v>1115</v>
      </c>
      <c r="E85" s="59" t="n">
        <v>965</v>
      </c>
      <c r="F85" s="68" t="n">
        <f aca="false">IF(E85="","",D85-E85)</f>
        <v>150</v>
      </c>
      <c r="G85" s="59" t="n">
        <v>573</v>
      </c>
      <c r="H85" s="59" t="n">
        <v>643</v>
      </c>
      <c r="I85" s="68" t="n">
        <f aca="false">IF(H85="","",G85-H85)</f>
        <v>-70</v>
      </c>
      <c r="J85" s="40" t="n">
        <f aca="false">IF(OR(D85="",D85+G85=0),"",D85/(D85+G85))</f>
        <v>0.660545023696682</v>
      </c>
      <c r="K85" s="40" t="n">
        <f aca="false">IF(E85="","",E85/(E85+H85))</f>
        <v>0.600124378109453</v>
      </c>
      <c r="L85" s="69" t="n">
        <f aca="false">IF(OR(K85="",J85=""),"",(J85-K85)*100)</f>
        <v>6.04206455872297</v>
      </c>
      <c r="M85" s="36" t="n">
        <v>3.11756991065829</v>
      </c>
      <c r="N85" s="36" t="n">
        <v>1.24618060279038</v>
      </c>
      <c r="O85" s="36" t="n">
        <f aca="false">SQRT(M85^2+N85^2)</f>
        <v>3.3574109433629</v>
      </c>
      <c r="P85" s="40" t="n">
        <f aca="false">IF(J85="","",MAX(0,J85-1.96*O85/100))</f>
        <v>0.59473976920677</v>
      </c>
      <c r="Q85" s="40" t="n">
        <f aca="false">IF(J85="","",MIN(1,J85+1.96*O85/100))</f>
        <v>0.726350278186595</v>
      </c>
      <c r="R85" s="32" t="str">
        <f aca="false">IF(L85="","",IF(ABS(L85)&lt;=O85,"Yes","No"))</f>
        <v>No</v>
      </c>
      <c r="S85" s="32" t="str">
        <f aca="false">IF(L85="","",IF(ABS(L85)&lt;=1.96*O85,"Yes","No"))</f>
        <v>Yes</v>
      </c>
      <c r="T85" s="59" t="n">
        <f aca="false">IF(D85="","",ROUND(SQRT(((D85+G85)*O85/100)^2+(J85*(D85+G85)*0.08345)^2),0))</f>
        <v>109</v>
      </c>
      <c r="U85" s="32"/>
    </row>
    <row r="86" customFormat="false" ht="15" hidden="false" customHeight="false" outlineLevel="0" collapsed="false">
      <c r="A86" s="32" t="s">
        <v>230</v>
      </c>
      <c r="B86" s="32" t="s">
        <v>232</v>
      </c>
      <c r="C86" s="32" t="s">
        <v>267</v>
      </c>
      <c r="D86" s="59" t="n">
        <v>506</v>
      </c>
      <c r="E86" s="59" t="n">
        <v>509</v>
      </c>
      <c r="F86" s="68" t="n">
        <f aca="false">IF(E86="","",D86-E86)</f>
        <v>-3</v>
      </c>
      <c r="G86" s="59" t="n">
        <v>236</v>
      </c>
      <c r="H86" s="59" t="n">
        <v>243</v>
      </c>
      <c r="I86" s="68" t="n">
        <f aca="false">IF(H86="","",G86-H86)</f>
        <v>-7</v>
      </c>
      <c r="J86" s="40" t="n">
        <f aca="false">IF(OR(D86="",D86+G86=0),"",D86/(D86+G86))</f>
        <v>0.681940700808625</v>
      </c>
      <c r="K86" s="40" t="n">
        <f aca="false">IF(E86="","",E86/(E86+H86))</f>
        <v>0.67686170212766</v>
      </c>
      <c r="L86" s="69" t="n">
        <f aca="false">IF(OR(K86="",J86=""),"",(J86-K86)*100)</f>
        <v>0.507899868096573</v>
      </c>
      <c r="M86" s="36" t="n">
        <v>6.15799736191833</v>
      </c>
      <c r="N86" s="36" t="n">
        <v>1.24618060279038</v>
      </c>
      <c r="O86" s="36" t="n">
        <f aca="false">SQRT(M86^2+N86^2)</f>
        <v>6.28282560669673</v>
      </c>
      <c r="P86" s="40" t="n">
        <f aca="false">IF(J86="","",MAX(0,J86-1.96*O86/100))</f>
        <v>0.55879731891737</v>
      </c>
      <c r="Q86" s="40" t="n">
        <f aca="false">IF(J86="","",MIN(1,J86+1.96*O86/100))</f>
        <v>0.805084082699881</v>
      </c>
      <c r="R86" s="32" t="str">
        <f aca="false">IF(L86="","",IF(ABS(L86)&lt;=O86,"Yes","No"))</f>
        <v>Yes</v>
      </c>
      <c r="S86" s="32" t="str">
        <f aca="false">IF(L86="","",IF(ABS(L86)&lt;=1.96*O86,"Yes","No"))</f>
        <v>Yes</v>
      </c>
      <c r="T86" s="59" t="n">
        <f aca="false">IF(D86="","",ROUND(SQRT(((D86+G86)*O86/100)^2+(J86*(D86+G86)*0.15591)^2),0))</f>
        <v>92</v>
      </c>
      <c r="U86" s="32"/>
    </row>
    <row r="87" customFormat="false" ht="15" hidden="false" customHeight="false" outlineLevel="0" collapsed="false">
      <c r="A87" s="32" t="s">
        <v>230</v>
      </c>
      <c r="B87" s="32" t="s">
        <v>232</v>
      </c>
      <c r="C87" s="32" t="s">
        <v>268</v>
      </c>
      <c r="D87" s="59" t="n">
        <v>592</v>
      </c>
      <c r="E87" s="59" t="n">
        <v>600</v>
      </c>
      <c r="F87" s="68" t="n">
        <f aca="false">IF(E87="","",D87-E87)</f>
        <v>-8</v>
      </c>
      <c r="G87" s="59" t="n">
        <v>364</v>
      </c>
      <c r="H87" s="59" t="n">
        <v>389</v>
      </c>
      <c r="I87" s="68" t="n">
        <f aca="false">IF(H87="","",G87-H87)</f>
        <v>-25</v>
      </c>
      <c r="J87" s="40" t="n">
        <f aca="false">IF(OR(D87="",D87+G87=0),"",D87/(D87+G87))</f>
        <v>0.619246861924686</v>
      </c>
      <c r="K87" s="40" t="n">
        <f aca="false">IF(E87="","",E87/(E87+H87))</f>
        <v>0.606673407482305</v>
      </c>
      <c r="L87" s="69" t="n">
        <f aca="false">IF(OR(K87="",J87=""),"",(J87-K87)*100)</f>
        <v>1.25734544423808</v>
      </c>
      <c r="M87" s="36" t="n">
        <v>3.92685804996875</v>
      </c>
      <c r="N87" s="36" t="n">
        <v>1.24618060279038</v>
      </c>
      <c r="O87" s="36" t="n">
        <f aca="false">SQRT(M87^2+N87^2)</f>
        <v>4.11985196813858</v>
      </c>
      <c r="P87" s="40" t="n">
        <f aca="false">IF(J87="","",MAX(0,J87-1.96*O87/100))</f>
        <v>0.53849776334917</v>
      </c>
      <c r="Q87" s="40" t="n">
        <f aca="false">IF(J87="","",MIN(1,J87+1.96*O87/100))</f>
        <v>0.699995960500202</v>
      </c>
      <c r="R87" s="32" t="str">
        <f aca="false">IF(L87="","",IF(ABS(L87)&lt;=O87,"Yes","No"))</f>
        <v>Yes</v>
      </c>
      <c r="S87" s="32" t="str">
        <f aca="false">IF(L87="","",IF(ABS(L87)&lt;=1.96*O87,"Yes","No"))</f>
        <v>Yes</v>
      </c>
      <c r="T87" s="59" t="n">
        <f aca="false">IF(D87="","",ROUND(SQRT(((D87+G87)*O87/100)^2+(J87*(D87+G87)*0.09175)^2),0))</f>
        <v>67</v>
      </c>
      <c r="U87" s="32"/>
    </row>
    <row r="88" customFormat="false" ht="15" hidden="false" customHeight="false" outlineLevel="0" collapsed="false">
      <c r="A88" s="32" t="s">
        <v>230</v>
      </c>
      <c r="B88" s="32" t="s">
        <v>232</v>
      </c>
      <c r="C88" s="32" t="s">
        <v>269</v>
      </c>
      <c r="D88" s="59" t="n">
        <v>18</v>
      </c>
      <c r="E88" s="59"/>
      <c r="F88" s="68" t="str">
        <f aca="false">IF(E88="","",D88-E88)</f>
        <v/>
      </c>
      <c r="G88" s="59" t="n">
        <v>11</v>
      </c>
      <c r="H88" s="59"/>
      <c r="I88" s="68" t="str">
        <f aca="false">IF(H88="","",G88-H88)</f>
        <v/>
      </c>
      <c r="J88" s="40" t="n">
        <f aca="false">IF(OR(D88="",D88+G88=0),"",D88/(D88+G88))</f>
        <v>0.620689655172414</v>
      </c>
      <c r="K88" s="40" t="str">
        <f aca="false">IF(E88="","",E88/(E88+H88))</f>
        <v/>
      </c>
      <c r="L88" s="69" t="str">
        <f aca="false">IF(OR(K88="",J88=""),"",(J88-K88)*100)</f>
        <v/>
      </c>
      <c r="M88" s="36" t="n">
        <v>6.15799736191833</v>
      </c>
      <c r="N88" s="36" t="n">
        <v>1.24618060279038</v>
      </c>
      <c r="O88" s="36" t="n">
        <f aca="false">SQRT(M88^2+N88^2)</f>
        <v>6.28282560669673</v>
      </c>
      <c r="P88" s="40" t="n">
        <f aca="false">IF(J88="","",MAX(0,J88-1.96*O88/100))</f>
        <v>0.497546273281158</v>
      </c>
      <c r="Q88" s="40" t="n">
        <f aca="false">IF(J88="","",MIN(1,J88+1.96*O88/100))</f>
        <v>0.74383303706367</v>
      </c>
      <c r="R88" s="32" t="str">
        <f aca="false">IF(L88="","",IF(ABS(L88)&lt;=O88,"Yes","No"))</f>
        <v/>
      </c>
      <c r="S88" s="32" t="str">
        <f aca="false">IF(L88="","",IF(ABS(L88)&lt;=1.96*O88,"Yes","No"))</f>
        <v/>
      </c>
      <c r="T88" s="59" t="n">
        <f aca="false">IF(D88="","",ROUND(SQRT(((D88+G88)*O88/100)^2+(J88*(D88+G88)*0.15591)^2),0))</f>
        <v>3</v>
      </c>
      <c r="U88" s="32" t="s">
        <v>787</v>
      </c>
    </row>
    <row r="89" customFormat="false" ht="15" hidden="false" customHeight="false" outlineLevel="0" collapsed="false">
      <c r="A89" s="32" t="s">
        <v>230</v>
      </c>
      <c r="B89" s="32" t="s">
        <v>232</v>
      </c>
      <c r="C89" s="32" t="s">
        <v>270</v>
      </c>
      <c r="D89" s="59" t="n">
        <v>385</v>
      </c>
      <c r="E89" s="59" t="n">
        <v>364</v>
      </c>
      <c r="F89" s="68" t="n">
        <f aca="false">IF(E89="","",D89-E89)</f>
        <v>21</v>
      </c>
      <c r="G89" s="59" t="n">
        <v>195</v>
      </c>
      <c r="H89" s="59" t="n">
        <v>219</v>
      </c>
      <c r="I89" s="68" t="n">
        <f aca="false">IF(H89="","",G89-H89)</f>
        <v>-24</v>
      </c>
      <c r="J89" s="40" t="n">
        <f aca="false">IF(OR(D89="",D89+G89=0),"",D89/(D89+G89))</f>
        <v>0.663793103448276</v>
      </c>
      <c r="K89" s="40" t="n">
        <f aca="false">IF(E89="","",E89/(E89+H89))</f>
        <v>0.624356775300172</v>
      </c>
      <c r="L89" s="69" t="n">
        <f aca="false">IF(OR(K89="",J89=""),"",(J89-K89)*100)</f>
        <v>3.94363281481044</v>
      </c>
      <c r="M89" s="36" t="n">
        <v>6.15799736191833</v>
      </c>
      <c r="N89" s="36" t="n">
        <v>1.24618060279038</v>
      </c>
      <c r="O89" s="36" t="n">
        <f aca="false">SQRT(M89^2+N89^2)</f>
        <v>6.28282560669673</v>
      </c>
      <c r="P89" s="40" t="n">
        <f aca="false">IF(J89="","",MAX(0,J89-1.96*O89/100))</f>
        <v>0.54064972155702</v>
      </c>
      <c r="Q89" s="40" t="n">
        <f aca="false">IF(J89="","",MIN(1,J89+1.96*O89/100))</f>
        <v>0.786936485339532</v>
      </c>
      <c r="R89" s="32" t="str">
        <f aca="false">IF(L89="","",IF(ABS(L89)&lt;=O89,"Yes","No"))</f>
        <v>Yes</v>
      </c>
      <c r="S89" s="32" t="str">
        <f aca="false">IF(L89="","",IF(ABS(L89)&lt;=1.96*O89,"Yes","No"))</f>
        <v>Yes</v>
      </c>
      <c r="T89" s="59" t="n">
        <f aca="false">IF(D89="","",ROUND(SQRT(((D89+G89)*O89/100)^2+(J89*(D89+G89)*0.15591)^2),0))</f>
        <v>70</v>
      </c>
      <c r="U89" s="32"/>
    </row>
    <row r="90" customFormat="false" ht="15" hidden="false" customHeight="false" outlineLevel="0" collapsed="false">
      <c r="A90" s="32" t="s">
        <v>230</v>
      </c>
      <c r="B90" s="32" t="s">
        <v>232</v>
      </c>
      <c r="C90" s="32" t="s">
        <v>271</v>
      </c>
      <c r="D90" s="59" t="n">
        <v>682</v>
      </c>
      <c r="E90" s="59" t="n">
        <v>689</v>
      </c>
      <c r="F90" s="68" t="n">
        <f aca="false">IF(E90="","",D90-E90)</f>
        <v>-7</v>
      </c>
      <c r="G90" s="59" t="n">
        <v>278</v>
      </c>
      <c r="H90" s="59" t="n">
        <v>278</v>
      </c>
      <c r="I90" s="68" t="n">
        <f aca="false">IF(H90="","",G90-H90)</f>
        <v>0</v>
      </c>
      <c r="J90" s="40" t="n">
        <f aca="false">IF(OR(D90="",D90+G90=0),"",D90/(D90+G90))</f>
        <v>0.710416666666667</v>
      </c>
      <c r="K90" s="40" t="n">
        <f aca="false">IF(E90="","",E90/(E90+H90))</f>
        <v>0.712512926577042</v>
      </c>
      <c r="L90" s="69" t="n">
        <f aca="false">IF(OR(K90="",J90=""),"",(J90-K90)*100)</f>
        <v>-0.209625991037565</v>
      </c>
      <c r="M90" s="36" t="n">
        <v>3.92685804996875</v>
      </c>
      <c r="N90" s="36" t="n">
        <v>1.24618060279038</v>
      </c>
      <c r="O90" s="36" t="n">
        <f aca="false">SQRT(M90^2+N90^2)</f>
        <v>4.11985196813858</v>
      </c>
      <c r="P90" s="40" t="n">
        <f aca="false">IF(J90="","",MAX(0,J90-1.96*O90/100))</f>
        <v>0.629667568091151</v>
      </c>
      <c r="Q90" s="40" t="n">
        <f aca="false">IF(J90="","",MIN(1,J90+1.96*O90/100))</f>
        <v>0.791165765242183</v>
      </c>
      <c r="R90" s="32" t="str">
        <f aca="false">IF(L90="","",IF(ABS(L90)&lt;=O90,"Yes","No"))</f>
        <v>Yes</v>
      </c>
      <c r="S90" s="32" t="str">
        <f aca="false">IF(L90="","",IF(ABS(L90)&lt;=1.96*O90,"Yes","No"))</f>
        <v>Yes</v>
      </c>
      <c r="T90" s="59" t="n">
        <f aca="false">IF(D90="","",ROUND(SQRT(((D90+G90)*O90/100)^2+(J90*(D90+G90)*0.09175)^2),0))</f>
        <v>74</v>
      </c>
      <c r="U90" s="32"/>
    </row>
    <row r="91" customFormat="false" ht="15" hidden="false" customHeight="false" outlineLevel="0" collapsed="false">
      <c r="A91" s="32" t="s">
        <v>230</v>
      </c>
      <c r="B91" s="32" t="s">
        <v>232</v>
      </c>
      <c r="C91" s="32" t="s">
        <v>272</v>
      </c>
      <c r="D91" s="59" t="n">
        <v>362</v>
      </c>
      <c r="E91" s="59" t="n">
        <v>349</v>
      </c>
      <c r="F91" s="68" t="n">
        <f aca="false">IF(E91="","",D91-E91)</f>
        <v>13</v>
      </c>
      <c r="G91" s="59" t="n">
        <v>230</v>
      </c>
      <c r="H91" s="59" t="n">
        <v>245</v>
      </c>
      <c r="I91" s="68" t="n">
        <f aca="false">IF(H91="","",G91-H91)</f>
        <v>-15</v>
      </c>
      <c r="J91" s="40" t="n">
        <f aca="false">IF(OR(D91="",D91+G91=0),"",D91/(D91+G91))</f>
        <v>0.611486486486487</v>
      </c>
      <c r="K91" s="40" t="n">
        <f aca="false">IF(E91="","",E91/(E91+H91))</f>
        <v>0.587542087542088</v>
      </c>
      <c r="L91" s="69" t="n">
        <f aca="false">IF(OR(K91="",J91=""),"",(J91-K91)*100)</f>
        <v>2.39443989443989</v>
      </c>
      <c r="M91" s="36" t="n">
        <v>6.15799736191833</v>
      </c>
      <c r="N91" s="36" t="n">
        <v>1.24618060279038</v>
      </c>
      <c r="O91" s="36" t="n">
        <f aca="false">SQRT(M91^2+N91^2)</f>
        <v>6.28282560669673</v>
      </c>
      <c r="P91" s="40" t="n">
        <f aca="false">IF(J91="","",MAX(0,J91-1.96*O91/100))</f>
        <v>0.488343104595231</v>
      </c>
      <c r="Q91" s="40" t="n">
        <f aca="false">IF(J91="","",MIN(1,J91+1.96*O91/100))</f>
        <v>0.734629868377742</v>
      </c>
      <c r="R91" s="32" t="str">
        <f aca="false">IF(L91="","",IF(ABS(L91)&lt;=O91,"Yes","No"))</f>
        <v>Yes</v>
      </c>
      <c r="S91" s="32" t="str">
        <f aca="false">IF(L91="","",IF(ABS(L91)&lt;=1.96*O91,"Yes","No"))</f>
        <v>Yes</v>
      </c>
      <c r="T91" s="59" t="n">
        <f aca="false">IF(D91="","",ROUND(SQRT(((D91+G91)*O91/100)^2+(J91*(D91+G91)*0.15591)^2),0))</f>
        <v>68</v>
      </c>
      <c r="U91" s="32"/>
    </row>
    <row r="92" customFormat="false" ht="15" hidden="false" customHeight="false" outlineLevel="0" collapsed="false">
      <c r="A92" s="32" t="s">
        <v>230</v>
      </c>
      <c r="B92" s="32" t="s">
        <v>232</v>
      </c>
      <c r="C92" s="32" t="s">
        <v>273</v>
      </c>
      <c r="D92" s="59" t="n">
        <v>513</v>
      </c>
      <c r="E92" s="59" t="n">
        <v>525</v>
      </c>
      <c r="F92" s="68" t="n">
        <f aca="false">IF(E92="","",D92-E92)</f>
        <v>-12</v>
      </c>
      <c r="G92" s="59" t="n">
        <v>232</v>
      </c>
      <c r="H92" s="59" t="n">
        <v>238</v>
      </c>
      <c r="I92" s="68" t="n">
        <f aca="false">IF(H92="","",G92-H92)</f>
        <v>-6</v>
      </c>
      <c r="J92" s="40" t="n">
        <f aca="false">IF(OR(D92="",D92+G92=0),"",D92/(D92+G92))</f>
        <v>0.688590604026846</v>
      </c>
      <c r="K92" s="40" t="n">
        <f aca="false">IF(E92="","",E92/(E92+H92))</f>
        <v>0.688073394495413</v>
      </c>
      <c r="L92" s="69" t="n">
        <f aca="false">IF(OR(K92="",J92=""),"",(J92-K92)*100)</f>
        <v>0.0517209531432861</v>
      </c>
      <c r="M92" s="36" t="n">
        <v>3.92685804996875</v>
      </c>
      <c r="N92" s="36" t="n">
        <v>1.24618060279038</v>
      </c>
      <c r="O92" s="36" t="n">
        <f aca="false">SQRT(M92^2+N92^2)</f>
        <v>4.11985196813858</v>
      </c>
      <c r="P92" s="40" t="n">
        <f aca="false">IF(J92="","",MAX(0,J92-1.96*O92/100))</f>
        <v>0.60784150545133</v>
      </c>
      <c r="Q92" s="40" t="n">
        <f aca="false">IF(J92="","",MIN(1,J92+1.96*O92/100))</f>
        <v>0.769339702602362</v>
      </c>
      <c r="R92" s="32" t="str">
        <f aca="false">IF(L92="","",IF(ABS(L92)&lt;=O92,"Yes","No"))</f>
        <v>Yes</v>
      </c>
      <c r="S92" s="32" t="str">
        <f aca="false">IF(L92="","",IF(ABS(L92)&lt;=1.96*O92,"Yes","No"))</f>
        <v>Yes</v>
      </c>
      <c r="T92" s="59" t="n">
        <f aca="false">IF(D92="","",ROUND(SQRT(((D92+G92)*O92/100)^2+(J92*(D92+G92)*0.09175)^2),0))</f>
        <v>56</v>
      </c>
      <c r="U92" s="32"/>
    </row>
    <row r="93" customFormat="false" ht="15" hidden="false" customHeight="false" outlineLevel="0" collapsed="false">
      <c r="A93" s="32" t="s">
        <v>230</v>
      </c>
      <c r="B93" s="32" t="s">
        <v>232</v>
      </c>
      <c r="C93" s="32" t="s">
        <v>274</v>
      </c>
      <c r="D93" s="59" t="n">
        <v>523</v>
      </c>
      <c r="E93" s="59" t="n">
        <v>533</v>
      </c>
      <c r="F93" s="68" t="n">
        <f aca="false">IF(E93="","",D93-E93)</f>
        <v>-10</v>
      </c>
      <c r="G93" s="59" t="n">
        <v>352</v>
      </c>
      <c r="H93" s="59" t="n">
        <v>393</v>
      </c>
      <c r="I93" s="68" t="n">
        <f aca="false">IF(H93="","",G93-H93)</f>
        <v>-41</v>
      </c>
      <c r="J93" s="40" t="n">
        <f aca="false">IF(OR(D93="",D93+G93=0),"",D93/(D93+G93))</f>
        <v>0.597714285714286</v>
      </c>
      <c r="K93" s="40" t="n">
        <f aca="false">IF(E93="","",E93/(E93+H93))</f>
        <v>0.575593952483801</v>
      </c>
      <c r="L93" s="69" t="n">
        <f aca="false">IF(OR(K93="",J93=""),"",(J93-K93)*100)</f>
        <v>2.21203332304845</v>
      </c>
      <c r="M93" s="36" t="n">
        <v>3.92685804996875</v>
      </c>
      <c r="N93" s="36" t="n">
        <v>1.24618060279038</v>
      </c>
      <c r="O93" s="36" t="n">
        <f aca="false">SQRT(M93^2+N93^2)</f>
        <v>4.11985196813858</v>
      </c>
      <c r="P93" s="40" t="n">
        <f aca="false">IF(J93="","",MAX(0,J93-1.96*O93/100))</f>
        <v>0.51696518713877</v>
      </c>
      <c r="Q93" s="40" t="n">
        <f aca="false">IF(J93="","",MIN(1,J93+1.96*O93/100))</f>
        <v>0.678463384289802</v>
      </c>
      <c r="R93" s="32" t="str">
        <f aca="false">IF(L93="","",IF(ABS(L93)&lt;=O93,"Yes","No"))</f>
        <v>Yes</v>
      </c>
      <c r="S93" s="32" t="str">
        <f aca="false">IF(L93="","",IF(ABS(L93)&lt;=1.96*O93,"Yes","No"))</f>
        <v>Yes</v>
      </c>
      <c r="T93" s="59" t="n">
        <f aca="false">IF(D93="","",ROUND(SQRT(((D93+G93)*O93/100)^2+(J93*(D93+G93)*0.09175)^2),0))</f>
        <v>60</v>
      </c>
      <c r="U93" s="32"/>
    </row>
    <row r="94" customFormat="false" ht="15" hidden="false" customHeight="false" outlineLevel="0" collapsed="false">
      <c r="A94" s="32" t="s">
        <v>230</v>
      </c>
      <c r="B94" s="32" t="s">
        <v>232</v>
      </c>
      <c r="C94" s="32" t="s">
        <v>275</v>
      </c>
      <c r="D94" s="59" t="n">
        <v>2</v>
      </c>
      <c r="E94" s="59"/>
      <c r="F94" s="68" t="str">
        <f aca="false">IF(E94="","",D94-E94)</f>
        <v/>
      </c>
      <c r="G94" s="59" t="n">
        <v>1</v>
      </c>
      <c r="H94" s="59"/>
      <c r="I94" s="68" t="str">
        <f aca="false">IF(H94="","",G94-H94)</f>
        <v/>
      </c>
      <c r="J94" s="40" t="n">
        <f aca="false">IF(OR(D94="",D94+G94=0),"",D94/(D94+G94))</f>
        <v>0.666666666666667</v>
      </c>
      <c r="K94" s="40" t="str">
        <f aca="false">IF(E94="","",E94/(E94+H94))</f>
        <v/>
      </c>
      <c r="L94" s="69" t="str">
        <f aca="false">IF(OR(K94="",J94=""),"",(J94-K94)*100)</f>
        <v/>
      </c>
      <c r="M94" s="36" t="n">
        <v>6.15799736191833</v>
      </c>
      <c r="N94" s="36" t="n">
        <v>1.24618060279038</v>
      </c>
      <c r="O94" s="36" t="n">
        <f aca="false">SQRT(M94^2+N94^2)</f>
        <v>6.28282560669673</v>
      </c>
      <c r="P94" s="40" t="n">
        <f aca="false">IF(J94="","",MAX(0,J94-1.96*O94/100))</f>
        <v>0.543523284775411</v>
      </c>
      <c r="Q94" s="40" t="n">
        <f aca="false">IF(J94="","",MIN(1,J94+1.96*O94/100))</f>
        <v>0.789810048557923</v>
      </c>
      <c r="R94" s="32" t="str">
        <f aca="false">IF(L94="","",IF(ABS(L94)&lt;=O94,"Yes","No"))</f>
        <v/>
      </c>
      <c r="S94" s="32" t="str">
        <f aca="false">IF(L94="","",IF(ABS(L94)&lt;=1.96*O94,"Yes","No"))</f>
        <v/>
      </c>
      <c r="T94" s="59" t="n">
        <f aca="false">IF(D94="","",ROUND(SQRT(((D94+G94)*O94/100)^2+(J94*(D94+G94)*0.15591)^2),0))</f>
        <v>0</v>
      </c>
      <c r="U94" s="32" t="s">
        <v>787</v>
      </c>
    </row>
    <row r="95" customFormat="false" ht="15" hidden="false" customHeight="false" outlineLevel="0" collapsed="false">
      <c r="A95" s="32" t="s">
        <v>230</v>
      </c>
      <c r="B95" s="32" t="s">
        <v>232</v>
      </c>
      <c r="C95" s="32" t="s">
        <v>276</v>
      </c>
      <c r="D95" s="59" t="n">
        <v>883</v>
      </c>
      <c r="E95" s="59" t="n">
        <v>934</v>
      </c>
      <c r="F95" s="68" t="n">
        <f aca="false">IF(E95="","",D95-E95)</f>
        <v>-51</v>
      </c>
      <c r="G95" s="59" t="n">
        <v>440</v>
      </c>
      <c r="H95" s="59" t="n">
        <v>442</v>
      </c>
      <c r="I95" s="68" t="n">
        <f aca="false">IF(H95="","",G95-H95)</f>
        <v>-2</v>
      </c>
      <c r="J95" s="40" t="n">
        <f aca="false">IF(OR(D95="",D95+G95=0),"",D95/(D95+G95))</f>
        <v>0.667422524565382</v>
      </c>
      <c r="K95" s="40" t="n">
        <f aca="false">IF(E95="","",E95/(E95+H95))</f>
        <v>0.678779069767442</v>
      </c>
      <c r="L95" s="69" t="n">
        <f aca="false">IF(OR(K95="",J95=""),"",(J95-K95)*100)</f>
        <v>-1.13565452020601</v>
      </c>
      <c r="M95" s="36" t="n">
        <v>3.11756991065829</v>
      </c>
      <c r="N95" s="36" t="n">
        <v>1.24618060279038</v>
      </c>
      <c r="O95" s="36" t="n">
        <f aca="false">SQRT(M95^2+N95^2)</f>
        <v>3.3574109433629</v>
      </c>
      <c r="P95" s="40" t="n">
        <f aca="false">IF(J95="","",MAX(0,J95-1.96*O95/100))</f>
        <v>0.601617270075469</v>
      </c>
      <c r="Q95" s="40" t="n">
        <f aca="false">IF(J95="","",MIN(1,J95+1.96*O95/100))</f>
        <v>0.733227779055295</v>
      </c>
      <c r="R95" s="32" t="str">
        <f aca="false">IF(L95="","",IF(ABS(L95)&lt;=O95,"Yes","No"))</f>
        <v>Yes</v>
      </c>
      <c r="S95" s="32" t="str">
        <f aca="false">IF(L95="","",IF(ABS(L95)&lt;=1.96*O95,"Yes","No"))</f>
        <v>Yes</v>
      </c>
      <c r="T95" s="59" t="n">
        <f aca="false">IF(D95="","",ROUND(SQRT(((D95+G95)*O95/100)^2+(J95*(D95+G95)*0.08345)^2),0))</f>
        <v>86</v>
      </c>
      <c r="U95" s="32"/>
    </row>
    <row r="96" customFormat="false" ht="15" hidden="false" customHeight="false" outlineLevel="0" collapsed="false">
      <c r="A96" s="32" t="s">
        <v>230</v>
      </c>
      <c r="B96" s="32" t="s">
        <v>232</v>
      </c>
      <c r="C96" s="32" t="s">
        <v>277</v>
      </c>
      <c r="D96" s="59" t="n">
        <v>520</v>
      </c>
      <c r="E96" s="59" t="n">
        <v>529</v>
      </c>
      <c r="F96" s="68" t="n">
        <f aca="false">IF(E96="","",D96-E96)</f>
        <v>-9</v>
      </c>
      <c r="G96" s="59" t="n">
        <v>147</v>
      </c>
      <c r="H96" s="59" t="n">
        <v>130</v>
      </c>
      <c r="I96" s="68" t="n">
        <f aca="false">IF(H96="","",G96-H96)</f>
        <v>17</v>
      </c>
      <c r="J96" s="40" t="n">
        <f aca="false">IF(OR(D96="",D96+G96=0),"",D96/(D96+G96))</f>
        <v>0.779610194902549</v>
      </c>
      <c r="K96" s="40" t="n">
        <f aca="false">IF(E96="","",E96/(E96+H96))</f>
        <v>0.802731411229135</v>
      </c>
      <c r="L96" s="69" t="n">
        <f aca="false">IF(OR(K96="",J96=""),"",(J96-K96)*100)</f>
        <v>-2.31212163265864</v>
      </c>
      <c r="M96" s="36" t="n">
        <v>6.15799736191833</v>
      </c>
      <c r="N96" s="36" t="n">
        <v>1.24618060279038</v>
      </c>
      <c r="O96" s="36" t="n">
        <f aca="false">SQRT(M96^2+N96^2)</f>
        <v>6.28282560669673</v>
      </c>
      <c r="P96" s="40" t="n">
        <f aca="false">IF(J96="","",MAX(0,J96-1.96*O96/100))</f>
        <v>0.656466813011293</v>
      </c>
      <c r="Q96" s="40" t="n">
        <f aca="false">IF(J96="","",MIN(1,J96+1.96*O96/100))</f>
        <v>0.902753576793805</v>
      </c>
      <c r="R96" s="32" t="str">
        <f aca="false">IF(L96="","",IF(ABS(L96)&lt;=O96,"Yes","No"))</f>
        <v>Yes</v>
      </c>
      <c r="S96" s="32" t="str">
        <f aca="false">IF(L96="","",IF(ABS(L96)&lt;=1.96*O96,"Yes","No"))</f>
        <v>Yes</v>
      </c>
      <c r="T96" s="59" t="n">
        <f aca="false">IF(D96="","",ROUND(SQRT(((D96+G96)*O96/100)^2+(J96*(D96+G96)*0.15591)^2),0))</f>
        <v>91</v>
      </c>
      <c r="U96" s="32"/>
    </row>
    <row r="97" customFormat="false" ht="15" hidden="false" customHeight="false" outlineLevel="0" collapsed="false">
      <c r="A97" s="32" t="s">
        <v>230</v>
      </c>
      <c r="B97" s="32" t="s">
        <v>232</v>
      </c>
      <c r="C97" s="32" t="s">
        <v>278</v>
      </c>
      <c r="D97" s="59" t="n">
        <v>438</v>
      </c>
      <c r="E97" s="59" t="n">
        <v>456</v>
      </c>
      <c r="F97" s="68" t="n">
        <f aca="false">IF(E97="","",D97-E97)</f>
        <v>-18</v>
      </c>
      <c r="G97" s="59" t="n">
        <v>127</v>
      </c>
      <c r="H97" s="59" t="n">
        <v>140</v>
      </c>
      <c r="I97" s="68" t="n">
        <f aca="false">IF(H97="","",G97-H97)</f>
        <v>-13</v>
      </c>
      <c r="J97" s="40" t="n">
        <f aca="false">IF(OR(D97="",D97+G97=0),"",D97/(D97+G97))</f>
        <v>0.775221238938053</v>
      </c>
      <c r="K97" s="40" t="n">
        <f aca="false">IF(E97="","",E97/(E97+H97))</f>
        <v>0.76510067114094</v>
      </c>
      <c r="L97" s="69" t="n">
        <f aca="false">IF(OR(K97="",J97=""),"",(J97-K97)*100)</f>
        <v>1.01205677971135</v>
      </c>
      <c r="M97" s="36" t="n">
        <v>6.15799736191833</v>
      </c>
      <c r="N97" s="36" t="n">
        <v>1.24618060279038</v>
      </c>
      <c r="O97" s="36" t="n">
        <f aca="false">SQRT(M97^2+N97^2)</f>
        <v>6.28282560669673</v>
      </c>
      <c r="P97" s="40" t="n">
        <f aca="false">IF(J97="","",MAX(0,J97-1.96*O97/100))</f>
        <v>0.652077857046797</v>
      </c>
      <c r="Q97" s="40" t="n">
        <f aca="false">IF(J97="","",MIN(1,J97+1.96*O97/100))</f>
        <v>0.898364620829309</v>
      </c>
      <c r="R97" s="32" t="str">
        <f aca="false">IF(L97="","",IF(ABS(L97)&lt;=O97,"Yes","No"))</f>
        <v>Yes</v>
      </c>
      <c r="S97" s="32" t="str">
        <f aca="false">IF(L97="","",IF(ABS(L97)&lt;=1.96*O97,"Yes","No"))</f>
        <v>Yes</v>
      </c>
      <c r="T97" s="59" t="n">
        <f aca="false">IF(D97="","",ROUND(SQRT(((D97+G97)*O97/100)^2+(J97*(D97+G97)*0.15591)^2),0))</f>
        <v>77</v>
      </c>
      <c r="U97" s="32"/>
    </row>
    <row r="98" customFormat="false" ht="15" hidden="false" customHeight="false" outlineLevel="0" collapsed="false">
      <c r="A98" s="32" t="s">
        <v>230</v>
      </c>
      <c r="B98" s="32" t="s">
        <v>232</v>
      </c>
      <c r="C98" s="32" t="s">
        <v>279</v>
      </c>
      <c r="D98" s="59" t="n">
        <v>591</v>
      </c>
      <c r="E98" s="59" t="n">
        <v>533</v>
      </c>
      <c r="F98" s="68" t="n">
        <f aca="false">IF(E98="","",D98-E98)</f>
        <v>58</v>
      </c>
      <c r="G98" s="59" t="n">
        <v>165</v>
      </c>
      <c r="H98" s="59" t="n">
        <v>162</v>
      </c>
      <c r="I98" s="68" t="n">
        <f aca="false">IF(H98="","",G98-H98)</f>
        <v>3</v>
      </c>
      <c r="J98" s="40" t="n">
        <f aca="false">IF(OR(D98="",D98+G98=0),"",D98/(D98+G98))</f>
        <v>0.781746031746032</v>
      </c>
      <c r="K98" s="40" t="n">
        <f aca="false">IF(E98="","",E98/(E98+H98))</f>
        <v>0.766906474820144</v>
      </c>
      <c r="L98" s="69" t="n">
        <f aca="false">IF(OR(K98="",J98=""),"",(J98-K98)*100)</f>
        <v>1.48395569258879</v>
      </c>
      <c r="M98" s="36" t="n">
        <v>3.92685804996875</v>
      </c>
      <c r="N98" s="36" t="n">
        <v>1.24618060279038</v>
      </c>
      <c r="O98" s="36" t="n">
        <f aca="false">SQRT(M98^2+N98^2)</f>
        <v>4.11985196813858</v>
      </c>
      <c r="P98" s="40" t="n">
        <f aca="false">IF(J98="","",MAX(0,J98-1.96*O98/100))</f>
        <v>0.700996933170516</v>
      </c>
      <c r="Q98" s="40" t="n">
        <f aca="false">IF(J98="","",MIN(1,J98+1.96*O98/100))</f>
        <v>0.862495130321548</v>
      </c>
      <c r="R98" s="32" t="str">
        <f aca="false">IF(L98="","",IF(ABS(L98)&lt;=O98,"Yes","No"))</f>
        <v>Yes</v>
      </c>
      <c r="S98" s="32" t="str">
        <f aca="false">IF(L98="","",IF(ABS(L98)&lt;=1.96*O98,"Yes","No"))</f>
        <v>Yes</v>
      </c>
      <c r="T98" s="59" t="n">
        <f aca="false">IF(D98="","",ROUND(SQRT(((D98+G98)*O98/100)^2+(J98*(D98+G98)*0.09175)^2),0))</f>
        <v>63</v>
      </c>
      <c r="U98" s="32"/>
    </row>
    <row r="99" customFormat="false" ht="15" hidden="false" customHeight="false" outlineLevel="0" collapsed="false">
      <c r="A99" s="32" t="s">
        <v>230</v>
      </c>
      <c r="B99" s="32" t="s">
        <v>232</v>
      </c>
      <c r="C99" s="32" t="s">
        <v>280</v>
      </c>
      <c r="D99" s="59" t="n">
        <v>324</v>
      </c>
      <c r="E99" s="59" t="n">
        <v>320</v>
      </c>
      <c r="F99" s="68" t="n">
        <f aca="false">IF(E99="","",D99-E99)</f>
        <v>4</v>
      </c>
      <c r="G99" s="59" t="n">
        <v>103</v>
      </c>
      <c r="H99" s="59" t="n">
        <v>98</v>
      </c>
      <c r="I99" s="68" t="n">
        <f aca="false">IF(H99="","",G99-H99)</f>
        <v>5</v>
      </c>
      <c r="J99" s="40" t="n">
        <f aca="false">IF(OR(D99="",D99+G99=0),"",D99/(D99+G99))</f>
        <v>0.758782201405152</v>
      </c>
      <c r="K99" s="40" t="n">
        <f aca="false">IF(E99="","",E99/(E99+H99))</f>
        <v>0.76555023923445</v>
      </c>
      <c r="L99" s="69" t="n">
        <f aca="false">IF(OR(K99="",J99=""),"",(J99-K99)*100)</f>
        <v>-0.676803782929758</v>
      </c>
      <c r="M99" s="36" t="n">
        <v>6.15799736191833</v>
      </c>
      <c r="N99" s="36" t="n">
        <v>1.24618060279038</v>
      </c>
      <c r="O99" s="36" t="n">
        <f aca="false">SQRT(M99^2+N99^2)</f>
        <v>6.28282560669673</v>
      </c>
      <c r="P99" s="40" t="n">
        <f aca="false">IF(J99="","",MAX(0,J99-1.96*O99/100))</f>
        <v>0.635638819513896</v>
      </c>
      <c r="Q99" s="40" t="n">
        <f aca="false">IF(J99="","",MIN(1,J99+1.96*O99/100))</f>
        <v>0.881925583296408</v>
      </c>
      <c r="R99" s="32" t="str">
        <f aca="false">IF(L99="","",IF(ABS(L99)&lt;=O99,"Yes","No"))</f>
        <v>Yes</v>
      </c>
      <c r="S99" s="32" t="str">
        <f aca="false">IF(L99="","",IF(ABS(L99)&lt;=1.96*O99,"Yes","No"))</f>
        <v>Yes</v>
      </c>
      <c r="T99" s="59" t="n">
        <f aca="false">IF(D99="","",ROUND(SQRT(((D99+G99)*O99/100)^2+(J99*(D99+G99)*0.15591)^2),0))</f>
        <v>57</v>
      </c>
      <c r="U99" s="32"/>
    </row>
    <row r="100" customFormat="false" ht="15" hidden="false" customHeight="false" outlineLevel="0" collapsed="false">
      <c r="A100" s="32" t="s">
        <v>230</v>
      </c>
      <c r="B100" s="32" t="s">
        <v>232</v>
      </c>
      <c r="C100" s="32" t="s">
        <v>281</v>
      </c>
      <c r="D100" s="59" t="n">
        <v>413</v>
      </c>
      <c r="E100" s="59" t="n">
        <v>435</v>
      </c>
      <c r="F100" s="68" t="n">
        <f aca="false">IF(E100="","",D100-E100)</f>
        <v>-22</v>
      </c>
      <c r="G100" s="59" t="n">
        <v>117</v>
      </c>
      <c r="H100" s="59" t="n">
        <v>105</v>
      </c>
      <c r="I100" s="68" t="n">
        <f aca="false">IF(H100="","",G100-H100)</f>
        <v>12</v>
      </c>
      <c r="J100" s="40" t="n">
        <f aca="false">IF(OR(D100="",D100+G100=0),"",D100/(D100+G100))</f>
        <v>0.779245283018868</v>
      </c>
      <c r="K100" s="40" t="n">
        <f aca="false">IF(E100="","",E100/(E100+H100))</f>
        <v>0.805555555555556</v>
      </c>
      <c r="L100" s="69" t="n">
        <f aca="false">IF(OR(K100="",J100=""),"",(J100-K100)*100)</f>
        <v>-2.63102725366876</v>
      </c>
      <c r="M100" s="36" t="n">
        <v>6.15799736191833</v>
      </c>
      <c r="N100" s="36" t="n">
        <v>1.24618060279038</v>
      </c>
      <c r="O100" s="36" t="n">
        <f aca="false">SQRT(M100^2+N100^2)</f>
        <v>6.28282560669673</v>
      </c>
      <c r="P100" s="40" t="n">
        <f aca="false">IF(J100="","",MAX(0,J100-1.96*O100/100))</f>
        <v>0.656101901127612</v>
      </c>
      <c r="Q100" s="40" t="n">
        <f aca="false">IF(J100="","",MIN(1,J100+1.96*O100/100))</f>
        <v>0.902388664910124</v>
      </c>
      <c r="R100" s="32" t="str">
        <f aca="false">IF(L100="","",IF(ABS(L100)&lt;=O100,"Yes","No"))</f>
        <v>Yes</v>
      </c>
      <c r="S100" s="32" t="str">
        <f aca="false">IF(L100="","",IF(ABS(L100)&lt;=1.96*O100,"Yes","No"))</f>
        <v>Yes</v>
      </c>
      <c r="T100" s="59" t="n">
        <f aca="false">IF(D100="","",ROUND(SQRT(((D100+G100)*O100/100)^2+(J100*(D100+G100)*0.15591)^2),0))</f>
        <v>72</v>
      </c>
      <c r="U100" s="32"/>
    </row>
    <row r="101" customFormat="false" ht="15" hidden="false" customHeight="false" outlineLevel="0" collapsed="false">
      <c r="A101" s="32" t="s">
        <v>230</v>
      </c>
      <c r="B101" s="32" t="s">
        <v>232</v>
      </c>
      <c r="C101" s="32" t="s">
        <v>282</v>
      </c>
      <c r="D101" s="59" t="n">
        <v>230</v>
      </c>
      <c r="E101" s="59" t="n">
        <v>253</v>
      </c>
      <c r="F101" s="68" t="n">
        <f aca="false">IF(E101="","",D101-E101)</f>
        <v>-23</v>
      </c>
      <c r="G101" s="59" t="n">
        <v>65</v>
      </c>
      <c r="H101" s="59" t="n">
        <v>77</v>
      </c>
      <c r="I101" s="68" t="n">
        <f aca="false">IF(H101="","",G101-H101)</f>
        <v>-12</v>
      </c>
      <c r="J101" s="40" t="n">
        <f aca="false">IF(OR(D101="",D101+G101=0),"",D101/(D101+G101))</f>
        <v>0.779661016949153</v>
      </c>
      <c r="K101" s="40" t="n">
        <f aca="false">IF(E101="","",E101/(E101+H101))</f>
        <v>0.766666666666667</v>
      </c>
      <c r="L101" s="69" t="n">
        <f aca="false">IF(OR(K101="",J101=""),"",(J101-K101)*100)</f>
        <v>1.29943502824859</v>
      </c>
      <c r="M101" s="36" t="n">
        <v>6.15799736191833</v>
      </c>
      <c r="N101" s="36" t="n">
        <v>1.24618060279038</v>
      </c>
      <c r="O101" s="36" t="n">
        <f aca="false">SQRT(M101^2+N101^2)</f>
        <v>6.28282560669673</v>
      </c>
      <c r="P101" s="40" t="n">
        <f aca="false">IF(J101="","",MAX(0,J101-1.96*O101/100))</f>
        <v>0.656517635057897</v>
      </c>
      <c r="Q101" s="40" t="n">
        <f aca="false">IF(J101="","",MIN(1,J101+1.96*O101/100))</f>
        <v>0.902804398840408</v>
      </c>
      <c r="R101" s="32" t="str">
        <f aca="false">IF(L101="","",IF(ABS(L101)&lt;=O101,"Yes","No"))</f>
        <v>Yes</v>
      </c>
      <c r="S101" s="32" t="str">
        <f aca="false">IF(L101="","",IF(ABS(L101)&lt;=1.96*O101,"Yes","No"))</f>
        <v>Yes</v>
      </c>
      <c r="T101" s="59" t="n">
        <f aca="false">IF(D101="","",ROUND(SQRT(((D101+G101)*O101/100)^2+(J101*(D101+G101)*0.15591)^2),0))</f>
        <v>40</v>
      </c>
      <c r="U101" s="32"/>
    </row>
    <row r="102" customFormat="false" ht="15" hidden="false" customHeight="false" outlineLevel="0" collapsed="false">
      <c r="A102" s="32" t="s">
        <v>230</v>
      </c>
      <c r="B102" s="32" t="s">
        <v>232</v>
      </c>
      <c r="C102" s="32" t="s">
        <v>283</v>
      </c>
      <c r="D102" s="59" t="n">
        <v>417</v>
      </c>
      <c r="E102" s="59" t="n">
        <v>402</v>
      </c>
      <c r="F102" s="68" t="n">
        <f aca="false">IF(E102="","",D102-E102)</f>
        <v>15</v>
      </c>
      <c r="G102" s="59" t="n">
        <v>151</v>
      </c>
      <c r="H102" s="59" t="n">
        <v>152</v>
      </c>
      <c r="I102" s="68" t="n">
        <f aca="false">IF(H102="","",G102-H102)</f>
        <v>-1</v>
      </c>
      <c r="J102" s="40" t="n">
        <f aca="false">IF(OR(D102="",D102+G102=0),"",D102/(D102+G102))</f>
        <v>0.734154929577465</v>
      </c>
      <c r="K102" s="40" t="n">
        <f aca="false">IF(E102="","",E102/(E102+H102))</f>
        <v>0.725631768953069</v>
      </c>
      <c r="L102" s="69" t="n">
        <f aca="false">IF(OR(K102="",J102=""),"",(J102-K102)*100)</f>
        <v>0.852316062439618</v>
      </c>
      <c r="M102" s="36" t="n">
        <v>6.15799736191833</v>
      </c>
      <c r="N102" s="36" t="n">
        <v>1.24618060279038</v>
      </c>
      <c r="O102" s="36" t="n">
        <f aca="false">SQRT(M102^2+N102^2)</f>
        <v>6.28282560669673</v>
      </c>
      <c r="P102" s="40" t="n">
        <f aca="false">IF(J102="","",MAX(0,J102-1.96*O102/100))</f>
        <v>0.611011547686209</v>
      </c>
      <c r="Q102" s="40" t="n">
        <f aca="false">IF(J102="","",MIN(1,J102+1.96*O102/100))</f>
        <v>0.857298311468721</v>
      </c>
      <c r="R102" s="32" t="str">
        <f aca="false">IF(L102="","",IF(ABS(L102)&lt;=O102,"Yes","No"))</f>
        <v>Yes</v>
      </c>
      <c r="S102" s="32" t="str">
        <f aca="false">IF(L102="","",IF(ABS(L102)&lt;=1.96*O102,"Yes","No"))</f>
        <v>Yes</v>
      </c>
      <c r="T102" s="59" t="n">
        <f aca="false">IF(D102="","",ROUND(SQRT(((D102+G102)*O102/100)^2+(J102*(D102+G102)*0.15591)^2),0))</f>
        <v>74</v>
      </c>
      <c r="U102" s="32"/>
    </row>
    <row r="103" customFormat="false" ht="15" hidden="false" customHeight="false" outlineLevel="0" collapsed="false">
      <c r="A103" s="32" t="s">
        <v>230</v>
      </c>
      <c r="B103" s="32" t="s">
        <v>232</v>
      </c>
      <c r="C103" s="32" t="s">
        <v>284</v>
      </c>
      <c r="D103" s="59" t="n">
        <v>575</v>
      </c>
      <c r="E103" s="59" t="n">
        <v>631</v>
      </c>
      <c r="F103" s="68" t="n">
        <f aca="false">IF(E103="","",D103-E103)</f>
        <v>-56</v>
      </c>
      <c r="G103" s="59" t="n">
        <v>164</v>
      </c>
      <c r="H103" s="59" t="n">
        <v>181</v>
      </c>
      <c r="I103" s="68" t="n">
        <f aca="false">IF(H103="","",G103-H103)</f>
        <v>-17</v>
      </c>
      <c r="J103" s="40" t="n">
        <f aca="false">IF(OR(D103="",D103+G103=0),"",D103/(D103+G103))</f>
        <v>0.77807848443843</v>
      </c>
      <c r="K103" s="40" t="n">
        <f aca="false">IF(E103="","",E103/(E103+H103))</f>
        <v>0.777093596059113</v>
      </c>
      <c r="L103" s="69" t="n">
        <f aca="false">IF(OR(K103="",J103=""),"",(J103-K103)*100)</f>
        <v>0.0984888379316984</v>
      </c>
      <c r="M103" s="36" t="n">
        <v>6.15799736191833</v>
      </c>
      <c r="N103" s="36" t="n">
        <v>1.24618060279038</v>
      </c>
      <c r="O103" s="36" t="n">
        <f aca="false">SQRT(M103^2+N103^2)</f>
        <v>6.28282560669673</v>
      </c>
      <c r="P103" s="40" t="n">
        <f aca="false">IF(J103="","",MAX(0,J103-1.96*O103/100))</f>
        <v>0.654935102547175</v>
      </c>
      <c r="Q103" s="40" t="n">
        <f aca="false">IF(J103="","",MIN(1,J103+1.96*O103/100))</f>
        <v>0.901221866329686</v>
      </c>
      <c r="R103" s="32" t="str">
        <f aca="false">IF(L103="","",IF(ABS(L103)&lt;=O103,"Yes","No"))</f>
        <v>Yes</v>
      </c>
      <c r="S103" s="32" t="str">
        <f aca="false">IF(L103="","",IF(ABS(L103)&lt;=1.96*O103,"Yes","No"))</f>
        <v>Yes</v>
      </c>
      <c r="T103" s="59" t="n">
        <f aca="false">IF(D103="","",ROUND(SQRT(((D103+G103)*O103/100)^2+(J103*(D103+G103)*0.15591)^2),0))</f>
        <v>101</v>
      </c>
      <c r="U103" s="32"/>
    </row>
    <row r="104" customFormat="false" ht="15" hidden="false" customHeight="false" outlineLevel="0" collapsed="false">
      <c r="A104" s="32" t="s">
        <v>230</v>
      </c>
      <c r="B104" s="32" t="s">
        <v>232</v>
      </c>
      <c r="C104" s="32" t="s">
        <v>285</v>
      </c>
      <c r="D104" s="59" t="n">
        <v>244</v>
      </c>
      <c r="E104" s="59" t="n">
        <v>226</v>
      </c>
      <c r="F104" s="68" t="n">
        <f aca="false">IF(E104="","",D104-E104)</f>
        <v>18</v>
      </c>
      <c r="G104" s="59" t="n">
        <v>60</v>
      </c>
      <c r="H104" s="59" t="n">
        <v>80</v>
      </c>
      <c r="I104" s="68" t="n">
        <f aca="false">IF(H104="","",G104-H104)</f>
        <v>-20</v>
      </c>
      <c r="J104" s="40" t="n">
        <f aca="false">IF(OR(D104="",D104+G104=0),"",D104/(D104+G104))</f>
        <v>0.802631578947369</v>
      </c>
      <c r="K104" s="40" t="n">
        <f aca="false">IF(E104="","",E104/(E104+H104))</f>
        <v>0.738562091503268</v>
      </c>
      <c r="L104" s="69" t="n">
        <f aca="false">IF(OR(K104="",J104=""),"",(J104-K104)*100)</f>
        <v>6.40694874441005</v>
      </c>
      <c r="M104" s="36" t="n">
        <v>6.15799736191833</v>
      </c>
      <c r="N104" s="36" t="n">
        <v>1.24618060279038</v>
      </c>
      <c r="O104" s="36" t="n">
        <f aca="false">SQRT(M104^2+N104^2)</f>
        <v>6.28282560669673</v>
      </c>
      <c r="P104" s="40" t="n">
        <f aca="false">IF(J104="","",MAX(0,J104-1.96*O104/100))</f>
        <v>0.679488197056113</v>
      </c>
      <c r="Q104" s="40" t="n">
        <f aca="false">IF(J104="","",MIN(1,J104+1.96*O104/100))</f>
        <v>0.925774960838624</v>
      </c>
      <c r="R104" s="32" t="str">
        <f aca="false">IF(L104="","",IF(ABS(L104)&lt;=O104,"Yes","No"))</f>
        <v>No</v>
      </c>
      <c r="S104" s="32" t="str">
        <f aca="false">IF(L104="","",IF(ABS(L104)&lt;=1.96*O104,"Yes","No"))</f>
        <v>Yes</v>
      </c>
      <c r="T104" s="59" t="n">
        <f aca="false">IF(D104="","",ROUND(SQRT(((D104+G104)*O104/100)^2+(J104*(D104+G104)*0.15591)^2),0))</f>
        <v>43</v>
      </c>
      <c r="U104" s="32"/>
    </row>
    <row r="105" customFormat="false" ht="15" hidden="false" customHeight="false" outlineLevel="0" collapsed="false">
      <c r="A105" s="32" t="s">
        <v>230</v>
      </c>
      <c r="B105" s="32" t="s">
        <v>232</v>
      </c>
      <c r="C105" s="32" t="s">
        <v>286</v>
      </c>
      <c r="D105" s="59" t="n">
        <v>321</v>
      </c>
      <c r="E105" s="59" t="n">
        <v>295</v>
      </c>
      <c r="F105" s="68" t="n">
        <f aca="false">IF(E105="","",D105-E105)</f>
        <v>26</v>
      </c>
      <c r="G105" s="59" t="n">
        <v>88</v>
      </c>
      <c r="H105" s="59" t="n">
        <v>80</v>
      </c>
      <c r="I105" s="68" t="n">
        <f aca="false">IF(H105="","",G105-H105)</f>
        <v>8</v>
      </c>
      <c r="J105" s="40" t="n">
        <f aca="false">IF(OR(D105="",D105+G105=0),"",D105/(D105+G105))</f>
        <v>0.784841075794621</v>
      </c>
      <c r="K105" s="40" t="n">
        <f aca="false">IF(E105="","",E105/(E105+H105))</f>
        <v>0.786666666666667</v>
      </c>
      <c r="L105" s="69" t="n">
        <f aca="false">IF(OR(K105="",J105=""),"",(J105-K105)*100)</f>
        <v>-0.182559087204559</v>
      </c>
      <c r="M105" s="36" t="n">
        <v>6.15799736191833</v>
      </c>
      <c r="N105" s="36" t="n">
        <v>1.24618060279038</v>
      </c>
      <c r="O105" s="36" t="n">
        <f aca="false">SQRT(M105^2+N105^2)</f>
        <v>6.28282560669673</v>
      </c>
      <c r="P105" s="40" t="n">
        <f aca="false">IF(J105="","",MAX(0,J105-1.96*O105/100))</f>
        <v>0.661697693903365</v>
      </c>
      <c r="Q105" s="40" t="n">
        <f aca="false">IF(J105="","",MIN(1,J105+1.96*O105/100))</f>
        <v>0.907984457685877</v>
      </c>
      <c r="R105" s="32" t="str">
        <f aca="false">IF(L105="","",IF(ABS(L105)&lt;=O105,"Yes","No"))</f>
        <v>Yes</v>
      </c>
      <c r="S105" s="32" t="str">
        <f aca="false">IF(L105="","",IF(ABS(L105)&lt;=1.96*O105,"Yes","No"))</f>
        <v>Yes</v>
      </c>
      <c r="T105" s="59" t="n">
        <f aca="false">IF(D105="","",ROUND(SQRT(((D105+G105)*O105/100)^2+(J105*(D105+G105)*0.15591)^2),0))</f>
        <v>56</v>
      </c>
      <c r="U105" s="32"/>
    </row>
    <row r="106" customFormat="false" ht="15" hidden="false" customHeight="false" outlineLevel="0" collapsed="false">
      <c r="A106" s="32" t="s">
        <v>230</v>
      </c>
      <c r="B106" s="32" t="s">
        <v>232</v>
      </c>
      <c r="C106" s="32" t="s">
        <v>287</v>
      </c>
      <c r="D106" s="59" t="n">
        <v>476</v>
      </c>
      <c r="E106" s="59" t="n">
        <v>483</v>
      </c>
      <c r="F106" s="68" t="n">
        <f aca="false">IF(E106="","",D106-E106)</f>
        <v>-7</v>
      </c>
      <c r="G106" s="59" t="n">
        <v>135</v>
      </c>
      <c r="H106" s="59" t="n">
        <v>138</v>
      </c>
      <c r="I106" s="68" t="n">
        <f aca="false">IF(H106="","",G106-H106)</f>
        <v>-3</v>
      </c>
      <c r="J106" s="40" t="n">
        <f aca="false">IF(OR(D106="",D106+G106=0),"",D106/(D106+G106))</f>
        <v>0.779050736497545</v>
      </c>
      <c r="K106" s="40" t="n">
        <f aca="false">IF(E106="","",E106/(E106+H106))</f>
        <v>0.777777777777778</v>
      </c>
      <c r="L106" s="69" t="n">
        <f aca="false">IF(OR(K106="",J106=""),"",(J106-K106)*100)</f>
        <v>0.127295871976718</v>
      </c>
      <c r="M106" s="36" t="n">
        <v>6.15799736191833</v>
      </c>
      <c r="N106" s="36" t="n">
        <v>1.24618060279038</v>
      </c>
      <c r="O106" s="36" t="n">
        <f aca="false">SQRT(M106^2+N106^2)</f>
        <v>6.28282560669673</v>
      </c>
      <c r="P106" s="40" t="n">
        <f aca="false">IF(J106="","",MAX(0,J106-1.96*O106/100))</f>
        <v>0.655907354606289</v>
      </c>
      <c r="Q106" s="40" t="n">
        <f aca="false">IF(J106="","",MIN(1,J106+1.96*O106/100))</f>
        <v>0.902194118388801</v>
      </c>
      <c r="R106" s="32" t="str">
        <f aca="false">IF(L106="","",IF(ABS(L106)&lt;=O106,"Yes","No"))</f>
        <v>Yes</v>
      </c>
      <c r="S106" s="32" t="str">
        <f aca="false">IF(L106="","",IF(ABS(L106)&lt;=1.96*O106,"Yes","No"))</f>
        <v>Yes</v>
      </c>
      <c r="T106" s="59" t="n">
        <f aca="false">IF(D106="","",ROUND(SQRT(((D106+G106)*O106/100)^2+(J106*(D106+G106)*0.15591)^2),0))</f>
        <v>84</v>
      </c>
      <c r="U106" s="32"/>
    </row>
    <row r="107" customFormat="false" ht="15" hidden="false" customHeight="false" outlineLevel="0" collapsed="false">
      <c r="A107" s="32" t="s">
        <v>230</v>
      </c>
      <c r="B107" s="32" t="s">
        <v>232</v>
      </c>
      <c r="C107" s="32" t="s">
        <v>288</v>
      </c>
      <c r="D107" s="59" t="n">
        <v>622</v>
      </c>
      <c r="E107" s="59" t="n">
        <v>572</v>
      </c>
      <c r="F107" s="68" t="n">
        <f aca="false">IF(E107="","",D107-E107)</f>
        <v>50</v>
      </c>
      <c r="G107" s="59" t="n">
        <v>228</v>
      </c>
      <c r="H107" s="59" t="n">
        <v>242</v>
      </c>
      <c r="I107" s="68" t="n">
        <f aca="false">IF(H107="","",G107-H107)</f>
        <v>-14</v>
      </c>
      <c r="J107" s="40" t="n">
        <f aca="false">IF(OR(D107="",D107+G107=0),"",D107/(D107+G107))</f>
        <v>0.731764705882353</v>
      </c>
      <c r="K107" s="40" t="n">
        <f aca="false">IF(E107="","",E107/(E107+H107))</f>
        <v>0.702702702702703</v>
      </c>
      <c r="L107" s="69" t="n">
        <f aca="false">IF(OR(K107="",J107=""),"",(J107-K107)*100)</f>
        <v>2.90620031796502</v>
      </c>
      <c r="M107" s="36" t="n">
        <v>3.92685804996875</v>
      </c>
      <c r="N107" s="36" t="n">
        <v>1.24618060279038</v>
      </c>
      <c r="O107" s="36" t="n">
        <f aca="false">SQRT(M107^2+N107^2)</f>
        <v>4.11985196813858</v>
      </c>
      <c r="P107" s="40" t="n">
        <f aca="false">IF(J107="","",MAX(0,J107-1.96*O107/100))</f>
        <v>0.651015607306837</v>
      </c>
      <c r="Q107" s="40" t="n">
        <f aca="false">IF(J107="","",MIN(1,J107+1.96*O107/100))</f>
        <v>0.812513804457869</v>
      </c>
      <c r="R107" s="32" t="str">
        <f aca="false">IF(L107="","",IF(ABS(L107)&lt;=O107,"Yes","No"))</f>
        <v>Yes</v>
      </c>
      <c r="S107" s="32" t="str">
        <f aca="false">IF(L107="","",IF(ABS(L107)&lt;=1.96*O107,"Yes","No"))</f>
        <v>Yes</v>
      </c>
      <c r="T107" s="59" t="n">
        <f aca="false">IF(D107="","",ROUND(SQRT(((D107+G107)*O107/100)^2+(J107*(D107+G107)*0.09175)^2),0))</f>
        <v>67</v>
      </c>
      <c r="U107" s="32"/>
    </row>
    <row r="108" customFormat="false" ht="15" hidden="false" customHeight="false" outlineLevel="0" collapsed="false">
      <c r="A108" s="32" t="s">
        <v>230</v>
      </c>
      <c r="B108" s="32" t="s">
        <v>232</v>
      </c>
      <c r="C108" s="32" t="s">
        <v>289</v>
      </c>
      <c r="D108" s="59" t="n">
        <v>283</v>
      </c>
      <c r="E108" s="59" t="n">
        <v>266</v>
      </c>
      <c r="F108" s="68" t="n">
        <f aca="false">IF(E108="","",D108-E108)</f>
        <v>17</v>
      </c>
      <c r="G108" s="59" t="n">
        <v>90</v>
      </c>
      <c r="H108" s="59" t="n">
        <v>86</v>
      </c>
      <c r="I108" s="68" t="n">
        <f aca="false">IF(H108="","",G108-H108)</f>
        <v>4</v>
      </c>
      <c r="J108" s="40" t="n">
        <f aca="false">IF(OR(D108="",D108+G108=0),"",D108/(D108+G108))</f>
        <v>0.758713136729223</v>
      </c>
      <c r="K108" s="40" t="n">
        <f aca="false">IF(E108="","",E108/(E108+H108))</f>
        <v>0.755681818181818</v>
      </c>
      <c r="L108" s="69" t="n">
        <f aca="false">IF(OR(K108="",J108=""),"",(J108-K108)*100)</f>
        <v>0.303131854740424</v>
      </c>
      <c r="M108" s="36" t="n">
        <v>6.15799736191833</v>
      </c>
      <c r="N108" s="36" t="n">
        <v>1.24618060279038</v>
      </c>
      <c r="O108" s="36" t="n">
        <f aca="false">SQRT(M108^2+N108^2)</f>
        <v>6.28282560669673</v>
      </c>
      <c r="P108" s="40" t="n">
        <f aca="false">IF(J108="","",MAX(0,J108-1.96*O108/100))</f>
        <v>0.635569754837967</v>
      </c>
      <c r="Q108" s="40" t="n">
        <f aca="false">IF(J108="","",MIN(1,J108+1.96*O108/100))</f>
        <v>0.881856518620478</v>
      </c>
      <c r="R108" s="32" t="str">
        <f aca="false">IF(L108="","",IF(ABS(L108)&lt;=O108,"Yes","No"))</f>
        <v>Yes</v>
      </c>
      <c r="S108" s="32" t="str">
        <f aca="false">IF(L108="","",IF(ABS(L108)&lt;=1.96*O108,"Yes","No"))</f>
        <v>Yes</v>
      </c>
      <c r="T108" s="59" t="n">
        <f aca="false">IF(D108="","",ROUND(SQRT(((D108+G108)*O108/100)^2+(J108*(D108+G108)*0.15591)^2),0))</f>
        <v>50</v>
      </c>
      <c r="U108" s="32"/>
    </row>
    <row r="109" customFormat="false" ht="15" hidden="false" customHeight="false" outlineLevel="0" collapsed="false">
      <c r="A109" s="32" t="s">
        <v>230</v>
      </c>
      <c r="B109" s="32" t="s">
        <v>232</v>
      </c>
      <c r="C109" s="32" t="s">
        <v>290</v>
      </c>
      <c r="D109" s="59" t="n">
        <v>383</v>
      </c>
      <c r="E109" s="59" t="n">
        <v>384</v>
      </c>
      <c r="F109" s="68" t="n">
        <f aca="false">IF(E109="","",D109-E109)</f>
        <v>-1</v>
      </c>
      <c r="G109" s="59" t="n">
        <v>107</v>
      </c>
      <c r="H109" s="59" t="n">
        <v>113</v>
      </c>
      <c r="I109" s="68" t="n">
        <f aca="false">IF(H109="","",G109-H109)</f>
        <v>-6</v>
      </c>
      <c r="J109" s="40" t="n">
        <f aca="false">IF(OR(D109="",D109+G109=0),"",D109/(D109+G109))</f>
        <v>0.781632653061225</v>
      </c>
      <c r="K109" s="40" t="n">
        <f aca="false">IF(E109="","",E109/(E109+H109))</f>
        <v>0.772635814889336</v>
      </c>
      <c r="L109" s="69" t="n">
        <f aca="false">IF(OR(K109="",J109=""),"",(J109-K109)*100)</f>
        <v>0.899683817188857</v>
      </c>
      <c r="M109" s="36" t="n">
        <v>6.15799736191833</v>
      </c>
      <c r="N109" s="36" t="n">
        <v>1.24618060279038</v>
      </c>
      <c r="O109" s="36" t="n">
        <f aca="false">SQRT(M109^2+N109^2)</f>
        <v>6.28282560669673</v>
      </c>
      <c r="P109" s="40" t="n">
        <f aca="false">IF(J109="","",MAX(0,J109-1.96*O109/100))</f>
        <v>0.658489271169969</v>
      </c>
      <c r="Q109" s="40" t="n">
        <f aca="false">IF(J109="","",MIN(1,J109+1.96*O109/100))</f>
        <v>0.90477603495248</v>
      </c>
      <c r="R109" s="32" t="str">
        <f aca="false">IF(L109="","",IF(ABS(L109)&lt;=O109,"Yes","No"))</f>
        <v>Yes</v>
      </c>
      <c r="S109" s="32" t="str">
        <f aca="false">IF(L109="","",IF(ABS(L109)&lt;=1.96*O109,"Yes","No"))</f>
        <v>Yes</v>
      </c>
      <c r="T109" s="59" t="n">
        <f aca="false">IF(D109="","",ROUND(SQRT(((D109+G109)*O109/100)^2+(J109*(D109+G109)*0.15591)^2),0))</f>
        <v>67</v>
      </c>
      <c r="U109" s="32"/>
    </row>
    <row r="110" customFormat="false" ht="15" hidden="false" customHeight="false" outlineLevel="0" collapsed="false">
      <c r="A110" s="32" t="s">
        <v>230</v>
      </c>
      <c r="B110" s="32" t="s">
        <v>232</v>
      </c>
      <c r="C110" s="32" t="s">
        <v>291</v>
      </c>
      <c r="D110" s="59" t="n">
        <v>450</v>
      </c>
      <c r="E110" s="59" t="n">
        <v>436</v>
      </c>
      <c r="F110" s="68" t="n">
        <f aca="false">IF(E110="","",D110-E110)</f>
        <v>14</v>
      </c>
      <c r="G110" s="59" t="n">
        <v>263</v>
      </c>
      <c r="H110" s="59" t="n">
        <v>274</v>
      </c>
      <c r="I110" s="68" t="n">
        <f aca="false">IF(H110="","",G110-H110)</f>
        <v>-11</v>
      </c>
      <c r="J110" s="40" t="n">
        <f aca="false">IF(OR(D110="",D110+G110=0),"",D110/(D110+G110))</f>
        <v>0.631136044880786</v>
      </c>
      <c r="K110" s="40" t="n">
        <f aca="false">IF(E110="","",E110/(E110+H110))</f>
        <v>0.614084507042254</v>
      </c>
      <c r="L110" s="69" t="n">
        <f aca="false">IF(OR(K110="",J110=""),"",(J110-K110)*100)</f>
        <v>1.7051537838532</v>
      </c>
      <c r="M110" s="36" t="n">
        <v>6.15799736191833</v>
      </c>
      <c r="N110" s="36" t="n">
        <v>1.24618060279038</v>
      </c>
      <c r="O110" s="36" t="n">
        <f aca="false">SQRT(M110^2+N110^2)</f>
        <v>6.28282560669673</v>
      </c>
      <c r="P110" s="40" t="n">
        <f aca="false">IF(J110="","",MAX(0,J110-1.96*O110/100))</f>
        <v>0.50799266298953</v>
      </c>
      <c r="Q110" s="40" t="n">
        <f aca="false">IF(J110="","",MIN(1,J110+1.96*O110/100))</f>
        <v>0.754279426772041</v>
      </c>
      <c r="R110" s="32" t="str">
        <f aca="false">IF(L110="","",IF(ABS(L110)&lt;=O110,"Yes","No"))</f>
        <v>Yes</v>
      </c>
      <c r="S110" s="32" t="str">
        <f aca="false">IF(L110="","",IF(ABS(L110)&lt;=1.96*O110,"Yes","No"))</f>
        <v>Yes</v>
      </c>
      <c r="T110" s="59" t="n">
        <f aca="false">IF(D110="","",ROUND(SQRT(((D110+G110)*O110/100)^2+(J110*(D110+G110)*0.15591)^2),0))</f>
        <v>83</v>
      </c>
      <c r="U110" s="32"/>
    </row>
    <row r="111" customFormat="false" ht="15" hidden="false" customHeight="false" outlineLevel="0" collapsed="false">
      <c r="A111" s="32" t="s">
        <v>230</v>
      </c>
      <c r="B111" s="32" t="s">
        <v>232</v>
      </c>
      <c r="C111" s="32" t="s">
        <v>292</v>
      </c>
      <c r="D111" s="59" t="n">
        <v>502</v>
      </c>
      <c r="E111" s="59" t="n">
        <v>461</v>
      </c>
      <c r="F111" s="68" t="n">
        <f aca="false">IF(E111="","",D111-E111)</f>
        <v>41</v>
      </c>
      <c r="G111" s="59" t="n">
        <v>143</v>
      </c>
      <c r="H111" s="59" t="n">
        <v>149</v>
      </c>
      <c r="I111" s="68" t="n">
        <f aca="false">IF(H111="","",G111-H111)</f>
        <v>-6</v>
      </c>
      <c r="J111" s="40" t="n">
        <f aca="false">IF(OR(D111="",D111+G111=0),"",D111/(D111+G111))</f>
        <v>0.778294573643411</v>
      </c>
      <c r="K111" s="40" t="n">
        <f aca="false">IF(E111="","",E111/(E111+H111))</f>
        <v>0.755737704918033</v>
      </c>
      <c r="L111" s="69" t="n">
        <f aca="false">IF(OR(K111="",J111=""),"",(J111-K111)*100)</f>
        <v>2.2556868725378</v>
      </c>
      <c r="M111" s="36" t="n">
        <v>6.15799736191833</v>
      </c>
      <c r="N111" s="36" t="n">
        <v>1.24618060279038</v>
      </c>
      <c r="O111" s="36" t="n">
        <f aca="false">SQRT(M111^2+N111^2)</f>
        <v>6.28282560669673</v>
      </c>
      <c r="P111" s="40" t="n">
        <f aca="false">IF(J111="","",MAX(0,J111-1.96*O111/100))</f>
        <v>0.655151191752155</v>
      </c>
      <c r="Q111" s="40" t="n">
        <f aca="false">IF(J111="","",MIN(1,J111+1.96*O111/100))</f>
        <v>0.901437955534667</v>
      </c>
      <c r="R111" s="32" t="str">
        <f aca="false">IF(L111="","",IF(ABS(L111)&lt;=O111,"Yes","No"))</f>
        <v>Yes</v>
      </c>
      <c r="S111" s="32" t="str">
        <f aca="false">IF(L111="","",IF(ABS(L111)&lt;=1.96*O111,"Yes","No"))</f>
        <v>Yes</v>
      </c>
      <c r="T111" s="59" t="n">
        <f aca="false">IF(D111="","",ROUND(SQRT(((D111+G111)*O111/100)^2+(J111*(D111+G111)*0.15591)^2),0))</f>
        <v>88</v>
      </c>
      <c r="U111" s="32"/>
    </row>
    <row r="112" customFormat="false" ht="15" hidden="false" customHeight="false" outlineLevel="0" collapsed="false">
      <c r="A112" s="32" t="s">
        <v>230</v>
      </c>
      <c r="B112" s="32" t="s">
        <v>293</v>
      </c>
      <c r="C112" s="32" t="s">
        <v>294</v>
      </c>
      <c r="D112" s="59" t="n">
        <v>580</v>
      </c>
      <c r="E112" s="59" t="n">
        <v>594</v>
      </c>
      <c r="F112" s="68" t="n">
        <f aca="false">IF(E112="","",D112-E112)</f>
        <v>-14</v>
      </c>
      <c r="G112" s="59" t="n">
        <v>219</v>
      </c>
      <c r="H112" s="59" t="n">
        <v>231</v>
      </c>
      <c r="I112" s="68" t="n">
        <f aca="false">IF(H112="","",G112-H112)</f>
        <v>-12</v>
      </c>
      <c r="J112" s="40" t="n">
        <f aca="false">IF(OR(D112="",D112+G112=0),"",D112/(D112+G112))</f>
        <v>0.725907384230288</v>
      </c>
      <c r="K112" s="40" t="n">
        <f aca="false">IF(E112="","",E112/(E112+H112))</f>
        <v>0.72</v>
      </c>
      <c r="L112" s="69" t="n">
        <f aca="false">IF(OR(K112="",J112=""),"",(J112-K112)*100)</f>
        <v>0.590738423028792</v>
      </c>
      <c r="M112" s="36" t="n">
        <v>3.92685804996875</v>
      </c>
      <c r="N112" s="36" t="n">
        <v>1.24618060279038</v>
      </c>
      <c r="O112" s="36" t="n">
        <f aca="false">SQRT(M112^2+N112^2)</f>
        <v>4.11985196813858</v>
      </c>
      <c r="P112" s="40" t="n">
        <f aca="false">IF(J112="","",MAX(0,J112-1.96*O112/100))</f>
        <v>0.645158285654772</v>
      </c>
      <c r="Q112" s="40" t="n">
        <f aca="false">IF(J112="","",MIN(1,J112+1.96*O112/100))</f>
        <v>0.806656482805804</v>
      </c>
      <c r="R112" s="32" t="str">
        <f aca="false">IF(L112="","",IF(ABS(L112)&lt;=O112,"Yes","No"))</f>
        <v>Yes</v>
      </c>
      <c r="S112" s="32" t="str">
        <f aca="false">IF(L112="","",IF(ABS(L112)&lt;=1.96*O112,"Yes","No"))</f>
        <v>Yes</v>
      </c>
      <c r="T112" s="59" t="n">
        <f aca="false">IF(D112="","",ROUND(SQRT(((D112+G112)*O112/100)^2+(J112*(D112+G112)*0.09175)^2),0))</f>
        <v>63</v>
      </c>
      <c r="U112" s="32"/>
    </row>
    <row r="113" customFormat="false" ht="15" hidden="false" customHeight="false" outlineLevel="0" collapsed="false">
      <c r="A113" s="32" t="s">
        <v>230</v>
      </c>
      <c r="B113" s="32" t="s">
        <v>293</v>
      </c>
      <c r="C113" s="32" t="s">
        <v>295</v>
      </c>
      <c r="D113" s="59" t="n">
        <v>434</v>
      </c>
      <c r="E113" s="59" t="n">
        <v>415</v>
      </c>
      <c r="F113" s="68" t="n">
        <f aca="false">IF(E113="","",D113-E113)</f>
        <v>19</v>
      </c>
      <c r="G113" s="59" t="n">
        <v>181</v>
      </c>
      <c r="H113" s="59" t="n">
        <v>216</v>
      </c>
      <c r="I113" s="68" t="n">
        <f aca="false">IF(H113="","",G113-H113)</f>
        <v>-35</v>
      </c>
      <c r="J113" s="40" t="n">
        <f aca="false">IF(OR(D113="",D113+G113=0),"",D113/(D113+G113))</f>
        <v>0.705691056910569</v>
      </c>
      <c r="K113" s="40" t="n">
        <f aca="false">IF(E113="","",E113/(E113+H113))</f>
        <v>0.657686212361331</v>
      </c>
      <c r="L113" s="69" t="n">
        <f aca="false">IF(OR(K113="",J113=""),"",(J113-K113)*100)</f>
        <v>4.80048445492379</v>
      </c>
      <c r="M113" s="36" t="n">
        <v>6.15799736191833</v>
      </c>
      <c r="N113" s="36" t="n">
        <v>1.24618060279038</v>
      </c>
      <c r="O113" s="36" t="n">
        <f aca="false">SQRT(M113^2+N113^2)</f>
        <v>6.28282560669673</v>
      </c>
      <c r="P113" s="40" t="n">
        <f aca="false">IF(J113="","",MAX(0,J113-1.96*O113/100))</f>
        <v>0.582547675019313</v>
      </c>
      <c r="Q113" s="40" t="n">
        <f aca="false">IF(J113="","",MIN(1,J113+1.96*O113/100))</f>
        <v>0.828834438801825</v>
      </c>
      <c r="R113" s="32" t="str">
        <f aca="false">IF(L113="","",IF(ABS(L113)&lt;=O113,"Yes","No"))</f>
        <v>Yes</v>
      </c>
      <c r="S113" s="32" t="str">
        <f aca="false">IF(L113="","",IF(ABS(L113)&lt;=1.96*O113,"Yes","No"))</f>
        <v>Yes</v>
      </c>
      <c r="T113" s="59" t="n">
        <f aca="false">IF(D113="","",ROUND(SQRT(((D113+G113)*O113/100)^2+(J113*(D113+G113)*0.15591)^2),0))</f>
        <v>78</v>
      </c>
      <c r="U113" s="32"/>
    </row>
    <row r="114" customFormat="false" ht="15" hidden="false" customHeight="false" outlineLevel="0" collapsed="false">
      <c r="A114" s="32" t="s">
        <v>230</v>
      </c>
      <c r="B114" s="32" t="s">
        <v>293</v>
      </c>
      <c r="C114" s="32" t="s">
        <v>296</v>
      </c>
      <c r="D114" s="59" t="n">
        <v>431</v>
      </c>
      <c r="E114" s="59" t="n">
        <v>431</v>
      </c>
      <c r="F114" s="68" t="n">
        <f aca="false">IF(E114="","",D114-E114)</f>
        <v>0</v>
      </c>
      <c r="G114" s="59" t="n">
        <v>163</v>
      </c>
      <c r="H114" s="59" t="n">
        <v>182</v>
      </c>
      <c r="I114" s="68" t="n">
        <f aca="false">IF(H114="","",G114-H114)</f>
        <v>-19</v>
      </c>
      <c r="J114" s="40" t="n">
        <f aca="false">IF(OR(D114="",D114+G114=0),"",D114/(D114+G114))</f>
        <v>0.725589225589226</v>
      </c>
      <c r="K114" s="40" t="n">
        <f aca="false">IF(E114="","",E114/(E114+H114))</f>
        <v>0.703099510603589</v>
      </c>
      <c r="L114" s="69" t="n">
        <f aca="false">IF(OR(K114="",J114=""),"",(J114-K114)*100)</f>
        <v>2.24897149856367</v>
      </c>
      <c r="M114" s="36" t="n">
        <v>6.15799736191833</v>
      </c>
      <c r="N114" s="36" t="n">
        <v>1.24618060279038</v>
      </c>
      <c r="O114" s="36" t="n">
        <f aca="false">SQRT(M114^2+N114^2)</f>
        <v>6.28282560669673</v>
      </c>
      <c r="P114" s="40" t="n">
        <f aca="false">IF(J114="","",MAX(0,J114-1.96*O114/100))</f>
        <v>0.60244584369797</v>
      </c>
      <c r="Q114" s="40" t="n">
        <f aca="false">IF(J114="","",MIN(1,J114+1.96*O114/100))</f>
        <v>0.848732607480481</v>
      </c>
      <c r="R114" s="32" t="str">
        <f aca="false">IF(L114="","",IF(ABS(L114)&lt;=O114,"Yes","No"))</f>
        <v>Yes</v>
      </c>
      <c r="S114" s="32" t="str">
        <f aca="false">IF(L114="","",IF(ABS(L114)&lt;=1.96*O114,"Yes","No"))</f>
        <v>Yes</v>
      </c>
      <c r="T114" s="59" t="n">
        <f aca="false">IF(D114="","",ROUND(SQRT(((D114+G114)*O114/100)^2+(J114*(D114+G114)*0.15591)^2),0))</f>
        <v>77</v>
      </c>
      <c r="U114" s="32"/>
    </row>
    <row r="115" customFormat="false" ht="15" hidden="false" customHeight="false" outlineLevel="0" collapsed="false">
      <c r="A115" s="32" t="s">
        <v>230</v>
      </c>
      <c r="B115" s="32" t="s">
        <v>293</v>
      </c>
      <c r="C115" s="32" t="s">
        <v>297</v>
      </c>
      <c r="D115" s="59" t="n">
        <v>469</v>
      </c>
      <c r="E115" s="59" t="n">
        <v>468</v>
      </c>
      <c r="F115" s="68" t="n">
        <f aca="false">IF(E115="","",D115-E115)</f>
        <v>1</v>
      </c>
      <c r="G115" s="59" t="n">
        <v>207</v>
      </c>
      <c r="H115" s="59" t="n">
        <v>214</v>
      </c>
      <c r="I115" s="68" t="n">
        <f aca="false">IF(H115="","",G115-H115)</f>
        <v>-7</v>
      </c>
      <c r="J115" s="40" t="n">
        <f aca="false">IF(OR(D115="",D115+G115=0),"",D115/(D115+G115))</f>
        <v>0.693786982248521</v>
      </c>
      <c r="K115" s="40" t="n">
        <f aca="false">IF(E115="","",E115/(E115+H115))</f>
        <v>0.686217008797654</v>
      </c>
      <c r="L115" s="69" t="n">
        <f aca="false">IF(OR(K115="",J115=""),"",(J115-K115)*100)</f>
        <v>0.756997345086685</v>
      </c>
      <c r="M115" s="36" t="n">
        <v>6.15799736191833</v>
      </c>
      <c r="N115" s="36" t="n">
        <v>1.24618060279038</v>
      </c>
      <c r="O115" s="36" t="n">
        <f aca="false">SQRT(M115^2+N115^2)</f>
        <v>6.28282560669673</v>
      </c>
      <c r="P115" s="40" t="n">
        <f aca="false">IF(J115="","",MAX(0,J115-1.96*O115/100))</f>
        <v>0.570643600357265</v>
      </c>
      <c r="Q115" s="40" t="n">
        <f aca="false">IF(J115="","",MIN(1,J115+1.96*O115/100))</f>
        <v>0.816930364139777</v>
      </c>
      <c r="R115" s="32" t="str">
        <f aca="false">IF(L115="","",IF(ABS(L115)&lt;=O115,"Yes","No"))</f>
        <v>Yes</v>
      </c>
      <c r="S115" s="32" t="str">
        <f aca="false">IF(L115="","",IF(ABS(L115)&lt;=1.96*O115,"Yes","No"))</f>
        <v>Yes</v>
      </c>
      <c r="T115" s="59" t="n">
        <f aca="false">IF(D115="","",ROUND(SQRT(((D115+G115)*O115/100)^2+(J115*(D115+G115)*0.15591)^2),0))</f>
        <v>85</v>
      </c>
      <c r="U115" s="32"/>
    </row>
    <row r="116" customFormat="false" ht="15" hidden="false" customHeight="false" outlineLevel="0" collapsed="false">
      <c r="A116" s="32" t="s">
        <v>230</v>
      </c>
      <c r="B116" s="32" t="s">
        <v>293</v>
      </c>
      <c r="C116" s="32" t="s">
        <v>298</v>
      </c>
      <c r="D116" s="59" t="n">
        <v>760</v>
      </c>
      <c r="E116" s="59" t="n">
        <v>812</v>
      </c>
      <c r="F116" s="68" t="n">
        <f aca="false">IF(E116="","",D116-E116)</f>
        <v>-52</v>
      </c>
      <c r="G116" s="59" t="n">
        <v>395</v>
      </c>
      <c r="H116" s="59" t="n">
        <v>418</v>
      </c>
      <c r="I116" s="68" t="n">
        <f aca="false">IF(H116="","",G116-H116)</f>
        <v>-23</v>
      </c>
      <c r="J116" s="40" t="n">
        <f aca="false">IF(OR(D116="",D116+G116=0),"",D116/(D116+G116))</f>
        <v>0.658008658008658</v>
      </c>
      <c r="K116" s="40" t="n">
        <f aca="false">IF(E116="","",E116/(E116+H116))</f>
        <v>0.660162601626016</v>
      </c>
      <c r="L116" s="69" t="n">
        <f aca="false">IF(OR(K116="",J116=""),"",(J116-K116)*100)</f>
        <v>-0.215394361735821</v>
      </c>
      <c r="M116" s="36" t="n">
        <v>3.92685804996875</v>
      </c>
      <c r="N116" s="36" t="n">
        <v>1.24618060279038</v>
      </c>
      <c r="O116" s="36" t="n">
        <f aca="false">SQRT(M116^2+N116^2)</f>
        <v>4.11985196813858</v>
      </c>
      <c r="P116" s="40" t="n">
        <f aca="false">IF(J116="","",MAX(0,J116-1.96*O116/100))</f>
        <v>0.577259559433142</v>
      </c>
      <c r="Q116" s="40" t="n">
        <f aca="false">IF(J116="","",MIN(1,J116+1.96*O116/100))</f>
        <v>0.738757756584174</v>
      </c>
      <c r="R116" s="32" t="str">
        <f aca="false">IF(L116="","",IF(ABS(L116)&lt;=O116,"Yes","No"))</f>
        <v>Yes</v>
      </c>
      <c r="S116" s="32" t="str">
        <f aca="false">IF(L116="","",IF(ABS(L116)&lt;=1.96*O116,"Yes","No"))</f>
        <v>Yes</v>
      </c>
      <c r="T116" s="59" t="n">
        <f aca="false">IF(D116="","",ROUND(SQRT(((D116+G116)*O116/100)^2+(J116*(D116+G116)*0.09175)^2),0))</f>
        <v>84</v>
      </c>
      <c r="U116" s="32"/>
    </row>
    <row r="117" customFormat="false" ht="15" hidden="false" customHeight="false" outlineLevel="0" collapsed="false">
      <c r="A117" s="32" t="s">
        <v>230</v>
      </c>
      <c r="B117" s="32" t="s">
        <v>293</v>
      </c>
      <c r="C117" s="32" t="s">
        <v>299</v>
      </c>
      <c r="D117" s="59" t="n">
        <v>501</v>
      </c>
      <c r="E117" s="59" t="n">
        <v>499</v>
      </c>
      <c r="F117" s="68" t="n">
        <f aca="false">IF(E117="","",D117-E117)</f>
        <v>2</v>
      </c>
      <c r="G117" s="59" t="n">
        <v>285</v>
      </c>
      <c r="H117" s="59" t="n">
        <v>308</v>
      </c>
      <c r="I117" s="68" t="n">
        <f aca="false">IF(H117="","",G117-H117)</f>
        <v>-23</v>
      </c>
      <c r="J117" s="40" t="n">
        <f aca="false">IF(OR(D117="",D117+G117=0),"",D117/(D117+G117))</f>
        <v>0.637404580152672</v>
      </c>
      <c r="K117" s="40" t="n">
        <f aca="false">IF(E117="","",E117/(E117+H117))</f>
        <v>0.618339529120198</v>
      </c>
      <c r="L117" s="69" t="n">
        <f aca="false">IF(OR(K117="",J117=""),"",(J117-K117)*100)</f>
        <v>1.90650510324735</v>
      </c>
      <c r="M117" s="36" t="n">
        <v>3.92685804996875</v>
      </c>
      <c r="N117" s="36" t="n">
        <v>1.24618060279038</v>
      </c>
      <c r="O117" s="36" t="n">
        <f aca="false">SQRT(M117^2+N117^2)</f>
        <v>4.11985196813858</v>
      </c>
      <c r="P117" s="40" t="n">
        <f aca="false">IF(J117="","",MAX(0,J117-1.96*O117/100))</f>
        <v>0.556655481577156</v>
      </c>
      <c r="Q117" s="40" t="n">
        <f aca="false">IF(J117="","",MIN(1,J117+1.96*O117/100))</f>
        <v>0.718153678728188</v>
      </c>
      <c r="R117" s="32" t="str">
        <f aca="false">IF(L117="","",IF(ABS(L117)&lt;=O117,"Yes","No"))</f>
        <v>Yes</v>
      </c>
      <c r="S117" s="32" t="str">
        <f aca="false">IF(L117="","",IF(ABS(L117)&lt;=1.96*O117,"Yes","No"))</f>
        <v>Yes</v>
      </c>
      <c r="T117" s="59" t="n">
        <f aca="false">IF(D117="","",ROUND(SQRT(((D117+G117)*O117/100)^2+(J117*(D117+G117)*0.09175)^2),0))</f>
        <v>56</v>
      </c>
      <c r="U117" s="32"/>
    </row>
    <row r="118" customFormat="false" ht="15" hidden="false" customHeight="false" outlineLevel="0" collapsed="false">
      <c r="A118" s="32" t="s">
        <v>230</v>
      </c>
      <c r="B118" s="32" t="s">
        <v>293</v>
      </c>
      <c r="C118" s="32" t="s">
        <v>300</v>
      </c>
      <c r="D118" s="59" t="n">
        <v>590</v>
      </c>
      <c r="E118" s="59" t="n">
        <v>596</v>
      </c>
      <c r="F118" s="68" t="n">
        <f aca="false">IF(E118="","",D118-E118)</f>
        <v>-6</v>
      </c>
      <c r="G118" s="59" t="n">
        <v>402</v>
      </c>
      <c r="H118" s="59" t="n">
        <v>436</v>
      </c>
      <c r="I118" s="68" t="n">
        <f aca="false">IF(H118="","",G118-H118)</f>
        <v>-34</v>
      </c>
      <c r="J118" s="40" t="n">
        <f aca="false">IF(OR(D118="",D118+G118=0),"",D118/(D118+G118))</f>
        <v>0.594758064516129</v>
      </c>
      <c r="K118" s="40" t="n">
        <f aca="false">IF(E118="","",E118/(E118+H118))</f>
        <v>0.577519379844961</v>
      </c>
      <c r="L118" s="69" t="n">
        <f aca="false">IF(OR(K118="",J118=""),"",(J118-K118)*100)</f>
        <v>1.72386846711677</v>
      </c>
      <c r="M118" s="36" t="n">
        <v>3.92685804996875</v>
      </c>
      <c r="N118" s="36" t="n">
        <v>1.24618060279038</v>
      </c>
      <c r="O118" s="36" t="n">
        <f aca="false">SQRT(M118^2+N118^2)</f>
        <v>4.11985196813858</v>
      </c>
      <c r="P118" s="40" t="n">
        <f aca="false">IF(J118="","",MAX(0,J118-1.96*O118/100))</f>
        <v>0.514008965940613</v>
      </c>
      <c r="Q118" s="40" t="n">
        <f aca="false">IF(J118="","",MIN(1,J118+1.96*O118/100))</f>
        <v>0.675507163091645</v>
      </c>
      <c r="R118" s="32" t="str">
        <f aca="false">IF(L118="","",IF(ABS(L118)&lt;=O118,"Yes","No"))</f>
        <v>Yes</v>
      </c>
      <c r="S118" s="32" t="str">
        <f aca="false">IF(L118="","",IF(ABS(L118)&lt;=1.96*O118,"Yes","No"))</f>
        <v>Yes</v>
      </c>
      <c r="T118" s="59" t="n">
        <f aca="false">IF(D118="","",ROUND(SQRT(((D118+G118)*O118/100)^2+(J118*(D118+G118)*0.09175)^2),0))</f>
        <v>68</v>
      </c>
      <c r="U118" s="32"/>
    </row>
    <row r="119" customFormat="false" ht="15" hidden="false" customHeight="false" outlineLevel="0" collapsed="false">
      <c r="A119" s="32" t="s">
        <v>230</v>
      </c>
      <c r="B119" s="32" t="s">
        <v>293</v>
      </c>
      <c r="C119" s="32" t="s">
        <v>301</v>
      </c>
      <c r="D119" s="59" t="n">
        <v>691</v>
      </c>
      <c r="E119" s="59" t="n">
        <v>646</v>
      </c>
      <c r="F119" s="68" t="n">
        <f aca="false">IF(E119="","",D119-E119)</f>
        <v>45</v>
      </c>
      <c r="G119" s="59" t="n">
        <v>430</v>
      </c>
      <c r="H119" s="59" t="n">
        <v>453</v>
      </c>
      <c r="I119" s="68" t="n">
        <f aca="false">IF(H119="","",G119-H119)</f>
        <v>-23</v>
      </c>
      <c r="J119" s="40" t="n">
        <f aca="false">IF(OR(D119="",D119+G119=0),"",D119/(D119+G119))</f>
        <v>0.616413916146298</v>
      </c>
      <c r="K119" s="40" t="n">
        <f aca="false">IF(E119="","",E119/(E119+H119))</f>
        <v>0.587807097361238</v>
      </c>
      <c r="L119" s="69" t="n">
        <f aca="false">IF(OR(K119="",J119=""),"",(J119-K119)*100)</f>
        <v>2.86068187850604</v>
      </c>
      <c r="M119" s="36" t="n">
        <v>3.92685804996875</v>
      </c>
      <c r="N119" s="36" t="n">
        <v>1.24618060279038</v>
      </c>
      <c r="O119" s="36" t="n">
        <f aca="false">SQRT(M119^2+N119^2)</f>
        <v>4.11985196813858</v>
      </c>
      <c r="P119" s="40" t="n">
        <f aca="false">IF(J119="","",MAX(0,J119-1.96*O119/100))</f>
        <v>0.535664817570782</v>
      </c>
      <c r="Q119" s="40" t="n">
        <f aca="false">IF(J119="","",MIN(1,J119+1.96*O119/100))</f>
        <v>0.697163014721814</v>
      </c>
      <c r="R119" s="32" t="str">
        <f aca="false">IF(L119="","",IF(ABS(L119)&lt;=O119,"Yes","No"))</f>
        <v>Yes</v>
      </c>
      <c r="S119" s="32" t="str">
        <f aca="false">IF(L119="","",IF(ABS(L119)&lt;=1.96*O119,"Yes","No"))</f>
        <v>Yes</v>
      </c>
      <c r="T119" s="59" t="n">
        <f aca="false">IF(D119="","",ROUND(SQRT(((D119+G119)*O119/100)^2+(J119*(D119+G119)*0.09175)^2),0))</f>
        <v>78</v>
      </c>
      <c r="U119" s="32"/>
    </row>
    <row r="120" customFormat="false" ht="15" hidden="false" customHeight="false" outlineLevel="0" collapsed="false">
      <c r="A120" s="32" t="s">
        <v>230</v>
      </c>
      <c r="B120" s="32" t="s">
        <v>293</v>
      </c>
      <c r="C120" s="32" t="s">
        <v>302</v>
      </c>
      <c r="D120" s="59" t="n">
        <v>543</v>
      </c>
      <c r="E120" s="59" t="n">
        <v>534</v>
      </c>
      <c r="F120" s="68" t="n">
        <f aca="false">IF(E120="","",D120-E120)</f>
        <v>9</v>
      </c>
      <c r="G120" s="59" t="n">
        <v>291</v>
      </c>
      <c r="H120" s="59" t="n">
        <v>314</v>
      </c>
      <c r="I120" s="68" t="n">
        <f aca="false">IF(H120="","",G120-H120)</f>
        <v>-23</v>
      </c>
      <c r="J120" s="40" t="n">
        <f aca="false">IF(OR(D120="",D120+G120=0),"",D120/(D120+G120))</f>
        <v>0.651079136690647</v>
      </c>
      <c r="K120" s="40" t="n">
        <f aca="false">IF(E120="","",E120/(E120+H120))</f>
        <v>0.629716981132076</v>
      </c>
      <c r="L120" s="69" t="n">
        <f aca="false">IF(OR(K120="",J120=""),"",(J120-K120)*100)</f>
        <v>2.13621555585719</v>
      </c>
      <c r="M120" s="36" t="n">
        <v>3.92685804996875</v>
      </c>
      <c r="N120" s="36" t="n">
        <v>1.24618060279038</v>
      </c>
      <c r="O120" s="36" t="n">
        <f aca="false">SQRT(M120^2+N120^2)</f>
        <v>4.11985196813858</v>
      </c>
      <c r="P120" s="40" t="n">
        <f aca="false">IF(J120="","",MAX(0,J120-1.96*O120/100))</f>
        <v>0.570330038115131</v>
      </c>
      <c r="Q120" s="40" t="n">
        <f aca="false">IF(J120="","",MIN(1,J120+1.96*O120/100))</f>
        <v>0.731828235266164</v>
      </c>
      <c r="R120" s="32" t="str">
        <f aca="false">IF(L120="","",IF(ABS(L120)&lt;=O120,"Yes","No"))</f>
        <v>Yes</v>
      </c>
      <c r="S120" s="32" t="str">
        <f aca="false">IF(L120="","",IF(ABS(L120)&lt;=1.96*O120,"Yes","No"))</f>
        <v>Yes</v>
      </c>
      <c r="T120" s="59" t="n">
        <f aca="false">IF(D120="","",ROUND(SQRT(((D120+G120)*O120/100)^2+(J120*(D120+G120)*0.09175)^2),0))</f>
        <v>61</v>
      </c>
      <c r="U120" s="32"/>
    </row>
    <row r="121" customFormat="false" ht="15" hidden="false" customHeight="false" outlineLevel="0" collapsed="false">
      <c r="A121" s="32" t="s">
        <v>230</v>
      </c>
      <c r="B121" s="32" t="s">
        <v>293</v>
      </c>
      <c r="C121" s="32" t="s">
        <v>303</v>
      </c>
      <c r="D121" s="59" t="n">
        <v>434</v>
      </c>
      <c r="E121" s="59" t="n">
        <v>393</v>
      </c>
      <c r="F121" s="68" t="n">
        <f aca="false">IF(E121="","",D121-E121)</f>
        <v>41</v>
      </c>
      <c r="G121" s="59" t="n">
        <v>311</v>
      </c>
      <c r="H121" s="59" t="n">
        <v>318</v>
      </c>
      <c r="I121" s="68" t="n">
        <f aca="false">IF(H121="","",G121-H121)</f>
        <v>-7</v>
      </c>
      <c r="J121" s="40" t="n">
        <f aca="false">IF(OR(D121="",D121+G121=0),"",D121/(D121+G121))</f>
        <v>0.58255033557047</v>
      </c>
      <c r="K121" s="40" t="n">
        <f aca="false">IF(E121="","",E121/(E121+H121))</f>
        <v>0.552742616033755</v>
      </c>
      <c r="L121" s="69" t="n">
        <f aca="false">IF(OR(K121="",J121=""),"",(J121-K121)*100)</f>
        <v>2.98077195367145</v>
      </c>
      <c r="M121" s="36" t="n">
        <v>3.92685804996875</v>
      </c>
      <c r="N121" s="36" t="n">
        <v>1.24618060279038</v>
      </c>
      <c r="O121" s="36" t="n">
        <f aca="false">SQRT(M121^2+N121^2)</f>
        <v>4.11985196813858</v>
      </c>
      <c r="P121" s="40" t="n">
        <f aca="false">IF(J121="","",MAX(0,J121-1.96*O121/100))</f>
        <v>0.501801236994954</v>
      </c>
      <c r="Q121" s="40" t="n">
        <f aca="false">IF(J121="","",MIN(1,J121+1.96*O121/100))</f>
        <v>0.663299434145986</v>
      </c>
      <c r="R121" s="32" t="str">
        <f aca="false">IF(L121="","",IF(ABS(L121)&lt;=O121,"Yes","No"))</f>
        <v>Yes</v>
      </c>
      <c r="S121" s="32" t="str">
        <f aca="false">IF(L121="","",IF(ABS(L121)&lt;=1.96*O121,"Yes","No"))</f>
        <v>Yes</v>
      </c>
      <c r="T121" s="59" t="n">
        <f aca="false">IF(D121="","",ROUND(SQRT(((D121+G121)*O121/100)^2+(J121*(D121+G121)*0.09175)^2),0))</f>
        <v>50</v>
      </c>
      <c r="U121" s="32"/>
    </row>
    <row r="122" customFormat="false" ht="15" hidden="false" customHeight="false" outlineLevel="0" collapsed="false">
      <c r="A122" s="32" t="s">
        <v>230</v>
      </c>
      <c r="B122" s="32" t="s">
        <v>293</v>
      </c>
      <c r="C122" s="32" t="s">
        <v>304</v>
      </c>
      <c r="D122" s="59" t="n">
        <v>561</v>
      </c>
      <c r="E122" s="59" t="n">
        <v>563</v>
      </c>
      <c r="F122" s="68" t="n">
        <f aca="false">IF(E122="","",D122-E122)</f>
        <v>-2</v>
      </c>
      <c r="G122" s="59" t="n">
        <v>314</v>
      </c>
      <c r="H122" s="59" t="n">
        <v>322</v>
      </c>
      <c r="I122" s="68" t="n">
        <f aca="false">IF(H122="","",G122-H122)</f>
        <v>-8</v>
      </c>
      <c r="J122" s="40" t="n">
        <f aca="false">IF(OR(D122="",D122+G122=0),"",D122/(D122+G122))</f>
        <v>0.641142857142857</v>
      </c>
      <c r="K122" s="40" t="n">
        <f aca="false">IF(E122="","",E122/(E122+H122))</f>
        <v>0.636158192090396</v>
      </c>
      <c r="L122" s="69" t="n">
        <f aca="false">IF(OR(K122="",J122=""),"",(J122-K122)*100)</f>
        <v>0.498466505246165</v>
      </c>
      <c r="M122" s="36" t="n">
        <v>3.92685804996875</v>
      </c>
      <c r="N122" s="36" t="n">
        <v>1.24618060279038</v>
      </c>
      <c r="O122" s="36" t="n">
        <f aca="false">SQRT(M122^2+N122^2)</f>
        <v>4.11985196813858</v>
      </c>
      <c r="P122" s="40" t="n">
        <f aca="false">IF(J122="","",MAX(0,J122-1.96*O122/100))</f>
        <v>0.560393758567341</v>
      </c>
      <c r="Q122" s="40" t="n">
        <f aca="false">IF(J122="","",MIN(1,J122+1.96*O122/100))</f>
        <v>0.721891955718373</v>
      </c>
      <c r="R122" s="32" t="str">
        <f aca="false">IF(L122="","",IF(ABS(L122)&lt;=O122,"Yes","No"))</f>
        <v>Yes</v>
      </c>
      <c r="S122" s="32" t="str">
        <f aca="false">IF(L122="","",IF(ABS(L122)&lt;=1.96*O122,"Yes","No"))</f>
        <v>Yes</v>
      </c>
      <c r="T122" s="59" t="n">
        <f aca="false">IF(D122="","",ROUND(SQRT(((D122+G122)*O122/100)^2+(J122*(D122+G122)*0.09175)^2),0))</f>
        <v>63</v>
      </c>
      <c r="U122" s="32"/>
    </row>
    <row r="123" customFormat="false" ht="15" hidden="false" customHeight="false" outlineLevel="0" collapsed="false">
      <c r="A123" s="32" t="s">
        <v>230</v>
      </c>
      <c r="B123" s="32" t="s">
        <v>293</v>
      </c>
      <c r="C123" s="32" t="s">
        <v>305</v>
      </c>
      <c r="D123" s="59" t="n">
        <v>535</v>
      </c>
      <c r="E123" s="59" t="n">
        <v>534</v>
      </c>
      <c r="F123" s="68" t="n">
        <f aca="false">IF(E123="","",D123-E123)</f>
        <v>1</v>
      </c>
      <c r="G123" s="59" t="n">
        <v>350</v>
      </c>
      <c r="H123" s="59" t="n">
        <v>376</v>
      </c>
      <c r="I123" s="68" t="n">
        <f aca="false">IF(H123="","",G123-H123)</f>
        <v>-26</v>
      </c>
      <c r="J123" s="40" t="n">
        <f aca="false">IF(OR(D123="",D123+G123=0),"",D123/(D123+G123))</f>
        <v>0.604519774011299</v>
      </c>
      <c r="K123" s="40" t="n">
        <f aca="false">IF(E123="","",E123/(E123+H123))</f>
        <v>0.586813186813187</v>
      </c>
      <c r="L123" s="69" t="n">
        <f aca="false">IF(OR(K123="",J123=""),"",(J123-K123)*100)</f>
        <v>1.77065871981126</v>
      </c>
      <c r="M123" s="36" t="n">
        <v>3.92685804996875</v>
      </c>
      <c r="N123" s="36" t="n">
        <v>1.24618060279038</v>
      </c>
      <c r="O123" s="36" t="n">
        <f aca="false">SQRT(M123^2+N123^2)</f>
        <v>4.11985196813858</v>
      </c>
      <c r="P123" s="40" t="n">
        <f aca="false">IF(J123="","",MAX(0,J123-1.96*O123/100))</f>
        <v>0.523770675435783</v>
      </c>
      <c r="Q123" s="40" t="n">
        <f aca="false">IF(J123="","",MIN(1,J123+1.96*O123/100))</f>
        <v>0.685268872586816</v>
      </c>
      <c r="R123" s="32" t="str">
        <f aca="false">IF(L123="","",IF(ABS(L123)&lt;=O123,"Yes","No"))</f>
        <v>Yes</v>
      </c>
      <c r="S123" s="32" t="str">
        <f aca="false">IF(L123="","",IF(ABS(L123)&lt;=1.96*O123,"Yes","No"))</f>
        <v>Yes</v>
      </c>
      <c r="T123" s="59" t="n">
        <f aca="false">IF(D123="","",ROUND(SQRT(((D123+G123)*O123/100)^2+(J123*(D123+G123)*0.09175)^2),0))</f>
        <v>61</v>
      </c>
      <c r="U123" s="32"/>
    </row>
    <row r="124" customFormat="false" ht="15" hidden="false" customHeight="false" outlineLevel="0" collapsed="false">
      <c r="A124" s="32" t="s">
        <v>230</v>
      </c>
      <c r="B124" s="32" t="s">
        <v>306</v>
      </c>
      <c r="C124" s="32" t="s">
        <v>307</v>
      </c>
      <c r="D124" s="59" t="n">
        <v>625</v>
      </c>
      <c r="E124" s="59" t="n">
        <v>553</v>
      </c>
      <c r="F124" s="68" t="n">
        <f aca="false">IF(E124="","",D124-E124)</f>
        <v>72</v>
      </c>
      <c r="G124" s="59" t="n">
        <v>396</v>
      </c>
      <c r="H124" s="59" t="n">
        <v>418</v>
      </c>
      <c r="I124" s="68" t="n">
        <f aca="false">IF(H124="","",G124-H124)</f>
        <v>-22</v>
      </c>
      <c r="J124" s="40" t="n">
        <f aca="false">IF(OR(D124="",D124+G124=0),"",D124/(D124+G124))</f>
        <v>0.612144955925563</v>
      </c>
      <c r="K124" s="40" t="n">
        <f aca="false">IF(E124="","",E124/(E124+H124))</f>
        <v>0.56951596292482</v>
      </c>
      <c r="L124" s="69" t="n">
        <f aca="false">IF(OR(K124="",J124=""),"",(J124-K124)*100)</f>
        <v>4.26289930007434</v>
      </c>
      <c r="M124" s="36" t="n">
        <v>3.92685804996875</v>
      </c>
      <c r="N124" s="36" t="n">
        <v>1.24618060279038</v>
      </c>
      <c r="O124" s="36" t="n">
        <f aca="false">SQRT(M124^2+N124^2)</f>
        <v>4.11985196813858</v>
      </c>
      <c r="P124" s="40" t="n">
        <f aca="false">IF(J124="","",MAX(0,J124-1.96*O124/100))</f>
        <v>0.531395857350047</v>
      </c>
      <c r="Q124" s="40" t="n">
        <f aca="false">IF(J124="","",MIN(1,J124+1.96*O124/100))</f>
        <v>0.692894054501079</v>
      </c>
      <c r="R124" s="32" t="str">
        <f aca="false">IF(L124="","",IF(ABS(L124)&lt;=O124,"Yes","No"))</f>
        <v>No</v>
      </c>
      <c r="S124" s="32" t="str">
        <f aca="false">IF(L124="","",IF(ABS(L124)&lt;=1.96*O124,"Yes","No"))</f>
        <v>Yes</v>
      </c>
      <c r="T124" s="59" t="n">
        <f aca="false">IF(D124="","",ROUND(SQRT(((D124+G124)*O124/100)^2+(J124*(D124+G124)*0.09175)^2),0))</f>
        <v>71</v>
      </c>
      <c r="U124" s="32"/>
    </row>
    <row r="125" customFormat="false" ht="15" hidden="false" customHeight="false" outlineLevel="0" collapsed="false">
      <c r="A125" s="32" t="s">
        <v>230</v>
      </c>
      <c r="B125" s="32" t="s">
        <v>306</v>
      </c>
      <c r="C125" s="32" t="s">
        <v>308</v>
      </c>
      <c r="D125" s="59" t="n">
        <v>480</v>
      </c>
      <c r="E125" s="59" t="n">
        <v>491</v>
      </c>
      <c r="F125" s="68" t="n">
        <f aca="false">IF(E125="","",D125-E125)</f>
        <v>-11</v>
      </c>
      <c r="G125" s="59" t="n">
        <v>482</v>
      </c>
      <c r="H125" s="59" t="n">
        <v>541</v>
      </c>
      <c r="I125" s="68" t="n">
        <f aca="false">IF(H125="","",G125-H125)</f>
        <v>-59</v>
      </c>
      <c r="J125" s="40" t="n">
        <f aca="false">IF(OR(D125="",D125+G125=0),"",D125/(D125+G125))</f>
        <v>0.498960498960499</v>
      </c>
      <c r="K125" s="40" t="n">
        <f aca="false">IF(E125="","",E125/(E125+H125))</f>
        <v>0.47577519379845</v>
      </c>
      <c r="L125" s="69" t="n">
        <f aca="false">IF(OR(K125="",J125=""),"",(J125-K125)*100)</f>
        <v>2.31853051620494</v>
      </c>
      <c r="M125" s="36" t="n">
        <v>3.92685804996875</v>
      </c>
      <c r="N125" s="36" t="n">
        <v>1.24618060279038</v>
      </c>
      <c r="O125" s="36" t="n">
        <f aca="false">SQRT(M125^2+N125^2)</f>
        <v>4.11985196813858</v>
      </c>
      <c r="P125" s="40" t="n">
        <f aca="false">IF(J125="","",MAX(0,J125-1.96*O125/100))</f>
        <v>0.418211400384983</v>
      </c>
      <c r="Q125" s="40" t="n">
        <f aca="false">IF(J125="","",MIN(1,J125+1.96*O125/100))</f>
        <v>0.579709597536015</v>
      </c>
      <c r="R125" s="32" t="str">
        <f aca="false">IF(L125="","",IF(ABS(L125)&lt;=O125,"Yes","No"))</f>
        <v>Yes</v>
      </c>
      <c r="S125" s="32" t="str">
        <f aca="false">IF(L125="","",IF(ABS(L125)&lt;=1.96*O125,"Yes","No"))</f>
        <v>Yes</v>
      </c>
      <c r="T125" s="59" t="n">
        <f aca="false">IF(D125="","",ROUND(SQRT(((D125+G125)*O125/100)^2+(J125*(D125+G125)*0.09175)^2),0))</f>
        <v>59</v>
      </c>
      <c r="U125" s="32"/>
    </row>
    <row r="126" customFormat="false" ht="15" hidden="false" customHeight="false" outlineLevel="0" collapsed="false">
      <c r="A126" s="32" t="s">
        <v>230</v>
      </c>
      <c r="B126" s="32" t="s">
        <v>306</v>
      </c>
      <c r="C126" s="32" t="s">
        <v>309</v>
      </c>
      <c r="D126" s="59" t="n">
        <v>603</v>
      </c>
      <c r="E126" s="59" t="n">
        <v>538</v>
      </c>
      <c r="F126" s="68" t="n">
        <f aca="false">IF(E126="","",D126-E126)</f>
        <v>65</v>
      </c>
      <c r="G126" s="59" t="n">
        <v>455</v>
      </c>
      <c r="H126" s="59" t="n">
        <v>539</v>
      </c>
      <c r="I126" s="68" t="n">
        <f aca="false">IF(H126="","",G126-H126)</f>
        <v>-84</v>
      </c>
      <c r="J126" s="40" t="n">
        <f aca="false">IF(OR(D126="",D126+G126=0),"",D126/(D126+G126))</f>
        <v>0.569943289224953</v>
      </c>
      <c r="K126" s="40" t="n">
        <f aca="false">IF(E126="","",E126/(E126+H126))</f>
        <v>0.499535747446611</v>
      </c>
      <c r="L126" s="69" t="n">
        <f aca="false">IF(OR(K126="",J126=""),"",(J126-K126)*100)</f>
        <v>7.04075417783418</v>
      </c>
      <c r="M126" s="36" t="n">
        <v>3.92685804996875</v>
      </c>
      <c r="N126" s="36" t="n">
        <v>1.24618060279038</v>
      </c>
      <c r="O126" s="36" t="n">
        <f aca="false">SQRT(M126^2+N126^2)</f>
        <v>4.11985196813858</v>
      </c>
      <c r="P126" s="40" t="n">
        <f aca="false">IF(J126="","",MAX(0,J126-1.96*O126/100))</f>
        <v>0.489194190649437</v>
      </c>
      <c r="Q126" s="40" t="n">
        <f aca="false">IF(J126="","",MIN(1,J126+1.96*O126/100))</f>
        <v>0.650692387800469</v>
      </c>
      <c r="R126" s="32" t="str">
        <f aca="false">IF(L126="","",IF(ABS(L126)&lt;=O126,"Yes","No"))</f>
        <v>No</v>
      </c>
      <c r="S126" s="32" t="str">
        <f aca="false">IF(L126="","",IF(ABS(L126)&lt;=1.96*O126,"Yes","No"))</f>
        <v>Yes</v>
      </c>
      <c r="T126" s="59" t="n">
        <f aca="false">IF(D126="","",ROUND(SQRT(((D126+G126)*O126/100)^2+(J126*(D126+G126)*0.09175)^2),0))</f>
        <v>70</v>
      </c>
      <c r="U126" s="32"/>
    </row>
    <row r="127" customFormat="false" ht="15" hidden="false" customHeight="false" outlineLevel="0" collapsed="false">
      <c r="A127" s="32" t="s">
        <v>230</v>
      </c>
      <c r="B127" s="32" t="s">
        <v>310</v>
      </c>
      <c r="C127" s="32" t="s">
        <v>310</v>
      </c>
      <c r="D127" s="59" t="n">
        <v>758</v>
      </c>
      <c r="E127" s="59" t="n">
        <v>704</v>
      </c>
      <c r="F127" s="68" t="n">
        <f aca="false">IF(E127="","",D127-E127)</f>
        <v>54</v>
      </c>
      <c r="G127" s="59" t="n">
        <v>707</v>
      </c>
      <c r="H127" s="59" t="n">
        <v>792</v>
      </c>
      <c r="I127" s="68" t="n">
        <f aca="false">IF(H127="","",G127-H127)</f>
        <v>-85</v>
      </c>
      <c r="J127" s="40" t="n">
        <f aca="false">IF(OR(D127="",D127+G127=0),"",D127/(D127+G127))</f>
        <v>0.51740614334471</v>
      </c>
      <c r="K127" s="40" t="n">
        <f aca="false">IF(E127="","",E127/(E127+H127))</f>
        <v>0.470588235294118</v>
      </c>
      <c r="L127" s="69" t="n">
        <f aca="false">IF(OR(K127="",J127=""),"",(J127-K127)*100)</f>
        <v>4.68179080505923</v>
      </c>
      <c r="M127" s="36" t="n">
        <v>3.11756991065829</v>
      </c>
      <c r="N127" s="36" t="n">
        <v>1.24618060279038</v>
      </c>
      <c r="O127" s="36" t="n">
        <f aca="false">SQRT(M127^2+N127^2)</f>
        <v>3.3574109433629</v>
      </c>
      <c r="P127" s="40" t="n">
        <f aca="false">IF(J127="","",MAX(0,J127-1.96*O127/100))</f>
        <v>0.451600888854797</v>
      </c>
      <c r="Q127" s="40" t="n">
        <f aca="false">IF(J127="","",MIN(1,J127+1.96*O127/100))</f>
        <v>0.583211397834623</v>
      </c>
      <c r="R127" s="32" t="str">
        <f aca="false">IF(L127="","",IF(ABS(L127)&lt;=O127,"Yes","No"))</f>
        <v>No</v>
      </c>
      <c r="S127" s="32" t="str">
        <f aca="false">IF(L127="","",IF(ABS(L127)&lt;=1.96*O127,"Yes","No"))</f>
        <v>Yes</v>
      </c>
      <c r="T127" s="59" t="n">
        <f aca="false">IF(D127="","",ROUND(SQRT(((D127+G127)*O127/100)^2+(J127*(D127+G127)*0.08345)^2),0))</f>
        <v>80</v>
      </c>
      <c r="U127" s="32"/>
    </row>
    <row r="128" customFormat="false" ht="15" hidden="false" customHeight="false" outlineLevel="0" collapsed="false">
      <c r="A128" s="32" t="s">
        <v>230</v>
      </c>
      <c r="B128" s="32" t="s">
        <v>311</v>
      </c>
      <c r="C128" s="32" t="s">
        <v>312</v>
      </c>
      <c r="D128" s="59" t="n">
        <v>410</v>
      </c>
      <c r="E128" s="59" t="n">
        <v>389</v>
      </c>
      <c r="F128" s="68" t="n">
        <f aca="false">IF(E128="","",D128-E128)</f>
        <v>21</v>
      </c>
      <c r="G128" s="59" t="n">
        <v>326</v>
      </c>
      <c r="H128" s="59" t="n">
        <v>397</v>
      </c>
      <c r="I128" s="68" t="n">
        <f aca="false">IF(H128="","",G128-H128)</f>
        <v>-71</v>
      </c>
      <c r="J128" s="40" t="n">
        <f aca="false">IF(OR(D128="",D128+G128=0),"",D128/(D128+G128))</f>
        <v>0.557065217391304</v>
      </c>
      <c r="K128" s="40" t="n">
        <f aca="false">IF(E128="","",E128/(E128+H128))</f>
        <v>0.494910941475827</v>
      </c>
      <c r="L128" s="69" t="n">
        <f aca="false">IF(OR(K128="",J128=""),"",(J128-K128)*100)</f>
        <v>6.21542759154773</v>
      </c>
      <c r="M128" s="36" t="n">
        <v>6.15799736191833</v>
      </c>
      <c r="N128" s="36" t="n">
        <v>1.24618060279038</v>
      </c>
      <c r="O128" s="36" t="n">
        <f aca="false">SQRT(M128^2+N128^2)</f>
        <v>6.28282560669673</v>
      </c>
      <c r="P128" s="40" t="n">
        <f aca="false">IF(J128="","",MAX(0,J128-1.96*O128/100))</f>
        <v>0.433921835500049</v>
      </c>
      <c r="Q128" s="40" t="n">
        <f aca="false">IF(J128="","",MIN(1,J128+1.96*O128/100))</f>
        <v>0.68020859928256</v>
      </c>
      <c r="R128" s="32" t="str">
        <f aca="false">IF(L128="","",IF(ABS(L128)&lt;=O128,"Yes","No"))</f>
        <v>Yes</v>
      </c>
      <c r="S128" s="32" t="str">
        <f aca="false">IF(L128="","",IF(ABS(L128)&lt;=1.96*O128,"Yes","No"))</f>
        <v>Yes</v>
      </c>
      <c r="T128" s="59" t="n">
        <f aca="false">IF(D128="","",ROUND(SQRT(((D128+G128)*O128/100)^2+(J128*(D128+G128)*0.15591)^2),0))</f>
        <v>79</v>
      </c>
      <c r="U128" s="32"/>
    </row>
    <row r="129" customFormat="false" ht="15" hidden="false" customHeight="false" outlineLevel="0" collapsed="false">
      <c r="A129" s="32" t="s">
        <v>230</v>
      </c>
      <c r="B129" s="32" t="s">
        <v>311</v>
      </c>
      <c r="C129" s="32" t="s">
        <v>313</v>
      </c>
      <c r="D129" s="59" t="n">
        <v>534</v>
      </c>
      <c r="E129" s="59" t="n">
        <v>490</v>
      </c>
      <c r="F129" s="68" t="n">
        <f aca="false">IF(E129="","",D129-E129)</f>
        <v>44</v>
      </c>
      <c r="G129" s="59" t="n">
        <v>440</v>
      </c>
      <c r="H129" s="59" t="n">
        <v>474</v>
      </c>
      <c r="I129" s="68" t="n">
        <f aca="false">IF(H129="","",G129-H129)</f>
        <v>-34</v>
      </c>
      <c r="J129" s="40" t="n">
        <f aca="false">IF(OR(D129="",D129+G129=0),"",D129/(D129+G129))</f>
        <v>0.548254620123203</v>
      </c>
      <c r="K129" s="40" t="n">
        <f aca="false">IF(E129="","",E129/(E129+H129))</f>
        <v>0.508298755186722</v>
      </c>
      <c r="L129" s="69" t="n">
        <f aca="false">IF(OR(K129="",J129=""),"",(J129-K129)*100)</f>
        <v>3.99558649364813</v>
      </c>
      <c r="M129" s="36" t="n">
        <v>3.92685804996875</v>
      </c>
      <c r="N129" s="36" t="n">
        <v>1.24618060279038</v>
      </c>
      <c r="O129" s="36" t="n">
        <f aca="false">SQRT(M129^2+N129^2)</f>
        <v>4.11985196813858</v>
      </c>
      <c r="P129" s="40" t="n">
        <f aca="false">IF(J129="","",MAX(0,J129-1.96*O129/100))</f>
        <v>0.467505521547687</v>
      </c>
      <c r="Q129" s="40" t="n">
        <f aca="false">IF(J129="","",MIN(1,J129+1.96*O129/100))</f>
        <v>0.629003718698719</v>
      </c>
      <c r="R129" s="32" t="str">
        <f aca="false">IF(L129="","",IF(ABS(L129)&lt;=O129,"Yes","No"))</f>
        <v>Yes</v>
      </c>
      <c r="S129" s="32" t="str">
        <f aca="false">IF(L129="","",IF(ABS(L129)&lt;=1.96*O129,"Yes","No"))</f>
        <v>Yes</v>
      </c>
      <c r="T129" s="59" t="n">
        <f aca="false">IF(D129="","",ROUND(SQRT(((D129+G129)*O129/100)^2+(J129*(D129+G129)*0.09175)^2),0))</f>
        <v>63</v>
      </c>
      <c r="U129" s="32"/>
    </row>
    <row r="130" customFormat="false" ht="15" hidden="false" customHeight="false" outlineLevel="0" collapsed="false">
      <c r="A130" s="32" t="s">
        <v>230</v>
      </c>
      <c r="B130" s="32" t="s">
        <v>314</v>
      </c>
      <c r="C130" s="32" t="s">
        <v>315</v>
      </c>
      <c r="D130" s="59" t="n">
        <v>584</v>
      </c>
      <c r="E130" s="59" t="n">
        <v>575</v>
      </c>
      <c r="F130" s="68" t="n">
        <f aca="false">IF(E130="","",D130-E130)</f>
        <v>9</v>
      </c>
      <c r="G130" s="59" t="n">
        <v>468</v>
      </c>
      <c r="H130" s="59" t="n">
        <v>468</v>
      </c>
      <c r="I130" s="68" t="n">
        <f aca="false">IF(H130="","",G130-H130)</f>
        <v>0</v>
      </c>
      <c r="J130" s="40" t="n">
        <f aca="false">IF(OR(D130="",D130+G130=0),"",D130/(D130+G130))</f>
        <v>0.555133079847909</v>
      </c>
      <c r="K130" s="40" t="n">
        <f aca="false">IF(E130="","",E130/(E130+H130))</f>
        <v>0.551294343240652</v>
      </c>
      <c r="L130" s="69" t="n">
        <f aca="false">IF(OR(K130="",J130=""),"",(J130-K130)*100)</f>
        <v>0.383873660725675</v>
      </c>
      <c r="M130" s="36" t="n">
        <v>3.92685804996875</v>
      </c>
      <c r="N130" s="36" t="n">
        <v>1.24618060279038</v>
      </c>
      <c r="O130" s="36" t="n">
        <f aca="false">SQRT(M130^2+N130^2)</f>
        <v>4.11985196813858</v>
      </c>
      <c r="P130" s="40" t="n">
        <f aca="false">IF(J130="","",MAX(0,J130-1.96*O130/100))</f>
        <v>0.474383981272393</v>
      </c>
      <c r="Q130" s="40" t="n">
        <f aca="false">IF(J130="","",MIN(1,J130+1.96*O130/100))</f>
        <v>0.635882178423425</v>
      </c>
      <c r="R130" s="32" t="str">
        <f aca="false">IF(L130="","",IF(ABS(L130)&lt;=O130,"Yes","No"))</f>
        <v>Yes</v>
      </c>
      <c r="S130" s="32" t="str">
        <f aca="false">IF(L130="","",IF(ABS(L130)&lt;=1.96*O130,"Yes","No"))</f>
        <v>Yes</v>
      </c>
      <c r="T130" s="59" t="n">
        <f aca="false">IF(D130="","",ROUND(SQRT(((D130+G130)*O130/100)^2+(J130*(D130+G130)*0.09175)^2),0))</f>
        <v>69</v>
      </c>
      <c r="U130" s="32"/>
    </row>
    <row r="131" customFormat="false" ht="15" hidden="false" customHeight="false" outlineLevel="0" collapsed="false">
      <c r="A131" s="32" t="s">
        <v>230</v>
      </c>
      <c r="B131" s="32" t="s">
        <v>314</v>
      </c>
      <c r="C131" s="32" t="s">
        <v>316</v>
      </c>
      <c r="D131" s="59" t="n">
        <v>541</v>
      </c>
      <c r="E131" s="59" t="n">
        <v>547</v>
      </c>
      <c r="F131" s="68" t="n">
        <f aca="false">IF(E131="","",D131-E131)</f>
        <v>-6</v>
      </c>
      <c r="G131" s="59" t="n">
        <v>486</v>
      </c>
      <c r="H131" s="59" t="n">
        <v>484</v>
      </c>
      <c r="I131" s="68" t="n">
        <f aca="false">IF(H131="","",G131-H131)</f>
        <v>2</v>
      </c>
      <c r="J131" s="40" t="n">
        <f aca="false">IF(OR(D131="",D131+G131=0),"",D131/(D131+G131))</f>
        <v>0.526777020447907</v>
      </c>
      <c r="K131" s="40" t="n">
        <f aca="false">IF(E131="","",E131/(E131+H131))</f>
        <v>0.530552861299709</v>
      </c>
      <c r="L131" s="69" t="n">
        <f aca="false">IF(OR(K131="",J131=""),"",(J131-K131)*100)</f>
        <v>-0.377584085180249</v>
      </c>
      <c r="M131" s="36" t="n">
        <v>3.92685804996875</v>
      </c>
      <c r="N131" s="36" t="n">
        <v>1.24618060279038</v>
      </c>
      <c r="O131" s="36" t="n">
        <f aca="false">SQRT(M131^2+N131^2)</f>
        <v>4.11985196813858</v>
      </c>
      <c r="P131" s="40" t="n">
        <f aca="false">IF(J131="","",MAX(0,J131-1.96*O131/100))</f>
        <v>0.44602792187239</v>
      </c>
      <c r="Q131" s="40" t="n">
        <f aca="false">IF(J131="","",MIN(1,J131+1.96*O131/100))</f>
        <v>0.607526119023423</v>
      </c>
      <c r="R131" s="32" t="str">
        <f aca="false">IF(L131="","",IF(ABS(L131)&lt;=O131,"Yes","No"))</f>
        <v>Yes</v>
      </c>
      <c r="S131" s="32" t="str">
        <f aca="false">IF(L131="","",IF(ABS(L131)&lt;=1.96*O131,"Yes","No"))</f>
        <v>Yes</v>
      </c>
      <c r="T131" s="59" t="n">
        <f aca="false">IF(D131="","",ROUND(SQRT(((D131+G131)*O131/100)^2+(J131*(D131+G131)*0.09175)^2),0))</f>
        <v>65</v>
      </c>
      <c r="U131" s="32"/>
    </row>
    <row r="132" customFormat="false" ht="15" hidden="false" customHeight="false" outlineLevel="0" collapsed="false">
      <c r="A132" s="32" t="s">
        <v>230</v>
      </c>
      <c r="B132" s="32" t="s">
        <v>314</v>
      </c>
      <c r="C132" s="32" t="s">
        <v>317</v>
      </c>
      <c r="D132" s="59" t="n">
        <v>671</v>
      </c>
      <c r="E132" s="59" t="n">
        <v>634</v>
      </c>
      <c r="F132" s="68" t="n">
        <f aca="false">IF(E132="","",D132-E132)</f>
        <v>37</v>
      </c>
      <c r="G132" s="59" t="n">
        <v>682</v>
      </c>
      <c r="H132" s="59" t="n">
        <v>695</v>
      </c>
      <c r="I132" s="68" t="n">
        <f aca="false">IF(H132="","",G132-H132)</f>
        <v>-13</v>
      </c>
      <c r="J132" s="40" t="n">
        <f aca="false">IF(OR(D132="",D132+G132=0),"",D132/(D132+G132))</f>
        <v>0.495934959349594</v>
      </c>
      <c r="K132" s="40" t="n">
        <f aca="false">IF(E132="","",E132/(E132+H132))</f>
        <v>0.477050413844996</v>
      </c>
      <c r="L132" s="69" t="n">
        <f aca="false">IF(OR(K132="",J132=""),"",(J132-K132)*100)</f>
        <v>1.88845455045972</v>
      </c>
      <c r="M132" s="36" t="n">
        <v>3.11756991065829</v>
      </c>
      <c r="N132" s="36" t="n">
        <v>1.24618060279038</v>
      </c>
      <c r="O132" s="36" t="n">
        <f aca="false">SQRT(M132^2+N132^2)</f>
        <v>3.3574109433629</v>
      </c>
      <c r="P132" s="40" t="n">
        <f aca="false">IF(J132="","",MAX(0,J132-1.96*O132/100))</f>
        <v>0.430129704859681</v>
      </c>
      <c r="Q132" s="40" t="n">
        <f aca="false">IF(J132="","",MIN(1,J132+1.96*O132/100))</f>
        <v>0.561740213839506</v>
      </c>
      <c r="R132" s="32" t="str">
        <f aca="false">IF(L132="","",IF(ABS(L132)&lt;=O132,"Yes","No"))</f>
        <v>Yes</v>
      </c>
      <c r="S132" s="32" t="str">
        <f aca="false">IF(L132="","",IF(ABS(L132)&lt;=1.96*O132,"Yes","No"))</f>
        <v>Yes</v>
      </c>
      <c r="T132" s="59" t="n">
        <f aca="false">IF(D132="","",ROUND(SQRT(((D132+G132)*O132/100)^2+(J132*(D132+G132)*0.08345)^2),0))</f>
        <v>72</v>
      </c>
      <c r="U132" s="32"/>
    </row>
    <row r="133" customFormat="false" ht="15" hidden="false" customHeight="false" outlineLevel="0" collapsed="false">
      <c r="A133" s="32" t="s">
        <v>230</v>
      </c>
      <c r="B133" s="32" t="s">
        <v>314</v>
      </c>
      <c r="C133" s="32" t="s">
        <v>318</v>
      </c>
      <c r="D133" s="59" t="n">
        <v>693</v>
      </c>
      <c r="E133" s="59" t="n">
        <v>683</v>
      </c>
      <c r="F133" s="68" t="n">
        <f aca="false">IF(E133="","",D133-E133)</f>
        <v>10</v>
      </c>
      <c r="G133" s="59" t="n">
        <v>546</v>
      </c>
      <c r="H133" s="59" t="n">
        <v>546</v>
      </c>
      <c r="I133" s="68" t="n">
        <f aca="false">IF(H133="","",G133-H133)</f>
        <v>0</v>
      </c>
      <c r="J133" s="40" t="n">
        <f aca="false">IF(OR(D133="",D133+G133=0),"",D133/(D133+G133))</f>
        <v>0.559322033898305</v>
      </c>
      <c r="K133" s="40" t="n">
        <f aca="false">IF(E133="","",E133/(E133+H133))</f>
        <v>0.555736371033361</v>
      </c>
      <c r="L133" s="69" t="n">
        <f aca="false">IF(OR(K133="",J133=""),"",(J133-K133)*100)</f>
        <v>0.358566286494455</v>
      </c>
      <c r="M133" s="36" t="n">
        <v>3.11756991065829</v>
      </c>
      <c r="N133" s="36" t="n">
        <v>1.24618060279038</v>
      </c>
      <c r="O133" s="36" t="n">
        <f aca="false">SQRT(M133^2+N133^2)</f>
        <v>3.3574109433629</v>
      </c>
      <c r="P133" s="40" t="n">
        <f aca="false">IF(J133="","",MAX(0,J133-1.96*O133/100))</f>
        <v>0.493516779408392</v>
      </c>
      <c r="Q133" s="40" t="n">
        <f aca="false">IF(J133="","",MIN(1,J133+1.96*O133/100))</f>
        <v>0.625127288388218</v>
      </c>
      <c r="R133" s="32" t="str">
        <f aca="false">IF(L133="","",IF(ABS(L133)&lt;=O133,"Yes","No"))</f>
        <v>Yes</v>
      </c>
      <c r="S133" s="32" t="str">
        <f aca="false">IF(L133="","",IF(ABS(L133)&lt;=1.96*O133,"Yes","No"))</f>
        <v>Yes</v>
      </c>
      <c r="T133" s="59" t="n">
        <f aca="false">IF(D133="","",ROUND(SQRT(((D133+G133)*O133/100)^2+(J133*(D133+G133)*0.08345)^2),0))</f>
        <v>71</v>
      </c>
      <c r="U133" s="32"/>
    </row>
    <row r="134" customFormat="false" ht="15" hidden="false" customHeight="false" outlineLevel="0" collapsed="false">
      <c r="A134" s="32" t="s">
        <v>230</v>
      </c>
      <c r="B134" s="32" t="s">
        <v>314</v>
      </c>
      <c r="C134" s="32" t="s">
        <v>319</v>
      </c>
      <c r="D134" s="59" t="n">
        <v>334</v>
      </c>
      <c r="E134" s="59" t="n">
        <v>325</v>
      </c>
      <c r="F134" s="68" t="n">
        <f aca="false">IF(E134="","",D134-E134)</f>
        <v>9</v>
      </c>
      <c r="G134" s="59" t="n">
        <v>318</v>
      </c>
      <c r="H134" s="59" t="n">
        <v>334</v>
      </c>
      <c r="I134" s="68" t="n">
        <f aca="false">IF(H134="","",G134-H134)</f>
        <v>-16</v>
      </c>
      <c r="J134" s="40" t="n">
        <f aca="false">IF(OR(D134="",D134+G134=0),"",D134/(D134+G134))</f>
        <v>0.512269938650307</v>
      </c>
      <c r="K134" s="40" t="n">
        <f aca="false">IF(E134="","",E134/(E134+H134))</f>
        <v>0.493171471927162</v>
      </c>
      <c r="L134" s="69" t="n">
        <f aca="false">IF(OR(K134="",J134=""),"",(J134-K134)*100)</f>
        <v>1.90984667231444</v>
      </c>
      <c r="M134" s="36" t="n">
        <v>6.15799736191833</v>
      </c>
      <c r="N134" s="36" t="n">
        <v>1.24618060279038</v>
      </c>
      <c r="O134" s="36" t="n">
        <f aca="false">SQRT(M134^2+N134^2)</f>
        <v>6.28282560669673</v>
      </c>
      <c r="P134" s="40" t="n">
        <f aca="false">IF(J134="","",MAX(0,J134-1.96*O134/100))</f>
        <v>0.389126556759051</v>
      </c>
      <c r="Q134" s="40" t="n">
        <f aca="false">IF(J134="","",MIN(1,J134+1.96*O134/100))</f>
        <v>0.635413320541563</v>
      </c>
      <c r="R134" s="32" t="str">
        <f aca="false">IF(L134="","",IF(ABS(L134)&lt;=O134,"Yes","No"))</f>
        <v>Yes</v>
      </c>
      <c r="S134" s="32" t="str">
        <f aca="false">IF(L134="","",IF(ABS(L134)&lt;=1.96*O134,"Yes","No"))</f>
        <v>Yes</v>
      </c>
      <c r="T134" s="59" t="n">
        <f aca="false">IF(D134="","",ROUND(SQRT(((D134+G134)*O134/100)^2+(J134*(D134+G134)*0.15591)^2),0))</f>
        <v>66</v>
      </c>
      <c r="U134" s="32"/>
    </row>
    <row r="135" customFormat="false" ht="15" hidden="false" customHeight="false" outlineLevel="0" collapsed="false">
      <c r="A135" s="32" t="s">
        <v>230</v>
      </c>
      <c r="B135" s="32" t="s">
        <v>314</v>
      </c>
      <c r="C135" s="32" t="s">
        <v>320</v>
      </c>
      <c r="D135" s="59" t="n">
        <v>664</v>
      </c>
      <c r="E135" s="59" t="n">
        <v>633</v>
      </c>
      <c r="F135" s="68" t="n">
        <f aca="false">IF(E135="","",D135-E135)</f>
        <v>31</v>
      </c>
      <c r="G135" s="59" t="n">
        <v>525</v>
      </c>
      <c r="H135" s="59" t="n">
        <v>555</v>
      </c>
      <c r="I135" s="68" t="n">
        <f aca="false">IF(H135="","",G135-H135)</f>
        <v>-30</v>
      </c>
      <c r="J135" s="40" t="n">
        <f aca="false">IF(OR(D135="",D135+G135=0),"",D135/(D135+G135))</f>
        <v>0.558452481076535</v>
      </c>
      <c r="K135" s="40" t="n">
        <f aca="false">IF(E135="","",E135/(E135+H135))</f>
        <v>0.532828282828283</v>
      </c>
      <c r="L135" s="69" t="n">
        <f aca="false">IF(OR(K135="",J135=""),"",(J135-K135)*100)</f>
        <v>2.5624198248252</v>
      </c>
      <c r="M135" s="36" t="n">
        <v>3.11756991065829</v>
      </c>
      <c r="N135" s="36" t="n">
        <v>1.24618060279038</v>
      </c>
      <c r="O135" s="36" t="n">
        <f aca="false">SQRT(M135^2+N135^2)</f>
        <v>3.3574109433629</v>
      </c>
      <c r="P135" s="40" t="n">
        <f aca="false">IF(J135="","",MAX(0,J135-1.96*O135/100))</f>
        <v>0.492647226586622</v>
      </c>
      <c r="Q135" s="40" t="n">
        <f aca="false">IF(J135="","",MIN(1,J135+1.96*O135/100))</f>
        <v>0.624257735566448</v>
      </c>
      <c r="R135" s="32" t="str">
        <f aca="false">IF(L135="","",IF(ABS(L135)&lt;=O135,"Yes","No"))</f>
        <v>Yes</v>
      </c>
      <c r="S135" s="32" t="str">
        <f aca="false">IF(L135="","",IF(ABS(L135)&lt;=1.96*O135,"Yes","No"))</f>
        <v>Yes</v>
      </c>
      <c r="T135" s="59" t="n">
        <f aca="false">IF(D135="","",ROUND(SQRT(((D135+G135)*O135/100)^2+(J135*(D135+G135)*0.08345)^2),0))</f>
        <v>68</v>
      </c>
      <c r="U135" s="32"/>
    </row>
    <row r="136" customFormat="false" ht="15" hidden="false" customHeight="false" outlineLevel="0" collapsed="false">
      <c r="A136" s="32" t="s">
        <v>230</v>
      </c>
      <c r="B136" s="32" t="s">
        <v>321</v>
      </c>
      <c r="C136" s="32" t="s">
        <v>322</v>
      </c>
      <c r="D136" s="59" t="n">
        <v>564</v>
      </c>
      <c r="E136" s="59" t="n">
        <v>613</v>
      </c>
      <c r="F136" s="68" t="n">
        <f aca="false">IF(E136="","",D136-E136)</f>
        <v>-49</v>
      </c>
      <c r="G136" s="59" t="n">
        <v>248</v>
      </c>
      <c r="H136" s="59" t="n">
        <v>265</v>
      </c>
      <c r="I136" s="68" t="n">
        <f aca="false">IF(H136="","",G136-H136)</f>
        <v>-17</v>
      </c>
      <c r="J136" s="40" t="n">
        <f aca="false">IF(OR(D136="",D136+G136=0),"",D136/(D136+G136))</f>
        <v>0.694581280788177</v>
      </c>
      <c r="K136" s="40" t="n">
        <f aca="false">IF(E136="","",E136/(E136+H136))</f>
        <v>0.698177676537585</v>
      </c>
      <c r="L136" s="69" t="n">
        <f aca="false">IF(OR(K136="",J136=""),"",(J136-K136)*100)</f>
        <v>-0.359639574940807</v>
      </c>
      <c r="M136" s="36" t="n">
        <v>3.92685804996875</v>
      </c>
      <c r="N136" s="36" t="n">
        <v>1.24618060279038</v>
      </c>
      <c r="O136" s="36" t="n">
        <f aca="false">SQRT(M136^2+N136^2)</f>
        <v>4.11985196813858</v>
      </c>
      <c r="P136" s="40" t="n">
        <f aca="false">IF(J136="","",MAX(0,J136-1.96*O136/100))</f>
        <v>0.613832182212661</v>
      </c>
      <c r="Q136" s="40" t="n">
        <f aca="false">IF(J136="","",MIN(1,J136+1.96*O136/100))</f>
        <v>0.775330379363694</v>
      </c>
      <c r="R136" s="32" t="str">
        <f aca="false">IF(L136="","",IF(ABS(L136)&lt;=O136,"Yes","No"))</f>
        <v>Yes</v>
      </c>
      <c r="S136" s="32" t="str">
        <f aca="false">IF(L136="","",IF(ABS(L136)&lt;=1.96*O136,"Yes","No"))</f>
        <v>Yes</v>
      </c>
      <c r="T136" s="59" t="n">
        <f aca="false">IF(D136="","",ROUND(SQRT(((D136+G136)*O136/100)^2+(J136*(D136+G136)*0.09175)^2),0))</f>
        <v>62</v>
      </c>
      <c r="U136" s="32"/>
    </row>
    <row r="137" customFormat="false" ht="15" hidden="false" customHeight="false" outlineLevel="0" collapsed="false">
      <c r="A137" s="32" t="s">
        <v>230</v>
      </c>
      <c r="B137" s="32" t="s">
        <v>321</v>
      </c>
      <c r="C137" s="32" t="s">
        <v>323</v>
      </c>
      <c r="D137" s="59" t="n">
        <v>431</v>
      </c>
      <c r="E137" s="59" t="n">
        <v>442</v>
      </c>
      <c r="F137" s="68" t="n">
        <f aca="false">IF(E137="","",D137-E137)</f>
        <v>-11</v>
      </c>
      <c r="G137" s="59" t="n">
        <v>232</v>
      </c>
      <c r="H137" s="59" t="n">
        <v>235</v>
      </c>
      <c r="I137" s="68" t="n">
        <f aca="false">IF(H137="","",G137-H137)</f>
        <v>-3</v>
      </c>
      <c r="J137" s="40" t="n">
        <f aca="false">IF(OR(D137="",D137+G137=0),"",D137/(D137+G137))</f>
        <v>0.650075414781297</v>
      </c>
      <c r="K137" s="40" t="n">
        <f aca="false">IF(E137="","",E137/(E137+H137))</f>
        <v>0.65288035450517</v>
      </c>
      <c r="L137" s="69" t="n">
        <f aca="false">IF(OR(K137="",J137=""),"",(J137-K137)*100)</f>
        <v>-0.280493972387275</v>
      </c>
      <c r="M137" s="36" t="n">
        <v>6.15799736191833</v>
      </c>
      <c r="N137" s="36" t="n">
        <v>1.24618060279038</v>
      </c>
      <c r="O137" s="36" t="n">
        <f aca="false">SQRT(M137^2+N137^2)</f>
        <v>6.28282560669673</v>
      </c>
      <c r="P137" s="40" t="n">
        <f aca="false">IF(J137="","",MAX(0,J137-1.96*O137/100))</f>
        <v>0.526932032890041</v>
      </c>
      <c r="Q137" s="40" t="n">
        <f aca="false">IF(J137="","",MIN(1,J137+1.96*O137/100))</f>
        <v>0.773218796672553</v>
      </c>
      <c r="R137" s="32" t="str">
        <f aca="false">IF(L137="","",IF(ABS(L137)&lt;=O137,"Yes","No"))</f>
        <v>Yes</v>
      </c>
      <c r="S137" s="32" t="str">
        <f aca="false">IF(L137="","",IF(ABS(L137)&lt;=1.96*O137,"Yes","No"))</f>
        <v>Yes</v>
      </c>
      <c r="T137" s="59" t="n">
        <f aca="false">IF(D137="","",ROUND(SQRT(((D137+G137)*O137/100)^2+(J137*(D137+G137)*0.15591)^2),0))</f>
        <v>79</v>
      </c>
      <c r="U137" s="32"/>
    </row>
    <row r="138" customFormat="false" ht="15" hidden="false" customHeight="false" outlineLevel="0" collapsed="false">
      <c r="A138" s="32" t="s">
        <v>230</v>
      </c>
      <c r="B138" s="32" t="s">
        <v>321</v>
      </c>
      <c r="C138" s="32" t="s">
        <v>324</v>
      </c>
      <c r="D138" s="59" t="n">
        <v>435</v>
      </c>
      <c r="E138" s="59" t="n">
        <v>428</v>
      </c>
      <c r="F138" s="68" t="n">
        <f aca="false">IF(E138="","",D138-E138)</f>
        <v>7</v>
      </c>
      <c r="G138" s="59" t="n">
        <v>203</v>
      </c>
      <c r="H138" s="59" t="n">
        <v>237</v>
      </c>
      <c r="I138" s="68" t="n">
        <f aca="false">IF(H138="","",G138-H138)</f>
        <v>-34</v>
      </c>
      <c r="J138" s="40" t="n">
        <f aca="false">IF(OR(D138="",D138+G138=0),"",D138/(D138+G138))</f>
        <v>0.681818181818182</v>
      </c>
      <c r="K138" s="40" t="n">
        <f aca="false">IF(E138="","",E138/(E138+H138))</f>
        <v>0.643609022556391</v>
      </c>
      <c r="L138" s="69" t="n">
        <f aca="false">IF(OR(K138="",J138=""),"",(J138-K138)*100)</f>
        <v>3.82091592617908</v>
      </c>
      <c r="M138" s="36" t="n">
        <v>6.15799736191833</v>
      </c>
      <c r="N138" s="36" t="n">
        <v>1.24618060279038</v>
      </c>
      <c r="O138" s="36" t="n">
        <f aca="false">SQRT(M138^2+N138^2)</f>
        <v>6.28282560669673</v>
      </c>
      <c r="P138" s="40" t="n">
        <f aca="false">IF(J138="","",MAX(0,J138-1.96*O138/100))</f>
        <v>0.558674799926926</v>
      </c>
      <c r="Q138" s="40" t="n">
        <f aca="false">IF(J138="","",MIN(1,J138+1.96*O138/100))</f>
        <v>0.804961563709438</v>
      </c>
      <c r="R138" s="32" t="str">
        <f aca="false">IF(L138="","",IF(ABS(L138)&lt;=O138,"Yes","No"))</f>
        <v>Yes</v>
      </c>
      <c r="S138" s="32" t="str">
        <f aca="false">IF(L138="","",IF(ABS(L138)&lt;=1.96*O138,"Yes","No"))</f>
        <v>Yes</v>
      </c>
      <c r="T138" s="59" t="n">
        <f aca="false">IF(D138="","",ROUND(SQRT(((D138+G138)*O138/100)^2+(J138*(D138+G138)*0.15591)^2),0))</f>
        <v>79</v>
      </c>
      <c r="U138" s="32"/>
    </row>
    <row r="139" customFormat="false" ht="15" hidden="false" customHeight="false" outlineLevel="0" collapsed="false">
      <c r="A139" s="32" t="s">
        <v>230</v>
      </c>
      <c r="B139" s="32" t="s">
        <v>325</v>
      </c>
      <c r="C139" s="32" t="s">
        <v>325</v>
      </c>
      <c r="D139" s="59" t="n">
        <v>393</v>
      </c>
      <c r="E139" s="59" t="n">
        <v>405</v>
      </c>
      <c r="F139" s="68" t="n">
        <f aca="false">IF(E139="","",D139-E139)</f>
        <v>-12</v>
      </c>
      <c r="G139" s="59" t="n">
        <v>287</v>
      </c>
      <c r="H139" s="59" t="n">
        <v>306</v>
      </c>
      <c r="I139" s="68" t="n">
        <f aca="false">IF(H139="","",G139-H139)</f>
        <v>-19</v>
      </c>
      <c r="J139" s="40" t="n">
        <f aca="false">IF(OR(D139="",D139+G139=0),"",D139/(D139+G139))</f>
        <v>0.577941176470588</v>
      </c>
      <c r="K139" s="40" t="n">
        <f aca="false">IF(E139="","",E139/(E139+H139))</f>
        <v>0.569620253164557</v>
      </c>
      <c r="L139" s="69" t="n">
        <f aca="false">IF(OR(K139="",J139=""),"",(J139-K139)*100)</f>
        <v>0.832092330603118</v>
      </c>
      <c r="M139" s="36" t="n">
        <v>6.15799736191833</v>
      </c>
      <c r="N139" s="36" t="n">
        <v>1.24618060279038</v>
      </c>
      <c r="O139" s="36" t="n">
        <f aca="false">SQRT(M139^2+N139^2)</f>
        <v>6.28282560669673</v>
      </c>
      <c r="P139" s="40" t="n">
        <f aca="false">IF(J139="","",MAX(0,J139-1.96*O139/100))</f>
        <v>0.454797794579332</v>
      </c>
      <c r="Q139" s="40" t="n">
        <f aca="false">IF(J139="","",MIN(1,J139+1.96*O139/100))</f>
        <v>0.701084558361844</v>
      </c>
      <c r="R139" s="32" t="str">
        <f aca="false">IF(L139="","",IF(ABS(L139)&lt;=O139,"Yes","No"))</f>
        <v>Yes</v>
      </c>
      <c r="S139" s="32" t="str">
        <f aca="false">IF(L139="","",IF(ABS(L139)&lt;=1.96*O139,"Yes","No"))</f>
        <v>Yes</v>
      </c>
      <c r="T139" s="59" t="n">
        <f aca="false">IF(D139="","",ROUND(SQRT(((D139+G139)*O139/100)^2+(J139*(D139+G139)*0.15591)^2),0))</f>
        <v>75</v>
      </c>
      <c r="U139" s="32"/>
    </row>
    <row r="140" customFormat="false" ht="15" hidden="false" customHeight="false" outlineLevel="0" collapsed="false">
      <c r="A140" s="32" t="s">
        <v>230</v>
      </c>
      <c r="B140" s="32" t="s">
        <v>326</v>
      </c>
      <c r="C140" s="32" t="s">
        <v>326</v>
      </c>
      <c r="D140" s="59" t="n">
        <v>643</v>
      </c>
      <c r="E140" s="59" t="n">
        <v>604</v>
      </c>
      <c r="F140" s="68" t="n">
        <f aca="false">IF(E140="","",D140-E140)</f>
        <v>39</v>
      </c>
      <c r="G140" s="59" t="n">
        <v>1335</v>
      </c>
      <c r="H140" s="59" t="n">
        <v>1340</v>
      </c>
      <c r="I140" s="68" t="n">
        <f aca="false">IF(H140="","",G140-H140)</f>
        <v>-5</v>
      </c>
      <c r="J140" s="40" t="n">
        <f aca="false">IF(OR(D140="",D140+G140=0),"",D140/(D140+G140))</f>
        <v>0.325075834175935</v>
      </c>
      <c r="K140" s="40" t="n">
        <f aca="false">IF(E140="","",E140/(E140+H140))</f>
        <v>0.310699588477366</v>
      </c>
      <c r="L140" s="69" t="n">
        <f aca="false">IF(OR(K140="",J140=""),"",(J140-K140)*100)</f>
        <v>1.4376245698569</v>
      </c>
      <c r="M140" s="36" t="n">
        <v>3.11756991065829</v>
      </c>
      <c r="N140" s="36" t="n">
        <v>1.24618060279038</v>
      </c>
      <c r="O140" s="36" t="n">
        <f aca="false">SQRT(M140^2+N140^2)</f>
        <v>3.3574109433629</v>
      </c>
      <c r="P140" s="40" t="n">
        <f aca="false">IF(J140="","",MAX(0,J140-1.96*O140/100))</f>
        <v>0.259270579686023</v>
      </c>
      <c r="Q140" s="40" t="n">
        <f aca="false">IF(J140="","",MIN(1,J140+1.96*O140/100))</f>
        <v>0.390881088665848</v>
      </c>
      <c r="R140" s="32" t="str">
        <f aca="false">IF(L140="","",IF(ABS(L140)&lt;=O140,"Yes","No"))</f>
        <v>Yes</v>
      </c>
      <c r="S140" s="32" t="str">
        <f aca="false">IF(L140="","",IF(ABS(L140)&lt;=1.96*O140,"Yes","No"))</f>
        <v>Yes</v>
      </c>
      <c r="T140" s="59" t="n">
        <f aca="false">IF(D140="","",ROUND(SQRT(((D140+G140)*O140/100)^2+(J140*(D140+G140)*0.08345)^2),0))</f>
        <v>85</v>
      </c>
      <c r="U140" s="32"/>
    </row>
    <row r="141" customFormat="false" ht="15" hidden="false" customHeight="false" outlineLevel="0" collapsed="false">
      <c r="A141" s="32" t="s">
        <v>230</v>
      </c>
      <c r="B141" s="32" t="s">
        <v>327</v>
      </c>
      <c r="C141" s="32" t="s">
        <v>328</v>
      </c>
      <c r="D141" s="59" t="n">
        <v>907</v>
      </c>
      <c r="E141" s="59" t="n">
        <v>906</v>
      </c>
      <c r="F141" s="68" t="n">
        <f aca="false">IF(E141="","",D141-E141)</f>
        <v>1</v>
      </c>
      <c r="G141" s="59" t="n">
        <v>959</v>
      </c>
      <c r="H141" s="59" t="n">
        <v>980</v>
      </c>
      <c r="I141" s="68" t="n">
        <f aca="false">IF(H141="","",G141-H141)</f>
        <v>-21</v>
      </c>
      <c r="J141" s="40" t="n">
        <f aca="false">IF(OR(D141="",D141+G141=0),"",D141/(D141+G141))</f>
        <v>0.486066452304394</v>
      </c>
      <c r="K141" s="40" t="n">
        <f aca="false">IF(E141="","",E141/(E141+H141))</f>
        <v>0.480381760339343</v>
      </c>
      <c r="L141" s="69" t="n">
        <f aca="false">IF(OR(K141="",J141=""),"",(J141-K141)*100)</f>
        <v>0.568469196505189</v>
      </c>
      <c r="M141" s="36" t="n">
        <v>3.11756991065829</v>
      </c>
      <c r="N141" s="36" t="n">
        <v>1.24618060279038</v>
      </c>
      <c r="O141" s="36" t="n">
        <f aca="false">SQRT(M141^2+N141^2)</f>
        <v>3.3574109433629</v>
      </c>
      <c r="P141" s="40" t="n">
        <f aca="false">IF(J141="","",MAX(0,J141-1.96*O141/100))</f>
        <v>0.420261197814482</v>
      </c>
      <c r="Q141" s="40" t="n">
        <f aca="false">IF(J141="","",MIN(1,J141+1.96*O141/100))</f>
        <v>0.551871706794307</v>
      </c>
      <c r="R141" s="32" t="str">
        <f aca="false">IF(L141="","",IF(ABS(L141)&lt;=O141,"Yes","No"))</f>
        <v>Yes</v>
      </c>
      <c r="S141" s="32" t="str">
        <f aca="false">IF(L141="","",IF(ABS(L141)&lt;=1.96*O141,"Yes","No"))</f>
        <v>Yes</v>
      </c>
      <c r="T141" s="59" t="n">
        <f aca="false">IF(D141="","",ROUND(SQRT(((D141+G141)*O141/100)^2+(J141*(D141+G141)*0.08345)^2),0))</f>
        <v>98</v>
      </c>
      <c r="U141" s="32"/>
    </row>
    <row r="142" customFormat="false" ht="15" hidden="false" customHeight="false" outlineLevel="0" collapsed="false">
      <c r="A142" s="32" t="s">
        <v>230</v>
      </c>
      <c r="B142" s="32" t="s">
        <v>327</v>
      </c>
      <c r="C142" s="32" t="s">
        <v>329</v>
      </c>
      <c r="D142" s="59" t="n">
        <v>1041</v>
      </c>
      <c r="E142" s="59" t="n">
        <v>1093</v>
      </c>
      <c r="F142" s="68" t="n">
        <f aca="false">IF(E142="","",D142-E142)</f>
        <v>-52</v>
      </c>
      <c r="G142" s="59" t="n">
        <v>1097</v>
      </c>
      <c r="H142" s="59" t="n">
        <v>1115</v>
      </c>
      <c r="I142" s="68" t="n">
        <f aca="false">IF(H142="","",G142-H142)</f>
        <v>-18</v>
      </c>
      <c r="J142" s="40" t="n">
        <f aca="false">IF(OR(D142="",D142+G142=0),"",D142/(D142+G142))</f>
        <v>0.486903648269411</v>
      </c>
      <c r="K142" s="40" t="n">
        <f aca="false">IF(E142="","",E142/(E142+H142))</f>
        <v>0.495018115942029</v>
      </c>
      <c r="L142" s="69" t="n">
        <f aca="false">IF(OR(K142="",J142=""),"",(J142-K142)*100)</f>
        <v>-0.811446767261831</v>
      </c>
      <c r="M142" s="36" t="n">
        <v>3.11756991065829</v>
      </c>
      <c r="N142" s="36" t="n">
        <v>1.24618060279038</v>
      </c>
      <c r="O142" s="36" t="n">
        <f aca="false">SQRT(M142^2+N142^2)</f>
        <v>3.3574109433629</v>
      </c>
      <c r="P142" s="40" t="n">
        <f aca="false">IF(J142="","",MAX(0,J142-1.96*O142/100))</f>
        <v>0.421098393779498</v>
      </c>
      <c r="Q142" s="40" t="n">
        <f aca="false">IF(J142="","",MIN(1,J142+1.96*O142/100))</f>
        <v>0.552708902759324</v>
      </c>
      <c r="R142" s="32" t="str">
        <f aca="false">IF(L142="","",IF(ABS(L142)&lt;=O142,"Yes","No"))</f>
        <v>Yes</v>
      </c>
      <c r="S142" s="32" t="str">
        <f aca="false">IF(L142="","",IF(ABS(L142)&lt;=1.96*O142,"Yes","No"))</f>
        <v>Yes</v>
      </c>
      <c r="T142" s="59" t="n">
        <f aca="false">IF(D142="","",ROUND(SQRT(((D142+G142)*O142/100)^2+(J142*(D142+G142)*0.08345)^2),0))</f>
        <v>113</v>
      </c>
      <c r="U142" s="32"/>
    </row>
    <row r="143" customFormat="false" ht="15" hidden="false" customHeight="false" outlineLevel="0" collapsed="false">
      <c r="A143" s="32" t="s">
        <v>230</v>
      </c>
      <c r="B143" s="32" t="s">
        <v>327</v>
      </c>
      <c r="C143" s="32" t="s">
        <v>330</v>
      </c>
      <c r="D143" s="59" t="n">
        <v>1759</v>
      </c>
      <c r="E143" s="59" t="n">
        <v>1830</v>
      </c>
      <c r="F143" s="68" t="n">
        <f aca="false">IF(E143="","",D143-E143)</f>
        <v>-71</v>
      </c>
      <c r="G143" s="59" t="n">
        <v>1838</v>
      </c>
      <c r="H143" s="59" t="n">
        <v>1873</v>
      </c>
      <c r="I143" s="68" t="n">
        <f aca="false">IF(H143="","",G143-H143)</f>
        <v>-35</v>
      </c>
      <c r="J143" s="40" t="n">
        <f aca="false">IF(OR(D143="",D143+G143=0),"",D143/(D143+G143))</f>
        <v>0.489018626633306</v>
      </c>
      <c r="K143" s="40" t="n">
        <f aca="false">IF(E143="","",E143/(E143+H143))</f>
        <v>0.4941938968404</v>
      </c>
      <c r="L143" s="69" t="n">
        <f aca="false">IF(OR(K143="",J143=""),"",(J143-K143)*100)</f>
        <v>-0.517527020709413</v>
      </c>
      <c r="M143" s="36" t="n">
        <v>3.11756991065829</v>
      </c>
      <c r="N143" s="36" t="n">
        <v>1.24618060279038</v>
      </c>
      <c r="O143" s="36" t="n">
        <f aca="false">SQRT(M143^2+N143^2)</f>
        <v>3.3574109433629</v>
      </c>
      <c r="P143" s="40" t="n">
        <f aca="false">IF(J143="","",MAX(0,J143-1.96*O143/100))</f>
        <v>0.423213372143393</v>
      </c>
      <c r="Q143" s="40" t="n">
        <f aca="false">IF(J143="","",MIN(1,J143+1.96*O143/100))</f>
        <v>0.554823881123218</v>
      </c>
      <c r="R143" s="32" t="str">
        <f aca="false">IF(L143="","",IF(ABS(L143)&lt;=O143,"Yes","No"))</f>
        <v>Yes</v>
      </c>
      <c r="S143" s="32" t="str">
        <f aca="false">IF(L143="","",IF(ABS(L143)&lt;=1.96*O143,"Yes","No"))</f>
        <v>Yes</v>
      </c>
      <c r="T143" s="59" t="n">
        <f aca="false">IF(D143="","",ROUND(SQRT(((D143+G143)*O143/100)^2+(J143*(D143+G143)*0.08345)^2),0))</f>
        <v>190</v>
      </c>
      <c r="U143" s="32"/>
    </row>
    <row r="144" customFormat="false" ht="15" hidden="false" customHeight="false" outlineLevel="0" collapsed="false">
      <c r="A144" s="32" t="s">
        <v>230</v>
      </c>
      <c r="B144" s="32" t="s">
        <v>327</v>
      </c>
      <c r="C144" s="32" t="s">
        <v>331</v>
      </c>
      <c r="D144" s="59" t="n">
        <v>872</v>
      </c>
      <c r="E144" s="59" t="n">
        <v>863</v>
      </c>
      <c r="F144" s="68" t="n">
        <f aca="false">IF(E144="","",D144-E144)</f>
        <v>9</v>
      </c>
      <c r="G144" s="59" t="n">
        <v>925</v>
      </c>
      <c r="H144" s="59" t="n">
        <v>938</v>
      </c>
      <c r="I144" s="68" t="n">
        <f aca="false">IF(H144="","",G144-H144)</f>
        <v>-13</v>
      </c>
      <c r="J144" s="40" t="n">
        <f aca="false">IF(OR(D144="",D144+G144=0),"",D144/(D144+G144))</f>
        <v>0.485253199777407</v>
      </c>
      <c r="K144" s="40" t="n">
        <f aca="false">IF(E144="","",E144/(E144+H144))</f>
        <v>0.47917823431427</v>
      </c>
      <c r="L144" s="69" t="n">
        <f aca="false">IF(OR(K144="",J144=""),"",(J144-K144)*100)</f>
        <v>0.607496546313691</v>
      </c>
      <c r="M144" s="36" t="n">
        <v>3.11756991065829</v>
      </c>
      <c r="N144" s="36" t="n">
        <v>1.24618060279038</v>
      </c>
      <c r="O144" s="36" t="n">
        <f aca="false">SQRT(M144^2+N144^2)</f>
        <v>3.3574109433629</v>
      </c>
      <c r="P144" s="40" t="n">
        <f aca="false">IF(J144="","",MAX(0,J144-1.96*O144/100))</f>
        <v>0.419447945287494</v>
      </c>
      <c r="Q144" s="40" t="n">
        <f aca="false">IF(J144="","",MIN(1,J144+1.96*O144/100))</f>
        <v>0.55105845426732</v>
      </c>
      <c r="R144" s="32" t="str">
        <f aca="false">IF(L144="","",IF(ABS(L144)&lt;=O144,"Yes","No"))</f>
        <v>Yes</v>
      </c>
      <c r="S144" s="32" t="str">
        <f aca="false">IF(L144="","",IF(ABS(L144)&lt;=1.96*O144,"Yes","No"))</f>
        <v>Yes</v>
      </c>
      <c r="T144" s="59" t="n">
        <f aca="false">IF(D144="","",ROUND(SQRT(((D144+G144)*O144/100)^2+(J144*(D144+G144)*0.08345)^2),0))</f>
        <v>95</v>
      </c>
      <c r="U144" s="32"/>
    </row>
    <row r="145" customFormat="false" ht="15" hidden="false" customHeight="false" outlineLevel="0" collapsed="false">
      <c r="A145" s="32" t="s">
        <v>230</v>
      </c>
      <c r="B145" s="32" t="s">
        <v>327</v>
      </c>
      <c r="C145" s="32" t="s">
        <v>332</v>
      </c>
      <c r="D145" s="59" t="n">
        <v>854</v>
      </c>
      <c r="E145" s="59" t="n">
        <v>835</v>
      </c>
      <c r="F145" s="68" t="n">
        <f aca="false">IF(E145="","",D145-E145)</f>
        <v>19</v>
      </c>
      <c r="G145" s="59" t="n">
        <v>897</v>
      </c>
      <c r="H145" s="59" t="n">
        <v>908</v>
      </c>
      <c r="I145" s="68" t="n">
        <f aca="false">IF(H145="","",G145-H145)</f>
        <v>-11</v>
      </c>
      <c r="J145" s="40" t="n">
        <f aca="false">IF(OR(D145="",D145+G145=0),"",D145/(D145+G145))</f>
        <v>0.487721302113078</v>
      </c>
      <c r="K145" s="40" t="n">
        <f aca="false">IF(E145="","",E145/(E145+H145))</f>
        <v>0.479059093516925</v>
      </c>
      <c r="L145" s="69" t="n">
        <f aca="false">IF(OR(K145="",J145=""),"",(J145-K145)*100)</f>
        <v>0.866220859615341</v>
      </c>
      <c r="M145" s="36" t="n">
        <v>3.11756991065829</v>
      </c>
      <c r="N145" s="36" t="n">
        <v>1.24618060279038</v>
      </c>
      <c r="O145" s="36" t="n">
        <f aca="false">SQRT(M145^2+N145^2)</f>
        <v>3.3574109433629</v>
      </c>
      <c r="P145" s="40" t="n">
        <f aca="false">IF(J145="","",MAX(0,J145-1.96*O145/100))</f>
        <v>0.421916047623166</v>
      </c>
      <c r="Q145" s="40" t="n">
        <f aca="false">IF(J145="","",MIN(1,J145+1.96*O145/100))</f>
        <v>0.553526556602991</v>
      </c>
      <c r="R145" s="32" t="str">
        <f aca="false">IF(L145="","",IF(ABS(L145)&lt;=O145,"Yes","No"))</f>
        <v>Yes</v>
      </c>
      <c r="S145" s="32" t="str">
        <f aca="false">IF(L145="","",IF(ABS(L145)&lt;=1.96*O145,"Yes","No"))</f>
        <v>Yes</v>
      </c>
      <c r="T145" s="59" t="n">
        <f aca="false">IF(D145="","",ROUND(SQRT(((D145+G145)*O145/100)^2+(J145*(D145+G145)*0.08345)^2),0))</f>
        <v>92</v>
      </c>
      <c r="U145" s="32"/>
    </row>
    <row r="146" customFormat="false" ht="15" hidden="false" customHeight="false" outlineLevel="0" collapsed="false">
      <c r="A146" s="32" t="s">
        <v>230</v>
      </c>
      <c r="B146" s="32" t="s">
        <v>327</v>
      </c>
      <c r="C146" s="32" t="s">
        <v>333</v>
      </c>
      <c r="D146" s="59" t="n">
        <v>652</v>
      </c>
      <c r="E146" s="59" t="n">
        <v>665</v>
      </c>
      <c r="F146" s="68" t="n">
        <f aca="false">IF(E146="","",D146-E146)</f>
        <v>-13</v>
      </c>
      <c r="G146" s="59" t="n">
        <v>719</v>
      </c>
      <c r="H146" s="59" t="n">
        <v>703</v>
      </c>
      <c r="I146" s="68" t="n">
        <f aca="false">IF(H146="","",G146-H146)</f>
        <v>16</v>
      </c>
      <c r="J146" s="40" t="n">
        <f aca="false">IF(OR(D146="",D146+G146=0),"",D146/(D146+G146))</f>
        <v>0.475565280816922</v>
      </c>
      <c r="K146" s="40" t="n">
        <f aca="false">IF(E146="","",E146/(E146+H146))</f>
        <v>0.486111111111111</v>
      </c>
      <c r="L146" s="69" t="n">
        <f aca="false">IF(OR(K146="",J146=""),"",(J146-K146)*100)</f>
        <v>-1.05458302941892</v>
      </c>
      <c r="M146" s="36" t="n">
        <v>3.11756991065829</v>
      </c>
      <c r="N146" s="36" t="n">
        <v>1.24618060279038</v>
      </c>
      <c r="O146" s="36" t="n">
        <f aca="false">SQRT(M146^2+N146^2)</f>
        <v>3.3574109433629</v>
      </c>
      <c r="P146" s="40" t="n">
        <f aca="false">IF(J146="","",MAX(0,J146-1.96*O146/100))</f>
        <v>0.409760026327009</v>
      </c>
      <c r="Q146" s="40" t="n">
        <f aca="false">IF(J146="","",MIN(1,J146+1.96*O146/100))</f>
        <v>0.541370535306835</v>
      </c>
      <c r="R146" s="32" t="str">
        <f aca="false">IF(L146="","",IF(ABS(L146)&lt;=O146,"Yes","No"))</f>
        <v>Yes</v>
      </c>
      <c r="S146" s="32" t="str">
        <f aca="false">IF(L146="","",IF(ABS(L146)&lt;=1.96*O146,"Yes","No"))</f>
        <v>Yes</v>
      </c>
      <c r="T146" s="59" t="n">
        <f aca="false">IF(D146="","",ROUND(SQRT(((D146+G146)*O146/100)^2+(J146*(D146+G146)*0.08345)^2),0))</f>
        <v>71</v>
      </c>
      <c r="U146" s="32"/>
    </row>
    <row r="147" customFormat="false" ht="15" hidden="false" customHeight="false" outlineLevel="0" collapsed="false">
      <c r="A147" s="32" t="s">
        <v>230</v>
      </c>
      <c r="B147" s="32" t="s">
        <v>327</v>
      </c>
      <c r="C147" s="32" t="s">
        <v>334</v>
      </c>
      <c r="D147" s="59" t="n">
        <v>1468</v>
      </c>
      <c r="E147" s="59" t="n">
        <v>1427</v>
      </c>
      <c r="F147" s="68" t="n">
        <f aca="false">IF(E147="","",D147-E147)</f>
        <v>41</v>
      </c>
      <c r="G147" s="59" t="n">
        <v>1277</v>
      </c>
      <c r="H147" s="59" t="n">
        <v>1391</v>
      </c>
      <c r="I147" s="68" t="n">
        <f aca="false">IF(H147="","",G147-H147)</f>
        <v>-114</v>
      </c>
      <c r="J147" s="40" t="n">
        <f aca="false">IF(OR(D147="",D147+G147=0),"",D147/(D147+G147))</f>
        <v>0.534790528233151</v>
      </c>
      <c r="K147" s="40" t="n">
        <f aca="false">IF(E147="","",E147/(E147+H147))</f>
        <v>0.50638750887154</v>
      </c>
      <c r="L147" s="69" t="n">
        <f aca="false">IF(OR(K147="",J147=""),"",(J147-K147)*100)</f>
        <v>2.84030193616112</v>
      </c>
      <c r="M147" s="36" t="n">
        <v>3.11756991065829</v>
      </c>
      <c r="N147" s="36" t="n">
        <v>1.24618060279038</v>
      </c>
      <c r="O147" s="36" t="n">
        <f aca="false">SQRT(M147^2+N147^2)</f>
        <v>3.3574109433629</v>
      </c>
      <c r="P147" s="40" t="n">
        <f aca="false">IF(J147="","",MAX(0,J147-1.96*O147/100))</f>
        <v>0.468985273743238</v>
      </c>
      <c r="Q147" s="40" t="n">
        <f aca="false">IF(J147="","",MIN(1,J147+1.96*O147/100))</f>
        <v>0.600595782723064</v>
      </c>
      <c r="R147" s="32" t="str">
        <f aca="false">IF(L147="","",IF(ABS(L147)&lt;=O147,"Yes","No"))</f>
        <v>Yes</v>
      </c>
      <c r="S147" s="32" t="str">
        <f aca="false">IF(L147="","",IF(ABS(L147)&lt;=1.96*O147,"Yes","No"))</f>
        <v>Yes</v>
      </c>
      <c r="T147" s="59" t="n">
        <f aca="false">IF(D147="","",ROUND(SQRT(((D147+G147)*O147/100)^2+(J147*(D147+G147)*0.08345)^2),0))</f>
        <v>153</v>
      </c>
      <c r="U147" s="32"/>
    </row>
    <row r="148" customFormat="false" ht="15" hidden="false" customHeight="false" outlineLevel="0" collapsed="false">
      <c r="A148" s="32" t="s">
        <v>230</v>
      </c>
      <c r="B148" s="32" t="s">
        <v>327</v>
      </c>
      <c r="C148" s="32" t="s">
        <v>335</v>
      </c>
      <c r="D148" s="59" t="n">
        <v>849</v>
      </c>
      <c r="E148" s="59" t="n">
        <v>878</v>
      </c>
      <c r="F148" s="68" t="n">
        <f aca="false">IF(E148="","",D148-E148)</f>
        <v>-29</v>
      </c>
      <c r="G148" s="59" t="n">
        <v>829</v>
      </c>
      <c r="H148" s="59" t="n">
        <v>810</v>
      </c>
      <c r="I148" s="68" t="n">
        <f aca="false">IF(H148="","",G148-H148)</f>
        <v>19</v>
      </c>
      <c r="J148" s="40" t="n">
        <f aca="false">IF(OR(D148="",D148+G148=0),"",D148/(D148+G148))</f>
        <v>0.50595947556615</v>
      </c>
      <c r="K148" s="40" t="n">
        <f aca="false">IF(E148="","",E148/(E148+H148))</f>
        <v>0.520142180094787</v>
      </c>
      <c r="L148" s="69" t="n">
        <f aca="false">IF(OR(K148="",J148=""),"",(J148-K148)*100)</f>
        <v>-1.41827045286366</v>
      </c>
      <c r="M148" s="36" t="n">
        <v>3.11756991065829</v>
      </c>
      <c r="N148" s="36" t="n">
        <v>1.24618060279038</v>
      </c>
      <c r="O148" s="36" t="n">
        <f aca="false">SQRT(M148^2+N148^2)</f>
        <v>3.3574109433629</v>
      </c>
      <c r="P148" s="40" t="n">
        <f aca="false">IF(J148="","",MAX(0,J148-1.96*O148/100))</f>
        <v>0.440154221076237</v>
      </c>
      <c r="Q148" s="40" t="n">
        <f aca="false">IF(J148="","",MIN(1,J148+1.96*O148/100))</f>
        <v>0.571764730056063</v>
      </c>
      <c r="R148" s="32" t="str">
        <f aca="false">IF(L148="","",IF(ABS(L148)&lt;=O148,"Yes","No"))</f>
        <v>Yes</v>
      </c>
      <c r="S148" s="32" t="str">
        <f aca="false">IF(L148="","",IF(ABS(L148)&lt;=1.96*O148,"Yes","No"))</f>
        <v>Yes</v>
      </c>
      <c r="T148" s="59" t="n">
        <f aca="false">IF(D148="","",ROUND(SQRT(((D148+G148)*O148/100)^2+(J148*(D148+G148)*0.08345)^2),0))</f>
        <v>91</v>
      </c>
      <c r="U148" s="32"/>
    </row>
    <row r="149" customFormat="false" ht="15" hidden="false" customHeight="false" outlineLevel="0" collapsed="false">
      <c r="A149" s="32" t="s">
        <v>230</v>
      </c>
      <c r="B149" s="32" t="s">
        <v>327</v>
      </c>
      <c r="C149" s="32" t="s">
        <v>336</v>
      </c>
      <c r="D149" s="59" t="n">
        <v>707</v>
      </c>
      <c r="E149" s="59" t="n">
        <v>728</v>
      </c>
      <c r="F149" s="68" t="n">
        <f aca="false">IF(E149="","",D149-E149)</f>
        <v>-21</v>
      </c>
      <c r="G149" s="59" t="n">
        <v>783</v>
      </c>
      <c r="H149" s="59" t="n">
        <v>732</v>
      </c>
      <c r="I149" s="68" t="n">
        <f aca="false">IF(H149="","",G149-H149)</f>
        <v>51</v>
      </c>
      <c r="J149" s="40" t="n">
        <f aca="false">IF(OR(D149="",D149+G149=0),"",D149/(D149+G149))</f>
        <v>0.474496644295302</v>
      </c>
      <c r="K149" s="40" t="n">
        <f aca="false">IF(E149="","",E149/(E149+H149))</f>
        <v>0.498630136986301</v>
      </c>
      <c r="L149" s="69" t="n">
        <f aca="false">IF(OR(K149="",J149=""),"",(J149-K149)*100)</f>
        <v>-2.41334926909993</v>
      </c>
      <c r="M149" s="36" t="n">
        <v>3.11756991065829</v>
      </c>
      <c r="N149" s="36" t="n">
        <v>1.24618060279038</v>
      </c>
      <c r="O149" s="36" t="n">
        <f aca="false">SQRT(M149^2+N149^2)</f>
        <v>3.3574109433629</v>
      </c>
      <c r="P149" s="40" t="n">
        <f aca="false">IF(J149="","",MAX(0,J149-1.96*O149/100))</f>
        <v>0.408691389805389</v>
      </c>
      <c r="Q149" s="40" t="n">
        <f aca="false">IF(J149="","",MIN(1,J149+1.96*O149/100))</f>
        <v>0.540301898785215</v>
      </c>
      <c r="R149" s="32" t="str">
        <f aca="false">IF(L149="","",IF(ABS(L149)&lt;=O149,"Yes","No"))</f>
        <v>Yes</v>
      </c>
      <c r="S149" s="32" t="str">
        <f aca="false">IF(L149="","",IF(ABS(L149)&lt;=1.96*O149,"Yes","No"))</f>
        <v>Yes</v>
      </c>
      <c r="T149" s="59" t="n">
        <f aca="false">IF(D149="","",ROUND(SQRT(((D149+G149)*O149/100)^2+(J149*(D149+G149)*0.08345)^2),0))</f>
        <v>77</v>
      </c>
      <c r="U149" s="32"/>
    </row>
    <row r="150" customFormat="false" ht="15" hidden="false" customHeight="false" outlineLevel="0" collapsed="false">
      <c r="A150" s="32" t="s">
        <v>230</v>
      </c>
      <c r="B150" s="32" t="s">
        <v>327</v>
      </c>
      <c r="C150" s="32" t="s">
        <v>337</v>
      </c>
      <c r="D150" s="59" t="n">
        <v>569</v>
      </c>
      <c r="E150" s="59" t="n">
        <v>576</v>
      </c>
      <c r="F150" s="68" t="n">
        <f aca="false">IF(E150="","",D150-E150)</f>
        <v>-7</v>
      </c>
      <c r="G150" s="59" t="n">
        <v>592</v>
      </c>
      <c r="H150" s="59" t="n">
        <v>589</v>
      </c>
      <c r="I150" s="68" t="n">
        <f aca="false">IF(H150="","",G150-H150)</f>
        <v>3</v>
      </c>
      <c r="J150" s="40" t="n">
        <f aca="false">IF(OR(D150="",D150+G150=0),"",D150/(D150+G150))</f>
        <v>0.490094745908699</v>
      </c>
      <c r="K150" s="40" t="n">
        <f aca="false">IF(E150="","",E150/(E150+H150))</f>
        <v>0.494420600858369</v>
      </c>
      <c r="L150" s="69" t="n">
        <f aca="false">IF(OR(K150="",J150=""),"",(J150-K150)*100)</f>
        <v>-0.432585494966969</v>
      </c>
      <c r="M150" s="36" t="n">
        <v>3.92685804996875</v>
      </c>
      <c r="N150" s="36" t="n">
        <v>1.24618060279038</v>
      </c>
      <c r="O150" s="36" t="n">
        <f aca="false">SQRT(M150^2+N150^2)</f>
        <v>4.11985196813858</v>
      </c>
      <c r="P150" s="40" t="n">
        <f aca="false">IF(J150="","",MAX(0,J150-1.96*O150/100))</f>
        <v>0.409345647333183</v>
      </c>
      <c r="Q150" s="40" t="n">
        <f aca="false">IF(J150="","",MIN(1,J150+1.96*O150/100))</f>
        <v>0.570843844484216</v>
      </c>
      <c r="R150" s="32" t="str">
        <f aca="false">IF(L150="","",IF(ABS(L150)&lt;=O150,"Yes","No"))</f>
        <v>Yes</v>
      </c>
      <c r="S150" s="32" t="str">
        <f aca="false">IF(L150="","",IF(ABS(L150)&lt;=1.96*O150,"Yes","No"))</f>
        <v>Yes</v>
      </c>
      <c r="T150" s="59" t="n">
        <f aca="false">IF(D150="","",ROUND(SQRT(((D150+G150)*O150/100)^2+(J150*(D150+G150)*0.09175)^2),0))</f>
        <v>71</v>
      </c>
      <c r="U150" s="32"/>
    </row>
    <row r="151" customFormat="false" ht="15" hidden="false" customHeight="false" outlineLevel="0" collapsed="false">
      <c r="A151" s="32" t="s">
        <v>230</v>
      </c>
      <c r="B151" s="32" t="s">
        <v>338</v>
      </c>
      <c r="C151" s="32" t="s">
        <v>338</v>
      </c>
      <c r="D151" s="59" t="n">
        <v>900</v>
      </c>
      <c r="E151" s="59" t="n">
        <v>922</v>
      </c>
      <c r="F151" s="68" t="n">
        <f aca="false">IF(E151="","",D151-E151)</f>
        <v>-22</v>
      </c>
      <c r="G151" s="59" t="n">
        <v>1587</v>
      </c>
      <c r="H151" s="59" t="n">
        <v>1599</v>
      </c>
      <c r="I151" s="68" t="n">
        <f aca="false">IF(H151="","",G151-H151)</f>
        <v>-12</v>
      </c>
      <c r="J151" s="40" t="n">
        <f aca="false">IF(OR(D151="",D151+G151=0),"",D151/(D151+G151))</f>
        <v>0.361881785283474</v>
      </c>
      <c r="K151" s="40" t="n">
        <f aca="false">IF(E151="","",E151/(E151+H151))</f>
        <v>0.365727885759619</v>
      </c>
      <c r="L151" s="69" t="n">
        <f aca="false">IF(OR(K151="",J151=""),"",(J151-K151)*100)</f>
        <v>-0.384610047614509</v>
      </c>
      <c r="M151" s="36" t="n">
        <v>3.11756991065829</v>
      </c>
      <c r="N151" s="36" t="n">
        <v>1.24618060279038</v>
      </c>
      <c r="O151" s="36" t="n">
        <f aca="false">SQRT(M151^2+N151^2)</f>
        <v>3.3574109433629</v>
      </c>
      <c r="P151" s="40" t="n">
        <f aca="false">IF(J151="","",MAX(0,J151-1.96*O151/100))</f>
        <v>0.296076530793561</v>
      </c>
      <c r="Q151" s="40" t="n">
        <f aca="false">IF(J151="","",MIN(1,J151+1.96*O151/100))</f>
        <v>0.427687039773387</v>
      </c>
      <c r="R151" s="32" t="str">
        <f aca="false">IF(L151="","",IF(ABS(L151)&lt;=O151,"Yes","No"))</f>
        <v>Yes</v>
      </c>
      <c r="S151" s="32" t="str">
        <f aca="false">IF(L151="","",IF(ABS(L151)&lt;=1.96*O151,"Yes","No"))</f>
        <v>Yes</v>
      </c>
      <c r="T151" s="59" t="n">
        <f aca="false">IF(D151="","",ROUND(SQRT(((D151+G151)*O151/100)^2+(J151*(D151+G151)*0.08345)^2),0))</f>
        <v>112</v>
      </c>
      <c r="U151" s="32"/>
    </row>
    <row r="152" customFormat="false" ht="15" hidden="false" customHeight="false" outlineLevel="0" collapsed="false">
      <c r="A152" s="32" t="s">
        <v>230</v>
      </c>
      <c r="B152" s="32" t="s">
        <v>339</v>
      </c>
      <c r="C152" s="32" t="s">
        <v>339</v>
      </c>
      <c r="D152" s="59" t="n">
        <v>502</v>
      </c>
      <c r="E152" s="59" t="n">
        <v>534</v>
      </c>
      <c r="F152" s="68" t="n">
        <f aca="false">IF(E152="","",D152-E152)</f>
        <v>-32</v>
      </c>
      <c r="G152" s="59" t="n">
        <v>957</v>
      </c>
      <c r="H152" s="59" t="n">
        <v>955</v>
      </c>
      <c r="I152" s="68" t="n">
        <f aca="false">IF(H152="","",G152-H152)</f>
        <v>2</v>
      </c>
      <c r="J152" s="40" t="n">
        <f aca="false">IF(OR(D152="",D152+G152=0),"",D152/(D152+G152))</f>
        <v>0.344071281699794</v>
      </c>
      <c r="K152" s="40" t="n">
        <f aca="false">IF(E152="","",E152/(E152+H152))</f>
        <v>0.358629952988583</v>
      </c>
      <c r="L152" s="69" t="n">
        <f aca="false">IF(OR(K152="",J152=""),"",(J152-K152)*100)</f>
        <v>-1.45586712887886</v>
      </c>
      <c r="M152" s="36" t="n">
        <v>3.11756991065829</v>
      </c>
      <c r="N152" s="36" t="n">
        <v>1.24618060279038</v>
      </c>
      <c r="O152" s="36" t="n">
        <f aca="false">SQRT(M152^2+N152^2)</f>
        <v>3.3574109433629</v>
      </c>
      <c r="P152" s="40" t="n">
        <f aca="false">IF(J152="","",MAX(0,J152-1.96*O152/100))</f>
        <v>0.278266027209882</v>
      </c>
      <c r="Q152" s="40" t="n">
        <f aca="false">IF(J152="","",MIN(1,J152+1.96*O152/100))</f>
        <v>0.409876536189707</v>
      </c>
      <c r="R152" s="32" t="str">
        <f aca="false">IF(L152="","",IF(ABS(L152)&lt;=O152,"Yes","No"))</f>
        <v>Yes</v>
      </c>
      <c r="S152" s="32" t="str">
        <f aca="false">IF(L152="","",IF(ABS(L152)&lt;=1.96*O152,"Yes","No"))</f>
        <v>Yes</v>
      </c>
      <c r="T152" s="59" t="n">
        <f aca="false">IF(D152="","",ROUND(SQRT(((D152+G152)*O152/100)^2+(J152*(D152+G152)*0.08345)^2),0))</f>
        <v>64</v>
      </c>
      <c r="U152" s="32"/>
    </row>
    <row r="153" customFormat="false" ht="15" hidden="false" customHeight="false" outlineLevel="0" collapsed="false">
      <c r="A153" s="32" t="s">
        <v>230</v>
      </c>
      <c r="B153" s="32" t="s">
        <v>340</v>
      </c>
      <c r="C153" s="32" t="s">
        <v>341</v>
      </c>
      <c r="D153" s="59" t="n">
        <v>170</v>
      </c>
      <c r="E153" s="59" t="n">
        <v>182</v>
      </c>
      <c r="F153" s="68" t="n">
        <f aca="false">IF(E153="","",D153-E153)</f>
        <v>-12</v>
      </c>
      <c r="G153" s="59" t="n">
        <v>448</v>
      </c>
      <c r="H153" s="59" t="n">
        <v>451</v>
      </c>
      <c r="I153" s="68" t="n">
        <f aca="false">IF(H153="","",G153-H153)</f>
        <v>-3</v>
      </c>
      <c r="J153" s="40" t="n">
        <f aca="false">IF(OR(D153="",D153+G153=0),"",D153/(D153+G153))</f>
        <v>0.275080906148867</v>
      </c>
      <c r="K153" s="40" t="n">
        <f aca="false">IF(E153="","",E153/(E153+H153))</f>
        <v>0.287519747235387</v>
      </c>
      <c r="L153" s="69" t="n">
        <f aca="false">IF(OR(K153="",J153=""),"",(J153-K153)*100)</f>
        <v>-1.24388410865197</v>
      </c>
      <c r="M153" s="36" t="n">
        <v>6.15799736191833</v>
      </c>
      <c r="N153" s="36" t="n">
        <v>1.24618060279038</v>
      </c>
      <c r="O153" s="36" t="n">
        <f aca="false">SQRT(M153^2+N153^2)</f>
        <v>6.28282560669673</v>
      </c>
      <c r="P153" s="40" t="n">
        <f aca="false">IF(J153="","",MAX(0,J153-1.96*O153/100))</f>
        <v>0.151937524257611</v>
      </c>
      <c r="Q153" s="40" t="n">
        <f aca="false">IF(J153="","",MIN(1,J153+1.96*O153/100))</f>
        <v>0.398224288040123</v>
      </c>
      <c r="R153" s="32" t="str">
        <f aca="false">IF(L153="","",IF(ABS(L153)&lt;=O153,"Yes","No"))</f>
        <v>Yes</v>
      </c>
      <c r="S153" s="32" t="str">
        <f aca="false">IF(L153="","",IF(ABS(L153)&lt;=1.96*O153,"Yes","No"))</f>
        <v>Yes</v>
      </c>
      <c r="T153" s="59" t="n">
        <f aca="false">IF(D153="","",ROUND(SQRT(((D153+G153)*O153/100)^2+(J153*(D153+G153)*0.15591)^2),0))</f>
        <v>47</v>
      </c>
      <c r="U153" s="32"/>
    </row>
    <row r="154" customFormat="false" ht="15" hidden="false" customHeight="false" outlineLevel="0" collapsed="false">
      <c r="A154" s="32" t="s">
        <v>230</v>
      </c>
      <c r="B154" s="32" t="s">
        <v>340</v>
      </c>
      <c r="C154" s="32" t="s">
        <v>342</v>
      </c>
      <c r="D154" s="59" t="n">
        <v>135</v>
      </c>
      <c r="E154" s="59" t="n">
        <v>134</v>
      </c>
      <c r="F154" s="68" t="n">
        <f aca="false">IF(E154="","",D154-E154)</f>
        <v>1</v>
      </c>
      <c r="G154" s="59" t="n">
        <v>316</v>
      </c>
      <c r="H154" s="59" t="n">
        <v>317</v>
      </c>
      <c r="I154" s="68" t="n">
        <f aca="false">IF(H154="","",G154-H154)</f>
        <v>-1</v>
      </c>
      <c r="J154" s="40" t="n">
        <f aca="false">IF(OR(D154="",D154+G154=0),"",D154/(D154+G154))</f>
        <v>0.299334811529933</v>
      </c>
      <c r="K154" s="40" t="n">
        <f aca="false">IF(E154="","",E154/(E154+H154))</f>
        <v>0.297117516629712</v>
      </c>
      <c r="L154" s="69" t="n">
        <f aca="false">IF(OR(K154="",J154=""),"",(J154-K154)*100)</f>
        <v>0.221729490022171</v>
      </c>
      <c r="M154" s="36" t="n">
        <v>6.15799736191833</v>
      </c>
      <c r="N154" s="36" t="n">
        <v>1.24618060279038</v>
      </c>
      <c r="O154" s="36" t="n">
        <f aca="false">SQRT(M154^2+N154^2)</f>
        <v>6.28282560669673</v>
      </c>
      <c r="P154" s="40" t="n">
        <f aca="false">IF(J154="","",MAX(0,J154-1.96*O154/100))</f>
        <v>0.176191429638678</v>
      </c>
      <c r="Q154" s="40" t="n">
        <f aca="false">IF(J154="","",MIN(1,J154+1.96*O154/100))</f>
        <v>0.422478193421189</v>
      </c>
      <c r="R154" s="32" t="str">
        <f aca="false">IF(L154="","",IF(ABS(L154)&lt;=O154,"Yes","No"))</f>
        <v>Yes</v>
      </c>
      <c r="S154" s="32" t="str">
        <f aca="false">IF(L154="","",IF(ABS(L154)&lt;=1.96*O154,"Yes","No"))</f>
        <v>Yes</v>
      </c>
      <c r="T154" s="59" t="n">
        <f aca="false">IF(D154="","",ROUND(SQRT(((D154+G154)*O154/100)^2+(J154*(D154+G154)*0.15591)^2),0))</f>
        <v>35</v>
      </c>
      <c r="U154" s="32"/>
    </row>
    <row r="155" customFormat="false" ht="15" hidden="false" customHeight="false" outlineLevel="0" collapsed="false">
      <c r="A155" s="32" t="s">
        <v>230</v>
      </c>
      <c r="B155" s="32" t="s">
        <v>340</v>
      </c>
      <c r="C155" s="32" t="s">
        <v>343</v>
      </c>
      <c r="D155" s="59" t="n">
        <v>499</v>
      </c>
      <c r="E155" s="59" t="n">
        <v>534</v>
      </c>
      <c r="F155" s="68" t="n">
        <f aca="false">IF(E155="","",D155-E155)</f>
        <v>-35</v>
      </c>
      <c r="G155" s="59" t="n">
        <v>1068</v>
      </c>
      <c r="H155" s="59" t="n">
        <v>1016</v>
      </c>
      <c r="I155" s="68" t="n">
        <f aca="false">IF(H155="","",G155-H155)</f>
        <v>52</v>
      </c>
      <c r="J155" s="40" t="n">
        <f aca="false">IF(OR(D155="",D155+G155=0),"",D155/(D155+G155))</f>
        <v>0.318442884492661</v>
      </c>
      <c r="K155" s="40" t="n">
        <f aca="false">IF(E155="","",E155/(E155+H155))</f>
        <v>0.344516129032258</v>
      </c>
      <c r="L155" s="69" t="n">
        <f aca="false">IF(OR(K155="",J155=""),"",(J155-K155)*100)</f>
        <v>-2.6073244539597</v>
      </c>
      <c r="M155" s="36" t="n">
        <v>3.11756991065829</v>
      </c>
      <c r="N155" s="36" t="n">
        <v>1.24618060279038</v>
      </c>
      <c r="O155" s="36" t="n">
        <f aca="false">SQRT(M155^2+N155^2)</f>
        <v>3.3574109433629</v>
      </c>
      <c r="P155" s="40" t="n">
        <f aca="false">IF(J155="","",MAX(0,J155-1.96*O155/100))</f>
        <v>0.252637630002748</v>
      </c>
      <c r="Q155" s="40" t="n">
        <f aca="false">IF(J155="","",MIN(1,J155+1.96*O155/100))</f>
        <v>0.384248138982574</v>
      </c>
      <c r="R155" s="32" t="str">
        <f aca="false">IF(L155="","",IF(ABS(L155)&lt;=O155,"Yes","No"))</f>
        <v>Yes</v>
      </c>
      <c r="S155" s="32" t="str">
        <f aca="false">IF(L155="","",IF(ABS(L155)&lt;=1.96*O155,"Yes","No"))</f>
        <v>Yes</v>
      </c>
      <c r="T155" s="59" t="n">
        <f aca="false">IF(D155="","",ROUND(SQRT(((D155+G155)*O155/100)^2+(J155*(D155+G155)*0.08345)^2),0))</f>
        <v>67</v>
      </c>
      <c r="U155" s="32"/>
    </row>
    <row r="156" customFormat="false" ht="15" hidden="false" customHeight="false" outlineLevel="0" collapsed="false">
      <c r="A156" s="32" t="s">
        <v>230</v>
      </c>
      <c r="B156" s="32" t="s">
        <v>344</v>
      </c>
      <c r="C156" s="32" t="s">
        <v>344</v>
      </c>
      <c r="D156" s="59" t="n">
        <v>954</v>
      </c>
      <c r="E156" s="59" t="n">
        <v>1000</v>
      </c>
      <c r="F156" s="68" t="n">
        <f aca="false">IF(E156="","",D156-E156)</f>
        <v>-46</v>
      </c>
      <c r="G156" s="59" t="n">
        <v>863</v>
      </c>
      <c r="H156" s="59" t="n">
        <v>864</v>
      </c>
      <c r="I156" s="68" t="n">
        <f aca="false">IF(H156="","",G156-H156)</f>
        <v>-1</v>
      </c>
      <c r="J156" s="40" t="n">
        <f aca="false">IF(OR(D156="",D156+G156=0),"",D156/(D156+G156))</f>
        <v>0.52504127682994</v>
      </c>
      <c r="K156" s="40" t="n">
        <f aca="false">IF(E156="","",E156/(E156+H156))</f>
        <v>0.536480686695279</v>
      </c>
      <c r="L156" s="69" t="n">
        <f aca="false">IF(OR(K156="",J156=""),"",(J156-K156)*100)</f>
        <v>-1.14394098653394</v>
      </c>
      <c r="M156" s="36" t="n">
        <v>3.11756991065829</v>
      </c>
      <c r="N156" s="36" t="n">
        <v>1.24618060279038</v>
      </c>
      <c r="O156" s="36" t="n">
        <f aca="false">SQRT(M156^2+N156^2)</f>
        <v>3.3574109433629</v>
      </c>
      <c r="P156" s="40" t="n">
        <f aca="false">IF(J156="","",MAX(0,J156-1.96*O156/100))</f>
        <v>0.459236022340027</v>
      </c>
      <c r="Q156" s="40" t="n">
        <f aca="false">IF(J156="","",MIN(1,J156+1.96*O156/100))</f>
        <v>0.590846531319852</v>
      </c>
      <c r="R156" s="32" t="str">
        <f aca="false">IF(L156="","",IF(ABS(L156)&lt;=O156,"Yes","No"))</f>
        <v>Yes</v>
      </c>
      <c r="S156" s="32" t="str">
        <f aca="false">IF(L156="","",IF(ABS(L156)&lt;=1.96*O156,"Yes","No"))</f>
        <v>Yes</v>
      </c>
      <c r="T156" s="59" t="n">
        <f aca="false">IF(D156="","",ROUND(SQRT(((D156+G156)*O156/100)^2+(J156*(D156+G156)*0.08345)^2),0))</f>
        <v>100</v>
      </c>
      <c r="U156" s="32"/>
    </row>
    <row r="157" customFormat="false" ht="15" hidden="false" customHeight="false" outlineLevel="0" collapsed="false">
      <c r="A157" s="32" t="s">
        <v>230</v>
      </c>
      <c r="B157" s="32" t="s">
        <v>345</v>
      </c>
      <c r="C157" s="32" t="s">
        <v>346</v>
      </c>
      <c r="D157" s="59" t="n">
        <v>933</v>
      </c>
      <c r="E157" s="59" t="n">
        <v>937</v>
      </c>
      <c r="F157" s="68" t="n">
        <f aca="false">IF(E157="","",D157-E157)</f>
        <v>-4</v>
      </c>
      <c r="G157" s="59" t="n">
        <v>1356</v>
      </c>
      <c r="H157" s="59" t="n">
        <v>1369</v>
      </c>
      <c r="I157" s="68" t="n">
        <f aca="false">IF(H157="","",G157-H157)</f>
        <v>-13</v>
      </c>
      <c r="J157" s="40" t="n">
        <f aca="false">IF(OR(D157="",D157+G157=0),"",D157/(D157+G157))</f>
        <v>0.407601572739187</v>
      </c>
      <c r="K157" s="40" t="n">
        <f aca="false">IF(E157="","",E157/(E157+H157))</f>
        <v>0.40633130962706</v>
      </c>
      <c r="L157" s="69" t="n">
        <f aca="false">IF(OR(K157="",J157=""),"",(J157-K157)*100)</f>
        <v>0.127026311212758</v>
      </c>
      <c r="M157" s="36" t="n">
        <v>3.11756991065829</v>
      </c>
      <c r="N157" s="36" t="n">
        <v>1.24618060279038</v>
      </c>
      <c r="O157" s="36" t="n">
        <f aca="false">SQRT(M157^2+N157^2)</f>
        <v>3.3574109433629</v>
      </c>
      <c r="P157" s="40" t="n">
        <f aca="false">IF(J157="","",MAX(0,J157-1.96*O157/100))</f>
        <v>0.341796318249275</v>
      </c>
      <c r="Q157" s="40" t="n">
        <f aca="false">IF(J157="","",MIN(1,J157+1.96*O157/100))</f>
        <v>0.4734068272291</v>
      </c>
      <c r="R157" s="32" t="str">
        <f aca="false">IF(L157="","",IF(ABS(L157)&lt;=O157,"Yes","No"))</f>
        <v>Yes</v>
      </c>
      <c r="S157" s="32" t="str">
        <f aca="false">IF(L157="","",IF(ABS(L157)&lt;=1.96*O157,"Yes","No"))</f>
        <v>Yes</v>
      </c>
      <c r="T157" s="59" t="n">
        <f aca="false">IF(D157="","",ROUND(SQRT(((D157+G157)*O157/100)^2+(J157*(D157+G157)*0.08345)^2),0))</f>
        <v>109</v>
      </c>
      <c r="U157" s="32"/>
    </row>
    <row r="158" customFormat="false" ht="15" hidden="false" customHeight="false" outlineLevel="0" collapsed="false">
      <c r="A158" s="32" t="s">
        <v>230</v>
      </c>
      <c r="B158" s="32" t="s">
        <v>345</v>
      </c>
      <c r="C158" s="32" t="s">
        <v>347</v>
      </c>
      <c r="D158" s="59" t="n">
        <v>840</v>
      </c>
      <c r="E158" s="59" t="n">
        <v>850</v>
      </c>
      <c r="F158" s="68" t="n">
        <f aca="false">IF(E158="","",D158-E158)</f>
        <v>-10</v>
      </c>
      <c r="G158" s="59" t="n">
        <v>1279</v>
      </c>
      <c r="H158" s="59" t="n">
        <v>1298</v>
      </c>
      <c r="I158" s="68" t="n">
        <f aca="false">IF(H158="","",G158-H158)</f>
        <v>-19</v>
      </c>
      <c r="J158" s="40" t="n">
        <f aca="false">IF(OR(D158="",D158+G158=0),"",D158/(D158+G158))</f>
        <v>0.396413402548372</v>
      </c>
      <c r="K158" s="40" t="n">
        <f aca="false">IF(E158="","",E158/(E158+H158))</f>
        <v>0.395716945996276</v>
      </c>
      <c r="L158" s="69" t="n">
        <f aca="false">IF(OR(K158="",J158=""),"",(J158-K158)*100)</f>
        <v>0.069645655209627</v>
      </c>
      <c r="M158" s="36" t="n">
        <v>3.11756991065829</v>
      </c>
      <c r="N158" s="36" t="n">
        <v>1.24618060279038</v>
      </c>
      <c r="O158" s="36" t="n">
        <f aca="false">SQRT(M158^2+N158^2)</f>
        <v>3.3574109433629</v>
      </c>
      <c r="P158" s="40" t="n">
        <f aca="false">IF(J158="","",MAX(0,J158-1.96*O158/100))</f>
        <v>0.330608148058459</v>
      </c>
      <c r="Q158" s="40" t="n">
        <f aca="false">IF(J158="","",MIN(1,J158+1.96*O158/100))</f>
        <v>0.462218657038285</v>
      </c>
      <c r="R158" s="32" t="str">
        <f aca="false">IF(L158="","",IF(ABS(L158)&lt;=O158,"Yes","No"))</f>
        <v>Yes</v>
      </c>
      <c r="S158" s="32" t="str">
        <f aca="false">IF(L158="","",IF(ABS(L158)&lt;=1.96*O158,"Yes","No"))</f>
        <v>Yes</v>
      </c>
      <c r="T158" s="59" t="n">
        <f aca="false">IF(D158="","",ROUND(SQRT(((D158+G158)*O158/100)^2+(J158*(D158+G158)*0.08345)^2),0))</f>
        <v>100</v>
      </c>
      <c r="U158" s="32"/>
    </row>
    <row r="159" customFormat="false" ht="15" hidden="false" customHeight="false" outlineLevel="0" collapsed="false">
      <c r="A159" s="32" t="s">
        <v>230</v>
      </c>
      <c r="B159" s="32" t="s">
        <v>345</v>
      </c>
      <c r="C159" s="32" t="s">
        <v>348</v>
      </c>
      <c r="D159" s="59" t="n">
        <v>441</v>
      </c>
      <c r="E159" s="59" t="n">
        <v>458</v>
      </c>
      <c r="F159" s="68" t="n">
        <f aca="false">IF(E159="","",D159-E159)</f>
        <v>-17</v>
      </c>
      <c r="G159" s="59" t="n">
        <v>729</v>
      </c>
      <c r="H159" s="59" t="n">
        <v>701</v>
      </c>
      <c r="I159" s="68" t="n">
        <f aca="false">IF(H159="","",G159-H159)</f>
        <v>28</v>
      </c>
      <c r="J159" s="40" t="n">
        <f aca="false">IF(OR(D159="",D159+G159=0),"",D159/(D159+G159))</f>
        <v>0.376923076923077</v>
      </c>
      <c r="K159" s="40" t="n">
        <f aca="false">IF(E159="","",E159/(E159+H159))</f>
        <v>0.395168248490078</v>
      </c>
      <c r="L159" s="69" t="n">
        <f aca="false">IF(OR(K159="",J159=""),"",(J159-K159)*100)</f>
        <v>-1.82451715670007</v>
      </c>
      <c r="M159" s="36" t="n">
        <v>3.11756991065829</v>
      </c>
      <c r="N159" s="36" t="n">
        <v>1.24618060279038</v>
      </c>
      <c r="O159" s="36" t="n">
        <f aca="false">SQRT(M159^2+N159^2)</f>
        <v>3.3574109433629</v>
      </c>
      <c r="P159" s="40" t="n">
        <f aca="false">IF(J159="","",MAX(0,J159-1.96*O159/100))</f>
        <v>0.311117822433164</v>
      </c>
      <c r="Q159" s="40" t="n">
        <f aca="false">IF(J159="","",MIN(1,J159+1.96*O159/100))</f>
        <v>0.44272833141299</v>
      </c>
      <c r="R159" s="32" t="str">
        <f aca="false">IF(L159="","",IF(ABS(L159)&lt;=O159,"Yes","No"))</f>
        <v>Yes</v>
      </c>
      <c r="S159" s="32" t="str">
        <f aca="false">IF(L159="","",IF(ABS(L159)&lt;=1.96*O159,"Yes","No"))</f>
        <v>Yes</v>
      </c>
      <c r="T159" s="59" t="n">
        <f aca="false">IF(D159="","",ROUND(SQRT(((D159+G159)*O159/100)^2+(J159*(D159+G159)*0.08345)^2),0))</f>
        <v>54</v>
      </c>
      <c r="U159" s="32"/>
    </row>
    <row r="160" customFormat="false" ht="15" hidden="false" customHeight="false" outlineLevel="0" collapsed="false">
      <c r="A160" s="32" t="s">
        <v>230</v>
      </c>
      <c r="B160" s="32" t="s">
        <v>345</v>
      </c>
      <c r="C160" s="32" t="s">
        <v>349</v>
      </c>
      <c r="D160" s="59" t="n">
        <v>595</v>
      </c>
      <c r="E160" s="59" t="n">
        <v>614</v>
      </c>
      <c r="F160" s="68" t="n">
        <f aca="false">IF(E160="","",D160-E160)</f>
        <v>-19</v>
      </c>
      <c r="G160" s="59" t="n">
        <v>953</v>
      </c>
      <c r="H160" s="59" t="n">
        <v>949</v>
      </c>
      <c r="I160" s="68" t="n">
        <f aca="false">IF(H160="","",G160-H160)</f>
        <v>4</v>
      </c>
      <c r="J160" s="40" t="n">
        <f aca="false">IF(OR(D160="",D160+G160=0),"",D160/(D160+G160))</f>
        <v>0.384366925064599</v>
      </c>
      <c r="K160" s="40" t="n">
        <f aca="false">IF(E160="","",E160/(E160+H160))</f>
        <v>0.392834293026232</v>
      </c>
      <c r="L160" s="69" t="n">
        <f aca="false">IF(OR(K160="",J160=""),"",(J160-K160)*100)</f>
        <v>-0.846736796163217</v>
      </c>
      <c r="M160" s="36" t="n">
        <v>3.11756991065829</v>
      </c>
      <c r="N160" s="36" t="n">
        <v>1.24618060279038</v>
      </c>
      <c r="O160" s="36" t="n">
        <f aca="false">SQRT(M160^2+N160^2)</f>
        <v>3.3574109433629</v>
      </c>
      <c r="P160" s="40" t="n">
        <f aca="false">IF(J160="","",MAX(0,J160-1.96*O160/100))</f>
        <v>0.318561670574687</v>
      </c>
      <c r="Q160" s="40" t="n">
        <f aca="false">IF(J160="","",MIN(1,J160+1.96*O160/100))</f>
        <v>0.450172179554512</v>
      </c>
      <c r="R160" s="32" t="str">
        <f aca="false">IF(L160="","",IF(ABS(L160)&lt;=O160,"Yes","No"))</f>
        <v>Yes</v>
      </c>
      <c r="S160" s="32" t="str">
        <f aca="false">IF(L160="","",IF(ABS(L160)&lt;=1.96*O160,"Yes","No"))</f>
        <v>Yes</v>
      </c>
      <c r="T160" s="59" t="n">
        <f aca="false">IF(D160="","",ROUND(SQRT(((D160+G160)*O160/100)^2+(J160*(D160+G160)*0.08345)^2),0))</f>
        <v>72</v>
      </c>
      <c r="U160" s="32"/>
    </row>
    <row r="161" customFormat="false" ht="15" hidden="false" customHeight="false" outlineLevel="0" collapsed="false">
      <c r="A161" s="32" t="s">
        <v>230</v>
      </c>
      <c r="B161" s="32" t="s">
        <v>345</v>
      </c>
      <c r="C161" s="32" t="s">
        <v>350</v>
      </c>
      <c r="D161" s="59" t="n">
        <v>506</v>
      </c>
      <c r="E161" s="59" t="n">
        <v>555</v>
      </c>
      <c r="F161" s="68" t="n">
        <f aca="false">IF(E161="","",D161-E161)</f>
        <v>-49</v>
      </c>
      <c r="G161" s="59" t="n">
        <v>910</v>
      </c>
      <c r="H161" s="59" t="n">
        <v>887</v>
      </c>
      <c r="I161" s="68" t="n">
        <f aca="false">IF(H161="","",G161-H161)</f>
        <v>23</v>
      </c>
      <c r="J161" s="40" t="n">
        <f aca="false">IF(OR(D161="",D161+G161=0),"",D161/(D161+G161))</f>
        <v>0.357344632768362</v>
      </c>
      <c r="K161" s="40" t="n">
        <f aca="false">IF(E161="","",E161/(E161+H161))</f>
        <v>0.384882108183079</v>
      </c>
      <c r="L161" s="69" t="n">
        <f aca="false">IF(OR(K161="",J161=""),"",(J161-K161)*100)</f>
        <v>-2.75374754147175</v>
      </c>
      <c r="M161" s="36" t="n">
        <v>3.11756991065829</v>
      </c>
      <c r="N161" s="36" t="n">
        <v>1.24618060279038</v>
      </c>
      <c r="O161" s="36" t="n">
        <f aca="false">SQRT(M161^2+N161^2)</f>
        <v>3.3574109433629</v>
      </c>
      <c r="P161" s="40" t="n">
        <f aca="false">IF(J161="","",MAX(0,J161-1.96*O161/100))</f>
        <v>0.291539378278449</v>
      </c>
      <c r="Q161" s="40" t="n">
        <f aca="false">IF(J161="","",MIN(1,J161+1.96*O161/100))</f>
        <v>0.423149887258274</v>
      </c>
      <c r="R161" s="32" t="str">
        <f aca="false">IF(L161="","",IF(ABS(L161)&lt;=O161,"Yes","No"))</f>
        <v>Yes</v>
      </c>
      <c r="S161" s="32" t="str">
        <f aca="false">IF(L161="","",IF(ABS(L161)&lt;=1.96*O161,"Yes","No"))</f>
        <v>Yes</v>
      </c>
      <c r="T161" s="59" t="n">
        <f aca="false">IF(D161="","",ROUND(SQRT(((D161+G161)*O161/100)^2+(J161*(D161+G161)*0.08345)^2),0))</f>
        <v>64</v>
      </c>
      <c r="U161" s="32"/>
    </row>
    <row r="162" customFormat="false" ht="15" hidden="false" customHeight="false" outlineLevel="0" collapsed="false">
      <c r="A162" s="32" t="s">
        <v>230</v>
      </c>
      <c r="B162" s="32" t="s">
        <v>345</v>
      </c>
      <c r="C162" s="32" t="s">
        <v>351</v>
      </c>
      <c r="D162" s="59" t="n">
        <v>484</v>
      </c>
      <c r="E162" s="59" t="n">
        <v>492</v>
      </c>
      <c r="F162" s="68" t="n">
        <f aca="false">IF(E162="","",D162-E162)</f>
        <v>-8</v>
      </c>
      <c r="G162" s="59" t="n">
        <v>639</v>
      </c>
      <c r="H162" s="59" t="n">
        <v>662</v>
      </c>
      <c r="I162" s="68" t="n">
        <f aca="false">IF(H162="","",G162-H162)</f>
        <v>-23</v>
      </c>
      <c r="J162" s="40" t="n">
        <f aca="false">IF(OR(D162="",D162+G162=0),"",D162/(D162+G162))</f>
        <v>0.430988423864648</v>
      </c>
      <c r="K162" s="40" t="n">
        <f aca="false">IF(E162="","",E162/(E162+H162))</f>
        <v>0.426343154246101</v>
      </c>
      <c r="L162" s="69" t="n">
        <f aca="false">IF(OR(K162="",J162=""),"",(J162-K162)*100)</f>
        <v>0.464526961854772</v>
      </c>
      <c r="M162" s="36" t="n">
        <v>3.92685804996875</v>
      </c>
      <c r="N162" s="36" t="n">
        <v>1.24618060279038</v>
      </c>
      <c r="O162" s="36" t="n">
        <f aca="false">SQRT(M162^2+N162^2)</f>
        <v>4.11985196813858</v>
      </c>
      <c r="P162" s="40" t="n">
        <f aca="false">IF(J162="","",MAX(0,J162-1.96*O162/100))</f>
        <v>0.350239325289132</v>
      </c>
      <c r="Q162" s="40" t="n">
        <f aca="false">IF(J162="","",MIN(1,J162+1.96*O162/100))</f>
        <v>0.511737522440165</v>
      </c>
      <c r="R162" s="32" t="str">
        <f aca="false">IF(L162="","",IF(ABS(L162)&lt;=O162,"Yes","No"))</f>
        <v>Yes</v>
      </c>
      <c r="S162" s="32" t="str">
        <f aca="false">IF(L162="","",IF(ABS(L162)&lt;=1.96*O162,"Yes","No"))</f>
        <v>Yes</v>
      </c>
      <c r="T162" s="59" t="n">
        <f aca="false">IF(D162="","",ROUND(SQRT(((D162+G162)*O162/100)^2+(J162*(D162+G162)*0.09175)^2),0))</f>
        <v>64</v>
      </c>
      <c r="U162" s="32"/>
    </row>
    <row r="163" customFormat="false" ht="15" hidden="false" customHeight="false" outlineLevel="0" collapsed="false">
      <c r="A163" s="32" t="s">
        <v>230</v>
      </c>
      <c r="B163" s="32" t="s">
        <v>352</v>
      </c>
      <c r="C163" s="32" t="s">
        <v>353</v>
      </c>
      <c r="D163" s="59" t="n">
        <v>701</v>
      </c>
      <c r="E163" s="59" t="n">
        <v>701</v>
      </c>
      <c r="F163" s="68" t="n">
        <f aca="false">IF(E163="","",D163-E163)</f>
        <v>0</v>
      </c>
      <c r="G163" s="59" t="n">
        <v>664</v>
      </c>
      <c r="H163" s="59" t="n">
        <v>692</v>
      </c>
      <c r="I163" s="68" t="n">
        <f aca="false">IF(H163="","",G163-H163)</f>
        <v>-28</v>
      </c>
      <c r="J163" s="40" t="n">
        <f aca="false">IF(OR(D163="",D163+G163=0),"",D163/(D163+G163))</f>
        <v>0.513553113553114</v>
      </c>
      <c r="K163" s="40" t="n">
        <f aca="false">IF(E163="","",E163/(E163+H163))</f>
        <v>0.503230437903805</v>
      </c>
      <c r="L163" s="69" t="n">
        <f aca="false">IF(OR(K163="",J163=""),"",(J163-K163)*100)</f>
        <v>1.03226756493088</v>
      </c>
      <c r="M163" s="36" t="n">
        <v>3.11756991065829</v>
      </c>
      <c r="N163" s="36" t="n">
        <v>1.24618060279038</v>
      </c>
      <c r="O163" s="36" t="n">
        <f aca="false">SQRT(M163^2+N163^2)</f>
        <v>3.3574109433629</v>
      </c>
      <c r="P163" s="40" t="n">
        <f aca="false">IF(J163="","",MAX(0,J163-1.96*O163/100))</f>
        <v>0.447747859063201</v>
      </c>
      <c r="Q163" s="40" t="n">
        <f aca="false">IF(J163="","",MIN(1,J163+1.96*O163/100))</f>
        <v>0.579358368043026</v>
      </c>
      <c r="R163" s="32" t="str">
        <f aca="false">IF(L163="","",IF(ABS(L163)&lt;=O163,"Yes","No"))</f>
        <v>Yes</v>
      </c>
      <c r="S163" s="32" t="str">
        <f aca="false">IF(L163="","",IF(ABS(L163)&lt;=1.96*O163,"Yes","No"))</f>
        <v>Yes</v>
      </c>
      <c r="T163" s="59" t="n">
        <f aca="false">IF(D163="","",ROUND(SQRT(((D163+G163)*O163/100)^2+(J163*(D163+G163)*0.08345)^2),0))</f>
        <v>74</v>
      </c>
      <c r="U163" s="32"/>
    </row>
    <row r="164" customFormat="false" ht="15" hidden="false" customHeight="false" outlineLevel="0" collapsed="false">
      <c r="A164" s="32" t="s">
        <v>230</v>
      </c>
      <c r="B164" s="32" t="s">
        <v>352</v>
      </c>
      <c r="C164" s="32" t="s">
        <v>354</v>
      </c>
      <c r="D164" s="59" t="n">
        <v>818</v>
      </c>
      <c r="E164" s="59" t="n">
        <v>798</v>
      </c>
      <c r="F164" s="68" t="n">
        <f aca="false">IF(E164="","",D164-E164)</f>
        <v>20</v>
      </c>
      <c r="G164" s="59" t="n">
        <v>769</v>
      </c>
      <c r="H164" s="59" t="n">
        <v>790</v>
      </c>
      <c r="I164" s="68" t="n">
        <f aca="false">IF(H164="","",G164-H164)</f>
        <v>-21</v>
      </c>
      <c r="J164" s="40" t="n">
        <f aca="false">IF(OR(D164="",D164+G164=0),"",D164/(D164+G164))</f>
        <v>0.515437933207309</v>
      </c>
      <c r="K164" s="40" t="n">
        <f aca="false">IF(E164="","",E164/(E164+H164))</f>
        <v>0.502518891687657</v>
      </c>
      <c r="L164" s="69" t="n">
        <f aca="false">IF(OR(K164="",J164=""),"",(J164-K164)*100)</f>
        <v>1.2919041519652</v>
      </c>
      <c r="M164" s="36" t="n">
        <v>3.11756991065829</v>
      </c>
      <c r="N164" s="36" t="n">
        <v>1.24618060279038</v>
      </c>
      <c r="O164" s="36" t="n">
        <f aca="false">SQRT(M164^2+N164^2)</f>
        <v>3.3574109433629</v>
      </c>
      <c r="P164" s="40" t="n">
        <f aca="false">IF(J164="","",MAX(0,J164-1.96*O164/100))</f>
        <v>0.449632678717397</v>
      </c>
      <c r="Q164" s="40" t="n">
        <f aca="false">IF(J164="","",MIN(1,J164+1.96*O164/100))</f>
        <v>0.581243187697222</v>
      </c>
      <c r="R164" s="32" t="str">
        <f aca="false">IF(L164="","",IF(ABS(L164)&lt;=O164,"Yes","No"))</f>
        <v>Yes</v>
      </c>
      <c r="S164" s="32" t="str">
        <f aca="false">IF(L164="","",IF(ABS(L164)&lt;=1.96*O164,"Yes","No"))</f>
        <v>Yes</v>
      </c>
      <c r="T164" s="59" t="n">
        <f aca="false">IF(D164="","",ROUND(SQRT(((D164+G164)*O164/100)^2+(J164*(D164+G164)*0.08345)^2),0))</f>
        <v>87</v>
      </c>
      <c r="U164" s="32"/>
    </row>
    <row r="165" customFormat="false" ht="15" hidden="false" customHeight="false" outlineLevel="0" collapsed="false">
      <c r="A165" s="32" t="s">
        <v>230</v>
      </c>
      <c r="B165" s="32" t="s">
        <v>352</v>
      </c>
      <c r="C165" s="32" t="s">
        <v>355</v>
      </c>
      <c r="D165" s="59" t="n">
        <v>365</v>
      </c>
      <c r="E165" s="59" t="n">
        <v>362</v>
      </c>
      <c r="F165" s="68" t="n">
        <f aca="false">IF(E165="","",D165-E165)</f>
        <v>3</v>
      </c>
      <c r="G165" s="59" t="n">
        <v>378</v>
      </c>
      <c r="H165" s="59" t="n">
        <v>375</v>
      </c>
      <c r="I165" s="68" t="n">
        <f aca="false">IF(H165="","",G165-H165)</f>
        <v>3</v>
      </c>
      <c r="J165" s="40" t="n">
        <f aca="false">IF(OR(D165="",D165+G165=0),"",D165/(D165+G165))</f>
        <v>0.491251682368775</v>
      </c>
      <c r="K165" s="40" t="n">
        <f aca="false">IF(E165="","",E165/(E165+H165))</f>
        <v>0.491180461329715</v>
      </c>
      <c r="L165" s="69" t="n">
        <f aca="false">IF(OR(K165="",J165=""),"",(J165-K165)*100)</f>
        <v>0.00712210390602097</v>
      </c>
      <c r="M165" s="36" t="n">
        <v>3.92685804996875</v>
      </c>
      <c r="N165" s="36" t="n">
        <v>1.24618060279038</v>
      </c>
      <c r="O165" s="36" t="n">
        <f aca="false">SQRT(M165^2+N165^2)</f>
        <v>4.11985196813858</v>
      </c>
      <c r="P165" s="40" t="n">
        <f aca="false">IF(J165="","",MAX(0,J165-1.96*O165/100))</f>
        <v>0.410502583793259</v>
      </c>
      <c r="Q165" s="40" t="n">
        <f aca="false">IF(J165="","",MIN(1,J165+1.96*O165/100))</f>
        <v>0.572000780944291</v>
      </c>
      <c r="R165" s="32" t="str">
        <f aca="false">IF(L165="","",IF(ABS(L165)&lt;=O165,"Yes","No"))</f>
        <v>Yes</v>
      </c>
      <c r="S165" s="32" t="str">
        <f aca="false">IF(L165="","",IF(ABS(L165)&lt;=1.96*O165,"Yes","No"))</f>
        <v>Yes</v>
      </c>
      <c r="T165" s="59" t="n">
        <f aca="false">IF(D165="","",ROUND(SQRT(((D165+G165)*O165/100)^2+(J165*(D165+G165)*0.09175)^2),0))</f>
        <v>45</v>
      </c>
      <c r="U165" s="32"/>
    </row>
    <row r="166" customFormat="false" ht="15" hidden="false" customHeight="false" outlineLevel="0" collapsed="false">
      <c r="A166" s="32" t="s">
        <v>230</v>
      </c>
      <c r="B166" s="32" t="s">
        <v>352</v>
      </c>
      <c r="C166" s="32" t="s">
        <v>356</v>
      </c>
      <c r="D166" s="59" t="n">
        <v>399</v>
      </c>
      <c r="E166" s="59" t="n">
        <v>406</v>
      </c>
      <c r="F166" s="68" t="n">
        <f aca="false">IF(E166="","",D166-E166)</f>
        <v>-7</v>
      </c>
      <c r="G166" s="59" t="n">
        <v>396</v>
      </c>
      <c r="H166" s="59" t="n">
        <v>388</v>
      </c>
      <c r="I166" s="68" t="n">
        <f aca="false">IF(H166="","",G166-H166)</f>
        <v>8</v>
      </c>
      <c r="J166" s="40" t="n">
        <f aca="false">IF(OR(D166="",D166+G166=0),"",D166/(D166+G166))</f>
        <v>0.50188679245283</v>
      </c>
      <c r="K166" s="40" t="n">
        <f aca="false">IF(E166="","",E166/(E166+H166))</f>
        <v>0.511335012594459</v>
      </c>
      <c r="L166" s="69" t="n">
        <f aca="false">IF(OR(K166="",J166=""),"",(J166-K166)*100)</f>
        <v>-0.944822014162827</v>
      </c>
      <c r="M166" s="36" t="n">
        <v>3.92685804996875</v>
      </c>
      <c r="N166" s="36" t="n">
        <v>1.24618060279038</v>
      </c>
      <c r="O166" s="36" t="n">
        <f aca="false">SQRT(M166^2+N166^2)</f>
        <v>4.11985196813858</v>
      </c>
      <c r="P166" s="40" t="n">
        <f aca="false">IF(J166="","",MAX(0,J166-1.96*O166/100))</f>
        <v>0.421137693877314</v>
      </c>
      <c r="Q166" s="40" t="n">
        <f aca="false">IF(J166="","",MIN(1,J166+1.96*O166/100))</f>
        <v>0.582635891028346</v>
      </c>
      <c r="R166" s="32" t="str">
        <f aca="false">IF(L166="","",IF(ABS(L166)&lt;=O166,"Yes","No"))</f>
        <v>Yes</v>
      </c>
      <c r="S166" s="32" t="str">
        <f aca="false">IF(L166="","",IF(ABS(L166)&lt;=1.96*O166,"Yes","No"))</f>
        <v>Yes</v>
      </c>
      <c r="T166" s="59" t="n">
        <f aca="false">IF(D166="","",ROUND(SQRT(((D166+G166)*O166/100)^2+(J166*(D166+G166)*0.09175)^2),0))</f>
        <v>49</v>
      </c>
      <c r="U166" s="32"/>
    </row>
    <row r="167" customFormat="false" ht="15" hidden="false" customHeight="false" outlineLevel="0" collapsed="false">
      <c r="A167" s="32" t="s">
        <v>230</v>
      </c>
      <c r="B167" s="32" t="s">
        <v>352</v>
      </c>
      <c r="C167" s="32" t="s">
        <v>357</v>
      </c>
      <c r="D167" s="59" t="n">
        <v>489</v>
      </c>
      <c r="E167" s="59" t="n">
        <v>524</v>
      </c>
      <c r="F167" s="68" t="n">
        <f aca="false">IF(E167="","",D167-E167)</f>
        <v>-35</v>
      </c>
      <c r="G167" s="59" t="n">
        <v>597</v>
      </c>
      <c r="H167" s="59" t="n">
        <v>571</v>
      </c>
      <c r="I167" s="68" t="n">
        <f aca="false">IF(H167="","",G167-H167)</f>
        <v>26</v>
      </c>
      <c r="J167" s="40" t="n">
        <f aca="false">IF(OR(D167="",D167+G167=0),"",D167/(D167+G167))</f>
        <v>0.450276243093923</v>
      </c>
      <c r="K167" s="40" t="n">
        <f aca="false">IF(E167="","",E167/(E167+H167))</f>
        <v>0.478538812785388</v>
      </c>
      <c r="L167" s="69" t="n">
        <f aca="false">IF(OR(K167="",J167=""),"",(J167-K167)*100)</f>
        <v>-2.82625696914655</v>
      </c>
      <c r="M167" s="36" t="n">
        <v>3.92685804996875</v>
      </c>
      <c r="N167" s="36" t="n">
        <v>1.24618060279038</v>
      </c>
      <c r="O167" s="36" t="n">
        <f aca="false">SQRT(M167^2+N167^2)</f>
        <v>4.11985196813858</v>
      </c>
      <c r="P167" s="40" t="n">
        <f aca="false">IF(J167="","",MAX(0,J167-1.96*O167/100))</f>
        <v>0.369527144518406</v>
      </c>
      <c r="Q167" s="40" t="n">
        <f aca="false">IF(J167="","",MIN(1,J167+1.96*O167/100))</f>
        <v>0.531025341669439</v>
      </c>
      <c r="R167" s="32" t="str">
        <f aca="false">IF(L167="","",IF(ABS(L167)&lt;=O167,"Yes","No"))</f>
        <v>Yes</v>
      </c>
      <c r="S167" s="32" t="str">
        <f aca="false">IF(L167="","",IF(ABS(L167)&lt;=1.96*O167,"Yes","No"))</f>
        <v>Yes</v>
      </c>
      <c r="T167" s="59" t="n">
        <f aca="false">IF(D167="","",ROUND(SQRT(((D167+G167)*O167/100)^2+(J167*(D167+G167)*0.09175)^2),0))</f>
        <v>63</v>
      </c>
      <c r="U167" s="32"/>
    </row>
    <row r="168" customFormat="false" ht="15" hidden="false" customHeight="false" outlineLevel="0" collapsed="false">
      <c r="A168" s="32" t="s">
        <v>230</v>
      </c>
      <c r="B168" s="32" t="s">
        <v>352</v>
      </c>
      <c r="C168" s="32" t="s">
        <v>358</v>
      </c>
      <c r="D168" s="59" t="n">
        <v>298</v>
      </c>
      <c r="E168" s="59" t="n">
        <v>316</v>
      </c>
      <c r="F168" s="68" t="n">
        <f aca="false">IF(E168="","",D168-E168)</f>
        <v>-18</v>
      </c>
      <c r="G168" s="59" t="n">
        <v>331</v>
      </c>
      <c r="H168" s="59" t="n">
        <v>348</v>
      </c>
      <c r="I168" s="68" t="n">
        <f aca="false">IF(H168="","",G168-H168)</f>
        <v>-17</v>
      </c>
      <c r="J168" s="40" t="n">
        <f aca="false">IF(OR(D168="",D168+G168=0),"",D168/(D168+G168))</f>
        <v>0.473767885532591</v>
      </c>
      <c r="K168" s="40" t="n">
        <f aca="false">IF(E168="","",E168/(E168+H168))</f>
        <v>0.475903614457831</v>
      </c>
      <c r="L168" s="69" t="n">
        <f aca="false">IF(OR(K168="",J168=""),"",(J168-K168)*100)</f>
        <v>-0.213572892523989</v>
      </c>
      <c r="M168" s="36" t="n">
        <v>6.15799736191833</v>
      </c>
      <c r="N168" s="36" t="n">
        <v>1.24618060279038</v>
      </c>
      <c r="O168" s="36" t="n">
        <f aca="false">SQRT(M168^2+N168^2)</f>
        <v>6.28282560669673</v>
      </c>
      <c r="P168" s="40" t="n">
        <f aca="false">IF(J168="","",MAX(0,J168-1.96*O168/100))</f>
        <v>0.350624503641336</v>
      </c>
      <c r="Q168" s="40" t="n">
        <f aca="false">IF(J168="","",MIN(1,J168+1.96*O168/100))</f>
        <v>0.596911267423847</v>
      </c>
      <c r="R168" s="32" t="str">
        <f aca="false">IF(L168="","",IF(ABS(L168)&lt;=O168,"Yes","No"))</f>
        <v>Yes</v>
      </c>
      <c r="S168" s="32" t="str">
        <f aca="false">IF(L168="","",IF(ABS(L168)&lt;=1.96*O168,"Yes","No"))</f>
        <v>Yes</v>
      </c>
      <c r="T168" s="59" t="n">
        <f aca="false">IF(D168="","",ROUND(SQRT(((D168+G168)*O168/100)^2+(J168*(D168+G168)*0.15591)^2),0))</f>
        <v>61</v>
      </c>
      <c r="U168" s="32"/>
    </row>
    <row r="169" customFormat="false" ht="15" hidden="false" customHeight="false" outlineLevel="0" collapsed="false">
      <c r="A169" s="32" t="s">
        <v>230</v>
      </c>
      <c r="B169" s="32" t="s">
        <v>352</v>
      </c>
      <c r="C169" s="32" t="s">
        <v>359</v>
      </c>
      <c r="D169" s="59" t="n">
        <v>361</v>
      </c>
      <c r="E169" s="59" t="n">
        <v>377</v>
      </c>
      <c r="F169" s="68" t="n">
        <f aca="false">IF(E169="","",D169-E169)</f>
        <v>-16</v>
      </c>
      <c r="G169" s="59" t="n">
        <v>425</v>
      </c>
      <c r="H169" s="59" t="n">
        <v>399</v>
      </c>
      <c r="I169" s="68" t="n">
        <f aca="false">IF(H169="","",G169-H169)</f>
        <v>26</v>
      </c>
      <c r="J169" s="40" t="n">
        <f aca="false">IF(OR(D169="",D169+G169=0),"",D169/(D169+G169))</f>
        <v>0.459287531806616</v>
      </c>
      <c r="K169" s="40" t="n">
        <f aca="false">IF(E169="","",E169/(E169+H169))</f>
        <v>0.485824742268041</v>
      </c>
      <c r="L169" s="69" t="n">
        <f aca="false">IF(OR(K169="",J169=""),"",(J169-K169)*100)</f>
        <v>-2.65372104614254</v>
      </c>
      <c r="M169" s="36" t="n">
        <v>3.92685804996875</v>
      </c>
      <c r="N169" s="36" t="n">
        <v>1.24618060279038</v>
      </c>
      <c r="O169" s="36" t="n">
        <f aca="false">SQRT(M169^2+N169^2)</f>
        <v>4.11985196813858</v>
      </c>
      <c r="P169" s="40" t="n">
        <f aca="false">IF(J169="","",MAX(0,J169-1.96*O169/100))</f>
        <v>0.3785384332311</v>
      </c>
      <c r="Q169" s="40" t="n">
        <f aca="false">IF(J169="","",MIN(1,J169+1.96*O169/100))</f>
        <v>0.540036630382132</v>
      </c>
      <c r="R169" s="32" t="str">
        <f aca="false">IF(L169="","",IF(ABS(L169)&lt;=O169,"Yes","No"))</f>
        <v>Yes</v>
      </c>
      <c r="S169" s="32" t="str">
        <f aca="false">IF(L169="","",IF(ABS(L169)&lt;=1.96*O169,"Yes","No"))</f>
        <v>Yes</v>
      </c>
      <c r="T169" s="59" t="n">
        <f aca="false">IF(D169="","",ROUND(SQRT(((D169+G169)*O169/100)^2+(J169*(D169+G169)*0.09175)^2),0))</f>
        <v>46</v>
      </c>
      <c r="U169" s="32"/>
    </row>
    <row r="170" customFormat="false" ht="15" hidden="false" customHeight="false" outlineLevel="0" collapsed="false">
      <c r="A170" s="32" t="s">
        <v>230</v>
      </c>
      <c r="B170" s="32" t="s">
        <v>352</v>
      </c>
      <c r="C170" s="32" t="s">
        <v>360</v>
      </c>
      <c r="D170" s="59" t="n">
        <v>541</v>
      </c>
      <c r="E170" s="59" t="n">
        <v>550</v>
      </c>
      <c r="F170" s="68" t="n">
        <f aca="false">IF(E170="","",D170-E170)</f>
        <v>-9</v>
      </c>
      <c r="G170" s="59" t="n">
        <v>592</v>
      </c>
      <c r="H170" s="59" t="n">
        <v>585</v>
      </c>
      <c r="I170" s="68" t="n">
        <f aca="false">IF(H170="","",G170-H170)</f>
        <v>7</v>
      </c>
      <c r="J170" s="40" t="n">
        <f aca="false">IF(OR(D170="",D170+G170=0),"",D170/(D170+G170))</f>
        <v>0.477493380406002</v>
      </c>
      <c r="K170" s="40" t="n">
        <f aca="false">IF(E170="","",E170/(E170+H170))</f>
        <v>0.484581497797357</v>
      </c>
      <c r="L170" s="69" t="n">
        <f aca="false">IF(OR(K170="",J170=""),"",(J170-K170)*100)</f>
        <v>-0.708811739135506</v>
      </c>
      <c r="M170" s="36" t="n">
        <v>3.92685804996875</v>
      </c>
      <c r="N170" s="36" t="n">
        <v>1.24618060279038</v>
      </c>
      <c r="O170" s="36" t="n">
        <f aca="false">SQRT(M170^2+N170^2)</f>
        <v>4.11985196813858</v>
      </c>
      <c r="P170" s="40" t="n">
        <f aca="false">IF(J170="","",MAX(0,J170-1.96*O170/100))</f>
        <v>0.396744281830486</v>
      </c>
      <c r="Q170" s="40" t="n">
        <f aca="false">IF(J170="","",MIN(1,J170+1.96*O170/100))</f>
        <v>0.558242478981518</v>
      </c>
      <c r="R170" s="32" t="str">
        <f aca="false">IF(L170="","",IF(ABS(L170)&lt;=O170,"Yes","No"))</f>
        <v>Yes</v>
      </c>
      <c r="S170" s="32" t="str">
        <f aca="false">IF(L170="","",IF(ABS(L170)&lt;=1.96*O170,"Yes","No"))</f>
        <v>Yes</v>
      </c>
      <c r="T170" s="59" t="n">
        <f aca="false">IF(D170="","",ROUND(SQRT(((D170+G170)*O170/100)^2+(J170*(D170+G170)*0.09175)^2),0))</f>
        <v>68</v>
      </c>
      <c r="U170" s="32"/>
    </row>
    <row r="171" customFormat="false" ht="15" hidden="false" customHeight="false" outlineLevel="0" collapsed="false">
      <c r="A171" s="32" t="s">
        <v>230</v>
      </c>
      <c r="B171" s="32" t="s">
        <v>361</v>
      </c>
      <c r="C171" s="32" t="s">
        <v>362</v>
      </c>
      <c r="D171" s="59" t="n">
        <v>243</v>
      </c>
      <c r="E171" s="59" t="n">
        <v>218</v>
      </c>
      <c r="F171" s="68" t="n">
        <f aca="false">IF(E171="","",D171-E171)</f>
        <v>25</v>
      </c>
      <c r="G171" s="59" t="n">
        <v>304</v>
      </c>
      <c r="H171" s="59" t="n">
        <v>335</v>
      </c>
      <c r="I171" s="68" t="n">
        <f aca="false">IF(H171="","",G171-H171)</f>
        <v>-31</v>
      </c>
      <c r="J171" s="40" t="n">
        <f aca="false">IF(OR(D171="",D171+G171=0),"",D171/(D171+G171))</f>
        <v>0.444241316270567</v>
      </c>
      <c r="K171" s="40" t="n">
        <f aca="false">IF(E171="","",E171/(E171+H171))</f>
        <v>0.394213381555154</v>
      </c>
      <c r="L171" s="69" t="n">
        <f aca="false">IF(OR(K171="",J171=""),"",(J171-K171)*100)</f>
        <v>5.0027934715413</v>
      </c>
      <c r="M171" s="36" t="n">
        <v>6.15799736191833</v>
      </c>
      <c r="N171" s="36" t="n">
        <v>1.24618060279038</v>
      </c>
      <c r="O171" s="36" t="n">
        <f aca="false">SQRT(M171^2+N171^2)</f>
        <v>6.28282560669673</v>
      </c>
      <c r="P171" s="40" t="n">
        <f aca="false">IF(J171="","",MAX(0,J171-1.96*O171/100))</f>
        <v>0.321097934379311</v>
      </c>
      <c r="Q171" s="40" t="n">
        <f aca="false">IF(J171="","",MIN(1,J171+1.96*O171/100))</f>
        <v>0.567384698161823</v>
      </c>
      <c r="R171" s="32" t="str">
        <f aca="false">IF(L171="","",IF(ABS(L171)&lt;=O171,"Yes","No"))</f>
        <v>Yes</v>
      </c>
      <c r="S171" s="32" t="str">
        <f aca="false">IF(L171="","",IF(ABS(L171)&lt;=1.96*O171,"Yes","No"))</f>
        <v>Yes</v>
      </c>
      <c r="T171" s="59" t="n">
        <f aca="false">IF(D171="","",ROUND(SQRT(((D171+G171)*O171/100)^2+(J171*(D171+G171)*0.15591)^2),0))</f>
        <v>51</v>
      </c>
      <c r="U171" s="32"/>
    </row>
    <row r="172" customFormat="false" ht="15" hidden="false" customHeight="false" outlineLevel="0" collapsed="false">
      <c r="A172" s="32" t="s">
        <v>230</v>
      </c>
      <c r="B172" s="32" t="s">
        <v>361</v>
      </c>
      <c r="C172" s="32" t="s">
        <v>363</v>
      </c>
      <c r="D172" s="59" t="n">
        <v>193</v>
      </c>
      <c r="E172" s="59" t="n">
        <v>181</v>
      </c>
      <c r="F172" s="68" t="n">
        <f aca="false">IF(E172="","",D172-E172)</f>
        <v>12</v>
      </c>
      <c r="G172" s="59" t="n">
        <v>264</v>
      </c>
      <c r="H172" s="59" t="n">
        <v>287</v>
      </c>
      <c r="I172" s="68" t="n">
        <f aca="false">IF(H172="","",G172-H172)</f>
        <v>-23</v>
      </c>
      <c r="J172" s="40" t="n">
        <f aca="false">IF(OR(D172="",D172+G172=0),"",D172/(D172+G172))</f>
        <v>0.422319474835886</v>
      </c>
      <c r="K172" s="40" t="n">
        <f aca="false">IF(E172="","",E172/(E172+H172))</f>
        <v>0.386752136752137</v>
      </c>
      <c r="L172" s="69" t="n">
        <f aca="false">IF(OR(K172="",J172=""),"",(J172-K172)*100)</f>
        <v>3.55673380837495</v>
      </c>
      <c r="M172" s="36" t="n">
        <v>6.15799736191833</v>
      </c>
      <c r="N172" s="36" t="n">
        <v>1.24618060279038</v>
      </c>
      <c r="O172" s="36" t="n">
        <f aca="false">SQRT(M172^2+N172^2)</f>
        <v>6.28282560669673</v>
      </c>
      <c r="P172" s="40" t="n">
        <f aca="false">IF(J172="","",MAX(0,J172-1.96*O172/100))</f>
        <v>0.29917609294463</v>
      </c>
      <c r="Q172" s="40" t="n">
        <f aca="false">IF(J172="","",MIN(1,J172+1.96*O172/100))</f>
        <v>0.545462856727142</v>
      </c>
      <c r="R172" s="32" t="str">
        <f aca="false">IF(L172="","",IF(ABS(L172)&lt;=O172,"Yes","No"))</f>
        <v>Yes</v>
      </c>
      <c r="S172" s="32" t="str">
        <f aca="false">IF(L172="","",IF(ABS(L172)&lt;=1.96*O172,"Yes","No"))</f>
        <v>Yes</v>
      </c>
      <c r="T172" s="59" t="n">
        <f aca="false">IF(D172="","",ROUND(SQRT(((D172+G172)*O172/100)^2+(J172*(D172+G172)*0.15591)^2),0))</f>
        <v>42</v>
      </c>
      <c r="U172" s="32"/>
    </row>
    <row r="173" customFormat="false" ht="15" hidden="false" customHeight="false" outlineLevel="0" collapsed="false">
      <c r="A173" s="32" t="s">
        <v>230</v>
      </c>
      <c r="B173" s="32" t="s">
        <v>361</v>
      </c>
      <c r="C173" s="32" t="s">
        <v>364</v>
      </c>
      <c r="D173" s="59" t="n">
        <v>355</v>
      </c>
      <c r="E173" s="59" t="n">
        <v>350</v>
      </c>
      <c r="F173" s="68" t="n">
        <f aca="false">IF(E173="","",D173-E173)</f>
        <v>5</v>
      </c>
      <c r="G173" s="59" t="n">
        <v>498</v>
      </c>
      <c r="H173" s="59" t="n">
        <v>527</v>
      </c>
      <c r="I173" s="68" t="n">
        <f aca="false">IF(H173="","",G173-H173)</f>
        <v>-29</v>
      </c>
      <c r="J173" s="40" t="n">
        <f aca="false">IF(OR(D173="",D173+G173=0),"",D173/(D173+G173))</f>
        <v>0.416178194607268</v>
      </c>
      <c r="K173" s="40" t="n">
        <f aca="false">IF(E173="","",E173/(E173+H173))</f>
        <v>0.39908779931585</v>
      </c>
      <c r="L173" s="69" t="n">
        <f aca="false">IF(OR(K173="",J173=""),"",(J173-K173)*100)</f>
        <v>1.7090395291419</v>
      </c>
      <c r="M173" s="36" t="n">
        <v>3.92685804996875</v>
      </c>
      <c r="N173" s="36" t="n">
        <v>1.24618060279038</v>
      </c>
      <c r="O173" s="36" t="n">
        <f aca="false">SQRT(M173^2+N173^2)</f>
        <v>4.11985196813858</v>
      </c>
      <c r="P173" s="40" t="n">
        <f aca="false">IF(J173="","",MAX(0,J173-1.96*O173/100))</f>
        <v>0.335429096031752</v>
      </c>
      <c r="Q173" s="40" t="n">
        <f aca="false">IF(J173="","",MIN(1,J173+1.96*O173/100))</f>
        <v>0.496927293182785</v>
      </c>
      <c r="R173" s="32" t="str">
        <f aca="false">IF(L173="","",IF(ABS(L173)&lt;=O173,"Yes","No"))</f>
        <v>Yes</v>
      </c>
      <c r="S173" s="32" t="str">
        <f aca="false">IF(L173="","",IF(ABS(L173)&lt;=1.96*O173,"Yes","No"))</f>
        <v>Yes</v>
      </c>
      <c r="T173" s="59" t="n">
        <f aca="false">IF(D173="","",ROUND(SQRT(((D173+G173)*O173/100)^2+(J173*(D173+G173)*0.09175)^2),0))</f>
        <v>48</v>
      </c>
      <c r="U173" s="32"/>
    </row>
    <row r="174" customFormat="false" ht="15" hidden="false" customHeight="false" outlineLevel="0" collapsed="false">
      <c r="A174" s="32" t="s">
        <v>230</v>
      </c>
      <c r="B174" s="32" t="s">
        <v>365</v>
      </c>
      <c r="C174" s="32" t="s">
        <v>366</v>
      </c>
      <c r="D174" s="59" t="n">
        <v>977</v>
      </c>
      <c r="E174" s="59" t="n">
        <v>899</v>
      </c>
      <c r="F174" s="68" t="n">
        <f aca="false">IF(E174="","",D174-E174)</f>
        <v>78</v>
      </c>
      <c r="G174" s="59" t="n">
        <v>878</v>
      </c>
      <c r="H174" s="59" t="n">
        <v>944</v>
      </c>
      <c r="I174" s="68" t="n">
        <f aca="false">IF(H174="","",G174-H174)</f>
        <v>-66</v>
      </c>
      <c r="J174" s="40" t="n">
        <f aca="false">IF(OR(D174="",D174+G174=0),"",D174/(D174+G174))</f>
        <v>0.526684636118598</v>
      </c>
      <c r="K174" s="40" t="n">
        <f aca="false">IF(E174="","",E174/(E174+H174))</f>
        <v>0.4877916440586</v>
      </c>
      <c r="L174" s="69" t="n">
        <f aca="false">IF(OR(K174="",J174=""),"",(J174-K174)*100)</f>
        <v>3.88929920599983</v>
      </c>
      <c r="M174" s="36" t="n">
        <v>3.11756991065829</v>
      </c>
      <c r="N174" s="36" t="n">
        <v>1.24618060279038</v>
      </c>
      <c r="O174" s="36" t="n">
        <f aca="false">SQRT(M174^2+N174^2)</f>
        <v>3.3574109433629</v>
      </c>
      <c r="P174" s="40" t="n">
        <f aca="false">IF(J174="","",MAX(0,J174-1.96*O174/100))</f>
        <v>0.460879381628686</v>
      </c>
      <c r="Q174" s="40" t="n">
        <f aca="false">IF(J174="","",MIN(1,J174+1.96*O174/100))</f>
        <v>0.592489890608511</v>
      </c>
      <c r="R174" s="32" t="str">
        <f aca="false">IF(L174="","",IF(ABS(L174)&lt;=O174,"Yes","No"))</f>
        <v>No</v>
      </c>
      <c r="S174" s="32" t="str">
        <f aca="false">IF(L174="","",IF(ABS(L174)&lt;=1.96*O174,"Yes","No"))</f>
        <v>Yes</v>
      </c>
      <c r="T174" s="59" t="n">
        <f aca="false">IF(D174="","",ROUND(SQRT(((D174+G174)*O174/100)^2+(J174*(D174+G174)*0.08345)^2),0))</f>
        <v>103</v>
      </c>
      <c r="U174" s="32"/>
    </row>
    <row r="175" customFormat="false" ht="15" hidden="false" customHeight="false" outlineLevel="0" collapsed="false">
      <c r="A175" s="32" t="s">
        <v>230</v>
      </c>
      <c r="B175" s="32" t="s">
        <v>365</v>
      </c>
      <c r="C175" s="32" t="s">
        <v>367</v>
      </c>
      <c r="D175" s="59" t="n">
        <v>478</v>
      </c>
      <c r="E175" s="59" t="n">
        <v>463</v>
      </c>
      <c r="F175" s="68" t="n">
        <f aca="false">IF(E175="","",D175-E175)</f>
        <v>15</v>
      </c>
      <c r="G175" s="59" t="n">
        <v>386</v>
      </c>
      <c r="H175" s="59" t="n">
        <v>438</v>
      </c>
      <c r="I175" s="68" t="n">
        <f aca="false">IF(H175="","",G175-H175)</f>
        <v>-52</v>
      </c>
      <c r="J175" s="40" t="n">
        <f aca="false">IF(OR(D175="",D175+G175=0),"",D175/(D175+G175))</f>
        <v>0.553240740740741</v>
      </c>
      <c r="K175" s="40" t="n">
        <f aca="false">IF(E175="","",E175/(E175+H175))</f>
        <v>0.513873473917869</v>
      </c>
      <c r="L175" s="69" t="n">
        <f aca="false">IF(OR(K175="",J175=""),"",(J175-K175)*100)</f>
        <v>3.93672668228716</v>
      </c>
      <c r="M175" s="36" t="n">
        <v>3.92685804996875</v>
      </c>
      <c r="N175" s="36" t="n">
        <v>1.24618060279038</v>
      </c>
      <c r="O175" s="36" t="n">
        <f aca="false">SQRT(M175^2+N175^2)</f>
        <v>4.11985196813858</v>
      </c>
      <c r="P175" s="40" t="n">
        <f aca="false">IF(J175="","",MAX(0,J175-1.96*O175/100))</f>
        <v>0.472491642165225</v>
      </c>
      <c r="Q175" s="40" t="n">
        <f aca="false">IF(J175="","",MIN(1,J175+1.96*O175/100))</f>
        <v>0.633989839316257</v>
      </c>
      <c r="R175" s="32" t="str">
        <f aca="false">IF(L175="","",IF(ABS(L175)&lt;=O175,"Yes","No"))</f>
        <v>Yes</v>
      </c>
      <c r="S175" s="32" t="str">
        <f aca="false">IF(L175="","",IF(ABS(L175)&lt;=1.96*O175,"Yes","No"))</f>
        <v>Yes</v>
      </c>
      <c r="T175" s="59" t="n">
        <f aca="false">IF(D175="","",ROUND(SQRT(((D175+G175)*O175/100)^2+(J175*(D175+G175)*0.09175)^2),0))</f>
        <v>56</v>
      </c>
      <c r="U175" s="32"/>
    </row>
    <row r="176" customFormat="false" ht="15" hidden="false" customHeight="false" outlineLevel="0" collapsed="false">
      <c r="A176" s="32" t="s">
        <v>230</v>
      </c>
      <c r="B176" s="32" t="s">
        <v>365</v>
      </c>
      <c r="C176" s="32" t="s">
        <v>368</v>
      </c>
      <c r="D176" s="59" t="n">
        <v>1034</v>
      </c>
      <c r="E176" s="59" t="n">
        <v>1115</v>
      </c>
      <c r="F176" s="68" t="n">
        <f aca="false">IF(E176="","",D176-E176)</f>
        <v>-81</v>
      </c>
      <c r="G176" s="59" t="n">
        <v>839</v>
      </c>
      <c r="H176" s="59" t="n">
        <v>853</v>
      </c>
      <c r="I176" s="68" t="n">
        <f aca="false">IF(H176="","",G176-H176)</f>
        <v>-14</v>
      </c>
      <c r="J176" s="40" t="n">
        <f aca="false">IF(OR(D176="",D176+G176=0),"",D176/(D176+G176))</f>
        <v>0.552055525894287</v>
      </c>
      <c r="K176" s="40" t="n">
        <f aca="false">IF(E176="","",E176/(E176+H176))</f>
        <v>0.566565040650407</v>
      </c>
      <c r="L176" s="69" t="n">
        <f aca="false">IF(OR(K176="",J176=""),"",(J176-K176)*100)</f>
        <v>-1.45095147561193</v>
      </c>
      <c r="M176" s="36" t="n">
        <v>3.11756991065829</v>
      </c>
      <c r="N176" s="36" t="n">
        <v>1.24618060279038</v>
      </c>
      <c r="O176" s="36" t="n">
        <f aca="false">SQRT(M176^2+N176^2)</f>
        <v>3.3574109433629</v>
      </c>
      <c r="P176" s="40" t="n">
        <f aca="false">IF(J176="","",MAX(0,J176-1.96*O176/100))</f>
        <v>0.486250271404374</v>
      </c>
      <c r="Q176" s="40" t="n">
        <f aca="false">IF(J176="","",MIN(1,J176+1.96*O176/100))</f>
        <v>0.6178607803842</v>
      </c>
      <c r="R176" s="32" t="str">
        <f aca="false">IF(L176="","",IF(ABS(L176)&lt;=O176,"Yes","No"))</f>
        <v>Yes</v>
      </c>
      <c r="S176" s="32" t="str">
        <f aca="false">IF(L176="","",IF(ABS(L176)&lt;=1.96*O176,"Yes","No"))</f>
        <v>Yes</v>
      </c>
      <c r="T176" s="59" t="n">
        <f aca="false">IF(D176="","",ROUND(SQRT(((D176+G176)*O176/100)^2+(J176*(D176+G176)*0.08345)^2),0))</f>
        <v>107</v>
      </c>
      <c r="U176" s="32"/>
    </row>
    <row r="177" customFormat="false" ht="15" hidden="false" customHeight="false" outlineLevel="0" collapsed="false">
      <c r="A177" s="32" t="s">
        <v>230</v>
      </c>
      <c r="B177" s="32" t="s">
        <v>365</v>
      </c>
      <c r="C177" s="32" t="s">
        <v>369</v>
      </c>
      <c r="D177" s="59" t="n">
        <v>553</v>
      </c>
      <c r="E177" s="59" t="n">
        <v>532</v>
      </c>
      <c r="F177" s="68" t="n">
        <f aca="false">IF(E177="","",D177-E177)</f>
        <v>21</v>
      </c>
      <c r="G177" s="59" t="n">
        <v>561</v>
      </c>
      <c r="H177" s="59" t="n">
        <v>574</v>
      </c>
      <c r="I177" s="68" t="n">
        <f aca="false">IF(H177="","",G177-H177)</f>
        <v>-13</v>
      </c>
      <c r="J177" s="40" t="n">
        <f aca="false">IF(OR(D177="",D177+G177=0),"",D177/(D177+G177))</f>
        <v>0.49640933572711</v>
      </c>
      <c r="K177" s="40" t="n">
        <f aca="false">IF(E177="","",E177/(E177+H177))</f>
        <v>0.481012658227848</v>
      </c>
      <c r="L177" s="69" t="n">
        <f aca="false">IF(OR(K177="",J177=""),"",(J177-K177)*100)</f>
        <v>1.53966774992614</v>
      </c>
      <c r="M177" s="36" t="n">
        <v>3.92685804996875</v>
      </c>
      <c r="N177" s="36" t="n">
        <v>1.24618060279038</v>
      </c>
      <c r="O177" s="36" t="n">
        <f aca="false">SQRT(M177^2+N177^2)</f>
        <v>4.11985196813858</v>
      </c>
      <c r="P177" s="40" t="n">
        <f aca="false">IF(J177="","",MAX(0,J177-1.96*O177/100))</f>
        <v>0.415660237151593</v>
      </c>
      <c r="Q177" s="40" t="n">
        <f aca="false">IF(J177="","",MIN(1,J177+1.96*O177/100))</f>
        <v>0.577158434302626</v>
      </c>
      <c r="R177" s="32" t="str">
        <f aca="false">IF(L177="","",IF(ABS(L177)&lt;=O177,"Yes","No"))</f>
        <v>Yes</v>
      </c>
      <c r="S177" s="32" t="str">
        <f aca="false">IF(L177="","",IF(ABS(L177)&lt;=1.96*O177,"Yes","No"))</f>
        <v>Yes</v>
      </c>
      <c r="T177" s="59" t="n">
        <f aca="false">IF(D177="","",ROUND(SQRT(((D177+G177)*O177/100)^2+(J177*(D177+G177)*0.09175)^2),0))</f>
        <v>68</v>
      </c>
      <c r="U177" s="32"/>
    </row>
    <row r="178" customFormat="false" ht="15" hidden="false" customHeight="false" outlineLevel="0" collapsed="false">
      <c r="A178" s="32" t="s">
        <v>230</v>
      </c>
      <c r="B178" s="32" t="s">
        <v>365</v>
      </c>
      <c r="C178" s="32" t="s">
        <v>370</v>
      </c>
      <c r="D178" s="59" t="n">
        <v>1097</v>
      </c>
      <c r="E178" s="59" t="n">
        <v>1077</v>
      </c>
      <c r="F178" s="68" t="n">
        <f aca="false">IF(E178="","",D178-E178)</f>
        <v>20</v>
      </c>
      <c r="G178" s="59" t="n">
        <v>760</v>
      </c>
      <c r="H178" s="59" t="n">
        <v>761</v>
      </c>
      <c r="I178" s="68" t="n">
        <f aca="false">IF(H178="","",G178-H178)</f>
        <v>-1</v>
      </c>
      <c r="J178" s="40" t="n">
        <f aca="false">IF(OR(D178="",D178+G178=0),"",D178/(D178+G178))</f>
        <v>0.59073774905762</v>
      </c>
      <c r="K178" s="40" t="n">
        <f aca="false">IF(E178="","",E178/(E178+H178))</f>
        <v>0.585963003264418</v>
      </c>
      <c r="L178" s="69" t="n">
        <f aca="false">IF(OR(K178="",J178=""),"",(J178-K178)*100)</f>
        <v>0.477474579320192</v>
      </c>
      <c r="M178" s="36" t="n">
        <v>3.11756991065829</v>
      </c>
      <c r="N178" s="36" t="n">
        <v>1.24618060279038</v>
      </c>
      <c r="O178" s="36" t="n">
        <f aca="false">SQRT(M178^2+N178^2)</f>
        <v>3.3574109433629</v>
      </c>
      <c r="P178" s="40" t="n">
        <f aca="false">IF(J178="","",MAX(0,J178-1.96*O178/100))</f>
        <v>0.524932494567707</v>
      </c>
      <c r="Q178" s="40" t="n">
        <f aca="false">IF(J178="","",MIN(1,J178+1.96*O178/100))</f>
        <v>0.656543003547533</v>
      </c>
      <c r="R178" s="32" t="str">
        <f aca="false">IF(L178="","",IF(ABS(L178)&lt;=O178,"Yes","No"))</f>
        <v>Yes</v>
      </c>
      <c r="S178" s="32" t="str">
        <f aca="false">IF(L178="","",IF(ABS(L178)&lt;=1.96*O178,"Yes","No"))</f>
        <v>Yes</v>
      </c>
      <c r="T178" s="59" t="n">
        <f aca="false">IF(D178="","",ROUND(SQRT(((D178+G178)*O178/100)^2+(J178*(D178+G178)*0.08345)^2),0))</f>
        <v>111</v>
      </c>
      <c r="U178" s="32"/>
    </row>
    <row r="179" customFormat="false" ht="15" hidden="false" customHeight="false" outlineLevel="0" collapsed="false">
      <c r="A179" s="32" t="s">
        <v>230</v>
      </c>
      <c r="B179" s="32" t="s">
        <v>365</v>
      </c>
      <c r="C179" s="32" t="s">
        <v>371</v>
      </c>
      <c r="D179" s="59" t="n">
        <v>965</v>
      </c>
      <c r="E179" s="59" t="n">
        <v>964</v>
      </c>
      <c r="F179" s="68" t="n">
        <f aca="false">IF(E179="","",D179-E179)</f>
        <v>1</v>
      </c>
      <c r="G179" s="59" t="n">
        <v>666</v>
      </c>
      <c r="H179" s="59" t="n">
        <v>652</v>
      </c>
      <c r="I179" s="68" t="n">
        <f aca="false">IF(H179="","",G179-H179)</f>
        <v>14</v>
      </c>
      <c r="J179" s="40" t="n">
        <f aca="false">IF(OR(D179="",D179+G179=0),"",D179/(D179+G179))</f>
        <v>0.591661557326793</v>
      </c>
      <c r="K179" s="40" t="n">
        <f aca="false">IF(E179="","",E179/(E179+H179))</f>
        <v>0.596534653465347</v>
      </c>
      <c r="L179" s="69" t="n">
        <f aca="false">IF(OR(K179="",J179=""),"",(J179-K179)*100)</f>
        <v>-0.487309613855313</v>
      </c>
      <c r="M179" s="36" t="n">
        <v>3.11756991065829</v>
      </c>
      <c r="N179" s="36" t="n">
        <v>1.24618060279038</v>
      </c>
      <c r="O179" s="36" t="n">
        <f aca="false">SQRT(M179^2+N179^2)</f>
        <v>3.3574109433629</v>
      </c>
      <c r="P179" s="40" t="n">
        <f aca="false">IF(J179="","",MAX(0,J179-1.96*O179/100))</f>
        <v>0.525856302836881</v>
      </c>
      <c r="Q179" s="40" t="n">
        <f aca="false">IF(J179="","",MIN(1,J179+1.96*O179/100))</f>
        <v>0.657466811816706</v>
      </c>
      <c r="R179" s="32" t="str">
        <f aca="false">IF(L179="","",IF(ABS(L179)&lt;=O179,"Yes","No"))</f>
        <v>Yes</v>
      </c>
      <c r="S179" s="32" t="str">
        <f aca="false">IF(L179="","",IF(ABS(L179)&lt;=1.96*O179,"Yes","No"))</f>
        <v>Yes</v>
      </c>
      <c r="T179" s="59" t="n">
        <f aca="false">IF(D179="","",ROUND(SQRT(((D179+G179)*O179/100)^2+(J179*(D179+G179)*0.08345)^2),0))</f>
        <v>97</v>
      </c>
      <c r="U179" s="32"/>
    </row>
    <row r="180" customFormat="false" ht="15" hidden="false" customHeight="false" outlineLevel="0" collapsed="false">
      <c r="A180" s="32" t="s">
        <v>230</v>
      </c>
      <c r="B180" s="32" t="s">
        <v>365</v>
      </c>
      <c r="C180" s="32" t="s">
        <v>372</v>
      </c>
      <c r="D180" s="59" t="n">
        <v>476</v>
      </c>
      <c r="E180" s="59" t="n">
        <v>463</v>
      </c>
      <c r="F180" s="68" t="n">
        <f aca="false">IF(E180="","",D180-E180)</f>
        <v>13</v>
      </c>
      <c r="G180" s="59" t="n">
        <v>421</v>
      </c>
      <c r="H180" s="59" t="n">
        <v>426</v>
      </c>
      <c r="I180" s="68" t="n">
        <f aca="false">IF(H180="","",G180-H180)</f>
        <v>-5</v>
      </c>
      <c r="J180" s="40" t="n">
        <f aca="false">IF(OR(D180="",D180+G180=0),"",D180/(D180+G180))</f>
        <v>0.530657748049052</v>
      </c>
      <c r="K180" s="40" t="n">
        <f aca="false">IF(E180="","",E180/(E180+H180))</f>
        <v>0.520809898762655</v>
      </c>
      <c r="L180" s="69" t="n">
        <f aca="false">IF(OR(K180="",J180=""),"",(J180-K180)*100)</f>
        <v>0.98478492863977</v>
      </c>
      <c r="M180" s="36" t="n">
        <v>3.92685804996875</v>
      </c>
      <c r="N180" s="36" t="n">
        <v>1.24618060279038</v>
      </c>
      <c r="O180" s="36" t="n">
        <f aca="false">SQRT(M180^2+N180^2)</f>
        <v>4.11985196813858</v>
      </c>
      <c r="P180" s="40" t="n">
        <f aca="false">IF(J180="","",MAX(0,J180-1.96*O180/100))</f>
        <v>0.449908649473536</v>
      </c>
      <c r="Q180" s="40" t="n">
        <f aca="false">IF(J180="","",MIN(1,J180+1.96*O180/100))</f>
        <v>0.611406846624569</v>
      </c>
      <c r="R180" s="32" t="str">
        <f aca="false">IF(L180="","",IF(ABS(L180)&lt;=O180,"Yes","No"))</f>
        <v>Yes</v>
      </c>
      <c r="S180" s="32" t="str">
        <f aca="false">IF(L180="","",IF(ABS(L180)&lt;=1.96*O180,"Yes","No"))</f>
        <v>Yes</v>
      </c>
      <c r="T180" s="59" t="n">
        <f aca="false">IF(D180="","",ROUND(SQRT(((D180+G180)*O180/100)^2+(J180*(D180+G180)*0.09175)^2),0))</f>
        <v>57</v>
      </c>
      <c r="U180" s="32"/>
    </row>
    <row r="181" customFormat="false" ht="15" hidden="false" customHeight="false" outlineLevel="0" collapsed="false">
      <c r="A181" s="32" t="s">
        <v>230</v>
      </c>
      <c r="B181" s="32" t="s">
        <v>365</v>
      </c>
      <c r="C181" s="32" t="s">
        <v>373</v>
      </c>
      <c r="D181" s="59" t="n">
        <v>1215</v>
      </c>
      <c r="E181" s="59" t="n">
        <v>1170</v>
      </c>
      <c r="F181" s="68" t="n">
        <f aca="false">IF(E181="","",D181-E181)</f>
        <v>45</v>
      </c>
      <c r="G181" s="59" t="n">
        <v>1159</v>
      </c>
      <c r="H181" s="59" t="n">
        <v>1217</v>
      </c>
      <c r="I181" s="68" t="n">
        <f aca="false">IF(H181="","",G181-H181)</f>
        <v>-58</v>
      </c>
      <c r="J181" s="40" t="n">
        <f aca="false">IF(OR(D181="",D181+G181=0),"",D181/(D181+G181))</f>
        <v>0.511794439764111</v>
      </c>
      <c r="K181" s="40" t="n">
        <f aca="false">IF(E181="","",E181/(E181+H181))</f>
        <v>0.490155006284039</v>
      </c>
      <c r="L181" s="69" t="n">
        <f aca="false">IF(OR(K181="",J181=""),"",(J181-K181)*100)</f>
        <v>2.16394334800727</v>
      </c>
      <c r="M181" s="36" t="n">
        <v>3.11756991065829</v>
      </c>
      <c r="N181" s="36" t="n">
        <v>1.24618060279038</v>
      </c>
      <c r="O181" s="36" t="n">
        <f aca="false">SQRT(M181^2+N181^2)</f>
        <v>3.3574109433629</v>
      </c>
      <c r="P181" s="40" t="n">
        <f aca="false">IF(J181="","",MAX(0,J181-1.96*O181/100))</f>
        <v>0.445989185274198</v>
      </c>
      <c r="Q181" s="40" t="n">
        <f aca="false">IF(J181="","",MIN(1,J181+1.96*O181/100))</f>
        <v>0.577599694254024</v>
      </c>
      <c r="R181" s="32" t="str">
        <f aca="false">IF(L181="","",IF(ABS(L181)&lt;=O181,"Yes","No"))</f>
        <v>Yes</v>
      </c>
      <c r="S181" s="32" t="str">
        <f aca="false">IF(L181="","",IF(ABS(L181)&lt;=1.96*O181,"Yes","No"))</f>
        <v>Yes</v>
      </c>
      <c r="T181" s="59" t="n">
        <f aca="false">IF(D181="","",ROUND(SQRT(((D181+G181)*O181/100)^2+(J181*(D181+G181)*0.08345)^2),0))</f>
        <v>129</v>
      </c>
      <c r="U181" s="32"/>
    </row>
    <row r="182" customFormat="false" ht="15" hidden="false" customHeight="false" outlineLevel="0" collapsed="false">
      <c r="A182" s="32" t="s">
        <v>230</v>
      </c>
      <c r="B182" s="32" t="s">
        <v>374</v>
      </c>
      <c r="C182" s="32" t="s">
        <v>375</v>
      </c>
      <c r="D182" s="59" t="n">
        <v>977</v>
      </c>
      <c r="E182" s="59" t="n">
        <v>988</v>
      </c>
      <c r="F182" s="68" t="n">
        <f aca="false">IF(E182="","",D182-E182)</f>
        <v>-11</v>
      </c>
      <c r="G182" s="59" t="n">
        <v>971</v>
      </c>
      <c r="H182" s="59" t="n">
        <v>975</v>
      </c>
      <c r="I182" s="68" t="n">
        <f aca="false">IF(H182="","",G182-H182)</f>
        <v>-4</v>
      </c>
      <c r="J182" s="40" t="n">
        <f aca="false">IF(OR(D182="",D182+G182=0),"",D182/(D182+G182))</f>
        <v>0.501540041067762</v>
      </c>
      <c r="K182" s="40" t="n">
        <f aca="false">IF(E182="","",E182/(E182+H182))</f>
        <v>0.503311258278146</v>
      </c>
      <c r="L182" s="69" t="n">
        <f aca="false">IF(OR(K182="",J182=""),"",(J182-K182)*100)</f>
        <v>-0.177121721038387</v>
      </c>
      <c r="M182" s="36" t="n">
        <v>3.11756991065829</v>
      </c>
      <c r="N182" s="36" t="n">
        <v>1.24618060279038</v>
      </c>
      <c r="O182" s="36" t="n">
        <f aca="false">SQRT(M182^2+N182^2)</f>
        <v>3.3574109433629</v>
      </c>
      <c r="P182" s="40" t="n">
        <f aca="false">IF(J182="","",MAX(0,J182-1.96*O182/100))</f>
        <v>0.435734786577849</v>
      </c>
      <c r="Q182" s="40" t="n">
        <f aca="false">IF(J182="","",MIN(1,J182+1.96*O182/100))</f>
        <v>0.567345295557675</v>
      </c>
      <c r="R182" s="32" t="str">
        <f aca="false">IF(L182="","",IF(ABS(L182)&lt;=O182,"Yes","No"))</f>
        <v>Yes</v>
      </c>
      <c r="S182" s="32" t="str">
        <f aca="false">IF(L182="","",IF(ABS(L182)&lt;=1.96*O182,"Yes","No"))</f>
        <v>Yes</v>
      </c>
      <c r="T182" s="59" t="n">
        <f aca="false">IF(D182="","",ROUND(SQRT(((D182+G182)*O182/100)^2+(J182*(D182+G182)*0.08345)^2),0))</f>
        <v>105</v>
      </c>
      <c r="U182" s="32"/>
    </row>
    <row r="183" customFormat="false" ht="15" hidden="false" customHeight="false" outlineLevel="0" collapsed="false">
      <c r="A183" s="32" t="s">
        <v>230</v>
      </c>
      <c r="B183" s="32" t="s">
        <v>374</v>
      </c>
      <c r="C183" s="32" t="s">
        <v>376</v>
      </c>
      <c r="D183" s="59" t="n">
        <v>1293</v>
      </c>
      <c r="E183" s="59" t="n">
        <v>1279</v>
      </c>
      <c r="F183" s="68" t="n">
        <f aca="false">IF(E183="","",D183-E183)</f>
        <v>14</v>
      </c>
      <c r="G183" s="59" t="n">
        <v>1298</v>
      </c>
      <c r="H183" s="59" t="n">
        <v>1306</v>
      </c>
      <c r="I183" s="68" t="n">
        <f aca="false">IF(H183="","",G183-H183)</f>
        <v>-8</v>
      </c>
      <c r="J183" s="40" t="n">
        <f aca="false">IF(OR(D183="",D183+G183=0),"",D183/(D183+G183))</f>
        <v>0.499035121574682</v>
      </c>
      <c r="K183" s="40" t="n">
        <f aca="false">IF(E183="","",E183/(E183+H183))</f>
        <v>0.494777562862669</v>
      </c>
      <c r="L183" s="69" t="n">
        <f aca="false">IF(OR(K183="",J183=""),"",(J183-K183)*100)</f>
        <v>0.425755871201239</v>
      </c>
      <c r="M183" s="36" t="n">
        <v>3.11756991065829</v>
      </c>
      <c r="N183" s="36" t="n">
        <v>1.24618060279038</v>
      </c>
      <c r="O183" s="36" t="n">
        <f aca="false">SQRT(M183^2+N183^2)</f>
        <v>3.3574109433629</v>
      </c>
      <c r="P183" s="40" t="n">
        <f aca="false">IF(J183="","",MAX(0,J183-1.96*O183/100))</f>
        <v>0.433229867084769</v>
      </c>
      <c r="Q183" s="40" t="n">
        <f aca="false">IF(J183="","",MIN(1,J183+1.96*O183/100))</f>
        <v>0.564840376064594</v>
      </c>
      <c r="R183" s="32" t="str">
        <f aca="false">IF(L183="","",IF(ABS(L183)&lt;=O183,"Yes","No"))</f>
        <v>Yes</v>
      </c>
      <c r="S183" s="32" t="str">
        <f aca="false">IF(L183="","",IF(ABS(L183)&lt;=1.96*O183,"Yes","No"))</f>
        <v>Yes</v>
      </c>
      <c r="T183" s="59" t="n">
        <f aca="false">IF(D183="","",ROUND(SQRT(((D183+G183)*O183/100)^2+(J183*(D183+G183)*0.08345)^2),0))</f>
        <v>139</v>
      </c>
      <c r="U183" s="32"/>
    </row>
    <row r="184" customFormat="false" ht="15" hidden="false" customHeight="false" outlineLevel="0" collapsed="false">
      <c r="A184" s="32" t="s">
        <v>230</v>
      </c>
      <c r="B184" s="32" t="s">
        <v>374</v>
      </c>
      <c r="C184" s="32" t="s">
        <v>377</v>
      </c>
      <c r="D184" s="59" t="n">
        <v>788</v>
      </c>
      <c r="E184" s="59" t="n">
        <v>778</v>
      </c>
      <c r="F184" s="68" t="n">
        <f aca="false">IF(E184="","",D184-E184)</f>
        <v>10</v>
      </c>
      <c r="G184" s="59" t="n">
        <v>825</v>
      </c>
      <c r="H184" s="59" t="n">
        <v>875</v>
      </c>
      <c r="I184" s="68" t="n">
        <f aca="false">IF(H184="","",G184-H184)</f>
        <v>-50</v>
      </c>
      <c r="J184" s="40" t="n">
        <f aca="false">IF(OR(D184="",D184+G184=0),"",D184/(D184+G184))</f>
        <v>0.488530688158711</v>
      </c>
      <c r="K184" s="40" t="n">
        <f aca="false">IF(E184="","",E184/(E184+H184))</f>
        <v>0.470659407138536</v>
      </c>
      <c r="L184" s="69" t="n">
        <f aca="false">IF(OR(K184="",J184=""),"",(J184-K184)*100)</f>
        <v>1.78712810201745</v>
      </c>
      <c r="M184" s="36" t="n">
        <v>3.11756991065829</v>
      </c>
      <c r="N184" s="36" t="n">
        <v>1.24618060279038</v>
      </c>
      <c r="O184" s="36" t="n">
        <f aca="false">SQRT(M184^2+N184^2)</f>
        <v>3.3574109433629</v>
      </c>
      <c r="P184" s="40" t="n">
        <f aca="false">IF(J184="","",MAX(0,J184-1.96*O184/100))</f>
        <v>0.422725433668798</v>
      </c>
      <c r="Q184" s="40" t="n">
        <f aca="false">IF(J184="","",MIN(1,J184+1.96*O184/100))</f>
        <v>0.554335942648623</v>
      </c>
      <c r="R184" s="32" t="str">
        <f aca="false">IF(L184="","",IF(ABS(L184)&lt;=O184,"Yes","No"))</f>
        <v>Yes</v>
      </c>
      <c r="S184" s="32" t="str">
        <f aca="false">IF(L184="","",IF(ABS(L184)&lt;=1.96*O184,"Yes","No"))</f>
        <v>Yes</v>
      </c>
      <c r="T184" s="59" t="n">
        <f aca="false">IF(D184="","",ROUND(SQRT(((D184+G184)*O184/100)^2+(J184*(D184+G184)*0.08345)^2),0))</f>
        <v>85</v>
      </c>
      <c r="U184" s="32"/>
    </row>
    <row r="185" customFormat="false" ht="15" hidden="false" customHeight="false" outlineLevel="0" collapsed="false">
      <c r="A185" s="32" t="s">
        <v>230</v>
      </c>
      <c r="B185" s="32" t="s">
        <v>374</v>
      </c>
      <c r="C185" s="32" t="s">
        <v>378</v>
      </c>
      <c r="D185" s="59" t="n">
        <v>603</v>
      </c>
      <c r="E185" s="59" t="n">
        <v>625</v>
      </c>
      <c r="F185" s="68" t="n">
        <f aca="false">IF(E185="","",D185-E185)</f>
        <v>-22</v>
      </c>
      <c r="G185" s="59" t="n">
        <v>467</v>
      </c>
      <c r="H185" s="59" t="n">
        <v>456</v>
      </c>
      <c r="I185" s="68" t="n">
        <f aca="false">IF(H185="","",G185-H185)</f>
        <v>11</v>
      </c>
      <c r="J185" s="40" t="n">
        <f aca="false">IF(OR(D185="",D185+G185=0),"",D185/(D185+G185))</f>
        <v>0.563551401869159</v>
      </c>
      <c r="K185" s="40" t="n">
        <f aca="false">IF(E185="","",E185/(E185+H185))</f>
        <v>0.578168362627197</v>
      </c>
      <c r="L185" s="69" t="n">
        <f aca="false">IF(OR(K185="",J185=""),"",(J185-K185)*100)</f>
        <v>-1.46169607580382</v>
      </c>
      <c r="M185" s="36" t="n">
        <v>3.92685804996875</v>
      </c>
      <c r="N185" s="36" t="n">
        <v>1.24618060279038</v>
      </c>
      <c r="O185" s="36" t="n">
        <f aca="false">SQRT(M185^2+N185^2)</f>
        <v>4.11985196813858</v>
      </c>
      <c r="P185" s="40" t="n">
        <f aca="false">IF(J185="","",MAX(0,J185-1.96*O185/100))</f>
        <v>0.482802303293643</v>
      </c>
      <c r="Q185" s="40" t="n">
        <f aca="false">IF(J185="","",MIN(1,J185+1.96*O185/100))</f>
        <v>0.644300500444675</v>
      </c>
      <c r="R185" s="32" t="str">
        <f aca="false">IF(L185="","",IF(ABS(L185)&lt;=O185,"Yes","No"))</f>
        <v>Yes</v>
      </c>
      <c r="S185" s="32" t="str">
        <f aca="false">IF(L185="","",IF(ABS(L185)&lt;=1.96*O185,"Yes","No"))</f>
        <v>Yes</v>
      </c>
      <c r="T185" s="59" t="n">
        <f aca="false">IF(D185="","",ROUND(SQRT(((D185+G185)*O185/100)^2+(J185*(D185+G185)*0.09175)^2),0))</f>
        <v>71</v>
      </c>
      <c r="U185" s="32"/>
    </row>
    <row r="186" customFormat="false" ht="15" hidden="false" customHeight="false" outlineLevel="0" collapsed="false">
      <c r="A186" s="32" t="s">
        <v>230</v>
      </c>
      <c r="B186" s="32" t="s">
        <v>374</v>
      </c>
      <c r="C186" s="32" t="s">
        <v>379</v>
      </c>
      <c r="D186" s="59" t="n">
        <v>1615</v>
      </c>
      <c r="E186" s="59" t="n">
        <v>1741</v>
      </c>
      <c r="F186" s="68" t="n">
        <f aca="false">IF(E186="","",D186-E186)</f>
        <v>-126</v>
      </c>
      <c r="G186" s="59" t="n">
        <v>1569</v>
      </c>
      <c r="H186" s="59" t="n">
        <v>1574</v>
      </c>
      <c r="I186" s="68" t="n">
        <f aca="false">IF(H186="","",G186-H186)</f>
        <v>-5</v>
      </c>
      <c r="J186" s="40" t="n">
        <f aca="false">IF(OR(D186="",D186+G186=0),"",D186/(D186+G186))</f>
        <v>0.507223618090452</v>
      </c>
      <c r="K186" s="40" t="n">
        <f aca="false">IF(E186="","",E186/(E186+H186))</f>
        <v>0.525188536953243</v>
      </c>
      <c r="L186" s="69" t="n">
        <f aca="false">IF(OR(K186="",J186=""),"",(J186-K186)*100)</f>
        <v>-1.79649188627906</v>
      </c>
      <c r="M186" s="36" t="n">
        <v>3.11756991065829</v>
      </c>
      <c r="N186" s="36" t="n">
        <v>1.24618060279038</v>
      </c>
      <c r="O186" s="36" t="n">
        <f aca="false">SQRT(M186^2+N186^2)</f>
        <v>3.3574109433629</v>
      </c>
      <c r="P186" s="40" t="n">
        <f aca="false">IF(J186="","",MAX(0,J186-1.96*O186/100))</f>
        <v>0.44141836360054</v>
      </c>
      <c r="Q186" s="40" t="n">
        <f aca="false">IF(J186="","",MIN(1,J186+1.96*O186/100))</f>
        <v>0.573028872580365</v>
      </c>
      <c r="R186" s="32" t="str">
        <f aca="false">IF(L186="","",IF(ABS(L186)&lt;=O186,"Yes","No"))</f>
        <v>Yes</v>
      </c>
      <c r="S186" s="32" t="str">
        <f aca="false">IF(L186="","",IF(ABS(L186)&lt;=1.96*O186,"Yes","No"))</f>
        <v>Yes</v>
      </c>
      <c r="T186" s="59" t="n">
        <f aca="false">IF(D186="","",ROUND(SQRT(((D186+G186)*O186/100)^2+(J186*(D186+G186)*0.08345)^2),0))</f>
        <v>172</v>
      </c>
      <c r="U186" s="32"/>
    </row>
    <row r="187" customFormat="false" ht="15" hidden="false" customHeight="false" outlineLevel="0" collapsed="false">
      <c r="A187" s="32" t="s">
        <v>230</v>
      </c>
      <c r="B187" s="32" t="s">
        <v>374</v>
      </c>
      <c r="C187" s="32" t="s">
        <v>380</v>
      </c>
      <c r="D187" s="59" t="n">
        <v>683</v>
      </c>
      <c r="E187" s="59" t="n">
        <v>715</v>
      </c>
      <c r="F187" s="68" t="n">
        <f aca="false">IF(E187="","",D187-E187)</f>
        <v>-32</v>
      </c>
      <c r="G187" s="59" t="n">
        <v>565</v>
      </c>
      <c r="H187" s="59" t="n">
        <v>569</v>
      </c>
      <c r="I187" s="68" t="n">
        <f aca="false">IF(H187="","",G187-H187)</f>
        <v>-4</v>
      </c>
      <c r="J187" s="40" t="n">
        <f aca="false">IF(OR(D187="",D187+G187=0),"",D187/(D187+G187))</f>
        <v>0.547275641025641</v>
      </c>
      <c r="K187" s="40" t="n">
        <f aca="false">IF(E187="","",E187/(E187+H187))</f>
        <v>0.556853582554517</v>
      </c>
      <c r="L187" s="69" t="n">
        <f aca="false">IF(OR(K187="",J187=""),"",(J187-K187)*100)</f>
        <v>-0.957794152887603</v>
      </c>
      <c r="M187" s="36" t="n">
        <v>3.11756991065829</v>
      </c>
      <c r="N187" s="36" t="n">
        <v>1.24618060279038</v>
      </c>
      <c r="O187" s="36" t="n">
        <f aca="false">SQRT(M187^2+N187^2)</f>
        <v>3.3574109433629</v>
      </c>
      <c r="P187" s="40" t="n">
        <f aca="false">IF(J187="","",MAX(0,J187-1.96*O187/100))</f>
        <v>0.481470386535728</v>
      </c>
      <c r="Q187" s="40" t="n">
        <f aca="false">IF(J187="","",MIN(1,J187+1.96*O187/100))</f>
        <v>0.613080895515554</v>
      </c>
      <c r="R187" s="32" t="str">
        <f aca="false">IF(L187="","",IF(ABS(L187)&lt;=O187,"Yes","No"))</f>
        <v>Yes</v>
      </c>
      <c r="S187" s="32" t="str">
        <f aca="false">IF(L187="","",IF(ABS(L187)&lt;=1.96*O187,"Yes","No"))</f>
        <v>Yes</v>
      </c>
      <c r="T187" s="59" t="n">
        <f aca="false">IF(D187="","",ROUND(SQRT(((D187+G187)*O187/100)^2+(J187*(D187+G187)*0.08345)^2),0))</f>
        <v>71</v>
      </c>
      <c r="U187" s="32"/>
    </row>
    <row r="188" customFormat="false" ht="15" hidden="false" customHeight="false" outlineLevel="0" collapsed="false">
      <c r="A188" s="32" t="s">
        <v>230</v>
      </c>
      <c r="B188" s="32" t="s">
        <v>374</v>
      </c>
      <c r="C188" s="32" t="s">
        <v>381</v>
      </c>
      <c r="D188" s="59" t="n">
        <v>680</v>
      </c>
      <c r="E188" s="59" t="n">
        <v>685</v>
      </c>
      <c r="F188" s="68" t="n">
        <f aca="false">IF(E188="","",D188-E188)</f>
        <v>-5</v>
      </c>
      <c r="G188" s="59" t="n">
        <v>595</v>
      </c>
      <c r="H188" s="59" t="n">
        <v>645</v>
      </c>
      <c r="I188" s="68" t="n">
        <f aca="false">IF(H188="","",G188-H188)</f>
        <v>-50</v>
      </c>
      <c r="J188" s="40" t="n">
        <f aca="false">IF(OR(D188="",D188+G188=0),"",D188/(D188+G188))</f>
        <v>0.533333333333333</v>
      </c>
      <c r="K188" s="40" t="n">
        <f aca="false">IF(E188="","",E188/(E188+H188))</f>
        <v>0.515037593984962</v>
      </c>
      <c r="L188" s="69" t="n">
        <f aca="false">IF(OR(K188="",J188=""),"",(J188-K188)*100)</f>
        <v>1.82957393483709</v>
      </c>
      <c r="M188" s="36" t="n">
        <v>3.11756991065829</v>
      </c>
      <c r="N188" s="36" t="n">
        <v>1.24618060279038</v>
      </c>
      <c r="O188" s="36" t="n">
        <f aca="false">SQRT(M188^2+N188^2)</f>
        <v>3.3574109433629</v>
      </c>
      <c r="P188" s="40" t="n">
        <f aca="false">IF(J188="","",MAX(0,J188-1.96*O188/100))</f>
        <v>0.467528078843421</v>
      </c>
      <c r="Q188" s="40" t="n">
        <f aca="false">IF(J188="","",MIN(1,J188+1.96*O188/100))</f>
        <v>0.599138587823246</v>
      </c>
      <c r="R188" s="32" t="str">
        <f aca="false">IF(L188="","",IF(ABS(L188)&lt;=O188,"Yes","No"))</f>
        <v>Yes</v>
      </c>
      <c r="S188" s="32" t="str">
        <f aca="false">IF(L188="","",IF(ABS(L188)&lt;=1.96*O188,"Yes","No"))</f>
        <v>Yes</v>
      </c>
      <c r="T188" s="59" t="n">
        <f aca="false">IF(D188="","",ROUND(SQRT(((D188+G188)*O188/100)^2+(J188*(D188+G188)*0.08345)^2),0))</f>
        <v>71</v>
      </c>
      <c r="U188" s="32"/>
    </row>
    <row r="189" customFormat="false" ht="15" hidden="false" customHeight="false" outlineLevel="0" collapsed="false">
      <c r="A189" s="32" t="s">
        <v>230</v>
      </c>
      <c r="B189" s="32" t="s">
        <v>374</v>
      </c>
      <c r="C189" s="32" t="s">
        <v>382</v>
      </c>
      <c r="D189" s="59" t="n">
        <v>673</v>
      </c>
      <c r="E189" s="59" t="n">
        <v>708</v>
      </c>
      <c r="F189" s="68" t="n">
        <f aca="false">IF(E189="","",D189-E189)</f>
        <v>-35</v>
      </c>
      <c r="G189" s="59" t="n">
        <v>606</v>
      </c>
      <c r="H189" s="59" t="n">
        <v>630</v>
      </c>
      <c r="I189" s="68" t="n">
        <f aca="false">IF(H189="","",G189-H189)</f>
        <v>-24</v>
      </c>
      <c r="J189" s="40" t="n">
        <f aca="false">IF(OR(D189="",D189+G189=0),"",D189/(D189+G189))</f>
        <v>0.526192337763878</v>
      </c>
      <c r="K189" s="40" t="n">
        <f aca="false">IF(E189="","",E189/(E189+H189))</f>
        <v>0.52914798206278</v>
      </c>
      <c r="L189" s="69" t="n">
        <f aca="false">IF(OR(K189="",J189=""),"",(J189-K189)*100)</f>
        <v>-0.295564429890216</v>
      </c>
      <c r="M189" s="36" t="n">
        <v>3.11756991065829</v>
      </c>
      <c r="N189" s="36" t="n">
        <v>1.24618060279038</v>
      </c>
      <c r="O189" s="36" t="n">
        <f aca="false">SQRT(M189^2+N189^2)</f>
        <v>3.3574109433629</v>
      </c>
      <c r="P189" s="40" t="n">
        <f aca="false">IF(J189="","",MAX(0,J189-1.96*O189/100))</f>
        <v>0.460387083273965</v>
      </c>
      <c r="Q189" s="40" t="n">
        <f aca="false">IF(J189="","",MIN(1,J189+1.96*O189/100))</f>
        <v>0.591997592253791</v>
      </c>
      <c r="R189" s="32" t="str">
        <f aca="false">IF(L189="","",IF(ABS(L189)&lt;=O189,"Yes","No"))</f>
        <v>Yes</v>
      </c>
      <c r="S189" s="32" t="str">
        <f aca="false">IF(L189="","",IF(ABS(L189)&lt;=1.96*O189,"Yes","No"))</f>
        <v>Yes</v>
      </c>
      <c r="T189" s="59" t="n">
        <f aca="false">IF(D189="","",ROUND(SQRT(((D189+G189)*O189/100)^2+(J189*(D189+G189)*0.08345)^2),0))</f>
        <v>71</v>
      </c>
      <c r="U189" s="32"/>
    </row>
    <row r="190" customFormat="false" ht="15" hidden="false" customHeight="false" outlineLevel="0" collapsed="false">
      <c r="A190" s="32" t="s">
        <v>230</v>
      </c>
      <c r="B190" s="32" t="s">
        <v>383</v>
      </c>
      <c r="C190" s="32" t="s">
        <v>384</v>
      </c>
      <c r="D190" s="59" t="n">
        <v>1300</v>
      </c>
      <c r="E190" s="59" t="n">
        <v>1317</v>
      </c>
      <c r="F190" s="68" t="n">
        <f aca="false">IF(E190="","",D190-E190)</f>
        <v>-17</v>
      </c>
      <c r="G190" s="59" t="n">
        <v>1565</v>
      </c>
      <c r="H190" s="59" t="n">
        <v>1544</v>
      </c>
      <c r="I190" s="68" t="n">
        <f aca="false">IF(H190="","",G190-H190)</f>
        <v>21</v>
      </c>
      <c r="J190" s="40" t="n">
        <f aca="false">IF(OR(D190="",D190+G190=0),"",D190/(D190+G190))</f>
        <v>0.453752181500873</v>
      </c>
      <c r="K190" s="40" t="n">
        <f aca="false">IF(E190="","",E190/(E190+H190))</f>
        <v>0.460328556448794</v>
      </c>
      <c r="L190" s="69" t="n">
        <f aca="false">IF(OR(K190="",J190=""),"",(J190-K190)*100)</f>
        <v>-0.657637494792152</v>
      </c>
      <c r="M190" s="36" t="n">
        <v>3.11756991065829</v>
      </c>
      <c r="N190" s="36" t="n">
        <v>1.24618060279038</v>
      </c>
      <c r="O190" s="36" t="n">
        <f aca="false">SQRT(M190^2+N190^2)</f>
        <v>3.3574109433629</v>
      </c>
      <c r="P190" s="40" t="n">
        <f aca="false">IF(J190="","",MAX(0,J190-1.96*O190/100))</f>
        <v>0.38794692701096</v>
      </c>
      <c r="Q190" s="40" t="n">
        <f aca="false">IF(J190="","",MIN(1,J190+1.96*O190/100))</f>
        <v>0.519557435990785</v>
      </c>
      <c r="R190" s="32" t="str">
        <f aca="false">IF(L190="","",IF(ABS(L190)&lt;=O190,"Yes","No"))</f>
        <v>Yes</v>
      </c>
      <c r="S190" s="32" t="str">
        <f aca="false">IF(L190="","",IF(ABS(L190)&lt;=1.96*O190,"Yes","No"))</f>
        <v>Yes</v>
      </c>
      <c r="T190" s="59" t="n">
        <f aca="false">IF(D190="","",ROUND(SQRT(((D190+G190)*O190/100)^2+(J190*(D190+G190)*0.08345)^2),0))</f>
        <v>145</v>
      </c>
      <c r="U190" s="32"/>
    </row>
    <row r="191" customFormat="false" ht="15" hidden="false" customHeight="false" outlineLevel="0" collapsed="false">
      <c r="A191" s="32" t="s">
        <v>230</v>
      </c>
      <c r="B191" s="32" t="s">
        <v>383</v>
      </c>
      <c r="C191" s="32" t="s">
        <v>385</v>
      </c>
      <c r="D191" s="59" t="n">
        <v>940</v>
      </c>
      <c r="E191" s="59" t="n">
        <v>909</v>
      </c>
      <c r="F191" s="68" t="n">
        <f aca="false">IF(E191="","",D191-E191)</f>
        <v>31</v>
      </c>
      <c r="G191" s="59" t="n">
        <v>1431</v>
      </c>
      <c r="H191" s="59" t="n">
        <v>1417</v>
      </c>
      <c r="I191" s="68" t="n">
        <f aca="false">IF(H191="","",G191-H191)</f>
        <v>14</v>
      </c>
      <c r="J191" s="40" t="n">
        <f aca="false">IF(OR(D191="",D191+G191=0),"",D191/(D191+G191))</f>
        <v>0.396457191058625</v>
      </c>
      <c r="K191" s="40" t="n">
        <f aca="false">IF(E191="","",E191/(E191+H191))</f>
        <v>0.390799656061909</v>
      </c>
      <c r="L191" s="69" t="n">
        <f aca="false">IF(OR(K191="",J191=""),"",(J191-K191)*100)</f>
        <v>0.565753499671617</v>
      </c>
      <c r="M191" s="36" t="n">
        <v>3.11756991065829</v>
      </c>
      <c r="N191" s="36" t="n">
        <v>1.24618060279038</v>
      </c>
      <c r="O191" s="36" t="n">
        <f aca="false">SQRT(M191^2+N191^2)</f>
        <v>3.3574109433629</v>
      </c>
      <c r="P191" s="40" t="n">
        <f aca="false">IF(J191="","",MAX(0,J191-1.96*O191/100))</f>
        <v>0.330651936568712</v>
      </c>
      <c r="Q191" s="40" t="n">
        <f aca="false">IF(J191="","",MIN(1,J191+1.96*O191/100))</f>
        <v>0.462262445548538</v>
      </c>
      <c r="R191" s="32" t="str">
        <f aca="false">IF(L191="","",IF(ABS(L191)&lt;=O191,"Yes","No"))</f>
        <v>Yes</v>
      </c>
      <c r="S191" s="32" t="str">
        <f aca="false">IF(L191="","",IF(ABS(L191)&lt;=1.96*O191,"Yes","No"))</f>
        <v>Yes</v>
      </c>
      <c r="T191" s="59" t="n">
        <f aca="false">IF(D191="","",ROUND(SQRT(((D191+G191)*O191/100)^2+(J191*(D191+G191)*0.08345)^2),0))</f>
        <v>112</v>
      </c>
      <c r="U191" s="32"/>
    </row>
    <row r="192" customFormat="false" ht="15" hidden="false" customHeight="false" outlineLevel="0" collapsed="false">
      <c r="A192" s="32" t="s">
        <v>230</v>
      </c>
      <c r="B192" s="32" t="s">
        <v>386</v>
      </c>
      <c r="C192" s="32" t="s">
        <v>387</v>
      </c>
      <c r="D192" s="59" t="n">
        <v>984</v>
      </c>
      <c r="E192" s="59" t="n">
        <v>969</v>
      </c>
      <c r="F192" s="68" t="n">
        <f aca="false">IF(E192="","",D192-E192)</f>
        <v>15</v>
      </c>
      <c r="G192" s="59" t="n">
        <v>1078</v>
      </c>
      <c r="H192" s="59" t="n">
        <v>1077</v>
      </c>
      <c r="I192" s="68" t="n">
        <f aca="false">IF(H192="","",G192-H192)</f>
        <v>1</v>
      </c>
      <c r="J192" s="40" t="n">
        <f aca="false">IF(OR(D192="",D192+G192=0),"",D192/(D192+G192))</f>
        <v>0.477206595538312</v>
      </c>
      <c r="K192" s="40" t="n">
        <f aca="false">IF(E192="","",E192/(E192+H192))</f>
        <v>0.473607038123167</v>
      </c>
      <c r="L192" s="69" t="n">
        <f aca="false">IF(OR(K192="",J192=""),"",(J192-K192)*100)</f>
        <v>0.359955741514512</v>
      </c>
      <c r="M192" s="36" t="n">
        <v>3.11756991065829</v>
      </c>
      <c r="N192" s="36" t="n">
        <v>1.24618060279038</v>
      </c>
      <c r="O192" s="36" t="n">
        <f aca="false">SQRT(M192^2+N192^2)</f>
        <v>3.3574109433629</v>
      </c>
      <c r="P192" s="40" t="n">
        <f aca="false">IF(J192="","",MAX(0,J192-1.96*O192/100))</f>
        <v>0.4114013410484</v>
      </c>
      <c r="Q192" s="40" t="n">
        <f aca="false">IF(J192="","",MIN(1,J192+1.96*O192/100))</f>
        <v>0.543011850028225</v>
      </c>
      <c r="R192" s="32" t="str">
        <f aca="false">IF(L192="","",IF(ABS(L192)&lt;=O192,"Yes","No"))</f>
        <v>Yes</v>
      </c>
      <c r="S192" s="32" t="str">
        <f aca="false">IF(L192="","",IF(ABS(L192)&lt;=1.96*O192,"Yes","No"))</f>
        <v>Yes</v>
      </c>
      <c r="T192" s="59" t="n">
        <f aca="false">IF(D192="","",ROUND(SQRT(((D192+G192)*O192/100)^2+(J192*(D192+G192)*0.08345)^2),0))</f>
        <v>107</v>
      </c>
      <c r="U192" s="32"/>
    </row>
    <row r="193" customFormat="false" ht="15" hidden="false" customHeight="false" outlineLevel="0" collapsed="false">
      <c r="A193" s="32" t="s">
        <v>230</v>
      </c>
      <c r="B193" s="32" t="s">
        <v>386</v>
      </c>
      <c r="C193" s="32" t="s">
        <v>388</v>
      </c>
      <c r="D193" s="59" t="n">
        <v>673</v>
      </c>
      <c r="E193" s="59" t="n">
        <v>635</v>
      </c>
      <c r="F193" s="68" t="n">
        <f aca="false">IF(E193="","",D193-E193)</f>
        <v>38</v>
      </c>
      <c r="G193" s="59" t="n">
        <v>811</v>
      </c>
      <c r="H193" s="59" t="n">
        <v>829</v>
      </c>
      <c r="I193" s="68" t="n">
        <f aca="false">IF(H193="","",G193-H193)</f>
        <v>-18</v>
      </c>
      <c r="J193" s="40" t="n">
        <f aca="false">IF(OR(D193="",D193+G193=0),"",D193/(D193+G193))</f>
        <v>0.453504043126685</v>
      </c>
      <c r="K193" s="40" t="n">
        <f aca="false">IF(E193="","",E193/(E193+H193))</f>
        <v>0.433743169398907</v>
      </c>
      <c r="L193" s="69" t="n">
        <f aca="false">IF(OR(K193="",J193=""),"",(J193-K193)*100)</f>
        <v>1.97608737277775</v>
      </c>
      <c r="M193" s="36" t="n">
        <v>3.11756991065829</v>
      </c>
      <c r="N193" s="36" t="n">
        <v>1.24618060279038</v>
      </c>
      <c r="O193" s="36" t="n">
        <f aca="false">SQRT(M193^2+N193^2)</f>
        <v>3.3574109433629</v>
      </c>
      <c r="P193" s="40" t="n">
        <f aca="false">IF(J193="","",MAX(0,J193-1.96*O193/100))</f>
        <v>0.387698788636772</v>
      </c>
      <c r="Q193" s="40" t="n">
        <f aca="false">IF(J193="","",MIN(1,J193+1.96*O193/100))</f>
        <v>0.519309297616597</v>
      </c>
      <c r="R193" s="32" t="str">
        <f aca="false">IF(L193="","",IF(ABS(L193)&lt;=O193,"Yes","No"))</f>
        <v>Yes</v>
      </c>
      <c r="S193" s="32" t="str">
        <f aca="false">IF(L193="","",IF(ABS(L193)&lt;=1.96*O193,"Yes","No"))</f>
        <v>Yes</v>
      </c>
      <c r="T193" s="59" t="n">
        <f aca="false">IF(D193="","",ROUND(SQRT(((D193+G193)*O193/100)^2+(J193*(D193+G193)*0.08345)^2),0))</f>
        <v>75</v>
      </c>
      <c r="U193" s="32"/>
    </row>
    <row r="194" customFormat="false" ht="15" hidden="false" customHeight="false" outlineLevel="0" collapsed="false">
      <c r="A194" s="32" t="s">
        <v>230</v>
      </c>
      <c r="B194" s="32" t="s">
        <v>386</v>
      </c>
      <c r="C194" s="32" t="s">
        <v>389</v>
      </c>
      <c r="D194" s="59" t="n">
        <v>522</v>
      </c>
      <c r="E194" s="59" t="n">
        <v>512</v>
      </c>
      <c r="F194" s="68" t="n">
        <f aca="false">IF(E194="","",D194-E194)</f>
        <v>10</v>
      </c>
      <c r="G194" s="59" t="n">
        <v>606</v>
      </c>
      <c r="H194" s="59" t="n">
        <v>586</v>
      </c>
      <c r="I194" s="68" t="n">
        <f aca="false">IF(H194="","",G194-H194)</f>
        <v>20</v>
      </c>
      <c r="J194" s="40" t="n">
        <f aca="false">IF(OR(D194="",D194+G194=0),"",D194/(D194+G194))</f>
        <v>0.462765957446809</v>
      </c>
      <c r="K194" s="40" t="n">
        <f aca="false">IF(E194="","",E194/(E194+H194))</f>
        <v>0.466302367941712</v>
      </c>
      <c r="L194" s="69" t="n">
        <f aca="false">IF(OR(K194="",J194=""),"",(J194-K194)*100)</f>
        <v>-0.353641049490372</v>
      </c>
      <c r="M194" s="36" t="n">
        <v>3.92685804996875</v>
      </c>
      <c r="N194" s="36" t="n">
        <v>1.24618060279038</v>
      </c>
      <c r="O194" s="36" t="n">
        <f aca="false">SQRT(M194^2+N194^2)</f>
        <v>4.11985196813858</v>
      </c>
      <c r="P194" s="40" t="n">
        <f aca="false">IF(J194="","",MAX(0,J194-1.96*O194/100))</f>
        <v>0.382016858871292</v>
      </c>
      <c r="Q194" s="40" t="n">
        <f aca="false">IF(J194="","",MIN(1,J194+1.96*O194/100))</f>
        <v>0.543515056022325</v>
      </c>
      <c r="R194" s="32" t="str">
        <f aca="false">IF(L194="","",IF(ABS(L194)&lt;=O194,"Yes","No"))</f>
        <v>Yes</v>
      </c>
      <c r="S194" s="32" t="str">
        <f aca="false">IF(L194="","",IF(ABS(L194)&lt;=1.96*O194,"Yes","No"))</f>
        <v>Yes</v>
      </c>
      <c r="T194" s="59" t="n">
        <f aca="false">IF(D194="","",ROUND(SQRT(((D194+G194)*O194/100)^2+(J194*(D194+G194)*0.09175)^2),0))</f>
        <v>67</v>
      </c>
      <c r="U194" s="32"/>
    </row>
    <row r="195" customFormat="false" ht="15" hidden="false" customHeight="false" outlineLevel="0" collapsed="false">
      <c r="A195" s="32" t="s">
        <v>230</v>
      </c>
      <c r="B195" s="32" t="s">
        <v>386</v>
      </c>
      <c r="C195" s="32" t="s">
        <v>390</v>
      </c>
      <c r="D195" s="59" t="n">
        <v>1455</v>
      </c>
      <c r="E195" s="59" t="n">
        <v>1467</v>
      </c>
      <c r="F195" s="68" t="n">
        <f aca="false">IF(E195="","",D195-E195)</f>
        <v>-12</v>
      </c>
      <c r="G195" s="59" t="n">
        <v>1717</v>
      </c>
      <c r="H195" s="59" t="n">
        <v>1737</v>
      </c>
      <c r="I195" s="68" t="n">
        <f aca="false">IF(H195="","",G195-H195)</f>
        <v>-20</v>
      </c>
      <c r="J195" s="40" t="n">
        <f aca="false">IF(OR(D195="",D195+G195=0),"",D195/(D195+G195))</f>
        <v>0.458701134930643</v>
      </c>
      <c r="K195" s="40" t="n">
        <f aca="false">IF(E195="","",E195/(E195+H195))</f>
        <v>0.457865168539326</v>
      </c>
      <c r="L195" s="69" t="n">
        <f aca="false">IF(OR(K195="",J195=""),"",(J195-K195)*100)</f>
        <v>0.0835966391317278</v>
      </c>
      <c r="M195" s="36" t="n">
        <v>3.11756991065829</v>
      </c>
      <c r="N195" s="36" t="n">
        <v>1.24618060279038</v>
      </c>
      <c r="O195" s="36" t="n">
        <f aca="false">SQRT(M195^2+N195^2)</f>
        <v>3.3574109433629</v>
      </c>
      <c r="P195" s="40" t="n">
        <f aca="false">IF(J195="","",MAX(0,J195-1.96*O195/100))</f>
        <v>0.39289588044073</v>
      </c>
      <c r="Q195" s="40" t="n">
        <f aca="false">IF(J195="","",MIN(1,J195+1.96*O195/100))</f>
        <v>0.524506389420556</v>
      </c>
      <c r="R195" s="32" t="str">
        <f aca="false">IF(L195="","",IF(ABS(L195)&lt;=O195,"Yes","No"))</f>
        <v>Yes</v>
      </c>
      <c r="S195" s="32" t="str">
        <f aca="false">IF(L195="","",IF(ABS(L195)&lt;=1.96*O195,"Yes","No"))</f>
        <v>Yes</v>
      </c>
      <c r="T195" s="59" t="n">
        <f aca="false">IF(D195="","",ROUND(SQRT(((D195+G195)*O195/100)^2+(J195*(D195+G195)*0.08345)^2),0))</f>
        <v>162</v>
      </c>
      <c r="U195" s="32"/>
    </row>
    <row r="196" customFormat="false" ht="15" hidden="false" customHeight="false" outlineLevel="0" collapsed="false">
      <c r="A196" s="32" t="s">
        <v>230</v>
      </c>
      <c r="B196" s="32" t="s">
        <v>386</v>
      </c>
      <c r="C196" s="32" t="s">
        <v>391</v>
      </c>
      <c r="D196" s="59" t="n">
        <v>605</v>
      </c>
      <c r="E196" s="59" t="n">
        <v>632</v>
      </c>
      <c r="F196" s="68" t="n">
        <f aca="false">IF(E196="","",D196-E196)</f>
        <v>-27</v>
      </c>
      <c r="G196" s="59" t="n">
        <v>687</v>
      </c>
      <c r="H196" s="59" t="n">
        <v>705</v>
      </c>
      <c r="I196" s="68" t="n">
        <f aca="false">IF(H196="","",G196-H196)</f>
        <v>-18</v>
      </c>
      <c r="J196" s="40" t="n">
        <f aca="false">IF(OR(D196="",D196+G196=0),"",D196/(D196+G196))</f>
        <v>0.468266253869969</v>
      </c>
      <c r="K196" s="40" t="n">
        <f aca="false">IF(E196="","",E196/(E196+H196))</f>
        <v>0.472700074794316</v>
      </c>
      <c r="L196" s="69" t="n">
        <f aca="false">IF(OR(K196="",J196=""),"",(J196-K196)*100)</f>
        <v>-0.443382092434658</v>
      </c>
      <c r="M196" s="36" t="n">
        <v>3.11756991065829</v>
      </c>
      <c r="N196" s="36" t="n">
        <v>1.24618060279038</v>
      </c>
      <c r="O196" s="36" t="n">
        <f aca="false">SQRT(M196^2+N196^2)</f>
        <v>3.3574109433629</v>
      </c>
      <c r="P196" s="40" t="n">
        <f aca="false">IF(J196="","",MAX(0,J196-1.96*O196/100))</f>
        <v>0.402460999380056</v>
      </c>
      <c r="Q196" s="40" t="n">
        <f aca="false">IF(J196="","",MIN(1,J196+1.96*O196/100))</f>
        <v>0.534071508359882</v>
      </c>
      <c r="R196" s="32" t="str">
        <f aca="false">IF(L196="","",IF(ABS(L196)&lt;=O196,"Yes","No"))</f>
        <v>Yes</v>
      </c>
      <c r="S196" s="32" t="str">
        <f aca="false">IF(L196="","",IF(ABS(L196)&lt;=1.96*O196,"Yes","No"))</f>
        <v>Yes</v>
      </c>
      <c r="T196" s="59" t="n">
        <f aca="false">IF(D196="","",ROUND(SQRT(((D196+G196)*O196/100)^2+(J196*(D196+G196)*0.08345)^2),0))</f>
        <v>67</v>
      </c>
      <c r="U196" s="32"/>
    </row>
    <row r="197" customFormat="false" ht="15" hidden="false" customHeight="false" outlineLevel="0" collapsed="false">
      <c r="A197" s="32" t="s">
        <v>230</v>
      </c>
      <c r="B197" s="32" t="s">
        <v>386</v>
      </c>
      <c r="C197" s="32" t="s">
        <v>392</v>
      </c>
      <c r="D197" s="59" t="n">
        <v>619</v>
      </c>
      <c r="E197" s="59" t="n">
        <v>621</v>
      </c>
      <c r="F197" s="68" t="n">
        <f aca="false">IF(E197="","",D197-E197)</f>
        <v>-2</v>
      </c>
      <c r="G197" s="59" t="n">
        <v>568</v>
      </c>
      <c r="H197" s="59" t="n">
        <v>589</v>
      </c>
      <c r="I197" s="68" t="n">
        <f aca="false">IF(H197="","",G197-H197)</f>
        <v>-21</v>
      </c>
      <c r="J197" s="40" t="n">
        <f aca="false">IF(OR(D197="",D197+G197=0),"",D197/(D197+G197))</f>
        <v>0.521482729570345</v>
      </c>
      <c r="K197" s="40" t="n">
        <f aca="false">IF(E197="","",E197/(E197+H197))</f>
        <v>0.513223140495868</v>
      </c>
      <c r="L197" s="69" t="n">
        <f aca="false">IF(OR(K197="",J197=""),"",(J197-K197)*100)</f>
        <v>0.825958907447755</v>
      </c>
      <c r="M197" s="36" t="n">
        <v>3.11756991065829</v>
      </c>
      <c r="N197" s="36" t="n">
        <v>1.24618060279038</v>
      </c>
      <c r="O197" s="36" t="n">
        <f aca="false">SQRT(M197^2+N197^2)</f>
        <v>3.3574109433629</v>
      </c>
      <c r="P197" s="40" t="n">
        <f aca="false">IF(J197="","",MAX(0,J197-1.96*O197/100))</f>
        <v>0.455677475080433</v>
      </c>
      <c r="Q197" s="40" t="n">
        <f aca="false">IF(J197="","",MIN(1,J197+1.96*O197/100))</f>
        <v>0.587287984060258</v>
      </c>
      <c r="R197" s="32" t="str">
        <f aca="false">IF(L197="","",IF(ABS(L197)&lt;=O197,"Yes","No"))</f>
        <v>Yes</v>
      </c>
      <c r="S197" s="32" t="str">
        <f aca="false">IF(L197="","",IF(ABS(L197)&lt;=1.96*O197,"Yes","No"))</f>
        <v>Yes</v>
      </c>
      <c r="T197" s="59" t="n">
        <f aca="false">IF(D197="","",ROUND(SQRT(((D197+G197)*O197/100)^2+(J197*(D197+G197)*0.08345)^2),0))</f>
        <v>65</v>
      </c>
      <c r="U197" s="32"/>
    </row>
    <row r="198" customFormat="false" ht="15" hidden="false" customHeight="false" outlineLevel="0" collapsed="false">
      <c r="A198" s="32" t="s">
        <v>230</v>
      </c>
      <c r="B198" s="32" t="s">
        <v>393</v>
      </c>
      <c r="C198" s="32" t="s">
        <v>394</v>
      </c>
      <c r="D198" s="59" t="n">
        <v>218</v>
      </c>
      <c r="E198" s="59" t="n">
        <v>217</v>
      </c>
      <c r="F198" s="68" t="n">
        <f aca="false">IF(E198="","",D198-E198)</f>
        <v>1</v>
      </c>
      <c r="G198" s="59" t="n">
        <v>502</v>
      </c>
      <c r="H198" s="59" t="n">
        <v>510</v>
      </c>
      <c r="I198" s="68" t="n">
        <f aca="false">IF(H198="","",G198-H198)</f>
        <v>-8</v>
      </c>
      <c r="J198" s="40" t="n">
        <f aca="false">IF(OR(D198="",D198+G198=0),"",D198/(D198+G198))</f>
        <v>0.302777777777778</v>
      </c>
      <c r="K198" s="40" t="n">
        <f aca="false">IF(E198="","",E198/(E198+H198))</f>
        <v>0.298486932599725</v>
      </c>
      <c r="L198" s="69" t="n">
        <f aca="false">IF(OR(K198="",J198=""),"",(J198-K198)*100)</f>
        <v>0.429084517805284</v>
      </c>
      <c r="M198" s="36" t="n">
        <v>6.15799736191833</v>
      </c>
      <c r="N198" s="36" t="n">
        <v>1.24618060279038</v>
      </c>
      <c r="O198" s="36" t="n">
        <f aca="false">SQRT(M198^2+N198^2)</f>
        <v>6.28282560669673</v>
      </c>
      <c r="P198" s="40" t="n">
        <f aca="false">IF(J198="","",MAX(0,J198-1.96*O198/100))</f>
        <v>0.179634395886522</v>
      </c>
      <c r="Q198" s="40" t="n">
        <f aca="false">IF(J198="","",MIN(1,J198+1.96*O198/100))</f>
        <v>0.425921159669034</v>
      </c>
      <c r="R198" s="32" t="str">
        <f aca="false">IF(L198="","",IF(ABS(L198)&lt;=O198,"Yes","No"))</f>
        <v>Yes</v>
      </c>
      <c r="S198" s="32" t="str">
        <f aca="false">IF(L198="","",IF(ABS(L198)&lt;=1.96*O198,"Yes","No"))</f>
        <v>Yes</v>
      </c>
      <c r="T198" s="59" t="n">
        <f aca="false">IF(D198="","",ROUND(SQRT(((D198+G198)*O198/100)^2+(J198*(D198+G198)*0.15591)^2),0))</f>
        <v>57</v>
      </c>
      <c r="U198" s="32"/>
    </row>
    <row r="199" customFormat="false" ht="15" hidden="false" customHeight="false" outlineLevel="0" collapsed="false">
      <c r="A199" s="32" t="s">
        <v>230</v>
      </c>
      <c r="B199" s="32" t="s">
        <v>393</v>
      </c>
      <c r="C199" s="32" t="s">
        <v>395</v>
      </c>
      <c r="D199" s="59" t="n">
        <v>840</v>
      </c>
      <c r="E199" s="59" t="n">
        <v>805</v>
      </c>
      <c r="F199" s="68" t="n">
        <f aca="false">IF(E199="","",D199-E199)</f>
        <v>35</v>
      </c>
      <c r="G199" s="59" t="n">
        <v>1623</v>
      </c>
      <c r="H199" s="59" t="n">
        <v>1646</v>
      </c>
      <c r="I199" s="68" t="n">
        <f aca="false">IF(H199="","",G199-H199)</f>
        <v>-23</v>
      </c>
      <c r="J199" s="40" t="n">
        <f aca="false">IF(OR(D199="",D199+G199=0),"",D199/(D199+G199))</f>
        <v>0.341047503045067</v>
      </c>
      <c r="K199" s="40" t="n">
        <f aca="false">IF(E199="","",E199/(E199+H199))</f>
        <v>0.32843737250102</v>
      </c>
      <c r="L199" s="69" t="n">
        <f aca="false">IF(OR(K199="",J199=""),"",(J199-K199)*100)</f>
        <v>1.2610130544047</v>
      </c>
      <c r="M199" s="36" t="n">
        <v>3.11756991065829</v>
      </c>
      <c r="N199" s="36" t="n">
        <v>1.24618060279038</v>
      </c>
      <c r="O199" s="36" t="n">
        <f aca="false">SQRT(M199^2+N199^2)</f>
        <v>3.3574109433629</v>
      </c>
      <c r="P199" s="40" t="n">
        <f aca="false">IF(J199="","",MAX(0,J199-1.96*O199/100))</f>
        <v>0.275242248555154</v>
      </c>
      <c r="Q199" s="40" t="n">
        <f aca="false">IF(J199="","",MIN(1,J199+1.96*O199/100))</f>
        <v>0.40685275753498</v>
      </c>
      <c r="R199" s="32" t="str">
        <f aca="false">IF(L199="","",IF(ABS(L199)&lt;=O199,"Yes","No"))</f>
        <v>Yes</v>
      </c>
      <c r="S199" s="32" t="str">
        <f aca="false">IF(L199="","",IF(ABS(L199)&lt;=1.96*O199,"Yes","No"))</f>
        <v>Yes</v>
      </c>
      <c r="T199" s="59" t="n">
        <f aca="false">IF(D199="","",ROUND(SQRT(((D199+G199)*O199/100)^2+(J199*(D199+G199)*0.08345)^2),0))</f>
        <v>108</v>
      </c>
      <c r="U199" s="32"/>
    </row>
    <row r="200" customFormat="false" ht="15" hidden="false" customHeight="false" outlineLevel="0" collapsed="false">
      <c r="A200" s="32" t="s">
        <v>230</v>
      </c>
      <c r="B200" s="32" t="s">
        <v>393</v>
      </c>
      <c r="C200" s="32" t="s">
        <v>396</v>
      </c>
      <c r="D200" s="59" t="n">
        <v>187</v>
      </c>
      <c r="E200" s="59" t="n">
        <v>210</v>
      </c>
      <c r="F200" s="68" t="n">
        <f aca="false">IF(E200="","",D200-E200)</f>
        <v>-23</v>
      </c>
      <c r="G200" s="59" t="n">
        <v>440</v>
      </c>
      <c r="H200" s="59" t="n">
        <v>424</v>
      </c>
      <c r="I200" s="68" t="n">
        <f aca="false">IF(H200="","",G200-H200)</f>
        <v>16</v>
      </c>
      <c r="J200" s="40" t="n">
        <f aca="false">IF(OR(D200="",D200+G200=0),"",D200/(D200+G200))</f>
        <v>0.298245614035088</v>
      </c>
      <c r="K200" s="40" t="n">
        <f aca="false">IF(E200="","",E200/(E200+H200))</f>
        <v>0.331230283911672</v>
      </c>
      <c r="L200" s="69" t="n">
        <f aca="false">IF(OR(K200="",J200=""),"",(J200-K200)*100)</f>
        <v>-3.29846698765842</v>
      </c>
      <c r="M200" s="36" t="n">
        <v>6.15799736191833</v>
      </c>
      <c r="N200" s="36" t="n">
        <v>1.24618060279038</v>
      </c>
      <c r="O200" s="36" t="n">
        <f aca="false">SQRT(M200^2+N200^2)</f>
        <v>6.28282560669673</v>
      </c>
      <c r="P200" s="40" t="n">
        <f aca="false">IF(J200="","",MAX(0,J200-1.96*O200/100))</f>
        <v>0.175102232143832</v>
      </c>
      <c r="Q200" s="40" t="n">
        <f aca="false">IF(J200="","",MIN(1,J200+1.96*O200/100))</f>
        <v>0.421388995926344</v>
      </c>
      <c r="R200" s="32" t="str">
        <f aca="false">IF(L200="","",IF(ABS(L200)&lt;=O200,"Yes","No"))</f>
        <v>Yes</v>
      </c>
      <c r="S200" s="32" t="str">
        <f aca="false">IF(L200="","",IF(ABS(L200)&lt;=1.96*O200,"Yes","No"))</f>
        <v>Yes</v>
      </c>
      <c r="T200" s="59" t="n">
        <f aca="false">IF(D200="","",ROUND(SQRT(((D200+G200)*O200/100)^2+(J200*(D200+G200)*0.15591)^2),0))</f>
        <v>49</v>
      </c>
      <c r="U200" s="32"/>
    </row>
    <row r="201" customFormat="false" ht="15" hidden="false" customHeight="false" outlineLevel="0" collapsed="false">
      <c r="A201" s="32" t="s">
        <v>230</v>
      </c>
      <c r="B201" s="32" t="s">
        <v>397</v>
      </c>
      <c r="C201" s="32" t="s">
        <v>397</v>
      </c>
      <c r="D201" s="59" t="n">
        <v>1024</v>
      </c>
      <c r="E201" s="59" t="n">
        <v>1075</v>
      </c>
      <c r="F201" s="68" t="n">
        <f aca="false">IF(E201="","",D201-E201)</f>
        <v>-51</v>
      </c>
      <c r="G201" s="59" t="n">
        <v>2201</v>
      </c>
      <c r="H201" s="59" t="n">
        <v>2161</v>
      </c>
      <c r="I201" s="68" t="n">
        <f aca="false">IF(H201="","",G201-H201)</f>
        <v>40</v>
      </c>
      <c r="J201" s="40" t="n">
        <f aca="false">IF(OR(D201="",D201+G201=0),"",D201/(D201+G201))</f>
        <v>0.317519379844961</v>
      </c>
      <c r="K201" s="40" t="n">
        <f aca="false">IF(E201="","",E201/(E201+H201))</f>
        <v>0.332200247218789</v>
      </c>
      <c r="L201" s="69" t="n">
        <f aca="false">IF(OR(K201="",J201=""),"",(J201-K201)*100)</f>
        <v>-1.46808673738273</v>
      </c>
      <c r="M201" s="36" t="n">
        <v>3.11756991065829</v>
      </c>
      <c r="N201" s="36" t="n">
        <v>1.24618060279038</v>
      </c>
      <c r="O201" s="36" t="n">
        <f aca="false">SQRT(M201^2+N201^2)</f>
        <v>3.3574109433629</v>
      </c>
      <c r="P201" s="40" t="n">
        <f aca="false">IF(J201="","",MAX(0,J201-1.96*O201/100))</f>
        <v>0.251714125355049</v>
      </c>
      <c r="Q201" s="40" t="n">
        <f aca="false">IF(J201="","",MIN(1,J201+1.96*O201/100))</f>
        <v>0.383324634334874</v>
      </c>
      <c r="R201" s="32" t="str">
        <f aca="false">IF(L201="","",IF(ABS(L201)&lt;=O201,"Yes","No"))</f>
        <v>Yes</v>
      </c>
      <c r="S201" s="32" t="str">
        <f aca="false">IF(L201="","",IF(ABS(L201)&lt;=1.96*O201,"Yes","No"))</f>
        <v>Yes</v>
      </c>
      <c r="T201" s="59" t="n">
        <f aca="false">IF(D201="","",ROUND(SQRT(((D201+G201)*O201/100)^2+(J201*(D201+G201)*0.08345)^2),0))</f>
        <v>138</v>
      </c>
      <c r="U201" s="32"/>
    </row>
    <row r="202" customFormat="false" ht="15" hidden="false" customHeight="false" outlineLevel="0" collapsed="false">
      <c r="A202" s="32" t="s">
        <v>230</v>
      </c>
      <c r="B202" s="32" t="s">
        <v>398</v>
      </c>
      <c r="C202" s="32" t="s">
        <v>399</v>
      </c>
      <c r="D202" s="59" t="n">
        <v>757</v>
      </c>
      <c r="E202" s="59" t="n">
        <v>710</v>
      </c>
      <c r="F202" s="68" t="n">
        <f aca="false">IF(E202="","",D202-E202)</f>
        <v>47</v>
      </c>
      <c r="G202" s="59" t="n">
        <v>888</v>
      </c>
      <c r="H202" s="59" t="n">
        <v>924</v>
      </c>
      <c r="I202" s="68" t="n">
        <f aca="false">IF(H202="","",G202-H202)</f>
        <v>-36</v>
      </c>
      <c r="J202" s="40" t="n">
        <f aca="false">IF(OR(D202="",D202+G202=0),"",D202/(D202+G202))</f>
        <v>0.460182370820669</v>
      </c>
      <c r="K202" s="40" t="n">
        <f aca="false">IF(E202="","",E202/(E202+H202))</f>
        <v>0.434516523867809</v>
      </c>
      <c r="L202" s="69" t="n">
        <f aca="false">IF(OR(K202="",J202=""),"",(J202-K202)*100)</f>
        <v>2.56658469528597</v>
      </c>
      <c r="M202" s="36" t="n">
        <v>3.11756991065829</v>
      </c>
      <c r="N202" s="36" t="n">
        <v>1.24618060279038</v>
      </c>
      <c r="O202" s="36" t="n">
        <f aca="false">SQRT(M202^2+N202^2)</f>
        <v>3.3574109433629</v>
      </c>
      <c r="P202" s="40" t="n">
        <f aca="false">IF(J202="","",MAX(0,J202-1.96*O202/100))</f>
        <v>0.394377116330756</v>
      </c>
      <c r="Q202" s="40" t="n">
        <f aca="false">IF(J202="","",MIN(1,J202+1.96*O202/100))</f>
        <v>0.525987625310582</v>
      </c>
      <c r="R202" s="32" t="str">
        <f aca="false">IF(L202="","",IF(ABS(L202)&lt;=O202,"Yes","No"))</f>
        <v>Yes</v>
      </c>
      <c r="S202" s="32" t="str">
        <f aca="false">IF(L202="","",IF(ABS(L202)&lt;=1.96*O202,"Yes","No"))</f>
        <v>Yes</v>
      </c>
      <c r="T202" s="59" t="n">
        <f aca="false">IF(D202="","",ROUND(SQRT(((D202+G202)*O202/100)^2+(J202*(D202+G202)*0.08345)^2),0))</f>
        <v>84</v>
      </c>
      <c r="U202" s="32"/>
    </row>
    <row r="203" customFormat="false" ht="15" hidden="false" customHeight="false" outlineLevel="0" collapsed="false">
      <c r="A203" s="32" t="s">
        <v>230</v>
      </c>
      <c r="B203" s="32" t="s">
        <v>398</v>
      </c>
      <c r="C203" s="32" t="s">
        <v>400</v>
      </c>
      <c r="D203" s="59" t="n">
        <v>642</v>
      </c>
      <c r="E203" s="59" t="n">
        <v>632</v>
      </c>
      <c r="F203" s="68" t="n">
        <f aca="false">IF(E203="","",D203-E203)</f>
        <v>10</v>
      </c>
      <c r="G203" s="59" t="n">
        <v>649</v>
      </c>
      <c r="H203" s="59" t="n">
        <v>689</v>
      </c>
      <c r="I203" s="68" t="n">
        <f aca="false">IF(H203="","",G203-H203)</f>
        <v>-40</v>
      </c>
      <c r="J203" s="40" t="n">
        <f aca="false">IF(OR(D203="",D203+G203=0),"",D203/(D203+G203))</f>
        <v>0.49728892331526</v>
      </c>
      <c r="K203" s="40" t="n">
        <f aca="false">IF(E203="","",E203/(E203+H203))</f>
        <v>0.478425435276306</v>
      </c>
      <c r="L203" s="69" t="n">
        <f aca="false">IF(OR(K203="",J203=""),"",(J203-K203)*100)</f>
        <v>1.88634880389537</v>
      </c>
      <c r="M203" s="36" t="n">
        <v>3.11756991065829</v>
      </c>
      <c r="N203" s="36" t="n">
        <v>1.24618060279038</v>
      </c>
      <c r="O203" s="36" t="n">
        <f aca="false">SQRT(M203^2+N203^2)</f>
        <v>3.3574109433629</v>
      </c>
      <c r="P203" s="40" t="n">
        <f aca="false">IF(J203="","",MAX(0,J203-1.96*O203/100))</f>
        <v>0.431483668825347</v>
      </c>
      <c r="Q203" s="40" t="n">
        <f aca="false">IF(J203="","",MIN(1,J203+1.96*O203/100))</f>
        <v>0.563094177805172</v>
      </c>
      <c r="R203" s="32" t="str">
        <f aca="false">IF(L203="","",IF(ABS(L203)&lt;=O203,"Yes","No"))</f>
        <v>Yes</v>
      </c>
      <c r="S203" s="32" t="str">
        <f aca="false">IF(L203="","",IF(ABS(L203)&lt;=1.96*O203,"Yes","No"))</f>
        <v>Yes</v>
      </c>
      <c r="T203" s="59" t="n">
        <f aca="false">IF(D203="","",ROUND(SQRT(((D203+G203)*O203/100)^2+(J203*(D203+G203)*0.08345)^2),0))</f>
        <v>69</v>
      </c>
      <c r="U203" s="32"/>
    </row>
    <row r="204" customFormat="false" ht="15" hidden="false" customHeight="false" outlineLevel="0" collapsed="false">
      <c r="A204" s="32" t="s">
        <v>230</v>
      </c>
      <c r="B204" s="32" t="s">
        <v>398</v>
      </c>
      <c r="C204" s="32" t="s">
        <v>401</v>
      </c>
      <c r="D204" s="59" t="n">
        <v>806</v>
      </c>
      <c r="E204" s="59" t="n">
        <v>820</v>
      </c>
      <c r="F204" s="68" t="n">
        <f aca="false">IF(E204="","",D204-E204)</f>
        <v>-14</v>
      </c>
      <c r="G204" s="59" t="n">
        <v>554</v>
      </c>
      <c r="H204" s="59" t="n">
        <v>554</v>
      </c>
      <c r="I204" s="68" t="n">
        <f aca="false">IF(H204="","",G204-H204)</f>
        <v>0</v>
      </c>
      <c r="J204" s="40" t="n">
        <f aca="false">IF(OR(D204="",D204+G204=0),"",D204/(D204+G204))</f>
        <v>0.592647058823529</v>
      </c>
      <c r="K204" s="40" t="n">
        <f aca="false">IF(E204="","",E204/(E204+H204))</f>
        <v>0.596797671033479</v>
      </c>
      <c r="L204" s="69" t="n">
        <f aca="false">IF(OR(K204="",J204=""),"",(J204-K204)*100)</f>
        <v>-0.41506122099495</v>
      </c>
      <c r="M204" s="36" t="n">
        <v>3.11756991065829</v>
      </c>
      <c r="N204" s="36" t="n">
        <v>1.24618060279038</v>
      </c>
      <c r="O204" s="36" t="n">
        <f aca="false">SQRT(M204^2+N204^2)</f>
        <v>3.3574109433629</v>
      </c>
      <c r="P204" s="40" t="n">
        <f aca="false">IF(J204="","",MAX(0,J204-1.96*O204/100))</f>
        <v>0.526841804333617</v>
      </c>
      <c r="Q204" s="40" t="n">
        <f aca="false">IF(J204="","",MIN(1,J204+1.96*O204/100))</f>
        <v>0.658452313313442</v>
      </c>
      <c r="R204" s="32" t="str">
        <f aca="false">IF(L204="","",IF(ABS(L204)&lt;=O204,"Yes","No"))</f>
        <v>Yes</v>
      </c>
      <c r="S204" s="32" t="str">
        <f aca="false">IF(L204="","",IF(ABS(L204)&lt;=1.96*O204,"Yes","No"))</f>
        <v>Yes</v>
      </c>
      <c r="T204" s="59" t="n">
        <f aca="false">IF(D204="","",ROUND(SQRT(((D204+G204)*O204/100)^2+(J204*(D204+G204)*0.08345)^2),0))</f>
        <v>81</v>
      </c>
      <c r="U204" s="32"/>
    </row>
    <row r="205" customFormat="false" ht="15" hidden="false" customHeight="false" outlineLevel="0" collapsed="false">
      <c r="A205" s="32" t="s">
        <v>230</v>
      </c>
      <c r="B205" s="32" t="s">
        <v>398</v>
      </c>
      <c r="C205" s="32" t="s">
        <v>402</v>
      </c>
      <c r="D205" s="59" t="n">
        <v>876</v>
      </c>
      <c r="E205" s="59" t="n">
        <v>919</v>
      </c>
      <c r="F205" s="68" t="n">
        <f aca="false">IF(E205="","",D205-E205)</f>
        <v>-43</v>
      </c>
      <c r="G205" s="59" t="n">
        <v>535</v>
      </c>
      <c r="H205" s="59" t="n">
        <v>542</v>
      </c>
      <c r="I205" s="68" t="n">
        <f aca="false">IF(H205="","",G205-H205)</f>
        <v>-7</v>
      </c>
      <c r="J205" s="40" t="n">
        <f aca="false">IF(OR(D205="",D205+G205=0),"",D205/(D205+G205))</f>
        <v>0.620836286321758</v>
      </c>
      <c r="K205" s="40" t="n">
        <f aca="false">IF(E205="","",E205/(E205+H205))</f>
        <v>0.6290212183436</v>
      </c>
      <c r="L205" s="69" t="n">
        <f aca="false">IF(OR(K205="",J205=""),"",(J205-K205)*100)</f>
        <v>-0.818493202184267</v>
      </c>
      <c r="M205" s="36" t="n">
        <v>3.11756991065829</v>
      </c>
      <c r="N205" s="36" t="n">
        <v>1.24618060279038</v>
      </c>
      <c r="O205" s="36" t="n">
        <f aca="false">SQRT(M205^2+N205^2)</f>
        <v>3.3574109433629</v>
      </c>
      <c r="P205" s="40" t="n">
        <f aca="false">IF(J205="","",MAX(0,J205-1.96*O205/100))</f>
        <v>0.555031031831845</v>
      </c>
      <c r="Q205" s="40" t="n">
        <f aca="false">IF(J205="","",MIN(1,J205+1.96*O205/100))</f>
        <v>0.68664154081167</v>
      </c>
      <c r="R205" s="32" t="str">
        <f aca="false">IF(L205="","",IF(ABS(L205)&lt;=O205,"Yes","No"))</f>
        <v>Yes</v>
      </c>
      <c r="S205" s="32" t="str">
        <f aca="false">IF(L205="","",IF(ABS(L205)&lt;=1.96*O205,"Yes","No"))</f>
        <v>Yes</v>
      </c>
      <c r="T205" s="59" t="n">
        <f aca="false">IF(D205="","",ROUND(SQRT(((D205+G205)*O205/100)^2+(J205*(D205+G205)*0.08345)^2),0))</f>
        <v>87</v>
      </c>
      <c r="U205" s="32"/>
    </row>
    <row r="206" customFormat="false" ht="15" hidden="false" customHeight="false" outlineLevel="0" collapsed="false">
      <c r="A206" s="32" t="s">
        <v>230</v>
      </c>
      <c r="B206" s="32" t="s">
        <v>398</v>
      </c>
      <c r="C206" s="32" t="s">
        <v>403</v>
      </c>
      <c r="D206" s="59" t="n">
        <v>324</v>
      </c>
      <c r="E206" s="59" t="n">
        <v>308</v>
      </c>
      <c r="F206" s="68" t="n">
        <f aca="false">IF(E206="","",D206-E206)</f>
        <v>16</v>
      </c>
      <c r="G206" s="59" t="n">
        <v>239</v>
      </c>
      <c r="H206" s="59" t="n">
        <v>263</v>
      </c>
      <c r="I206" s="68" t="n">
        <f aca="false">IF(H206="","",G206-H206)</f>
        <v>-24</v>
      </c>
      <c r="J206" s="40" t="n">
        <f aca="false">IF(OR(D206="",D206+G206=0),"",D206/(D206+G206))</f>
        <v>0.575488454706927</v>
      </c>
      <c r="K206" s="40" t="n">
        <f aca="false">IF(E206="","",E206/(E206+H206))</f>
        <v>0.539404553415061</v>
      </c>
      <c r="L206" s="69" t="n">
        <f aca="false">IF(OR(K206="",J206=""),"",(J206-K206)*100)</f>
        <v>3.60839012918659</v>
      </c>
      <c r="M206" s="36" t="n">
        <v>6.15799736191833</v>
      </c>
      <c r="N206" s="36" t="n">
        <v>1.24618060279038</v>
      </c>
      <c r="O206" s="36" t="n">
        <f aca="false">SQRT(M206^2+N206^2)</f>
        <v>6.28282560669673</v>
      </c>
      <c r="P206" s="40" t="n">
        <f aca="false">IF(J206="","",MAX(0,J206-1.96*O206/100))</f>
        <v>0.452345072815671</v>
      </c>
      <c r="Q206" s="40" t="n">
        <f aca="false">IF(J206="","",MIN(1,J206+1.96*O206/100))</f>
        <v>0.698631836598183</v>
      </c>
      <c r="R206" s="32" t="str">
        <f aca="false">IF(L206="","",IF(ABS(L206)&lt;=O206,"Yes","No"))</f>
        <v>Yes</v>
      </c>
      <c r="S206" s="32" t="str">
        <f aca="false">IF(L206="","",IF(ABS(L206)&lt;=1.96*O206,"Yes","No"))</f>
        <v>Yes</v>
      </c>
      <c r="T206" s="59" t="n">
        <f aca="false">IF(D206="","",ROUND(SQRT(((D206+G206)*O206/100)^2+(J206*(D206+G206)*0.15591)^2),0))</f>
        <v>62</v>
      </c>
      <c r="U206" s="32"/>
    </row>
    <row r="207" customFormat="false" ht="15" hidden="false" customHeight="false" outlineLevel="0" collapsed="false">
      <c r="A207" s="32" t="s">
        <v>230</v>
      </c>
      <c r="B207" s="32" t="s">
        <v>398</v>
      </c>
      <c r="C207" s="32" t="s">
        <v>404</v>
      </c>
      <c r="D207" s="59" t="n">
        <v>585</v>
      </c>
      <c r="E207" s="59" t="n">
        <v>602</v>
      </c>
      <c r="F207" s="68" t="n">
        <f aca="false">IF(E207="","",D207-E207)</f>
        <v>-17</v>
      </c>
      <c r="G207" s="59" t="n">
        <v>287</v>
      </c>
      <c r="H207" s="59" t="n">
        <v>269</v>
      </c>
      <c r="I207" s="68" t="n">
        <f aca="false">IF(H207="","",G207-H207)</f>
        <v>18</v>
      </c>
      <c r="J207" s="40" t="n">
        <f aca="false">IF(OR(D207="",D207+G207=0),"",D207/(D207+G207))</f>
        <v>0.670871559633028</v>
      </c>
      <c r="K207" s="40" t="n">
        <f aca="false">IF(E207="","",E207/(E207+H207))</f>
        <v>0.691159586681975</v>
      </c>
      <c r="L207" s="69" t="n">
        <f aca="false">IF(OR(K207="",J207=""),"",(J207-K207)*100)</f>
        <v>-2.02880270489473</v>
      </c>
      <c r="M207" s="36" t="n">
        <v>3.92685804996875</v>
      </c>
      <c r="N207" s="36" t="n">
        <v>1.24618060279038</v>
      </c>
      <c r="O207" s="36" t="n">
        <f aca="false">SQRT(M207^2+N207^2)</f>
        <v>4.11985196813858</v>
      </c>
      <c r="P207" s="40" t="n">
        <f aca="false">IF(J207="","",MAX(0,J207-1.96*O207/100))</f>
        <v>0.590122461057511</v>
      </c>
      <c r="Q207" s="40" t="n">
        <f aca="false">IF(J207="","",MIN(1,J207+1.96*O207/100))</f>
        <v>0.751620658208544</v>
      </c>
      <c r="R207" s="32" t="str">
        <f aca="false">IF(L207="","",IF(ABS(L207)&lt;=O207,"Yes","No"))</f>
        <v>Yes</v>
      </c>
      <c r="S207" s="32" t="str">
        <f aca="false">IF(L207="","",IF(ABS(L207)&lt;=1.96*O207,"Yes","No"))</f>
        <v>Yes</v>
      </c>
      <c r="T207" s="59" t="n">
        <f aca="false">IF(D207="","",ROUND(SQRT(((D207+G207)*O207/100)^2+(J207*(D207+G207)*0.09175)^2),0))</f>
        <v>65</v>
      </c>
      <c r="U207" s="32"/>
    </row>
    <row r="208" customFormat="false" ht="15" hidden="false" customHeight="false" outlineLevel="0" collapsed="false">
      <c r="A208" s="32" t="s">
        <v>230</v>
      </c>
      <c r="B208" s="32" t="s">
        <v>398</v>
      </c>
      <c r="C208" s="32" t="s">
        <v>405</v>
      </c>
      <c r="D208" s="59" t="n">
        <v>558</v>
      </c>
      <c r="E208" s="59" t="n">
        <v>512</v>
      </c>
      <c r="F208" s="68" t="n">
        <f aca="false">IF(E208="","",D208-E208)</f>
        <v>46</v>
      </c>
      <c r="G208" s="59" t="n">
        <v>444</v>
      </c>
      <c r="H208" s="59" t="n">
        <v>447</v>
      </c>
      <c r="I208" s="68" t="n">
        <f aca="false">IF(H208="","",G208-H208)</f>
        <v>-3</v>
      </c>
      <c r="J208" s="40" t="n">
        <f aca="false">IF(OR(D208="",D208+G208=0),"",D208/(D208+G208))</f>
        <v>0.55688622754491</v>
      </c>
      <c r="K208" s="40" t="n">
        <f aca="false">IF(E208="","",E208/(E208+H208))</f>
        <v>0.533889468196038</v>
      </c>
      <c r="L208" s="69" t="n">
        <f aca="false">IF(OR(K208="",J208=""),"",(J208-K208)*100)</f>
        <v>2.29967593488726</v>
      </c>
      <c r="M208" s="36" t="n">
        <v>3.92685804996875</v>
      </c>
      <c r="N208" s="36" t="n">
        <v>1.24618060279038</v>
      </c>
      <c r="O208" s="36" t="n">
        <f aca="false">SQRT(M208^2+N208^2)</f>
        <v>4.11985196813858</v>
      </c>
      <c r="P208" s="40" t="n">
        <f aca="false">IF(J208="","",MAX(0,J208-1.96*O208/100))</f>
        <v>0.476137128969394</v>
      </c>
      <c r="Q208" s="40" t="n">
        <f aca="false">IF(J208="","",MIN(1,J208+1.96*O208/100))</f>
        <v>0.637635326120426</v>
      </c>
      <c r="R208" s="32" t="str">
        <f aca="false">IF(L208="","",IF(ABS(L208)&lt;=O208,"Yes","No"))</f>
        <v>Yes</v>
      </c>
      <c r="S208" s="32" t="str">
        <f aca="false">IF(L208="","",IF(ABS(L208)&lt;=1.96*O208,"Yes","No"))</f>
        <v>Yes</v>
      </c>
      <c r="T208" s="59" t="n">
        <f aca="false">IF(D208="","",ROUND(SQRT(((D208+G208)*O208/100)^2+(J208*(D208+G208)*0.09175)^2),0))</f>
        <v>66</v>
      </c>
      <c r="U208" s="32"/>
    </row>
    <row r="209" customFormat="false" ht="15" hidden="false" customHeight="false" outlineLevel="0" collapsed="false">
      <c r="A209" s="32" t="s">
        <v>230</v>
      </c>
      <c r="B209" s="32" t="s">
        <v>398</v>
      </c>
      <c r="C209" s="32" t="s">
        <v>406</v>
      </c>
      <c r="D209" s="59" t="n">
        <v>315</v>
      </c>
      <c r="E209" s="59" t="n">
        <v>276</v>
      </c>
      <c r="F209" s="68" t="n">
        <f aca="false">IF(E209="","",D209-E209)</f>
        <v>39</v>
      </c>
      <c r="G209" s="59" t="n">
        <v>275</v>
      </c>
      <c r="H209" s="59" t="n">
        <v>301</v>
      </c>
      <c r="I209" s="68" t="n">
        <f aca="false">IF(H209="","",G209-H209)</f>
        <v>-26</v>
      </c>
      <c r="J209" s="40" t="n">
        <f aca="false">IF(OR(D209="",D209+G209=0),"",D209/(D209+G209))</f>
        <v>0.533898305084746</v>
      </c>
      <c r="K209" s="40" t="n">
        <f aca="false">IF(E209="","",E209/(E209+H209))</f>
        <v>0.478336221837088</v>
      </c>
      <c r="L209" s="69" t="n">
        <f aca="false">IF(OR(K209="",J209=""),"",(J209-K209)*100)</f>
        <v>5.55620832476574</v>
      </c>
      <c r="M209" s="36" t="n">
        <v>6.15799736191833</v>
      </c>
      <c r="N209" s="36" t="n">
        <v>1.24618060279038</v>
      </c>
      <c r="O209" s="36" t="n">
        <f aca="false">SQRT(M209^2+N209^2)</f>
        <v>6.28282560669673</v>
      </c>
      <c r="P209" s="40" t="n">
        <f aca="false">IF(J209="","",MAX(0,J209-1.96*O209/100))</f>
        <v>0.41075492319349</v>
      </c>
      <c r="Q209" s="40" t="n">
        <f aca="false">IF(J209="","",MIN(1,J209+1.96*O209/100))</f>
        <v>0.657041686976002</v>
      </c>
      <c r="R209" s="32" t="str">
        <f aca="false">IF(L209="","",IF(ABS(L209)&lt;=O209,"Yes","No"))</f>
        <v>Yes</v>
      </c>
      <c r="S209" s="32" t="str">
        <f aca="false">IF(L209="","",IF(ABS(L209)&lt;=1.96*O209,"Yes","No"))</f>
        <v>Yes</v>
      </c>
      <c r="T209" s="59" t="n">
        <f aca="false">IF(D209="","",ROUND(SQRT(((D209+G209)*O209/100)^2+(J209*(D209+G209)*0.15591)^2),0))</f>
        <v>62</v>
      </c>
      <c r="U209" s="32"/>
    </row>
    <row r="210" customFormat="false" ht="15" hidden="false" customHeight="false" outlineLevel="0" collapsed="false">
      <c r="A210" s="32" t="s">
        <v>230</v>
      </c>
      <c r="B210" s="32" t="s">
        <v>398</v>
      </c>
      <c r="C210" s="32" t="s">
        <v>407</v>
      </c>
      <c r="D210" s="59" t="n">
        <v>569</v>
      </c>
      <c r="E210" s="59" t="n">
        <v>586</v>
      </c>
      <c r="F210" s="68" t="n">
        <f aca="false">IF(E210="","",D210-E210)</f>
        <v>-17</v>
      </c>
      <c r="G210" s="59" t="n">
        <v>475</v>
      </c>
      <c r="H210" s="59" t="n">
        <v>476</v>
      </c>
      <c r="I210" s="68" t="n">
        <f aca="false">IF(H210="","",G210-H210)</f>
        <v>-1</v>
      </c>
      <c r="J210" s="40" t="n">
        <f aca="false">IF(OR(D210="",D210+G210=0),"",D210/(D210+G210))</f>
        <v>0.545019157088123</v>
      </c>
      <c r="K210" s="40" t="n">
        <f aca="false">IF(E210="","",E210/(E210+H210))</f>
        <v>0.551789077212806</v>
      </c>
      <c r="L210" s="69" t="n">
        <f aca="false">IF(OR(K210="",J210=""),"",(J210-K210)*100)</f>
        <v>-0.676992012468336</v>
      </c>
      <c r="M210" s="36" t="n">
        <v>3.92685804996875</v>
      </c>
      <c r="N210" s="36" t="n">
        <v>1.24618060279038</v>
      </c>
      <c r="O210" s="36" t="n">
        <f aca="false">SQRT(M210^2+N210^2)</f>
        <v>4.11985196813858</v>
      </c>
      <c r="P210" s="40" t="n">
        <f aca="false">IF(J210="","",MAX(0,J210-1.96*O210/100))</f>
        <v>0.464270058512606</v>
      </c>
      <c r="Q210" s="40" t="n">
        <f aca="false">IF(J210="","",MIN(1,J210+1.96*O210/100))</f>
        <v>0.625768255663639</v>
      </c>
      <c r="R210" s="32" t="str">
        <f aca="false">IF(L210="","",IF(ABS(L210)&lt;=O210,"Yes","No"))</f>
        <v>Yes</v>
      </c>
      <c r="S210" s="32" t="str">
        <f aca="false">IF(L210="","",IF(ABS(L210)&lt;=1.96*O210,"Yes","No"))</f>
        <v>Yes</v>
      </c>
      <c r="T210" s="59" t="n">
        <f aca="false">IF(D210="","",ROUND(SQRT(((D210+G210)*O210/100)^2+(J210*(D210+G210)*0.09175)^2),0))</f>
        <v>68</v>
      </c>
      <c r="U210" s="32"/>
    </row>
    <row r="211" customFormat="false" ht="15" hidden="false" customHeight="false" outlineLevel="0" collapsed="false">
      <c r="A211" s="32" t="s">
        <v>230</v>
      </c>
      <c r="B211" s="32" t="s">
        <v>398</v>
      </c>
      <c r="C211" s="32" t="s">
        <v>408</v>
      </c>
      <c r="D211" s="59" t="n">
        <v>854</v>
      </c>
      <c r="E211" s="59" t="n">
        <v>820</v>
      </c>
      <c r="F211" s="68" t="n">
        <f aca="false">IF(E211="","",D211-E211)</f>
        <v>34</v>
      </c>
      <c r="G211" s="59" t="n">
        <v>915</v>
      </c>
      <c r="H211" s="59" t="n">
        <v>946</v>
      </c>
      <c r="I211" s="68" t="n">
        <f aca="false">IF(H211="","",G211-H211)</f>
        <v>-31</v>
      </c>
      <c r="J211" s="40" t="n">
        <f aca="false">IF(OR(D211="",D211+G211=0),"",D211/(D211+G211))</f>
        <v>0.482758620689655</v>
      </c>
      <c r="K211" s="40" t="n">
        <f aca="false">IF(E211="","",E211/(E211+H211))</f>
        <v>0.464326160815402</v>
      </c>
      <c r="L211" s="69" t="n">
        <f aca="false">IF(OR(K211="",J211=""),"",(J211-K211)*100)</f>
        <v>1.84324598742532</v>
      </c>
      <c r="M211" s="36" t="n">
        <v>3.11756991065829</v>
      </c>
      <c r="N211" s="36" t="n">
        <v>1.24618060279038</v>
      </c>
      <c r="O211" s="36" t="n">
        <f aca="false">SQRT(M211^2+N211^2)</f>
        <v>3.3574109433629</v>
      </c>
      <c r="P211" s="40" t="n">
        <f aca="false">IF(J211="","",MAX(0,J211-1.96*O211/100))</f>
        <v>0.416953366199742</v>
      </c>
      <c r="Q211" s="40" t="n">
        <f aca="false">IF(J211="","",MIN(1,J211+1.96*O211/100))</f>
        <v>0.548563875179568</v>
      </c>
      <c r="R211" s="32" t="str">
        <f aca="false">IF(L211="","",IF(ABS(L211)&lt;=O211,"Yes","No"))</f>
        <v>Yes</v>
      </c>
      <c r="S211" s="32" t="str">
        <f aca="false">IF(L211="","",IF(ABS(L211)&lt;=1.96*O211,"Yes","No"))</f>
        <v>Yes</v>
      </c>
      <c r="T211" s="59" t="n">
        <f aca="false">IF(D211="","",ROUND(SQRT(((D211+G211)*O211/100)^2+(J211*(D211+G211)*0.08345)^2),0))</f>
        <v>93</v>
      </c>
      <c r="U211" s="32"/>
    </row>
    <row r="212" customFormat="false" ht="15" hidden="false" customHeight="false" outlineLevel="0" collapsed="false">
      <c r="A212" s="32" t="s">
        <v>230</v>
      </c>
      <c r="B212" s="32" t="s">
        <v>398</v>
      </c>
      <c r="C212" s="32" t="s">
        <v>409</v>
      </c>
      <c r="D212" s="59" t="n">
        <v>709</v>
      </c>
      <c r="E212" s="59" t="n">
        <v>665</v>
      </c>
      <c r="F212" s="68" t="n">
        <f aca="false">IF(E212="","",D212-E212)</f>
        <v>44</v>
      </c>
      <c r="G212" s="59" t="n">
        <v>723</v>
      </c>
      <c r="H212" s="59" t="n">
        <v>763</v>
      </c>
      <c r="I212" s="68" t="n">
        <f aca="false">IF(H212="","",G212-H212)</f>
        <v>-40</v>
      </c>
      <c r="J212" s="40" t="n">
        <f aca="false">IF(OR(D212="",D212+G212=0),"",D212/(D212+G212))</f>
        <v>0.495111731843575</v>
      </c>
      <c r="K212" s="40" t="n">
        <f aca="false">IF(E212="","",E212/(E212+H212))</f>
        <v>0.465686274509804</v>
      </c>
      <c r="L212" s="69" t="n">
        <f aca="false">IF(OR(K212="",J212=""),"",(J212-K212)*100)</f>
        <v>2.94254573337715</v>
      </c>
      <c r="M212" s="36" t="n">
        <v>3.11756991065829</v>
      </c>
      <c r="N212" s="36" t="n">
        <v>1.24618060279038</v>
      </c>
      <c r="O212" s="36" t="n">
        <f aca="false">SQRT(M212^2+N212^2)</f>
        <v>3.3574109433629</v>
      </c>
      <c r="P212" s="40" t="n">
        <f aca="false">IF(J212="","",MAX(0,J212-1.96*O212/100))</f>
        <v>0.429306477353663</v>
      </c>
      <c r="Q212" s="40" t="n">
        <f aca="false">IF(J212="","",MIN(1,J212+1.96*O212/100))</f>
        <v>0.560916986333488</v>
      </c>
      <c r="R212" s="32" t="str">
        <f aca="false">IF(L212="","",IF(ABS(L212)&lt;=O212,"Yes","No"))</f>
        <v>Yes</v>
      </c>
      <c r="S212" s="32" t="str">
        <f aca="false">IF(L212="","",IF(ABS(L212)&lt;=1.96*O212,"Yes","No"))</f>
        <v>Yes</v>
      </c>
      <c r="T212" s="59" t="n">
        <f aca="false">IF(D212="","",ROUND(SQRT(((D212+G212)*O212/100)^2+(J212*(D212+G212)*0.08345)^2),0))</f>
        <v>76</v>
      </c>
      <c r="U212" s="32"/>
    </row>
    <row r="213" customFormat="false" ht="15" hidden="false" customHeight="false" outlineLevel="0" collapsed="false">
      <c r="A213" s="32" t="s">
        <v>230</v>
      </c>
      <c r="B213" s="32" t="s">
        <v>398</v>
      </c>
      <c r="C213" s="32" t="s">
        <v>410</v>
      </c>
      <c r="D213" s="59" t="n">
        <v>631</v>
      </c>
      <c r="E213" s="59" t="n">
        <v>621</v>
      </c>
      <c r="F213" s="68" t="n">
        <f aca="false">IF(E213="","",D213-E213)</f>
        <v>10</v>
      </c>
      <c r="G213" s="59" t="n">
        <v>526</v>
      </c>
      <c r="H213" s="59" t="n">
        <v>569</v>
      </c>
      <c r="I213" s="68" t="n">
        <f aca="false">IF(H213="","",G213-H213)</f>
        <v>-43</v>
      </c>
      <c r="J213" s="40" t="n">
        <f aca="false">IF(OR(D213="",D213+G213=0),"",D213/(D213+G213))</f>
        <v>0.545375972342264</v>
      </c>
      <c r="K213" s="40" t="n">
        <f aca="false">IF(E213="","",E213/(E213+H213))</f>
        <v>0.521848739495798</v>
      </c>
      <c r="L213" s="69" t="n">
        <f aca="false">IF(OR(K213="",J213=""),"",(J213-K213)*100)</f>
        <v>2.35272328464661</v>
      </c>
      <c r="M213" s="36" t="n">
        <v>3.92685804996875</v>
      </c>
      <c r="N213" s="36" t="n">
        <v>1.24618060279038</v>
      </c>
      <c r="O213" s="36" t="n">
        <f aca="false">SQRT(M213^2+N213^2)</f>
        <v>4.11985196813858</v>
      </c>
      <c r="P213" s="40" t="n">
        <f aca="false">IF(J213="","",MAX(0,J213-1.96*O213/100))</f>
        <v>0.464626873766748</v>
      </c>
      <c r="Q213" s="40" t="n">
        <f aca="false">IF(J213="","",MIN(1,J213+1.96*O213/100))</f>
        <v>0.626125070917781</v>
      </c>
      <c r="R213" s="32" t="str">
        <f aca="false">IF(L213="","",IF(ABS(L213)&lt;=O213,"Yes","No"))</f>
        <v>Yes</v>
      </c>
      <c r="S213" s="32" t="str">
        <f aca="false">IF(L213="","",IF(ABS(L213)&lt;=1.96*O213,"Yes","No"))</f>
        <v>Yes</v>
      </c>
      <c r="T213" s="59" t="n">
        <f aca="false">IF(D213="","",ROUND(SQRT(((D213+G213)*O213/100)^2+(J213*(D213+G213)*0.09175)^2),0))</f>
        <v>75</v>
      </c>
      <c r="U213" s="32"/>
    </row>
    <row r="214" customFormat="false" ht="15" hidden="false" customHeight="false" outlineLevel="0" collapsed="false">
      <c r="A214" s="32" t="s">
        <v>411</v>
      </c>
      <c r="B214" s="32" t="s">
        <v>412</v>
      </c>
      <c r="C214" s="32" t="s">
        <v>413</v>
      </c>
      <c r="D214" s="59" t="n">
        <v>489</v>
      </c>
      <c r="E214" s="59" t="n">
        <v>482</v>
      </c>
      <c r="F214" s="68" t="n">
        <f aca="false">IF(E214="","",D214-E214)</f>
        <v>7</v>
      </c>
      <c r="G214" s="59" t="n">
        <v>1029</v>
      </c>
      <c r="H214" s="59" t="n">
        <v>987</v>
      </c>
      <c r="I214" s="68" t="n">
        <f aca="false">IF(H214="","",G214-H214)</f>
        <v>42</v>
      </c>
      <c r="J214" s="40" t="n">
        <f aca="false">IF(OR(D214="",D214+G214=0),"",D214/(D214+G214))</f>
        <v>0.322134387351779</v>
      </c>
      <c r="K214" s="40" t="n">
        <f aca="false">IF(E214="","",E214/(E214+H214))</f>
        <v>0.328114363512594</v>
      </c>
      <c r="L214" s="69" t="n">
        <f aca="false">IF(OR(K214="",J214=""),"",(J214-K214)*100)</f>
        <v>-0.597997616081492</v>
      </c>
      <c r="M214" s="36" t="n">
        <v>3.11756991065829</v>
      </c>
      <c r="N214" s="36" t="n">
        <v>1.24618060279038</v>
      </c>
      <c r="O214" s="36" t="n">
        <f aca="false">SQRT(M214^2+N214^2)</f>
        <v>3.3574109433629</v>
      </c>
      <c r="P214" s="40" t="n">
        <f aca="false">IF(J214="","",MAX(0,J214-1.96*O214/100))</f>
        <v>0.256329132861866</v>
      </c>
      <c r="Q214" s="40" t="n">
        <f aca="false">IF(J214="","",MIN(1,J214+1.96*O214/100))</f>
        <v>0.387939641841691</v>
      </c>
      <c r="R214" s="32" t="str">
        <f aca="false">IF(L214="","",IF(ABS(L214)&lt;=O214,"Yes","No"))</f>
        <v>Yes</v>
      </c>
      <c r="S214" s="32" t="str">
        <f aca="false">IF(L214="","",IF(ABS(L214)&lt;=1.96*O214,"Yes","No"))</f>
        <v>Yes</v>
      </c>
      <c r="T214" s="59" t="n">
        <f aca="false">IF(D214="","",ROUND(SQRT(((D214+G214)*O214/100)^2+(J214*(D214+G214)*0.08345)^2),0))</f>
        <v>65</v>
      </c>
      <c r="U214" s="32"/>
    </row>
    <row r="215" customFormat="false" ht="15" hidden="false" customHeight="false" outlineLevel="0" collapsed="false">
      <c r="A215" s="32" t="s">
        <v>411</v>
      </c>
      <c r="B215" s="32" t="s">
        <v>414</v>
      </c>
      <c r="C215" s="32" t="s">
        <v>415</v>
      </c>
      <c r="D215" s="59" t="n">
        <v>1466</v>
      </c>
      <c r="E215" s="59" t="n">
        <v>1425</v>
      </c>
      <c r="F215" s="68" t="n">
        <f aca="false">IF(E215="","",D215-E215)</f>
        <v>41</v>
      </c>
      <c r="G215" s="59" t="n">
        <v>2581</v>
      </c>
      <c r="H215" s="59" t="n">
        <v>2491</v>
      </c>
      <c r="I215" s="68" t="n">
        <f aca="false">IF(H215="","",G215-H215)</f>
        <v>90</v>
      </c>
      <c r="J215" s="40" t="n">
        <f aca="false">IF(OR(D215="",D215+G215=0),"",D215/(D215+G215))</f>
        <v>0.36224363726217</v>
      </c>
      <c r="K215" s="40" t="n">
        <f aca="false">IF(E215="","",E215/(E215+H215))</f>
        <v>0.363891726251277</v>
      </c>
      <c r="L215" s="69" t="n">
        <f aca="false">IF(OR(K215="",J215=""),"",(J215-K215)*100)</f>
        <v>-0.164808898910729</v>
      </c>
      <c r="M215" s="36" t="n">
        <v>3.11756991065829</v>
      </c>
      <c r="N215" s="36" t="n">
        <v>1.24618060279038</v>
      </c>
      <c r="O215" s="36" t="n">
        <f aca="false">SQRT(M215^2+N215^2)</f>
        <v>3.3574109433629</v>
      </c>
      <c r="P215" s="40" t="n">
        <f aca="false">IF(J215="","",MAX(0,J215-1.96*O215/100))</f>
        <v>0.296438382772257</v>
      </c>
      <c r="Q215" s="40" t="n">
        <f aca="false">IF(J215="","",MIN(1,J215+1.96*O215/100))</f>
        <v>0.428048891752082</v>
      </c>
      <c r="R215" s="32" t="str">
        <f aca="false">IF(L215="","",IF(ABS(L215)&lt;=O215,"Yes","No"))</f>
        <v>Yes</v>
      </c>
      <c r="S215" s="32" t="str">
        <f aca="false">IF(L215="","",IF(ABS(L215)&lt;=1.96*O215,"Yes","No"))</f>
        <v>Yes</v>
      </c>
      <c r="T215" s="59" t="n">
        <f aca="false">IF(D215="","",ROUND(SQRT(((D215+G215)*O215/100)^2+(J215*(D215+G215)*0.08345)^2),0))</f>
        <v>183</v>
      </c>
      <c r="U215" s="32" t="s">
        <v>788</v>
      </c>
    </row>
    <row r="216" customFormat="false" ht="15" hidden="false" customHeight="false" outlineLevel="0" collapsed="false">
      <c r="A216" s="32" t="s">
        <v>411</v>
      </c>
      <c r="B216" s="32" t="s">
        <v>416</v>
      </c>
      <c r="C216" s="32" t="s">
        <v>417</v>
      </c>
      <c r="D216" s="59" t="n">
        <v>570</v>
      </c>
      <c r="E216" s="59" t="n">
        <v>509</v>
      </c>
      <c r="F216" s="68" t="n">
        <f aca="false">IF(E216="","",D216-E216)</f>
        <v>61</v>
      </c>
      <c r="G216" s="59" t="n">
        <v>933</v>
      </c>
      <c r="H216" s="59" t="n">
        <v>805</v>
      </c>
      <c r="I216" s="68" t="n">
        <f aca="false">IF(H216="","",G216-H216)</f>
        <v>128</v>
      </c>
      <c r="J216" s="40" t="n">
        <f aca="false">IF(OR(D216="",D216+G216=0),"",D216/(D216+G216))</f>
        <v>0.379241516966068</v>
      </c>
      <c r="K216" s="40" t="n">
        <f aca="false">IF(E216="","",E216/(E216+H216))</f>
        <v>0.387366818873668</v>
      </c>
      <c r="L216" s="69" t="n">
        <f aca="false">IF(OR(K216="",J216=""),"",(J216-K216)*100)</f>
        <v>-0.812530190760036</v>
      </c>
      <c r="M216" s="36" t="n">
        <v>3.11756991065829</v>
      </c>
      <c r="N216" s="36" t="n">
        <v>1.24618060279038</v>
      </c>
      <c r="O216" s="36" t="n">
        <f aca="false">SQRT(M216^2+N216^2)</f>
        <v>3.3574109433629</v>
      </c>
      <c r="P216" s="40" t="n">
        <f aca="false">IF(J216="","",MAX(0,J216-1.96*O216/100))</f>
        <v>0.313436262476155</v>
      </c>
      <c r="Q216" s="40" t="n">
        <f aca="false">IF(J216="","",MIN(1,J216+1.96*O216/100))</f>
        <v>0.445046771455981</v>
      </c>
      <c r="R216" s="32" t="str">
        <f aca="false">IF(L216="","",IF(ABS(L216)&lt;=O216,"Yes","No"))</f>
        <v>Yes</v>
      </c>
      <c r="S216" s="32" t="str">
        <f aca="false">IF(L216="","",IF(ABS(L216)&lt;=1.96*O216,"Yes","No"))</f>
        <v>Yes</v>
      </c>
      <c r="T216" s="59" t="n">
        <f aca="false">IF(D216="","",ROUND(SQRT(((D216+G216)*O216/100)^2+(J216*(D216+G216)*0.08345)^2),0))</f>
        <v>69</v>
      </c>
      <c r="U216" s="32" t="s">
        <v>789</v>
      </c>
    </row>
    <row r="217" customFormat="false" ht="15" hidden="false" customHeight="false" outlineLevel="0" collapsed="false">
      <c r="A217" s="32" t="s">
        <v>418</v>
      </c>
      <c r="B217" s="32" t="s">
        <v>419</v>
      </c>
      <c r="C217" s="32" t="s">
        <v>420</v>
      </c>
      <c r="D217" s="59" t="n">
        <v>654</v>
      </c>
      <c r="E217" s="59" t="n">
        <v>632</v>
      </c>
      <c r="F217" s="68" t="n">
        <f aca="false">IF(E217="","",D217-E217)</f>
        <v>22</v>
      </c>
      <c r="G217" s="59" t="n">
        <v>984</v>
      </c>
      <c r="H217" s="59" t="n">
        <v>1007</v>
      </c>
      <c r="I217" s="68" t="n">
        <f aca="false">IF(H217="","",G217-H217)</f>
        <v>-23</v>
      </c>
      <c r="J217" s="40" t="n">
        <f aca="false">IF(OR(D217="",D217+G217=0),"",D217/(D217+G217))</f>
        <v>0.399267399267399</v>
      </c>
      <c r="K217" s="40" t="n">
        <f aca="false">IF(E217="","",E217/(E217+H217))</f>
        <v>0.385600976205003</v>
      </c>
      <c r="L217" s="69" t="n">
        <f aca="false">IF(OR(K217="",J217=""),"",(J217-K217)*100)</f>
        <v>1.36664230623962</v>
      </c>
      <c r="M217" s="36" t="n">
        <v>3.11756991065829</v>
      </c>
      <c r="N217" s="36" t="n">
        <v>1.24618060279038</v>
      </c>
      <c r="O217" s="36" t="n">
        <f aca="false">SQRT(M217^2+N217^2)</f>
        <v>3.3574109433629</v>
      </c>
      <c r="P217" s="40" t="n">
        <f aca="false">IF(J217="","",MAX(0,J217-1.96*O217/100))</f>
        <v>0.333462144777487</v>
      </c>
      <c r="Q217" s="40" t="n">
        <f aca="false">IF(J217="","",MIN(1,J217+1.96*O217/100))</f>
        <v>0.465072653757312</v>
      </c>
      <c r="R217" s="32" t="str">
        <f aca="false">IF(L217="","",IF(ABS(L217)&lt;=O217,"Yes","No"))</f>
        <v>Yes</v>
      </c>
      <c r="S217" s="32" t="str">
        <f aca="false">IF(L217="","",IF(ABS(L217)&lt;=1.96*O217,"Yes","No"))</f>
        <v>Yes</v>
      </c>
      <c r="T217" s="59" t="n">
        <f aca="false">IF(D217="","",ROUND(SQRT(((D217+G217)*O217/100)^2+(J217*(D217+G217)*0.08345)^2),0))</f>
        <v>77</v>
      </c>
      <c r="U217" s="32"/>
    </row>
    <row r="218" customFormat="false" ht="15" hidden="false" customHeight="false" outlineLevel="0" collapsed="false">
      <c r="A218" s="32" t="s">
        <v>418</v>
      </c>
      <c r="B218" s="32" t="s">
        <v>419</v>
      </c>
      <c r="C218" s="32" t="s">
        <v>421</v>
      </c>
      <c r="D218" s="59" t="n">
        <v>721</v>
      </c>
      <c r="E218" s="59" t="n">
        <v>800</v>
      </c>
      <c r="F218" s="68" t="n">
        <f aca="false">IF(E218="","",D218-E218)</f>
        <v>-79</v>
      </c>
      <c r="G218" s="59" t="n">
        <v>1018</v>
      </c>
      <c r="H218" s="59" t="n">
        <v>875</v>
      </c>
      <c r="I218" s="68" t="n">
        <f aca="false">IF(H218="","",G218-H218)</f>
        <v>143</v>
      </c>
      <c r="J218" s="40" t="n">
        <f aca="false">IF(OR(D218="",D218+G218=0),"",D218/(D218+G218))</f>
        <v>0.414606095457159</v>
      </c>
      <c r="K218" s="40" t="n">
        <f aca="false">IF(E218="","",E218/(E218+H218))</f>
        <v>0.477611940298507</v>
      </c>
      <c r="L218" s="69" t="n">
        <f aca="false">IF(OR(K218="",J218=""),"",(J218-K218)*100)</f>
        <v>-6.30058448413482</v>
      </c>
      <c r="M218" s="36" t="n">
        <v>3.11756991065829</v>
      </c>
      <c r="N218" s="36" t="n">
        <v>1.24618060279038</v>
      </c>
      <c r="O218" s="36" t="n">
        <f aca="false">SQRT(M218^2+N218^2)</f>
        <v>3.3574109433629</v>
      </c>
      <c r="P218" s="40" t="n">
        <f aca="false">IF(J218="","",MAX(0,J218-1.96*O218/100))</f>
        <v>0.348800840967247</v>
      </c>
      <c r="Q218" s="40" t="n">
        <f aca="false">IF(J218="","",MIN(1,J218+1.96*O218/100))</f>
        <v>0.480411349947072</v>
      </c>
      <c r="R218" s="32" t="str">
        <f aca="false">IF(L218="","",IF(ABS(L218)&lt;=O218,"Yes","No"))</f>
        <v>No</v>
      </c>
      <c r="S218" s="32" t="str">
        <f aca="false">IF(L218="","",IF(ABS(L218)&lt;=1.96*O218,"Yes","No"))</f>
        <v>Yes</v>
      </c>
      <c r="T218" s="59" t="n">
        <f aca="false">IF(D218="","",ROUND(SQRT(((D218+G218)*O218/100)^2+(J218*(D218+G218)*0.08345)^2),0))</f>
        <v>84</v>
      </c>
      <c r="U218" s="32"/>
    </row>
    <row r="219" customFormat="false" ht="15" hidden="false" customHeight="false" outlineLevel="0" collapsed="false">
      <c r="A219" s="32" t="s">
        <v>418</v>
      </c>
      <c r="B219" s="32" t="s">
        <v>422</v>
      </c>
      <c r="C219" s="32" t="s">
        <v>423</v>
      </c>
      <c r="D219" s="59" t="n">
        <v>527</v>
      </c>
      <c r="E219" s="59"/>
      <c r="F219" s="68" t="str">
        <f aca="false">IF(E219="","",D219-E219)</f>
        <v/>
      </c>
      <c r="G219" s="59" t="n">
        <v>704</v>
      </c>
      <c r="H219" s="59"/>
      <c r="I219" s="68" t="str">
        <f aca="false">IF(H219="","",G219-H219)</f>
        <v/>
      </c>
      <c r="J219" s="40" t="n">
        <f aca="false">IF(OR(D219="",D219+G219=0),"",D219/(D219+G219))</f>
        <v>0.428107229894395</v>
      </c>
      <c r="K219" s="40" t="str">
        <f aca="false">IF(E219="","",E219/(E219+H219))</f>
        <v/>
      </c>
      <c r="L219" s="69" t="str">
        <f aca="false">IF(OR(K219="",J219=""),"",(J219-K219)*100)</f>
        <v/>
      </c>
      <c r="M219" s="36" t="n">
        <v>3.11756991065829</v>
      </c>
      <c r="N219" s="36" t="n">
        <v>1.24618060279038</v>
      </c>
      <c r="O219" s="36" t="n">
        <f aca="false">SQRT(M219^2+N219^2)</f>
        <v>3.3574109433629</v>
      </c>
      <c r="P219" s="40" t="n">
        <f aca="false">IF(J219="","",MAX(0,J219-1.96*O219/100))</f>
        <v>0.362301975404482</v>
      </c>
      <c r="Q219" s="40" t="n">
        <f aca="false">IF(J219="","",MIN(1,J219+1.96*O219/100))</f>
        <v>0.493912484384308</v>
      </c>
      <c r="R219" s="32" t="str">
        <f aca="false">IF(L219="","",IF(ABS(L219)&lt;=O219,"Yes","No"))</f>
        <v/>
      </c>
      <c r="S219" s="32" t="str">
        <f aca="false">IF(L219="","",IF(ABS(L219)&lt;=1.96*O219,"Yes","No"))</f>
        <v/>
      </c>
      <c r="T219" s="59" t="n">
        <f aca="false">IF(D219="","",ROUND(SQRT(((D219+G219)*O219/100)^2+(J219*(D219+G219)*0.08345)^2),0))</f>
        <v>60</v>
      </c>
      <c r="U219" s="32" t="s">
        <v>787</v>
      </c>
    </row>
    <row r="220" customFormat="false" ht="15" hidden="false" customHeight="false" outlineLevel="0" collapsed="false">
      <c r="A220" s="32" t="s">
        <v>418</v>
      </c>
      <c r="B220" s="32" t="s">
        <v>422</v>
      </c>
      <c r="C220" s="32" t="s">
        <v>424</v>
      </c>
      <c r="D220" s="59" t="n">
        <v>471</v>
      </c>
      <c r="E220" s="59"/>
      <c r="F220" s="68" t="str">
        <f aca="false">IF(E220="","",D220-E220)</f>
        <v/>
      </c>
      <c r="G220" s="59" t="n">
        <v>617</v>
      </c>
      <c r="H220" s="59"/>
      <c r="I220" s="68" t="str">
        <f aca="false">IF(H220="","",G220-H220)</f>
        <v/>
      </c>
      <c r="J220" s="40" t="n">
        <f aca="false">IF(OR(D220="",D220+G220=0),"",D220/(D220+G220))</f>
        <v>0.432904411764706</v>
      </c>
      <c r="K220" s="40" t="str">
        <f aca="false">IF(E220="","",E220/(E220+H220))</f>
        <v/>
      </c>
      <c r="L220" s="69" t="str">
        <f aca="false">IF(OR(K220="",J220=""),"",(J220-K220)*100)</f>
        <v/>
      </c>
      <c r="M220" s="36" t="n">
        <v>3.92685804996875</v>
      </c>
      <c r="N220" s="36" t="n">
        <v>1.24618060279038</v>
      </c>
      <c r="O220" s="36" t="n">
        <f aca="false">SQRT(M220^2+N220^2)</f>
        <v>4.11985196813858</v>
      </c>
      <c r="P220" s="40" t="n">
        <f aca="false">IF(J220="","",MAX(0,J220-1.96*O220/100))</f>
        <v>0.35215531318919</v>
      </c>
      <c r="Q220" s="40" t="n">
        <f aca="false">IF(J220="","",MIN(1,J220+1.96*O220/100))</f>
        <v>0.513653510340222</v>
      </c>
      <c r="R220" s="32" t="str">
        <f aca="false">IF(L220="","",IF(ABS(L220)&lt;=O220,"Yes","No"))</f>
        <v/>
      </c>
      <c r="S220" s="32" t="str">
        <f aca="false">IF(L220="","",IF(ABS(L220)&lt;=1.96*O220,"Yes","No"))</f>
        <v/>
      </c>
      <c r="T220" s="59" t="n">
        <f aca="false">IF(D220="","",ROUND(SQRT(((D220+G220)*O220/100)^2+(J220*(D220+G220)*0.09175)^2),0))</f>
        <v>62</v>
      </c>
      <c r="U220" s="32" t="s">
        <v>787</v>
      </c>
    </row>
    <row r="221" customFormat="false" ht="15" hidden="false" customHeight="false" outlineLevel="0" collapsed="false">
      <c r="A221" s="32" t="s">
        <v>418</v>
      </c>
      <c r="B221" s="32" t="s">
        <v>425</v>
      </c>
      <c r="C221" s="32" t="s">
        <v>426</v>
      </c>
      <c r="D221" s="59" t="n">
        <v>555</v>
      </c>
      <c r="E221" s="59" t="n">
        <v>579</v>
      </c>
      <c r="F221" s="68" t="n">
        <f aca="false">IF(E221="","",D221-E221)</f>
        <v>-24</v>
      </c>
      <c r="G221" s="59" t="n">
        <v>700</v>
      </c>
      <c r="H221" s="59" t="n">
        <v>695</v>
      </c>
      <c r="I221" s="68" t="n">
        <f aca="false">IF(H221="","",G221-H221)</f>
        <v>5</v>
      </c>
      <c r="J221" s="40" t="n">
        <f aca="false">IF(OR(D221="",D221+G221=0),"",D221/(D221+G221))</f>
        <v>0.442231075697211</v>
      </c>
      <c r="K221" s="40" t="n">
        <f aca="false">IF(E221="","",E221/(E221+H221))</f>
        <v>0.45447409733124</v>
      </c>
      <c r="L221" s="69" t="n">
        <f aca="false">IF(OR(K221="",J221=""),"",(J221-K221)*100)</f>
        <v>-1.2243021634029</v>
      </c>
      <c r="M221" s="36" t="n">
        <v>3.11756991065829</v>
      </c>
      <c r="N221" s="36" t="n">
        <v>1.24618060279038</v>
      </c>
      <c r="O221" s="36" t="n">
        <f aca="false">SQRT(M221^2+N221^2)</f>
        <v>3.3574109433629</v>
      </c>
      <c r="P221" s="40" t="n">
        <f aca="false">IF(J221="","",MAX(0,J221-1.96*O221/100))</f>
        <v>0.376425821207298</v>
      </c>
      <c r="Q221" s="40" t="n">
        <f aca="false">IF(J221="","",MIN(1,J221+1.96*O221/100))</f>
        <v>0.508036330187124</v>
      </c>
      <c r="R221" s="32" t="str">
        <f aca="false">IF(L221="","",IF(ABS(L221)&lt;=O221,"Yes","No"))</f>
        <v>Yes</v>
      </c>
      <c r="S221" s="32" t="str">
        <f aca="false">IF(L221="","",IF(ABS(L221)&lt;=1.96*O221,"Yes","No"))</f>
        <v>Yes</v>
      </c>
      <c r="T221" s="59" t="n">
        <f aca="false">IF(D221="","",ROUND(SQRT(((D221+G221)*O221/100)^2+(J221*(D221+G221)*0.08345)^2),0))</f>
        <v>63</v>
      </c>
      <c r="U221" s="32"/>
    </row>
    <row r="222" customFormat="false" ht="15" hidden="false" customHeight="false" outlineLevel="0" collapsed="false">
      <c r="A222" s="32" t="s">
        <v>418</v>
      </c>
      <c r="B222" s="32" t="s">
        <v>293</v>
      </c>
      <c r="C222" s="32" t="s">
        <v>427</v>
      </c>
      <c r="D222" s="59" t="n">
        <v>713</v>
      </c>
      <c r="E222" s="59" t="n">
        <v>684</v>
      </c>
      <c r="F222" s="68" t="n">
        <f aca="false">IF(E222="","",D222-E222)</f>
        <v>29</v>
      </c>
      <c r="G222" s="59" t="n">
        <v>465</v>
      </c>
      <c r="H222" s="59" t="n">
        <v>450</v>
      </c>
      <c r="I222" s="68" t="n">
        <f aca="false">IF(H222="","",G222-H222)</f>
        <v>15</v>
      </c>
      <c r="J222" s="40" t="n">
        <f aca="false">IF(OR(D222="",D222+G222=0),"",D222/(D222+G222))</f>
        <v>0.605263157894737</v>
      </c>
      <c r="K222" s="40" t="n">
        <f aca="false">IF(E222="","",E222/(E222+H222))</f>
        <v>0.603174603174603</v>
      </c>
      <c r="L222" s="69" t="n">
        <f aca="false">IF(OR(K222="",J222=""),"",(J222-K222)*100)</f>
        <v>0.20885547201337</v>
      </c>
      <c r="M222" s="36" t="n">
        <v>3.11756991065829</v>
      </c>
      <c r="N222" s="36" t="n">
        <v>1.24618060279038</v>
      </c>
      <c r="O222" s="36" t="n">
        <f aca="false">SQRT(M222^2+N222^2)</f>
        <v>3.3574109433629</v>
      </c>
      <c r="P222" s="40" t="n">
        <f aca="false">IF(J222="","",MAX(0,J222-1.96*O222/100))</f>
        <v>0.539457903404824</v>
      </c>
      <c r="Q222" s="40" t="n">
        <f aca="false">IF(J222="","",MIN(1,J222+1.96*O222/100))</f>
        <v>0.67106841238465</v>
      </c>
      <c r="R222" s="32" t="str">
        <f aca="false">IF(L222="","",IF(ABS(L222)&lt;=O222,"Yes","No"))</f>
        <v>Yes</v>
      </c>
      <c r="S222" s="32" t="str">
        <f aca="false">IF(L222="","",IF(ABS(L222)&lt;=1.96*O222,"Yes","No"))</f>
        <v>Yes</v>
      </c>
      <c r="T222" s="59" t="n">
        <f aca="false">IF(D222="","",ROUND(SQRT(((D222+G222)*O222/100)^2+(J222*(D222+G222)*0.08345)^2),0))</f>
        <v>71</v>
      </c>
      <c r="U222" s="32"/>
    </row>
    <row r="223" customFormat="false" ht="15" hidden="false" customHeight="false" outlineLevel="0" collapsed="false">
      <c r="A223" s="32" t="s">
        <v>418</v>
      </c>
      <c r="B223" s="32" t="s">
        <v>293</v>
      </c>
      <c r="C223" s="32" t="s">
        <v>428</v>
      </c>
      <c r="D223" s="59" t="n">
        <v>962</v>
      </c>
      <c r="E223" s="59" t="n">
        <v>954</v>
      </c>
      <c r="F223" s="68" t="n">
        <f aca="false">IF(E223="","",D223-E223)</f>
        <v>8</v>
      </c>
      <c r="G223" s="59" t="n">
        <v>684</v>
      </c>
      <c r="H223" s="59" t="n">
        <v>665</v>
      </c>
      <c r="I223" s="68" t="n">
        <f aca="false">IF(H223="","",G223-H223)</f>
        <v>19</v>
      </c>
      <c r="J223" s="40" t="n">
        <f aca="false">IF(OR(D223="",D223+G223=0),"",D223/(D223+G223))</f>
        <v>0.584447144592953</v>
      </c>
      <c r="K223" s="40" t="n">
        <f aca="false">IF(E223="","",E223/(E223+H223))</f>
        <v>0.589252625077208</v>
      </c>
      <c r="L223" s="69" t="n">
        <f aca="false">IF(OR(K223="",J223=""),"",(J223-K223)*100)</f>
        <v>-0.480548048425544</v>
      </c>
      <c r="M223" s="36" t="n">
        <v>3.11756991065829</v>
      </c>
      <c r="N223" s="36" t="n">
        <v>1.24618060279038</v>
      </c>
      <c r="O223" s="36" t="n">
        <f aca="false">SQRT(M223^2+N223^2)</f>
        <v>3.3574109433629</v>
      </c>
      <c r="P223" s="40" t="n">
        <f aca="false">IF(J223="","",MAX(0,J223-1.96*O223/100))</f>
        <v>0.51864189010304</v>
      </c>
      <c r="Q223" s="40" t="n">
        <f aca="false">IF(J223="","",MIN(1,J223+1.96*O223/100))</f>
        <v>0.650252399082866</v>
      </c>
      <c r="R223" s="32" t="str">
        <f aca="false">IF(L223="","",IF(ABS(L223)&lt;=O223,"Yes","No"))</f>
        <v>Yes</v>
      </c>
      <c r="S223" s="32" t="str">
        <f aca="false">IF(L223="","",IF(ABS(L223)&lt;=1.96*O223,"Yes","No"))</f>
        <v>Yes</v>
      </c>
      <c r="T223" s="59" t="n">
        <f aca="false">IF(D223="","",ROUND(SQRT(((D223+G223)*O223/100)^2+(J223*(D223+G223)*0.08345)^2),0))</f>
        <v>97</v>
      </c>
      <c r="U223" s="32"/>
    </row>
    <row r="224" customFormat="false" ht="15" hidden="false" customHeight="false" outlineLevel="0" collapsed="false">
      <c r="A224" s="32" t="s">
        <v>418</v>
      </c>
      <c r="B224" s="32" t="s">
        <v>293</v>
      </c>
      <c r="C224" s="32" t="s">
        <v>429</v>
      </c>
      <c r="D224" s="59" t="n">
        <v>779</v>
      </c>
      <c r="E224" s="59" t="n">
        <v>739</v>
      </c>
      <c r="F224" s="68" t="n">
        <f aca="false">IF(E224="","",D224-E224)</f>
        <v>40</v>
      </c>
      <c r="G224" s="59" t="n">
        <v>407</v>
      </c>
      <c r="H224" s="59" t="n">
        <v>437</v>
      </c>
      <c r="I224" s="68" t="n">
        <f aca="false">IF(H224="","",G224-H224)</f>
        <v>-30</v>
      </c>
      <c r="J224" s="40" t="n">
        <f aca="false">IF(OR(D224="",D224+G224=0),"",D224/(D224+G224))</f>
        <v>0.656829679595278</v>
      </c>
      <c r="K224" s="40" t="n">
        <f aca="false">IF(E224="","",E224/(E224+H224))</f>
        <v>0.628401360544218</v>
      </c>
      <c r="L224" s="69" t="n">
        <f aca="false">IF(OR(K224="",J224=""),"",(J224-K224)*100)</f>
        <v>2.84283190510606</v>
      </c>
      <c r="M224" s="36" t="n">
        <v>3.11756991065829</v>
      </c>
      <c r="N224" s="36" t="n">
        <v>1.24618060279038</v>
      </c>
      <c r="O224" s="36" t="n">
        <f aca="false">SQRT(M224^2+N224^2)</f>
        <v>3.3574109433629</v>
      </c>
      <c r="P224" s="40" t="n">
        <f aca="false">IF(J224="","",MAX(0,J224-1.96*O224/100))</f>
        <v>0.591024425105366</v>
      </c>
      <c r="Q224" s="40" t="n">
        <f aca="false">IF(J224="","",MIN(1,J224+1.96*O224/100))</f>
        <v>0.722634934085191</v>
      </c>
      <c r="R224" s="32" t="str">
        <f aca="false">IF(L224="","",IF(ABS(L224)&lt;=O224,"Yes","No"))</f>
        <v>Yes</v>
      </c>
      <c r="S224" s="32" t="str">
        <f aca="false">IF(L224="","",IF(ABS(L224)&lt;=1.96*O224,"Yes","No"))</f>
        <v>Yes</v>
      </c>
      <c r="T224" s="59" t="n">
        <f aca="false">IF(D224="","",ROUND(SQRT(((D224+G224)*O224/100)^2+(J224*(D224+G224)*0.08345)^2),0))</f>
        <v>76</v>
      </c>
      <c r="U224" s="32"/>
    </row>
    <row r="225" customFormat="false" ht="15" hidden="false" customHeight="false" outlineLevel="0" collapsed="false">
      <c r="A225" s="32" t="s">
        <v>418</v>
      </c>
      <c r="B225" s="32" t="s">
        <v>293</v>
      </c>
      <c r="C225" s="32" t="s">
        <v>430</v>
      </c>
      <c r="D225" s="59" t="n">
        <v>631</v>
      </c>
      <c r="E225" s="59" t="n">
        <v>612</v>
      </c>
      <c r="F225" s="68" t="n">
        <f aca="false">IF(E225="","",D225-E225)</f>
        <v>19</v>
      </c>
      <c r="G225" s="59" t="n">
        <v>315</v>
      </c>
      <c r="H225" s="59" t="n">
        <v>338</v>
      </c>
      <c r="I225" s="68" t="n">
        <f aca="false">IF(H225="","",G225-H225)</f>
        <v>-23</v>
      </c>
      <c r="J225" s="40" t="n">
        <f aca="false">IF(OR(D225="",D225+G225=0),"",D225/(D225+G225))</f>
        <v>0.667019027484144</v>
      </c>
      <c r="K225" s="40" t="n">
        <f aca="false">IF(E225="","",E225/(E225+H225))</f>
        <v>0.64421052631579</v>
      </c>
      <c r="L225" s="69" t="n">
        <f aca="false">IF(OR(K225="",J225=""),"",(J225-K225)*100)</f>
        <v>2.28085011683543</v>
      </c>
      <c r="M225" s="36" t="n">
        <v>3.92685804996875</v>
      </c>
      <c r="N225" s="36" t="n">
        <v>1.24618060279038</v>
      </c>
      <c r="O225" s="36" t="n">
        <f aca="false">SQRT(M225^2+N225^2)</f>
        <v>4.11985196813858</v>
      </c>
      <c r="P225" s="40" t="n">
        <f aca="false">IF(J225="","",MAX(0,J225-1.96*O225/100))</f>
        <v>0.586269928908628</v>
      </c>
      <c r="Q225" s="40" t="n">
        <f aca="false">IF(J225="","",MIN(1,J225+1.96*O225/100))</f>
        <v>0.74776812605966</v>
      </c>
      <c r="R225" s="32" t="str">
        <f aca="false">IF(L225="","",IF(ABS(L225)&lt;=O225,"Yes","No"))</f>
        <v>Yes</v>
      </c>
      <c r="S225" s="32" t="str">
        <f aca="false">IF(L225="","",IF(ABS(L225)&lt;=1.96*O225,"Yes","No"))</f>
        <v>Yes</v>
      </c>
      <c r="T225" s="59" t="n">
        <f aca="false">IF(D225="","",ROUND(SQRT(((D225+G225)*O225/100)^2+(J225*(D225+G225)*0.09175)^2),0))</f>
        <v>70</v>
      </c>
      <c r="U225" s="32"/>
    </row>
    <row r="226" customFormat="false" ht="15" hidden="false" customHeight="false" outlineLevel="0" collapsed="false">
      <c r="A226" s="32" t="s">
        <v>418</v>
      </c>
      <c r="B226" s="32" t="s">
        <v>293</v>
      </c>
      <c r="C226" s="32" t="s">
        <v>431</v>
      </c>
      <c r="D226" s="59" t="n">
        <v>798</v>
      </c>
      <c r="E226" s="59" t="n">
        <v>768</v>
      </c>
      <c r="F226" s="68" t="n">
        <f aca="false">IF(E226="","",D226-E226)</f>
        <v>30</v>
      </c>
      <c r="G226" s="59" t="n">
        <v>474</v>
      </c>
      <c r="H226" s="59" t="n">
        <v>541</v>
      </c>
      <c r="I226" s="68" t="n">
        <f aca="false">IF(H226="","",G226-H226)</f>
        <v>-67</v>
      </c>
      <c r="J226" s="40" t="n">
        <f aca="false">IF(OR(D226="",D226+G226=0),"",D226/(D226+G226))</f>
        <v>0.627358490566038</v>
      </c>
      <c r="K226" s="40" t="n">
        <f aca="false">IF(E226="","",E226/(E226+H226))</f>
        <v>0.586707410236822</v>
      </c>
      <c r="L226" s="69" t="n">
        <f aca="false">IF(OR(K226="",J226=""),"",(J226-K226)*100)</f>
        <v>4.06510803292157</v>
      </c>
      <c r="M226" s="36" t="n">
        <v>3.11756991065829</v>
      </c>
      <c r="N226" s="36" t="n">
        <v>1.24618060279038</v>
      </c>
      <c r="O226" s="36" t="n">
        <f aca="false">SQRT(M226^2+N226^2)</f>
        <v>3.3574109433629</v>
      </c>
      <c r="P226" s="40" t="n">
        <f aca="false">IF(J226="","",MAX(0,J226-1.96*O226/100))</f>
        <v>0.561553236076125</v>
      </c>
      <c r="Q226" s="40" t="n">
        <f aca="false">IF(J226="","",MIN(1,J226+1.96*O226/100))</f>
        <v>0.693163745055951</v>
      </c>
      <c r="R226" s="32" t="str">
        <f aca="false">IF(L226="","",IF(ABS(L226)&lt;=O226,"Yes","No"))</f>
        <v>No</v>
      </c>
      <c r="S226" s="32" t="str">
        <f aca="false">IF(L226="","",IF(ABS(L226)&lt;=1.96*O226,"Yes","No"))</f>
        <v>Yes</v>
      </c>
      <c r="T226" s="59" t="n">
        <f aca="false">IF(D226="","",ROUND(SQRT(((D226+G226)*O226/100)^2+(J226*(D226+G226)*0.08345)^2),0))</f>
        <v>79</v>
      </c>
      <c r="U226" s="32"/>
    </row>
    <row r="227" customFormat="false" ht="15" hidden="false" customHeight="false" outlineLevel="0" collapsed="false">
      <c r="A227" s="32" t="s">
        <v>418</v>
      </c>
      <c r="B227" s="32" t="s">
        <v>293</v>
      </c>
      <c r="C227" s="32" t="s">
        <v>432</v>
      </c>
      <c r="D227" s="59" t="n">
        <v>1068</v>
      </c>
      <c r="E227" s="59" t="n">
        <v>1118</v>
      </c>
      <c r="F227" s="68" t="n">
        <f aca="false">IF(E227="","",D227-E227)</f>
        <v>-50</v>
      </c>
      <c r="G227" s="59" t="n">
        <v>636</v>
      </c>
      <c r="H227" s="59" t="n">
        <v>584</v>
      </c>
      <c r="I227" s="68" t="n">
        <f aca="false">IF(H227="","",G227-H227)</f>
        <v>52</v>
      </c>
      <c r="J227" s="40" t="n">
        <f aca="false">IF(OR(D227="",D227+G227=0),"",D227/(D227+G227))</f>
        <v>0.626760563380282</v>
      </c>
      <c r="K227" s="40" t="n">
        <f aca="false">IF(E227="","",E227/(E227+H227))</f>
        <v>0.656874265569918</v>
      </c>
      <c r="L227" s="69" t="n">
        <f aca="false">IF(OR(K227="",J227=""),"",(J227-K227)*100)</f>
        <v>-3.01137021896361</v>
      </c>
      <c r="M227" s="36" t="n">
        <v>3.11756991065829</v>
      </c>
      <c r="N227" s="36" t="n">
        <v>1.24618060279038</v>
      </c>
      <c r="O227" s="36" t="n">
        <f aca="false">SQRT(M227^2+N227^2)</f>
        <v>3.3574109433629</v>
      </c>
      <c r="P227" s="40" t="n">
        <f aca="false">IF(J227="","",MAX(0,J227-1.96*O227/100))</f>
        <v>0.560955308890369</v>
      </c>
      <c r="Q227" s="40" t="n">
        <f aca="false">IF(J227="","",MIN(1,J227+1.96*O227/100))</f>
        <v>0.692565817870195</v>
      </c>
      <c r="R227" s="32" t="str">
        <f aca="false">IF(L227="","",IF(ABS(L227)&lt;=O227,"Yes","No"))</f>
        <v>Yes</v>
      </c>
      <c r="S227" s="32" t="str">
        <f aca="false">IF(L227="","",IF(ABS(L227)&lt;=1.96*O227,"Yes","No"))</f>
        <v>Yes</v>
      </c>
      <c r="T227" s="59" t="n">
        <f aca="false">IF(D227="","",ROUND(SQRT(((D227+G227)*O227/100)^2+(J227*(D227+G227)*0.08345)^2),0))</f>
        <v>106</v>
      </c>
      <c r="U227" s="32"/>
    </row>
    <row r="228" customFormat="false" ht="15" hidden="false" customHeight="false" outlineLevel="0" collapsed="false">
      <c r="A228" s="32" t="s">
        <v>418</v>
      </c>
      <c r="B228" s="32" t="s">
        <v>293</v>
      </c>
      <c r="C228" s="32" t="s">
        <v>433</v>
      </c>
      <c r="D228" s="59" t="n">
        <v>717</v>
      </c>
      <c r="E228" s="59" t="n">
        <v>673</v>
      </c>
      <c r="F228" s="68" t="n">
        <f aca="false">IF(E228="","",D228-E228)</f>
        <v>44</v>
      </c>
      <c r="G228" s="59" t="n">
        <v>505</v>
      </c>
      <c r="H228" s="59" t="n">
        <v>519</v>
      </c>
      <c r="I228" s="68" t="n">
        <f aca="false">IF(H228="","",G228-H228)</f>
        <v>-14</v>
      </c>
      <c r="J228" s="40" t="n">
        <f aca="false">IF(OR(D228="",D228+G228=0),"",D228/(D228+G228))</f>
        <v>0.586743044189853</v>
      </c>
      <c r="K228" s="40" t="n">
        <f aca="false">IF(E228="","",E228/(E228+H228))</f>
        <v>0.564597315436242</v>
      </c>
      <c r="L228" s="69" t="n">
        <f aca="false">IF(OR(K228="",J228=""),"",(J228-K228)*100)</f>
        <v>2.21457287536111</v>
      </c>
      <c r="M228" s="36" t="n">
        <v>3.11756991065829</v>
      </c>
      <c r="N228" s="36" t="n">
        <v>1.24618060279038</v>
      </c>
      <c r="O228" s="36" t="n">
        <f aca="false">SQRT(M228^2+N228^2)</f>
        <v>3.3574109433629</v>
      </c>
      <c r="P228" s="40" t="n">
        <f aca="false">IF(J228="","",MAX(0,J228-1.96*O228/100))</f>
        <v>0.52093778969994</v>
      </c>
      <c r="Q228" s="40" t="n">
        <f aca="false">IF(J228="","",MIN(1,J228+1.96*O228/100))</f>
        <v>0.652548298679766</v>
      </c>
      <c r="R228" s="32" t="str">
        <f aca="false">IF(L228="","",IF(ABS(L228)&lt;=O228,"Yes","No"))</f>
        <v>Yes</v>
      </c>
      <c r="S228" s="32" t="str">
        <f aca="false">IF(L228="","",IF(ABS(L228)&lt;=1.96*O228,"Yes","No"))</f>
        <v>Yes</v>
      </c>
      <c r="T228" s="59" t="n">
        <f aca="false">IF(D228="","",ROUND(SQRT(((D228+G228)*O228/100)^2+(J228*(D228+G228)*0.08345)^2),0))</f>
        <v>73</v>
      </c>
      <c r="U228" s="32"/>
    </row>
    <row r="229" customFormat="false" ht="15" hidden="false" customHeight="false" outlineLevel="0" collapsed="false">
      <c r="A229" s="32" t="s">
        <v>418</v>
      </c>
      <c r="B229" s="32" t="s">
        <v>293</v>
      </c>
      <c r="C229" s="32" t="s">
        <v>434</v>
      </c>
      <c r="D229" s="59" t="n">
        <v>549</v>
      </c>
      <c r="E229" s="59" t="n">
        <v>542</v>
      </c>
      <c r="F229" s="68" t="n">
        <f aca="false">IF(E229="","",D229-E229)</f>
        <v>7</v>
      </c>
      <c r="G229" s="59" t="n">
        <v>297</v>
      </c>
      <c r="H229" s="59" t="n">
        <v>327</v>
      </c>
      <c r="I229" s="68" t="n">
        <f aca="false">IF(H229="","",G229-H229)</f>
        <v>-30</v>
      </c>
      <c r="J229" s="40" t="n">
        <f aca="false">IF(OR(D229="",D229+G229=0),"",D229/(D229+G229))</f>
        <v>0.648936170212766</v>
      </c>
      <c r="K229" s="40" t="n">
        <f aca="false">IF(E229="","",E229/(E229+H229))</f>
        <v>0.623705408515535</v>
      </c>
      <c r="L229" s="69" t="n">
        <f aca="false">IF(OR(K229="",J229=""),"",(J229-K229)*100)</f>
        <v>2.52307616972308</v>
      </c>
      <c r="M229" s="36" t="n">
        <v>3.92685804996875</v>
      </c>
      <c r="N229" s="36" t="n">
        <v>1.24618060279038</v>
      </c>
      <c r="O229" s="36" t="n">
        <f aca="false">SQRT(M229^2+N229^2)</f>
        <v>4.11985196813858</v>
      </c>
      <c r="P229" s="40" t="n">
        <f aca="false">IF(J229="","",MAX(0,J229-1.96*O229/100))</f>
        <v>0.56818707163725</v>
      </c>
      <c r="Q229" s="40" t="n">
        <f aca="false">IF(J229="","",MIN(1,J229+1.96*O229/100))</f>
        <v>0.729685268788282</v>
      </c>
      <c r="R229" s="32" t="str">
        <f aca="false">IF(L229="","",IF(ABS(L229)&lt;=O229,"Yes","No"))</f>
        <v>Yes</v>
      </c>
      <c r="S229" s="32" t="str">
        <f aca="false">IF(L229="","",IF(ABS(L229)&lt;=1.96*O229,"Yes","No"))</f>
        <v>Yes</v>
      </c>
      <c r="T229" s="59" t="n">
        <f aca="false">IF(D229="","",ROUND(SQRT(((D229+G229)*O229/100)^2+(J229*(D229+G229)*0.09175)^2),0))</f>
        <v>61</v>
      </c>
      <c r="U229" s="32"/>
    </row>
    <row r="230" customFormat="false" ht="15" hidden="false" customHeight="false" outlineLevel="0" collapsed="false">
      <c r="A230" s="32" t="s">
        <v>418</v>
      </c>
      <c r="B230" s="32" t="s">
        <v>293</v>
      </c>
      <c r="C230" s="32" t="s">
        <v>435</v>
      </c>
      <c r="D230" s="59" t="n">
        <v>708</v>
      </c>
      <c r="E230" s="59" t="n">
        <v>630</v>
      </c>
      <c r="F230" s="68" t="n">
        <f aca="false">IF(E230="","",D230-E230)</f>
        <v>78</v>
      </c>
      <c r="G230" s="59" t="n">
        <v>336</v>
      </c>
      <c r="H230" s="59" t="n">
        <v>381</v>
      </c>
      <c r="I230" s="68" t="n">
        <f aca="false">IF(H230="","",G230-H230)</f>
        <v>-45</v>
      </c>
      <c r="J230" s="40" t="n">
        <f aca="false">IF(OR(D230="",D230+G230=0),"",D230/(D230+G230))</f>
        <v>0.67816091954023</v>
      </c>
      <c r="K230" s="40" t="n">
        <f aca="false">IF(E230="","",E230/(E230+H230))</f>
        <v>0.623145400593472</v>
      </c>
      <c r="L230" s="69" t="n">
        <f aca="false">IF(OR(K230="",J230=""),"",(J230-K230)*100)</f>
        <v>5.50155189467581</v>
      </c>
      <c r="M230" s="36" t="n">
        <v>3.92685804996875</v>
      </c>
      <c r="N230" s="36" t="n">
        <v>1.24618060279038</v>
      </c>
      <c r="O230" s="36" t="n">
        <f aca="false">SQRT(M230^2+N230^2)</f>
        <v>4.11985196813858</v>
      </c>
      <c r="P230" s="40" t="n">
        <f aca="false">IF(J230="","",MAX(0,J230-1.96*O230/100))</f>
        <v>0.597411820964714</v>
      </c>
      <c r="Q230" s="40" t="n">
        <f aca="false">IF(J230="","",MIN(1,J230+1.96*O230/100))</f>
        <v>0.758910018115746</v>
      </c>
      <c r="R230" s="32" t="str">
        <f aca="false">IF(L230="","",IF(ABS(L230)&lt;=O230,"Yes","No"))</f>
        <v>No</v>
      </c>
      <c r="S230" s="32" t="str">
        <f aca="false">IF(L230="","",IF(ABS(L230)&lt;=1.96*O230,"Yes","No"))</f>
        <v>Yes</v>
      </c>
      <c r="T230" s="59" t="n">
        <f aca="false">IF(D230="","",ROUND(SQRT(((D230+G230)*O230/100)^2+(J230*(D230+G230)*0.09175)^2),0))</f>
        <v>78</v>
      </c>
      <c r="U230" s="32"/>
    </row>
    <row r="231" customFormat="false" ht="15" hidden="false" customHeight="false" outlineLevel="0" collapsed="false">
      <c r="A231" s="32" t="s">
        <v>418</v>
      </c>
      <c r="B231" s="32" t="s">
        <v>293</v>
      </c>
      <c r="C231" s="32" t="s">
        <v>436</v>
      </c>
      <c r="D231" s="59" t="n">
        <v>957</v>
      </c>
      <c r="E231" s="59" t="n">
        <v>911</v>
      </c>
      <c r="F231" s="68" t="n">
        <f aca="false">IF(E231="","",D231-E231)</f>
        <v>46</v>
      </c>
      <c r="G231" s="59" t="n">
        <v>511</v>
      </c>
      <c r="H231" s="59" t="n">
        <v>550</v>
      </c>
      <c r="I231" s="68" t="n">
        <f aca="false">IF(H231="","",G231-H231)</f>
        <v>-39</v>
      </c>
      <c r="J231" s="40" t="n">
        <f aca="false">IF(OR(D231="",D231+G231=0),"",D231/(D231+G231))</f>
        <v>0.651907356948229</v>
      </c>
      <c r="K231" s="40" t="n">
        <f aca="false">IF(E231="","",E231/(E231+H231))</f>
        <v>0.623545516769336</v>
      </c>
      <c r="L231" s="69" t="n">
        <f aca="false">IF(OR(K231="",J231=""),"",(J231-K231)*100)</f>
        <v>2.83618401788928</v>
      </c>
      <c r="M231" s="36" t="n">
        <v>3.11756991065829</v>
      </c>
      <c r="N231" s="36" t="n">
        <v>1.24618060279038</v>
      </c>
      <c r="O231" s="36" t="n">
        <f aca="false">SQRT(M231^2+N231^2)</f>
        <v>3.3574109433629</v>
      </c>
      <c r="P231" s="40" t="n">
        <f aca="false">IF(J231="","",MAX(0,J231-1.96*O231/100))</f>
        <v>0.586102102458316</v>
      </c>
      <c r="Q231" s="40" t="n">
        <f aca="false">IF(J231="","",MIN(1,J231+1.96*O231/100))</f>
        <v>0.717712611438142</v>
      </c>
      <c r="R231" s="32" t="str">
        <f aca="false">IF(L231="","",IF(ABS(L231)&lt;=O231,"Yes","No"))</f>
        <v>Yes</v>
      </c>
      <c r="S231" s="32" t="str">
        <f aca="false">IF(L231="","",IF(ABS(L231)&lt;=1.96*O231,"Yes","No"))</f>
        <v>Yes</v>
      </c>
      <c r="T231" s="59" t="n">
        <f aca="false">IF(D231="","",ROUND(SQRT(((D231+G231)*O231/100)^2+(J231*(D231+G231)*0.08345)^2),0))</f>
        <v>94</v>
      </c>
      <c r="U231" s="32"/>
    </row>
    <row r="232" customFormat="false" ht="15" hidden="false" customHeight="false" outlineLevel="0" collapsed="false">
      <c r="A232" s="32" t="s">
        <v>418</v>
      </c>
      <c r="B232" s="32" t="s">
        <v>293</v>
      </c>
      <c r="C232" s="32" t="s">
        <v>437</v>
      </c>
      <c r="D232" s="59" t="n">
        <v>1077</v>
      </c>
      <c r="E232" s="59" t="n">
        <v>933</v>
      </c>
      <c r="F232" s="68" t="n">
        <f aca="false">IF(E232="","",D232-E232)</f>
        <v>144</v>
      </c>
      <c r="G232" s="59" t="n">
        <v>303</v>
      </c>
      <c r="H232" s="59" t="n">
        <v>339</v>
      </c>
      <c r="I232" s="68" t="n">
        <f aca="false">IF(H232="","",G232-H232)</f>
        <v>-36</v>
      </c>
      <c r="J232" s="40" t="n">
        <f aca="false">IF(OR(D232="",D232+G232=0),"",D232/(D232+G232))</f>
        <v>0.780434782608696</v>
      </c>
      <c r="K232" s="40" t="n">
        <f aca="false">IF(E232="","",E232/(E232+H232))</f>
        <v>0.733490566037736</v>
      </c>
      <c r="L232" s="69" t="n">
        <f aca="false">IF(OR(K232="",J232=""),"",(J232-K232)*100)</f>
        <v>4.69442165709598</v>
      </c>
      <c r="M232" s="36" t="n">
        <v>3.11756991065829</v>
      </c>
      <c r="N232" s="36" t="n">
        <v>1.24618060279038</v>
      </c>
      <c r="O232" s="36" t="n">
        <f aca="false">SQRT(M232^2+N232^2)</f>
        <v>3.3574109433629</v>
      </c>
      <c r="P232" s="40" t="n">
        <f aca="false">IF(J232="","",MAX(0,J232-1.96*O232/100))</f>
        <v>0.714629528118783</v>
      </c>
      <c r="Q232" s="40" t="n">
        <f aca="false">IF(J232="","",MIN(1,J232+1.96*O232/100))</f>
        <v>0.846240037098609</v>
      </c>
      <c r="R232" s="32" t="str">
        <f aca="false">IF(L232="","",IF(ABS(L232)&lt;=O232,"Yes","No"))</f>
        <v>No</v>
      </c>
      <c r="S232" s="32" t="str">
        <f aca="false">IF(L232="","",IF(ABS(L232)&lt;=1.96*O232,"Yes","No"))</f>
        <v>Yes</v>
      </c>
      <c r="T232" s="59" t="n">
        <f aca="false">IF(D232="","",ROUND(SQRT(((D232+G232)*O232/100)^2+(J232*(D232+G232)*0.08345)^2),0))</f>
        <v>101</v>
      </c>
      <c r="U232" s="32"/>
    </row>
    <row r="233" customFormat="false" ht="15" hidden="false" customHeight="false" outlineLevel="0" collapsed="false">
      <c r="A233" s="32" t="s">
        <v>418</v>
      </c>
      <c r="B233" s="32" t="s">
        <v>293</v>
      </c>
      <c r="C233" s="32" t="s">
        <v>438</v>
      </c>
      <c r="D233" s="59" t="n">
        <v>864</v>
      </c>
      <c r="E233" s="59" t="n">
        <v>744</v>
      </c>
      <c r="F233" s="68" t="n">
        <f aca="false">IF(E233="","",D233-E233)</f>
        <v>120</v>
      </c>
      <c r="G233" s="59" t="n">
        <v>443</v>
      </c>
      <c r="H233" s="59" t="n">
        <v>459</v>
      </c>
      <c r="I233" s="68" t="n">
        <f aca="false">IF(H233="","",G233-H233)</f>
        <v>-16</v>
      </c>
      <c r="J233" s="40" t="n">
        <f aca="false">IF(OR(D233="",D233+G233=0),"",D233/(D233+G233))</f>
        <v>0.661055853098699</v>
      </c>
      <c r="K233" s="40" t="n">
        <f aca="false">IF(E233="","",E233/(E233+H233))</f>
        <v>0.618453865336658</v>
      </c>
      <c r="L233" s="69" t="n">
        <f aca="false">IF(OR(K233="",J233=""),"",(J233-K233)*100)</f>
        <v>4.26019877620409</v>
      </c>
      <c r="M233" s="36" t="n">
        <v>3.11756991065829</v>
      </c>
      <c r="N233" s="36" t="n">
        <v>1.24618060279038</v>
      </c>
      <c r="O233" s="36" t="n">
        <f aca="false">SQRT(M233^2+N233^2)</f>
        <v>3.3574109433629</v>
      </c>
      <c r="P233" s="40" t="n">
        <f aca="false">IF(J233="","",MAX(0,J233-1.96*O233/100))</f>
        <v>0.595250598608787</v>
      </c>
      <c r="Q233" s="40" t="n">
        <f aca="false">IF(J233="","",MIN(1,J233+1.96*O233/100))</f>
        <v>0.726861107588612</v>
      </c>
      <c r="R233" s="32" t="str">
        <f aca="false">IF(L233="","",IF(ABS(L233)&lt;=O233,"Yes","No"))</f>
        <v>No</v>
      </c>
      <c r="S233" s="32" t="str">
        <f aca="false">IF(L233="","",IF(ABS(L233)&lt;=1.96*O233,"Yes","No"))</f>
        <v>Yes</v>
      </c>
      <c r="T233" s="59" t="n">
        <f aca="false">IF(D233="","",ROUND(SQRT(((D233+G233)*O233/100)^2+(J233*(D233+G233)*0.08345)^2),0))</f>
        <v>84</v>
      </c>
      <c r="U233" s="32"/>
    </row>
    <row r="234" customFormat="false" ht="15" hidden="false" customHeight="false" outlineLevel="0" collapsed="false">
      <c r="A234" s="32" t="s">
        <v>418</v>
      </c>
      <c r="B234" s="32" t="s">
        <v>293</v>
      </c>
      <c r="C234" s="32" t="s">
        <v>439</v>
      </c>
      <c r="D234" s="59" t="n">
        <v>314</v>
      </c>
      <c r="E234" s="59" t="n">
        <v>316</v>
      </c>
      <c r="F234" s="68" t="n">
        <f aca="false">IF(E234="","",D234-E234)</f>
        <v>-2</v>
      </c>
      <c r="G234" s="59" t="n">
        <v>88</v>
      </c>
      <c r="H234" s="59" t="n">
        <v>72</v>
      </c>
      <c r="I234" s="68" t="n">
        <f aca="false">IF(H234="","",G234-H234)</f>
        <v>16</v>
      </c>
      <c r="J234" s="40" t="n">
        <f aca="false">IF(OR(D234="",D234+G234=0),"",D234/(D234+G234))</f>
        <v>0.781094527363184</v>
      </c>
      <c r="K234" s="40" t="n">
        <f aca="false">IF(E234="","",E234/(E234+H234))</f>
        <v>0.814432989690722</v>
      </c>
      <c r="L234" s="69" t="n">
        <f aca="false">IF(OR(K234="",J234=""),"",(J234-K234)*100)</f>
        <v>-3.33384623275376</v>
      </c>
      <c r="M234" s="36" t="n">
        <v>6.15799736191833</v>
      </c>
      <c r="N234" s="36" t="n">
        <v>1.24618060279038</v>
      </c>
      <c r="O234" s="36" t="n">
        <f aca="false">SQRT(M234^2+N234^2)</f>
        <v>6.28282560669673</v>
      </c>
      <c r="P234" s="40" t="n">
        <f aca="false">IF(J234="","",MAX(0,J234-1.96*O234/100))</f>
        <v>0.657951145471928</v>
      </c>
      <c r="Q234" s="40" t="n">
        <f aca="false">IF(J234="","",MIN(1,J234+1.96*O234/100))</f>
        <v>0.90423790925444</v>
      </c>
      <c r="R234" s="32" t="str">
        <f aca="false">IF(L234="","",IF(ABS(L234)&lt;=O234,"Yes","No"))</f>
        <v>Yes</v>
      </c>
      <c r="S234" s="32" t="str">
        <f aca="false">IF(L234="","",IF(ABS(L234)&lt;=1.96*O234,"Yes","No"))</f>
        <v>Yes</v>
      </c>
      <c r="T234" s="59" t="n">
        <f aca="false">IF(D234="","",ROUND(SQRT(((D234+G234)*O234/100)^2+(J234*(D234+G234)*0.15591)^2),0))</f>
        <v>55</v>
      </c>
      <c r="U234" s="32"/>
    </row>
    <row r="235" customFormat="false" ht="15" hidden="false" customHeight="false" outlineLevel="0" collapsed="false">
      <c r="A235" s="32" t="s">
        <v>418</v>
      </c>
      <c r="B235" s="32" t="s">
        <v>293</v>
      </c>
      <c r="C235" s="32" t="s">
        <v>440</v>
      </c>
      <c r="D235" s="59" t="n">
        <v>493</v>
      </c>
      <c r="E235" s="59" t="n">
        <v>503</v>
      </c>
      <c r="F235" s="68" t="n">
        <f aca="false">IF(E235="","",D235-E235)</f>
        <v>-10</v>
      </c>
      <c r="G235" s="59" t="n">
        <v>142</v>
      </c>
      <c r="H235" s="59" t="n">
        <v>158</v>
      </c>
      <c r="I235" s="68" t="n">
        <f aca="false">IF(H235="","",G235-H235)</f>
        <v>-16</v>
      </c>
      <c r="J235" s="40" t="n">
        <f aca="false">IF(OR(D235="",D235+G235=0),"",D235/(D235+G235))</f>
        <v>0.776377952755906</v>
      </c>
      <c r="K235" s="40" t="n">
        <f aca="false">IF(E235="","",E235/(E235+H235))</f>
        <v>0.760968229954614</v>
      </c>
      <c r="L235" s="69" t="n">
        <f aca="false">IF(OR(K235="",J235=""),"",(J235-K235)*100)</f>
        <v>1.54097228012913</v>
      </c>
      <c r="M235" s="36" t="n">
        <v>6.15799736191833</v>
      </c>
      <c r="N235" s="36" t="n">
        <v>1.24618060279038</v>
      </c>
      <c r="O235" s="36" t="n">
        <f aca="false">SQRT(M235^2+N235^2)</f>
        <v>6.28282560669673</v>
      </c>
      <c r="P235" s="40" t="n">
        <f aca="false">IF(J235="","",MAX(0,J235-1.96*O235/100))</f>
        <v>0.65323457086465</v>
      </c>
      <c r="Q235" s="40" t="n">
        <f aca="false">IF(J235="","",MIN(1,J235+1.96*O235/100))</f>
        <v>0.899521334647161</v>
      </c>
      <c r="R235" s="32" t="str">
        <f aca="false">IF(L235="","",IF(ABS(L235)&lt;=O235,"Yes","No"))</f>
        <v>Yes</v>
      </c>
      <c r="S235" s="32" t="str">
        <f aca="false">IF(L235="","",IF(ABS(L235)&lt;=1.96*O235,"Yes","No"))</f>
        <v>Yes</v>
      </c>
      <c r="T235" s="59" t="n">
        <f aca="false">IF(D235="","",ROUND(SQRT(((D235+G235)*O235/100)^2+(J235*(D235+G235)*0.15591)^2),0))</f>
        <v>87</v>
      </c>
      <c r="U235" s="32"/>
    </row>
    <row r="236" customFormat="false" ht="15" hidden="false" customHeight="false" outlineLevel="0" collapsed="false">
      <c r="A236" s="32" t="s">
        <v>418</v>
      </c>
      <c r="B236" s="32" t="s">
        <v>293</v>
      </c>
      <c r="C236" s="32" t="s">
        <v>441</v>
      </c>
      <c r="D236" s="59" t="n">
        <v>461</v>
      </c>
      <c r="E236" s="59" t="n">
        <v>511</v>
      </c>
      <c r="F236" s="68" t="n">
        <f aca="false">IF(E236="","",D236-E236)</f>
        <v>-50</v>
      </c>
      <c r="G236" s="59" t="n">
        <v>142</v>
      </c>
      <c r="H236" s="59" t="n">
        <v>155</v>
      </c>
      <c r="I236" s="68" t="n">
        <f aca="false">IF(H236="","",G236-H236)</f>
        <v>-13</v>
      </c>
      <c r="J236" s="40" t="n">
        <f aca="false">IF(OR(D236="",D236+G236=0),"",D236/(D236+G236))</f>
        <v>0.764510779436153</v>
      </c>
      <c r="K236" s="40" t="n">
        <f aca="false">IF(E236="","",E236/(E236+H236))</f>
        <v>0.767267267267267</v>
      </c>
      <c r="L236" s="69" t="n">
        <f aca="false">IF(OR(K236="",J236=""),"",(J236-K236)*100)</f>
        <v>-0.275648783111471</v>
      </c>
      <c r="M236" s="36" t="n">
        <v>6.15799736191833</v>
      </c>
      <c r="N236" s="36" t="n">
        <v>1.24618060279038</v>
      </c>
      <c r="O236" s="36" t="n">
        <f aca="false">SQRT(M236^2+N236^2)</f>
        <v>6.28282560669673</v>
      </c>
      <c r="P236" s="40" t="n">
        <f aca="false">IF(J236="","",MAX(0,J236-1.96*O236/100))</f>
        <v>0.641367397544897</v>
      </c>
      <c r="Q236" s="40" t="n">
        <f aca="false">IF(J236="","",MIN(1,J236+1.96*O236/100))</f>
        <v>0.887654161327408</v>
      </c>
      <c r="R236" s="32" t="str">
        <f aca="false">IF(L236="","",IF(ABS(L236)&lt;=O236,"Yes","No"))</f>
        <v>Yes</v>
      </c>
      <c r="S236" s="32" t="str">
        <f aca="false">IF(L236="","",IF(ABS(L236)&lt;=1.96*O236,"Yes","No"))</f>
        <v>Yes</v>
      </c>
      <c r="T236" s="59" t="n">
        <f aca="false">IF(D236="","",ROUND(SQRT(((D236+G236)*O236/100)^2+(J236*(D236+G236)*0.15591)^2),0))</f>
        <v>81</v>
      </c>
      <c r="U236" s="32"/>
    </row>
    <row r="237" customFormat="false" ht="15" hidden="false" customHeight="false" outlineLevel="0" collapsed="false">
      <c r="A237" s="32" t="s">
        <v>418</v>
      </c>
      <c r="B237" s="32" t="s">
        <v>293</v>
      </c>
      <c r="C237" s="32" t="s">
        <v>442</v>
      </c>
      <c r="D237" s="59" t="n">
        <v>524</v>
      </c>
      <c r="E237" s="59" t="n">
        <v>606</v>
      </c>
      <c r="F237" s="68" t="n">
        <f aca="false">IF(E237="","",D237-E237)</f>
        <v>-82</v>
      </c>
      <c r="G237" s="59" t="n">
        <v>155</v>
      </c>
      <c r="H237" s="59" t="n">
        <v>162</v>
      </c>
      <c r="I237" s="68" t="n">
        <f aca="false">IF(H237="","",G237-H237)</f>
        <v>-7</v>
      </c>
      <c r="J237" s="40" t="n">
        <f aca="false">IF(OR(D237="",D237+G237=0),"",D237/(D237+G237))</f>
        <v>0.771723122238586</v>
      </c>
      <c r="K237" s="40" t="n">
        <f aca="false">IF(E237="","",E237/(E237+H237))</f>
        <v>0.7890625</v>
      </c>
      <c r="L237" s="69" t="n">
        <f aca="false">IF(OR(K237="",J237=""),"",(J237-K237)*100)</f>
        <v>-1.73393777614138</v>
      </c>
      <c r="M237" s="36" t="n">
        <v>6.15799736191833</v>
      </c>
      <c r="N237" s="36" t="n">
        <v>1.24618060279038</v>
      </c>
      <c r="O237" s="36" t="n">
        <f aca="false">SQRT(M237^2+N237^2)</f>
        <v>6.28282560669673</v>
      </c>
      <c r="P237" s="40" t="n">
        <f aca="false">IF(J237="","",MAX(0,J237-1.96*O237/100))</f>
        <v>0.64857974034733</v>
      </c>
      <c r="Q237" s="40" t="n">
        <f aca="false">IF(J237="","",MIN(1,J237+1.96*O237/100))</f>
        <v>0.894866504129842</v>
      </c>
      <c r="R237" s="32" t="str">
        <f aca="false">IF(L237="","",IF(ABS(L237)&lt;=O237,"Yes","No"))</f>
        <v>Yes</v>
      </c>
      <c r="S237" s="32" t="str">
        <f aca="false">IF(L237="","",IF(ABS(L237)&lt;=1.96*O237,"Yes","No"))</f>
        <v>Yes</v>
      </c>
      <c r="T237" s="59" t="n">
        <f aca="false">IF(D237="","",ROUND(SQRT(((D237+G237)*O237/100)^2+(J237*(D237+G237)*0.15591)^2),0))</f>
        <v>92</v>
      </c>
      <c r="U237" s="32"/>
    </row>
    <row r="238" customFormat="false" ht="15" hidden="false" customHeight="false" outlineLevel="0" collapsed="false">
      <c r="A238" s="32" t="s">
        <v>418</v>
      </c>
      <c r="B238" s="32" t="s">
        <v>293</v>
      </c>
      <c r="C238" s="32" t="s">
        <v>443</v>
      </c>
      <c r="D238" s="59" t="n">
        <v>1145</v>
      </c>
      <c r="E238" s="59" t="n">
        <v>759</v>
      </c>
      <c r="F238" s="68" t="n">
        <f aca="false">IF(E238="","",D238-E238)</f>
        <v>386</v>
      </c>
      <c r="G238" s="59" t="n">
        <v>329</v>
      </c>
      <c r="H238" s="59" t="n">
        <v>158</v>
      </c>
      <c r="I238" s="68" t="n">
        <f aca="false">IF(H238="","",G238-H238)</f>
        <v>171</v>
      </c>
      <c r="J238" s="40" t="n">
        <f aca="false">IF(OR(D238="",D238+G238=0),"",D238/(D238+G238))</f>
        <v>0.776797829036635</v>
      </c>
      <c r="K238" s="40" t="n">
        <f aca="false">IF(E238="","",E238/(E238+H238))</f>
        <v>0.827699018538713</v>
      </c>
      <c r="L238" s="69" t="n">
        <f aca="false">IF(OR(K238="",J238=""),"",(J238-K238)*100)</f>
        <v>-5.09011895020782</v>
      </c>
      <c r="M238" s="36" t="n">
        <v>3.11756991065829</v>
      </c>
      <c r="N238" s="36" t="n">
        <v>1.24618060279038</v>
      </c>
      <c r="O238" s="36" t="n">
        <f aca="false">SQRT(M238^2+N238^2)</f>
        <v>3.3574109433629</v>
      </c>
      <c r="P238" s="40" t="n">
        <f aca="false">IF(J238="","",MAX(0,J238-1.96*O238/100))</f>
        <v>0.710992574546722</v>
      </c>
      <c r="Q238" s="40" t="n">
        <f aca="false">IF(J238="","",MIN(1,J238+1.96*O238/100))</f>
        <v>0.842603083526548</v>
      </c>
      <c r="R238" s="32" t="str">
        <f aca="false">IF(L238="","",IF(ABS(L238)&lt;=O238,"Yes","No"))</f>
        <v>No</v>
      </c>
      <c r="S238" s="32" t="str">
        <f aca="false">IF(L238="","",IF(ABS(L238)&lt;=1.96*O238,"Yes","No"))</f>
        <v>Yes</v>
      </c>
      <c r="T238" s="59" t="n">
        <f aca="false">IF(D238="","",ROUND(SQRT(((D238+G238)*O238/100)^2+(J238*(D238+G238)*0.08345)^2),0))</f>
        <v>108</v>
      </c>
      <c r="U238" s="32"/>
    </row>
    <row r="239" customFormat="false" ht="15" hidden="false" customHeight="false" outlineLevel="0" collapsed="false">
      <c r="A239" s="32" t="s">
        <v>418</v>
      </c>
      <c r="B239" s="32" t="s">
        <v>293</v>
      </c>
      <c r="C239" s="32" t="s">
        <v>444</v>
      </c>
      <c r="D239" s="59" t="n">
        <v>619</v>
      </c>
      <c r="E239" s="59" t="n">
        <v>656</v>
      </c>
      <c r="F239" s="68" t="n">
        <f aca="false">IF(E239="","",D239-E239)</f>
        <v>-37</v>
      </c>
      <c r="G239" s="59" t="n">
        <v>173</v>
      </c>
      <c r="H239" s="59" t="n">
        <v>191</v>
      </c>
      <c r="I239" s="68" t="n">
        <f aca="false">IF(H239="","",G239-H239)</f>
        <v>-18</v>
      </c>
      <c r="J239" s="40" t="n">
        <f aca="false">IF(OR(D239="",D239+G239=0),"",D239/(D239+G239))</f>
        <v>0.781565656565657</v>
      </c>
      <c r="K239" s="40" t="n">
        <f aca="false">IF(E239="","",E239/(E239+H239))</f>
        <v>0.774498229043684</v>
      </c>
      <c r="L239" s="69" t="n">
        <f aca="false">IF(OR(K239="",J239=""),"",(J239-K239)*100)</f>
        <v>0.706742752197298</v>
      </c>
      <c r="M239" s="36" t="n">
        <v>3.92685804996875</v>
      </c>
      <c r="N239" s="36" t="n">
        <v>1.24618060279038</v>
      </c>
      <c r="O239" s="36" t="n">
        <f aca="false">SQRT(M239^2+N239^2)</f>
        <v>4.11985196813858</v>
      </c>
      <c r="P239" s="40" t="n">
        <f aca="false">IF(J239="","",MAX(0,J239-1.96*O239/100))</f>
        <v>0.70081655799014</v>
      </c>
      <c r="Q239" s="40" t="n">
        <f aca="false">IF(J239="","",MIN(1,J239+1.96*O239/100))</f>
        <v>0.862314755141173</v>
      </c>
      <c r="R239" s="32" t="str">
        <f aca="false">IF(L239="","",IF(ABS(L239)&lt;=O239,"Yes","No"))</f>
        <v>Yes</v>
      </c>
      <c r="S239" s="32" t="str">
        <f aca="false">IF(L239="","",IF(ABS(L239)&lt;=1.96*O239,"Yes","No"))</f>
        <v>Yes</v>
      </c>
      <c r="T239" s="59" t="n">
        <f aca="false">IF(D239="","",ROUND(SQRT(((D239+G239)*O239/100)^2+(J239*(D239+G239)*0.09175)^2),0))</f>
        <v>65</v>
      </c>
      <c r="U239" s="32"/>
    </row>
    <row r="240" customFormat="false" ht="15" hidden="false" customHeight="false" outlineLevel="0" collapsed="false">
      <c r="A240" s="32" t="s">
        <v>418</v>
      </c>
      <c r="B240" s="32" t="s">
        <v>293</v>
      </c>
      <c r="C240" s="32" t="s">
        <v>445</v>
      </c>
      <c r="D240" s="59" t="n">
        <v>721</v>
      </c>
      <c r="E240" s="59" t="n">
        <v>717</v>
      </c>
      <c r="F240" s="68" t="n">
        <f aca="false">IF(E240="","",D240-E240)</f>
        <v>4</v>
      </c>
      <c r="G240" s="59" t="n">
        <v>217</v>
      </c>
      <c r="H240" s="59" t="n">
        <v>241</v>
      </c>
      <c r="I240" s="68" t="n">
        <f aca="false">IF(H240="","",G240-H240)</f>
        <v>-24</v>
      </c>
      <c r="J240" s="40" t="n">
        <f aca="false">IF(OR(D240="",D240+G240=0),"",D240/(D240+G240))</f>
        <v>0.76865671641791</v>
      </c>
      <c r="K240" s="40" t="n">
        <f aca="false">IF(E240="","",E240/(E240+H240))</f>
        <v>0.748434237995825</v>
      </c>
      <c r="L240" s="69" t="n">
        <f aca="false">IF(OR(K240="",J240=""),"",(J240-K240)*100)</f>
        <v>2.02224784220858</v>
      </c>
      <c r="M240" s="36" t="n">
        <v>3.92685804996875</v>
      </c>
      <c r="N240" s="36" t="n">
        <v>1.24618060279038</v>
      </c>
      <c r="O240" s="36" t="n">
        <f aca="false">SQRT(M240^2+N240^2)</f>
        <v>4.11985196813858</v>
      </c>
      <c r="P240" s="40" t="n">
        <f aca="false">IF(J240="","",MAX(0,J240-1.96*O240/100))</f>
        <v>0.687907617842394</v>
      </c>
      <c r="Q240" s="40" t="n">
        <f aca="false">IF(J240="","",MIN(1,J240+1.96*O240/100))</f>
        <v>0.849405814993427</v>
      </c>
      <c r="R240" s="32" t="str">
        <f aca="false">IF(L240="","",IF(ABS(L240)&lt;=O240,"Yes","No"))</f>
        <v>Yes</v>
      </c>
      <c r="S240" s="32" t="str">
        <f aca="false">IF(L240="","",IF(ABS(L240)&lt;=1.96*O240,"Yes","No"))</f>
        <v>Yes</v>
      </c>
      <c r="T240" s="59" t="n">
        <f aca="false">IF(D240="","",ROUND(SQRT(((D240+G240)*O240/100)^2+(J240*(D240+G240)*0.09175)^2),0))</f>
        <v>77</v>
      </c>
      <c r="U240" s="32"/>
    </row>
    <row r="241" customFormat="false" ht="15" hidden="false" customHeight="false" outlineLevel="0" collapsed="false">
      <c r="A241" s="32" t="s">
        <v>418</v>
      </c>
      <c r="B241" s="32" t="s">
        <v>293</v>
      </c>
      <c r="C241" s="32" t="s">
        <v>446</v>
      </c>
      <c r="D241" s="59" t="n">
        <v>480</v>
      </c>
      <c r="E241" s="59" t="n">
        <v>455</v>
      </c>
      <c r="F241" s="68" t="n">
        <f aca="false">IF(E241="","",D241-E241)</f>
        <v>25</v>
      </c>
      <c r="G241" s="59" t="n">
        <v>189</v>
      </c>
      <c r="H241" s="59" t="n">
        <v>177</v>
      </c>
      <c r="I241" s="68" t="n">
        <f aca="false">IF(H241="","",G241-H241)</f>
        <v>12</v>
      </c>
      <c r="J241" s="40" t="n">
        <f aca="false">IF(OR(D241="",D241+G241=0),"",D241/(D241+G241))</f>
        <v>0.717488789237668</v>
      </c>
      <c r="K241" s="40" t="n">
        <f aca="false">IF(E241="","",E241/(E241+H241))</f>
        <v>0.719936708860759</v>
      </c>
      <c r="L241" s="69" t="n">
        <f aca="false">IF(OR(K241="",J241=""),"",(J241-K241)*100)</f>
        <v>-0.244791962309132</v>
      </c>
      <c r="M241" s="36" t="n">
        <v>6.15799736191833</v>
      </c>
      <c r="N241" s="36" t="n">
        <v>1.24618060279038</v>
      </c>
      <c r="O241" s="36" t="n">
        <f aca="false">SQRT(M241^2+N241^2)</f>
        <v>6.28282560669673</v>
      </c>
      <c r="P241" s="40" t="n">
        <f aca="false">IF(J241="","",MAX(0,J241-1.96*O241/100))</f>
        <v>0.594345407346412</v>
      </c>
      <c r="Q241" s="40" t="n">
        <f aca="false">IF(J241="","",MIN(1,J241+1.96*O241/100))</f>
        <v>0.840632171128924</v>
      </c>
      <c r="R241" s="32" t="str">
        <f aca="false">IF(L241="","",IF(ABS(L241)&lt;=O241,"Yes","No"))</f>
        <v>Yes</v>
      </c>
      <c r="S241" s="32" t="str">
        <f aca="false">IF(L241="","",IF(ABS(L241)&lt;=1.96*O241,"Yes","No"))</f>
        <v>Yes</v>
      </c>
      <c r="T241" s="59" t="n">
        <f aca="false">IF(D241="","",ROUND(SQRT(((D241+G241)*O241/100)^2+(J241*(D241+G241)*0.15591)^2),0))</f>
        <v>86</v>
      </c>
      <c r="U241" s="32"/>
    </row>
    <row r="242" customFormat="false" ht="15" hidden="false" customHeight="false" outlineLevel="0" collapsed="false">
      <c r="A242" s="32" t="s">
        <v>418</v>
      </c>
      <c r="B242" s="32" t="s">
        <v>293</v>
      </c>
      <c r="C242" s="32" t="s">
        <v>447</v>
      </c>
      <c r="D242" s="59" t="n">
        <v>772</v>
      </c>
      <c r="E242" s="59" t="n">
        <v>762</v>
      </c>
      <c r="F242" s="68" t="n">
        <f aca="false">IF(E242="","",D242-E242)</f>
        <v>10</v>
      </c>
      <c r="G242" s="59" t="n">
        <v>274</v>
      </c>
      <c r="H242" s="59" t="n">
        <v>295</v>
      </c>
      <c r="I242" s="68" t="n">
        <f aca="false">IF(H242="","",G242-H242)</f>
        <v>-21</v>
      </c>
      <c r="J242" s="40" t="n">
        <f aca="false">IF(OR(D242="",D242+G242=0),"",D242/(D242+G242))</f>
        <v>0.738049713193117</v>
      </c>
      <c r="K242" s="40" t="n">
        <f aca="false">IF(E242="","",E242/(E242+H242))</f>
        <v>0.720908230842006</v>
      </c>
      <c r="L242" s="69" t="n">
        <f aca="false">IF(OR(K242="",J242=""),"",(J242-K242)*100)</f>
        <v>1.71414823511109</v>
      </c>
      <c r="M242" s="36" t="n">
        <v>3.92685804996875</v>
      </c>
      <c r="N242" s="36" t="n">
        <v>1.24618060279038</v>
      </c>
      <c r="O242" s="36" t="n">
        <f aca="false">SQRT(M242^2+N242^2)</f>
        <v>4.11985196813858</v>
      </c>
      <c r="P242" s="40" t="n">
        <f aca="false">IF(J242="","",MAX(0,J242-1.96*O242/100))</f>
        <v>0.657300614617601</v>
      </c>
      <c r="Q242" s="40" t="n">
        <f aca="false">IF(J242="","",MIN(1,J242+1.96*O242/100))</f>
        <v>0.818798811768633</v>
      </c>
      <c r="R242" s="32" t="str">
        <f aca="false">IF(L242="","",IF(ABS(L242)&lt;=O242,"Yes","No"))</f>
        <v>Yes</v>
      </c>
      <c r="S242" s="32" t="str">
        <f aca="false">IF(L242="","",IF(ABS(L242)&lt;=1.96*O242,"Yes","No"))</f>
        <v>Yes</v>
      </c>
      <c r="T242" s="59" t="n">
        <f aca="false">IF(D242="","",ROUND(SQRT(((D242+G242)*O242/100)^2+(J242*(D242+G242)*0.09175)^2),0))</f>
        <v>83</v>
      </c>
      <c r="U242" s="32"/>
    </row>
    <row r="243" customFormat="false" ht="15" hidden="false" customHeight="false" outlineLevel="0" collapsed="false">
      <c r="A243" s="32" t="s">
        <v>418</v>
      </c>
      <c r="B243" s="32" t="s">
        <v>293</v>
      </c>
      <c r="C243" s="32" t="s">
        <v>448</v>
      </c>
      <c r="D243" s="59" t="n">
        <v>717</v>
      </c>
      <c r="E243" s="59" t="n">
        <v>674</v>
      </c>
      <c r="F243" s="68" t="n">
        <f aca="false">IF(E243="","",D243-E243)</f>
        <v>43</v>
      </c>
      <c r="G243" s="59" t="n">
        <v>274</v>
      </c>
      <c r="H243" s="59" t="n">
        <v>289</v>
      </c>
      <c r="I243" s="68" t="n">
        <f aca="false">IF(H243="","",G243-H243)</f>
        <v>-15</v>
      </c>
      <c r="J243" s="40" t="n">
        <f aca="false">IF(OR(D243="",D243+G243=0),"",D243/(D243+G243))</f>
        <v>0.72351160443996</v>
      </c>
      <c r="K243" s="40" t="n">
        <f aca="false">IF(E243="","",E243/(E243+H243))</f>
        <v>0.699896157840083</v>
      </c>
      <c r="L243" s="69" t="n">
        <f aca="false">IF(OR(K243="",J243=""),"",(J243-K243)*100)</f>
        <v>2.36154465998766</v>
      </c>
      <c r="M243" s="36" t="n">
        <v>3.92685804996875</v>
      </c>
      <c r="N243" s="36" t="n">
        <v>1.24618060279038</v>
      </c>
      <c r="O243" s="36" t="n">
        <f aca="false">SQRT(M243^2+N243^2)</f>
        <v>4.11985196813858</v>
      </c>
      <c r="P243" s="40" t="n">
        <f aca="false">IF(J243="","",MAX(0,J243-1.96*O243/100))</f>
        <v>0.642762505864444</v>
      </c>
      <c r="Q243" s="40" t="n">
        <f aca="false">IF(J243="","",MIN(1,J243+1.96*O243/100))</f>
        <v>0.804260703015476</v>
      </c>
      <c r="R243" s="32" t="str">
        <f aca="false">IF(L243="","",IF(ABS(L243)&lt;=O243,"Yes","No"))</f>
        <v>Yes</v>
      </c>
      <c r="S243" s="32" t="str">
        <f aca="false">IF(L243="","",IF(ABS(L243)&lt;=1.96*O243,"Yes","No"))</f>
        <v>Yes</v>
      </c>
      <c r="T243" s="59" t="n">
        <f aca="false">IF(D243="","",ROUND(SQRT(((D243+G243)*O243/100)^2+(J243*(D243+G243)*0.09175)^2),0))</f>
        <v>77</v>
      </c>
      <c r="U243" s="32"/>
    </row>
    <row r="244" customFormat="false" ht="15" hidden="false" customHeight="false" outlineLevel="0" collapsed="false">
      <c r="A244" s="32" t="s">
        <v>418</v>
      </c>
      <c r="B244" s="32" t="s">
        <v>293</v>
      </c>
      <c r="C244" s="32" t="s">
        <v>449</v>
      </c>
      <c r="D244" s="59" t="n">
        <v>740</v>
      </c>
      <c r="E244" s="59" t="n">
        <v>687</v>
      </c>
      <c r="F244" s="68" t="n">
        <f aca="false">IF(E244="","",D244-E244)</f>
        <v>53</v>
      </c>
      <c r="G244" s="59" t="n">
        <v>339</v>
      </c>
      <c r="H244" s="59" t="n">
        <v>362</v>
      </c>
      <c r="I244" s="68" t="n">
        <f aca="false">IF(H244="","",G244-H244)</f>
        <v>-23</v>
      </c>
      <c r="J244" s="40" t="n">
        <f aca="false">IF(OR(D244="",D244+G244=0),"",D244/(D244+G244))</f>
        <v>0.685820203892493</v>
      </c>
      <c r="K244" s="40" t="n">
        <f aca="false">IF(E244="","",E244/(E244+H244))</f>
        <v>0.654909437559581</v>
      </c>
      <c r="L244" s="69" t="n">
        <f aca="false">IF(OR(K244="",J244=""),"",(J244-K244)*100)</f>
        <v>3.09107663329126</v>
      </c>
      <c r="M244" s="36" t="n">
        <v>3.92685804996875</v>
      </c>
      <c r="N244" s="36" t="n">
        <v>1.24618060279038</v>
      </c>
      <c r="O244" s="36" t="n">
        <f aca="false">SQRT(M244^2+N244^2)</f>
        <v>4.11985196813858</v>
      </c>
      <c r="P244" s="40" t="n">
        <f aca="false">IF(J244="","",MAX(0,J244-1.96*O244/100))</f>
        <v>0.605071105316977</v>
      </c>
      <c r="Q244" s="40" t="n">
        <f aca="false">IF(J244="","",MIN(1,J244+1.96*O244/100))</f>
        <v>0.766569302468009</v>
      </c>
      <c r="R244" s="32" t="str">
        <f aca="false">IF(L244="","",IF(ABS(L244)&lt;=O244,"Yes","No"))</f>
        <v>Yes</v>
      </c>
      <c r="S244" s="32" t="str">
        <f aca="false">IF(L244="","",IF(ABS(L244)&lt;=1.96*O244,"Yes","No"))</f>
        <v>Yes</v>
      </c>
      <c r="T244" s="59" t="n">
        <f aca="false">IF(D244="","",ROUND(SQRT(((D244+G244)*O244/100)^2+(J244*(D244+G244)*0.09175)^2),0))</f>
        <v>81</v>
      </c>
      <c r="U244" s="32"/>
    </row>
    <row r="245" customFormat="false" ht="15" hidden="false" customHeight="false" outlineLevel="0" collapsed="false">
      <c r="A245" s="32" t="s">
        <v>418</v>
      </c>
      <c r="B245" s="32" t="s">
        <v>293</v>
      </c>
      <c r="C245" s="32" t="s">
        <v>450</v>
      </c>
      <c r="D245" s="59" t="n">
        <v>347</v>
      </c>
      <c r="E245" s="59"/>
      <c r="F245" s="68" t="str">
        <f aca="false">IF(E245="","",D245-E245)</f>
        <v/>
      </c>
      <c r="G245" s="59" t="n">
        <v>151</v>
      </c>
      <c r="H245" s="59"/>
      <c r="I245" s="68" t="str">
        <f aca="false">IF(H245="","",G245-H245)</f>
        <v/>
      </c>
      <c r="J245" s="40" t="n">
        <f aca="false">IF(OR(D245="",D245+G245=0),"",D245/(D245+G245))</f>
        <v>0.696787148594378</v>
      </c>
      <c r="K245" s="40" t="str">
        <f aca="false">IF(E245="","",E245/(E245+H245))</f>
        <v/>
      </c>
      <c r="L245" s="69" t="str">
        <f aca="false">IF(OR(K245="",J245=""),"",(J245-K245)*100)</f>
        <v/>
      </c>
      <c r="M245" s="36" t="n">
        <v>6.15799736191833</v>
      </c>
      <c r="N245" s="36" t="n">
        <v>1.24618060279038</v>
      </c>
      <c r="O245" s="36" t="n">
        <f aca="false">SQRT(M245^2+N245^2)</f>
        <v>6.28282560669673</v>
      </c>
      <c r="P245" s="40" t="n">
        <f aca="false">IF(J245="","",MAX(0,J245-1.96*O245/100))</f>
        <v>0.573643766703122</v>
      </c>
      <c r="Q245" s="40" t="n">
        <f aca="false">IF(J245="","",MIN(1,J245+1.96*O245/100))</f>
        <v>0.819930530485633</v>
      </c>
      <c r="R245" s="32" t="str">
        <f aca="false">IF(L245="","",IF(ABS(L245)&lt;=O245,"Yes","No"))</f>
        <v/>
      </c>
      <c r="S245" s="32" t="str">
        <f aca="false">IF(L245="","",IF(ABS(L245)&lt;=1.96*O245,"Yes","No"))</f>
        <v/>
      </c>
      <c r="T245" s="59" t="n">
        <f aca="false">IF(D245="","",ROUND(SQRT(((D245+G245)*O245/100)^2+(J245*(D245+G245)*0.15591)^2),0))</f>
        <v>62</v>
      </c>
      <c r="U245" s="32" t="s">
        <v>787</v>
      </c>
    </row>
    <row r="246" customFormat="false" ht="15" hidden="false" customHeight="false" outlineLevel="0" collapsed="false">
      <c r="A246" s="32" t="s">
        <v>418</v>
      </c>
      <c r="B246" s="32" t="s">
        <v>451</v>
      </c>
      <c r="C246" s="32" t="s">
        <v>452</v>
      </c>
      <c r="D246" s="59" t="n">
        <v>452</v>
      </c>
      <c r="E246" s="59" t="n">
        <v>447</v>
      </c>
      <c r="F246" s="68" t="n">
        <f aca="false">IF(E246="","",D246-E246)</f>
        <v>5</v>
      </c>
      <c r="G246" s="59" t="n">
        <v>450</v>
      </c>
      <c r="H246" s="59" t="n">
        <v>433</v>
      </c>
      <c r="I246" s="68" t="n">
        <f aca="false">IF(H246="","",G246-H246)</f>
        <v>17</v>
      </c>
      <c r="J246" s="40" t="n">
        <f aca="false">IF(OR(D246="",D246+G246=0),"",D246/(D246+G246))</f>
        <v>0.501108647450111</v>
      </c>
      <c r="K246" s="40" t="n">
        <f aca="false">IF(E246="","",E246/(E246+H246))</f>
        <v>0.507954545454545</v>
      </c>
      <c r="L246" s="69" t="n">
        <f aca="false">IF(OR(K246="",J246=""),"",(J246-K246)*100)</f>
        <v>-0.684589800443458</v>
      </c>
      <c r="M246" s="36" t="n">
        <v>3.92685804996875</v>
      </c>
      <c r="N246" s="36" t="n">
        <v>1.24618060279038</v>
      </c>
      <c r="O246" s="36" t="n">
        <f aca="false">SQRT(M246^2+N246^2)</f>
        <v>4.11985196813858</v>
      </c>
      <c r="P246" s="40" t="n">
        <f aca="false">IF(J246="","",MAX(0,J246-1.96*O246/100))</f>
        <v>0.420359548874595</v>
      </c>
      <c r="Q246" s="40" t="n">
        <f aca="false">IF(J246="","",MIN(1,J246+1.96*O246/100))</f>
        <v>0.581857746025627</v>
      </c>
      <c r="R246" s="32" t="str">
        <f aca="false">IF(L246="","",IF(ABS(L246)&lt;=O246,"Yes","No"))</f>
        <v>Yes</v>
      </c>
      <c r="S246" s="32" t="str">
        <f aca="false">IF(L246="","",IF(ABS(L246)&lt;=1.96*O246,"Yes","No"))</f>
        <v>Yes</v>
      </c>
      <c r="T246" s="59" t="n">
        <f aca="false">IF(D246="","",ROUND(SQRT(((D246+G246)*O246/100)^2+(J246*(D246+G246)*0.09175)^2),0))</f>
        <v>56</v>
      </c>
      <c r="U246" s="32"/>
    </row>
    <row r="247" customFormat="false" ht="15" hidden="false" customHeight="false" outlineLevel="0" collapsed="false">
      <c r="A247" s="32" t="s">
        <v>418</v>
      </c>
      <c r="B247" s="32" t="s">
        <v>451</v>
      </c>
      <c r="C247" s="32" t="s">
        <v>453</v>
      </c>
      <c r="D247" s="59" t="n">
        <v>526</v>
      </c>
      <c r="E247" s="59" t="n">
        <v>551</v>
      </c>
      <c r="F247" s="68" t="n">
        <f aca="false">IF(E247="","",D247-E247)</f>
        <v>-25</v>
      </c>
      <c r="G247" s="59" t="n">
        <v>523</v>
      </c>
      <c r="H247" s="59" t="n">
        <v>533</v>
      </c>
      <c r="I247" s="68" t="n">
        <f aca="false">IF(H247="","",G247-H247)</f>
        <v>-10</v>
      </c>
      <c r="J247" s="40" t="n">
        <f aca="false">IF(OR(D247="",D247+G247=0),"",D247/(D247+G247))</f>
        <v>0.501429933269781</v>
      </c>
      <c r="K247" s="40" t="n">
        <f aca="false">IF(E247="","",E247/(E247+H247))</f>
        <v>0.50830258302583</v>
      </c>
      <c r="L247" s="69" t="n">
        <f aca="false">IF(OR(K247="",J247=""),"",(J247-K247)*100)</f>
        <v>-0.687264975604962</v>
      </c>
      <c r="M247" s="36" t="n">
        <v>3.92685804996875</v>
      </c>
      <c r="N247" s="36" t="n">
        <v>1.24618060279038</v>
      </c>
      <c r="O247" s="36" t="n">
        <f aca="false">SQRT(M247^2+N247^2)</f>
        <v>4.11985196813858</v>
      </c>
      <c r="P247" s="40" t="n">
        <f aca="false">IF(J247="","",MAX(0,J247-1.96*O247/100))</f>
        <v>0.420680834694265</v>
      </c>
      <c r="Q247" s="40" t="n">
        <f aca="false">IF(J247="","",MIN(1,J247+1.96*O247/100))</f>
        <v>0.582179031845297</v>
      </c>
      <c r="R247" s="32" t="str">
        <f aca="false">IF(L247="","",IF(ABS(L247)&lt;=O247,"Yes","No"))</f>
        <v>Yes</v>
      </c>
      <c r="S247" s="32" t="str">
        <f aca="false">IF(L247="","",IF(ABS(L247)&lt;=1.96*O247,"Yes","No"))</f>
        <v>Yes</v>
      </c>
      <c r="T247" s="59" t="n">
        <f aca="false">IF(D247="","",ROUND(SQRT(((D247+G247)*O247/100)^2+(J247*(D247+G247)*0.09175)^2),0))</f>
        <v>65</v>
      </c>
      <c r="U247" s="32"/>
    </row>
    <row r="248" customFormat="false" ht="15" hidden="false" customHeight="false" outlineLevel="0" collapsed="false">
      <c r="A248" s="32" t="s">
        <v>418</v>
      </c>
      <c r="B248" s="32" t="s">
        <v>451</v>
      </c>
      <c r="C248" s="32" t="s">
        <v>454</v>
      </c>
      <c r="D248" s="59" t="n">
        <v>592</v>
      </c>
      <c r="E248" s="59" t="n">
        <v>583</v>
      </c>
      <c r="F248" s="68" t="n">
        <f aca="false">IF(E248="","",D248-E248)</f>
        <v>9</v>
      </c>
      <c r="G248" s="59" t="n">
        <v>481</v>
      </c>
      <c r="H248" s="59" t="n">
        <v>432</v>
      </c>
      <c r="I248" s="68" t="n">
        <f aca="false">IF(H248="","",G248-H248)</f>
        <v>49</v>
      </c>
      <c r="J248" s="40" t="n">
        <f aca="false">IF(OR(D248="",D248+G248=0),"",D248/(D248+G248))</f>
        <v>0.551724137931035</v>
      </c>
      <c r="K248" s="40" t="n">
        <f aca="false">IF(E248="","",E248/(E248+H248))</f>
        <v>0.574384236453202</v>
      </c>
      <c r="L248" s="69" t="n">
        <f aca="false">IF(OR(K248="",J248=""),"",(J248-K248)*100)</f>
        <v>-2.26600985221676</v>
      </c>
      <c r="M248" s="36" t="n">
        <v>3.92685804996875</v>
      </c>
      <c r="N248" s="36" t="n">
        <v>1.24618060279038</v>
      </c>
      <c r="O248" s="36" t="n">
        <f aca="false">SQRT(M248^2+N248^2)</f>
        <v>4.11985196813858</v>
      </c>
      <c r="P248" s="40" t="n">
        <f aca="false">IF(J248="","",MAX(0,J248-1.96*O248/100))</f>
        <v>0.470975039355518</v>
      </c>
      <c r="Q248" s="40" t="n">
        <f aca="false">IF(J248="","",MIN(1,J248+1.96*O248/100))</f>
        <v>0.632473236506551</v>
      </c>
      <c r="R248" s="32" t="str">
        <f aca="false">IF(L248="","",IF(ABS(L248)&lt;=O248,"Yes","No"))</f>
        <v>Yes</v>
      </c>
      <c r="S248" s="32" t="str">
        <f aca="false">IF(L248="","",IF(ABS(L248)&lt;=1.96*O248,"Yes","No"))</f>
        <v>Yes</v>
      </c>
      <c r="T248" s="59" t="n">
        <f aca="false">IF(D248="","",ROUND(SQRT(((D248+G248)*O248/100)^2+(J248*(D248+G248)*0.09175)^2),0))</f>
        <v>70</v>
      </c>
      <c r="U248" s="32"/>
    </row>
    <row r="249" customFormat="false" ht="15" hidden="false" customHeight="false" outlineLevel="0" collapsed="false">
      <c r="A249" s="32" t="s">
        <v>418</v>
      </c>
      <c r="B249" s="32" t="s">
        <v>451</v>
      </c>
      <c r="C249" s="32" t="s">
        <v>455</v>
      </c>
      <c r="D249" s="59" t="n">
        <v>325</v>
      </c>
      <c r="E249" s="59" t="n">
        <v>287</v>
      </c>
      <c r="F249" s="68" t="n">
        <f aca="false">IF(E249="","",D249-E249)</f>
        <v>38</v>
      </c>
      <c r="G249" s="59" t="n">
        <v>349</v>
      </c>
      <c r="H249" s="59" t="n">
        <v>332</v>
      </c>
      <c r="I249" s="68" t="n">
        <f aca="false">IF(H249="","",G249-H249)</f>
        <v>17</v>
      </c>
      <c r="J249" s="40" t="n">
        <f aca="false">IF(OR(D249="",D249+G249=0),"",D249/(D249+G249))</f>
        <v>0.482195845697329</v>
      </c>
      <c r="K249" s="40" t="n">
        <f aca="false">IF(E249="","",E249/(E249+H249))</f>
        <v>0.463651050080775</v>
      </c>
      <c r="L249" s="69" t="n">
        <f aca="false">IF(OR(K249="",J249=""),"",(J249-K249)*100)</f>
        <v>1.85447956165539</v>
      </c>
      <c r="M249" s="36" t="n">
        <v>6.15799736191833</v>
      </c>
      <c r="N249" s="36" t="n">
        <v>1.24618060279038</v>
      </c>
      <c r="O249" s="36" t="n">
        <f aca="false">SQRT(M249^2+N249^2)</f>
        <v>6.28282560669673</v>
      </c>
      <c r="P249" s="40" t="n">
        <f aca="false">IF(J249="","",MAX(0,J249-1.96*O249/100))</f>
        <v>0.359052463806074</v>
      </c>
      <c r="Q249" s="40" t="n">
        <f aca="false">IF(J249="","",MIN(1,J249+1.96*O249/100))</f>
        <v>0.605339227588585</v>
      </c>
      <c r="R249" s="32" t="str">
        <f aca="false">IF(L249="","",IF(ABS(L249)&lt;=O249,"Yes","No"))</f>
        <v>Yes</v>
      </c>
      <c r="S249" s="32" t="str">
        <f aca="false">IF(L249="","",IF(ABS(L249)&lt;=1.96*O249,"Yes","No"))</f>
        <v>Yes</v>
      </c>
      <c r="T249" s="59" t="n">
        <f aca="false">IF(D249="","",ROUND(SQRT(((D249+G249)*O249/100)^2+(J249*(D249+G249)*0.15591)^2),0))</f>
        <v>66</v>
      </c>
      <c r="U249" s="32"/>
    </row>
    <row r="250" customFormat="false" ht="15" hidden="false" customHeight="false" outlineLevel="0" collapsed="false">
      <c r="A250" s="32" t="s">
        <v>418</v>
      </c>
      <c r="B250" s="32" t="s">
        <v>451</v>
      </c>
      <c r="C250" s="32" t="s">
        <v>456</v>
      </c>
      <c r="D250" s="59" t="n">
        <v>581</v>
      </c>
      <c r="E250" s="59" t="n">
        <v>576</v>
      </c>
      <c r="F250" s="68" t="n">
        <f aca="false">IF(E250="","",D250-E250)</f>
        <v>5</v>
      </c>
      <c r="G250" s="59" t="n">
        <v>449</v>
      </c>
      <c r="H250" s="59" t="n">
        <v>467</v>
      </c>
      <c r="I250" s="68" t="n">
        <f aca="false">IF(H250="","",G250-H250)</f>
        <v>-18</v>
      </c>
      <c r="J250" s="40" t="n">
        <f aca="false">IF(OR(D250="",D250+G250=0),"",D250/(D250+G250))</f>
        <v>0.564077669902913</v>
      </c>
      <c r="K250" s="40" t="n">
        <f aca="false">IF(E250="","",E250/(E250+H250))</f>
        <v>0.552253116011505</v>
      </c>
      <c r="L250" s="69" t="n">
        <f aca="false">IF(OR(K250="",J250=""),"",(J250-K250)*100)</f>
        <v>1.18245538914074</v>
      </c>
      <c r="M250" s="36" t="n">
        <v>3.92685804996875</v>
      </c>
      <c r="N250" s="36" t="n">
        <v>1.24618060279038</v>
      </c>
      <c r="O250" s="36" t="n">
        <f aca="false">SQRT(M250^2+N250^2)</f>
        <v>4.11985196813858</v>
      </c>
      <c r="P250" s="40" t="n">
        <f aca="false">IF(J250="","",MAX(0,J250-1.96*O250/100))</f>
        <v>0.483328571327396</v>
      </c>
      <c r="Q250" s="40" t="n">
        <f aca="false">IF(J250="","",MIN(1,J250+1.96*O250/100))</f>
        <v>0.644826768478429</v>
      </c>
      <c r="R250" s="32" t="str">
        <f aca="false">IF(L250="","",IF(ABS(L250)&lt;=O250,"Yes","No"))</f>
        <v>Yes</v>
      </c>
      <c r="S250" s="32" t="str">
        <f aca="false">IF(L250="","",IF(ABS(L250)&lt;=1.96*O250,"Yes","No"))</f>
        <v>Yes</v>
      </c>
      <c r="T250" s="59" t="n">
        <f aca="false">IF(D250="","",ROUND(SQRT(((D250+G250)*O250/100)^2+(J250*(D250+G250)*0.09175)^2),0))</f>
        <v>68</v>
      </c>
      <c r="U250" s="32"/>
    </row>
    <row r="251" customFormat="false" ht="15" hidden="false" customHeight="false" outlineLevel="0" collapsed="false">
      <c r="A251" s="32" t="s">
        <v>418</v>
      </c>
      <c r="B251" s="32" t="s">
        <v>451</v>
      </c>
      <c r="C251" s="32" t="s">
        <v>457</v>
      </c>
      <c r="D251" s="59" t="n">
        <v>615</v>
      </c>
      <c r="E251" s="59" t="n">
        <v>559</v>
      </c>
      <c r="F251" s="68" t="n">
        <f aca="false">IF(E251="","",D251-E251)</f>
        <v>56</v>
      </c>
      <c r="G251" s="59" t="n">
        <v>461</v>
      </c>
      <c r="H251" s="59" t="n">
        <v>489</v>
      </c>
      <c r="I251" s="68" t="n">
        <f aca="false">IF(H251="","",G251-H251)</f>
        <v>-28</v>
      </c>
      <c r="J251" s="40" t="n">
        <f aca="false">IF(OR(D251="",D251+G251=0),"",D251/(D251+G251))</f>
        <v>0.571561338289963</v>
      </c>
      <c r="K251" s="40" t="n">
        <f aca="false">IF(E251="","",E251/(E251+H251))</f>
        <v>0.533396946564886</v>
      </c>
      <c r="L251" s="69" t="n">
        <f aca="false">IF(OR(K251="",J251=""),"",(J251-K251)*100)</f>
        <v>3.81643917250774</v>
      </c>
      <c r="M251" s="36" t="n">
        <v>3.92685804996875</v>
      </c>
      <c r="N251" s="36" t="n">
        <v>1.24618060279038</v>
      </c>
      <c r="O251" s="36" t="n">
        <f aca="false">SQRT(M251^2+N251^2)</f>
        <v>4.11985196813858</v>
      </c>
      <c r="P251" s="40" t="n">
        <f aca="false">IF(J251="","",MAX(0,J251-1.96*O251/100))</f>
        <v>0.490812239714447</v>
      </c>
      <c r="Q251" s="40" t="n">
        <f aca="false">IF(J251="","",MIN(1,J251+1.96*O251/100))</f>
        <v>0.652310436865479</v>
      </c>
      <c r="R251" s="32" t="str">
        <f aca="false">IF(L251="","",IF(ABS(L251)&lt;=O251,"Yes","No"))</f>
        <v>Yes</v>
      </c>
      <c r="S251" s="32" t="str">
        <f aca="false">IF(L251="","",IF(ABS(L251)&lt;=1.96*O251,"Yes","No"))</f>
        <v>Yes</v>
      </c>
      <c r="T251" s="59" t="n">
        <f aca="false">IF(D251="","",ROUND(SQRT(((D251+G251)*O251/100)^2+(J251*(D251+G251)*0.09175)^2),0))</f>
        <v>72</v>
      </c>
      <c r="U251" s="32"/>
    </row>
    <row r="252" customFormat="false" ht="15" hidden="false" customHeight="false" outlineLevel="0" collapsed="false">
      <c r="A252" s="32" t="s">
        <v>418</v>
      </c>
      <c r="B252" s="32" t="s">
        <v>451</v>
      </c>
      <c r="C252" s="32" t="s">
        <v>458</v>
      </c>
      <c r="D252" s="59" t="n">
        <v>342</v>
      </c>
      <c r="E252" s="59" t="n">
        <v>320</v>
      </c>
      <c r="F252" s="68" t="n">
        <f aca="false">IF(E252="","",D252-E252)</f>
        <v>22</v>
      </c>
      <c r="G252" s="59" t="n">
        <v>287</v>
      </c>
      <c r="H252" s="59" t="n">
        <v>311</v>
      </c>
      <c r="I252" s="68" t="n">
        <f aca="false">IF(H252="","",G252-H252)</f>
        <v>-24</v>
      </c>
      <c r="J252" s="40" t="n">
        <f aca="false">IF(OR(D252="",D252+G252=0),"",D252/(D252+G252))</f>
        <v>0.543720190779014</v>
      </c>
      <c r="K252" s="40" t="n">
        <f aca="false">IF(E252="","",E252/(E252+H252))</f>
        <v>0.507131537242472</v>
      </c>
      <c r="L252" s="69" t="n">
        <f aca="false">IF(OR(K252="",J252=""),"",(J252-K252)*100)</f>
        <v>3.65886535365421</v>
      </c>
      <c r="M252" s="36" t="n">
        <v>6.15799736191833</v>
      </c>
      <c r="N252" s="36" t="n">
        <v>1.24618060279038</v>
      </c>
      <c r="O252" s="36" t="n">
        <f aca="false">SQRT(M252^2+N252^2)</f>
        <v>6.28282560669673</v>
      </c>
      <c r="P252" s="40" t="n">
        <f aca="false">IF(J252="","",MAX(0,J252-1.96*O252/100))</f>
        <v>0.420576808887759</v>
      </c>
      <c r="Q252" s="40" t="n">
        <f aca="false">IF(J252="","",MIN(1,J252+1.96*O252/100))</f>
        <v>0.66686357267027</v>
      </c>
      <c r="R252" s="32" t="str">
        <f aca="false">IF(L252="","",IF(ABS(L252)&lt;=O252,"Yes","No"))</f>
        <v>Yes</v>
      </c>
      <c r="S252" s="32" t="str">
        <f aca="false">IF(L252="","",IF(ABS(L252)&lt;=1.96*O252,"Yes","No"))</f>
        <v>Yes</v>
      </c>
      <c r="T252" s="59" t="n">
        <f aca="false">IF(D252="","",ROUND(SQRT(((D252+G252)*O252/100)^2+(J252*(D252+G252)*0.15591)^2),0))</f>
        <v>66</v>
      </c>
      <c r="U252" s="32"/>
    </row>
    <row r="253" customFormat="false" ht="15" hidden="false" customHeight="false" outlineLevel="0" collapsed="false">
      <c r="A253" s="32" t="s">
        <v>418</v>
      </c>
      <c r="B253" s="32" t="s">
        <v>451</v>
      </c>
      <c r="C253" s="32" t="s">
        <v>459</v>
      </c>
      <c r="D253" s="59" t="n">
        <v>449</v>
      </c>
      <c r="E253" s="59" t="n">
        <v>453</v>
      </c>
      <c r="F253" s="68" t="n">
        <f aca="false">IF(E253="","",D253-E253)</f>
        <v>-4</v>
      </c>
      <c r="G253" s="59" t="n">
        <v>338</v>
      </c>
      <c r="H253" s="59" t="n">
        <v>327</v>
      </c>
      <c r="I253" s="68" t="n">
        <f aca="false">IF(H253="","",G253-H253)</f>
        <v>11</v>
      </c>
      <c r="J253" s="40" t="n">
        <f aca="false">IF(OR(D253="",D253+G253=0),"",D253/(D253+G253))</f>
        <v>0.570520965692503</v>
      </c>
      <c r="K253" s="40" t="n">
        <f aca="false">IF(E253="","",E253/(E253+H253))</f>
        <v>0.580769230769231</v>
      </c>
      <c r="L253" s="69" t="n">
        <f aca="false">IF(OR(K253="",J253=""),"",(J253-K253)*100)</f>
        <v>-1.02482650767276</v>
      </c>
      <c r="M253" s="36" t="n">
        <v>3.92685804996875</v>
      </c>
      <c r="N253" s="36" t="n">
        <v>1.24618060279038</v>
      </c>
      <c r="O253" s="36" t="n">
        <f aca="false">SQRT(M253^2+N253^2)</f>
        <v>4.11985196813858</v>
      </c>
      <c r="P253" s="40" t="n">
        <f aca="false">IF(J253="","",MAX(0,J253-1.96*O253/100))</f>
        <v>0.489771867116987</v>
      </c>
      <c r="Q253" s="40" t="n">
        <f aca="false">IF(J253="","",MIN(1,J253+1.96*O253/100))</f>
        <v>0.651270064268019</v>
      </c>
      <c r="R253" s="32" t="str">
        <f aca="false">IF(L253="","",IF(ABS(L253)&lt;=O253,"Yes","No"))</f>
        <v>Yes</v>
      </c>
      <c r="S253" s="32" t="str">
        <f aca="false">IF(L253="","",IF(ABS(L253)&lt;=1.96*O253,"Yes","No"))</f>
        <v>Yes</v>
      </c>
      <c r="T253" s="59" t="n">
        <f aca="false">IF(D253="","",ROUND(SQRT(((D253+G253)*O253/100)^2+(J253*(D253+G253)*0.09175)^2),0))</f>
        <v>52</v>
      </c>
      <c r="U253" s="32"/>
    </row>
    <row r="254" customFormat="false" ht="15" hidden="false" customHeight="false" outlineLevel="0" collapsed="false">
      <c r="A254" s="32" t="s">
        <v>418</v>
      </c>
      <c r="B254" s="32" t="s">
        <v>451</v>
      </c>
      <c r="C254" s="32" t="s">
        <v>460</v>
      </c>
      <c r="D254" s="59" t="n">
        <v>317</v>
      </c>
      <c r="E254" s="59" t="n">
        <v>319</v>
      </c>
      <c r="F254" s="68" t="n">
        <f aca="false">IF(E254="","",D254-E254)</f>
        <v>-2</v>
      </c>
      <c r="G254" s="59" t="n">
        <v>225</v>
      </c>
      <c r="H254" s="59" t="n">
        <v>225</v>
      </c>
      <c r="I254" s="68" t="n">
        <f aca="false">IF(H254="","",G254-H254)</f>
        <v>0</v>
      </c>
      <c r="J254" s="40" t="n">
        <f aca="false">IF(OR(D254="",D254+G254=0),"",D254/(D254+G254))</f>
        <v>0.584870848708487</v>
      </c>
      <c r="K254" s="40" t="n">
        <f aca="false">IF(E254="","",E254/(E254+H254))</f>
        <v>0.586397058823529</v>
      </c>
      <c r="L254" s="69" t="n">
        <f aca="false">IF(OR(K254="",J254=""),"",(J254-K254)*100)</f>
        <v>-0.152621011504239</v>
      </c>
      <c r="M254" s="36" t="n">
        <v>6.15799736191833</v>
      </c>
      <c r="N254" s="36" t="n">
        <v>1.24618060279038</v>
      </c>
      <c r="O254" s="36" t="n">
        <f aca="false">SQRT(M254^2+N254^2)</f>
        <v>6.28282560669673</v>
      </c>
      <c r="P254" s="40" t="n">
        <f aca="false">IF(J254="","",MAX(0,J254-1.96*O254/100))</f>
        <v>0.461727466817231</v>
      </c>
      <c r="Q254" s="40" t="n">
        <f aca="false">IF(J254="","",MIN(1,J254+1.96*O254/100))</f>
        <v>0.708014230599743</v>
      </c>
      <c r="R254" s="32" t="str">
        <f aca="false">IF(L254="","",IF(ABS(L254)&lt;=O254,"Yes","No"))</f>
        <v>Yes</v>
      </c>
      <c r="S254" s="32" t="str">
        <f aca="false">IF(L254="","",IF(ABS(L254)&lt;=1.96*O254,"Yes","No"))</f>
        <v>Yes</v>
      </c>
      <c r="T254" s="59" t="n">
        <f aca="false">IF(D254="","",ROUND(SQRT(((D254+G254)*O254/100)^2+(J254*(D254+G254)*0.15591)^2),0))</f>
        <v>60</v>
      </c>
      <c r="U254" s="32"/>
    </row>
    <row r="255" customFormat="false" ht="15" hidden="false" customHeight="false" outlineLevel="0" collapsed="false">
      <c r="A255" s="32" t="s">
        <v>418</v>
      </c>
      <c r="B255" s="32" t="s">
        <v>451</v>
      </c>
      <c r="C255" s="32" t="s">
        <v>461</v>
      </c>
      <c r="D255" s="59" t="n">
        <v>341</v>
      </c>
      <c r="E255" s="59" t="n">
        <v>340</v>
      </c>
      <c r="F255" s="68" t="n">
        <f aca="false">IF(E255="","",D255-E255)</f>
        <v>1</v>
      </c>
      <c r="G255" s="59" t="n">
        <v>346</v>
      </c>
      <c r="H255" s="59" t="n">
        <v>357</v>
      </c>
      <c r="I255" s="68" t="n">
        <f aca="false">IF(H255="","",G255-H255)</f>
        <v>-11</v>
      </c>
      <c r="J255" s="40" t="n">
        <f aca="false">IF(OR(D255="",D255+G255=0),"",D255/(D255+G255))</f>
        <v>0.496360989810772</v>
      </c>
      <c r="K255" s="40" t="n">
        <f aca="false">IF(E255="","",E255/(E255+H255))</f>
        <v>0.487804878048781</v>
      </c>
      <c r="L255" s="69" t="n">
        <f aca="false">IF(OR(K255="",J255=""),"",(J255-K255)*100)</f>
        <v>0.8556111761991</v>
      </c>
      <c r="M255" s="36" t="n">
        <v>6.15799736191833</v>
      </c>
      <c r="N255" s="36" t="n">
        <v>1.24618060279038</v>
      </c>
      <c r="O255" s="36" t="n">
        <f aca="false">SQRT(M255^2+N255^2)</f>
        <v>6.28282560669673</v>
      </c>
      <c r="P255" s="40" t="n">
        <f aca="false">IF(J255="","",MAX(0,J255-1.96*O255/100))</f>
        <v>0.373217607919516</v>
      </c>
      <c r="Q255" s="40" t="n">
        <f aca="false">IF(J255="","",MIN(1,J255+1.96*O255/100))</f>
        <v>0.619504371702027</v>
      </c>
      <c r="R255" s="32" t="str">
        <f aca="false">IF(L255="","",IF(ABS(L255)&lt;=O255,"Yes","No"))</f>
        <v>Yes</v>
      </c>
      <c r="S255" s="32" t="str">
        <f aca="false">IF(L255="","",IF(ABS(L255)&lt;=1.96*O255,"Yes","No"))</f>
        <v>Yes</v>
      </c>
      <c r="T255" s="59" t="n">
        <f aca="false">IF(D255="","",ROUND(SQRT(((D255+G255)*O255/100)^2+(J255*(D255+G255)*0.15591)^2),0))</f>
        <v>68</v>
      </c>
      <c r="U255" s="32"/>
    </row>
    <row r="256" customFormat="false" ht="15" hidden="false" customHeight="false" outlineLevel="0" collapsed="false">
      <c r="A256" s="32" t="s">
        <v>418</v>
      </c>
      <c r="B256" s="32" t="s">
        <v>451</v>
      </c>
      <c r="C256" s="32" t="s">
        <v>462</v>
      </c>
      <c r="D256" s="59" t="n">
        <v>453</v>
      </c>
      <c r="E256" s="59" t="n">
        <v>448</v>
      </c>
      <c r="F256" s="68" t="n">
        <f aca="false">IF(E256="","",D256-E256)</f>
        <v>5</v>
      </c>
      <c r="G256" s="59" t="n">
        <v>375</v>
      </c>
      <c r="H256" s="59" t="n">
        <v>378</v>
      </c>
      <c r="I256" s="68" t="n">
        <f aca="false">IF(H256="","",G256-H256)</f>
        <v>-3</v>
      </c>
      <c r="J256" s="40" t="n">
        <f aca="false">IF(OR(D256="",D256+G256=0),"",D256/(D256+G256))</f>
        <v>0.547101449275362</v>
      </c>
      <c r="K256" s="40" t="n">
        <f aca="false">IF(E256="","",E256/(E256+H256))</f>
        <v>0.542372881355932</v>
      </c>
      <c r="L256" s="69" t="n">
        <f aca="false">IF(OR(K256="",J256=""),"",(J256-K256)*100)</f>
        <v>0.47285679194301</v>
      </c>
      <c r="M256" s="36" t="n">
        <v>3.92685804996875</v>
      </c>
      <c r="N256" s="36" t="n">
        <v>1.24618060279038</v>
      </c>
      <c r="O256" s="36" t="n">
        <f aca="false">SQRT(M256^2+N256^2)</f>
        <v>4.11985196813858</v>
      </c>
      <c r="P256" s="40" t="n">
        <f aca="false">IF(J256="","",MAX(0,J256-1.96*O256/100))</f>
        <v>0.466352350699846</v>
      </c>
      <c r="Q256" s="40" t="n">
        <f aca="false">IF(J256="","",MIN(1,J256+1.96*O256/100))</f>
        <v>0.627850547850879</v>
      </c>
      <c r="R256" s="32" t="str">
        <f aca="false">IF(L256="","",IF(ABS(L256)&lt;=O256,"Yes","No"))</f>
        <v>Yes</v>
      </c>
      <c r="S256" s="32" t="str">
        <f aca="false">IF(L256="","",IF(ABS(L256)&lt;=1.96*O256,"Yes","No"))</f>
        <v>Yes</v>
      </c>
      <c r="T256" s="59" t="n">
        <f aca="false">IF(D256="","",ROUND(SQRT(((D256+G256)*O256/100)^2+(J256*(D256+G256)*0.09175)^2),0))</f>
        <v>54</v>
      </c>
      <c r="U256" s="32"/>
    </row>
    <row r="257" customFormat="false" ht="15" hidden="false" customHeight="false" outlineLevel="0" collapsed="false">
      <c r="A257" s="32" t="s">
        <v>418</v>
      </c>
      <c r="B257" s="32" t="s">
        <v>451</v>
      </c>
      <c r="C257" s="32" t="s">
        <v>463</v>
      </c>
      <c r="D257" s="59" t="n">
        <v>466</v>
      </c>
      <c r="E257" s="59" t="n">
        <v>440</v>
      </c>
      <c r="F257" s="68" t="n">
        <f aca="false">IF(E257="","",D257-E257)</f>
        <v>26</v>
      </c>
      <c r="G257" s="59" t="n">
        <v>346</v>
      </c>
      <c r="H257" s="59" t="n">
        <v>346</v>
      </c>
      <c r="I257" s="68" t="n">
        <f aca="false">IF(H257="","",G257-H257)</f>
        <v>0</v>
      </c>
      <c r="J257" s="40" t="n">
        <f aca="false">IF(OR(D257="",D257+G257=0),"",D257/(D257+G257))</f>
        <v>0.573891625615764</v>
      </c>
      <c r="K257" s="40" t="n">
        <f aca="false">IF(E257="","",E257/(E257+H257))</f>
        <v>0.559796437659033</v>
      </c>
      <c r="L257" s="69" t="n">
        <f aca="false">IF(OR(K257="",J257=""),"",(J257-K257)*100)</f>
        <v>1.40951879567305</v>
      </c>
      <c r="M257" s="36" t="n">
        <v>3.92685804996875</v>
      </c>
      <c r="N257" s="36" t="n">
        <v>1.24618060279038</v>
      </c>
      <c r="O257" s="36" t="n">
        <f aca="false">SQRT(M257^2+N257^2)</f>
        <v>4.11985196813858</v>
      </c>
      <c r="P257" s="40" t="n">
        <f aca="false">IF(J257="","",MAX(0,J257-1.96*O257/100))</f>
        <v>0.493142527040247</v>
      </c>
      <c r="Q257" s="40" t="n">
        <f aca="false">IF(J257="","",MIN(1,J257+1.96*O257/100))</f>
        <v>0.65464072419128</v>
      </c>
      <c r="R257" s="32" t="str">
        <f aca="false">IF(L257="","",IF(ABS(L257)&lt;=O257,"Yes","No"))</f>
        <v>Yes</v>
      </c>
      <c r="S257" s="32" t="str">
        <f aca="false">IF(L257="","",IF(ABS(L257)&lt;=1.96*O257,"Yes","No"))</f>
        <v>Yes</v>
      </c>
      <c r="T257" s="59" t="n">
        <f aca="false">IF(D257="","",ROUND(SQRT(((D257+G257)*O257/100)^2+(J257*(D257+G257)*0.09175)^2),0))</f>
        <v>54</v>
      </c>
      <c r="U257" s="32"/>
    </row>
    <row r="258" customFormat="false" ht="15" hidden="false" customHeight="false" outlineLevel="0" collapsed="false">
      <c r="A258" s="32" t="s">
        <v>418</v>
      </c>
      <c r="B258" s="32" t="s">
        <v>451</v>
      </c>
      <c r="C258" s="32" t="s">
        <v>464</v>
      </c>
      <c r="D258" s="59" t="n">
        <v>436</v>
      </c>
      <c r="E258" s="59" t="n">
        <v>439</v>
      </c>
      <c r="F258" s="68" t="n">
        <f aca="false">IF(E258="","",D258-E258)</f>
        <v>-3</v>
      </c>
      <c r="G258" s="59" t="n">
        <v>442</v>
      </c>
      <c r="H258" s="59" t="n">
        <v>447</v>
      </c>
      <c r="I258" s="68" t="n">
        <f aca="false">IF(H258="","",G258-H258)</f>
        <v>-5</v>
      </c>
      <c r="J258" s="40" t="n">
        <f aca="false">IF(OR(D258="",D258+G258=0),"",D258/(D258+G258))</f>
        <v>0.496583143507973</v>
      </c>
      <c r="K258" s="40" t="n">
        <f aca="false">IF(E258="","",E258/(E258+H258))</f>
        <v>0.49548532731377</v>
      </c>
      <c r="L258" s="69" t="n">
        <f aca="false">IF(OR(K258="",J258=""),"",(J258-K258)*100)</f>
        <v>0.109781619420291</v>
      </c>
      <c r="M258" s="36" t="n">
        <v>3.92685804996875</v>
      </c>
      <c r="N258" s="36" t="n">
        <v>1.24618060279038</v>
      </c>
      <c r="O258" s="36" t="n">
        <f aca="false">SQRT(M258^2+N258^2)</f>
        <v>4.11985196813858</v>
      </c>
      <c r="P258" s="40" t="n">
        <f aca="false">IF(J258="","",MAX(0,J258-1.96*O258/100))</f>
        <v>0.415834044932456</v>
      </c>
      <c r="Q258" s="40" t="n">
        <f aca="false">IF(J258="","",MIN(1,J258+1.96*O258/100))</f>
        <v>0.577332242083489</v>
      </c>
      <c r="R258" s="32" t="str">
        <f aca="false">IF(L258="","",IF(ABS(L258)&lt;=O258,"Yes","No"))</f>
        <v>Yes</v>
      </c>
      <c r="S258" s="32" t="str">
        <f aca="false">IF(L258="","",IF(ABS(L258)&lt;=1.96*O258,"Yes","No"))</f>
        <v>Yes</v>
      </c>
      <c r="T258" s="59" t="n">
        <f aca="false">IF(D258="","",ROUND(SQRT(((D258+G258)*O258/100)^2+(J258*(D258+G258)*0.09175)^2),0))</f>
        <v>54</v>
      </c>
      <c r="U258" s="32"/>
    </row>
    <row r="259" customFormat="false" ht="15" hidden="false" customHeight="false" outlineLevel="0" collapsed="false">
      <c r="A259" s="32" t="s">
        <v>418</v>
      </c>
      <c r="B259" s="32" t="s">
        <v>451</v>
      </c>
      <c r="C259" s="32" t="s">
        <v>465</v>
      </c>
      <c r="D259" s="59" t="n">
        <v>802</v>
      </c>
      <c r="E259" s="59" t="n">
        <v>915</v>
      </c>
      <c r="F259" s="68" t="n">
        <f aca="false">IF(E259="","",D259-E259)</f>
        <v>-113</v>
      </c>
      <c r="G259" s="59" t="n">
        <v>717</v>
      </c>
      <c r="H259" s="59" t="n">
        <v>693</v>
      </c>
      <c r="I259" s="68" t="n">
        <f aca="false">IF(H259="","",G259-H259)</f>
        <v>24</v>
      </c>
      <c r="J259" s="40" t="n">
        <f aca="false">IF(OR(D259="",D259+G259=0),"",D259/(D259+G259))</f>
        <v>0.527978933508888</v>
      </c>
      <c r="K259" s="40" t="n">
        <f aca="false">IF(E259="","",E259/(E259+H259))</f>
        <v>0.569029850746269</v>
      </c>
      <c r="L259" s="69" t="n">
        <f aca="false">IF(OR(K259="",J259=""),"",(J259-K259)*100)</f>
        <v>-4.10509172373812</v>
      </c>
      <c r="M259" s="36" t="n">
        <v>3.11756991065829</v>
      </c>
      <c r="N259" s="36" t="n">
        <v>1.24618060279038</v>
      </c>
      <c r="O259" s="36" t="n">
        <f aca="false">SQRT(M259^2+N259^2)</f>
        <v>3.3574109433629</v>
      </c>
      <c r="P259" s="40" t="n">
        <f aca="false">IF(J259="","",MAX(0,J259-1.96*O259/100))</f>
        <v>0.462173679018975</v>
      </c>
      <c r="Q259" s="40" t="n">
        <f aca="false">IF(J259="","",MIN(1,J259+1.96*O259/100))</f>
        <v>0.5937841879988</v>
      </c>
      <c r="R259" s="32" t="str">
        <f aca="false">IF(L259="","",IF(ABS(L259)&lt;=O259,"Yes","No"))</f>
        <v>No</v>
      </c>
      <c r="S259" s="32" t="str">
        <f aca="false">IF(L259="","",IF(ABS(L259)&lt;=1.96*O259,"Yes","No"))</f>
        <v>Yes</v>
      </c>
      <c r="T259" s="59" t="n">
        <f aca="false">IF(D259="","",ROUND(SQRT(((D259+G259)*O259/100)^2+(J259*(D259+G259)*0.08345)^2),0))</f>
        <v>84</v>
      </c>
      <c r="U259" s="32"/>
    </row>
    <row r="260" customFormat="false" ht="15" hidden="false" customHeight="false" outlineLevel="0" collapsed="false">
      <c r="A260" s="32" t="s">
        <v>418</v>
      </c>
      <c r="B260" s="32" t="s">
        <v>451</v>
      </c>
      <c r="C260" s="32" t="s">
        <v>466</v>
      </c>
      <c r="D260" s="59" t="n">
        <v>493</v>
      </c>
      <c r="E260" s="59" t="n">
        <v>488</v>
      </c>
      <c r="F260" s="68" t="n">
        <f aca="false">IF(E260="","",D260-E260)</f>
        <v>5</v>
      </c>
      <c r="G260" s="59" t="n">
        <v>564</v>
      </c>
      <c r="H260" s="59" t="n">
        <v>539</v>
      </c>
      <c r="I260" s="68" t="n">
        <f aca="false">IF(H260="","",G260-H260)</f>
        <v>25</v>
      </c>
      <c r="J260" s="40" t="n">
        <f aca="false">IF(OR(D260="",D260+G260=0),"",D260/(D260+G260))</f>
        <v>0.466414380321665</v>
      </c>
      <c r="K260" s="40" t="n">
        <f aca="false">IF(E260="","",E260/(E260+H260))</f>
        <v>0.475170399221032</v>
      </c>
      <c r="L260" s="69" t="n">
        <f aca="false">IF(OR(K260="",J260=""),"",(J260-K260)*100)</f>
        <v>-0.875601889936706</v>
      </c>
      <c r="M260" s="36" t="n">
        <v>3.92685804996875</v>
      </c>
      <c r="N260" s="36" t="n">
        <v>1.24618060279038</v>
      </c>
      <c r="O260" s="36" t="n">
        <f aca="false">SQRT(M260^2+N260^2)</f>
        <v>4.11985196813858</v>
      </c>
      <c r="P260" s="40" t="n">
        <f aca="false">IF(J260="","",MAX(0,J260-1.96*O260/100))</f>
        <v>0.385665281746149</v>
      </c>
      <c r="Q260" s="40" t="n">
        <f aca="false">IF(J260="","",MIN(1,J260+1.96*O260/100))</f>
        <v>0.547163478897181</v>
      </c>
      <c r="R260" s="32" t="str">
        <f aca="false">IF(L260="","",IF(ABS(L260)&lt;=O260,"Yes","No"))</f>
        <v>Yes</v>
      </c>
      <c r="S260" s="32" t="str">
        <f aca="false">IF(L260="","",IF(ABS(L260)&lt;=1.96*O260,"Yes","No"))</f>
        <v>Yes</v>
      </c>
      <c r="T260" s="59" t="n">
        <f aca="false">IF(D260="","",ROUND(SQRT(((D260+G260)*O260/100)^2+(J260*(D260+G260)*0.09175)^2),0))</f>
        <v>63</v>
      </c>
      <c r="U260" s="32"/>
    </row>
    <row r="261" customFormat="false" ht="15" hidden="false" customHeight="false" outlineLevel="0" collapsed="false">
      <c r="A261" s="32" t="s">
        <v>418</v>
      </c>
      <c r="B261" s="32" t="s">
        <v>451</v>
      </c>
      <c r="C261" s="32" t="s">
        <v>467</v>
      </c>
      <c r="D261" s="59" t="n">
        <v>506</v>
      </c>
      <c r="E261" s="59" t="n">
        <v>489</v>
      </c>
      <c r="F261" s="68" t="n">
        <f aca="false">IF(E261="","",D261-E261)</f>
        <v>17</v>
      </c>
      <c r="G261" s="59" t="n">
        <v>503</v>
      </c>
      <c r="H261" s="59" t="n">
        <v>491</v>
      </c>
      <c r="I261" s="68" t="n">
        <f aca="false">IF(H261="","",G261-H261)</f>
        <v>12</v>
      </c>
      <c r="J261" s="40" t="n">
        <f aca="false">IF(OR(D261="",D261+G261=0),"",D261/(D261+G261))</f>
        <v>0.501486620416254</v>
      </c>
      <c r="K261" s="40" t="n">
        <f aca="false">IF(E261="","",E261/(E261+H261))</f>
        <v>0.498979591836735</v>
      </c>
      <c r="L261" s="69" t="n">
        <f aca="false">IF(OR(K261="",J261=""),"",(J261-K261)*100)</f>
        <v>0.250702857951901</v>
      </c>
      <c r="M261" s="36" t="n">
        <v>3.92685804996875</v>
      </c>
      <c r="N261" s="36" t="n">
        <v>1.24618060279038</v>
      </c>
      <c r="O261" s="36" t="n">
        <f aca="false">SQRT(M261^2+N261^2)</f>
        <v>4.11985196813858</v>
      </c>
      <c r="P261" s="40" t="n">
        <f aca="false">IF(J261="","",MAX(0,J261-1.96*O261/100))</f>
        <v>0.420737521840738</v>
      </c>
      <c r="Q261" s="40" t="n">
        <f aca="false">IF(J261="","",MIN(1,J261+1.96*O261/100))</f>
        <v>0.58223571899177</v>
      </c>
      <c r="R261" s="32" t="str">
        <f aca="false">IF(L261="","",IF(ABS(L261)&lt;=O261,"Yes","No"))</f>
        <v>Yes</v>
      </c>
      <c r="S261" s="32" t="str">
        <f aca="false">IF(L261="","",IF(ABS(L261)&lt;=1.96*O261,"Yes","No"))</f>
        <v>Yes</v>
      </c>
      <c r="T261" s="59" t="n">
        <f aca="false">IF(D261="","",ROUND(SQRT(((D261+G261)*O261/100)^2+(J261*(D261+G261)*0.09175)^2),0))</f>
        <v>62</v>
      </c>
      <c r="U261" s="32"/>
    </row>
    <row r="262" customFormat="false" ht="15" hidden="false" customHeight="false" outlineLevel="0" collapsed="false">
      <c r="A262" s="32" t="s">
        <v>418</v>
      </c>
      <c r="B262" s="32" t="s">
        <v>451</v>
      </c>
      <c r="C262" s="32" t="s">
        <v>468</v>
      </c>
      <c r="D262" s="59" t="n">
        <v>524</v>
      </c>
      <c r="E262" s="59" t="n">
        <v>510</v>
      </c>
      <c r="F262" s="68" t="n">
        <f aca="false">IF(E262="","",D262-E262)</f>
        <v>14</v>
      </c>
      <c r="G262" s="59" t="n">
        <v>469</v>
      </c>
      <c r="H262" s="59" t="n">
        <v>477</v>
      </c>
      <c r="I262" s="68" t="n">
        <f aca="false">IF(H262="","",G262-H262)</f>
        <v>-8</v>
      </c>
      <c r="J262" s="40" t="n">
        <f aca="false">IF(OR(D262="",D262+G262=0),"",D262/(D262+G262))</f>
        <v>0.527693856998993</v>
      </c>
      <c r="K262" s="40" t="n">
        <f aca="false">IF(E262="","",E262/(E262+H262))</f>
        <v>0.516717325227964</v>
      </c>
      <c r="L262" s="69" t="n">
        <f aca="false">IF(OR(K262="",J262=""),"",(J262-K262)*100)</f>
        <v>1.09765317710294</v>
      </c>
      <c r="M262" s="36" t="n">
        <v>3.92685804996875</v>
      </c>
      <c r="N262" s="36" t="n">
        <v>1.24618060279038</v>
      </c>
      <c r="O262" s="36" t="n">
        <f aca="false">SQRT(M262^2+N262^2)</f>
        <v>4.11985196813858</v>
      </c>
      <c r="P262" s="40" t="n">
        <f aca="false">IF(J262="","",MAX(0,J262-1.96*O262/100))</f>
        <v>0.446944758423477</v>
      </c>
      <c r="Q262" s="40" t="n">
        <f aca="false">IF(J262="","",MIN(1,J262+1.96*O262/100))</f>
        <v>0.608442955574509</v>
      </c>
      <c r="R262" s="32" t="str">
        <f aca="false">IF(L262="","",IF(ABS(L262)&lt;=O262,"Yes","No"))</f>
        <v>Yes</v>
      </c>
      <c r="S262" s="32" t="str">
        <f aca="false">IF(L262="","",IF(ABS(L262)&lt;=1.96*O262,"Yes","No"))</f>
        <v>Yes</v>
      </c>
      <c r="T262" s="59" t="n">
        <f aca="false">IF(D262="","",ROUND(SQRT(((D262+G262)*O262/100)^2+(J262*(D262+G262)*0.09175)^2),0))</f>
        <v>63</v>
      </c>
      <c r="U262" s="32"/>
    </row>
    <row r="263" customFormat="false" ht="15" hidden="false" customHeight="false" outlineLevel="0" collapsed="false">
      <c r="A263" s="32" t="s">
        <v>418</v>
      </c>
      <c r="B263" s="32" t="s">
        <v>469</v>
      </c>
      <c r="C263" s="32" t="s">
        <v>470</v>
      </c>
      <c r="D263" s="59" t="n">
        <v>790</v>
      </c>
      <c r="E263" s="59" t="n">
        <v>858</v>
      </c>
      <c r="F263" s="68" t="n">
        <f aca="false">IF(E263="","",D263-E263)</f>
        <v>-68</v>
      </c>
      <c r="G263" s="59" t="n">
        <v>1511</v>
      </c>
      <c r="H263" s="59" t="n">
        <v>1442</v>
      </c>
      <c r="I263" s="68" t="n">
        <f aca="false">IF(H263="","",G263-H263)</f>
        <v>69</v>
      </c>
      <c r="J263" s="40" t="n">
        <f aca="false">IF(OR(D263="",D263+G263=0),"",D263/(D263+G263))</f>
        <v>0.343328987396784</v>
      </c>
      <c r="K263" s="40" t="n">
        <f aca="false">IF(E263="","",E263/(E263+H263))</f>
        <v>0.37304347826087</v>
      </c>
      <c r="L263" s="69" t="n">
        <f aca="false">IF(OR(K263="",J263=""),"",(J263-K263)*100)</f>
        <v>-2.97144908640856</v>
      </c>
      <c r="M263" s="36" t="n">
        <v>3.11756991065829</v>
      </c>
      <c r="N263" s="36" t="n">
        <v>1.24618060279038</v>
      </c>
      <c r="O263" s="36" t="n">
        <f aca="false">SQRT(M263^2+N263^2)</f>
        <v>3.3574109433629</v>
      </c>
      <c r="P263" s="40" t="n">
        <f aca="false">IF(J263="","",MAX(0,J263-1.96*O263/100))</f>
        <v>0.277523732906871</v>
      </c>
      <c r="Q263" s="40" t="n">
        <f aca="false">IF(J263="","",MIN(1,J263+1.96*O263/100))</f>
        <v>0.409134241886697</v>
      </c>
      <c r="R263" s="32" t="str">
        <f aca="false">IF(L263="","",IF(ABS(L263)&lt;=O263,"Yes","No"))</f>
        <v>Yes</v>
      </c>
      <c r="S263" s="32" t="str">
        <f aca="false">IF(L263="","",IF(ABS(L263)&lt;=1.96*O263,"Yes","No"))</f>
        <v>Yes</v>
      </c>
      <c r="T263" s="59" t="n">
        <f aca="false">IF(D263="","",ROUND(SQRT(((D263+G263)*O263/100)^2+(J263*(D263+G263)*0.08345)^2),0))</f>
        <v>102</v>
      </c>
      <c r="U263" s="32"/>
    </row>
    <row r="264" customFormat="false" ht="15" hidden="false" customHeight="false" outlineLevel="0" collapsed="false">
      <c r="A264" s="32" t="s">
        <v>418</v>
      </c>
      <c r="B264" s="32" t="s">
        <v>469</v>
      </c>
      <c r="C264" s="32" t="s">
        <v>471</v>
      </c>
      <c r="D264" s="59" t="n">
        <v>765</v>
      </c>
      <c r="E264" s="59" t="n">
        <v>776</v>
      </c>
      <c r="F264" s="68" t="n">
        <f aca="false">IF(E264="","",D264-E264)</f>
        <v>-11</v>
      </c>
      <c r="G264" s="59" t="n">
        <v>1161</v>
      </c>
      <c r="H264" s="59" t="n">
        <v>1181</v>
      </c>
      <c r="I264" s="68" t="n">
        <f aca="false">IF(H264="","",G264-H264)</f>
        <v>-20</v>
      </c>
      <c r="J264" s="40" t="n">
        <f aca="false">IF(OR(D264="",D264+G264=0),"",D264/(D264+G264))</f>
        <v>0.397196261682243</v>
      </c>
      <c r="K264" s="40" t="n">
        <f aca="false">IF(E264="","",E264/(E264+H264))</f>
        <v>0.396525293817067</v>
      </c>
      <c r="L264" s="69" t="n">
        <f aca="false">IF(OR(K264="",J264=""),"",(J264-K264)*100)</f>
        <v>0.0670967865176064</v>
      </c>
      <c r="M264" s="36" t="n">
        <v>3.11756991065829</v>
      </c>
      <c r="N264" s="36" t="n">
        <v>1.24618060279038</v>
      </c>
      <c r="O264" s="36" t="n">
        <f aca="false">SQRT(M264^2+N264^2)</f>
        <v>3.3574109433629</v>
      </c>
      <c r="P264" s="40" t="n">
        <f aca="false">IF(J264="","",MAX(0,J264-1.96*O264/100))</f>
        <v>0.33139100719233</v>
      </c>
      <c r="Q264" s="40" t="n">
        <f aca="false">IF(J264="","",MIN(1,J264+1.96*O264/100))</f>
        <v>0.463001516172156</v>
      </c>
      <c r="R264" s="32" t="str">
        <f aca="false">IF(L264="","",IF(ABS(L264)&lt;=O264,"Yes","No"))</f>
        <v>Yes</v>
      </c>
      <c r="S264" s="32" t="str">
        <f aca="false">IF(L264="","",IF(ABS(L264)&lt;=1.96*O264,"Yes","No"))</f>
        <v>Yes</v>
      </c>
      <c r="T264" s="59" t="n">
        <f aca="false">IF(D264="","",ROUND(SQRT(((D264+G264)*O264/100)^2+(J264*(D264+G264)*0.08345)^2),0))</f>
        <v>91</v>
      </c>
      <c r="U264" s="32"/>
    </row>
    <row r="265" customFormat="false" ht="15" hidden="false" customHeight="false" outlineLevel="0" collapsed="false">
      <c r="A265" s="32" t="s">
        <v>418</v>
      </c>
      <c r="B265" s="32" t="s">
        <v>469</v>
      </c>
      <c r="C265" s="32" t="s">
        <v>472</v>
      </c>
      <c r="D265" s="59" t="n">
        <v>374</v>
      </c>
      <c r="E265" s="59" t="n">
        <v>354</v>
      </c>
      <c r="F265" s="68" t="n">
        <f aca="false">IF(E265="","",D265-E265)</f>
        <v>20</v>
      </c>
      <c r="G265" s="59" t="n">
        <v>784</v>
      </c>
      <c r="H265" s="59" t="n">
        <v>762</v>
      </c>
      <c r="I265" s="68" t="n">
        <f aca="false">IF(H265="","",G265-H265)</f>
        <v>22</v>
      </c>
      <c r="J265" s="40" t="n">
        <f aca="false">IF(OR(D265="",D265+G265=0),"",D265/(D265+G265))</f>
        <v>0.322970639032815</v>
      </c>
      <c r="K265" s="40" t="n">
        <f aca="false">IF(E265="","",E265/(E265+H265))</f>
        <v>0.317204301075269</v>
      </c>
      <c r="L265" s="69" t="n">
        <f aca="false">IF(OR(K265="",J265=""),"",(J265-K265)*100)</f>
        <v>0.576633795754639</v>
      </c>
      <c r="M265" s="36" t="n">
        <v>3.92685804996875</v>
      </c>
      <c r="N265" s="36" t="n">
        <v>1.24618060279038</v>
      </c>
      <c r="O265" s="36" t="n">
        <f aca="false">SQRT(M265^2+N265^2)</f>
        <v>4.11985196813858</v>
      </c>
      <c r="P265" s="40" t="n">
        <f aca="false">IF(J265="","",MAX(0,J265-1.96*O265/100))</f>
        <v>0.242221540457299</v>
      </c>
      <c r="Q265" s="40" t="n">
        <f aca="false">IF(J265="","",MIN(1,J265+1.96*O265/100))</f>
        <v>0.403719737608331</v>
      </c>
      <c r="R265" s="32" t="str">
        <f aca="false">IF(L265="","",IF(ABS(L265)&lt;=O265,"Yes","No"))</f>
        <v>Yes</v>
      </c>
      <c r="S265" s="32" t="str">
        <f aca="false">IF(L265="","",IF(ABS(L265)&lt;=1.96*O265,"Yes","No"))</f>
        <v>Yes</v>
      </c>
      <c r="T265" s="59" t="n">
        <f aca="false">IF(D265="","",ROUND(SQRT(((D265+G265)*O265/100)^2+(J265*(D265+G265)*0.09175)^2),0))</f>
        <v>59</v>
      </c>
      <c r="U265" s="32"/>
    </row>
    <row r="266" customFormat="false" ht="15" hidden="false" customHeight="false" outlineLevel="0" collapsed="false">
      <c r="A266" s="32" t="s">
        <v>418</v>
      </c>
      <c r="B266" s="32" t="s">
        <v>473</v>
      </c>
      <c r="C266" s="32" t="s">
        <v>473</v>
      </c>
      <c r="D266" s="59" t="n">
        <v>48</v>
      </c>
      <c r="E266" s="59" t="n">
        <v>39</v>
      </c>
      <c r="F266" s="68" t="n">
        <f aca="false">IF(E266="","",D266-E266)</f>
        <v>9</v>
      </c>
      <c r="G266" s="59" t="n">
        <v>72</v>
      </c>
      <c r="H266" s="59" t="n">
        <v>79</v>
      </c>
      <c r="I266" s="68" t="n">
        <f aca="false">IF(H266="","",G266-H266)</f>
        <v>-7</v>
      </c>
      <c r="J266" s="40" t="n">
        <f aca="false">IF(OR(D266="",D266+G266=0),"",D266/(D266+G266))</f>
        <v>0.4</v>
      </c>
      <c r="K266" s="40" t="n">
        <f aca="false">IF(E266="","",E266/(E266+H266))</f>
        <v>0.330508474576271</v>
      </c>
      <c r="L266" s="69" t="n">
        <f aca="false">IF(OR(K266="",J266=""),"",(J266-K266)*100)</f>
        <v>6.94915254237288</v>
      </c>
      <c r="M266" s="36" t="n">
        <v>6.15799736191833</v>
      </c>
      <c r="N266" s="36" t="n">
        <v>1.24618060279038</v>
      </c>
      <c r="O266" s="36" t="n">
        <f aca="false">SQRT(M266^2+N266^2)</f>
        <v>6.28282560669673</v>
      </c>
      <c r="P266" s="40" t="n">
        <f aca="false">IF(J266="","",MAX(0,J266-1.96*O266/100))</f>
        <v>0.276856618108744</v>
      </c>
      <c r="Q266" s="40" t="n">
        <f aca="false">IF(J266="","",MIN(1,J266+1.96*O266/100))</f>
        <v>0.523143381891256</v>
      </c>
      <c r="R266" s="32" t="str">
        <f aca="false">IF(L266="","",IF(ABS(L266)&lt;=O266,"Yes","No"))</f>
        <v>No</v>
      </c>
      <c r="S266" s="32" t="str">
        <f aca="false">IF(L266="","",IF(ABS(L266)&lt;=1.96*O266,"Yes","No"))</f>
        <v>Yes</v>
      </c>
      <c r="T266" s="59" t="n">
        <f aca="false">IF(D266="","",ROUND(SQRT(((D266+G266)*O266/100)^2+(J266*(D266+G266)*0.15591)^2),0))</f>
        <v>11</v>
      </c>
      <c r="U266" s="32"/>
    </row>
    <row r="267" customFormat="false" ht="15" hidden="false" customHeight="false" outlineLevel="0" collapsed="false">
      <c r="A267" s="32" t="s">
        <v>418</v>
      </c>
      <c r="B267" s="32" t="s">
        <v>474</v>
      </c>
      <c r="C267" s="32" t="s">
        <v>475</v>
      </c>
      <c r="D267" s="59" t="n">
        <v>572</v>
      </c>
      <c r="E267" s="59" t="n">
        <v>527</v>
      </c>
      <c r="F267" s="68" t="n">
        <f aca="false">IF(E267="","",D267-E267)</f>
        <v>45</v>
      </c>
      <c r="G267" s="59" t="n">
        <v>879</v>
      </c>
      <c r="H267" s="59" t="n">
        <v>867</v>
      </c>
      <c r="I267" s="68" t="n">
        <f aca="false">IF(H267="","",G267-H267)</f>
        <v>12</v>
      </c>
      <c r="J267" s="40" t="n">
        <f aca="false">IF(OR(D267="",D267+G267=0),"",D267/(D267+G267))</f>
        <v>0.39421088904204</v>
      </c>
      <c r="K267" s="40" t="n">
        <f aca="false">IF(E267="","",E267/(E267+H267))</f>
        <v>0.378048780487805</v>
      </c>
      <c r="L267" s="69" t="n">
        <f aca="false">IF(OR(K267="",J267=""),"",(J267-K267)*100)</f>
        <v>1.61621085542351</v>
      </c>
      <c r="M267" s="36" t="n">
        <v>3.11756991065829</v>
      </c>
      <c r="N267" s="36" t="n">
        <v>1.24618060279038</v>
      </c>
      <c r="O267" s="36" t="n">
        <f aca="false">SQRT(M267^2+N267^2)</f>
        <v>3.3574109433629</v>
      </c>
      <c r="P267" s="40" t="n">
        <f aca="false">IF(J267="","",MAX(0,J267-1.96*O267/100))</f>
        <v>0.328405634552127</v>
      </c>
      <c r="Q267" s="40" t="n">
        <f aca="false">IF(J267="","",MIN(1,J267+1.96*O267/100))</f>
        <v>0.460016143531953</v>
      </c>
      <c r="R267" s="32" t="str">
        <f aca="false">IF(L267="","",IF(ABS(L267)&lt;=O267,"Yes","No"))</f>
        <v>Yes</v>
      </c>
      <c r="S267" s="32" t="str">
        <f aca="false">IF(L267="","",IF(ABS(L267)&lt;=1.96*O267,"Yes","No"))</f>
        <v>Yes</v>
      </c>
      <c r="T267" s="59" t="n">
        <f aca="false">IF(D267="","",ROUND(SQRT(((D267+G267)*O267/100)^2+(J267*(D267+G267)*0.08345)^2),0))</f>
        <v>68</v>
      </c>
      <c r="U267" s="32"/>
    </row>
    <row r="268" customFormat="false" ht="15" hidden="false" customHeight="false" outlineLevel="0" collapsed="false">
      <c r="A268" s="32" t="s">
        <v>418</v>
      </c>
      <c r="B268" s="32" t="s">
        <v>474</v>
      </c>
      <c r="C268" s="32" t="s">
        <v>476</v>
      </c>
      <c r="D268" s="59" t="n">
        <v>654</v>
      </c>
      <c r="E268" s="59" t="n">
        <v>688</v>
      </c>
      <c r="F268" s="68" t="n">
        <f aca="false">IF(E268="","",D268-E268)</f>
        <v>-34</v>
      </c>
      <c r="G268" s="59" t="n">
        <v>964</v>
      </c>
      <c r="H268" s="59" t="n">
        <v>917</v>
      </c>
      <c r="I268" s="68" t="n">
        <f aca="false">IF(H268="","",G268-H268)</f>
        <v>47</v>
      </c>
      <c r="J268" s="40" t="n">
        <f aca="false">IF(OR(D268="",D268+G268=0),"",D268/(D268+G268))</f>
        <v>0.404202719406675</v>
      </c>
      <c r="K268" s="40" t="n">
        <f aca="false">IF(E268="","",E268/(E268+H268))</f>
        <v>0.428660436137072</v>
      </c>
      <c r="L268" s="69" t="n">
        <f aca="false">IF(OR(K268="",J268=""),"",(J268-K268)*100)</f>
        <v>-2.44577167303968</v>
      </c>
      <c r="M268" s="36" t="n">
        <v>3.11756991065829</v>
      </c>
      <c r="N268" s="36" t="n">
        <v>1.24618060279038</v>
      </c>
      <c r="O268" s="36" t="n">
        <f aca="false">SQRT(M268^2+N268^2)</f>
        <v>3.3574109433629</v>
      </c>
      <c r="P268" s="40" t="n">
        <f aca="false">IF(J268="","",MAX(0,J268-1.96*O268/100))</f>
        <v>0.338397464916762</v>
      </c>
      <c r="Q268" s="40" t="n">
        <f aca="false">IF(J268="","",MIN(1,J268+1.96*O268/100))</f>
        <v>0.470007973896588</v>
      </c>
      <c r="R268" s="32" t="str">
        <f aca="false">IF(L268="","",IF(ABS(L268)&lt;=O268,"Yes","No"))</f>
        <v>Yes</v>
      </c>
      <c r="S268" s="32" t="str">
        <f aca="false">IF(L268="","",IF(ABS(L268)&lt;=1.96*O268,"Yes","No"))</f>
        <v>Yes</v>
      </c>
      <c r="T268" s="59" t="n">
        <f aca="false">IF(D268="","",ROUND(SQRT(((D268+G268)*O268/100)^2+(J268*(D268+G268)*0.08345)^2),0))</f>
        <v>77</v>
      </c>
      <c r="U268" s="32"/>
    </row>
    <row r="269" customFormat="false" ht="15" hidden="false" customHeight="false" outlineLevel="0" collapsed="false">
      <c r="A269" s="32" t="s">
        <v>418</v>
      </c>
      <c r="B269" s="32" t="s">
        <v>477</v>
      </c>
      <c r="C269" s="32" t="s">
        <v>477</v>
      </c>
      <c r="D269" s="59" t="n">
        <v>193</v>
      </c>
      <c r="E269" s="59" t="n">
        <v>166</v>
      </c>
      <c r="F269" s="68" t="n">
        <f aca="false">IF(E269="","",D269-E269)</f>
        <v>27</v>
      </c>
      <c r="G269" s="59" t="n">
        <v>319</v>
      </c>
      <c r="H269" s="59" t="n">
        <v>332</v>
      </c>
      <c r="I269" s="68" t="n">
        <f aca="false">IF(H269="","",G269-H269)</f>
        <v>-13</v>
      </c>
      <c r="J269" s="40" t="n">
        <f aca="false">IF(OR(D269="",D269+G269=0),"",D269/(D269+G269))</f>
        <v>0.376953125</v>
      </c>
      <c r="K269" s="40" t="n">
        <f aca="false">IF(E269="","",E269/(E269+H269))</f>
        <v>0.333333333333333</v>
      </c>
      <c r="L269" s="69" t="n">
        <f aca="false">IF(OR(K269="",J269=""),"",(J269-K269)*100)</f>
        <v>4.36197916666667</v>
      </c>
      <c r="M269" s="36" t="n">
        <v>6.15799736191833</v>
      </c>
      <c r="N269" s="36" t="n">
        <v>1.24618060279038</v>
      </c>
      <c r="O269" s="36" t="n">
        <f aca="false">SQRT(M269^2+N269^2)</f>
        <v>6.28282560669673</v>
      </c>
      <c r="P269" s="40" t="n">
        <f aca="false">IF(J269="","",MAX(0,J269-1.96*O269/100))</f>
        <v>0.253809743108744</v>
      </c>
      <c r="Q269" s="40" t="n">
        <f aca="false">IF(J269="","",MIN(1,J269+1.96*O269/100))</f>
        <v>0.500096506891256</v>
      </c>
      <c r="R269" s="32" t="str">
        <f aca="false">IF(L269="","",IF(ABS(L269)&lt;=O269,"Yes","No"))</f>
        <v>Yes</v>
      </c>
      <c r="S269" s="32" t="str">
        <f aca="false">IF(L269="","",IF(ABS(L269)&lt;=1.96*O269,"Yes","No"))</f>
        <v>Yes</v>
      </c>
      <c r="T269" s="59" t="n">
        <f aca="false">IF(D269="","",ROUND(SQRT(((D269+G269)*O269/100)^2+(J269*(D269+G269)*0.15591)^2),0))</f>
        <v>44</v>
      </c>
      <c r="U269" s="32"/>
    </row>
    <row r="270" customFormat="false" ht="15" hidden="false" customHeight="false" outlineLevel="0" collapsed="false">
      <c r="A270" s="32" t="s">
        <v>418</v>
      </c>
      <c r="B270" s="32" t="s">
        <v>478</v>
      </c>
      <c r="C270" s="32" t="s">
        <v>479</v>
      </c>
      <c r="D270" s="59" t="n">
        <v>345</v>
      </c>
      <c r="E270" s="59"/>
      <c r="F270" s="68" t="str">
        <f aca="false">IF(E270="","",D270-E270)</f>
        <v/>
      </c>
      <c r="G270" s="59" t="n">
        <v>125</v>
      </c>
      <c r="H270" s="59"/>
      <c r="I270" s="68" t="str">
        <f aca="false">IF(H270="","",G270-H270)</f>
        <v/>
      </c>
      <c r="J270" s="40" t="n">
        <f aca="false">IF(OR(D270="",D270+G270=0),"",D270/(D270+G270))</f>
        <v>0.734042553191489</v>
      </c>
      <c r="K270" s="40" t="str">
        <f aca="false">IF(E270="","",E270/(E270+H270))</f>
        <v/>
      </c>
      <c r="L270" s="69" t="str">
        <f aca="false">IF(OR(K270="",J270=""),"",(J270-K270)*100)</f>
        <v/>
      </c>
      <c r="M270" s="36" t="n">
        <v>6.15799736191833</v>
      </c>
      <c r="N270" s="36" t="n">
        <v>1.24618060279038</v>
      </c>
      <c r="O270" s="36" t="n">
        <f aca="false">SQRT(M270^2+N270^2)</f>
        <v>6.28282560669673</v>
      </c>
      <c r="P270" s="40" t="n">
        <f aca="false">IF(J270="","",MAX(0,J270-1.96*O270/100))</f>
        <v>0.610899171300234</v>
      </c>
      <c r="Q270" s="40" t="n">
        <f aca="false">IF(J270="","",MIN(1,J270+1.96*O270/100))</f>
        <v>0.857185935082745</v>
      </c>
      <c r="R270" s="32" t="str">
        <f aca="false">IF(L270="","",IF(ABS(L270)&lt;=O270,"Yes","No"))</f>
        <v/>
      </c>
      <c r="S270" s="32" t="str">
        <f aca="false">IF(L270="","",IF(ABS(L270)&lt;=1.96*O270,"Yes","No"))</f>
        <v/>
      </c>
      <c r="T270" s="59" t="n">
        <f aca="false">IF(D270="","",ROUND(SQRT(((D270+G270)*O270/100)^2+(J270*(D270+G270)*0.15591)^2),0))</f>
        <v>61</v>
      </c>
      <c r="U270" s="32" t="s">
        <v>787</v>
      </c>
    </row>
    <row r="271" customFormat="false" ht="15" hidden="false" customHeight="false" outlineLevel="0" collapsed="false">
      <c r="A271" s="32" t="s">
        <v>418</v>
      </c>
      <c r="B271" s="32" t="s">
        <v>478</v>
      </c>
      <c r="C271" s="32" t="s">
        <v>480</v>
      </c>
      <c r="D271" s="59" t="n">
        <v>599</v>
      </c>
      <c r="E271" s="59" t="n">
        <v>487</v>
      </c>
      <c r="F271" s="68" t="n">
        <f aca="false">IF(E271="","",D271-E271)</f>
        <v>112</v>
      </c>
      <c r="G271" s="59" t="n">
        <v>216</v>
      </c>
      <c r="H271" s="59" t="n">
        <v>213</v>
      </c>
      <c r="I271" s="68" t="n">
        <f aca="false">IF(H271="","",G271-H271)</f>
        <v>3</v>
      </c>
      <c r="J271" s="40" t="n">
        <f aca="false">IF(OR(D271="",D271+G271=0),"",D271/(D271+G271))</f>
        <v>0.734969325153374</v>
      </c>
      <c r="K271" s="40" t="n">
        <f aca="false">IF(E271="","",E271/(E271+H271))</f>
        <v>0.695714285714286</v>
      </c>
      <c r="L271" s="69" t="n">
        <f aca="false">IF(OR(K271="",J271=""),"",(J271-K271)*100)</f>
        <v>3.92550394390885</v>
      </c>
      <c r="M271" s="36" t="n">
        <v>3.92685804996875</v>
      </c>
      <c r="N271" s="36" t="n">
        <v>1.24618060279038</v>
      </c>
      <c r="O271" s="36" t="n">
        <f aca="false">SQRT(M271^2+N271^2)</f>
        <v>4.11985196813858</v>
      </c>
      <c r="P271" s="40" t="n">
        <f aca="false">IF(J271="","",MAX(0,J271-1.96*O271/100))</f>
        <v>0.654220226577858</v>
      </c>
      <c r="Q271" s="40" t="n">
        <f aca="false">IF(J271="","",MIN(1,J271+1.96*O271/100))</f>
        <v>0.81571842372889</v>
      </c>
      <c r="R271" s="32" t="str">
        <f aca="false">IF(L271="","",IF(ABS(L271)&lt;=O271,"Yes","No"))</f>
        <v>Yes</v>
      </c>
      <c r="S271" s="32" t="str">
        <f aca="false">IF(L271="","",IF(ABS(L271)&lt;=1.96*O271,"Yes","No"))</f>
        <v>Yes</v>
      </c>
      <c r="T271" s="59" t="n">
        <f aca="false">IF(D271="","",ROUND(SQRT(((D271+G271)*O271/100)^2+(J271*(D271+G271)*0.09175)^2),0))</f>
        <v>64</v>
      </c>
      <c r="U271" s="32"/>
    </row>
    <row r="272" customFormat="false" ht="15" hidden="false" customHeight="false" outlineLevel="0" collapsed="false">
      <c r="A272" s="32" t="s">
        <v>418</v>
      </c>
      <c r="B272" s="32" t="s">
        <v>478</v>
      </c>
      <c r="C272" s="32" t="s">
        <v>481</v>
      </c>
      <c r="D272" s="59" t="n">
        <v>501</v>
      </c>
      <c r="E272" s="59" t="n">
        <v>456</v>
      </c>
      <c r="F272" s="68" t="n">
        <f aca="false">IF(E272="","",D272-E272)</f>
        <v>45</v>
      </c>
      <c r="G272" s="59" t="n">
        <v>167</v>
      </c>
      <c r="H272" s="59" t="n">
        <v>160</v>
      </c>
      <c r="I272" s="68" t="n">
        <f aca="false">IF(H272="","",G272-H272)</f>
        <v>7</v>
      </c>
      <c r="J272" s="40" t="n">
        <f aca="false">IF(OR(D272="",D272+G272=0),"",D272/(D272+G272))</f>
        <v>0.75</v>
      </c>
      <c r="K272" s="40" t="n">
        <f aca="false">IF(E272="","",E272/(E272+H272))</f>
        <v>0.74025974025974</v>
      </c>
      <c r="L272" s="69" t="n">
        <f aca="false">IF(OR(K272="",J272=""),"",(J272-K272)*100)</f>
        <v>0.974025974025972</v>
      </c>
      <c r="M272" s="36" t="n">
        <v>6.15799736191833</v>
      </c>
      <c r="N272" s="36" t="n">
        <v>1.24618060279038</v>
      </c>
      <c r="O272" s="36" t="n">
        <f aca="false">SQRT(M272^2+N272^2)</f>
        <v>6.28282560669673</v>
      </c>
      <c r="P272" s="40" t="n">
        <f aca="false">IF(J272="","",MAX(0,J272-1.96*O272/100))</f>
        <v>0.626856618108744</v>
      </c>
      <c r="Q272" s="40" t="n">
        <f aca="false">IF(J272="","",MIN(1,J272+1.96*O272/100))</f>
        <v>0.873143381891256</v>
      </c>
      <c r="R272" s="32" t="str">
        <f aca="false">IF(L272="","",IF(ABS(L272)&lt;=O272,"Yes","No"))</f>
        <v>Yes</v>
      </c>
      <c r="S272" s="32" t="str">
        <f aca="false">IF(L272="","",IF(ABS(L272)&lt;=1.96*O272,"Yes","No"))</f>
        <v>Yes</v>
      </c>
      <c r="T272" s="59" t="n">
        <f aca="false">IF(D272="","",ROUND(SQRT(((D272+G272)*O272/100)^2+(J272*(D272+G272)*0.15591)^2),0))</f>
        <v>89</v>
      </c>
      <c r="U272" s="32"/>
    </row>
    <row r="273" customFormat="false" ht="15" hidden="false" customHeight="false" outlineLevel="0" collapsed="false">
      <c r="A273" s="32" t="s">
        <v>418</v>
      </c>
      <c r="B273" s="32" t="s">
        <v>478</v>
      </c>
      <c r="C273" s="32" t="s">
        <v>482</v>
      </c>
      <c r="D273" s="59" t="n">
        <v>793</v>
      </c>
      <c r="E273" s="59" t="n">
        <v>737</v>
      </c>
      <c r="F273" s="68" t="n">
        <f aca="false">IF(E273="","",D273-E273)</f>
        <v>56</v>
      </c>
      <c r="G273" s="59" t="n">
        <v>272</v>
      </c>
      <c r="H273" s="59" t="n">
        <v>293</v>
      </c>
      <c r="I273" s="68" t="n">
        <f aca="false">IF(H273="","",G273-H273)</f>
        <v>-21</v>
      </c>
      <c r="J273" s="40" t="n">
        <f aca="false">IF(OR(D273="",D273+G273=0),"",D273/(D273+G273))</f>
        <v>0.744600938967136</v>
      </c>
      <c r="K273" s="40" t="n">
        <f aca="false">IF(E273="","",E273/(E273+H273))</f>
        <v>0.715533980582524</v>
      </c>
      <c r="L273" s="69" t="n">
        <f aca="false">IF(OR(K273="",J273=""),"",(J273-K273)*100)</f>
        <v>2.90669583846119</v>
      </c>
      <c r="M273" s="36" t="n">
        <v>3.92685804996875</v>
      </c>
      <c r="N273" s="36" t="n">
        <v>1.24618060279038</v>
      </c>
      <c r="O273" s="36" t="n">
        <f aca="false">SQRT(M273^2+N273^2)</f>
        <v>4.11985196813858</v>
      </c>
      <c r="P273" s="40" t="n">
        <f aca="false">IF(J273="","",MAX(0,J273-1.96*O273/100))</f>
        <v>0.66385184039162</v>
      </c>
      <c r="Q273" s="40" t="n">
        <f aca="false">IF(J273="","",MIN(1,J273+1.96*O273/100))</f>
        <v>0.825350037542652</v>
      </c>
      <c r="R273" s="32" t="str">
        <f aca="false">IF(L273="","",IF(ABS(L273)&lt;=O273,"Yes","No"))</f>
        <v>Yes</v>
      </c>
      <c r="S273" s="32" t="str">
        <f aca="false">IF(L273="","",IF(ABS(L273)&lt;=1.96*O273,"Yes","No"))</f>
        <v>Yes</v>
      </c>
      <c r="T273" s="59" t="n">
        <f aca="false">IF(D273="","",ROUND(SQRT(((D273+G273)*O273/100)^2+(J273*(D273+G273)*0.09175)^2),0))</f>
        <v>85</v>
      </c>
      <c r="U273" s="32"/>
    </row>
    <row r="274" customFormat="false" ht="15" hidden="false" customHeight="false" outlineLevel="0" collapsed="false">
      <c r="A274" s="32" t="s">
        <v>418</v>
      </c>
      <c r="B274" s="32" t="s">
        <v>478</v>
      </c>
      <c r="C274" s="32" t="s">
        <v>483</v>
      </c>
      <c r="D274" s="59" t="n">
        <v>709</v>
      </c>
      <c r="E274" s="59" t="n">
        <v>445</v>
      </c>
      <c r="F274" s="68" t="n">
        <f aca="false">IF(E274="","",D274-E274)</f>
        <v>264</v>
      </c>
      <c r="G274" s="59" t="n">
        <v>241</v>
      </c>
      <c r="H274" s="59" t="n">
        <v>114</v>
      </c>
      <c r="I274" s="68" t="n">
        <f aca="false">IF(H274="","",G274-H274)</f>
        <v>127</v>
      </c>
      <c r="J274" s="40" t="n">
        <f aca="false">IF(OR(D274="",D274+G274=0),"",D274/(D274+G274))</f>
        <v>0.746315789473684</v>
      </c>
      <c r="K274" s="40" t="n">
        <f aca="false">IF(E274="","",E274/(E274+H274))</f>
        <v>0.796064400715564</v>
      </c>
      <c r="L274" s="69" t="n">
        <f aca="false">IF(OR(K274="",J274=""),"",(J274-K274)*100)</f>
        <v>-4.97486112418792</v>
      </c>
      <c r="M274" s="36" t="n">
        <v>3.92685804996875</v>
      </c>
      <c r="N274" s="36" t="n">
        <v>1.24618060279038</v>
      </c>
      <c r="O274" s="36" t="n">
        <f aca="false">SQRT(M274^2+N274^2)</f>
        <v>4.11985196813858</v>
      </c>
      <c r="P274" s="40" t="n">
        <f aca="false">IF(J274="","",MAX(0,J274-1.96*O274/100))</f>
        <v>0.665566690898168</v>
      </c>
      <c r="Q274" s="40" t="n">
        <f aca="false">IF(J274="","",MIN(1,J274+1.96*O274/100))</f>
        <v>0.8270648880492</v>
      </c>
      <c r="R274" s="32" t="str">
        <f aca="false">IF(L274="","",IF(ABS(L274)&lt;=O274,"Yes","No"))</f>
        <v>No</v>
      </c>
      <c r="S274" s="32" t="str">
        <f aca="false">IF(L274="","",IF(ABS(L274)&lt;=1.96*O274,"Yes","No"))</f>
        <v>Yes</v>
      </c>
      <c r="T274" s="59" t="n">
        <f aca="false">IF(D274="","",ROUND(SQRT(((D274+G274)*O274/100)^2+(J274*(D274+G274)*0.09175)^2),0))</f>
        <v>76</v>
      </c>
      <c r="U274" s="32"/>
    </row>
    <row r="275" customFormat="false" ht="15" hidden="false" customHeight="false" outlineLevel="0" collapsed="false">
      <c r="A275" s="32" t="s">
        <v>418</v>
      </c>
      <c r="B275" s="32" t="s">
        <v>478</v>
      </c>
      <c r="C275" s="32" t="s">
        <v>484</v>
      </c>
      <c r="D275" s="59" t="n">
        <v>589</v>
      </c>
      <c r="E275" s="59" t="n">
        <v>569</v>
      </c>
      <c r="F275" s="68" t="n">
        <f aca="false">IF(E275="","",D275-E275)</f>
        <v>20</v>
      </c>
      <c r="G275" s="59" t="n">
        <v>206</v>
      </c>
      <c r="H275" s="59" t="n">
        <v>249</v>
      </c>
      <c r="I275" s="68" t="n">
        <f aca="false">IF(H275="","",G275-H275)</f>
        <v>-43</v>
      </c>
      <c r="J275" s="40" t="n">
        <f aca="false">IF(OR(D275="",D275+G275=0),"",D275/(D275+G275))</f>
        <v>0.740880503144654</v>
      </c>
      <c r="K275" s="40" t="n">
        <f aca="false">IF(E275="","",E275/(E275+H275))</f>
        <v>0.69559902200489</v>
      </c>
      <c r="L275" s="69" t="n">
        <f aca="false">IF(OR(K275="",J275=""),"",(J275-K275)*100)</f>
        <v>4.52814811397641</v>
      </c>
      <c r="M275" s="36" t="n">
        <v>3.92685804996875</v>
      </c>
      <c r="N275" s="36" t="n">
        <v>1.24618060279038</v>
      </c>
      <c r="O275" s="36" t="n">
        <f aca="false">SQRT(M275^2+N275^2)</f>
        <v>4.11985196813858</v>
      </c>
      <c r="P275" s="40" t="n">
        <f aca="false">IF(J275="","",MAX(0,J275-1.96*O275/100))</f>
        <v>0.660131404569138</v>
      </c>
      <c r="Q275" s="40" t="n">
        <f aca="false">IF(J275="","",MIN(1,J275+1.96*O275/100))</f>
        <v>0.82162960172017</v>
      </c>
      <c r="R275" s="32" t="str">
        <f aca="false">IF(L275="","",IF(ABS(L275)&lt;=O275,"Yes","No"))</f>
        <v>No</v>
      </c>
      <c r="S275" s="32" t="str">
        <f aca="false">IF(L275="","",IF(ABS(L275)&lt;=1.96*O275,"Yes","No"))</f>
        <v>Yes</v>
      </c>
      <c r="T275" s="59" t="n">
        <f aca="false">IF(D275="","",ROUND(SQRT(((D275+G275)*O275/100)^2+(J275*(D275+G275)*0.09175)^2),0))</f>
        <v>63</v>
      </c>
      <c r="U275" s="32"/>
    </row>
    <row r="276" customFormat="false" ht="15" hidden="false" customHeight="false" outlineLevel="0" collapsed="false">
      <c r="A276" s="32" t="s">
        <v>418</v>
      </c>
      <c r="B276" s="32" t="s">
        <v>478</v>
      </c>
      <c r="C276" s="32" t="s">
        <v>485</v>
      </c>
      <c r="D276" s="59" t="n">
        <v>549</v>
      </c>
      <c r="E276" s="59" t="n">
        <v>552</v>
      </c>
      <c r="F276" s="68" t="n">
        <f aca="false">IF(E276="","",D276-E276)</f>
        <v>-3</v>
      </c>
      <c r="G276" s="59" t="n">
        <v>264</v>
      </c>
      <c r="H276" s="59" t="n">
        <v>257</v>
      </c>
      <c r="I276" s="68" t="n">
        <f aca="false">IF(H276="","",G276-H276)</f>
        <v>7</v>
      </c>
      <c r="J276" s="40" t="n">
        <f aca="false">IF(OR(D276="",D276+G276=0),"",D276/(D276+G276))</f>
        <v>0.675276752767528</v>
      </c>
      <c r="K276" s="40" t="n">
        <f aca="false">IF(E276="","",E276/(E276+H276))</f>
        <v>0.682323856613103</v>
      </c>
      <c r="L276" s="69" t="n">
        <f aca="false">IF(OR(K276="",J276=""),"",(J276-K276)*100)</f>
        <v>-0.704710384557494</v>
      </c>
      <c r="M276" s="36" t="n">
        <v>3.92685804996875</v>
      </c>
      <c r="N276" s="36" t="n">
        <v>1.24618060279038</v>
      </c>
      <c r="O276" s="36" t="n">
        <f aca="false">SQRT(M276^2+N276^2)</f>
        <v>4.11985196813858</v>
      </c>
      <c r="P276" s="40" t="n">
        <f aca="false">IF(J276="","",MAX(0,J276-1.96*O276/100))</f>
        <v>0.594527654192012</v>
      </c>
      <c r="Q276" s="40" t="n">
        <f aca="false">IF(J276="","",MIN(1,J276+1.96*O276/100))</f>
        <v>0.756025851343044</v>
      </c>
      <c r="R276" s="32" t="str">
        <f aca="false">IF(L276="","",IF(ABS(L276)&lt;=O276,"Yes","No"))</f>
        <v>Yes</v>
      </c>
      <c r="S276" s="32" t="str">
        <f aca="false">IF(L276="","",IF(ABS(L276)&lt;=1.96*O276,"Yes","No"))</f>
        <v>Yes</v>
      </c>
      <c r="T276" s="59" t="n">
        <f aca="false">IF(D276="","",ROUND(SQRT(((D276+G276)*O276/100)^2+(J276*(D276+G276)*0.09175)^2),0))</f>
        <v>60</v>
      </c>
      <c r="U276" s="32"/>
    </row>
    <row r="277" customFormat="false" ht="15" hidden="false" customHeight="false" outlineLevel="0" collapsed="false">
      <c r="A277" s="32" t="s">
        <v>418</v>
      </c>
      <c r="B277" s="32" t="s">
        <v>478</v>
      </c>
      <c r="C277" s="32" t="s">
        <v>486</v>
      </c>
      <c r="D277" s="59" t="n">
        <v>263</v>
      </c>
      <c r="E277" s="59" t="n">
        <v>246</v>
      </c>
      <c r="F277" s="68" t="n">
        <f aca="false">IF(E277="","",D277-E277)</f>
        <v>17</v>
      </c>
      <c r="G277" s="59" t="n">
        <v>82</v>
      </c>
      <c r="H277" s="59" t="n">
        <v>82</v>
      </c>
      <c r="I277" s="68" t="n">
        <f aca="false">IF(H277="","",G277-H277)</f>
        <v>0</v>
      </c>
      <c r="J277" s="40" t="n">
        <f aca="false">IF(OR(D277="",D277+G277=0),"",D277/(D277+G277))</f>
        <v>0.76231884057971</v>
      </c>
      <c r="K277" s="40" t="n">
        <f aca="false">IF(E277="","",E277/(E277+H277))</f>
        <v>0.75</v>
      </c>
      <c r="L277" s="69" t="n">
        <f aca="false">IF(OR(K277="",J277=""),"",(J277-K277)*100)</f>
        <v>1.23188405797101</v>
      </c>
      <c r="M277" s="36" t="n">
        <v>6.15799736191833</v>
      </c>
      <c r="N277" s="36" t="n">
        <v>1.24618060279038</v>
      </c>
      <c r="O277" s="36" t="n">
        <f aca="false">SQRT(M277^2+N277^2)</f>
        <v>6.28282560669673</v>
      </c>
      <c r="P277" s="40" t="n">
        <f aca="false">IF(J277="","",MAX(0,J277-1.96*O277/100))</f>
        <v>0.639175458688454</v>
      </c>
      <c r="Q277" s="40" t="n">
        <f aca="false">IF(J277="","",MIN(1,J277+1.96*O277/100))</f>
        <v>0.885462222470966</v>
      </c>
      <c r="R277" s="32" t="str">
        <f aca="false">IF(L277="","",IF(ABS(L277)&lt;=O277,"Yes","No"))</f>
        <v>Yes</v>
      </c>
      <c r="S277" s="32" t="str">
        <f aca="false">IF(L277="","",IF(ABS(L277)&lt;=1.96*O277,"Yes","No"))</f>
        <v>Yes</v>
      </c>
      <c r="T277" s="59" t="n">
        <f aca="false">IF(D277="","",ROUND(SQRT(((D277+G277)*O277/100)^2+(J277*(D277+G277)*0.15591)^2),0))</f>
        <v>46</v>
      </c>
      <c r="U277" s="32"/>
    </row>
    <row r="278" customFormat="false" ht="15" hidden="false" customHeight="false" outlineLevel="0" collapsed="false">
      <c r="A278" s="32" t="s">
        <v>418</v>
      </c>
      <c r="B278" s="32" t="s">
        <v>478</v>
      </c>
      <c r="C278" s="32" t="s">
        <v>487</v>
      </c>
      <c r="D278" s="59" t="n">
        <v>406</v>
      </c>
      <c r="E278" s="59" t="n">
        <v>381</v>
      </c>
      <c r="F278" s="68" t="n">
        <f aca="false">IF(E278="","",D278-E278)</f>
        <v>25</v>
      </c>
      <c r="G278" s="59" t="n">
        <v>134</v>
      </c>
      <c r="H278" s="59" t="n">
        <v>137</v>
      </c>
      <c r="I278" s="68" t="n">
        <f aca="false">IF(H278="","",G278-H278)</f>
        <v>-3</v>
      </c>
      <c r="J278" s="40" t="n">
        <f aca="false">IF(OR(D278="",D278+G278=0),"",D278/(D278+G278))</f>
        <v>0.751851851851852</v>
      </c>
      <c r="K278" s="40" t="n">
        <f aca="false">IF(E278="","",E278/(E278+H278))</f>
        <v>0.735521235521236</v>
      </c>
      <c r="L278" s="69" t="n">
        <f aca="false">IF(OR(K278="",J278=""),"",(J278-K278)*100)</f>
        <v>1.63306163306164</v>
      </c>
      <c r="M278" s="36" t="n">
        <v>6.15799736191833</v>
      </c>
      <c r="N278" s="36" t="n">
        <v>1.24618060279038</v>
      </c>
      <c r="O278" s="36" t="n">
        <f aca="false">SQRT(M278^2+N278^2)</f>
        <v>6.28282560669673</v>
      </c>
      <c r="P278" s="40" t="n">
        <f aca="false">IF(J278="","",MAX(0,J278-1.96*O278/100))</f>
        <v>0.628708469960596</v>
      </c>
      <c r="Q278" s="40" t="n">
        <f aca="false">IF(J278="","",MIN(1,J278+1.96*O278/100))</f>
        <v>0.874995233743108</v>
      </c>
      <c r="R278" s="32" t="str">
        <f aca="false">IF(L278="","",IF(ABS(L278)&lt;=O278,"Yes","No"))</f>
        <v>Yes</v>
      </c>
      <c r="S278" s="32" t="str">
        <f aca="false">IF(L278="","",IF(ABS(L278)&lt;=1.96*O278,"Yes","No"))</f>
        <v>Yes</v>
      </c>
      <c r="T278" s="59" t="n">
        <f aca="false">IF(D278="","",ROUND(SQRT(((D278+G278)*O278/100)^2+(J278*(D278+G278)*0.15591)^2),0))</f>
        <v>72</v>
      </c>
      <c r="U278" s="32"/>
    </row>
    <row r="279" customFormat="false" ht="15" hidden="false" customHeight="false" outlineLevel="0" collapsed="false">
      <c r="A279" s="32" t="s">
        <v>418</v>
      </c>
      <c r="B279" s="32" t="s">
        <v>478</v>
      </c>
      <c r="C279" s="32" t="s">
        <v>488</v>
      </c>
      <c r="D279" s="59" t="n">
        <v>437</v>
      </c>
      <c r="E279" s="59" t="n">
        <v>415</v>
      </c>
      <c r="F279" s="68" t="n">
        <f aca="false">IF(E279="","",D279-E279)</f>
        <v>22</v>
      </c>
      <c r="G279" s="59" t="n">
        <v>128</v>
      </c>
      <c r="H279" s="59" t="n">
        <v>157</v>
      </c>
      <c r="I279" s="68" t="n">
        <f aca="false">IF(H279="","",G279-H279)</f>
        <v>-29</v>
      </c>
      <c r="J279" s="40" t="n">
        <f aca="false">IF(OR(D279="",D279+G279=0),"",D279/(D279+G279))</f>
        <v>0.773451327433628</v>
      </c>
      <c r="K279" s="40" t="n">
        <f aca="false">IF(E279="","",E279/(E279+H279))</f>
        <v>0.725524475524476</v>
      </c>
      <c r="L279" s="69" t="n">
        <f aca="false">IF(OR(K279="",J279=""),"",(J279-K279)*100)</f>
        <v>4.79268519091528</v>
      </c>
      <c r="M279" s="36" t="n">
        <v>6.15799736191833</v>
      </c>
      <c r="N279" s="36" t="n">
        <v>1.24618060279038</v>
      </c>
      <c r="O279" s="36" t="n">
        <f aca="false">SQRT(M279^2+N279^2)</f>
        <v>6.28282560669673</v>
      </c>
      <c r="P279" s="40" t="n">
        <f aca="false">IF(J279="","",MAX(0,J279-1.96*O279/100))</f>
        <v>0.650307945542373</v>
      </c>
      <c r="Q279" s="40" t="n">
        <f aca="false">IF(J279="","",MIN(1,J279+1.96*O279/100))</f>
        <v>0.896594709324884</v>
      </c>
      <c r="R279" s="32" t="str">
        <f aca="false">IF(L279="","",IF(ABS(L279)&lt;=O279,"Yes","No"))</f>
        <v>Yes</v>
      </c>
      <c r="S279" s="32" t="str">
        <f aca="false">IF(L279="","",IF(ABS(L279)&lt;=1.96*O279,"Yes","No"))</f>
        <v>Yes</v>
      </c>
      <c r="T279" s="59" t="n">
        <f aca="false">IF(D279="","",ROUND(SQRT(((D279+G279)*O279/100)^2+(J279*(D279+G279)*0.15591)^2),0))</f>
        <v>77</v>
      </c>
      <c r="U279" s="32"/>
    </row>
    <row r="280" customFormat="false" ht="15" hidden="false" customHeight="false" outlineLevel="0" collapsed="false">
      <c r="A280" s="32" t="s">
        <v>418</v>
      </c>
      <c r="B280" s="32" t="s">
        <v>478</v>
      </c>
      <c r="C280" s="32" t="s">
        <v>489</v>
      </c>
      <c r="D280" s="59" t="n">
        <v>513</v>
      </c>
      <c r="E280" s="59"/>
      <c r="F280" s="68" t="str">
        <f aca="false">IF(E280="","",D280-E280)</f>
        <v/>
      </c>
      <c r="G280" s="59" t="n">
        <v>200</v>
      </c>
      <c r="H280" s="59"/>
      <c r="I280" s="68" t="str">
        <f aca="false">IF(H280="","",G280-H280)</f>
        <v/>
      </c>
      <c r="J280" s="40" t="n">
        <f aca="false">IF(OR(D280="",D280+G280=0),"",D280/(D280+G280))</f>
        <v>0.719495091164095</v>
      </c>
      <c r="K280" s="40" t="str">
        <f aca="false">IF(E280="","",E280/(E280+H280))</f>
        <v/>
      </c>
      <c r="L280" s="69" t="str">
        <f aca="false">IF(OR(K280="",J280=""),"",(J280-K280)*100)</f>
        <v/>
      </c>
      <c r="M280" s="36" t="n">
        <v>6.15799736191833</v>
      </c>
      <c r="N280" s="36" t="n">
        <v>1.24618060279038</v>
      </c>
      <c r="O280" s="36" t="n">
        <f aca="false">SQRT(M280^2+N280^2)</f>
        <v>6.28282560669673</v>
      </c>
      <c r="P280" s="40" t="n">
        <f aca="false">IF(J280="","",MAX(0,J280-1.96*O280/100))</f>
        <v>0.59635170927284</v>
      </c>
      <c r="Q280" s="40" t="n">
        <f aca="false">IF(J280="","",MIN(1,J280+1.96*O280/100))</f>
        <v>0.842638473055351</v>
      </c>
      <c r="R280" s="32" t="str">
        <f aca="false">IF(L280="","",IF(ABS(L280)&lt;=O280,"Yes","No"))</f>
        <v/>
      </c>
      <c r="S280" s="32" t="str">
        <f aca="false">IF(L280="","",IF(ABS(L280)&lt;=1.96*O280,"Yes","No"))</f>
        <v/>
      </c>
      <c r="T280" s="59" t="n">
        <f aca="false">IF(D280="","",ROUND(SQRT(((D280+G280)*O280/100)^2+(J280*(D280+G280)*0.15591)^2),0))</f>
        <v>92</v>
      </c>
      <c r="U280" s="32" t="s">
        <v>787</v>
      </c>
    </row>
    <row r="281" customFormat="false" ht="15" hidden="false" customHeight="false" outlineLevel="0" collapsed="false">
      <c r="A281" s="32" t="s">
        <v>418</v>
      </c>
      <c r="B281" s="32" t="s">
        <v>478</v>
      </c>
      <c r="C281" s="32" t="s">
        <v>490</v>
      </c>
      <c r="D281" s="59" t="n">
        <v>986</v>
      </c>
      <c r="E281" s="59" t="n">
        <v>984</v>
      </c>
      <c r="F281" s="68" t="n">
        <f aca="false">IF(E281="","",D281-E281)</f>
        <v>2</v>
      </c>
      <c r="G281" s="59" t="n">
        <v>363</v>
      </c>
      <c r="H281" s="59" t="n">
        <v>394</v>
      </c>
      <c r="I281" s="68" t="n">
        <f aca="false">IF(H281="","",G281-H281)</f>
        <v>-31</v>
      </c>
      <c r="J281" s="40" t="n">
        <f aca="false">IF(OR(D281="",D281+G281=0),"",D281/(D281+G281))</f>
        <v>0.730911786508525</v>
      </c>
      <c r="K281" s="40" t="n">
        <f aca="false">IF(E281="","",E281/(E281+H281))</f>
        <v>0.714078374455733</v>
      </c>
      <c r="L281" s="69" t="n">
        <f aca="false">IF(OR(K281="",J281=""),"",(J281-K281)*100)</f>
        <v>1.68334120527919</v>
      </c>
      <c r="M281" s="36" t="n">
        <v>3.11756991065829</v>
      </c>
      <c r="N281" s="36" t="n">
        <v>1.24618060279038</v>
      </c>
      <c r="O281" s="36" t="n">
        <f aca="false">SQRT(M281^2+N281^2)</f>
        <v>3.3574109433629</v>
      </c>
      <c r="P281" s="40" t="n">
        <f aca="false">IF(J281="","",MAX(0,J281-1.96*O281/100))</f>
        <v>0.665106532018612</v>
      </c>
      <c r="Q281" s="40" t="n">
        <f aca="false">IF(J281="","",MIN(1,J281+1.96*O281/100))</f>
        <v>0.796717040998438</v>
      </c>
      <c r="R281" s="32" t="str">
        <f aca="false">IF(L281="","",IF(ABS(L281)&lt;=O281,"Yes","No"))</f>
        <v>Yes</v>
      </c>
      <c r="S281" s="32" t="str">
        <f aca="false">IF(L281="","",IF(ABS(L281)&lt;=1.96*O281,"Yes","No"))</f>
        <v>Yes</v>
      </c>
      <c r="T281" s="59" t="n">
        <f aca="false">IF(D281="","",ROUND(SQRT(((D281+G281)*O281/100)^2+(J281*(D281+G281)*0.08345)^2),0))</f>
        <v>94</v>
      </c>
      <c r="U281" s="32"/>
    </row>
    <row r="282" customFormat="false" ht="15" hidden="false" customHeight="false" outlineLevel="0" collapsed="false">
      <c r="A282" s="32" t="s">
        <v>418</v>
      </c>
      <c r="B282" s="32" t="s">
        <v>491</v>
      </c>
      <c r="C282" s="32" t="s">
        <v>492</v>
      </c>
      <c r="D282" s="59" t="n">
        <v>793</v>
      </c>
      <c r="E282" s="59" t="n">
        <v>1283</v>
      </c>
      <c r="F282" s="68" t="n">
        <f aca="false">IF(E282="","",D282-E282)</f>
        <v>-490</v>
      </c>
      <c r="G282" s="59" t="n">
        <v>800</v>
      </c>
      <c r="H282" s="59" t="n">
        <v>1354</v>
      </c>
      <c r="I282" s="68" t="n">
        <f aca="false">IF(H282="","",G282-H282)</f>
        <v>-554</v>
      </c>
      <c r="J282" s="40" t="n">
        <f aca="false">IF(OR(D282="",D282+G282=0),"",D282/(D282+G282))</f>
        <v>0.497802887633396</v>
      </c>
      <c r="K282" s="40" t="n">
        <f aca="false">IF(E282="","",E282/(E282+H282))</f>
        <v>0.486537732271521</v>
      </c>
      <c r="L282" s="69" t="n">
        <f aca="false">IF(OR(K282="",J282=""),"",(J282-K282)*100)</f>
        <v>1.12651553618754</v>
      </c>
      <c r="M282" s="36" t="n">
        <v>3.11756991065829</v>
      </c>
      <c r="N282" s="36" t="n">
        <v>1.24618060279038</v>
      </c>
      <c r="O282" s="36" t="n">
        <f aca="false">SQRT(M282^2+N282^2)</f>
        <v>3.3574109433629</v>
      </c>
      <c r="P282" s="40" t="n">
        <f aca="false">IF(J282="","",MAX(0,J282-1.96*O282/100))</f>
        <v>0.431997633143483</v>
      </c>
      <c r="Q282" s="40" t="n">
        <f aca="false">IF(J282="","",MIN(1,J282+1.96*O282/100))</f>
        <v>0.563608142123309</v>
      </c>
      <c r="R282" s="32" t="str">
        <f aca="false">IF(L282="","",IF(ABS(L282)&lt;=O282,"Yes","No"))</f>
        <v>Yes</v>
      </c>
      <c r="S282" s="32" t="str">
        <f aca="false">IF(L282="","",IF(ABS(L282)&lt;=1.96*O282,"Yes","No"))</f>
        <v>Yes</v>
      </c>
      <c r="T282" s="59" t="n">
        <f aca="false">IF(D282="","",ROUND(SQRT(((D282+G282)*O282/100)^2+(J282*(D282+G282)*0.08345)^2),0))</f>
        <v>85</v>
      </c>
      <c r="U282" s="32"/>
    </row>
    <row r="283" customFormat="false" ht="15" hidden="false" customHeight="false" outlineLevel="0" collapsed="false">
      <c r="A283" s="32" t="s">
        <v>418</v>
      </c>
      <c r="B283" s="32" t="s">
        <v>491</v>
      </c>
      <c r="C283" s="32" t="s">
        <v>493</v>
      </c>
      <c r="D283" s="59" t="n">
        <v>674</v>
      </c>
      <c r="E283" s="59"/>
      <c r="F283" s="68" t="str">
        <f aca="false">IF(E283="","",D283-E283)</f>
        <v/>
      </c>
      <c r="G283" s="59" t="n">
        <v>610</v>
      </c>
      <c r="H283" s="59"/>
      <c r="I283" s="68" t="str">
        <f aca="false">IF(H283="","",G283-H283)</f>
        <v/>
      </c>
      <c r="J283" s="40" t="n">
        <f aca="false">IF(OR(D283="",D283+G283=0),"",D283/(D283+G283))</f>
        <v>0.524922118380062</v>
      </c>
      <c r="K283" s="40" t="str">
        <f aca="false">IF(E283="","",E283/(E283+H283))</f>
        <v/>
      </c>
      <c r="L283" s="69" t="str">
        <f aca="false">IF(OR(K283="",J283=""),"",(J283-K283)*100)</f>
        <v/>
      </c>
      <c r="M283" s="36" t="n">
        <v>3.11756991065829</v>
      </c>
      <c r="N283" s="36" t="n">
        <v>1.24618060279038</v>
      </c>
      <c r="O283" s="36" t="n">
        <f aca="false">SQRT(M283^2+N283^2)</f>
        <v>3.3574109433629</v>
      </c>
      <c r="P283" s="40" t="n">
        <f aca="false">IF(J283="","",MAX(0,J283-1.96*O283/100))</f>
        <v>0.45911686389015</v>
      </c>
      <c r="Q283" s="40" t="n">
        <f aca="false">IF(J283="","",MIN(1,J283+1.96*O283/100))</f>
        <v>0.590727372869975</v>
      </c>
      <c r="R283" s="32" t="str">
        <f aca="false">IF(L283="","",IF(ABS(L283)&lt;=O283,"Yes","No"))</f>
        <v/>
      </c>
      <c r="S283" s="32" t="str">
        <f aca="false">IF(L283="","",IF(ABS(L283)&lt;=1.96*O283,"Yes","No"))</f>
        <v/>
      </c>
      <c r="T283" s="59" t="n">
        <f aca="false">IF(D283="","",ROUND(SQRT(((D283+G283)*O283/100)^2+(J283*(D283+G283)*0.08345)^2),0))</f>
        <v>71</v>
      </c>
      <c r="U283" s="32" t="s">
        <v>787</v>
      </c>
    </row>
    <row r="284" customFormat="false" ht="15" hidden="false" customHeight="false" outlineLevel="0" collapsed="false">
      <c r="A284" s="32" t="s">
        <v>418</v>
      </c>
      <c r="B284" s="32" t="s">
        <v>491</v>
      </c>
      <c r="C284" s="32" t="s">
        <v>494</v>
      </c>
      <c r="D284" s="59" t="n">
        <v>802</v>
      </c>
      <c r="E284" s="59"/>
      <c r="F284" s="68" t="str">
        <f aca="false">IF(E284="","",D284-E284)</f>
        <v/>
      </c>
      <c r="G284" s="59" t="n">
        <v>659</v>
      </c>
      <c r="H284" s="59"/>
      <c r="I284" s="68" t="str">
        <f aca="false">IF(H284="","",G284-H284)</f>
        <v/>
      </c>
      <c r="J284" s="40" t="n">
        <f aca="false">IF(OR(D284="",D284+G284=0),"",D284/(D284+G284))</f>
        <v>0.548939082819986</v>
      </c>
      <c r="K284" s="40" t="str">
        <f aca="false">IF(E284="","",E284/(E284+H284))</f>
        <v/>
      </c>
      <c r="L284" s="69" t="str">
        <f aca="false">IF(OR(K284="",J284=""),"",(J284-K284)*100)</f>
        <v/>
      </c>
      <c r="M284" s="36" t="n">
        <v>3.11756991065829</v>
      </c>
      <c r="N284" s="36" t="n">
        <v>1.24618060279038</v>
      </c>
      <c r="O284" s="36" t="n">
        <f aca="false">SQRT(M284^2+N284^2)</f>
        <v>3.3574109433629</v>
      </c>
      <c r="P284" s="40" t="n">
        <f aca="false">IF(J284="","",MAX(0,J284-1.96*O284/100))</f>
        <v>0.483133828330074</v>
      </c>
      <c r="Q284" s="40" t="n">
        <f aca="false">IF(J284="","",MIN(1,J284+1.96*O284/100))</f>
        <v>0.614744337309899</v>
      </c>
      <c r="R284" s="32" t="str">
        <f aca="false">IF(L284="","",IF(ABS(L284)&lt;=O284,"Yes","No"))</f>
        <v/>
      </c>
      <c r="S284" s="32" t="str">
        <f aca="false">IF(L284="","",IF(ABS(L284)&lt;=1.96*O284,"Yes","No"))</f>
        <v/>
      </c>
      <c r="T284" s="59" t="n">
        <f aca="false">IF(D284="","",ROUND(SQRT(((D284+G284)*O284/100)^2+(J284*(D284+G284)*0.08345)^2),0))</f>
        <v>83</v>
      </c>
      <c r="U284" s="32" t="s">
        <v>787</v>
      </c>
    </row>
    <row r="285" customFormat="false" ht="15" hidden="false" customHeight="false" outlineLevel="0" collapsed="false">
      <c r="A285" s="32" t="s">
        <v>418</v>
      </c>
      <c r="B285" s="32" t="s">
        <v>491</v>
      </c>
      <c r="C285" s="32" t="s">
        <v>495</v>
      </c>
      <c r="D285" s="59" t="n">
        <v>742</v>
      </c>
      <c r="E285" s="59"/>
      <c r="F285" s="68" t="str">
        <f aca="false">IF(E285="","",D285-E285)</f>
        <v/>
      </c>
      <c r="G285" s="59" t="n">
        <v>655</v>
      </c>
      <c r="H285" s="59"/>
      <c r="I285" s="68" t="str">
        <f aca="false">IF(H285="","",G285-H285)</f>
        <v/>
      </c>
      <c r="J285" s="40" t="n">
        <f aca="false">IF(OR(D285="",D285+G285=0),"",D285/(D285+G285))</f>
        <v>0.531138153185397</v>
      </c>
      <c r="K285" s="40" t="str">
        <f aca="false">IF(E285="","",E285/(E285+H285))</f>
        <v/>
      </c>
      <c r="L285" s="69" t="str">
        <f aca="false">IF(OR(K285="",J285=""),"",(J285-K285)*100)</f>
        <v/>
      </c>
      <c r="M285" s="36" t="n">
        <v>3.11756991065829</v>
      </c>
      <c r="N285" s="36" t="n">
        <v>1.24618060279038</v>
      </c>
      <c r="O285" s="36" t="n">
        <f aca="false">SQRT(M285^2+N285^2)</f>
        <v>3.3574109433629</v>
      </c>
      <c r="P285" s="40" t="n">
        <f aca="false">IF(J285="","",MAX(0,J285-1.96*O285/100))</f>
        <v>0.465332898695485</v>
      </c>
      <c r="Q285" s="40" t="n">
        <f aca="false">IF(J285="","",MIN(1,J285+1.96*O285/100))</f>
        <v>0.59694340767531</v>
      </c>
      <c r="R285" s="32" t="str">
        <f aca="false">IF(L285="","",IF(ABS(L285)&lt;=O285,"Yes","No"))</f>
        <v/>
      </c>
      <c r="S285" s="32" t="str">
        <f aca="false">IF(L285="","",IF(ABS(L285)&lt;=1.96*O285,"Yes","No"))</f>
        <v/>
      </c>
      <c r="T285" s="59" t="n">
        <f aca="false">IF(D285="","",ROUND(SQRT(((D285+G285)*O285/100)^2+(J285*(D285+G285)*0.08345)^2),0))</f>
        <v>78</v>
      </c>
      <c r="U285" s="32" t="s">
        <v>787</v>
      </c>
    </row>
    <row r="286" customFormat="false" ht="15" hidden="false" customHeight="false" outlineLevel="0" collapsed="false">
      <c r="A286" s="32" t="s">
        <v>418</v>
      </c>
      <c r="B286" s="32" t="s">
        <v>491</v>
      </c>
      <c r="C286" s="32" t="s">
        <v>496</v>
      </c>
      <c r="D286" s="59" t="n">
        <v>1039</v>
      </c>
      <c r="E286" s="59" t="n">
        <v>977</v>
      </c>
      <c r="F286" s="68" t="n">
        <f aca="false">IF(E286="","",D286-E286)</f>
        <v>62</v>
      </c>
      <c r="G286" s="59" t="n">
        <v>849</v>
      </c>
      <c r="H286" s="59" t="n">
        <v>859</v>
      </c>
      <c r="I286" s="68" t="n">
        <f aca="false">IF(H286="","",G286-H286)</f>
        <v>-10</v>
      </c>
      <c r="J286" s="40" t="n">
        <f aca="false">IF(OR(D286="",D286+G286=0),"",D286/(D286+G286))</f>
        <v>0.550317796610169</v>
      </c>
      <c r="K286" s="40" t="n">
        <f aca="false">IF(E286="","",E286/(E286+H286))</f>
        <v>0.532135076252723</v>
      </c>
      <c r="L286" s="69" t="n">
        <f aca="false">IF(OR(K286="",J286=""),"",(J286-K286)*100)</f>
        <v>1.81827203574462</v>
      </c>
      <c r="M286" s="36" t="n">
        <v>3.11756991065829</v>
      </c>
      <c r="N286" s="36" t="n">
        <v>1.24618060279038</v>
      </c>
      <c r="O286" s="36" t="n">
        <f aca="false">SQRT(M286^2+N286^2)</f>
        <v>3.3574109433629</v>
      </c>
      <c r="P286" s="40" t="n">
        <f aca="false">IF(J286="","",MAX(0,J286-1.96*O286/100))</f>
        <v>0.484512542120257</v>
      </c>
      <c r="Q286" s="40" t="n">
        <f aca="false">IF(J286="","",MIN(1,J286+1.96*O286/100))</f>
        <v>0.616123051100082</v>
      </c>
      <c r="R286" s="32" t="str">
        <f aca="false">IF(L286="","",IF(ABS(L286)&lt;=O286,"Yes","No"))</f>
        <v>Yes</v>
      </c>
      <c r="S286" s="32" t="str">
        <f aca="false">IF(L286="","",IF(ABS(L286)&lt;=1.96*O286,"Yes","No"))</f>
        <v>Yes</v>
      </c>
      <c r="T286" s="59" t="n">
        <f aca="false">IF(D286="","",ROUND(SQRT(((D286+G286)*O286/100)^2+(J286*(D286+G286)*0.08345)^2),0))</f>
        <v>107</v>
      </c>
      <c r="U286" s="32"/>
    </row>
    <row r="287" customFormat="false" ht="15" hidden="false" customHeight="false" outlineLevel="0" collapsed="false">
      <c r="A287" s="32" t="s">
        <v>418</v>
      </c>
      <c r="B287" s="32" t="s">
        <v>491</v>
      </c>
      <c r="C287" s="32" t="s">
        <v>497</v>
      </c>
      <c r="D287" s="59" t="n">
        <v>811</v>
      </c>
      <c r="E287" s="59"/>
      <c r="F287" s="68" t="str">
        <f aca="false">IF(E287="","",D287-E287)</f>
        <v/>
      </c>
      <c r="G287" s="59" t="n">
        <v>724</v>
      </c>
      <c r="H287" s="59"/>
      <c r="I287" s="68" t="str">
        <f aca="false">IF(H287="","",G287-H287)</f>
        <v/>
      </c>
      <c r="J287" s="40" t="n">
        <f aca="false">IF(OR(D287="",D287+G287=0),"",D287/(D287+G287))</f>
        <v>0.528338762214984</v>
      </c>
      <c r="K287" s="40" t="str">
        <f aca="false">IF(E287="","",E287/(E287+H287))</f>
        <v/>
      </c>
      <c r="L287" s="69" t="str">
        <f aca="false">IF(OR(K287="",J287=""),"",(J287-K287)*100)</f>
        <v/>
      </c>
      <c r="M287" s="36" t="n">
        <v>3.11756991065829</v>
      </c>
      <c r="N287" s="36" t="n">
        <v>1.24618060279038</v>
      </c>
      <c r="O287" s="36" t="n">
        <f aca="false">SQRT(M287^2+N287^2)</f>
        <v>3.3574109433629</v>
      </c>
      <c r="P287" s="40" t="n">
        <f aca="false">IF(J287="","",MAX(0,J287-1.96*O287/100))</f>
        <v>0.462533507725071</v>
      </c>
      <c r="Q287" s="40" t="n">
        <f aca="false">IF(J287="","",MIN(1,J287+1.96*O287/100))</f>
        <v>0.594144016704897</v>
      </c>
      <c r="R287" s="32" t="str">
        <f aca="false">IF(L287="","",IF(ABS(L287)&lt;=O287,"Yes","No"))</f>
        <v/>
      </c>
      <c r="S287" s="32" t="str">
        <f aca="false">IF(L287="","",IF(ABS(L287)&lt;=1.96*O287,"Yes","No"))</f>
        <v/>
      </c>
      <c r="T287" s="59" t="n">
        <f aca="false">IF(D287="","",ROUND(SQRT(((D287+G287)*O287/100)^2+(J287*(D287+G287)*0.08345)^2),0))</f>
        <v>85</v>
      </c>
      <c r="U287" s="32" t="s">
        <v>787</v>
      </c>
    </row>
    <row r="288" customFormat="false" ht="15" hidden="false" customHeight="false" outlineLevel="0" collapsed="false">
      <c r="A288" s="32" t="s">
        <v>418</v>
      </c>
      <c r="B288" s="32" t="s">
        <v>491</v>
      </c>
      <c r="C288" s="32" t="s">
        <v>498</v>
      </c>
      <c r="D288" s="59" t="n">
        <v>740</v>
      </c>
      <c r="E288" s="59"/>
      <c r="F288" s="68" t="str">
        <f aca="false">IF(E288="","",D288-E288)</f>
        <v/>
      </c>
      <c r="G288" s="59" t="n">
        <v>664</v>
      </c>
      <c r="H288" s="59"/>
      <c r="I288" s="68" t="str">
        <f aca="false">IF(H288="","",G288-H288)</f>
        <v/>
      </c>
      <c r="J288" s="40" t="n">
        <f aca="false">IF(OR(D288="",D288+G288=0),"",D288/(D288+G288))</f>
        <v>0.527065527065527</v>
      </c>
      <c r="K288" s="40" t="str">
        <f aca="false">IF(E288="","",E288/(E288+H288))</f>
        <v/>
      </c>
      <c r="L288" s="69" t="str">
        <f aca="false">IF(OR(K288="",J288=""),"",(J288-K288)*100)</f>
        <v/>
      </c>
      <c r="M288" s="36" t="n">
        <v>3.11756991065829</v>
      </c>
      <c r="N288" s="36" t="n">
        <v>1.24618060279038</v>
      </c>
      <c r="O288" s="36" t="n">
        <f aca="false">SQRT(M288^2+N288^2)</f>
        <v>3.3574109433629</v>
      </c>
      <c r="P288" s="40" t="n">
        <f aca="false">IF(J288="","",MAX(0,J288-1.96*O288/100))</f>
        <v>0.461260272575614</v>
      </c>
      <c r="Q288" s="40" t="n">
        <f aca="false">IF(J288="","",MIN(1,J288+1.96*O288/100))</f>
        <v>0.59287078155544</v>
      </c>
      <c r="R288" s="32" t="str">
        <f aca="false">IF(L288="","",IF(ABS(L288)&lt;=O288,"Yes","No"))</f>
        <v/>
      </c>
      <c r="S288" s="32" t="str">
        <f aca="false">IF(L288="","",IF(ABS(L288)&lt;=1.96*O288,"Yes","No"))</f>
        <v/>
      </c>
      <c r="T288" s="59" t="n">
        <f aca="false">IF(D288="","",ROUND(SQRT(((D288+G288)*O288/100)^2+(J288*(D288+G288)*0.08345)^2),0))</f>
        <v>78</v>
      </c>
      <c r="U288" s="32" t="s">
        <v>787</v>
      </c>
    </row>
    <row r="289" customFormat="false" ht="15" hidden="false" customHeight="false" outlineLevel="0" collapsed="false">
      <c r="A289" s="32" t="s">
        <v>418</v>
      </c>
      <c r="B289" s="32" t="s">
        <v>499</v>
      </c>
      <c r="C289" s="32" t="s">
        <v>499</v>
      </c>
      <c r="D289" s="59" t="n">
        <v>737</v>
      </c>
      <c r="E289" s="59" t="n">
        <v>768</v>
      </c>
      <c r="F289" s="68" t="n">
        <f aca="false">IF(E289="","",D289-E289)</f>
        <v>-31</v>
      </c>
      <c r="G289" s="59" t="n">
        <v>426</v>
      </c>
      <c r="H289" s="59" t="n">
        <v>460</v>
      </c>
      <c r="I289" s="68" t="n">
        <f aca="false">IF(H289="","",G289-H289)</f>
        <v>-34</v>
      </c>
      <c r="J289" s="40" t="n">
        <f aca="false">IF(OR(D289="",D289+G289=0),"",D289/(D289+G289))</f>
        <v>0.633705932932072</v>
      </c>
      <c r="K289" s="40" t="n">
        <f aca="false">IF(E289="","",E289/(E289+H289))</f>
        <v>0.625407166123778</v>
      </c>
      <c r="L289" s="69" t="n">
        <f aca="false">IF(OR(K289="",J289=""),"",(J289-K289)*100)</f>
        <v>0.829876680829378</v>
      </c>
      <c r="M289" s="36" t="n">
        <v>3.11756991065829</v>
      </c>
      <c r="N289" s="36" t="n">
        <v>1.24618060279038</v>
      </c>
      <c r="O289" s="36" t="n">
        <f aca="false">SQRT(M289^2+N289^2)</f>
        <v>3.3574109433629</v>
      </c>
      <c r="P289" s="40" t="n">
        <f aca="false">IF(J289="","",MAX(0,J289-1.96*O289/100))</f>
        <v>0.567900678442159</v>
      </c>
      <c r="Q289" s="40" t="n">
        <f aca="false">IF(J289="","",MIN(1,J289+1.96*O289/100))</f>
        <v>0.699511187421985</v>
      </c>
      <c r="R289" s="32" t="str">
        <f aca="false">IF(L289="","",IF(ABS(L289)&lt;=O289,"Yes","No"))</f>
        <v>Yes</v>
      </c>
      <c r="S289" s="32" t="str">
        <f aca="false">IF(L289="","",IF(ABS(L289)&lt;=1.96*O289,"Yes","No"))</f>
        <v>Yes</v>
      </c>
      <c r="T289" s="59" t="n">
        <f aca="false">IF(D289="","",ROUND(SQRT(((D289+G289)*O289/100)^2+(J289*(D289+G289)*0.08345)^2),0))</f>
        <v>73</v>
      </c>
      <c r="U289" s="32"/>
    </row>
    <row r="290" customFormat="false" ht="15" hidden="false" customHeight="false" outlineLevel="0" collapsed="false">
      <c r="A290" s="32" t="s">
        <v>418</v>
      </c>
      <c r="B290" s="32" t="s">
        <v>500</v>
      </c>
      <c r="C290" s="32" t="s">
        <v>500</v>
      </c>
      <c r="D290" s="59" t="n">
        <v>126</v>
      </c>
      <c r="E290" s="59" t="n">
        <v>101</v>
      </c>
      <c r="F290" s="68" t="n">
        <f aca="false">IF(E290="","",D290-E290)</f>
        <v>25</v>
      </c>
      <c r="G290" s="59" t="n">
        <v>76</v>
      </c>
      <c r="H290" s="59" t="n">
        <v>100</v>
      </c>
      <c r="I290" s="68" t="n">
        <f aca="false">IF(H290="","",G290-H290)</f>
        <v>-24</v>
      </c>
      <c r="J290" s="40" t="n">
        <f aca="false">IF(OR(D290="",D290+G290=0),"",D290/(D290+G290))</f>
        <v>0.623762376237624</v>
      </c>
      <c r="K290" s="40" t="n">
        <f aca="false">IF(E290="","",E290/(E290+H290))</f>
        <v>0.502487562189055</v>
      </c>
      <c r="L290" s="69" t="n">
        <f aca="false">IF(OR(K290="",J290=""),"",(J290-K290)*100)</f>
        <v>12.1274814048569</v>
      </c>
      <c r="M290" s="36" t="n">
        <v>6.15799736191833</v>
      </c>
      <c r="N290" s="36" t="n">
        <v>1.24618060279038</v>
      </c>
      <c r="O290" s="36" t="n">
        <f aca="false">SQRT(M290^2+N290^2)</f>
        <v>6.28282560669673</v>
      </c>
      <c r="P290" s="40" t="n">
        <f aca="false">IF(J290="","",MAX(0,J290-1.96*O290/100))</f>
        <v>0.500618994346368</v>
      </c>
      <c r="Q290" s="40" t="n">
        <f aca="false">IF(J290="","",MIN(1,J290+1.96*O290/100))</f>
        <v>0.74690575812888</v>
      </c>
      <c r="R290" s="32" t="str">
        <f aca="false">IF(L290="","",IF(ABS(L290)&lt;=O290,"Yes","No"))</f>
        <v>No</v>
      </c>
      <c r="S290" s="32" t="str">
        <f aca="false">IF(L290="","",IF(ABS(L290)&lt;=1.96*O290,"Yes","No"))</f>
        <v>Yes</v>
      </c>
      <c r="T290" s="59" t="n">
        <f aca="false">IF(D290="","",ROUND(SQRT(((D290+G290)*O290/100)^2+(J290*(D290+G290)*0.15591)^2),0))</f>
        <v>23</v>
      </c>
      <c r="U290" s="32"/>
    </row>
    <row r="291" customFormat="false" ht="15" hidden="false" customHeight="false" outlineLevel="0" collapsed="false">
      <c r="A291" s="32" t="s">
        <v>418</v>
      </c>
      <c r="B291" s="32" t="s">
        <v>325</v>
      </c>
      <c r="C291" s="32" t="s">
        <v>501</v>
      </c>
      <c r="D291" s="59" t="n">
        <v>909</v>
      </c>
      <c r="E291" s="59" t="n">
        <v>921</v>
      </c>
      <c r="F291" s="68" t="n">
        <f aca="false">IF(E291="","",D291-E291)</f>
        <v>-12</v>
      </c>
      <c r="G291" s="59" t="n">
        <v>741</v>
      </c>
      <c r="H291" s="59" t="n">
        <v>722</v>
      </c>
      <c r="I291" s="68" t="n">
        <f aca="false">IF(H291="","",G291-H291)</f>
        <v>19</v>
      </c>
      <c r="J291" s="40" t="n">
        <f aca="false">IF(OR(D291="",D291+G291=0),"",D291/(D291+G291))</f>
        <v>0.550909090909091</v>
      </c>
      <c r="K291" s="40" t="n">
        <f aca="false">IF(E291="","",E291/(E291+H291))</f>
        <v>0.560559951308582</v>
      </c>
      <c r="L291" s="69" t="n">
        <f aca="false">IF(OR(K291="",J291=""),"",(J291-K291)*100)</f>
        <v>-0.965086039949092</v>
      </c>
      <c r="M291" s="36" t="n">
        <v>3.11756991065829</v>
      </c>
      <c r="N291" s="36" t="n">
        <v>1.24618060279038</v>
      </c>
      <c r="O291" s="36" t="n">
        <f aca="false">SQRT(M291^2+N291^2)</f>
        <v>3.3574109433629</v>
      </c>
      <c r="P291" s="40" t="n">
        <f aca="false">IF(J291="","",MAX(0,J291-1.96*O291/100))</f>
        <v>0.485103836419178</v>
      </c>
      <c r="Q291" s="40" t="n">
        <f aca="false">IF(J291="","",MIN(1,J291+1.96*O291/100))</f>
        <v>0.616714345399004</v>
      </c>
      <c r="R291" s="32" t="str">
        <f aca="false">IF(L291="","",IF(ABS(L291)&lt;=O291,"Yes","No"))</f>
        <v>Yes</v>
      </c>
      <c r="S291" s="32" t="str">
        <f aca="false">IF(L291="","",IF(ABS(L291)&lt;=1.96*O291,"Yes","No"))</f>
        <v>Yes</v>
      </c>
      <c r="T291" s="59" t="n">
        <f aca="false">IF(D291="","",ROUND(SQRT(((D291+G291)*O291/100)^2+(J291*(D291+G291)*0.08345)^2),0))</f>
        <v>94</v>
      </c>
      <c r="U291" s="32"/>
    </row>
    <row r="292" customFormat="false" ht="15" hidden="false" customHeight="false" outlineLevel="0" collapsed="false">
      <c r="A292" s="32" t="s">
        <v>418</v>
      </c>
      <c r="B292" s="32" t="s">
        <v>325</v>
      </c>
      <c r="C292" s="32" t="s">
        <v>502</v>
      </c>
      <c r="D292" s="59" t="n">
        <v>937</v>
      </c>
      <c r="E292" s="59" t="n">
        <v>880</v>
      </c>
      <c r="F292" s="68" t="n">
        <f aca="false">IF(E292="","",D292-E292)</f>
        <v>57</v>
      </c>
      <c r="G292" s="59" t="n">
        <v>764</v>
      </c>
      <c r="H292" s="59" t="n">
        <v>792</v>
      </c>
      <c r="I292" s="68" t="n">
        <f aca="false">IF(H292="","",G292-H292)</f>
        <v>-28</v>
      </c>
      <c r="J292" s="40" t="n">
        <f aca="false">IF(OR(D292="",D292+G292=0),"",D292/(D292+G292))</f>
        <v>0.550852439741329</v>
      </c>
      <c r="K292" s="40" t="n">
        <f aca="false">IF(E292="","",E292/(E292+H292))</f>
        <v>0.526315789473684</v>
      </c>
      <c r="L292" s="69" t="n">
        <f aca="false">IF(OR(K292="",J292=""),"",(J292-K292)*100)</f>
        <v>2.45366502676444</v>
      </c>
      <c r="M292" s="36" t="n">
        <v>3.11756991065829</v>
      </c>
      <c r="N292" s="36" t="n">
        <v>1.24618060279038</v>
      </c>
      <c r="O292" s="36" t="n">
        <f aca="false">SQRT(M292^2+N292^2)</f>
        <v>3.3574109433629</v>
      </c>
      <c r="P292" s="40" t="n">
        <f aca="false">IF(J292="","",MAX(0,J292-1.96*O292/100))</f>
        <v>0.485047185251416</v>
      </c>
      <c r="Q292" s="40" t="n">
        <f aca="false">IF(J292="","",MIN(1,J292+1.96*O292/100))</f>
        <v>0.616657694231241</v>
      </c>
      <c r="R292" s="32" t="str">
        <f aca="false">IF(L292="","",IF(ABS(L292)&lt;=O292,"Yes","No"))</f>
        <v>Yes</v>
      </c>
      <c r="S292" s="32" t="str">
        <f aca="false">IF(L292="","",IF(ABS(L292)&lt;=1.96*O292,"Yes","No"))</f>
        <v>Yes</v>
      </c>
      <c r="T292" s="59" t="n">
        <f aca="false">IF(D292="","",ROUND(SQRT(((D292+G292)*O292/100)^2+(J292*(D292+G292)*0.08345)^2),0))</f>
        <v>97</v>
      </c>
      <c r="U292" s="32"/>
    </row>
    <row r="293" customFormat="false" ht="15" hidden="false" customHeight="false" outlineLevel="0" collapsed="false">
      <c r="A293" s="32" t="s">
        <v>418</v>
      </c>
      <c r="B293" s="32" t="s">
        <v>325</v>
      </c>
      <c r="C293" s="32" t="s">
        <v>503</v>
      </c>
      <c r="D293" s="59" t="n">
        <v>423</v>
      </c>
      <c r="E293" s="59" t="n">
        <v>433</v>
      </c>
      <c r="F293" s="68" t="n">
        <f aca="false">IF(E293="","",D293-E293)</f>
        <v>-10</v>
      </c>
      <c r="G293" s="59" t="n">
        <v>425</v>
      </c>
      <c r="H293" s="59" t="n">
        <v>414</v>
      </c>
      <c r="I293" s="68" t="n">
        <f aca="false">IF(H293="","",G293-H293)</f>
        <v>11</v>
      </c>
      <c r="J293" s="40" t="n">
        <f aca="false">IF(OR(D293="",D293+G293=0),"",D293/(D293+G293))</f>
        <v>0.498820754716981</v>
      </c>
      <c r="K293" s="40" t="n">
        <f aca="false">IF(E293="","",E293/(E293+H293))</f>
        <v>0.511216056670602</v>
      </c>
      <c r="L293" s="69" t="n">
        <f aca="false">IF(OR(K293="",J293=""),"",(J293-K293)*100)</f>
        <v>-1.2395301953621</v>
      </c>
      <c r="M293" s="36" t="n">
        <v>3.92685804996875</v>
      </c>
      <c r="N293" s="36" t="n">
        <v>1.24618060279038</v>
      </c>
      <c r="O293" s="36" t="n">
        <f aca="false">SQRT(M293^2+N293^2)</f>
        <v>4.11985196813858</v>
      </c>
      <c r="P293" s="40" t="n">
        <f aca="false">IF(J293="","",MAX(0,J293-1.96*O293/100))</f>
        <v>0.418071656141465</v>
      </c>
      <c r="Q293" s="40" t="n">
        <f aca="false">IF(J293="","",MIN(1,J293+1.96*O293/100))</f>
        <v>0.579569853292497</v>
      </c>
      <c r="R293" s="32" t="str">
        <f aca="false">IF(L293="","",IF(ABS(L293)&lt;=O293,"Yes","No"))</f>
        <v>Yes</v>
      </c>
      <c r="S293" s="32" t="str">
        <f aca="false">IF(L293="","",IF(ABS(L293)&lt;=1.96*O293,"Yes","No"))</f>
        <v>Yes</v>
      </c>
      <c r="T293" s="59" t="n">
        <f aca="false">IF(D293="","",ROUND(SQRT(((D293+G293)*O293/100)^2+(J293*(D293+G293)*0.09175)^2),0))</f>
        <v>52</v>
      </c>
      <c r="U293" s="32"/>
    </row>
    <row r="294" customFormat="false" ht="15" hidden="false" customHeight="false" outlineLevel="0" collapsed="false">
      <c r="A294" s="32" t="s">
        <v>418</v>
      </c>
      <c r="B294" s="32" t="s">
        <v>325</v>
      </c>
      <c r="C294" s="32" t="s">
        <v>504</v>
      </c>
      <c r="D294" s="59" t="n">
        <v>701</v>
      </c>
      <c r="E294" s="59" t="n">
        <v>734</v>
      </c>
      <c r="F294" s="68" t="n">
        <f aca="false">IF(E294="","",D294-E294)</f>
        <v>-33</v>
      </c>
      <c r="G294" s="59" t="n">
        <v>717</v>
      </c>
      <c r="H294" s="59" t="n">
        <v>699</v>
      </c>
      <c r="I294" s="68" t="n">
        <f aca="false">IF(H294="","",G294-H294)</f>
        <v>18</v>
      </c>
      <c r="J294" s="40" t="n">
        <f aca="false">IF(OR(D294="",D294+G294=0),"",D294/(D294+G294))</f>
        <v>0.494358251057828</v>
      </c>
      <c r="K294" s="40" t="n">
        <f aca="false">IF(E294="","",E294/(E294+H294))</f>
        <v>0.512212142358688</v>
      </c>
      <c r="L294" s="69" t="n">
        <f aca="false">IF(OR(K294="",J294=""),"",(J294-K294)*100)</f>
        <v>-1.78538913008601</v>
      </c>
      <c r="M294" s="36" t="n">
        <v>3.11756991065829</v>
      </c>
      <c r="N294" s="36" t="n">
        <v>1.24618060279038</v>
      </c>
      <c r="O294" s="36" t="n">
        <f aca="false">SQRT(M294^2+N294^2)</f>
        <v>3.3574109433629</v>
      </c>
      <c r="P294" s="40" t="n">
        <f aca="false">IF(J294="","",MAX(0,J294-1.96*O294/100))</f>
        <v>0.428552996567915</v>
      </c>
      <c r="Q294" s="40" t="n">
        <f aca="false">IF(J294="","",MIN(1,J294+1.96*O294/100))</f>
        <v>0.560163505547741</v>
      </c>
      <c r="R294" s="32" t="str">
        <f aca="false">IF(L294="","",IF(ABS(L294)&lt;=O294,"Yes","No"))</f>
        <v>Yes</v>
      </c>
      <c r="S294" s="32" t="str">
        <f aca="false">IF(L294="","",IF(ABS(L294)&lt;=1.96*O294,"Yes","No"))</f>
        <v>Yes</v>
      </c>
      <c r="T294" s="59" t="n">
        <f aca="false">IF(D294="","",ROUND(SQRT(((D294+G294)*O294/100)^2+(J294*(D294+G294)*0.08345)^2),0))</f>
        <v>75</v>
      </c>
      <c r="U294" s="32"/>
    </row>
    <row r="295" customFormat="false" ht="15" hidden="false" customHeight="false" outlineLevel="0" collapsed="false">
      <c r="A295" s="32" t="s">
        <v>418</v>
      </c>
      <c r="B295" s="32" t="s">
        <v>325</v>
      </c>
      <c r="C295" s="32" t="s">
        <v>505</v>
      </c>
      <c r="D295" s="59" t="n">
        <v>754</v>
      </c>
      <c r="E295" s="59" t="n">
        <v>751</v>
      </c>
      <c r="F295" s="68" t="n">
        <f aca="false">IF(E295="","",D295-E295)</f>
        <v>3</v>
      </c>
      <c r="G295" s="59" t="n">
        <v>608</v>
      </c>
      <c r="H295" s="59" t="n">
        <v>608</v>
      </c>
      <c r="I295" s="68" t="n">
        <f aca="false">IF(H295="","",G295-H295)</f>
        <v>0</v>
      </c>
      <c r="J295" s="40" t="n">
        <f aca="false">IF(OR(D295="",D295+G295=0),"",D295/(D295+G295))</f>
        <v>0.55359765051395</v>
      </c>
      <c r="K295" s="40" t="n">
        <f aca="false">IF(E295="","",E295/(E295+H295))</f>
        <v>0.552612214863871</v>
      </c>
      <c r="L295" s="69" t="n">
        <f aca="false">IF(OR(K295="",J295=""),"",(J295-K295)*100)</f>
        <v>0.098543565007958</v>
      </c>
      <c r="M295" s="36" t="n">
        <v>3.11756991065829</v>
      </c>
      <c r="N295" s="36" t="n">
        <v>1.24618060279038</v>
      </c>
      <c r="O295" s="36" t="n">
        <f aca="false">SQRT(M295^2+N295^2)</f>
        <v>3.3574109433629</v>
      </c>
      <c r="P295" s="40" t="n">
        <f aca="false">IF(J295="","",MAX(0,J295-1.96*O295/100))</f>
        <v>0.487792396024037</v>
      </c>
      <c r="Q295" s="40" t="n">
        <f aca="false">IF(J295="","",MIN(1,J295+1.96*O295/100))</f>
        <v>0.619402905003863</v>
      </c>
      <c r="R295" s="32" t="str">
        <f aca="false">IF(L295="","",IF(ABS(L295)&lt;=O295,"Yes","No"))</f>
        <v>Yes</v>
      </c>
      <c r="S295" s="32" t="str">
        <f aca="false">IF(L295="","",IF(ABS(L295)&lt;=1.96*O295,"Yes","No"))</f>
        <v>Yes</v>
      </c>
      <c r="T295" s="59" t="n">
        <f aca="false">IF(D295="","",ROUND(SQRT(((D295+G295)*O295/100)^2+(J295*(D295+G295)*0.08345)^2),0))</f>
        <v>78</v>
      </c>
      <c r="U295" s="32"/>
    </row>
    <row r="296" customFormat="false" ht="15" hidden="false" customHeight="false" outlineLevel="0" collapsed="false">
      <c r="A296" s="32" t="s">
        <v>418</v>
      </c>
      <c r="B296" s="32" t="s">
        <v>325</v>
      </c>
      <c r="C296" s="32" t="s">
        <v>506</v>
      </c>
      <c r="D296" s="59" t="n">
        <v>482</v>
      </c>
      <c r="E296" s="59" t="n">
        <v>515</v>
      </c>
      <c r="F296" s="68" t="n">
        <f aca="false">IF(E296="","",D296-E296)</f>
        <v>-33</v>
      </c>
      <c r="G296" s="59" t="n">
        <v>484</v>
      </c>
      <c r="H296" s="59" t="n">
        <v>464</v>
      </c>
      <c r="I296" s="68" t="n">
        <f aca="false">IF(H296="","",G296-H296)</f>
        <v>20</v>
      </c>
      <c r="J296" s="40" t="n">
        <f aca="false">IF(OR(D296="",D296+G296=0),"",D296/(D296+G296))</f>
        <v>0.498964803312629</v>
      </c>
      <c r="K296" s="40" t="n">
        <f aca="false">IF(E296="","",E296/(E296+H296))</f>
        <v>0.526046986721144</v>
      </c>
      <c r="L296" s="69" t="n">
        <f aca="false">IF(OR(K296="",J296=""),"",(J296-K296)*100)</f>
        <v>-2.70821834085147</v>
      </c>
      <c r="M296" s="36" t="n">
        <v>3.92685804996875</v>
      </c>
      <c r="N296" s="36" t="n">
        <v>1.24618060279038</v>
      </c>
      <c r="O296" s="36" t="n">
        <f aca="false">SQRT(M296^2+N296^2)</f>
        <v>4.11985196813858</v>
      </c>
      <c r="P296" s="40" t="n">
        <f aca="false">IF(J296="","",MAX(0,J296-1.96*O296/100))</f>
        <v>0.418215704737113</v>
      </c>
      <c r="Q296" s="40" t="n">
        <f aca="false">IF(J296="","",MIN(1,J296+1.96*O296/100))</f>
        <v>0.579713901888146</v>
      </c>
      <c r="R296" s="32" t="str">
        <f aca="false">IF(L296="","",IF(ABS(L296)&lt;=O296,"Yes","No"))</f>
        <v>Yes</v>
      </c>
      <c r="S296" s="32" t="str">
        <f aca="false">IF(L296="","",IF(ABS(L296)&lt;=1.96*O296,"Yes","No"))</f>
        <v>Yes</v>
      </c>
      <c r="T296" s="59" t="n">
        <f aca="false">IF(D296="","",ROUND(SQRT(((D296+G296)*O296/100)^2+(J296*(D296+G296)*0.09175)^2),0))</f>
        <v>59</v>
      </c>
      <c r="U296" s="32"/>
    </row>
    <row r="297" customFormat="false" ht="15" hidden="false" customHeight="false" outlineLevel="0" collapsed="false">
      <c r="A297" s="32" t="s">
        <v>418</v>
      </c>
      <c r="B297" s="32" t="s">
        <v>507</v>
      </c>
      <c r="C297" s="32" t="s">
        <v>508</v>
      </c>
      <c r="D297" s="59" t="n">
        <v>572</v>
      </c>
      <c r="E297" s="59" t="n">
        <v>554</v>
      </c>
      <c r="F297" s="68" t="n">
        <f aca="false">IF(E297="","",D297-E297)</f>
        <v>18</v>
      </c>
      <c r="G297" s="59" t="n">
        <v>497</v>
      </c>
      <c r="H297" s="59" t="n">
        <v>570</v>
      </c>
      <c r="I297" s="68" t="n">
        <f aca="false">IF(H297="","",G297-H297)</f>
        <v>-73</v>
      </c>
      <c r="J297" s="40" t="n">
        <f aca="false">IF(OR(D297="",D297+G297=0),"",D297/(D297+G297))</f>
        <v>0.535079513564079</v>
      </c>
      <c r="K297" s="40" t="n">
        <f aca="false">IF(E297="","",E297/(E297+H297))</f>
        <v>0.49288256227758</v>
      </c>
      <c r="L297" s="69" t="n">
        <f aca="false">IF(OR(K297="",J297=""),"",(J297-K297)*100)</f>
        <v>4.21969512864985</v>
      </c>
      <c r="M297" s="36" t="n">
        <v>3.92685804996875</v>
      </c>
      <c r="N297" s="36" t="n">
        <v>1.24618060279038</v>
      </c>
      <c r="O297" s="36" t="n">
        <f aca="false">SQRT(M297^2+N297^2)</f>
        <v>4.11985196813858</v>
      </c>
      <c r="P297" s="40" t="n">
        <f aca="false">IF(J297="","",MAX(0,J297-1.96*O297/100))</f>
        <v>0.454330414988562</v>
      </c>
      <c r="Q297" s="40" t="n">
        <f aca="false">IF(J297="","",MIN(1,J297+1.96*O297/100))</f>
        <v>0.615828612139595</v>
      </c>
      <c r="R297" s="32" t="str">
        <f aca="false">IF(L297="","",IF(ABS(L297)&lt;=O297,"Yes","No"))</f>
        <v>No</v>
      </c>
      <c r="S297" s="32" t="str">
        <f aca="false">IF(L297="","",IF(ABS(L297)&lt;=1.96*O297,"Yes","No"))</f>
        <v>Yes</v>
      </c>
      <c r="T297" s="59" t="n">
        <f aca="false">IF(D297="","",ROUND(SQRT(((D297+G297)*O297/100)^2+(J297*(D297+G297)*0.09175)^2),0))</f>
        <v>69</v>
      </c>
      <c r="U297" s="32"/>
    </row>
    <row r="298" customFormat="false" ht="15" hidden="false" customHeight="false" outlineLevel="0" collapsed="false">
      <c r="A298" s="32" t="s">
        <v>418</v>
      </c>
      <c r="B298" s="32" t="s">
        <v>507</v>
      </c>
      <c r="C298" s="32" t="s">
        <v>509</v>
      </c>
      <c r="D298" s="59" t="n">
        <v>505</v>
      </c>
      <c r="E298" s="59" t="n">
        <v>439</v>
      </c>
      <c r="F298" s="68" t="n">
        <f aca="false">IF(E298="","",D298-E298)</f>
        <v>66</v>
      </c>
      <c r="G298" s="59" t="n">
        <v>401</v>
      </c>
      <c r="H298" s="59" t="n">
        <v>426</v>
      </c>
      <c r="I298" s="68" t="n">
        <f aca="false">IF(H298="","",G298-H298)</f>
        <v>-25</v>
      </c>
      <c r="J298" s="40" t="n">
        <f aca="false">IF(OR(D298="",D298+G298=0),"",D298/(D298+G298))</f>
        <v>0.557395143487859</v>
      </c>
      <c r="K298" s="40" t="n">
        <f aca="false">IF(E298="","",E298/(E298+H298))</f>
        <v>0.507514450867052</v>
      </c>
      <c r="L298" s="69" t="n">
        <f aca="false">IF(OR(K298="",J298=""),"",(J298-K298)*100)</f>
        <v>4.98806926208066</v>
      </c>
      <c r="M298" s="36" t="n">
        <v>3.92685804996875</v>
      </c>
      <c r="N298" s="36" t="n">
        <v>1.24618060279038</v>
      </c>
      <c r="O298" s="36" t="n">
        <f aca="false">SQRT(M298^2+N298^2)</f>
        <v>4.11985196813858</v>
      </c>
      <c r="P298" s="40" t="n">
        <f aca="false">IF(J298="","",MAX(0,J298-1.96*O298/100))</f>
        <v>0.476646044912342</v>
      </c>
      <c r="Q298" s="40" t="n">
        <f aca="false">IF(J298="","",MIN(1,J298+1.96*O298/100))</f>
        <v>0.638144242063375</v>
      </c>
      <c r="R298" s="32" t="str">
        <f aca="false">IF(L298="","",IF(ABS(L298)&lt;=O298,"Yes","No"))</f>
        <v>No</v>
      </c>
      <c r="S298" s="32" t="str">
        <f aca="false">IF(L298="","",IF(ABS(L298)&lt;=1.96*O298,"Yes","No"))</f>
        <v>Yes</v>
      </c>
      <c r="T298" s="59" t="n">
        <f aca="false">IF(D298="","",ROUND(SQRT(((D298+G298)*O298/100)^2+(J298*(D298+G298)*0.09175)^2),0))</f>
        <v>59</v>
      </c>
      <c r="U298" s="32"/>
    </row>
    <row r="299" customFormat="false" ht="15" hidden="false" customHeight="false" outlineLevel="0" collapsed="false">
      <c r="A299" s="32" t="s">
        <v>418</v>
      </c>
      <c r="B299" s="32" t="s">
        <v>507</v>
      </c>
      <c r="C299" s="32" t="s">
        <v>510</v>
      </c>
      <c r="D299" s="59" t="n">
        <v>727</v>
      </c>
      <c r="E299" s="59" t="n">
        <v>653</v>
      </c>
      <c r="F299" s="68" t="n">
        <f aca="false">IF(E299="","",D299-E299)</f>
        <v>74</v>
      </c>
      <c r="G299" s="59" t="n">
        <v>605</v>
      </c>
      <c r="H299" s="59" t="n">
        <v>612</v>
      </c>
      <c r="I299" s="68" t="n">
        <f aca="false">IF(H299="","",G299-H299)</f>
        <v>-7</v>
      </c>
      <c r="J299" s="40" t="n">
        <f aca="false">IF(OR(D299="",D299+G299=0),"",D299/(D299+G299))</f>
        <v>0.545795795795796</v>
      </c>
      <c r="K299" s="40" t="n">
        <f aca="false">IF(E299="","",E299/(E299+H299))</f>
        <v>0.516205533596838</v>
      </c>
      <c r="L299" s="69" t="n">
        <f aca="false">IF(OR(K299="",J299=""),"",(J299-K299)*100)</f>
        <v>2.95902621989579</v>
      </c>
      <c r="M299" s="36" t="n">
        <v>3.11756991065829</v>
      </c>
      <c r="N299" s="36" t="n">
        <v>1.24618060279038</v>
      </c>
      <c r="O299" s="36" t="n">
        <f aca="false">SQRT(M299^2+N299^2)</f>
        <v>3.3574109433629</v>
      </c>
      <c r="P299" s="40" t="n">
        <f aca="false">IF(J299="","",MAX(0,J299-1.96*O299/100))</f>
        <v>0.479990541305883</v>
      </c>
      <c r="Q299" s="40" t="n">
        <f aca="false">IF(J299="","",MIN(1,J299+1.96*O299/100))</f>
        <v>0.611601050285709</v>
      </c>
      <c r="R299" s="32" t="str">
        <f aca="false">IF(L299="","",IF(ABS(L299)&lt;=O299,"Yes","No"))</f>
        <v>Yes</v>
      </c>
      <c r="S299" s="32" t="str">
        <f aca="false">IF(L299="","",IF(ABS(L299)&lt;=1.96*O299,"Yes","No"))</f>
        <v>Yes</v>
      </c>
      <c r="T299" s="59" t="n">
        <f aca="false">IF(D299="","",ROUND(SQRT(((D299+G299)*O299/100)^2+(J299*(D299+G299)*0.08345)^2),0))</f>
        <v>75</v>
      </c>
      <c r="U299" s="32"/>
    </row>
    <row r="300" customFormat="false" ht="15" hidden="false" customHeight="false" outlineLevel="0" collapsed="false">
      <c r="A300" s="32" t="s">
        <v>418</v>
      </c>
      <c r="B300" s="32" t="s">
        <v>511</v>
      </c>
      <c r="C300" s="32" t="s">
        <v>512</v>
      </c>
      <c r="D300" s="59" t="n">
        <v>528</v>
      </c>
      <c r="E300" s="59" t="n">
        <v>533</v>
      </c>
      <c r="F300" s="68" t="n">
        <f aca="false">IF(E300="","",D300-E300)</f>
        <v>-5</v>
      </c>
      <c r="G300" s="59" t="n">
        <v>1029</v>
      </c>
      <c r="H300" s="59" t="n">
        <v>1046</v>
      </c>
      <c r="I300" s="68" t="n">
        <f aca="false">IF(H300="","",G300-H300)</f>
        <v>-17</v>
      </c>
      <c r="J300" s="40" t="n">
        <f aca="false">IF(OR(D300="",D300+G300=0),"",D300/(D300+G300))</f>
        <v>0.339113680154143</v>
      </c>
      <c r="K300" s="40" t="n">
        <f aca="false">IF(E300="","",E300/(E300+H300))</f>
        <v>0.337555414819506</v>
      </c>
      <c r="L300" s="69" t="n">
        <f aca="false">IF(OR(K300="",J300=""),"",(J300-K300)*100)</f>
        <v>0.155826533463654</v>
      </c>
      <c r="M300" s="36" t="n">
        <v>3.11756991065829</v>
      </c>
      <c r="N300" s="36" t="n">
        <v>1.24618060279038</v>
      </c>
      <c r="O300" s="36" t="n">
        <f aca="false">SQRT(M300^2+N300^2)</f>
        <v>3.3574109433629</v>
      </c>
      <c r="P300" s="40" t="n">
        <f aca="false">IF(J300="","",MAX(0,J300-1.96*O300/100))</f>
        <v>0.27330842566423</v>
      </c>
      <c r="Q300" s="40" t="n">
        <f aca="false">IF(J300="","",MIN(1,J300+1.96*O300/100))</f>
        <v>0.404918934644055</v>
      </c>
      <c r="R300" s="32" t="str">
        <f aca="false">IF(L300="","",IF(ABS(L300)&lt;=O300,"Yes","No"))</f>
        <v>Yes</v>
      </c>
      <c r="S300" s="32" t="str">
        <f aca="false">IF(L300="","",IF(ABS(L300)&lt;=1.96*O300,"Yes","No"))</f>
        <v>Yes</v>
      </c>
      <c r="T300" s="59" t="n">
        <f aca="false">IF(D300="","",ROUND(SQRT(((D300+G300)*O300/100)^2+(J300*(D300+G300)*0.08345)^2),0))</f>
        <v>68</v>
      </c>
      <c r="U300" s="32"/>
    </row>
    <row r="301" customFormat="false" ht="15" hidden="false" customHeight="false" outlineLevel="0" collapsed="false">
      <c r="A301" s="32" t="s">
        <v>418</v>
      </c>
      <c r="B301" s="32" t="s">
        <v>511</v>
      </c>
      <c r="C301" s="32" t="s">
        <v>513</v>
      </c>
      <c r="D301" s="59" t="n">
        <v>647</v>
      </c>
      <c r="E301" s="59" t="n">
        <v>619</v>
      </c>
      <c r="F301" s="68" t="n">
        <f aca="false">IF(E301="","",D301-E301)</f>
        <v>28</v>
      </c>
      <c r="G301" s="59" t="n">
        <v>1195</v>
      </c>
      <c r="H301" s="59" t="n">
        <v>1176</v>
      </c>
      <c r="I301" s="68" t="n">
        <f aca="false">IF(H301="","",G301-H301)</f>
        <v>19</v>
      </c>
      <c r="J301" s="40" t="n">
        <f aca="false">IF(OR(D301="",D301+G301=0),"",D301/(D301+G301))</f>
        <v>0.351248642779587</v>
      </c>
      <c r="K301" s="40" t="n">
        <f aca="false">IF(E301="","",E301/(E301+H301))</f>
        <v>0.344846796657382</v>
      </c>
      <c r="L301" s="69" t="n">
        <f aca="false">IF(OR(K301="",J301=""),"",(J301-K301)*100)</f>
        <v>0.640184612220579</v>
      </c>
      <c r="M301" s="36" t="n">
        <v>3.11756991065829</v>
      </c>
      <c r="N301" s="36" t="n">
        <v>1.24618060279038</v>
      </c>
      <c r="O301" s="36" t="n">
        <f aca="false">SQRT(M301^2+N301^2)</f>
        <v>3.3574109433629</v>
      </c>
      <c r="P301" s="40" t="n">
        <f aca="false">IF(J301="","",MAX(0,J301-1.96*O301/100))</f>
        <v>0.285443388289675</v>
      </c>
      <c r="Q301" s="40" t="n">
        <f aca="false">IF(J301="","",MIN(1,J301+1.96*O301/100))</f>
        <v>0.4170538972695</v>
      </c>
      <c r="R301" s="32" t="str">
        <f aca="false">IF(L301="","",IF(ABS(L301)&lt;=O301,"Yes","No"))</f>
        <v>Yes</v>
      </c>
      <c r="S301" s="32" t="str">
        <f aca="false">IF(L301="","",IF(ABS(L301)&lt;=1.96*O301,"Yes","No"))</f>
        <v>Yes</v>
      </c>
      <c r="T301" s="59" t="n">
        <f aca="false">IF(D301="","",ROUND(SQRT(((D301+G301)*O301/100)^2+(J301*(D301+G301)*0.08345)^2),0))</f>
        <v>82</v>
      </c>
      <c r="U301" s="32"/>
    </row>
    <row r="302" customFormat="false" ht="15" hidden="false" customHeight="false" outlineLevel="0" collapsed="false">
      <c r="A302" s="32" t="s">
        <v>418</v>
      </c>
      <c r="B302" s="32" t="s">
        <v>511</v>
      </c>
      <c r="C302" s="32" t="s">
        <v>514</v>
      </c>
      <c r="D302" s="59" t="n">
        <v>219</v>
      </c>
      <c r="E302" s="59" t="n">
        <v>215</v>
      </c>
      <c r="F302" s="68" t="n">
        <f aca="false">IF(E302="","",D302-E302)</f>
        <v>4</v>
      </c>
      <c r="G302" s="59" t="n">
        <v>477</v>
      </c>
      <c r="H302" s="59" t="n">
        <v>479</v>
      </c>
      <c r="I302" s="68" t="n">
        <f aca="false">IF(H302="","",G302-H302)</f>
        <v>-2</v>
      </c>
      <c r="J302" s="40" t="n">
        <f aca="false">IF(OR(D302="",D302+G302=0),"",D302/(D302+G302))</f>
        <v>0.314655172413793</v>
      </c>
      <c r="K302" s="40" t="n">
        <f aca="false">IF(E302="","",E302/(E302+H302))</f>
        <v>0.309798270893372</v>
      </c>
      <c r="L302" s="69" t="n">
        <f aca="false">IF(OR(K302="",J302=""),"",(J302-K302)*100)</f>
        <v>0.485690152042134</v>
      </c>
      <c r="M302" s="36" t="n">
        <v>6.15799736191833</v>
      </c>
      <c r="N302" s="36" t="n">
        <v>1.24618060279038</v>
      </c>
      <c r="O302" s="36" t="n">
        <f aca="false">SQRT(M302^2+N302^2)</f>
        <v>6.28282560669673</v>
      </c>
      <c r="P302" s="40" t="n">
        <f aca="false">IF(J302="","",MAX(0,J302-1.96*O302/100))</f>
        <v>0.191511790522537</v>
      </c>
      <c r="Q302" s="40" t="n">
        <f aca="false">IF(J302="","",MIN(1,J302+1.96*O302/100))</f>
        <v>0.437798554305049</v>
      </c>
      <c r="R302" s="32" t="str">
        <f aca="false">IF(L302="","",IF(ABS(L302)&lt;=O302,"Yes","No"))</f>
        <v>Yes</v>
      </c>
      <c r="S302" s="32" t="str">
        <f aca="false">IF(L302="","",IF(ABS(L302)&lt;=1.96*O302,"Yes","No"))</f>
        <v>Yes</v>
      </c>
      <c r="T302" s="59" t="n">
        <f aca="false">IF(D302="","",ROUND(SQRT(((D302+G302)*O302/100)^2+(J302*(D302+G302)*0.15591)^2),0))</f>
        <v>55</v>
      </c>
      <c r="U302" s="32"/>
    </row>
    <row r="303" customFormat="false" ht="15" hidden="false" customHeight="false" outlineLevel="0" collapsed="false">
      <c r="A303" s="32" t="s">
        <v>418</v>
      </c>
      <c r="B303" s="32" t="s">
        <v>511</v>
      </c>
      <c r="C303" s="32" t="s">
        <v>515</v>
      </c>
      <c r="D303" s="59" t="n">
        <v>475</v>
      </c>
      <c r="E303" s="59" t="n">
        <v>459</v>
      </c>
      <c r="F303" s="68" t="n">
        <f aca="false">IF(E303="","",D303-E303)</f>
        <v>16</v>
      </c>
      <c r="G303" s="59" t="n">
        <v>913</v>
      </c>
      <c r="H303" s="59" t="n">
        <v>929</v>
      </c>
      <c r="I303" s="68" t="n">
        <f aca="false">IF(H303="","",G303-H303)</f>
        <v>-16</v>
      </c>
      <c r="J303" s="40" t="n">
        <f aca="false">IF(OR(D303="",D303+G303=0),"",D303/(D303+G303))</f>
        <v>0.342219020172911</v>
      </c>
      <c r="K303" s="40" t="n">
        <f aca="false">IF(E303="","",E303/(E303+H303))</f>
        <v>0.330691642651297</v>
      </c>
      <c r="L303" s="69" t="n">
        <f aca="false">IF(OR(K303="",J303=""),"",(J303-K303)*100)</f>
        <v>1.15273775216138</v>
      </c>
      <c r="M303" s="36" t="n">
        <v>3.11756991065829</v>
      </c>
      <c r="N303" s="36" t="n">
        <v>1.24618060279038</v>
      </c>
      <c r="O303" s="36" t="n">
        <f aca="false">SQRT(M303^2+N303^2)</f>
        <v>3.3574109433629</v>
      </c>
      <c r="P303" s="40" t="n">
        <f aca="false">IF(J303="","",MAX(0,J303-1.96*O303/100))</f>
        <v>0.276413765682998</v>
      </c>
      <c r="Q303" s="40" t="n">
        <f aca="false">IF(J303="","",MIN(1,J303+1.96*O303/100))</f>
        <v>0.408024274662823</v>
      </c>
      <c r="R303" s="32" t="str">
        <f aca="false">IF(L303="","",IF(ABS(L303)&lt;=O303,"Yes","No"))</f>
        <v>Yes</v>
      </c>
      <c r="S303" s="32" t="str">
        <f aca="false">IF(L303="","",IF(ABS(L303)&lt;=1.96*O303,"Yes","No"))</f>
        <v>Yes</v>
      </c>
      <c r="T303" s="59" t="n">
        <f aca="false">IF(D303="","",ROUND(SQRT(((D303+G303)*O303/100)^2+(J303*(D303+G303)*0.08345)^2),0))</f>
        <v>61</v>
      </c>
      <c r="U303" s="32"/>
    </row>
    <row r="304" customFormat="false" ht="15" hidden="false" customHeight="false" outlineLevel="0" collapsed="false">
      <c r="A304" s="32" t="s">
        <v>418</v>
      </c>
      <c r="B304" s="32" t="s">
        <v>511</v>
      </c>
      <c r="C304" s="32" t="s">
        <v>516</v>
      </c>
      <c r="D304" s="59" t="n">
        <v>301</v>
      </c>
      <c r="E304" s="59" t="n">
        <v>311</v>
      </c>
      <c r="F304" s="68" t="n">
        <f aca="false">IF(E304="","",D304-E304)</f>
        <v>-10</v>
      </c>
      <c r="G304" s="59" t="n">
        <v>644</v>
      </c>
      <c r="H304" s="59" t="n">
        <v>628</v>
      </c>
      <c r="I304" s="68" t="n">
        <f aca="false">IF(H304="","",G304-H304)</f>
        <v>16</v>
      </c>
      <c r="J304" s="40" t="n">
        <f aca="false">IF(OR(D304="",D304+G304=0),"",D304/(D304+G304))</f>
        <v>0.318518518518519</v>
      </c>
      <c r="K304" s="40" t="n">
        <f aca="false">IF(E304="","",E304/(E304+H304))</f>
        <v>0.331203407880724</v>
      </c>
      <c r="L304" s="69" t="n">
        <f aca="false">IF(OR(K304="",J304=""),"",(J304-K304)*100)</f>
        <v>-1.26848893622056</v>
      </c>
      <c r="M304" s="36" t="n">
        <v>3.92685804996875</v>
      </c>
      <c r="N304" s="36" t="n">
        <v>1.24618060279038</v>
      </c>
      <c r="O304" s="36" t="n">
        <f aca="false">SQRT(M304^2+N304^2)</f>
        <v>4.11985196813858</v>
      </c>
      <c r="P304" s="40" t="n">
        <f aca="false">IF(J304="","",MAX(0,J304-1.96*O304/100))</f>
        <v>0.237769419943002</v>
      </c>
      <c r="Q304" s="40" t="n">
        <f aca="false">IF(J304="","",MIN(1,J304+1.96*O304/100))</f>
        <v>0.399267617094035</v>
      </c>
      <c r="R304" s="32" t="str">
        <f aca="false">IF(L304="","",IF(ABS(L304)&lt;=O304,"Yes","No"))</f>
        <v>Yes</v>
      </c>
      <c r="S304" s="32" t="str">
        <f aca="false">IF(L304="","",IF(ABS(L304)&lt;=1.96*O304,"Yes","No"))</f>
        <v>Yes</v>
      </c>
      <c r="T304" s="59" t="n">
        <f aca="false">IF(D304="","",ROUND(SQRT(((D304+G304)*O304/100)^2+(J304*(D304+G304)*0.09175)^2),0))</f>
        <v>48</v>
      </c>
      <c r="U304" s="32"/>
    </row>
    <row r="305" customFormat="false" ht="15" hidden="false" customHeight="false" outlineLevel="0" collapsed="false">
      <c r="A305" s="32" t="s">
        <v>418</v>
      </c>
      <c r="B305" s="32" t="s">
        <v>517</v>
      </c>
      <c r="C305" s="32" t="s">
        <v>518</v>
      </c>
      <c r="D305" s="59" t="n">
        <v>79</v>
      </c>
      <c r="E305" s="59" t="n">
        <v>239</v>
      </c>
      <c r="F305" s="68" t="n">
        <f aca="false">IF(E305="","",D305-E305)</f>
        <v>-160</v>
      </c>
      <c r="G305" s="59" t="n">
        <v>121</v>
      </c>
      <c r="H305" s="59" t="n">
        <v>427</v>
      </c>
      <c r="I305" s="68" t="n">
        <f aca="false">IF(H305="","",G305-H305)</f>
        <v>-306</v>
      </c>
      <c r="J305" s="40" t="n">
        <f aca="false">IF(OR(D305="",D305+G305=0),"",D305/(D305+G305))</f>
        <v>0.395</v>
      </c>
      <c r="K305" s="40" t="n">
        <f aca="false">IF(E305="","",E305/(E305+H305))</f>
        <v>0.358858858858859</v>
      </c>
      <c r="L305" s="69" t="n">
        <f aca="false">IF(OR(K305="",J305=""),"",(J305-K305)*100)</f>
        <v>3.61411411411411</v>
      </c>
      <c r="M305" s="36" t="n">
        <v>6.15799736191833</v>
      </c>
      <c r="N305" s="36" t="n">
        <v>1.24618060279038</v>
      </c>
      <c r="O305" s="36" t="n">
        <f aca="false">SQRT(M305^2+N305^2)</f>
        <v>6.28282560669673</v>
      </c>
      <c r="P305" s="40" t="n">
        <f aca="false">IF(J305="","",MAX(0,J305-1.96*O305/100))</f>
        <v>0.271856618108744</v>
      </c>
      <c r="Q305" s="40" t="n">
        <f aca="false">IF(J305="","",MIN(1,J305+1.96*O305/100))</f>
        <v>0.518143381891256</v>
      </c>
      <c r="R305" s="32" t="str">
        <f aca="false">IF(L305="","",IF(ABS(L305)&lt;=O305,"Yes","No"))</f>
        <v>Yes</v>
      </c>
      <c r="S305" s="32" t="str">
        <f aca="false">IF(L305="","",IF(ABS(L305)&lt;=1.96*O305,"Yes","No"))</f>
        <v>Yes</v>
      </c>
      <c r="T305" s="59" t="n">
        <f aca="false">IF(D305="","",ROUND(SQRT(((D305+G305)*O305/100)^2+(J305*(D305+G305)*0.15591)^2),0))</f>
        <v>18</v>
      </c>
      <c r="U305" s="32"/>
    </row>
    <row r="306" customFormat="false" ht="15" hidden="false" customHeight="false" outlineLevel="0" collapsed="false">
      <c r="A306" s="32" t="s">
        <v>418</v>
      </c>
      <c r="B306" s="32" t="s">
        <v>517</v>
      </c>
      <c r="C306" s="32" t="s">
        <v>519</v>
      </c>
      <c r="D306" s="59" t="n">
        <v>386</v>
      </c>
      <c r="E306" s="59" t="n">
        <v>341</v>
      </c>
      <c r="F306" s="68" t="n">
        <f aca="false">IF(E306="","",D306-E306)</f>
        <v>45</v>
      </c>
      <c r="G306" s="59" t="n">
        <v>716</v>
      </c>
      <c r="H306" s="59" t="n">
        <v>732</v>
      </c>
      <c r="I306" s="68" t="n">
        <f aca="false">IF(H306="","",G306-H306)</f>
        <v>-16</v>
      </c>
      <c r="J306" s="40" t="n">
        <f aca="false">IF(OR(D306="",D306+G306=0),"",D306/(D306+G306))</f>
        <v>0.3502722323049</v>
      </c>
      <c r="K306" s="40" t="n">
        <f aca="false">IF(E306="","",E306/(E306+H306))</f>
        <v>0.31780055917987</v>
      </c>
      <c r="L306" s="69" t="n">
        <f aca="false">IF(OR(K306="",J306=""),"",(J306-K306)*100)</f>
        <v>3.24716731250306</v>
      </c>
      <c r="M306" s="36" t="n">
        <v>3.92685804996875</v>
      </c>
      <c r="N306" s="36" t="n">
        <v>1.24618060279038</v>
      </c>
      <c r="O306" s="36" t="n">
        <f aca="false">SQRT(M306^2+N306^2)</f>
        <v>4.11985196813858</v>
      </c>
      <c r="P306" s="40" t="n">
        <f aca="false">IF(J306="","",MAX(0,J306-1.96*O306/100))</f>
        <v>0.269523133729384</v>
      </c>
      <c r="Q306" s="40" t="n">
        <f aca="false">IF(J306="","",MIN(1,J306+1.96*O306/100))</f>
        <v>0.431021330880416</v>
      </c>
      <c r="R306" s="32" t="str">
        <f aca="false">IF(L306="","",IF(ABS(L306)&lt;=O306,"Yes","No"))</f>
        <v>Yes</v>
      </c>
      <c r="S306" s="32" t="str">
        <f aca="false">IF(L306="","",IF(ABS(L306)&lt;=1.96*O306,"Yes","No"))</f>
        <v>Yes</v>
      </c>
      <c r="T306" s="59" t="n">
        <f aca="false">IF(D306="","",ROUND(SQRT(((D306+G306)*O306/100)^2+(J306*(D306+G306)*0.09175)^2),0))</f>
        <v>58</v>
      </c>
      <c r="U306" s="32"/>
    </row>
    <row r="307" customFormat="false" ht="15" hidden="false" customHeight="false" outlineLevel="0" collapsed="false">
      <c r="A307" s="32" t="s">
        <v>418</v>
      </c>
      <c r="B307" s="32" t="s">
        <v>520</v>
      </c>
      <c r="C307" s="32" t="s">
        <v>521</v>
      </c>
      <c r="D307" s="59" t="n">
        <v>236</v>
      </c>
      <c r="E307" s="59"/>
      <c r="F307" s="68" t="str">
        <f aca="false">IF(E307="","",D307-E307)</f>
        <v/>
      </c>
      <c r="G307" s="59" t="n">
        <v>318</v>
      </c>
      <c r="H307" s="59"/>
      <c r="I307" s="68" t="str">
        <f aca="false">IF(H307="","",G307-H307)</f>
        <v/>
      </c>
      <c r="J307" s="40" t="n">
        <f aca="false">IF(OR(D307="",D307+G307=0),"",D307/(D307+G307))</f>
        <v>0.425992779783394</v>
      </c>
      <c r="K307" s="40" t="str">
        <f aca="false">IF(E307="","",E307/(E307+H307))</f>
        <v/>
      </c>
      <c r="L307" s="69" t="str">
        <f aca="false">IF(OR(K307="",J307=""),"",(J307-K307)*100)</f>
        <v/>
      </c>
      <c r="M307" s="36" t="n">
        <v>6.15799736191833</v>
      </c>
      <c r="N307" s="36" t="n">
        <v>1.24618060279038</v>
      </c>
      <c r="O307" s="36" t="n">
        <f aca="false">SQRT(M307^2+N307^2)</f>
        <v>6.28282560669673</v>
      </c>
      <c r="P307" s="40" t="n">
        <f aca="false">IF(J307="","",MAX(0,J307-1.96*O307/100))</f>
        <v>0.302849397892138</v>
      </c>
      <c r="Q307" s="40" t="n">
        <f aca="false">IF(J307="","",MIN(1,J307+1.96*O307/100))</f>
        <v>0.549136161674649</v>
      </c>
      <c r="R307" s="32" t="str">
        <f aca="false">IF(L307="","",IF(ABS(L307)&lt;=O307,"Yes","No"))</f>
        <v/>
      </c>
      <c r="S307" s="32" t="str">
        <f aca="false">IF(L307="","",IF(ABS(L307)&lt;=1.96*O307,"Yes","No"))</f>
        <v/>
      </c>
      <c r="T307" s="59" t="n">
        <f aca="false">IF(D307="","",ROUND(SQRT(((D307+G307)*O307/100)^2+(J307*(D307+G307)*0.15591)^2),0))</f>
        <v>51</v>
      </c>
      <c r="U307" s="32" t="s">
        <v>787</v>
      </c>
    </row>
    <row r="308" customFormat="false" ht="15" hidden="false" customHeight="false" outlineLevel="0" collapsed="false">
      <c r="A308" s="32" t="s">
        <v>418</v>
      </c>
      <c r="B308" s="32" t="s">
        <v>520</v>
      </c>
      <c r="C308" s="32" t="s">
        <v>522</v>
      </c>
      <c r="D308" s="59" t="n">
        <v>544</v>
      </c>
      <c r="E308" s="59"/>
      <c r="F308" s="68" t="str">
        <f aca="false">IF(E308="","",D308-E308)</f>
        <v/>
      </c>
      <c r="G308" s="59" t="n">
        <v>767</v>
      </c>
      <c r="H308" s="59"/>
      <c r="I308" s="68" t="str">
        <f aca="false">IF(H308="","",G308-H308)</f>
        <v/>
      </c>
      <c r="J308" s="40" t="n">
        <f aca="false">IF(OR(D308="",D308+G308=0),"",D308/(D308+G308))</f>
        <v>0.414950419527079</v>
      </c>
      <c r="K308" s="40" t="str">
        <f aca="false">IF(E308="","",E308/(E308+H308))</f>
        <v/>
      </c>
      <c r="L308" s="69" t="str">
        <f aca="false">IF(OR(K308="",J308=""),"",(J308-K308)*100)</f>
        <v/>
      </c>
      <c r="M308" s="36" t="n">
        <v>3.11756991065829</v>
      </c>
      <c r="N308" s="36" t="n">
        <v>1.24618060279038</v>
      </c>
      <c r="O308" s="36" t="n">
        <f aca="false">SQRT(M308^2+N308^2)</f>
        <v>3.3574109433629</v>
      </c>
      <c r="P308" s="40" t="n">
        <f aca="false">IF(J308="","",MAX(0,J308-1.96*O308/100))</f>
        <v>0.349145165037166</v>
      </c>
      <c r="Q308" s="40" t="n">
        <f aca="false">IF(J308="","",MIN(1,J308+1.96*O308/100))</f>
        <v>0.480755674016991</v>
      </c>
      <c r="R308" s="32" t="str">
        <f aca="false">IF(L308="","",IF(ABS(L308)&lt;=O308,"Yes","No"))</f>
        <v/>
      </c>
      <c r="S308" s="32" t="str">
        <f aca="false">IF(L308="","",IF(ABS(L308)&lt;=1.96*O308,"Yes","No"))</f>
        <v/>
      </c>
      <c r="T308" s="59" t="n">
        <f aca="false">IF(D308="","",ROUND(SQRT(((D308+G308)*O308/100)^2+(J308*(D308+G308)*0.08345)^2),0))</f>
        <v>63</v>
      </c>
      <c r="U308" s="32" t="s">
        <v>787</v>
      </c>
    </row>
    <row r="309" customFormat="false" ht="15" hidden="false" customHeight="false" outlineLevel="0" collapsed="false">
      <c r="A309" s="32" t="s">
        <v>418</v>
      </c>
      <c r="B309" s="32" t="s">
        <v>520</v>
      </c>
      <c r="C309" s="32" t="s">
        <v>523</v>
      </c>
      <c r="D309" s="59" t="n">
        <v>603</v>
      </c>
      <c r="E309" s="59" t="n">
        <v>561</v>
      </c>
      <c r="F309" s="68" t="n">
        <f aca="false">IF(E309="","",D309-E309)</f>
        <v>42</v>
      </c>
      <c r="G309" s="59" t="n">
        <v>831</v>
      </c>
      <c r="H309" s="59" t="n">
        <v>856</v>
      </c>
      <c r="I309" s="68" t="n">
        <f aca="false">IF(H309="","",G309-H309)</f>
        <v>-25</v>
      </c>
      <c r="J309" s="40" t="n">
        <f aca="false">IF(OR(D309="",D309+G309=0),"",D309/(D309+G309))</f>
        <v>0.420502092050209</v>
      </c>
      <c r="K309" s="40" t="n">
        <f aca="false">IF(E309="","",E309/(E309+H309))</f>
        <v>0.39590684544813</v>
      </c>
      <c r="L309" s="69" t="n">
        <f aca="false">IF(OR(K309="",J309=""),"",(J309-K309)*100)</f>
        <v>2.45952466020793</v>
      </c>
      <c r="M309" s="36" t="n">
        <v>3.11756991065829</v>
      </c>
      <c r="N309" s="36" t="n">
        <v>1.24618060279038</v>
      </c>
      <c r="O309" s="36" t="n">
        <f aca="false">SQRT(M309^2+N309^2)</f>
        <v>3.3574109433629</v>
      </c>
      <c r="P309" s="40" t="n">
        <f aca="false">IF(J309="","",MAX(0,J309-1.96*O309/100))</f>
        <v>0.354696837560296</v>
      </c>
      <c r="Q309" s="40" t="n">
        <f aca="false">IF(J309="","",MIN(1,J309+1.96*O309/100))</f>
        <v>0.486307346540122</v>
      </c>
      <c r="R309" s="32" t="str">
        <f aca="false">IF(L309="","",IF(ABS(L309)&lt;=O309,"Yes","No"))</f>
        <v>Yes</v>
      </c>
      <c r="S309" s="32" t="str">
        <f aca="false">IF(L309="","",IF(ABS(L309)&lt;=1.96*O309,"Yes","No"))</f>
        <v>Yes</v>
      </c>
      <c r="T309" s="59" t="n">
        <f aca="false">IF(D309="","",ROUND(SQRT(((D309+G309)*O309/100)^2+(J309*(D309+G309)*0.08345)^2),0))</f>
        <v>70</v>
      </c>
      <c r="U309" s="32"/>
    </row>
    <row r="310" customFormat="false" ht="15" hidden="false" customHeight="false" outlineLevel="0" collapsed="false">
      <c r="A310" s="32" t="s">
        <v>418</v>
      </c>
      <c r="B310" s="32" t="s">
        <v>520</v>
      </c>
      <c r="C310" s="32" t="s">
        <v>524</v>
      </c>
      <c r="D310" s="59" t="n">
        <v>532</v>
      </c>
      <c r="E310" s="59"/>
      <c r="F310" s="68" t="str">
        <f aca="false">IF(E310="","",D310-E310)</f>
        <v/>
      </c>
      <c r="G310" s="59" t="n">
        <v>766</v>
      </c>
      <c r="H310" s="59"/>
      <c r="I310" s="68" t="str">
        <f aca="false">IF(H310="","",G310-H310)</f>
        <v/>
      </c>
      <c r="J310" s="40" t="n">
        <f aca="false">IF(OR(D310="",D310+G310=0),"",D310/(D310+G310))</f>
        <v>0.409861325115562</v>
      </c>
      <c r="K310" s="40" t="str">
        <f aca="false">IF(E310="","",E310/(E310+H310))</f>
        <v/>
      </c>
      <c r="L310" s="69" t="str">
        <f aca="false">IF(OR(K310="",J310=""),"",(J310-K310)*100)</f>
        <v/>
      </c>
      <c r="M310" s="36" t="n">
        <v>3.11756991065829</v>
      </c>
      <c r="N310" s="36" t="n">
        <v>1.24618060279038</v>
      </c>
      <c r="O310" s="36" t="n">
        <f aca="false">SQRT(M310^2+N310^2)</f>
        <v>3.3574109433629</v>
      </c>
      <c r="P310" s="40" t="n">
        <f aca="false">IF(J310="","",MAX(0,J310-1.96*O310/100))</f>
        <v>0.34405607062565</v>
      </c>
      <c r="Q310" s="40" t="n">
        <f aca="false">IF(J310="","",MIN(1,J310+1.96*O310/100))</f>
        <v>0.475666579605475</v>
      </c>
      <c r="R310" s="32" t="str">
        <f aca="false">IF(L310="","",IF(ABS(L310)&lt;=O310,"Yes","No"))</f>
        <v/>
      </c>
      <c r="S310" s="32" t="str">
        <f aca="false">IF(L310="","",IF(ABS(L310)&lt;=1.96*O310,"Yes","No"))</f>
        <v/>
      </c>
      <c r="T310" s="59" t="n">
        <f aca="false">IF(D310="","",ROUND(SQRT(((D310+G310)*O310/100)^2+(J310*(D310+G310)*0.08345)^2),0))</f>
        <v>62</v>
      </c>
      <c r="U310" s="32" t="s">
        <v>787</v>
      </c>
    </row>
    <row r="311" customFormat="false" ht="15" hidden="false" customHeight="false" outlineLevel="0" collapsed="false">
      <c r="A311" s="32" t="s">
        <v>418</v>
      </c>
      <c r="B311" s="32" t="s">
        <v>525</v>
      </c>
      <c r="C311" s="32" t="s">
        <v>526</v>
      </c>
      <c r="D311" s="59" t="n">
        <v>558</v>
      </c>
      <c r="E311" s="59" t="n">
        <v>563</v>
      </c>
      <c r="F311" s="68" t="n">
        <f aca="false">IF(E311="","",D311-E311)</f>
        <v>-5</v>
      </c>
      <c r="G311" s="59" t="n">
        <v>584</v>
      </c>
      <c r="H311" s="59" t="n">
        <v>573</v>
      </c>
      <c r="I311" s="68" t="n">
        <f aca="false">IF(H311="","",G311-H311)</f>
        <v>11</v>
      </c>
      <c r="J311" s="40" t="n">
        <f aca="false">IF(OR(D311="",D311+G311=0),"",D311/(D311+G311))</f>
        <v>0.48861646234676</v>
      </c>
      <c r="K311" s="40" t="n">
        <f aca="false">IF(E311="","",E311/(E311+H311))</f>
        <v>0.495598591549296</v>
      </c>
      <c r="L311" s="69" t="n">
        <f aca="false">IF(OR(K311="",J311=""),"",(J311-K311)*100)</f>
        <v>-0.698212920253566</v>
      </c>
      <c r="M311" s="36" t="n">
        <v>3.92685804996875</v>
      </c>
      <c r="N311" s="36" t="n">
        <v>1.24618060279038</v>
      </c>
      <c r="O311" s="36" t="n">
        <f aca="false">SQRT(M311^2+N311^2)</f>
        <v>4.11985196813858</v>
      </c>
      <c r="P311" s="40" t="n">
        <f aca="false">IF(J311="","",MAX(0,J311-1.96*O311/100))</f>
        <v>0.407867363771244</v>
      </c>
      <c r="Q311" s="40" t="n">
        <f aca="false">IF(J311="","",MIN(1,J311+1.96*O311/100))</f>
        <v>0.569365560922276</v>
      </c>
      <c r="R311" s="32" t="str">
        <f aca="false">IF(L311="","",IF(ABS(L311)&lt;=O311,"Yes","No"))</f>
        <v>Yes</v>
      </c>
      <c r="S311" s="32" t="str">
        <f aca="false">IF(L311="","",IF(ABS(L311)&lt;=1.96*O311,"Yes","No"))</f>
        <v>Yes</v>
      </c>
      <c r="T311" s="59" t="n">
        <f aca="false">IF(D311="","",ROUND(SQRT(((D311+G311)*O311/100)^2+(J311*(D311+G311)*0.09175)^2),0))</f>
        <v>70</v>
      </c>
      <c r="U311" s="32"/>
    </row>
    <row r="312" customFormat="false" ht="15" hidden="false" customHeight="false" outlineLevel="0" collapsed="false">
      <c r="A312" s="32" t="s">
        <v>418</v>
      </c>
      <c r="B312" s="32" t="s">
        <v>525</v>
      </c>
      <c r="C312" s="32" t="s">
        <v>527</v>
      </c>
      <c r="D312" s="59" t="n">
        <v>628</v>
      </c>
      <c r="E312" s="59" t="n">
        <v>634</v>
      </c>
      <c r="F312" s="68" t="n">
        <f aca="false">IF(E312="","",D312-E312)</f>
        <v>-6</v>
      </c>
      <c r="G312" s="59" t="n">
        <v>824</v>
      </c>
      <c r="H312" s="59" t="n">
        <v>855</v>
      </c>
      <c r="I312" s="68" t="n">
        <f aca="false">IF(H312="","",G312-H312)</f>
        <v>-31</v>
      </c>
      <c r="J312" s="40" t="n">
        <f aca="false">IF(OR(D312="",D312+G312=0),"",D312/(D312+G312))</f>
        <v>0.432506887052342</v>
      </c>
      <c r="K312" s="40" t="n">
        <f aca="false">IF(E312="","",E312/(E312+H312))</f>
        <v>0.425789120214909</v>
      </c>
      <c r="L312" s="69" t="n">
        <f aca="false">IF(OR(K312="",J312=""),"",(J312-K312)*100)</f>
        <v>0.671776683743225</v>
      </c>
      <c r="M312" s="36" t="n">
        <v>3.11756991065829</v>
      </c>
      <c r="N312" s="36" t="n">
        <v>1.24618060279038</v>
      </c>
      <c r="O312" s="36" t="n">
        <f aca="false">SQRT(M312^2+N312^2)</f>
        <v>3.3574109433629</v>
      </c>
      <c r="P312" s="40" t="n">
        <f aca="false">IF(J312="","",MAX(0,J312-1.96*O312/100))</f>
        <v>0.366701632562429</v>
      </c>
      <c r="Q312" s="40" t="n">
        <f aca="false">IF(J312="","",MIN(1,J312+1.96*O312/100))</f>
        <v>0.498312141542254</v>
      </c>
      <c r="R312" s="32" t="str">
        <f aca="false">IF(L312="","",IF(ABS(L312)&lt;=O312,"Yes","No"))</f>
        <v>Yes</v>
      </c>
      <c r="S312" s="32" t="str">
        <f aca="false">IF(L312="","",IF(ABS(L312)&lt;=1.96*O312,"Yes","No"))</f>
        <v>Yes</v>
      </c>
      <c r="T312" s="59" t="n">
        <f aca="false">IF(D312="","",ROUND(SQRT(((D312+G312)*O312/100)^2+(J312*(D312+G312)*0.08345)^2),0))</f>
        <v>72</v>
      </c>
      <c r="U312" s="32"/>
    </row>
    <row r="313" customFormat="false" ht="15" hidden="false" customHeight="false" outlineLevel="0" collapsed="false">
      <c r="A313" s="32" t="s">
        <v>418</v>
      </c>
      <c r="B313" s="32" t="s">
        <v>525</v>
      </c>
      <c r="C313" s="32" t="s">
        <v>528</v>
      </c>
      <c r="D313" s="59" t="n">
        <v>308</v>
      </c>
      <c r="E313" s="59"/>
      <c r="F313" s="68" t="str">
        <f aca="false">IF(E313="","",D313-E313)</f>
        <v/>
      </c>
      <c r="G313" s="59" t="n">
        <v>361</v>
      </c>
      <c r="H313" s="59"/>
      <c r="I313" s="68" t="str">
        <f aca="false">IF(H313="","",G313-H313)</f>
        <v/>
      </c>
      <c r="J313" s="40" t="n">
        <f aca="false">IF(OR(D313="",D313+G313=0),"",D313/(D313+G313))</f>
        <v>0.460388639760837</v>
      </c>
      <c r="K313" s="40" t="str">
        <f aca="false">IF(E313="","",E313/(E313+H313))</f>
        <v/>
      </c>
      <c r="L313" s="69" t="str">
        <f aca="false">IF(OR(K313="",J313=""),"",(J313-K313)*100)</f>
        <v/>
      </c>
      <c r="M313" s="36" t="n">
        <v>6.15799736191833</v>
      </c>
      <c r="N313" s="36" t="n">
        <v>1.24618060279038</v>
      </c>
      <c r="O313" s="36" t="n">
        <f aca="false">SQRT(M313^2+N313^2)</f>
        <v>6.28282560669673</v>
      </c>
      <c r="P313" s="40" t="n">
        <f aca="false">IF(J313="","",MAX(0,J313-1.96*O313/100))</f>
        <v>0.337245257869581</v>
      </c>
      <c r="Q313" s="40" t="n">
        <f aca="false">IF(J313="","",MIN(1,J313+1.96*O313/100))</f>
        <v>0.583532021652093</v>
      </c>
      <c r="R313" s="32" t="str">
        <f aca="false">IF(L313="","",IF(ABS(L313)&lt;=O313,"Yes","No"))</f>
        <v/>
      </c>
      <c r="S313" s="32" t="str">
        <f aca="false">IF(L313="","",IF(ABS(L313)&lt;=1.96*O313,"Yes","No"))</f>
        <v/>
      </c>
      <c r="T313" s="59" t="n">
        <f aca="false">IF(D313="","",ROUND(SQRT(((D313+G313)*O313/100)^2+(J313*(D313+G313)*0.15591)^2),0))</f>
        <v>64</v>
      </c>
      <c r="U313" s="32" t="s">
        <v>787</v>
      </c>
    </row>
    <row r="314" customFormat="false" ht="15" hidden="false" customHeight="false" outlineLevel="0" collapsed="false">
      <c r="A314" s="32" t="s">
        <v>418</v>
      </c>
      <c r="B314" s="32" t="s">
        <v>525</v>
      </c>
      <c r="C314" s="32" t="s">
        <v>529</v>
      </c>
      <c r="D314" s="59" t="n">
        <v>497</v>
      </c>
      <c r="E314" s="59" t="n">
        <v>481</v>
      </c>
      <c r="F314" s="68" t="n">
        <f aca="false">IF(E314="","",D314-E314)</f>
        <v>16</v>
      </c>
      <c r="G314" s="59" t="n">
        <v>480</v>
      </c>
      <c r="H314" s="59" t="n">
        <v>473</v>
      </c>
      <c r="I314" s="68" t="n">
        <f aca="false">IF(H314="","",G314-H314)</f>
        <v>7</v>
      </c>
      <c r="J314" s="40" t="n">
        <f aca="false">IF(OR(D314="",D314+G314=0),"",D314/(D314+G314))</f>
        <v>0.508700102354145</v>
      </c>
      <c r="K314" s="40" t="n">
        <f aca="false">IF(E314="","",E314/(E314+H314))</f>
        <v>0.5041928721174</v>
      </c>
      <c r="L314" s="69" t="n">
        <f aca="false">IF(OR(K314="",J314=""),"",(J314-K314)*100)</f>
        <v>0.450723023674493</v>
      </c>
      <c r="M314" s="36" t="n">
        <v>3.92685804996875</v>
      </c>
      <c r="N314" s="36" t="n">
        <v>1.24618060279038</v>
      </c>
      <c r="O314" s="36" t="n">
        <f aca="false">SQRT(M314^2+N314^2)</f>
        <v>4.11985196813858</v>
      </c>
      <c r="P314" s="40" t="n">
        <f aca="false">IF(J314="","",MAX(0,J314-1.96*O314/100))</f>
        <v>0.427951003778629</v>
      </c>
      <c r="Q314" s="40" t="n">
        <f aca="false">IF(J314="","",MIN(1,J314+1.96*O314/100))</f>
        <v>0.589449200929662</v>
      </c>
      <c r="R314" s="32" t="str">
        <f aca="false">IF(L314="","",IF(ABS(L314)&lt;=O314,"Yes","No"))</f>
        <v>Yes</v>
      </c>
      <c r="S314" s="32" t="str">
        <f aca="false">IF(L314="","",IF(ABS(L314)&lt;=1.96*O314,"Yes","No"))</f>
        <v>Yes</v>
      </c>
      <c r="T314" s="59" t="n">
        <f aca="false">IF(D314="","",ROUND(SQRT(((D314+G314)*O314/100)^2+(J314*(D314+G314)*0.09175)^2),0))</f>
        <v>61</v>
      </c>
      <c r="U314" s="32"/>
    </row>
    <row r="315" customFormat="false" ht="15" hidden="false" customHeight="false" outlineLevel="0" collapsed="false">
      <c r="A315" s="32" t="s">
        <v>418</v>
      </c>
      <c r="B315" s="32" t="s">
        <v>525</v>
      </c>
      <c r="C315" s="32" t="s">
        <v>530</v>
      </c>
      <c r="D315" s="59" t="n">
        <v>421</v>
      </c>
      <c r="E315" s="59" t="n">
        <v>395</v>
      </c>
      <c r="F315" s="68" t="n">
        <f aca="false">IF(E315="","",D315-E315)</f>
        <v>26</v>
      </c>
      <c r="G315" s="59" t="n">
        <v>573</v>
      </c>
      <c r="H315" s="59" t="n">
        <v>561</v>
      </c>
      <c r="I315" s="68" t="n">
        <f aca="false">IF(H315="","",G315-H315)</f>
        <v>12</v>
      </c>
      <c r="J315" s="40" t="n">
        <f aca="false">IF(OR(D315="",D315+G315=0),"",D315/(D315+G315))</f>
        <v>0.423541247484909</v>
      </c>
      <c r="K315" s="40" t="n">
        <f aca="false">IF(E315="","",E315/(E315+H315))</f>
        <v>0.413179916317992</v>
      </c>
      <c r="L315" s="69" t="n">
        <f aca="false">IF(OR(K315="",J315=""),"",(J315-K315)*100)</f>
        <v>1.03613311669178</v>
      </c>
      <c r="M315" s="36" t="n">
        <v>3.92685804996875</v>
      </c>
      <c r="N315" s="36" t="n">
        <v>1.24618060279038</v>
      </c>
      <c r="O315" s="36" t="n">
        <f aca="false">SQRT(M315^2+N315^2)</f>
        <v>4.11985196813858</v>
      </c>
      <c r="P315" s="40" t="n">
        <f aca="false">IF(J315="","",MAX(0,J315-1.96*O315/100))</f>
        <v>0.342792148909393</v>
      </c>
      <c r="Q315" s="40" t="n">
        <f aca="false">IF(J315="","",MIN(1,J315+1.96*O315/100))</f>
        <v>0.504290346060426</v>
      </c>
      <c r="R315" s="32" t="str">
        <f aca="false">IF(L315="","",IF(ABS(L315)&lt;=O315,"Yes","No"))</f>
        <v>Yes</v>
      </c>
      <c r="S315" s="32" t="str">
        <f aca="false">IF(L315="","",IF(ABS(L315)&lt;=1.96*O315,"Yes","No"))</f>
        <v>Yes</v>
      </c>
      <c r="T315" s="59" t="n">
        <f aca="false">IF(D315="","",ROUND(SQRT(((D315+G315)*O315/100)^2+(J315*(D315+G315)*0.09175)^2),0))</f>
        <v>56</v>
      </c>
      <c r="U315" s="32"/>
    </row>
    <row r="316" customFormat="false" ht="15" hidden="false" customHeight="false" outlineLevel="0" collapsed="false">
      <c r="A316" s="32" t="s">
        <v>418</v>
      </c>
      <c r="B316" s="32" t="s">
        <v>525</v>
      </c>
      <c r="C316" s="32" t="s">
        <v>531</v>
      </c>
      <c r="D316" s="59" t="n">
        <v>406</v>
      </c>
      <c r="E316" s="59"/>
      <c r="F316" s="68" t="str">
        <f aca="false">IF(E316="","",D316-E316)</f>
        <v/>
      </c>
      <c r="G316" s="59" t="n">
        <v>439</v>
      </c>
      <c r="H316" s="59"/>
      <c r="I316" s="68" t="str">
        <f aca="false">IF(H316="","",G316-H316)</f>
        <v/>
      </c>
      <c r="J316" s="40" t="n">
        <f aca="false">IF(OR(D316="",D316+G316=0),"",D316/(D316+G316))</f>
        <v>0.480473372781065</v>
      </c>
      <c r="K316" s="40" t="str">
        <f aca="false">IF(E316="","",E316/(E316+H316))</f>
        <v/>
      </c>
      <c r="L316" s="69" t="str">
        <f aca="false">IF(OR(K316="",J316=""),"",(J316-K316)*100)</f>
        <v/>
      </c>
      <c r="M316" s="36" t="n">
        <v>3.92685804996875</v>
      </c>
      <c r="N316" s="36" t="n">
        <v>1.24618060279038</v>
      </c>
      <c r="O316" s="36" t="n">
        <f aca="false">SQRT(M316^2+N316^2)</f>
        <v>4.11985196813858</v>
      </c>
      <c r="P316" s="40" t="n">
        <f aca="false">IF(J316="","",MAX(0,J316-1.96*O316/100))</f>
        <v>0.399724274205549</v>
      </c>
      <c r="Q316" s="40" t="n">
        <f aca="false">IF(J316="","",MIN(1,J316+1.96*O316/100))</f>
        <v>0.561222471356581</v>
      </c>
      <c r="R316" s="32" t="str">
        <f aca="false">IF(L316="","",IF(ABS(L316)&lt;=O316,"Yes","No"))</f>
        <v/>
      </c>
      <c r="S316" s="32" t="str">
        <f aca="false">IF(L316="","",IF(ABS(L316)&lt;=1.96*O316,"Yes","No"))</f>
        <v/>
      </c>
      <c r="T316" s="59" t="n">
        <f aca="false">IF(D316="","",ROUND(SQRT(((D316+G316)*O316/100)^2+(J316*(D316+G316)*0.09175)^2),0))</f>
        <v>51</v>
      </c>
      <c r="U316" s="32" t="s">
        <v>787</v>
      </c>
    </row>
    <row r="317" customFormat="false" ht="15" hidden="false" customHeight="false" outlineLevel="0" collapsed="false">
      <c r="A317" s="32" t="s">
        <v>418</v>
      </c>
      <c r="B317" s="32" t="s">
        <v>532</v>
      </c>
      <c r="C317" s="32" t="s">
        <v>533</v>
      </c>
      <c r="D317" s="59" t="n">
        <v>391</v>
      </c>
      <c r="E317" s="59" t="n">
        <v>393</v>
      </c>
      <c r="F317" s="68" t="n">
        <f aca="false">IF(E317="","",D317-E317)</f>
        <v>-2</v>
      </c>
      <c r="G317" s="59" t="n">
        <v>754</v>
      </c>
      <c r="H317" s="59" t="n">
        <v>741</v>
      </c>
      <c r="I317" s="68" t="n">
        <f aca="false">IF(H317="","",G317-H317)</f>
        <v>13</v>
      </c>
      <c r="J317" s="40" t="n">
        <f aca="false">IF(OR(D317="",D317+G317=0),"",D317/(D317+G317))</f>
        <v>0.341484716157205</v>
      </c>
      <c r="K317" s="40" t="n">
        <f aca="false">IF(E317="","",E317/(E317+H317))</f>
        <v>0.346560846560847</v>
      </c>
      <c r="L317" s="69" t="n">
        <f aca="false">IF(OR(K317="",J317=""),"",(J317-K317)*100)</f>
        <v>-0.507613040364136</v>
      </c>
      <c r="M317" s="36" t="n">
        <v>3.92685804996875</v>
      </c>
      <c r="N317" s="36" t="n">
        <v>1.24618060279038</v>
      </c>
      <c r="O317" s="36" t="n">
        <f aca="false">SQRT(M317^2+N317^2)</f>
        <v>4.11985196813858</v>
      </c>
      <c r="P317" s="40" t="n">
        <f aca="false">IF(J317="","",MAX(0,J317-1.96*O317/100))</f>
        <v>0.260735617581689</v>
      </c>
      <c r="Q317" s="40" t="n">
        <f aca="false">IF(J317="","",MIN(1,J317+1.96*O317/100))</f>
        <v>0.422233814732721</v>
      </c>
      <c r="R317" s="32" t="str">
        <f aca="false">IF(L317="","",IF(ABS(L317)&lt;=O317,"Yes","No"))</f>
        <v>Yes</v>
      </c>
      <c r="S317" s="32" t="str">
        <f aca="false">IF(L317="","",IF(ABS(L317)&lt;=1.96*O317,"Yes","No"))</f>
        <v>Yes</v>
      </c>
      <c r="T317" s="59" t="n">
        <f aca="false">IF(D317="","",ROUND(SQRT(((D317+G317)*O317/100)^2+(J317*(D317+G317)*0.09175)^2),0))</f>
        <v>59</v>
      </c>
      <c r="U317" s="32"/>
    </row>
    <row r="318" customFormat="false" ht="15" hidden="false" customHeight="false" outlineLevel="0" collapsed="false">
      <c r="A318" s="32" t="s">
        <v>418</v>
      </c>
      <c r="B318" s="32" t="s">
        <v>532</v>
      </c>
      <c r="C318" s="32" t="s">
        <v>534</v>
      </c>
      <c r="D318" s="59" t="n">
        <v>809</v>
      </c>
      <c r="E318" s="59" t="n">
        <v>787</v>
      </c>
      <c r="F318" s="68" t="n">
        <f aca="false">IF(E318="","",D318-E318)</f>
        <v>22</v>
      </c>
      <c r="G318" s="59" t="n">
        <v>1508</v>
      </c>
      <c r="H318" s="59" t="n">
        <v>1491</v>
      </c>
      <c r="I318" s="68" t="n">
        <f aca="false">IF(H318="","",G318-H318)</f>
        <v>17</v>
      </c>
      <c r="J318" s="40" t="n">
        <f aca="false">IF(OR(D318="",D318+G318=0),"",D318/(D318+G318))</f>
        <v>0.349158394475615</v>
      </c>
      <c r="K318" s="40" t="n">
        <f aca="false">IF(E318="","",E318/(E318+H318))</f>
        <v>0.345478489903424</v>
      </c>
      <c r="L318" s="69" t="n">
        <f aca="false">IF(OR(K318="",J318=""),"",(J318-K318)*100)</f>
        <v>0.367990457219097</v>
      </c>
      <c r="M318" s="36" t="n">
        <v>3.11756991065829</v>
      </c>
      <c r="N318" s="36" t="n">
        <v>1.24618060279038</v>
      </c>
      <c r="O318" s="36" t="n">
        <f aca="false">SQRT(M318^2+N318^2)</f>
        <v>3.3574109433629</v>
      </c>
      <c r="P318" s="40" t="n">
        <f aca="false">IF(J318="","",MAX(0,J318-1.96*O318/100))</f>
        <v>0.283353139985702</v>
      </c>
      <c r="Q318" s="40" t="n">
        <f aca="false">IF(J318="","",MIN(1,J318+1.96*O318/100))</f>
        <v>0.414963648965528</v>
      </c>
      <c r="R318" s="32" t="str">
        <f aca="false">IF(L318="","",IF(ABS(L318)&lt;=O318,"Yes","No"))</f>
        <v>Yes</v>
      </c>
      <c r="S318" s="32" t="str">
        <f aca="false">IF(L318="","",IF(ABS(L318)&lt;=1.96*O318,"Yes","No"))</f>
        <v>Yes</v>
      </c>
      <c r="T318" s="59" t="n">
        <f aca="false">IF(D318="","",ROUND(SQRT(((D318+G318)*O318/100)^2+(J318*(D318+G318)*0.08345)^2),0))</f>
        <v>103</v>
      </c>
      <c r="U318" s="32"/>
    </row>
    <row r="319" customFormat="false" ht="15" hidden="false" customHeight="false" outlineLevel="0" collapsed="false">
      <c r="A319" s="32" t="s">
        <v>418</v>
      </c>
      <c r="B319" s="32" t="s">
        <v>532</v>
      </c>
      <c r="C319" s="32" t="s">
        <v>535</v>
      </c>
      <c r="D319" s="59" t="n">
        <v>522</v>
      </c>
      <c r="E319" s="59" t="n">
        <v>502</v>
      </c>
      <c r="F319" s="68" t="n">
        <f aca="false">IF(E319="","",D319-E319)</f>
        <v>20</v>
      </c>
      <c r="G319" s="59" t="n">
        <v>1167</v>
      </c>
      <c r="H319" s="59" t="n">
        <v>1143</v>
      </c>
      <c r="I319" s="68" t="n">
        <f aca="false">IF(H319="","",G319-H319)</f>
        <v>24</v>
      </c>
      <c r="J319" s="40" t="n">
        <f aca="false">IF(OR(D319="",D319+G319=0),"",D319/(D319+G319))</f>
        <v>0.309058614564831</v>
      </c>
      <c r="K319" s="40" t="n">
        <f aca="false">IF(E319="","",E319/(E319+H319))</f>
        <v>0.30516717325228</v>
      </c>
      <c r="L319" s="69" t="n">
        <f aca="false">IF(OR(K319="",J319=""),"",(J319-K319)*100)</f>
        <v>0.389144131255159</v>
      </c>
      <c r="M319" s="36" t="n">
        <v>3.11756991065829</v>
      </c>
      <c r="N319" s="36" t="n">
        <v>1.24618060279038</v>
      </c>
      <c r="O319" s="36" t="n">
        <f aca="false">SQRT(M319^2+N319^2)</f>
        <v>3.3574109433629</v>
      </c>
      <c r="P319" s="40" t="n">
        <f aca="false">IF(J319="","",MAX(0,J319-1.96*O319/100))</f>
        <v>0.243253360074919</v>
      </c>
      <c r="Q319" s="40" t="n">
        <f aca="false">IF(J319="","",MIN(1,J319+1.96*O319/100))</f>
        <v>0.374863869054744</v>
      </c>
      <c r="R319" s="32" t="str">
        <f aca="false">IF(L319="","",IF(ABS(L319)&lt;=O319,"Yes","No"))</f>
        <v>Yes</v>
      </c>
      <c r="S319" s="32" t="str">
        <f aca="false">IF(L319="","",IF(ABS(L319)&lt;=1.96*O319,"Yes","No"))</f>
        <v>Yes</v>
      </c>
      <c r="T319" s="59" t="n">
        <f aca="false">IF(D319="","",ROUND(SQRT(((D319+G319)*O319/100)^2+(J319*(D319+G319)*0.08345)^2),0))</f>
        <v>72</v>
      </c>
      <c r="U319" s="32"/>
    </row>
    <row r="320" customFormat="false" ht="15" hidden="false" customHeight="false" outlineLevel="0" collapsed="false">
      <c r="A320" s="32" t="s">
        <v>418</v>
      </c>
      <c r="B320" s="32" t="s">
        <v>532</v>
      </c>
      <c r="C320" s="32" t="s">
        <v>536</v>
      </c>
      <c r="D320" s="59" t="n">
        <v>227</v>
      </c>
      <c r="E320" s="59" t="n">
        <v>238</v>
      </c>
      <c r="F320" s="68" t="n">
        <f aca="false">IF(E320="","",D320-E320)</f>
        <v>-11</v>
      </c>
      <c r="G320" s="59" t="n">
        <v>520</v>
      </c>
      <c r="H320" s="59" t="n">
        <v>490</v>
      </c>
      <c r="I320" s="68" t="n">
        <f aca="false">IF(H320="","",G320-H320)</f>
        <v>30</v>
      </c>
      <c r="J320" s="40" t="n">
        <f aca="false">IF(OR(D320="",D320+G320=0),"",D320/(D320+G320))</f>
        <v>0.303882195448461</v>
      </c>
      <c r="K320" s="40" t="n">
        <f aca="false">IF(E320="","",E320/(E320+H320))</f>
        <v>0.326923076923077</v>
      </c>
      <c r="L320" s="69" t="n">
        <f aca="false">IF(OR(K320="",J320=""),"",(J320-K320)*100)</f>
        <v>-2.30408814746164</v>
      </c>
      <c r="M320" s="36" t="n">
        <v>3.92685804996875</v>
      </c>
      <c r="N320" s="36" t="n">
        <v>1.24618060279038</v>
      </c>
      <c r="O320" s="36" t="n">
        <f aca="false">SQRT(M320^2+N320^2)</f>
        <v>4.11985196813858</v>
      </c>
      <c r="P320" s="40" t="n">
        <f aca="false">IF(J320="","",MAX(0,J320-1.96*O320/100))</f>
        <v>0.223133096872944</v>
      </c>
      <c r="Q320" s="40" t="n">
        <f aca="false">IF(J320="","",MIN(1,J320+1.96*O320/100))</f>
        <v>0.384631294023977</v>
      </c>
      <c r="R320" s="32" t="str">
        <f aca="false">IF(L320="","",IF(ABS(L320)&lt;=O320,"Yes","No"))</f>
        <v>Yes</v>
      </c>
      <c r="S320" s="32" t="str">
        <f aca="false">IF(L320="","",IF(ABS(L320)&lt;=1.96*O320,"Yes","No"))</f>
        <v>Yes</v>
      </c>
      <c r="T320" s="59" t="n">
        <f aca="false">IF(D320="","",ROUND(SQRT(((D320+G320)*O320/100)^2+(J320*(D320+G320)*0.09175)^2),0))</f>
        <v>37</v>
      </c>
      <c r="U320" s="32"/>
    </row>
    <row r="321" customFormat="false" ht="15" hidden="false" customHeight="false" outlineLevel="0" collapsed="false">
      <c r="A321" s="32" t="s">
        <v>418</v>
      </c>
      <c r="B321" s="32" t="s">
        <v>537</v>
      </c>
      <c r="C321" s="32" t="s">
        <v>538</v>
      </c>
      <c r="D321" s="59" t="n">
        <v>593</v>
      </c>
      <c r="E321" s="59" t="n">
        <v>573</v>
      </c>
      <c r="F321" s="68" t="n">
        <f aca="false">IF(E321="","",D321-E321)</f>
        <v>20</v>
      </c>
      <c r="G321" s="59" t="n">
        <v>613</v>
      </c>
      <c r="H321" s="59" t="n">
        <v>606</v>
      </c>
      <c r="I321" s="68" t="n">
        <f aca="false">IF(H321="","",G321-H321)</f>
        <v>7</v>
      </c>
      <c r="J321" s="40" t="n">
        <f aca="false">IF(OR(D321="",D321+G321=0),"",D321/(D321+G321))</f>
        <v>0.491708126036484</v>
      </c>
      <c r="K321" s="40" t="n">
        <f aca="false">IF(E321="","",E321/(E321+H321))</f>
        <v>0.486005089058524</v>
      </c>
      <c r="L321" s="69" t="n">
        <f aca="false">IF(OR(K321="",J321=""),"",(J321-K321)*100)</f>
        <v>0.570303697796004</v>
      </c>
      <c r="M321" s="36" t="n">
        <v>3.11756991065829</v>
      </c>
      <c r="N321" s="36" t="n">
        <v>1.24618060279038</v>
      </c>
      <c r="O321" s="36" t="n">
        <f aca="false">SQRT(M321^2+N321^2)</f>
        <v>3.3574109433629</v>
      </c>
      <c r="P321" s="40" t="n">
        <f aca="false">IF(J321="","",MAX(0,J321-1.96*O321/100))</f>
        <v>0.425902871546571</v>
      </c>
      <c r="Q321" s="40" t="n">
        <f aca="false">IF(J321="","",MIN(1,J321+1.96*O321/100))</f>
        <v>0.557513380526397</v>
      </c>
      <c r="R321" s="32" t="str">
        <f aca="false">IF(L321="","",IF(ABS(L321)&lt;=O321,"Yes","No"))</f>
        <v>Yes</v>
      </c>
      <c r="S321" s="32" t="str">
        <f aca="false">IF(L321="","",IF(ABS(L321)&lt;=1.96*O321,"Yes","No"))</f>
        <v>Yes</v>
      </c>
      <c r="T321" s="59" t="n">
        <f aca="false">IF(D321="","",ROUND(SQRT(((D321+G321)*O321/100)^2+(J321*(D321+G321)*0.08345)^2),0))</f>
        <v>64</v>
      </c>
      <c r="U321" s="32"/>
    </row>
    <row r="322" customFormat="false" ht="15" hidden="false" customHeight="false" outlineLevel="0" collapsed="false">
      <c r="A322" s="32" t="s">
        <v>418</v>
      </c>
      <c r="B322" s="32" t="s">
        <v>537</v>
      </c>
      <c r="C322" s="32" t="s">
        <v>539</v>
      </c>
      <c r="D322" s="59" t="n">
        <v>563</v>
      </c>
      <c r="E322" s="59" t="n">
        <v>488</v>
      </c>
      <c r="F322" s="68" t="n">
        <f aca="false">IF(E322="","",D322-E322)</f>
        <v>75</v>
      </c>
      <c r="G322" s="59" t="n">
        <v>494</v>
      </c>
      <c r="H322" s="59" t="n">
        <v>509</v>
      </c>
      <c r="I322" s="68" t="n">
        <f aca="false">IF(H322="","",G322-H322)</f>
        <v>-15</v>
      </c>
      <c r="J322" s="40" t="n">
        <f aca="false">IF(OR(D322="",D322+G322=0),"",D322/(D322+G322))</f>
        <v>0.532639545884579</v>
      </c>
      <c r="K322" s="40" t="n">
        <f aca="false">IF(E322="","",E322/(E322+H322))</f>
        <v>0.489468405215647</v>
      </c>
      <c r="L322" s="69" t="n">
        <f aca="false">IF(OR(K322="",J322=""),"",(J322-K322)*100)</f>
        <v>4.3171140668932</v>
      </c>
      <c r="M322" s="36" t="n">
        <v>3.92685804996875</v>
      </c>
      <c r="N322" s="36" t="n">
        <v>1.24618060279038</v>
      </c>
      <c r="O322" s="36" t="n">
        <f aca="false">SQRT(M322^2+N322^2)</f>
        <v>4.11985196813858</v>
      </c>
      <c r="P322" s="40" t="n">
        <f aca="false">IF(J322="","",MAX(0,J322-1.96*O322/100))</f>
        <v>0.451890447309063</v>
      </c>
      <c r="Q322" s="40" t="n">
        <f aca="false">IF(J322="","",MIN(1,J322+1.96*O322/100))</f>
        <v>0.613388644460095</v>
      </c>
      <c r="R322" s="32" t="str">
        <f aca="false">IF(L322="","",IF(ABS(L322)&lt;=O322,"Yes","No"))</f>
        <v>No</v>
      </c>
      <c r="S322" s="32" t="str">
        <f aca="false">IF(L322="","",IF(ABS(L322)&lt;=1.96*O322,"Yes","No"))</f>
        <v>Yes</v>
      </c>
      <c r="T322" s="59" t="n">
        <f aca="false">IF(D322="","",ROUND(SQRT(((D322+G322)*O322/100)^2+(J322*(D322+G322)*0.09175)^2),0))</f>
        <v>68</v>
      </c>
      <c r="U322" s="32"/>
    </row>
    <row r="323" customFormat="false" ht="15" hidden="false" customHeight="false" outlineLevel="0" collapsed="false">
      <c r="A323" s="32" t="s">
        <v>418</v>
      </c>
      <c r="B323" s="32" t="s">
        <v>537</v>
      </c>
      <c r="C323" s="32" t="s">
        <v>540</v>
      </c>
      <c r="D323" s="59" t="n">
        <v>494</v>
      </c>
      <c r="E323" s="59" t="n">
        <v>429</v>
      </c>
      <c r="F323" s="68" t="n">
        <f aca="false">IF(E323="","",D323-E323)</f>
        <v>65</v>
      </c>
      <c r="G323" s="59" t="n">
        <v>454</v>
      </c>
      <c r="H323" s="59" t="n">
        <v>512</v>
      </c>
      <c r="I323" s="68" t="n">
        <f aca="false">IF(H323="","",G323-H323)</f>
        <v>-58</v>
      </c>
      <c r="J323" s="40" t="n">
        <f aca="false">IF(OR(D323="",D323+G323=0),"",D323/(D323+G323))</f>
        <v>0.521097046413502</v>
      </c>
      <c r="K323" s="40" t="n">
        <f aca="false">IF(E323="","",E323/(E323+H323))</f>
        <v>0.455897980871413</v>
      </c>
      <c r="L323" s="69" t="n">
        <f aca="false">IF(OR(K323="",J323=""),"",(J323-K323)*100)</f>
        <v>6.51990655420887</v>
      </c>
      <c r="M323" s="36" t="n">
        <v>3.92685804996875</v>
      </c>
      <c r="N323" s="36" t="n">
        <v>1.24618060279038</v>
      </c>
      <c r="O323" s="36" t="n">
        <f aca="false">SQRT(M323^2+N323^2)</f>
        <v>4.11985196813858</v>
      </c>
      <c r="P323" s="40" t="n">
        <f aca="false">IF(J323="","",MAX(0,J323-1.96*O323/100))</f>
        <v>0.440347947837986</v>
      </c>
      <c r="Q323" s="40" t="n">
        <f aca="false">IF(J323="","",MIN(1,J323+1.96*O323/100))</f>
        <v>0.601846144989018</v>
      </c>
      <c r="R323" s="32" t="str">
        <f aca="false">IF(L323="","",IF(ABS(L323)&lt;=O323,"Yes","No"))</f>
        <v>No</v>
      </c>
      <c r="S323" s="32" t="str">
        <f aca="false">IF(L323="","",IF(ABS(L323)&lt;=1.96*O323,"Yes","No"))</f>
        <v>Yes</v>
      </c>
      <c r="T323" s="59" t="n">
        <f aca="false">IF(D323="","",ROUND(SQRT(((D323+G323)*O323/100)^2+(J323*(D323+G323)*0.09175)^2),0))</f>
        <v>60</v>
      </c>
      <c r="U323" s="32"/>
    </row>
    <row r="324" customFormat="false" ht="15" hidden="false" customHeight="false" outlineLevel="0" collapsed="false">
      <c r="A324" s="32" t="s">
        <v>418</v>
      </c>
      <c r="B324" s="32" t="s">
        <v>541</v>
      </c>
      <c r="C324" s="32" t="s">
        <v>542</v>
      </c>
      <c r="D324" s="59" t="n">
        <v>222</v>
      </c>
      <c r="E324" s="59" t="n">
        <v>207</v>
      </c>
      <c r="F324" s="68" t="n">
        <f aca="false">IF(E324="","",D324-E324)</f>
        <v>15</v>
      </c>
      <c r="G324" s="59" t="n">
        <v>245</v>
      </c>
      <c r="H324" s="59" t="n">
        <v>289</v>
      </c>
      <c r="I324" s="68" t="n">
        <f aca="false">IF(H324="","",G324-H324)</f>
        <v>-44</v>
      </c>
      <c r="J324" s="40" t="n">
        <f aca="false">IF(OR(D324="",D324+G324=0),"",D324/(D324+G324))</f>
        <v>0.475374732334047</v>
      </c>
      <c r="K324" s="40" t="n">
        <f aca="false">IF(E324="","",E324/(E324+H324))</f>
        <v>0.417338709677419</v>
      </c>
      <c r="L324" s="69" t="n">
        <f aca="false">IF(OR(K324="",J324=""),"",(J324-K324)*100)</f>
        <v>5.80360226566277</v>
      </c>
      <c r="M324" s="36" t="n">
        <v>6.15799736191833</v>
      </c>
      <c r="N324" s="36" t="n">
        <v>1.24618060279038</v>
      </c>
      <c r="O324" s="36" t="n">
        <f aca="false">SQRT(M324^2+N324^2)</f>
        <v>6.28282560669673</v>
      </c>
      <c r="P324" s="40" t="n">
        <f aca="false">IF(J324="","",MAX(0,J324-1.96*O324/100))</f>
        <v>0.352231350442791</v>
      </c>
      <c r="Q324" s="40" t="n">
        <f aca="false">IF(J324="","",MIN(1,J324+1.96*O324/100))</f>
        <v>0.598518114225303</v>
      </c>
      <c r="R324" s="32" t="str">
        <f aca="false">IF(L324="","",IF(ABS(L324)&lt;=O324,"Yes","No"))</f>
        <v>Yes</v>
      </c>
      <c r="S324" s="32" t="str">
        <f aca="false">IF(L324="","",IF(ABS(L324)&lt;=1.96*O324,"Yes","No"))</f>
        <v>Yes</v>
      </c>
      <c r="T324" s="59" t="n">
        <f aca="false">IF(D324="","",ROUND(SQRT(((D324+G324)*O324/100)^2+(J324*(D324+G324)*0.15591)^2),0))</f>
        <v>45</v>
      </c>
      <c r="U324" s="32"/>
    </row>
    <row r="325" customFormat="false" ht="15" hidden="false" customHeight="false" outlineLevel="0" collapsed="false">
      <c r="A325" s="32" t="s">
        <v>418</v>
      </c>
      <c r="B325" s="32" t="s">
        <v>541</v>
      </c>
      <c r="C325" s="32" t="s">
        <v>543</v>
      </c>
      <c r="D325" s="59" t="n">
        <v>519</v>
      </c>
      <c r="E325" s="59" t="n">
        <v>524</v>
      </c>
      <c r="F325" s="68" t="n">
        <f aca="false">IF(E325="","",D325-E325)</f>
        <v>-5</v>
      </c>
      <c r="G325" s="59" t="n">
        <v>550</v>
      </c>
      <c r="H325" s="59" t="n">
        <v>554</v>
      </c>
      <c r="I325" s="68" t="n">
        <f aca="false">IF(H325="","",G325-H325)</f>
        <v>-4</v>
      </c>
      <c r="J325" s="40" t="n">
        <f aca="false">IF(OR(D325="",D325+G325=0),"",D325/(D325+G325))</f>
        <v>0.485500467726848</v>
      </c>
      <c r="K325" s="40" t="n">
        <f aca="false">IF(E325="","",E325/(E325+H325))</f>
        <v>0.4860853432282</v>
      </c>
      <c r="L325" s="69" t="n">
        <f aca="false">IF(OR(K325="",J325=""),"",(J325-K325)*100)</f>
        <v>-0.0584875501352833</v>
      </c>
      <c r="M325" s="36" t="n">
        <v>3.92685804996875</v>
      </c>
      <c r="N325" s="36" t="n">
        <v>1.24618060279038</v>
      </c>
      <c r="O325" s="36" t="n">
        <f aca="false">SQRT(M325^2+N325^2)</f>
        <v>4.11985196813858</v>
      </c>
      <c r="P325" s="40" t="n">
        <f aca="false">IF(J325="","",MAX(0,J325-1.96*O325/100))</f>
        <v>0.404751369151331</v>
      </c>
      <c r="Q325" s="40" t="n">
        <f aca="false">IF(J325="","",MIN(1,J325+1.96*O325/100))</f>
        <v>0.566249566302364</v>
      </c>
      <c r="R325" s="32" t="str">
        <f aca="false">IF(L325="","",IF(ABS(L325)&lt;=O325,"Yes","No"))</f>
        <v>Yes</v>
      </c>
      <c r="S325" s="32" t="str">
        <f aca="false">IF(L325="","",IF(ABS(L325)&lt;=1.96*O325,"Yes","No"))</f>
        <v>Yes</v>
      </c>
      <c r="T325" s="59" t="n">
        <f aca="false">IF(D325="","",ROUND(SQRT(((D325+G325)*O325/100)^2+(J325*(D325+G325)*0.09175)^2),0))</f>
        <v>65</v>
      </c>
      <c r="U325" s="32"/>
    </row>
    <row r="326" customFormat="false" ht="15" hidden="false" customHeight="false" outlineLevel="0" collapsed="false">
      <c r="A326" s="32" t="s">
        <v>418</v>
      </c>
      <c r="B326" s="32" t="s">
        <v>544</v>
      </c>
      <c r="C326" s="32" t="s">
        <v>545</v>
      </c>
      <c r="D326" s="59" t="n">
        <v>591</v>
      </c>
      <c r="E326" s="59" t="n">
        <v>582</v>
      </c>
      <c r="F326" s="68" t="n">
        <f aca="false">IF(E326="","",D326-E326)</f>
        <v>9</v>
      </c>
      <c r="G326" s="59" t="n">
        <v>646</v>
      </c>
      <c r="H326" s="59" t="n">
        <v>702</v>
      </c>
      <c r="I326" s="68" t="n">
        <f aca="false">IF(H326="","",G326-H326)</f>
        <v>-56</v>
      </c>
      <c r="J326" s="40" t="n">
        <f aca="false">IF(OR(D326="",D326+G326=0),"",D326/(D326+G326))</f>
        <v>0.477768795472918</v>
      </c>
      <c r="K326" s="40" t="n">
        <f aca="false">IF(E326="","",E326/(E326+H326))</f>
        <v>0.453271028037383</v>
      </c>
      <c r="L326" s="69" t="n">
        <f aca="false">IF(OR(K326="",J326=""),"",(J326-K326)*100)</f>
        <v>2.44977674355352</v>
      </c>
      <c r="M326" s="36" t="n">
        <v>3.11756991065829</v>
      </c>
      <c r="N326" s="36" t="n">
        <v>1.24618060279038</v>
      </c>
      <c r="O326" s="36" t="n">
        <f aca="false">SQRT(M326^2+N326^2)</f>
        <v>3.3574109433629</v>
      </c>
      <c r="P326" s="40" t="n">
        <f aca="false">IF(J326="","",MAX(0,J326-1.96*O326/100))</f>
        <v>0.411963540983006</v>
      </c>
      <c r="Q326" s="40" t="n">
        <f aca="false">IF(J326="","",MIN(1,J326+1.96*O326/100))</f>
        <v>0.543574049962831</v>
      </c>
      <c r="R326" s="32" t="str">
        <f aca="false">IF(L326="","",IF(ABS(L326)&lt;=O326,"Yes","No"))</f>
        <v>Yes</v>
      </c>
      <c r="S326" s="32" t="str">
        <f aca="false">IF(L326="","",IF(ABS(L326)&lt;=1.96*O326,"Yes","No"))</f>
        <v>Yes</v>
      </c>
      <c r="T326" s="59" t="n">
        <f aca="false">IF(D326="","",ROUND(SQRT(((D326+G326)*O326/100)^2+(J326*(D326+G326)*0.08345)^2),0))</f>
        <v>64</v>
      </c>
      <c r="U326" s="32"/>
    </row>
    <row r="327" customFormat="false" ht="15" hidden="false" customHeight="false" outlineLevel="0" collapsed="false">
      <c r="A327" s="32" t="s">
        <v>418</v>
      </c>
      <c r="B327" s="32" t="s">
        <v>544</v>
      </c>
      <c r="C327" s="32" t="s">
        <v>546</v>
      </c>
      <c r="D327" s="59" t="n">
        <v>557</v>
      </c>
      <c r="E327" s="59" t="n">
        <v>518</v>
      </c>
      <c r="F327" s="68" t="n">
        <f aca="false">IF(E327="","",D327-E327)</f>
        <v>39</v>
      </c>
      <c r="G327" s="59" t="n">
        <v>588</v>
      </c>
      <c r="H327" s="59" t="n">
        <v>622</v>
      </c>
      <c r="I327" s="68" t="n">
        <f aca="false">IF(H327="","",G327-H327)</f>
        <v>-34</v>
      </c>
      <c r="J327" s="40" t="n">
        <f aca="false">IF(OR(D327="",D327+G327=0),"",D327/(D327+G327))</f>
        <v>0.48646288209607</v>
      </c>
      <c r="K327" s="40" t="n">
        <f aca="false">IF(E327="","",E327/(E327+H327))</f>
        <v>0.454385964912281</v>
      </c>
      <c r="L327" s="69" t="n">
        <f aca="false">IF(OR(K327="",J327=""),"",(J327-K327)*100)</f>
        <v>3.20769171837891</v>
      </c>
      <c r="M327" s="36" t="n">
        <v>3.92685804996875</v>
      </c>
      <c r="N327" s="36" t="n">
        <v>1.24618060279038</v>
      </c>
      <c r="O327" s="36" t="n">
        <f aca="false">SQRT(M327^2+N327^2)</f>
        <v>4.11985196813858</v>
      </c>
      <c r="P327" s="40" t="n">
        <f aca="false">IF(J327="","",MAX(0,J327-1.96*O327/100))</f>
        <v>0.405713783520554</v>
      </c>
      <c r="Q327" s="40" t="n">
        <f aca="false">IF(J327="","",MIN(1,J327+1.96*O327/100))</f>
        <v>0.567211980671586</v>
      </c>
      <c r="R327" s="32" t="str">
        <f aca="false">IF(L327="","",IF(ABS(L327)&lt;=O327,"Yes","No"))</f>
        <v>Yes</v>
      </c>
      <c r="S327" s="32" t="str">
        <f aca="false">IF(L327="","",IF(ABS(L327)&lt;=1.96*O327,"Yes","No"))</f>
        <v>Yes</v>
      </c>
      <c r="T327" s="59" t="n">
        <f aca="false">IF(D327="","",ROUND(SQRT(((D327+G327)*O327/100)^2+(J327*(D327+G327)*0.09175)^2),0))</f>
        <v>70</v>
      </c>
      <c r="U327" s="32"/>
    </row>
    <row r="328" customFormat="false" ht="15" hidden="false" customHeight="false" outlineLevel="0" collapsed="false">
      <c r="A328" s="32" t="s">
        <v>418</v>
      </c>
      <c r="B328" s="32" t="s">
        <v>544</v>
      </c>
      <c r="C328" s="32" t="s">
        <v>547</v>
      </c>
      <c r="D328" s="59" t="n">
        <v>1090</v>
      </c>
      <c r="E328" s="59" t="n">
        <v>1003</v>
      </c>
      <c r="F328" s="68" t="n">
        <f aca="false">IF(E328="","",D328-E328)</f>
        <v>87</v>
      </c>
      <c r="G328" s="59" t="n">
        <v>1159</v>
      </c>
      <c r="H328" s="59" t="n">
        <v>1306</v>
      </c>
      <c r="I328" s="68" t="n">
        <f aca="false">IF(H328="","",G328-H328)</f>
        <v>-147</v>
      </c>
      <c r="J328" s="40" t="n">
        <f aca="false">IF(OR(D328="",D328+G328=0),"",D328/(D328+G328))</f>
        <v>0.484659848821699</v>
      </c>
      <c r="K328" s="40" t="n">
        <f aca="false">IF(E328="","",E328/(E328+H328))</f>
        <v>0.434387180597661</v>
      </c>
      <c r="L328" s="69" t="n">
        <f aca="false">IF(OR(K328="",J328=""),"",(J328-K328)*100)</f>
        <v>5.02726682240372</v>
      </c>
      <c r="M328" s="36" t="n">
        <v>3.11756991065829</v>
      </c>
      <c r="N328" s="36" t="n">
        <v>1.24618060279038</v>
      </c>
      <c r="O328" s="36" t="n">
        <f aca="false">SQRT(M328^2+N328^2)</f>
        <v>3.3574109433629</v>
      </c>
      <c r="P328" s="40" t="n">
        <f aca="false">IF(J328="","",MAX(0,J328-1.96*O328/100))</f>
        <v>0.418854594331786</v>
      </c>
      <c r="Q328" s="40" t="n">
        <f aca="false">IF(J328="","",MIN(1,J328+1.96*O328/100))</f>
        <v>0.550465103311611</v>
      </c>
      <c r="R328" s="32" t="str">
        <f aca="false">IF(L328="","",IF(ABS(L328)&lt;=O328,"Yes","No"))</f>
        <v>No</v>
      </c>
      <c r="S328" s="32" t="str">
        <f aca="false">IF(L328="","",IF(ABS(L328)&lt;=1.96*O328,"Yes","No"))</f>
        <v>Yes</v>
      </c>
      <c r="T328" s="59" t="n">
        <f aca="false">IF(D328="","",ROUND(SQRT(((D328+G328)*O328/100)^2+(J328*(D328+G328)*0.08345)^2),0))</f>
        <v>118</v>
      </c>
      <c r="U328" s="32"/>
    </row>
    <row r="329" customFormat="false" ht="15" hidden="false" customHeight="false" outlineLevel="0" collapsed="false">
      <c r="A329" s="32" t="s">
        <v>418</v>
      </c>
      <c r="B329" s="32" t="s">
        <v>544</v>
      </c>
      <c r="C329" s="32" t="s">
        <v>548</v>
      </c>
      <c r="D329" s="59" t="n">
        <v>259</v>
      </c>
      <c r="E329" s="59" t="n">
        <v>252</v>
      </c>
      <c r="F329" s="68" t="n">
        <f aca="false">IF(E329="","",D329-E329)</f>
        <v>7</v>
      </c>
      <c r="G329" s="59" t="n">
        <v>291</v>
      </c>
      <c r="H329" s="59" t="n">
        <v>304</v>
      </c>
      <c r="I329" s="68" t="n">
        <f aca="false">IF(H329="","",G329-H329)</f>
        <v>-13</v>
      </c>
      <c r="J329" s="40" t="n">
        <f aca="false">IF(OR(D329="",D329+G329=0),"",D329/(D329+G329))</f>
        <v>0.470909090909091</v>
      </c>
      <c r="K329" s="40" t="n">
        <f aca="false">IF(E329="","",E329/(E329+H329))</f>
        <v>0.453237410071942</v>
      </c>
      <c r="L329" s="69" t="n">
        <f aca="false">IF(OR(K329="",J329=""),"",(J329-K329)*100)</f>
        <v>1.76716808371484</v>
      </c>
      <c r="M329" s="36" t="n">
        <v>6.15799736191833</v>
      </c>
      <c r="N329" s="36" t="n">
        <v>1.24618060279038</v>
      </c>
      <c r="O329" s="36" t="n">
        <f aca="false">SQRT(M329^2+N329^2)</f>
        <v>6.28282560669673</v>
      </c>
      <c r="P329" s="40" t="n">
        <f aca="false">IF(J329="","",MAX(0,J329-1.96*O329/100))</f>
        <v>0.347765709017835</v>
      </c>
      <c r="Q329" s="40" t="n">
        <f aca="false">IF(J329="","",MIN(1,J329+1.96*O329/100))</f>
        <v>0.594052472800347</v>
      </c>
      <c r="R329" s="32" t="str">
        <f aca="false">IF(L329="","",IF(ABS(L329)&lt;=O329,"Yes","No"))</f>
        <v>Yes</v>
      </c>
      <c r="S329" s="32" t="str">
        <f aca="false">IF(L329="","",IF(ABS(L329)&lt;=1.96*O329,"Yes","No"))</f>
        <v>Yes</v>
      </c>
      <c r="T329" s="59" t="n">
        <f aca="false">IF(D329="","",ROUND(SQRT(((D329+G329)*O329/100)^2+(J329*(D329+G329)*0.15591)^2),0))</f>
        <v>53</v>
      </c>
      <c r="U329" s="32"/>
    </row>
    <row r="330" customFormat="false" ht="15" hidden="false" customHeight="false" outlineLevel="0" collapsed="false">
      <c r="A330" s="32" t="s">
        <v>418</v>
      </c>
      <c r="B330" s="32" t="s">
        <v>549</v>
      </c>
      <c r="C330" s="32" t="s">
        <v>550</v>
      </c>
      <c r="D330" s="59" t="n">
        <v>654</v>
      </c>
      <c r="E330" s="59" t="n">
        <v>632</v>
      </c>
      <c r="F330" s="68" t="n">
        <f aca="false">IF(E330="","",D330-E330)</f>
        <v>22</v>
      </c>
      <c r="G330" s="59" t="n">
        <v>632</v>
      </c>
      <c r="H330" s="59" t="n">
        <v>698</v>
      </c>
      <c r="I330" s="68" t="n">
        <f aca="false">IF(H330="","",G330-H330)</f>
        <v>-66</v>
      </c>
      <c r="J330" s="40" t="n">
        <f aca="false">IF(OR(D330="",D330+G330=0),"",D330/(D330+G330))</f>
        <v>0.50855365474339</v>
      </c>
      <c r="K330" s="40" t="n">
        <f aca="false">IF(E330="","",E330/(E330+H330))</f>
        <v>0.475187969924812</v>
      </c>
      <c r="L330" s="69" t="n">
        <f aca="false">IF(OR(K330="",J330=""),"",(J330-K330)*100)</f>
        <v>3.33656848185783</v>
      </c>
      <c r="M330" s="36" t="n">
        <v>3.11756991065829</v>
      </c>
      <c r="N330" s="36" t="n">
        <v>1.24618060279038</v>
      </c>
      <c r="O330" s="36" t="n">
        <f aca="false">SQRT(M330^2+N330^2)</f>
        <v>3.3574109433629</v>
      </c>
      <c r="P330" s="40" t="n">
        <f aca="false">IF(J330="","",MAX(0,J330-1.96*O330/100))</f>
        <v>0.442748400253478</v>
      </c>
      <c r="Q330" s="40" t="n">
        <f aca="false">IF(J330="","",MIN(1,J330+1.96*O330/100))</f>
        <v>0.574358909233303</v>
      </c>
      <c r="R330" s="32" t="str">
        <f aca="false">IF(L330="","",IF(ABS(L330)&lt;=O330,"Yes","No"))</f>
        <v>Yes</v>
      </c>
      <c r="S330" s="32" t="str">
        <f aca="false">IF(L330="","",IF(ABS(L330)&lt;=1.96*O330,"Yes","No"))</f>
        <v>Yes</v>
      </c>
      <c r="T330" s="59" t="n">
        <f aca="false">IF(D330="","",ROUND(SQRT(((D330+G330)*O330/100)^2+(J330*(D330+G330)*0.08345)^2),0))</f>
        <v>70</v>
      </c>
      <c r="U330" s="32"/>
    </row>
    <row r="331" customFormat="false" ht="15" hidden="false" customHeight="false" outlineLevel="0" collapsed="false">
      <c r="A331" s="32" t="s">
        <v>418</v>
      </c>
      <c r="B331" s="32" t="s">
        <v>549</v>
      </c>
      <c r="C331" s="32" t="s">
        <v>551</v>
      </c>
      <c r="D331" s="59" t="n">
        <v>546</v>
      </c>
      <c r="E331" s="59"/>
      <c r="F331" s="68" t="str">
        <f aca="false">IF(E331="","",D331-E331)</f>
        <v/>
      </c>
      <c r="G331" s="59" t="n">
        <v>472</v>
      </c>
      <c r="H331" s="59"/>
      <c r="I331" s="68" t="str">
        <f aca="false">IF(H331="","",G331-H331)</f>
        <v/>
      </c>
      <c r="J331" s="40" t="n">
        <f aca="false">IF(OR(D331="",D331+G331=0),"",D331/(D331+G331))</f>
        <v>0.536345776031434</v>
      </c>
      <c r="K331" s="40" t="str">
        <f aca="false">IF(E331="","",E331/(E331+H331))</f>
        <v/>
      </c>
      <c r="L331" s="69" t="str">
        <f aca="false">IF(OR(K331="",J331=""),"",(J331-K331)*100)</f>
        <v/>
      </c>
      <c r="M331" s="36" t="n">
        <v>3.92685804996875</v>
      </c>
      <c r="N331" s="36" t="n">
        <v>1.24618060279038</v>
      </c>
      <c r="O331" s="36" t="n">
        <f aca="false">SQRT(M331^2+N331^2)</f>
        <v>4.11985196813858</v>
      </c>
      <c r="P331" s="40" t="n">
        <f aca="false">IF(J331="","",MAX(0,J331-1.96*O331/100))</f>
        <v>0.455596677455918</v>
      </c>
      <c r="Q331" s="40" t="n">
        <f aca="false">IF(J331="","",MIN(1,J331+1.96*O331/100))</f>
        <v>0.61709487460695</v>
      </c>
      <c r="R331" s="32" t="str">
        <f aca="false">IF(L331="","",IF(ABS(L331)&lt;=O331,"Yes","No"))</f>
        <v/>
      </c>
      <c r="S331" s="32" t="str">
        <f aca="false">IF(L331="","",IF(ABS(L331)&lt;=1.96*O331,"Yes","No"))</f>
        <v/>
      </c>
      <c r="T331" s="59" t="n">
        <f aca="false">IF(D331="","",ROUND(SQRT(((D331+G331)*O331/100)^2+(J331*(D331+G331)*0.09175)^2),0))</f>
        <v>65</v>
      </c>
      <c r="U331" s="32" t="s">
        <v>787</v>
      </c>
    </row>
    <row r="332" customFormat="false" ht="15" hidden="false" customHeight="false" outlineLevel="0" collapsed="false">
      <c r="A332" s="32" t="s">
        <v>418</v>
      </c>
      <c r="B332" s="32" t="s">
        <v>549</v>
      </c>
      <c r="C332" s="32" t="s">
        <v>552</v>
      </c>
      <c r="D332" s="59" t="n">
        <v>791</v>
      </c>
      <c r="E332" s="59"/>
      <c r="F332" s="68" t="str">
        <f aca="false">IF(E332="","",D332-E332)</f>
        <v/>
      </c>
      <c r="G332" s="59" t="n">
        <v>711</v>
      </c>
      <c r="H332" s="59"/>
      <c r="I332" s="68" t="str">
        <f aca="false">IF(H332="","",G332-H332)</f>
        <v/>
      </c>
      <c r="J332" s="40" t="n">
        <f aca="false">IF(OR(D332="",D332+G332=0),"",D332/(D332+G332))</f>
        <v>0.526631158455393</v>
      </c>
      <c r="K332" s="40" t="str">
        <f aca="false">IF(E332="","",E332/(E332+H332))</f>
        <v/>
      </c>
      <c r="L332" s="69" t="str">
        <f aca="false">IF(OR(K332="",J332=""),"",(J332-K332)*100)</f>
        <v/>
      </c>
      <c r="M332" s="36" t="n">
        <v>3.11756991065829</v>
      </c>
      <c r="N332" s="36" t="n">
        <v>1.24618060279038</v>
      </c>
      <c r="O332" s="36" t="n">
        <f aca="false">SQRT(M332^2+N332^2)</f>
        <v>3.3574109433629</v>
      </c>
      <c r="P332" s="40" t="n">
        <f aca="false">IF(J332="","",MAX(0,J332-1.96*O332/100))</f>
        <v>0.46082590396548</v>
      </c>
      <c r="Q332" s="40" t="n">
        <f aca="false">IF(J332="","",MIN(1,J332+1.96*O332/100))</f>
        <v>0.592436412945306</v>
      </c>
      <c r="R332" s="32" t="str">
        <f aca="false">IF(L332="","",IF(ABS(L332)&lt;=O332,"Yes","No"))</f>
        <v/>
      </c>
      <c r="S332" s="32" t="str">
        <f aca="false">IF(L332="","",IF(ABS(L332)&lt;=1.96*O332,"Yes","No"))</f>
        <v/>
      </c>
      <c r="T332" s="59" t="n">
        <f aca="false">IF(D332="","",ROUND(SQRT(((D332+G332)*O332/100)^2+(J332*(D332+G332)*0.08345)^2),0))</f>
        <v>83</v>
      </c>
      <c r="U332" s="32" t="s">
        <v>787</v>
      </c>
    </row>
    <row r="333" customFormat="false" ht="15" hidden="false" customHeight="false" outlineLevel="0" collapsed="false">
      <c r="A333" s="32" t="s">
        <v>418</v>
      </c>
      <c r="B333" s="32" t="s">
        <v>549</v>
      </c>
      <c r="C333" s="32" t="s">
        <v>553</v>
      </c>
      <c r="D333" s="59" t="n">
        <v>737</v>
      </c>
      <c r="E333" s="59" t="n">
        <v>744</v>
      </c>
      <c r="F333" s="68" t="n">
        <f aca="false">IF(E333="","",D333-E333)</f>
        <v>-7</v>
      </c>
      <c r="G333" s="59" t="n">
        <v>735</v>
      </c>
      <c r="H333" s="59" t="n">
        <v>753</v>
      </c>
      <c r="I333" s="68" t="n">
        <f aca="false">IF(H333="","",G333-H333)</f>
        <v>-18</v>
      </c>
      <c r="J333" s="40" t="n">
        <f aca="false">IF(OR(D333="",D333+G333=0),"",D333/(D333+G333))</f>
        <v>0.500679347826087</v>
      </c>
      <c r="K333" s="40" t="n">
        <f aca="false">IF(E333="","",E333/(E333+H333))</f>
        <v>0.496993987975952</v>
      </c>
      <c r="L333" s="69" t="n">
        <f aca="false">IF(OR(K333="",J333=""),"",(J333-K333)*100)</f>
        <v>0.368535985013502</v>
      </c>
      <c r="M333" s="36" t="n">
        <v>3.11756991065829</v>
      </c>
      <c r="N333" s="36" t="n">
        <v>1.24618060279038</v>
      </c>
      <c r="O333" s="36" t="n">
        <f aca="false">SQRT(M333^2+N333^2)</f>
        <v>3.3574109433629</v>
      </c>
      <c r="P333" s="40" t="n">
        <f aca="false">IF(J333="","",MAX(0,J333-1.96*O333/100))</f>
        <v>0.434874093336174</v>
      </c>
      <c r="Q333" s="40" t="n">
        <f aca="false">IF(J333="","",MIN(1,J333+1.96*O333/100))</f>
        <v>0.566484602316</v>
      </c>
      <c r="R333" s="32" t="str">
        <f aca="false">IF(L333="","",IF(ABS(L333)&lt;=O333,"Yes","No"))</f>
        <v>Yes</v>
      </c>
      <c r="S333" s="32" t="str">
        <f aca="false">IF(L333="","",IF(ABS(L333)&lt;=1.96*O333,"Yes","No"))</f>
        <v>Yes</v>
      </c>
      <c r="T333" s="59" t="n">
        <f aca="false">IF(D333="","",ROUND(SQRT(((D333+G333)*O333/100)^2+(J333*(D333+G333)*0.08345)^2),0))</f>
        <v>79</v>
      </c>
      <c r="U333" s="32"/>
    </row>
    <row r="334" customFormat="false" ht="15" hidden="false" customHeight="false" outlineLevel="0" collapsed="false">
      <c r="A334" s="32" t="s">
        <v>418</v>
      </c>
      <c r="B334" s="32" t="s">
        <v>549</v>
      </c>
      <c r="C334" s="32" t="s">
        <v>554</v>
      </c>
      <c r="D334" s="59" t="n">
        <v>1196</v>
      </c>
      <c r="E334" s="59" t="n">
        <v>1109</v>
      </c>
      <c r="F334" s="68" t="n">
        <f aca="false">IF(E334="","",D334-E334)</f>
        <v>87</v>
      </c>
      <c r="G334" s="59" t="n">
        <v>1233</v>
      </c>
      <c r="H334" s="59" t="n">
        <v>1280</v>
      </c>
      <c r="I334" s="68" t="n">
        <f aca="false">IF(H334="","",G334-H334)</f>
        <v>-47</v>
      </c>
      <c r="J334" s="40" t="n">
        <f aca="false">IF(OR(D334="",D334+G334=0),"",D334/(D334+G334))</f>
        <v>0.492383696994648</v>
      </c>
      <c r="K334" s="40" t="n">
        <f aca="false">IF(E334="","",E334/(E334+H334))</f>
        <v>0.464210966931771</v>
      </c>
      <c r="L334" s="69" t="n">
        <f aca="false">IF(OR(K334="",J334=""),"",(J334-K334)*100)</f>
        <v>2.81727300628774</v>
      </c>
      <c r="M334" s="36" t="n">
        <v>3.11756991065829</v>
      </c>
      <c r="N334" s="36" t="n">
        <v>1.24618060279038</v>
      </c>
      <c r="O334" s="36" t="n">
        <f aca="false">SQRT(M334^2+N334^2)</f>
        <v>3.3574109433629</v>
      </c>
      <c r="P334" s="40" t="n">
        <f aca="false">IF(J334="","",MAX(0,J334-1.96*O334/100))</f>
        <v>0.426578442504735</v>
      </c>
      <c r="Q334" s="40" t="n">
        <f aca="false">IF(J334="","",MIN(1,J334+1.96*O334/100))</f>
        <v>0.558188951484561</v>
      </c>
      <c r="R334" s="32" t="str">
        <f aca="false">IF(L334="","",IF(ABS(L334)&lt;=O334,"Yes","No"))</f>
        <v>Yes</v>
      </c>
      <c r="S334" s="32" t="str">
        <f aca="false">IF(L334="","",IF(ABS(L334)&lt;=1.96*O334,"Yes","No"))</f>
        <v>Yes</v>
      </c>
      <c r="T334" s="59" t="n">
        <f aca="false">IF(D334="","",ROUND(SQRT(((D334+G334)*O334/100)^2+(J334*(D334+G334)*0.08345)^2),0))</f>
        <v>129</v>
      </c>
      <c r="U334" s="32"/>
    </row>
    <row r="335" customFormat="false" ht="15" hidden="false" customHeight="false" outlineLevel="0" collapsed="false">
      <c r="A335" s="32" t="s">
        <v>418</v>
      </c>
      <c r="B335" s="32" t="s">
        <v>549</v>
      </c>
      <c r="C335" s="32" t="s">
        <v>555</v>
      </c>
      <c r="D335" s="59" t="n">
        <v>747</v>
      </c>
      <c r="E335" s="59" t="n">
        <v>739</v>
      </c>
      <c r="F335" s="68" t="n">
        <f aca="false">IF(E335="","",D335-E335)</f>
        <v>8</v>
      </c>
      <c r="G335" s="59" t="n">
        <v>789</v>
      </c>
      <c r="H335" s="59" t="n">
        <v>808</v>
      </c>
      <c r="I335" s="68" t="n">
        <f aca="false">IF(H335="","",G335-H335)</f>
        <v>-19</v>
      </c>
      <c r="J335" s="40" t="n">
        <f aca="false">IF(OR(D335="",D335+G335=0),"",D335/(D335+G335))</f>
        <v>0.486328125</v>
      </c>
      <c r="K335" s="40" t="n">
        <f aca="false">IF(E335="","",E335/(E335+H335))</f>
        <v>0.477698771816419</v>
      </c>
      <c r="L335" s="69" t="n">
        <f aca="false">IF(OR(K335="",J335=""),"",(J335-K335)*100)</f>
        <v>0.86293531835811</v>
      </c>
      <c r="M335" s="36" t="n">
        <v>3.11756991065829</v>
      </c>
      <c r="N335" s="36" t="n">
        <v>1.24618060279038</v>
      </c>
      <c r="O335" s="36" t="n">
        <f aca="false">SQRT(M335^2+N335^2)</f>
        <v>3.3574109433629</v>
      </c>
      <c r="P335" s="40" t="n">
        <f aca="false">IF(J335="","",MAX(0,J335-1.96*O335/100))</f>
        <v>0.420522870510087</v>
      </c>
      <c r="Q335" s="40" t="n">
        <f aca="false">IF(J335="","",MIN(1,J335+1.96*O335/100))</f>
        <v>0.552133379489913</v>
      </c>
      <c r="R335" s="32" t="str">
        <f aca="false">IF(L335="","",IF(ABS(L335)&lt;=O335,"Yes","No"))</f>
        <v>Yes</v>
      </c>
      <c r="S335" s="32" t="str">
        <f aca="false">IF(L335="","",IF(ABS(L335)&lt;=1.96*O335,"Yes","No"))</f>
        <v>Yes</v>
      </c>
      <c r="T335" s="59" t="n">
        <f aca="false">IF(D335="","",ROUND(SQRT(((D335+G335)*O335/100)^2+(J335*(D335+G335)*0.08345)^2),0))</f>
        <v>81</v>
      </c>
      <c r="U335" s="32"/>
    </row>
    <row r="336" customFormat="false" ht="15" hidden="false" customHeight="false" outlineLevel="0" collapsed="false">
      <c r="A336" s="32" t="s">
        <v>418</v>
      </c>
      <c r="B336" s="32" t="s">
        <v>549</v>
      </c>
      <c r="C336" s="32" t="s">
        <v>556</v>
      </c>
      <c r="D336" s="59" t="n">
        <v>737</v>
      </c>
      <c r="E336" s="59"/>
      <c r="F336" s="68" t="str">
        <f aca="false">IF(E336="","",D336-E336)</f>
        <v/>
      </c>
      <c r="G336" s="59" t="n">
        <v>611</v>
      </c>
      <c r="H336" s="59"/>
      <c r="I336" s="68" t="str">
        <f aca="false">IF(H336="","",G336-H336)</f>
        <v/>
      </c>
      <c r="J336" s="40" t="n">
        <f aca="false">IF(OR(D336="",D336+G336=0),"",D336/(D336+G336))</f>
        <v>0.54673590504451</v>
      </c>
      <c r="K336" s="40" t="str">
        <f aca="false">IF(E336="","",E336/(E336+H336))</f>
        <v/>
      </c>
      <c r="L336" s="69" t="str">
        <f aca="false">IF(OR(K336="",J336=""),"",(J336-K336)*100)</f>
        <v/>
      </c>
      <c r="M336" s="36" t="n">
        <v>3.11756991065829</v>
      </c>
      <c r="N336" s="36" t="n">
        <v>1.24618060279038</v>
      </c>
      <c r="O336" s="36" t="n">
        <f aca="false">SQRT(M336^2+N336^2)</f>
        <v>3.3574109433629</v>
      </c>
      <c r="P336" s="40" t="n">
        <f aca="false">IF(J336="","",MAX(0,J336-1.96*O336/100))</f>
        <v>0.480930650554598</v>
      </c>
      <c r="Q336" s="40" t="n">
        <f aca="false">IF(J336="","",MIN(1,J336+1.96*O336/100))</f>
        <v>0.612541159534423</v>
      </c>
      <c r="R336" s="32" t="str">
        <f aca="false">IF(L336="","",IF(ABS(L336)&lt;=O336,"Yes","No"))</f>
        <v/>
      </c>
      <c r="S336" s="32" t="str">
        <f aca="false">IF(L336="","",IF(ABS(L336)&lt;=1.96*O336,"Yes","No"))</f>
        <v/>
      </c>
      <c r="T336" s="59" t="n">
        <f aca="false">IF(D336="","",ROUND(SQRT(((D336+G336)*O336/100)^2+(J336*(D336+G336)*0.08345)^2),0))</f>
        <v>76</v>
      </c>
      <c r="U336" s="32" t="s">
        <v>787</v>
      </c>
    </row>
    <row r="337" customFormat="false" ht="15" hidden="false" customHeight="false" outlineLevel="0" collapsed="false">
      <c r="A337" s="32" t="s">
        <v>418</v>
      </c>
      <c r="B337" s="32" t="s">
        <v>549</v>
      </c>
      <c r="C337" s="32" t="s">
        <v>557</v>
      </c>
      <c r="D337" s="59" t="n">
        <v>694</v>
      </c>
      <c r="E337" s="59"/>
      <c r="F337" s="68" t="str">
        <f aca="false">IF(E337="","",D337-E337)</f>
        <v/>
      </c>
      <c r="G337" s="59" t="n">
        <v>628</v>
      </c>
      <c r="H337" s="59"/>
      <c r="I337" s="68" t="str">
        <f aca="false">IF(H337="","",G337-H337)</f>
        <v/>
      </c>
      <c r="J337" s="40" t="n">
        <f aca="false">IF(OR(D337="",D337+G337=0),"",D337/(D337+G337))</f>
        <v>0.524962178517398</v>
      </c>
      <c r="K337" s="40" t="str">
        <f aca="false">IF(E337="","",E337/(E337+H337))</f>
        <v/>
      </c>
      <c r="L337" s="69" t="str">
        <f aca="false">IF(OR(K337="",J337=""),"",(J337-K337)*100)</f>
        <v/>
      </c>
      <c r="M337" s="36" t="n">
        <v>3.11756991065829</v>
      </c>
      <c r="N337" s="36" t="n">
        <v>1.24618060279038</v>
      </c>
      <c r="O337" s="36" t="n">
        <f aca="false">SQRT(M337^2+N337^2)</f>
        <v>3.3574109433629</v>
      </c>
      <c r="P337" s="40" t="n">
        <f aca="false">IF(J337="","",MAX(0,J337-1.96*O337/100))</f>
        <v>0.459156924027485</v>
      </c>
      <c r="Q337" s="40" t="n">
        <f aca="false">IF(J337="","",MIN(1,J337+1.96*O337/100))</f>
        <v>0.590767433007311</v>
      </c>
      <c r="R337" s="32" t="str">
        <f aca="false">IF(L337="","",IF(ABS(L337)&lt;=O337,"Yes","No"))</f>
        <v/>
      </c>
      <c r="S337" s="32" t="str">
        <f aca="false">IF(L337="","",IF(ABS(L337)&lt;=1.96*O337,"Yes","No"))</f>
        <v/>
      </c>
      <c r="T337" s="59" t="n">
        <f aca="false">IF(D337="","",ROUND(SQRT(((D337+G337)*O337/100)^2+(J337*(D337+G337)*0.08345)^2),0))</f>
        <v>73</v>
      </c>
      <c r="U337" s="32" t="s">
        <v>787</v>
      </c>
    </row>
    <row r="338" customFormat="false" ht="15" hidden="false" customHeight="false" outlineLevel="0" collapsed="false">
      <c r="A338" s="32" t="s">
        <v>418</v>
      </c>
      <c r="B338" s="32" t="s">
        <v>549</v>
      </c>
      <c r="C338" s="32" t="s">
        <v>558</v>
      </c>
      <c r="D338" s="59" t="n">
        <v>353</v>
      </c>
      <c r="E338" s="59"/>
      <c r="F338" s="68" t="str">
        <f aca="false">IF(E338="","",D338-E338)</f>
        <v/>
      </c>
      <c r="G338" s="59" t="n">
        <v>320</v>
      </c>
      <c r="H338" s="59"/>
      <c r="I338" s="68" t="str">
        <f aca="false">IF(H338="","",G338-H338)</f>
        <v/>
      </c>
      <c r="J338" s="40" t="n">
        <f aca="false">IF(OR(D338="",D338+G338=0),"",D338/(D338+G338))</f>
        <v>0.524517087667162</v>
      </c>
      <c r="K338" s="40" t="str">
        <f aca="false">IF(E338="","",E338/(E338+H338))</f>
        <v/>
      </c>
      <c r="L338" s="69" t="str">
        <f aca="false">IF(OR(K338="",J338=""),"",(J338-K338)*100)</f>
        <v/>
      </c>
      <c r="M338" s="36" t="n">
        <v>6.15799736191833</v>
      </c>
      <c r="N338" s="36" t="n">
        <v>1.24618060279038</v>
      </c>
      <c r="O338" s="36" t="n">
        <f aca="false">SQRT(M338^2+N338^2)</f>
        <v>6.28282560669673</v>
      </c>
      <c r="P338" s="40" t="n">
        <f aca="false">IF(J338="","",MAX(0,J338-1.96*O338/100))</f>
        <v>0.401373705775906</v>
      </c>
      <c r="Q338" s="40" t="n">
        <f aca="false">IF(J338="","",MIN(1,J338+1.96*O338/100))</f>
        <v>0.647660469558418</v>
      </c>
      <c r="R338" s="32" t="str">
        <f aca="false">IF(L338="","",IF(ABS(L338)&lt;=O338,"Yes","No"))</f>
        <v/>
      </c>
      <c r="S338" s="32" t="str">
        <f aca="false">IF(L338="","",IF(ABS(L338)&lt;=1.96*O338,"Yes","No"))</f>
        <v/>
      </c>
      <c r="T338" s="59" t="n">
        <f aca="false">IF(D338="","",ROUND(SQRT(((D338+G338)*O338/100)^2+(J338*(D338+G338)*0.15591)^2),0))</f>
        <v>69</v>
      </c>
      <c r="U338" s="32" t="s">
        <v>787</v>
      </c>
    </row>
    <row r="339" customFormat="false" ht="15" hidden="false" customHeight="false" outlineLevel="0" collapsed="false">
      <c r="A339" s="32" t="s">
        <v>418</v>
      </c>
      <c r="B339" s="32" t="s">
        <v>559</v>
      </c>
      <c r="C339" s="32" t="s">
        <v>560</v>
      </c>
      <c r="D339" s="59" t="n">
        <v>109</v>
      </c>
      <c r="E339" s="59" t="n">
        <v>92</v>
      </c>
      <c r="F339" s="68" t="n">
        <f aca="false">IF(E339="","",D339-E339)</f>
        <v>17</v>
      </c>
      <c r="G339" s="59" t="n">
        <v>171</v>
      </c>
      <c r="H339" s="59" t="n">
        <v>174</v>
      </c>
      <c r="I339" s="68" t="n">
        <f aca="false">IF(H339="","",G339-H339)</f>
        <v>-3</v>
      </c>
      <c r="J339" s="40" t="n">
        <f aca="false">IF(OR(D339="",D339+G339=0),"",D339/(D339+G339))</f>
        <v>0.389285714285714</v>
      </c>
      <c r="K339" s="40" t="n">
        <f aca="false">IF(E339="","",E339/(E339+H339))</f>
        <v>0.345864661654135</v>
      </c>
      <c r="L339" s="69" t="n">
        <f aca="false">IF(OR(K339="",J339=""),"",(J339-K339)*100)</f>
        <v>4.3421052631579</v>
      </c>
      <c r="M339" s="36" t="n">
        <v>6.15799736191833</v>
      </c>
      <c r="N339" s="36" t="n">
        <v>1.24618060279038</v>
      </c>
      <c r="O339" s="36" t="n">
        <f aca="false">SQRT(M339^2+N339^2)</f>
        <v>6.28282560669673</v>
      </c>
      <c r="P339" s="40" t="n">
        <f aca="false">IF(J339="","",MAX(0,J339-1.96*O339/100))</f>
        <v>0.266142332394458</v>
      </c>
      <c r="Q339" s="40" t="n">
        <f aca="false">IF(J339="","",MIN(1,J339+1.96*O339/100))</f>
        <v>0.51242909617697</v>
      </c>
      <c r="R339" s="32" t="str">
        <f aca="false">IF(L339="","",IF(ABS(L339)&lt;=O339,"Yes","No"))</f>
        <v>Yes</v>
      </c>
      <c r="S339" s="32" t="str">
        <f aca="false">IF(L339="","",IF(ABS(L339)&lt;=1.96*O339,"Yes","No"))</f>
        <v>Yes</v>
      </c>
      <c r="T339" s="59" t="n">
        <f aca="false">IF(D339="","",ROUND(SQRT(((D339+G339)*O339/100)^2+(J339*(D339+G339)*0.15591)^2),0))</f>
        <v>24</v>
      </c>
      <c r="U339" s="32"/>
    </row>
    <row r="340" customFormat="false" ht="15" hidden="false" customHeight="false" outlineLevel="0" collapsed="false">
      <c r="A340" s="32" t="s">
        <v>418</v>
      </c>
      <c r="B340" s="32" t="s">
        <v>559</v>
      </c>
      <c r="C340" s="32" t="s">
        <v>561</v>
      </c>
      <c r="D340" s="59" t="n">
        <v>235</v>
      </c>
      <c r="E340" s="59" t="n">
        <v>244</v>
      </c>
      <c r="F340" s="68" t="n">
        <f aca="false">IF(E340="","",D340-E340)</f>
        <v>-9</v>
      </c>
      <c r="G340" s="59" t="n">
        <v>498</v>
      </c>
      <c r="H340" s="59" t="n">
        <v>464</v>
      </c>
      <c r="I340" s="68" t="n">
        <f aca="false">IF(H340="","",G340-H340)</f>
        <v>34</v>
      </c>
      <c r="J340" s="40" t="n">
        <f aca="false">IF(OR(D340="",D340+G340=0),"",D340/(D340+G340))</f>
        <v>0.320600272851296</v>
      </c>
      <c r="K340" s="40" t="n">
        <f aca="false">IF(E340="","",E340/(E340+H340))</f>
        <v>0.344632768361582</v>
      </c>
      <c r="L340" s="69" t="n">
        <f aca="false">IF(OR(K340="",J340=""),"",(J340-K340)*100)</f>
        <v>-2.40324955102859</v>
      </c>
      <c r="M340" s="36" t="n">
        <v>6.15799736191833</v>
      </c>
      <c r="N340" s="36" t="n">
        <v>1.24618060279038</v>
      </c>
      <c r="O340" s="36" t="n">
        <f aca="false">SQRT(M340^2+N340^2)</f>
        <v>6.28282560669673</v>
      </c>
      <c r="P340" s="40" t="n">
        <f aca="false">IF(J340="","",MAX(0,J340-1.96*O340/100))</f>
        <v>0.19745689096004</v>
      </c>
      <c r="Q340" s="40" t="n">
        <f aca="false">IF(J340="","",MIN(1,J340+1.96*O340/100))</f>
        <v>0.443743654742552</v>
      </c>
      <c r="R340" s="32" t="str">
        <f aca="false">IF(L340="","",IF(ABS(L340)&lt;=O340,"Yes","No"))</f>
        <v>Yes</v>
      </c>
      <c r="S340" s="32" t="str">
        <f aca="false">IF(L340="","",IF(ABS(L340)&lt;=1.96*O340,"Yes","No"))</f>
        <v>Yes</v>
      </c>
      <c r="T340" s="59" t="n">
        <f aca="false">IF(D340="","",ROUND(SQRT(((D340+G340)*O340/100)^2+(J340*(D340+G340)*0.15591)^2),0))</f>
        <v>59</v>
      </c>
      <c r="U340" s="32"/>
    </row>
    <row r="341" customFormat="false" ht="15" hidden="false" customHeight="false" outlineLevel="0" collapsed="false">
      <c r="A341" s="32" t="s">
        <v>418</v>
      </c>
      <c r="B341" s="32" t="s">
        <v>559</v>
      </c>
      <c r="C341" s="32" t="s">
        <v>562</v>
      </c>
      <c r="D341" s="59" t="n">
        <v>209</v>
      </c>
      <c r="E341" s="59" t="n">
        <v>212</v>
      </c>
      <c r="F341" s="68" t="n">
        <f aca="false">IF(E341="","",D341-E341)</f>
        <v>-3</v>
      </c>
      <c r="G341" s="59" t="n">
        <v>289</v>
      </c>
      <c r="H341" s="59" t="n">
        <v>277</v>
      </c>
      <c r="I341" s="68" t="n">
        <f aca="false">IF(H341="","",G341-H341)</f>
        <v>12</v>
      </c>
      <c r="J341" s="40" t="n">
        <f aca="false">IF(OR(D341="",D341+G341=0),"",D341/(D341+G341))</f>
        <v>0.419678714859438</v>
      </c>
      <c r="K341" s="40" t="n">
        <f aca="false">IF(E341="","",E341/(E341+H341))</f>
        <v>0.433537832310838</v>
      </c>
      <c r="L341" s="69" t="n">
        <f aca="false">IF(OR(K341="",J341=""),"",(J341-K341)*100)</f>
        <v>-1.38591174514007</v>
      </c>
      <c r="M341" s="36" t="n">
        <v>6.15799736191833</v>
      </c>
      <c r="N341" s="36" t="n">
        <v>1.24618060279038</v>
      </c>
      <c r="O341" s="36" t="n">
        <f aca="false">SQRT(M341^2+N341^2)</f>
        <v>6.28282560669673</v>
      </c>
      <c r="P341" s="40" t="n">
        <f aca="false">IF(J341="","",MAX(0,J341-1.96*O341/100))</f>
        <v>0.296535332968182</v>
      </c>
      <c r="Q341" s="40" t="n">
        <f aca="false">IF(J341="","",MIN(1,J341+1.96*O341/100))</f>
        <v>0.542822096750694</v>
      </c>
      <c r="R341" s="32" t="str">
        <f aca="false">IF(L341="","",IF(ABS(L341)&lt;=O341,"Yes","No"))</f>
        <v>Yes</v>
      </c>
      <c r="S341" s="32" t="str">
        <f aca="false">IF(L341="","",IF(ABS(L341)&lt;=1.96*O341,"Yes","No"))</f>
        <v>Yes</v>
      </c>
      <c r="T341" s="59" t="n">
        <f aca="false">IF(D341="","",ROUND(SQRT(((D341+G341)*O341/100)^2+(J341*(D341+G341)*0.15591)^2),0))</f>
        <v>45</v>
      </c>
      <c r="U341" s="32"/>
    </row>
    <row r="342" customFormat="false" ht="15" hidden="false" customHeight="false" outlineLevel="0" collapsed="false">
      <c r="A342" s="32" t="s">
        <v>418</v>
      </c>
      <c r="B342" s="32" t="s">
        <v>559</v>
      </c>
      <c r="C342" s="32" t="s">
        <v>563</v>
      </c>
      <c r="D342" s="59" t="n">
        <v>130</v>
      </c>
      <c r="E342" s="59" t="n">
        <v>130</v>
      </c>
      <c r="F342" s="68" t="n">
        <f aca="false">IF(E342="","",D342-E342)</f>
        <v>0</v>
      </c>
      <c r="G342" s="59" t="n">
        <v>166</v>
      </c>
      <c r="H342" s="59" t="n">
        <v>174</v>
      </c>
      <c r="I342" s="68" t="n">
        <f aca="false">IF(H342="","",G342-H342)</f>
        <v>-8</v>
      </c>
      <c r="J342" s="40" t="n">
        <f aca="false">IF(OR(D342="",D342+G342=0),"",D342/(D342+G342))</f>
        <v>0.439189189189189</v>
      </c>
      <c r="K342" s="40" t="n">
        <f aca="false">IF(E342="","",E342/(E342+H342))</f>
        <v>0.427631578947368</v>
      </c>
      <c r="L342" s="69" t="n">
        <f aca="false">IF(OR(K342="",J342=""),"",(J342-K342)*100)</f>
        <v>1.15576102418208</v>
      </c>
      <c r="M342" s="36" t="n">
        <v>6.15799736191833</v>
      </c>
      <c r="N342" s="36" t="n">
        <v>1.24618060279038</v>
      </c>
      <c r="O342" s="36" t="n">
        <f aca="false">SQRT(M342^2+N342^2)</f>
        <v>6.28282560669673</v>
      </c>
      <c r="P342" s="40" t="n">
        <f aca="false">IF(J342="","",MAX(0,J342-1.96*O342/100))</f>
        <v>0.316045807297933</v>
      </c>
      <c r="Q342" s="40" t="n">
        <f aca="false">IF(J342="","",MIN(1,J342+1.96*O342/100))</f>
        <v>0.562332571080445</v>
      </c>
      <c r="R342" s="32" t="str">
        <f aca="false">IF(L342="","",IF(ABS(L342)&lt;=O342,"Yes","No"))</f>
        <v>Yes</v>
      </c>
      <c r="S342" s="32" t="str">
        <f aca="false">IF(L342="","",IF(ABS(L342)&lt;=1.96*O342,"Yes","No"))</f>
        <v>Yes</v>
      </c>
      <c r="T342" s="59" t="n">
        <f aca="false">IF(D342="","",ROUND(SQRT(((D342+G342)*O342/100)^2+(J342*(D342+G342)*0.15591)^2),0))</f>
        <v>28</v>
      </c>
      <c r="U342" s="32"/>
    </row>
    <row r="343" customFormat="false" ht="15" hidden="false" customHeight="false" outlineLevel="0" collapsed="false">
      <c r="A343" s="32" t="s">
        <v>418</v>
      </c>
      <c r="B343" s="32" t="s">
        <v>564</v>
      </c>
      <c r="C343" s="32" t="s">
        <v>565</v>
      </c>
      <c r="D343" s="59" t="n">
        <v>428</v>
      </c>
      <c r="E343" s="59" t="n">
        <v>407</v>
      </c>
      <c r="F343" s="68" t="n">
        <f aca="false">IF(E343="","",D343-E343)</f>
        <v>21</v>
      </c>
      <c r="G343" s="59" t="n">
        <v>726</v>
      </c>
      <c r="H343" s="59" t="n">
        <v>759</v>
      </c>
      <c r="I343" s="68" t="n">
        <f aca="false">IF(H343="","",G343-H343)</f>
        <v>-33</v>
      </c>
      <c r="J343" s="40" t="n">
        <f aca="false">IF(OR(D343="",D343+G343=0),"",D343/(D343+G343))</f>
        <v>0.370883882149047</v>
      </c>
      <c r="K343" s="40" t="n">
        <f aca="false">IF(E343="","",E343/(E343+H343))</f>
        <v>0.349056603773585</v>
      </c>
      <c r="L343" s="69" t="n">
        <f aca="false">IF(OR(K343="",J343=""),"",(J343-K343)*100)</f>
        <v>2.18272783754619</v>
      </c>
      <c r="M343" s="36" t="n">
        <v>3.92685804996875</v>
      </c>
      <c r="N343" s="36" t="n">
        <v>1.24618060279038</v>
      </c>
      <c r="O343" s="36" t="n">
        <f aca="false">SQRT(M343^2+N343^2)</f>
        <v>4.11985196813858</v>
      </c>
      <c r="P343" s="40" t="n">
        <f aca="false">IF(J343="","",MAX(0,J343-1.96*O343/100))</f>
        <v>0.290134783573531</v>
      </c>
      <c r="Q343" s="40" t="n">
        <f aca="false">IF(J343="","",MIN(1,J343+1.96*O343/100))</f>
        <v>0.451632980724563</v>
      </c>
      <c r="R343" s="32" t="str">
        <f aca="false">IF(L343="","",IF(ABS(L343)&lt;=O343,"Yes","No"))</f>
        <v>Yes</v>
      </c>
      <c r="S343" s="32" t="str">
        <f aca="false">IF(L343="","",IF(ABS(L343)&lt;=1.96*O343,"Yes","No"))</f>
        <v>Yes</v>
      </c>
      <c r="T343" s="59" t="n">
        <f aca="false">IF(D343="","",ROUND(SQRT(((D343+G343)*O343/100)^2+(J343*(D343+G343)*0.09175)^2),0))</f>
        <v>62</v>
      </c>
      <c r="U343" s="32"/>
    </row>
    <row r="344" customFormat="false" ht="15" hidden="false" customHeight="false" outlineLevel="0" collapsed="false">
      <c r="A344" s="32" t="s">
        <v>418</v>
      </c>
      <c r="B344" s="32" t="s">
        <v>564</v>
      </c>
      <c r="C344" s="32" t="s">
        <v>566</v>
      </c>
      <c r="D344" s="59" t="n">
        <v>350</v>
      </c>
      <c r="E344" s="59" t="n">
        <v>348</v>
      </c>
      <c r="F344" s="68" t="n">
        <f aca="false">IF(E344="","",D344-E344)</f>
        <v>2</v>
      </c>
      <c r="G344" s="59" t="n">
        <v>597</v>
      </c>
      <c r="H344" s="59" t="n">
        <v>591</v>
      </c>
      <c r="I344" s="68" t="n">
        <f aca="false">IF(H344="","",G344-H344)</f>
        <v>6</v>
      </c>
      <c r="J344" s="40" t="n">
        <f aca="false">IF(OR(D344="",D344+G344=0),"",D344/(D344+G344))</f>
        <v>0.369588173178458</v>
      </c>
      <c r="K344" s="40" t="n">
        <f aca="false">IF(E344="","",E344/(E344+H344))</f>
        <v>0.370607028753994</v>
      </c>
      <c r="L344" s="69" t="n">
        <f aca="false">IF(OR(K344="",J344=""),"",(J344-K344)*100)</f>
        <v>-0.101885557553533</v>
      </c>
      <c r="M344" s="36" t="n">
        <v>3.92685804996875</v>
      </c>
      <c r="N344" s="36" t="n">
        <v>1.24618060279038</v>
      </c>
      <c r="O344" s="36" t="n">
        <f aca="false">SQRT(M344^2+N344^2)</f>
        <v>4.11985196813858</v>
      </c>
      <c r="P344" s="40" t="n">
        <f aca="false">IF(J344="","",MAX(0,J344-1.96*O344/100))</f>
        <v>0.288839074602942</v>
      </c>
      <c r="Q344" s="40" t="n">
        <f aca="false">IF(J344="","",MIN(1,J344+1.96*O344/100))</f>
        <v>0.450337271753975</v>
      </c>
      <c r="R344" s="32" t="str">
        <f aca="false">IF(L344="","",IF(ABS(L344)&lt;=O344,"Yes","No"))</f>
        <v>Yes</v>
      </c>
      <c r="S344" s="32" t="str">
        <f aca="false">IF(L344="","",IF(ABS(L344)&lt;=1.96*O344,"Yes","No"))</f>
        <v>Yes</v>
      </c>
      <c r="T344" s="59" t="n">
        <f aca="false">IF(D344="","",ROUND(SQRT(((D344+G344)*O344/100)^2+(J344*(D344+G344)*0.09175)^2),0))</f>
        <v>51</v>
      </c>
      <c r="U344" s="32"/>
    </row>
    <row r="345" customFormat="false" ht="15" hidden="false" customHeight="false" outlineLevel="0" collapsed="false">
      <c r="A345" s="32" t="s">
        <v>418</v>
      </c>
      <c r="B345" s="32" t="s">
        <v>564</v>
      </c>
      <c r="C345" s="32" t="s">
        <v>567</v>
      </c>
      <c r="D345" s="59" t="n">
        <v>264</v>
      </c>
      <c r="E345" s="59" t="n">
        <v>300</v>
      </c>
      <c r="F345" s="68" t="n">
        <f aca="false">IF(E345="","",D345-E345)</f>
        <v>-36</v>
      </c>
      <c r="G345" s="59" t="n">
        <v>569</v>
      </c>
      <c r="H345" s="59" t="n">
        <v>570</v>
      </c>
      <c r="I345" s="68" t="n">
        <f aca="false">IF(H345="","",G345-H345)</f>
        <v>-1</v>
      </c>
      <c r="J345" s="40" t="n">
        <f aca="false">IF(OR(D345="",D345+G345=0),"",D345/(D345+G345))</f>
        <v>0.316926770708283</v>
      </c>
      <c r="K345" s="40" t="n">
        <f aca="false">IF(E345="","",E345/(E345+H345))</f>
        <v>0.344827586206897</v>
      </c>
      <c r="L345" s="69" t="n">
        <f aca="false">IF(OR(K345="",J345=""),"",(J345-K345)*100)</f>
        <v>-2.79008154986133</v>
      </c>
      <c r="M345" s="36" t="n">
        <v>3.92685804996875</v>
      </c>
      <c r="N345" s="36" t="n">
        <v>1.24618060279038</v>
      </c>
      <c r="O345" s="36" t="n">
        <f aca="false">SQRT(M345^2+N345^2)</f>
        <v>4.11985196813858</v>
      </c>
      <c r="P345" s="40" t="n">
        <f aca="false">IF(J345="","",MAX(0,J345-1.96*O345/100))</f>
        <v>0.236177672132767</v>
      </c>
      <c r="Q345" s="40" t="n">
        <f aca="false">IF(J345="","",MIN(1,J345+1.96*O345/100))</f>
        <v>0.3976758692838</v>
      </c>
      <c r="R345" s="32" t="str">
        <f aca="false">IF(L345="","",IF(ABS(L345)&lt;=O345,"Yes","No"))</f>
        <v>Yes</v>
      </c>
      <c r="S345" s="32" t="str">
        <f aca="false">IF(L345="","",IF(ABS(L345)&lt;=1.96*O345,"Yes","No"))</f>
        <v>Yes</v>
      </c>
      <c r="T345" s="59" t="n">
        <f aca="false">IF(D345="","",ROUND(SQRT(((D345+G345)*O345/100)^2+(J345*(D345+G345)*0.09175)^2),0))</f>
        <v>42</v>
      </c>
      <c r="U345" s="32"/>
    </row>
    <row r="346" customFormat="false" ht="15" hidden="false" customHeight="false" outlineLevel="0" collapsed="false">
      <c r="A346" s="32" t="s">
        <v>418</v>
      </c>
      <c r="B346" s="32" t="s">
        <v>564</v>
      </c>
      <c r="C346" s="32" t="s">
        <v>568</v>
      </c>
      <c r="D346" s="59" t="n">
        <v>326</v>
      </c>
      <c r="E346" s="59" t="n">
        <v>313</v>
      </c>
      <c r="F346" s="68" t="n">
        <f aca="false">IF(E346="","",D346-E346)</f>
        <v>13</v>
      </c>
      <c r="G346" s="59" t="n">
        <v>601</v>
      </c>
      <c r="H346" s="59" t="n">
        <v>600</v>
      </c>
      <c r="I346" s="68" t="n">
        <f aca="false">IF(H346="","",G346-H346)</f>
        <v>1</v>
      </c>
      <c r="J346" s="40" t="n">
        <f aca="false">IF(OR(D346="",D346+G346=0),"",D346/(D346+G346))</f>
        <v>0.351672060409925</v>
      </c>
      <c r="K346" s="40" t="n">
        <f aca="false">IF(E346="","",E346/(E346+H346))</f>
        <v>0.342825848849945</v>
      </c>
      <c r="L346" s="69" t="n">
        <f aca="false">IF(OR(K346="",J346=""),"",(J346-K346)*100)</f>
        <v>0.884621155997928</v>
      </c>
      <c r="M346" s="36" t="n">
        <v>3.92685804996875</v>
      </c>
      <c r="N346" s="36" t="n">
        <v>1.24618060279038</v>
      </c>
      <c r="O346" s="36" t="n">
        <f aca="false">SQRT(M346^2+N346^2)</f>
        <v>4.11985196813858</v>
      </c>
      <c r="P346" s="40" t="n">
        <f aca="false">IF(J346="","",MAX(0,J346-1.96*O346/100))</f>
        <v>0.270922961834408</v>
      </c>
      <c r="Q346" s="40" t="n">
        <f aca="false">IF(J346="","",MIN(1,J346+1.96*O346/100))</f>
        <v>0.432421158985441</v>
      </c>
      <c r="R346" s="32" t="str">
        <f aca="false">IF(L346="","",IF(ABS(L346)&lt;=O346,"Yes","No"))</f>
        <v>Yes</v>
      </c>
      <c r="S346" s="32" t="str">
        <f aca="false">IF(L346="","",IF(ABS(L346)&lt;=1.96*O346,"Yes","No"))</f>
        <v>Yes</v>
      </c>
      <c r="T346" s="59" t="n">
        <f aca="false">IF(D346="","",ROUND(SQRT(((D346+G346)*O346/100)^2+(J346*(D346+G346)*0.09175)^2),0))</f>
        <v>49</v>
      </c>
      <c r="U346" s="32"/>
    </row>
    <row r="347" customFormat="false" ht="15" hidden="false" customHeight="false" outlineLevel="0" collapsed="false">
      <c r="A347" s="32" t="s">
        <v>418</v>
      </c>
      <c r="B347" s="32" t="s">
        <v>569</v>
      </c>
      <c r="C347" s="32" t="s">
        <v>570</v>
      </c>
      <c r="D347" s="59" t="n">
        <v>91</v>
      </c>
      <c r="E347" s="59" t="n">
        <v>82</v>
      </c>
      <c r="F347" s="68" t="n">
        <f aca="false">IF(E347="","",D347-E347)</f>
        <v>9</v>
      </c>
      <c r="G347" s="59" t="n">
        <v>172</v>
      </c>
      <c r="H347" s="59" t="n">
        <v>171</v>
      </c>
      <c r="I347" s="68" t="n">
        <f aca="false">IF(H347="","",G347-H347)</f>
        <v>1</v>
      </c>
      <c r="J347" s="40" t="n">
        <f aca="false">IF(OR(D347="",D347+G347=0),"",D347/(D347+G347))</f>
        <v>0.346007604562738</v>
      </c>
      <c r="K347" s="40" t="n">
        <f aca="false">IF(E347="","",E347/(E347+H347))</f>
        <v>0.324110671936759</v>
      </c>
      <c r="L347" s="69" t="n">
        <f aca="false">IF(OR(K347="",J347=""),"",(J347-K347)*100)</f>
        <v>2.18969326259788</v>
      </c>
      <c r="M347" s="36" t="n">
        <v>6.15799736191833</v>
      </c>
      <c r="N347" s="36" t="n">
        <v>1.24618060279038</v>
      </c>
      <c r="O347" s="36" t="n">
        <f aca="false">SQRT(M347^2+N347^2)</f>
        <v>6.28282560669673</v>
      </c>
      <c r="P347" s="40" t="n">
        <f aca="false">IF(J347="","",MAX(0,J347-1.96*O347/100))</f>
        <v>0.222864222671482</v>
      </c>
      <c r="Q347" s="40" t="n">
        <f aca="false">IF(J347="","",MIN(1,J347+1.96*O347/100))</f>
        <v>0.469150986453994</v>
      </c>
      <c r="R347" s="32" t="str">
        <f aca="false">IF(L347="","",IF(ABS(L347)&lt;=O347,"Yes","No"))</f>
        <v>Yes</v>
      </c>
      <c r="S347" s="32" t="str">
        <f aca="false">IF(L347="","",IF(ABS(L347)&lt;=1.96*O347,"Yes","No"))</f>
        <v>Yes</v>
      </c>
      <c r="T347" s="59" t="n">
        <f aca="false">IF(D347="","",ROUND(SQRT(((D347+G347)*O347/100)^2+(J347*(D347+G347)*0.15591)^2),0))</f>
        <v>22</v>
      </c>
      <c r="U347" s="32"/>
    </row>
    <row r="348" customFormat="false" ht="15" hidden="false" customHeight="false" outlineLevel="0" collapsed="false">
      <c r="A348" s="32" t="s">
        <v>418</v>
      </c>
      <c r="B348" s="32" t="s">
        <v>571</v>
      </c>
      <c r="C348" s="32" t="s">
        <v>572</v>
      </c>
      <c r="D348" s="59" t="n">
        <v>356</v>
      </c>
      <c r="E348" s="59" t="n">
        <v>331</v>
      </c>
      <c r="F348" s="68" t="n">
        <f aca="false">IF(E348="","",D348-E348)</f>
        <v>25</v>
      </c>
      <c r="G348" s="59" t="n">
        <v>531</v>
      </c>
      <c r="H348" s="59" t="n">
        <v>571</v>
      </c>
      <c r="I348" s="68" t="n">
        <f aca="false">IF(H348="","",G348-H348)</f>
        <v>-40</v>
      </c>
      <c r="J348" s="40" t="n">
        <f aca="false">IF(OR(D348="",D348+G348=0),"",D348/(D348+G348))</f>
        <v>0.401352874859076</v>
      </c>
      <c r="K348" s="40" t="n">
        <f aca="false">IF(E348="","",E348/(E348+H348))</f>
        <v>0.366962305986696</v>
      </c>
      <c r="L348" s="69" t="n">
        <f aca="false">IF(OR(K348="",J348=""),"",(J348-K348)*100)</f>
        <v>3.43905688723793</v>
      </c>
      <c r="M348" s="36" t="n">
        <v>3.92685804996875</v>
      </c>
      <c r="N348" s="36" t="n">
        <v>1.24618060279038</v>
      </c>
      <c r="O348" s="36" t="n">
        <f aca="false">SQRT(M348^2+N348^2)</f>
        <v>4.11985196813858</v>
      </c>
      <c r="P348" s="40" t="n">
        <f aca="false">IF(J348="","",MAX(0,J348-1.96*O348/100))</f>
        <v>0.320603776283559</v>
      </c>
      <c r="Q348" s="40" t="n">
        <f aca="false">IF(J348="","",MIN(1,J348+1.96*O348/100))</f>
        <v>0.482101973434592</v>
      </c>
      <c r="R348" s="32" t="str">
        <f aca="false">IF(L348="","",IF(ABS(L348)&lt;=O348,"Yes","No"))</f>
        <v>Yes</v>
      </c>
      <c r="S348" s="32" t="str">
        <f aca="false">IF(L348="","",IF(ABS(L348)&lt;=1.96*O348,"Yes","No"))</f>
        <v>Yes</v>
      </c>
      <c r="T348" s="59" t="n">
        <f aca="false">IF(D348="","",ROUND(SQRT(((D348+G348)*O348/100)^2+(J348*(D348+G348)*0.09175)^2),0))</f>
        <v>49</v>
      </c>
      <c r="U348" s="32"/>
    </row>
    <row r="349" customFormat="false" ht="15" hidden="false" customHeight="false" outlineLevel="0" collapsed="false">
      <c r="A349" s="32" t="s">
        <v>418</v>
      </c>
      <c r="B349" s="32" t="s">
        <v>573</v>
      </c>
      <c r="C349" s="32" t="s">
        <v>574</v>
      </c>
      <c r="D349" s="59" t="n">
        <v>221</v>
      </c>
      <c r="E349" s="59" t="n">
        <v>212</v>
      </c>
      <c r="F349" s="68" t="n">
        <f aca="false">IF(E349="","",D349-E349)</f>
        <v>9</v>
      </c>
      <c r="G349" s="59" t="n">
        <v>304</v>
      </c>
      <c r="H349" s="59" t="n">
        <v>308</v>
      </c>
      <c r="I349" s="68" t="n">
        <f aca="false">IF(H349="","",G349-H349)</f>
        <v>-4</v>
      </c>
      <c r="J349" s="40" t="n">
        <f aca="false">IF(OR(D349="",D349+G349=0),"",D349/(D349+G349))</f>
        <v>0.420952380952381</v>
      </c>
      <c r="K349" s="40" t="n">
        <f aca="false">IF(E349="","",E349/(E349+H349))</f>
        <v>0.407692307692308</v>
      </c>
      <c r="L349" s="69" t="n">
        <f aca="false">IF(OR(K349="",J349=""),"",(J349-K349)*100)</f>
        <v>1.32600732600733</v>
      </c>
      <c r="M349" s="36" t="n">
        <v>6.15799736191833</v>
      </c>
      <c r="N349" s="36" t="n">
        <v>1.24618060279038</v>
      </c>
      <c r="O349" s="36" t="n">
        <f aca="false">SQRT(M349^2+N349^2)</f>
        <v>6.28282560669673</v>
      </c>
      <c r="P349" s="40" t="n">
        <f aca="false">IF(J349="","",MAX(0,J349-1.96*O349/100))</f>
        <v>0.297808999061125</v>
      </c>
      <c r="Q349" s="40" t="n">
        <f aca="false">IF(J349="","",MIN(1,J349+1.96*O349/100))</f>
        <v>0.544095762843637</v>
      </c>
      <c r="R349" s="32" t="str">
        <f aca="false">IF(L349="","",IF(ABS(L349)&lt;=O349,"Yes","No"))</f>
        <v>Yes</v>
      </c>
      <c r="S349" s="32" t="str">
        <f aca="false">IF(L349="","",IF(ABS(L349)&lt;=1.96*O349,"Yes","No"))</f>
        <v>Yes</v>
      </c>
      <c r="T349" s="59" t="n">
        <f aca="false">IF(D349="","",ROUND(SQRT(((D349+G349)*O349/100)^2+(J349*(D349+G349)*0.15591)^2),0))</f>
        <v>48</v>
      </c>
      <c r="U349" s="32"/>
    </row>
    <row r="350" customFormat="false" ht="15" hidden="false" customHeight="false" outlineLevel="0" collapsed="false">
      <c r="A350" s="32" t="s">
        <v>418</v>
      </c>
      <c r="B350" s="32" t="s">
        <v>575</v>
      </c>
      <c r="C350" s="32" t="s">
        <v>576</v>
      </c>
      <c r="D350" s="59" t="n">
        <v>283</v>
      </c>
      <c r="E350" s="59" t="n">
        <v>272</v>
      </c>
      <c r="F350" s="68" t="n">
        <f aca="false">IF(E350="","",D350-E350)</f>
        <v>11</v>
      </c>
      <c r="G350" s="59" t="n">
        <v>404</v>
      </c>
      <c r="H350" s="59" t="n">
        <v>400</v>
      </c>
      <c r="I350" s="68" t="n">
        <f aca="false">IF(H350="","",G350-H350)</f>
        <v>4</v>
      </c>
      <c r="J350" s="40" t="n">
        <f aca="false">IF(OR(D350="",D350+G350=0),"",D350/(D350+G350))</f>
        <v>0.41193595342067</v>
      </c>
      <c r="K350" s="40" t="n">
        <f aca="false">IF(E350="","",E350/(E350+H350))</f>
        <v>0.404761904761905</v>
      </c>
      <c r="L350" s="69" t="n">
        <f aca="false">IF(OR(K350="",J350=""),"",(J350-K350)*100)</f>
        <v>0.717404865876481</v>
      </c>
      <c r="M350" s="36" t="n">
        <v>6.15799736191833</v>
      </c>
      <c r="N350" s="36" t="n">
        <v>1.24618060279038</v>
      </c>
      <c r="O350" s="36" t="n">
        <f aca="false">SQRT(M350^2+N350^2)</f>
        <v>6.28282560669673</v>
      </c>
      <c r="P350" s="40" t="n">
        <f aca="false">IF(J350="","",MAX(0,J350-1.96*O350/100))</f>
        <v>0.288792571529414</v>
      </c>
      <c r="Q350" s="40" t="n">
        <f aca="false">IF(J350="","",MIN(1,J350+1.96*O350/100))</f>
        <v>0.535079335311925</v>
      </c>
      <c r="R350" s="32" t="str">
        <f aca="false">IF(L350="","",IF(ABS(L350)&lt;=O350,"Yes","No"))</f>
        <v>Yes</v>
      </c>
      <c r="S350" s="32" t="str">
        <f aca="false">IF(L350="","",IF(ABS(L350)&lt;=1.96*O350,"Yes","No"))</f>
        <v>Yes</v>
      </c>
      <c r="T350" s="59" t="n">
        <f aca="false">IF(D350="","",ROUND(SQRT(((D350+G350)*O350/100)^2+(J350*(D350+G350)*0.15591)^2),0))</f>
        <v>62</v>
      </c>
      <c r="U350" s="32"/>
    </row>
    <row r="351" customFormat="false" ht="15" hidden="false" customHeight="false" outlineLevel="0" collapsed="false">
      <c r="A351" s="32" t="s">
        <v>418</v>
      </c>
      <c r="B351" s="32" t="s">
        <v>577</v>
      </c>
      <c r="C351" s="32" t="s">
        <v>578</v>
      </c>
      <c r="D351" s="59" t="n">
        <v>302</v>
      </c>
      <c r="E351" s="59" t="n">
        <v>276</v>
      </c>
      <c r="F351" s="68" t="n">
        <f aca="false">IF(E351="","",D351-E351)</f>
        <v>26</v>
      </c>
      <c r="G351" s="59" t="n">
        <v>710</v>
      </c>
      <c r="H351" s="59" t="n">
        <v>722</v>
      </c>
      <c r="I351" s="68" t="n">
        <f aca="false">IF(H351="","",G351-H351)</f>
        <v>-12</v>
      </c>
      <c r="J351" s="40" t="n">
        <f aca="false">IF(OR(D351="",D351+G351=0),"",D351/(D351+G351))</f>
        <v>0.298418972332016</v>
      </c>
      <c r="K351" s="40" t="n">
        <f aca="false">IF(E351="","",E351/(E351+H351))</f>
        <v>0.276553106212425</v>
      </c>
      <c r="L351" s="69" t="n">
        <f aca="false">IF(OR(K351="",J351=""),"",(J351-K351)*100)</f>
        <v>2.1865866119591</v>
      </c>
      <c r="M351" s="36" t="n">
        <v>3.92685804996875</v>
      </c>
      <c r="N351" s="36" t="n">
        <v>1.24618060279038</v>
      </c>
      <c r="O351" s="36" t="n">
        <f aca="false">SQRT(M351^2+N351^2)</f>
        <v>4.11985196813858</v>
      </c>
      <c r="P351" s="40" t="n">
        <f aca="false">IF(J351="","",MAX(0,J351-1.96*O351/100))</f>
        <v>0.2176698737565</v>
      </c>
      <c r="Q351" s="40" t="n">
        <f aca="false">IF(J351="","",MIN(1,J351+1.96*O351/100))</f>
        <v>0.379168070907532</v>
      </c>
      <c r="R351" s="32" t="str">
        <f aca="false">IF(L351="","",IF(ABS(L351)&lt;=O351,"Yes","No"))</f>
        <v>Yes</v>
      </c>
      <c r="S351" s="32" t="str">
        <f aca="false">IF(L351="","",IF(ABS(L351)&lt;=1.96*O351,"Yes","No"))</f>
        <v>Yes</v>
      </c>
      <c r="T351" s="59" t="n">
        <f aca="false">IF(D351="","",ROUND(SQRT(((D351+G351)*O351/100)^2+(J351*(D351+G351)*0.09175)^2),0))</f>
        <v>50</v>
      </c>
      <c r="U351" s="32"/>
    </row>
    <row r="352" customFormat="false" ht="15" hidden="false" customHeight="false" outlineLevel="0" collapsed="false">
      <c r="A352" s="32" t="s">
        <v>418</v>
      </c>
      <c r="B352" s="32" t="s">
        <v>577</v>
      </c>
      <c r="C352" s="32" t="s">
        <v>579</v>
      </c>
      <c r="D352" s="59" t="n">
        <v>235</v>
      </c>
      <c r="E352" s="59" t="n">
        <v>227</v>
      </c>
      <c r="F352" s="68" t="n">
        <f aca="false">IF(E352="","",D352-E352)</f>
        <v>8</v>
      </c>
      <c r="G352" s="59" t="n">
        <v>467</v>
      </c>
      <c r="H352" s="59" t="n">
        <v>473</v>
      </c>
      <c r="I352" s="68" t="n">
        <f aca="false">IF(H352="","",G352-H352)</f>
        <v>-6</v>
      </c>
      <c r="J352" s="40" t="n">
        <f aca="false">IF(OR(D352="",D352+G352=0),"",D352/(D352+G352))</f>
        <v>0.334757834757835</v>
      </c>
      <c r="K352" s="40" t="n">
        <f aca="false">IF(E352="","",E352/(E352+H352))</f>
        <v>0.324285714285714</v>
      </c>
      <c r="L352" s="69" t="n">
        <f aca="false">IF(OR(K352="",J352=""),"",(J352-K352)*100)</f>
        <v>1.04721204721205</v>
      </c>
      <c r="M352" s="36" t="n">
        <v>6.15799736191833</v>
      </c>
      <c r="N352" s="36" t="n">
        <v>1.24618060279038</v>
      </c>
      <c r="O352" s="36" t="n">
        <f aca="false">SQRT(M352^2+N352^2)</f>
        <v>6.28282560669673</v>
      </c>
      <c r="P352" s="40" t="n">
        <f aca="false">IF(J352="","",MAX(0,J352-1.96*O352/100))</f>
        <v>0.211614452866579</v>
      </c>
      <c r="Q352" s="40" t="n">
        <f aca="false">IF(J352="","",MIN(1,J352+1.96*O352/100))</f>
        <v>0.457901216649091</v>
      </c>
      <c r="R352" s="32" t="str">
        <f aca="false">IF(L352="","",IF(ABS(L352)&lt;=O352,"Yes","No"))</f>
        <v>Yes</v>
      </c>
      <c r="S352" s="32" t="str">
        <f aca="false">IF(L352="","",IF(ABS(L352)&lt;=1.96*O352,"Yes","No"))</f>
        <v>Yes</v>
      </c>
      <c r="T352" s="59" t="n">
        <f aca="false">IF(D352="","",ROUND(SQRT(((D352+G352)*O352/100)^2+(J352*(D352+G352)*0.15591)^2),0))</f>
        <v>57</v>
      </c>
      <c r="U352" s="32"/>
    </row>
    <row r="353" customFormat="false" ht="15" hidden="false" customHeight="false" outlineLevel="0" collapsed="false">
      <c r="A353" s="32" t="s">
        <v>418</v>
      </c>
      <c r="B353" s="32" t="s">
        <v>577</v>
      </c>
      <c r="C353" s="32" t="s">
        <v>580</v>
      </c>
      <c r="D353" s="59" t="n">
        <v>194</v>
      </c>
      <c r="E353" s="59" t="n">
        <v>171</v>
      </c>
      <c r="F353" s="68" t="n">
        <f aca="false">IF(E353="","",D353-E353)</f>
        <v>23</v>
      </c>
      <c r="G353" s="59" t="n">
        <v>448</v>
      </c>
      <c r="H353" s="59" t="n">
        <v>432</v>
      </c>
      <c r="I353" s="68" t="n">
        <f aca="false">IF(H353="","",G353-H353)</f>
        <v>16</v>
      </c>
      <c r="J353" s="40" t="n">
        <f aca="false">IF(OR(D353="",D353+G353=0),"",D353/(D353+G353))</f>
        <v>0.302180685358255</v>
      </c>
      <c r="K353" s="40" t="n">
        <f aca="false">IF(E353="","",E353/(E353+H353))</f>
        <v>0.283582089552239</v>
      </c>
      <c r="L353" s="69" t="n">
        <f aca="false">IF(OR(K353="",J353=""),"",(J353-K353)*100)</f>
        <v>1.85985958060166</v>
      </c>
      <c r="M353" s="36" t="n">
        <v>6.15799736191833</v>
      </c>
      <c r="N353" s="36" t="n">
        <v>1.24618060279038</v>
      </c>
      <c r="O353" s="36" t="n">
        <f aca="false">SQRT(M353^2+N353^2)</f>
        <v>6.28282560669673</v>
      </c>
      <c r="P353" s="40" t="n">
        <f aca="false">IF(J353="","",MAX(0,J353-1.96*O353/100))</f>
        <v>0.179037303467</v>
      </c>
      <c r="Q353" s="40" t="n">
        <f aca="false">IF(J353="","",MIN(1,J353+1.96*O353/100))</f>
        <v>0.425324067249511</v>
      </c>
      <c r="R353" s="32" t="str">
        <f aca="false">IF(L353="","",IF(ABS(L353)&lt;=O353,"Yes","No"))</f>
        <v>Yes</v>
      </c>
      <c r="S353" s="32" t="str">
        <f aca="false">IF(L353="","",IF(ABS(L353)&lt;=1.96*O353,"Yes","No"))</f>
        <v>Yes</v>
      </c>
      <c r="T353" s="59" t="n">
        <f aca="false">IF(D353="","",ROUND(SQRT(((D353+G353)*O353/100)^2+(J353*(D353+G353)*0.15591)^2),0))</f>
        <v>50</v>
      </c>
      <c r="U353" s="32"/>
    </row>
    <row r="354" customFormat="false" ht="15" hidden="false" customHeight="false" outlineLevel="0" collapsed="false">
      <c r="A354" s="32" t="s">
        <v>418</v>
      </c>
      <c r="B354" s="32" t="s">
        <v>577</v>
      </c>
      <c r="C354" s="32" t="s">
        <v>581</v>
      </c>
      <c r="D354" s="59" t="n">
        <v>192</v>
      </c>
      <c r="E354" s="59" t="n">
        <v>197</v>
      </c>
      <c r="F354" s="68" t="n">
        <f aca="false">IF(E354="","",D354-E354)</f>
        <v>-5</v>
      </c>
      <c r="G354" s="59" t="n">
        <v>412</v>
      </c>
      <c r="H354" s="59" t="n">
        <v>397</v>
      </c>
      <c r="I354" s="68" t="n">
        <f aca="false">IF(H354="","",G354-H354)</f>
        <v>15</v>
      </c>
      <c r="J354" s="40" t="n">
        <f aca="false">IF(OR(D354="",D354+G354=0),"",D354/(D354+G354))</f>
        <v>0.317880794701987</v>
      </c>
      <c r="K354" s="40" t="n">
        <f aca="false">IF(E354="","",E354/(E354+H354))</f>
        <v>0.331649831649832</v>
      </c>
      <c r="L354" s="69" t="n">
        <f aca="false">IF(OR(K354="",J354=""),"",(J354-K354)*100)</f>
        <v>-1.37690369478449</v>
      </c>
      <c r="M354" s="36" t="n">
        <v>6.15799736191833</v>
      </c>
      <c r="N354" s="36" t="n">
        <v>1.24618060279038</v>
      </c>
      <c r="O354" s="36" t="n">
        <f aca="false">SQRT(M354^2+N354^2)</f>
        <v>6.28282560669673</v>
      </c>
      <c r="P354" s="40" t="n">
        <f aca="false">IF(J354="","",MAX(0,J354-1.96*O354/100))</f>
        <v>0.194737412810731</v>
      </c>
      <c r="Q354" s="40" t="n">
        <f aca="false">IF(J354="","",MIN(1,J354+1.96*O354/100))</f>
        <v>0.441024176593243</v>
      </c>
      <c r="R354" s="32" t="str">
        <f aca="false">IF(L354="","",IF(ABS(L354)&lt;=O354,"Yes","No"))</f>
        <v>Yes</v>
      </c>
      <c r="S354" s="32" t="str">
        <f aca="false">IF(L354="","",IF(ABS(L354)&lt;=1.96*O354,"Yes","No"))</f>
        <v>Yes</v>
      </c>
      <c r="T354" s="59" t="n">
        <f aca="false">IF(D354="","",ROUND(SQRT(((D354+G354)*O354/100)^2+(J354*(D354+G354)*0.15591)^2),0))</f>
        <v>48</v>
      </c>
      <c r="U354" s="32"/>
    </row>
    <row r="355" customFormat="false" ht="15" hidden="false" customHeight="false" outlineLevel="0" collapsed="false">
      <c r="A355" s="32" t="s">
        <v>418</v>
      </c>
      <c r="B355" s="32" t="s">
        <v>577</v>
      </c>
      <c r="C355" s="32" t="s">
        <v>582</v>
      </c>
      <c r="D355" s="59" t="n">
        <v>346</v>
      </c>
      <c r="E355" s="59" t="n">
        <v>336</v>
      </c>
      <c r="F355" s="68" t="n">
        <f aca="false">IF(E355="","",D355-E355)</f>
        <v>10</v>
      </c>
      <c r="G355" s="59" t="n">
        <v>598</v>
      </c>
      <c r="H355" s="59" t="n">
        <v>577</v>
      </c>
      <c r="I355" s="68" t="n">
        <f aca="false">IF(H355="","",G355-H355)</f>
        <v>21</v>
      </c>
      <c r="J355" s="40" t="n">
        <f aca="false">IF(OR(D355="",D355+G355=0),"",D355/(D355+G355))</f>
        <v>0.366525423728814</v>
      </c>
      <c r="K355" s="40" t="n">
        <f aca="false">IF(E355="","",E355/(E355+H355))</f>
        <v>0.368017524644031</v>
      </c>
      <c r="L355" s="69" t="n">
        <f aca="false">IF(OR(K355="",J355=""),"",(J355-K355)*100)</f>
        <v>-0.149210091521707</v>
      </c>
      <c r="M355" s="36" t="n">
        <v>3.92685804996875</v>
      </c>
      <c r="N355" s="36" t="n">
        <v>1.24618060279038</v>
      </c>
      <c r="O355" s="36" t="n">
        <f aca="false">SQRT(M355^2+N355^2)</f>
        <v>4.11985196813858</v>
      </c>
      <c r="P355" s="40" t="n">
        <f aca="false">IF(J355="","",MAX(0,J355-1.96*O355/100))</f>
        <v>0.285776325153297</v>
      </c>
      <c r="Q355" s="40" t="n">
        <f aca="false">IF(J355="","",MIN(1,J355+1.96*O355/100))</f>
        <v>0.44727452230433</v>
      </c>
      <c r="R355" s="32" t="str">
        <f aca="false">IF(L355="","",IF(ABS(L355)&lt;=O355,"Yes","No"))</f>
        <v>Yes</v>
      </c>
      <c r="S355" s="32" t="str">
        <f aca="false">IF(L355="","",IF(ABS(L355)&lt;=1.96*O355,"Yes","No"))</f>
        <v>Yes</v>
      </c>
      <c r="T355" s="59" t="n">
        <f aca="false">IF(D355="","",ROUND(SQRT(((D355+G355)*O355/100)^2+(J355*(D355+G355)*0.09175)^2),0))</f>
        <v>50</v>
      </c>
      <c r="U355" s="32"/>
    </row>
    <row r="356" customFormat="false" ht="15" hidden="false" customHeight="false" outlineLevel="0" collapsed="false">
      <c r="A356" s="32" t="s">
        <v>418</v>
      </c>
      <c r="B356" s="32" t="s">
        <v>583</v>
      </c>
      <c r="C356" s="32" t="s">
        <v>584</v>
      </c>
      <c r="D356" s="59" t="n">
        <v>1066</v>
      </c>
      <c r="E356" s="59" t="n">
        <v>993</v>
      </c>
      <c r="F356" s="68" t="n">
        <f aca="false">IF(E356="","",D356-E356)</f>
        <v>73</v>
      </c>
      <c r="G356" s="59" t="n">
        <v>1142</v>
      </c>
      <c r="H356" s="59" t="n">
        <v>1180</v>
      </c>
      <c r="I356" s="68" t="n">
        <f aca="false">IF(H356="","",G356-H356)</f>
        <v>-38</v>
      </c>
      <c r="J356" s="40" t="n">
        <f aca="false">IF(OR(D356="",D356+G356=0),"",D356/(D356+G356))</f>
        <v>0.482789855072464</v>
      </c>
      <c r="K356" s="40" t="n">
        <f aca="false">IF(E356="","",E356/(E356+H356))</f>
        <v>0.456971928209848</v>
      </c>
      <c r="L356" s="69" t="n">
        <f aca="false">IF(OR(K356="",J356=""),"",(J356-K356)*100)</f>
        <v>2.58179268626156</v>
      </c>
      <c r="M356" s="36" t="n">
        <v>3.11756991065829</v>
      </c>
      <c r="N356" s="36" t="n">
        <v>1.24618060279038</v>
      </c>
      <c r="O356" s="36" t="n">
        <f aca="false">SQRT(M356^2+N356^2)</f>
        <v>3.3574109433629</v>
      </c>
      <c r="P356" s="40" t="n">
        <f aca="false">IF(J356="","",MAX(0,J356-1.96*O356/100))</f>
        <v>0.416984600582551</v>
      </c>
      <c r="Q356" s="40" t="n">
        <f aca="false">IF(J356="","",MIN(1,J356+1.96*O356/100))</f>
        <v>0.548595109562377</v>
      </c>
      <c r="R356" s="32" t="str">
        <f aca="false">IF(L356="","",IF(ABS(L356)&lt;=O356,"Yes","No"))</f>
        <v>Yes</v>
      </c>
      <c r="S356" s="32" t="str">
        <f aca="false">IF(L356="","",IF(ABS(L356)&lt;=1.96*O356,"Yes","No"))</f>
        <v>Yes</v>
      </c>
      <c r="T356" s="59" t="n">
        <f aca="false">IF(D356="","",ROUND(SQRT(((D356+G356)*O356/100)^2+(J356*(D356+G356)*0.08345)^2),0))</f>
        <v>116</v>
      </c>
      <c r="U356" s="32"/>
    </row>
    <row r="357" customFormat="false" ht="15" hidden="false" customHeight="false" outlineLevel="0" collapsed="false">
      <c r="A357" s="32" t="s">
        <v>418</v>
      </c>
      <c r="B357" s="32" t="s">
        <v>583</v>
      </c>
      <c r="C357" s="32" t="s">
        <v>585</v>
      </c>
      <c r="D357" s="59" t="n">
        <v>350</v>
      </c>
      <c r="E357" s="59"/>
      <c r="F357" s="68" t="str">
        <f aca="false">IF(E357="","",D357-E357)</f>
        <v/>
      </c>
      <c r="G357" s="59" t="n">
        <v>376</v>
      </c>
      <c r="H357" s="59"/>
      <c r="I357" s="68" t="str">
        <f aca="false">IF(H357="","",G357-H357)</f>
        <v/>
      </c>
      <c r="J357" s="40" t="n">
        <f aca="false">IF(OR(D357="",D357+G357=0),"",D357/(D357+G357))</f>
        <v>0.482093663911846</v>
      </c>
      <c r="K357" s="40" t="str">
        <f aca="false">IF(E357="","",E357/(E357+H357))</f>
        <v/>
      </c>
      <c r="L357" s="69" t="str">
        <f aca="false">IF(OR(K357="",J357=""),"",(J357-K357)*100)</f>
        <v/>
      </c>
      <c r="M357" s="36" t="n">
        <v>6.15799736191833</v>
      </c>
      <c r="N357" s="36" t="n">
        <v>1.24618060279038</v>
      </c>
      <c r="O357" s="36" t="n">
        <f aca="false">SQRT(M357^2+N357^2)</f>
        <v>6.28282560669673</v>
      </c>
      <c r="P357" s="40" t="n">
        <f aca="false">IF(J357="","",MAX(0,J357-1.96*O357/100))</f>
        <v>0.35895028202059</v>
      </c>
      <c r="Q357" s="40" t="n">
        <f aca="false">IF(J357="","",MIN(1,J357+1.96*O357/100))</f>
        <v>0.605237045803102</v>
      </c>
      <c r="R357" s="32" t="str">
        <f aca="false">IF(L357="","",IF(ABS(L357)&lt;=O357,"Yes","No"))</f>
        <v/>
      </c>
      <c r="S357" s="32" t="str">
        <f aca="false">IF(L357="","",IF(ABS(L357)&lt;=1.96*O357,"Yes","No"))</f>
        <v/>
      </c>
      <c r="T357" s="59" t="n">
        <f aca="false">IF(D357="","",ROUND(SQRT(((D357+G357)*O357/100)^2+(J357*(D357+G357)*0.15591)^2),0))</f>
        <v>71</v>
      </c>
      <c r="U357" s="32" t="s">
        <v>787</v>
      </c>
    </row>
    <row r="358" customFormat="false" ht="15" hidden="false" customHeight="false" outlineLevel="0" collapsed="false">
      <c r="A358" s="32" t="s">
        <v>418</v>
      </c>
      <c r="B358" s="32" t="s">
        <v>583</v>
      </c>
      <c r="C358" s="32" t="s">
        <v>586</v>
      </c>
      <c r="D358" s="59" t="n">
        <v>856</v>
      </c>
      <c r="E358" s="59" t="n">
        <v>845</v>
      </c>
      <c r="F358" s="68" t="n">
        <f aca="false">IF(E358="","",D358-E358)</f>
        <v>11</v>
      </c>
      <c r="G358" s="59" t="n">
        <v>927</v>
      </c>
      <c r="H358" s="59" t="n">
        <v>932</v>
      </c>
      <c r="I358" s="68" t="n">
        <f aca="false">IF(H358="","",G358-H358)</f>
        <v>-5</v>
      </c>
      <c r="J358" s="40" t="n">
        <f aca="false">IF(OR(D358="",D358+G358=0),"",D358/(D358+G358))</f>
        <v>0.480089736399327</v>
      </c>
      <c r="K358" s="40" t="n">
        <f aca="false">IF(E358="","",E358/(E358+H358))</f>
        <v>0.475520540236353</v>
      </c>
      <c r="L358" s="69" t="n">
        <f aca="false">IF(OR(K358="",J358=""),"",(J358-K358)*100)</f>
        <v>0.456919616297352</v>
      </c>
      <c r="M358" s="36" t="n">
        <v>3.11756991065829</v>
      </c>
      <c r="N358" s="36" t="n">
        <v>1.24618060279038</v>
      </c>
      <c r="O358" s="36" t="n">
        <f aca="false">SQRT(M358^2+N358^2)</f>
        <v>3.3574109433629</v>
      </c>
      <c r="P358" s="40" t="n">
        <f aca="false">IF(J358="","",MAX(0,J358-1.96*O358/100))</f>
        <v>0.414284481909414</v>
      </c>
      <c r="Q358" s="40" t="n">
        <f aca="false">IF(J358="","",MIN(1,J358+1.96*O358/100))</f>
        <v>0.54589499088924</v>
      </c>
      <c r="R358" s="32" t="str">
        <f aca="false">IF(L358="","",IF(ABS(L358)&lt;=O358,"Yes","No"))</f>
        <v>Yes</v>
      </c>
      <c r="S358" s="32" t="str">
        <f aca="false">IF(L358="","",IF(ABS(L358)&lt;=1.96*O358,"Yes","No"))</f>
        <v>Yes</v>
      </c>
      <c r="T358" s="59" t="n">
        <f aca="false">IF(D358="","",ROUND(SQRT(((D358+G358)*O358/100)^2+(J358*(D358+G358)*0.08345)^2),0))</f>
        <v>93</v>
      </c>
      <c r="U358" s="32"/>
    </row>
    <row r="359" customFormat="false" ht="15" hidden="false" customHeight="false" outlineLevel="0" collapsed="false">
      <c r="A359" s="32" t="s">
        <v>418</v>
      </c>
      <c r="B359" s="32" t="s">
        <v>583</v>
      </c>
      <c r="C359" s="32" t="s">
        <v>587</v>
      </c>
      <c r="D359" s="59" t="n">
        <v>255</v>
      </c>
      <c r="E359" s="59"/>
      <c r="F359" s="68" t="str">
        <f aca="false">IF(E359="","",D359-E359)</f>
        <v/>
      </c>
      <c r="G359" s="59" t="n">
        <v>279</v>
      </c>
      <c r="H359" s="59"/>
      <c r="I359" s="68" t="str">
        <f aca="false">IF(H359="","",G359-H359)</f>
        <v/>
      </c>
      <c r="J359" s="40" t="n">
        <f aca="false">IF(OR(D359="",D359+G359=0),"",D359/(D359+G359))</f>
        <v>0.47752808988764</v>
      </c>
      <c r="K359" s="40" t="str">
        <f aca="false">IF(E359="","",E359/(E359+H359))</f>
        <v/>
      </c>
      <c r="L359" s="69" t="str">
        <f aca="false">IF(OR(K359="",J359=""),"",(J359-K359)*100)</f>
        <v/>
      </c>
      <c r="M359" s="36" t="n">
        <v>6.15799736191833</v>
      </c>
      <c r="N359" s="36" t="n">
        <v>1.24618060279038</v>
      </c>
      <c r="O359" s="36" t="n">
        <f aca="false">SQRT(M359^2+N359^2)</f>
        <v>6.28282560669673</v>
      </c>
      <c r="P359" s="40" t="n">
        <f aca="false">IF(J359="","",MAX(0,J359-1.96*O359/100))</f>
        <v>0.354384707996385</v>
      </c>
      <c r="Q359" s="40" t="n">
        <f aca="false">IF(J359="","",MIN(1,J359+1.96*O359/100))</f>
        <v>0.600671471778896</v>
      </c>
      <c r="R359" s="32" t="str">
        <f aca="false">IF(L359="","",IF(ABS(L359)&lt;=O359,"Yes","No"))</f>
        <v/>
      </c>
      <c r="S359" s="32" t="str">
        <f aca="false">IF(L359="","",IF(ABS(L359)&lt;=1.96*O359,"Yes","No"))</f>
        <v/>
      </c>
      <c r="T359" s="59" t="n">
        <f aca="false">IF(D359="","",ROUND(SQRT(((D359+G359)*O359/100)^2+(J359*(D359+G359)*0.15591)^2),0))</f>
        <v>52</v>
      </c>
      <c r="U359" s="32" t="s">
        <v>787</v>
      </c>
    </row>
    <row r="360" customFormat="false" ht="15" hidden="false" customHeight="false" outlineLevel="0" collapsed="false">
      <c r="A360" s="32" t="s">
        <v>418</v>
      </c>
      <c r="B360" s="32" t="s">
        <v>588</v>
      </c>
      <c r="C360" s="32" t="s">
        <v>589</v>
      </c>
      <c r="D360" s="59" t="n">
        <v>399</v>
      </c>
      <c r="E360" s="59" t="n">
        <v>379</v>
      </c>
      <c r="F360" s="68" t="n">
        <f aca="false">IF(E360="","",D360-E360)</f>
        <v>20</v>
      </c>
      <c r="G360" s="59" t="n">
        <v>597</v>
      </c>
      <c r="H360" s="59" t="n">
        <v>605</v>
      </c>
      <c r="I360" s="68" t="n">
        <f aca="false">IF(H360="","",G360-H360)</f>
        <v>-8</v>
      </c>
      <c r="J360" s="40" t="n">
        <f aca="false">IF(OR(D360="",D360+G360=0),"",D360/(D360+G360))</f>
        <v>0.400602409638554</v>
      </c>
      <c r="K360" s="40" t="n">
        <f aca="false">IF(E360="","",E360/(E360+H360))</f>
        <v>0.385162601626016</v>
      </c>
      <c r="L360" s="69" t="n">
        <f aca="false">IF(OR(K360="",J360=""),"",(J360-K360)*100)</f>
        <v>1.54398080125379</v>
      </c>
      <c r="M360" s="36" t="n">
        <v>3.92685804996875</v>
      </c>
      <c r="N360" s="36" t="n">
        <v>1.24618060279038</v>
      </c>
      <c r="O360" s="36" t="n">
        <f aca="false">SQRT(M360^2+N360^2)</f>
        <v>4.11985196813858</v>
      </c>
      <c r="P360" s="40" t="n">
        <f aca="false">IF(J360="","",MAX(0,J360-1.96*O360/100))</f>
        <v>0.319853311063038</v>
      </c>
      <c r="Q360" s="40" t="n">
        <f aca="false">IF(J360="","",MIN(1,J360+1.96*O360/100))</f>
        <v>0.48135150821407</v>
      </c>
      <c r="R360" s="32" t="str">
        <f aca="false">IF(L360="","",IF(ABS(L360)&lt;=O360,"Yes","No"))</f>
        <v>Yes</v>
      </c>
      <c r="S360" s="32" t="str">
        <f aca="false">IF(L360="","",IF(ABS(L360)&lt;=1.96*O360,"Yes","No"))</f>
        <v>Yes</v>
      </c>
      <c r="T360" s="59" t="n">
        <f aca="false">IF(D360="","",ROUND(SQRT(((D360+G360)*O360/100)^2+(J360*(D360+G360)*0.09175)^2),0))</f>
        <v>55</v>
      </c>
      <c r="U360" s="32"/>
    </row>
    <row r="361" customFormat="false" ht="15" hidden="false" customHeight="false" outlineLevel="0" collapsed="false">
      <c r="A361" s="32" t="s">
        <v>418</v>
      </c>
      <c r="B361" s="32" t="s">
        <v>393</v>
      </c>
      <c r="C361" s="32" t="s">
        <v>590</v>
      </c>
      <c r="D361" s="59" t="n">
        <v>802</v>
      </c>
      <c r="E361" s="59" t="n">
        <v>786</v>
      </c>
      <c r="F361" s="68" t="n">
        <f aca="false">IF(E361="","",D361-E361)</f>
        <v>16</v>
      </c>
      <c r="G361" s="59" t="n">
        <v>1537</v>
      </c>
      <c r="H361" s="59" t="n">
        <v>1523</v>
      </c>
      <c r="I361" s="68" t="n">
        <f aca="false">IF(H361="","",G361-H361)</f>
        <v>14</v>
      </c>
      <c r="J361" s="40" t="n">
        <f aca="false">IF(OR(D361="",D361+G361=0),"",D361/(D361+G361))</f>
        <v>0.342881573321933</v>
      </c>
      <c r="K361" s="40" t="n">
        <f aca="false">IF(E361="","",E361/(E361+H361))</f>
        <v>0.340407102641836</v>
      </c>
      <c r="L361" s="69" t="n">
        <f aca="false">IF(OR(K361="",J361=""),"",(J361-K361)*100)</f>
        <v>0.247447068009621</v>
      </c>
      <c r="M361" s="36" t="n">
        <v>3.11756991065829</v>
      </c>
      <c r="N361" s="36" t="n">
        <v>1.24618060279038</v>
      </c>
      <c r="O361" s="36" t="n">
        <f aca="false">SQRT(M361^2+N361^2)</f>
        <v>3.3574109433629</v>
      </c>
      <c r="P361" s="40" t="n">
        <f aca="false">IF(J361="","",MAX(0,J361-1.96*O361/100))</f>
        <v>0.27707631883202</v>
      </c>
      <c r="Q361" s="40" t="n">
        <f aca="false">IF(J361="","",MIN(1,J361+1.96*O361/100))</f>
        <v>0.408686827811845</v>
      </c>
      <c r="R361" s="32" t="str">
        <f aca="false">IF(L361="","",IF(ABS(L361)&lt;=O361,"Yes","No"))</f>
        <v>Yes</v>
      </c>
      <c r="S361" s="32" t="str">
        <f aca="false">IF(L361="","",IF(ABS(L361)&lt;=1.96*O361,"Yes","No"))</f>
        <v>Yes</v>
      </c>
      <c r="T361" s="59" t="n">
        <f aca="false">IF(D361="","",ROUND(SQRT(((D361+G361)*O361/100)^2+(J361*(D361+G361)*0.08345)^2),0))</f>
        <v>103</v>
      </c>
      <c r="U361" s="32"/>
    </row>
    <row r="362" customFormat="false" ht="15" hidden="false" customHeight="false" outlineLevel="0" collapsed="false">
      <c r="A362" s="32" t="s">
        <v>418</v>
      </c>
      <c r="B362" s="32" t="s">
        <v>393</v>
      </c>
      <c r="C362" s="32" t="s">
        <v>591</v>
      </c>
      <c r="D362" s="59" t="n">
        <v>250</v>
      </c>
      <c r="E362" s="59"/>
      <c r="F362" s="68" t="str">
        <f aca="false">IF(E362="","",D362-E362)</f>
        <v/>
      </c>
      <c r="G362" s="59" t="n">
        <v>462</v>
      </c>
      <c r="H362" s="59"/>
      <c r="I362" s="68" t="str">
        <f aca="false">IF(H362="","",G362-H362)</f>
        <v/>
      </c>
      <c r="J362" s="40" t="n">
        <f aca="false">IF(OR(D362="",D362+G362=0),"",D362/(D362+G362))</f>
        <v>0.351123595505618</v>
      </c>
      <c r="K362" s="40" t="str">
        <f aca="false">IF(E362="","",E362/(E362+H362))</f>
        <v/>
      </c>
      <c r="L362" s="69" t="str">
        <f aca="false">IF(OR(K362="",J362=""),"",(J362-K362)*100)</f>
        <v/>
      </c>
      <c r="M362" s="36" t="n">
        <v>6.15799736191833</v>
      </c>
      <c r="N362" s="36" t="n">
        <v>1.24618060279038</v>
      </c>
      <c r="O362" s="36" t="n">
        <f aca="false">SQRT(M362^2+N362^2)</f>
        <v>6.28282560669673</v>
      </c>
      <c r="P362" s="40" t="n">
        <f aca="false">IF(J362="","",MAX(0,J362-1.96*O362/100))</f>
        <v>0.227980213614362</v>
      </c>
      <c r="Q362" s="40" t="n">
        <f aca="false">IF(J362="","",MIN(1,J362+1.96*O362/100))</f>
        <v>0.474266977396874</v>
      </c>
      <c r="R362" s="32" t="str">
        <f aca="false">IF(L362="","",IF(ABS(L362)&lt;=O362,"Yes","No"))</f>
        <v/>
      </c>
      <c r="S362" s="32" t="str">
        <f aca="false">IF(L362="","",IF(ABS(L362)&lt;=1.96*O362,"Yes","No"))</f>
        <v/>
      </c>
      <c r="T362" s="59" t="n">
        <f aca="false">IF(D362="","",ROUND(SQRT(((D362+G362)*O362/100)^2+(J362*(D362+G362)*0.15591)^2),0))</f>
        <v>59</v>
      </c>
      <c r="U362" s="32" t="s">
        <v>787</v>
      </c>
    </row>
    <row r="363" customFormat="false" ht="15" hidden="false" customHeight="false" outlineLevel="0" collapsed="false">
      <c r="A363" s="32" t="s">
        <v>418</v>
      </c>
      <c r="B363" s="32" t="s">
        <v>593</v>
      </c>
      <c r="C363" s="32" t="s">
        <v>593</v>
      </c>
      <c r="D363" s="59" t="n">
        <v>291</v>
      </c>
      <c r="E363" s="59" t="n">
        <v>249</v>
      </c>
      <c r="F363" s="68" t="n">
        <f aca="false">IF(E363="","",D363-E363)</f>
        <v>42</v>
      </c>
      <c r="G363" s="59" t="n">
        <v>269</v>
      </c>
      <c r="H363" s="59" t="n">
        <v>326</v>
      </c>
      <c r="I363" s="68" t="n">
        <f aca="false">IF(H363="","",G363-H363)</f>
        <v>-57</v>
      </c>
      <c r="J363" s="40" t="n">
        <f aca="false">IF(OR(D363="",D363+G363=0),"",D363/(D363+G363))</f>
        <v>0.519642857142857</v>
      </c>
      <c r="K363" s="40" t="n">
        <f aca="false">IF(E363="","",E363/(E363+H363))</f>
        <v>0.43304347826087</v>
      </c>
      <c r="L363" s="69" t="n">
        <f aca="false">IF(OR(K363="",J363=""),"",(J363-K363)*100)</f>
        <v>8.65993788819876</v>
      </c>
      <c r="M363" s="36" t="n">
        <v>6.15799736191833</v>
      </c>
      <c r="N363" s="36" t="n">
        <v>1.24618060279038</v>
      </c>
      <c r="O363" s="36" t="n">
        <f aca="false">SQRT(M363^2+N363^2)</f>
        <v>6.28282560669673</v>
      </c>
      <c r="P363" s="40" t="n">
        <f aca="false">IF(J363="","",MAX(0,J363-1.96*O363/100))</f>
        <v>0.396499475251601</v>
      </c>
      <c r="Q363" s="40" t="n">
        <f aca="false">IF(J363="","",MIN(1,J363+1.96*O363/100))</f>
        <v>0.642786239034113</v>
      </c>
      <c r="R363" s="32" t="str">
        <f aca="false">IF(L363="","",IF(ABS(L363)&lt;=O363,"Yes","No"))</f>
        <v>No</v>
      </c>
      <c r="S363" s="32" t="str">
        <f aca="false">IF(L363="","",IF(ABS(L363)&lt;=1.96*O363,"Yes","No"))</f>
        <v>Yes</v>
      </c>
      <c r="T363" s="59" t="n">
        <f aca="false">IF(D363="","",ROUND(SQRT(((D363+G363)*O363/100)^2+(J363*(D363+G363)*0.15591)^2),0))</f>
        <v>57</v>
      </c>
      <c r="U363" s="32"/>
    </row>
    <row r="364" customFormat="false" ht="15" hidden="false" customHeight="false" outlineLevel="0" collapsed="false">
      <c r="A364" s="32" t="s">
        <v>418</v>
      </c>
      <c r="B364" s="32" t="s">
        <v>594</v>
      </c>
      <c r="C364" s="32" t="s">
        <v>595</v>
      </c>
      <c r="D364" s="59" t="n">
        <v>507</v>
      </c>
      <c r="E364" s="59" t="n">
        <v>467</v>
      </c>
      <c r="F364" s="68" t="n">
        <f aca="false">IF(E364="","",D364-E364)</f>
        <v>40</v>
      </c>
      <c r="G364" s="59" t="n">
        <v>671</v>
      </c>
      <c r="H364" s="59" t="n">
        <v>684</v>
      </c>
      <c r="I364" s="68" t="n">
        <f aca="false">IF(H364="","",G364-H364)</f>
        <v>-13</v>
      </c>
      <c r="J364" s="40" t="n">
        <f aca="false">IF(OR(D364="",D364+G364=0),"",D364/(D364+G364))</f>
        <v>0.430390492359932</v>
      </c>
      <c r="K364" s="40" t="n">
        <f aca="false">IF(E364="","",E364/(E364+H364))</f>
        <v>0.405734144222415</v>
      </c>
      <c r="L364" s="69" t="n">
        <f aca="false">IF(OR(K364="",J364=""),"",(J364-K364)*100)</f>
        <v>2.46563481375168</v>
      </c>
      <c r="M364" s="36" t="n">
        <v>3.11756991065829</v>
      </c>
      <c r="N364" s="36" t="n">
        <v>1.24618060279038</v>
      </c>
      <c r="O364" s="36" t="n">
        <f aca="false">SQRT(M364^2+N364^2)</f>
        <v>3.3574109433629</v>
      </c>
      <c r="P364" s="40" t="n">
        <f aca="false">IF(J364="","",MAX(0,J364-1.96*O364/100))</f>
        <v>0.364585237870019</v>
      </c>
      <c r="Q364" s="40" t="n">
        <f aca="false">IF(J364="","",MIN(1,J364+1.96*O364/100))</f>
        <v>0.496195746849845</v>
      </c>
      <c r="R364" s="32" t="str">
        <f aca="false">IF(L364="","",IF(ABS(L364)&lt;=O364,"Yes","No"))</f>
        <v>Yes</v>
      </c>
      <c r="S364" s="32" t="str">
        <f aca="false">IF(L364="","",IF(ABS(L364)&lt;=1.96*O364,"Yes","No"))</f>
        <v>Yes</v>
      </c>
      <c r="T364" s="59" t="n">
        <f aca="false">IF(D364="","",ROUND(SQRT(((D364+G364)*O364/100)^2+(J364*(D364+G364)*0.08345)^2),0))</f>
        <v>58</v>
      </c>
      <c r="U364" s="32"/>
    </row>
    <row r="365" customFormat="false" ht="15" hidden="false" customHeight="false" outlineLevel="0" collapsed="false">
      <c r="A365" s="32" t="s">
        <v>418</v>
      </c>
      <c r="B365" s="32" t="s">
        <v>594</v>
      </c>
      <c r="C365" s="32" t="s">
        <v>596</v>
      </c>
      <c r="D365" s="59" t="n">
        <v>408</v>
      </c>
      <c r="E365" s="59" t="n">
        <v>385</v>
      </c>
      <c r="F365" s="68" t="n">
        <f aca="false">IF(E365="","",D365-E365)</f>
        <v>23</v>
      </c>
      <c r="G365" s="59" t="n">
        <v>629</v>
      </c>
      <c r="H365" s="59" t="n">
        <v>656</v>
      </c>
      <c r="I365" s="68" t="n">
        <f aca="false">IF(H365="","",G365-H365)</f>
        <v>-27</v>
      </c>
      <c r="J365" s="40" t="n">
        <f aca="false">IF(OR(D365="",D365+G365=0),"",D365/(D365+G365))</f>
        <v>0.39344262295082</v>
      </c>
      <c r="K365" s="40" t="n">
        <f aca="false">IF(E365="","",E365/(E365+H365))</f>
        <v>0.36983669548511</v>
      </c>
      <c r="L365" s="69" t="n">
        <f aca="false">IF(OR(K365="",J365=""),"",(J365-K365)*100)</f>
        <v>2.36059274657092</v>
      </c>
      <c r="M365" s="36" t="n">
        <v>3.92685804996875</v>
      </c>
      <c r="N365" s="36" t="n">
        <v>1.24618060279038</v>
      </c>
      <c r="O365" s="36" t="n">
        <f aca="false">SQRT(M365^2+N365^2)</f>
        <v>4.11985196813858</v>
      </c>
      <c r="P365" s="40" t="n">
        <f aca="false">IF(J365="","",MAX(0,J365-1.96*O365/100))</f>
        <v>0.312693524375303</v>
      </c>
      <c r="Q365" s="40" t="n">
        <f aca="false">IF(J365="","",MIN(1,J365+1.96*O365/100))</f>
        <v>0.474191721526336</v>
      </c>
      <c r="R365" s="32" t="str">
        <f aca="false">IF(L365="","",IF(ABS(L365)&lt;=O365,"Yes","No"))</f>
        <v>Yes</v>
      </c>
      <c r="S365" s="32" t="str">
        <f aca="false">IF(L365="","",IF(ABS(L365)&lt;=1.96*O365,"Yes","No"))</f>
        <v>Yes</v>
      </c>
      <c r="T365" s="59" t="n">
        <f aca="false">IF(D365="","",ROUND(SQRT(((D365+G365)*O365/100)^2+(J365*(D365+G365)*0.09175)^2),0))</f>
        <v>57</v>
      </c>
      <c r="U365" s="32"/>
    </row>
    <row r="366" customFormat="false" ht="15" hidden="false" customHeight="false" outlineLevel="0" collapsed="false">
      <c r="A366" s="32" t="s">
        <v>418</v>
      </c>
      <c r="B366" s="32" t="s">
        <v>594</v>
      </c>
      <c r="C366" s="32" t="s">
        <v>597</v>
      </c>
      <c r="D366" s="59" t="n">
        <v>593</v>
      </c>
      <c r="E366" s="59" t="n">
        <v>620</v>
      </c>
      <c r="F366" s="68" t="n">
        <f aca="false">IF(E366="","",D366-E366)</f>
        <v>-27</v>
      </c>
      <c r="G366" s="59" t="n">
        <v>696</v>
      </c>
      <c r="H366" s="59" t="n">
        <v>647</v>
      </c>
      <c r="I366" s="68" t="n">
        <f aca="false">IF(H366="","",G366-H366)</f>
        <v>49</v>
      </c>
      <c r="J366" s="40" t="n">
        <f aca="false">IF(OR(D366="",D366+G366=0),"",D366/(D366+G366))</f>
        <v>0.460046547711404</v>
      </c>
      <c r="K366" s="40" t="n">
        <f aca="false">IF(E366="","",E366/(E366+H366))</f>
        <v>0.489344909234412</v>
      </c>
      <c r="L366" s="69" t="n">
        <f aca="false">IF(OR(K366="",J366=""),"",(J366-K366)*100)</f>
        <v>-2.92983615230078</v>
      </c>
      <c r="M366" s="36" t="n">
        <v>3.11756991065829</v>
      </c>
      <c r="N366" s="36" t="n">
        <v>1.24618060279038</v>
      </c>
      <c r="O366" s="36" t="n">
        <f aca="false">SQRT(M366^2+N366^2)</f>
        <v>3.3574109433629</v>
      </c>
      <c r="P366" s="40" t="n">
        <f aca="false">IF(J366="","",MAX(0,J366-1.96*O366/100))</f>
        <v>0.394241293221491</v>
      </c>
      <c r="Q366" s="40" t="n">
        <f aca="false">IF(J366="","",MIN(1,J366+1.96*O366/100))</f>
        <v>0.525851802201317</v>
      </c>
      <c r="R366" s="32" t="str">
        <f aca="false">IF(L366="","",IF(ABS(L366)&lt;=O366,"Yes","No"))</f>
        <v>Yes</v>
      </c>
      <c r="S366" s="32" t="str">
        <f aca="false">IF(L366="","",IF(ABS(L366)&lt;=1.96*O366,"Yes","No"))</f>
        <v>Yes</v>
      </c>
      <c r="T366" s="59" t="n">
        <f aca="false">IF(D366="","",ROUND(SQRT(((D366+G366)*O366/100)^2+(J366*(D366+G366)*0.08345)^2),0))</f>
        <v>66</v>
      </c>
      <c r="U366" s="32"/>
    </row>
    <row r="367" customFormat="false" ht="15" hidden="false" customHeight="false" outlineLevel="0" collapsed="false">
      <c r="A367" s="32" t="s">
        <v>418</v>
      </c>
      <c r="B367" s="32" t="s">
        <v>594</v>
      </c>
      <c r="C367" s="32" t="s">
        <v>598</v>
      </c>
      <c r="D367" s="59" t="n">
        <v>300</v>
      </c>
      <c r="E367" s="59" t="n">
        <v>295</v>
      </c>
      <c r="F367" s="68" t="n">
        <f aca="false">IF(E367="","",D367-E367)</f>
        <v>5</v>
      </c>
      <c r="G367" s="59" t="n">
        <v>390</v>
      </c>
      <c r="H367" s="59" t="n">
        <v>392</v>
      </c>
      <c r="I367" s="68" t="n">
        <f aca="false">IF(H367="","",G367-H367)</f>
        <v>-2</v>
      </c>
      <c r="J367" s="40" t="n">
        <f aca="false">IF(OR(D367="",D367+G367=0),"",D367/(D367+G367))</f>
        <v>0.434782608695652</v>
      </c>
      <c r="K367" s="40" t="n">
        <f aca="false">IF(E367="","",E367/(E367+H367))</f>
        <v>0.429403202328967</v>
      </c>
      <c r="L367" s="69" t="n">
        <f aca="false">IF(OR(K367="",J367=""),"",(J367-K367)*100)</f>
        <v>0.537940636668566</v>
      </c>
      <c r="M367" s="36" t="n">
        <v>6.15799736191833</v>
      </c>
      <c r="N367" s="36" t="n">
        <v>1.24618060279038</v>
      </c>
      <c r="O367" s="36" t="n">
        <f aca="false">SQRT(M367^2+N367^2)</f>
        <v>6.28282560669673</v>
      </c>
      <c r="P367" s="40" t="n">
        <f aca="false">IF(J367="","",MAX(0,J367-1.96*O367/100))</f>
        <v>0.311639226804396</v>
      </c>
      <c r="Q367" s="40" t="n">
        <f aca="false">IF(J367="","",MIN(1,J367+1.96*O367/100))</f>
        <v>0.557925990586908</v>
      </c>
      <c r="R367" s="32" t="str">
        <f aca="false">IF(L367="","",IF(ABS(L367)&lt;=O367,"Yes","No"))</f>
        <v>Yes</v>
      </c>
      <c r="S367" s="32" t="str">
        <f aca="false">IF(L367="","",IF(ABS(L367)&lt;=1.96*O367,"Yes","No"))</f>
        <v>Yes</v>
      </c>
      <c r="T367" s="59" t="n">
        <f aca="false">IF(D367="","",ROUND(SQRT(((D367+G367)*O367/100)^2+(J367*(D367+G367)*0.15591)^2),0))</f>
        <v>64</v>
      </c>
      <c r="U367" s="32"/>
    </row>
    <row r="368" customFormat="false" ht="15" hidden="false" customHeight="false" outlineLevel="0" collapsed="false">
      <c r="A368" s="32" t="s">
        <v>418</v>
      </c>
      <c r="B368" s="32" t="s">
        <v>599</v>
      </c>
      <c r="C368" s="32" t="s">
        <v>600</v>
      </c>
      <c r="D368" s="59" t="n">
        <v>675</v>
      </c>
      <c r="E368" s="59" t="n">
        <v>625</v>
      </c>
      <c r="F368" s="68" t="n">
        <f aca="false">IF(E368="","",D368-E368)</f>
        <v>50</v>
      </c>
      <c r="G368" s="59" t="n">
        <v>425</v>
      </c>
      <c r="H368" s="59" t="n">
        <v>447</v>
      </c>
      <c r="I368" s="68" t="n">
        <f aca="false">IF(H368="","",G368-H368)</f>
        <v>-22</v>
      </c>
      <c r="J368" s="40" t="n">
        <f aca="false">IF(OR(D368="",D368+G368=0),"",D368/(D368+G368))</f>
        <v>0.613636363636364</v>
      </c>
      <c r="K368" s="40" t="n">
        <f aca="false">IF(E368="","",E368/(E368+H368))</f>
        <v>0.583022388059702</v>
      </c>
      <c r="L368" s="69" t="n">
        <f aca="false">IF(OR(K368="",J368=""),"",(J368-K368)*100)</f>
        <v>3.06139755766621</v>
      </c>
      <c r="M368" s="36" t="n">
        <v>3.92685804996875</v>
      </c>
      <c r="N368" s="36" t="n">
        <v>1.24618060279038</v>
      </c>
      <c r="O368" s="36" t="n">
        <f aca="false">SQRT(M368^2+N368^2)</f>
        <v>4.11985196813858</v>
      </c>
      <c r="P368" s="40" t="n">
        <f aca="false">IF(J368="","",MAX(0,J368-1.96*O368/100))</f>
        <v>0.532887265060848</v>
      </c>
      <c r="Q368" s="40" t="n">
        <f aca="false">IF(J368="","",MIN(1,J368+1.96*O368/100))</f>
        <v>0.69438546221188</v>
      </c>
      <c r="R368" s="32" t="str">
        <f aca="false">IF(L368="","",IF(ABS(L368)&lt;=O368,"Yes","No"))</f>
        <v>Yes</v>
      </c>
      <c r="S368" s="32" t="str">
        <f aca="false">IF(L368="","",IF(ABS(L368)&lt;=1.96*O368,"Yes","No"))</f>
        <v>Yes</v>
      </c>
      <c r="T368" s="59" t="n">
        <f aca="false">IF(D368="","",ROUND(SQRT(((D368+G368)*O368/100)^2+(J368*(D368+G368)*0.09175)^2),0))</f>
        <v>77</v>
      </c>
      <c r="U368" s="32"/>
    </row>
    <row r="369" customFormat="false" ht="15" hidden="false" customHeight="false" outlineLevel="0" collapsed="false">
      <c r="A369" s="32" t="s">
        <v>418</v>
      </c>
      <c r="B369" s="32" t="s">
        <v>599</v>
      </c>
      <c r="C369" s="32" t="s">
        <v>601</v>
      </c>
      <c r="D369" s="59" t="n">
        <v>557</v>
      </c>
      <c r="E369" s="59" t="n">
        <v>518</v>
      </c>
      <c r="F369" s="68" t="n">
        <f aca="false">IF(E369="","",D369-E369)</f>
        <v>39</v>
      </c>
      <c r="G369" s="59" t="n">
        <v>355</v>
      </c>
      <c r="H369" s="59" t="n">
        <v>384</v>
      </c>
      <c r="I369" s="68" t="n">
        <f aca="false">IF(H369="","",G369-H369)</f>
        <v>-29</v>
      </c>
      <c r="J369" s="40" t="n">
        <f aca="false">IF(OR(D369="",D369+G369=0),"",D369/(D369+G369))</f>
        <v>0.610745614035088</v>
      </c>
      <c r="K369" s="40" t="n">
        <f aca="false">IF(E369="","",E369/(E369+H369))</f>
        <v>0.574279379157428</v>
      </c>
      <c r="L369" s="69" t="n">
        <f aca="false">IF(OR(K369="",J369=""),"",(J369-K369)*100)</f>
        <v>3.64662348776599</v>
      </c>
      <c r="M369" s="36" t="n">
        <v>3.92685804996875</v>
      </c>
      <c r="N369" s="36" t="n">
        <v>1.24618060279038</v>
      </c>
      <c r="O369" s="36" t="n">
        <f aca="false">SQRT(M369^2+N369^2)</f>
        <v>4.11985196813858</v>
      </c>
      <c r="P369" s="40" t="n">
        <f aca="false">IF(J369="","",MAX(0,J369-1.96*O369/100))</f>
        <v>0.529996515459572</v>
      </c>
      <c r="Q369" s="40" t="n">
        <f aca="false">IF(J369="","",MIN(1,J369+1.96*O369/100))</f>
        <v>0.691494712610604</v>
      </c>
      <c r="R369" s="32" t="str">
        <f aca="false">IF(L369="","",IF(ABS(L369)&lt;=O369,"Yes","No"))</f>
        <v>Yes</v>
      </c>
      <c r="S369" s="32" t="str">
        <f aca="false">IF(L369="","",IF(ABS(L369)&lt;=1.96*O369,"Yes","No"))</f>
        <v>Yes</v>
      </c>
      <c r="T369" s="59" t="n">
        <f aca="false">IF(D369="","",ROUND(SQRT(((D369+G369)*O369/100)^2+(J369*(D369+G369)*0.09175)^2),0))</f>
        <v>63</v>
      </c>
      <c r="U369" s="32"/>
    </row>
    <row r="370" customFormat="false" ht="15" hidden="false" customHeight="false" outlineLevel="0" collapsed="false">
      <c r="A370" s="32" t="s">
        <v>418</v>
      </c>
      <c r="B370" s="32" t="s">
        <v>599</v>
      </c>
      <c r="C370" s="32" t="s">
        <v>602</v>
      </c>
      <c r="D370" s="59" t="n">
        <v>820</v>
      </c>
      <c r="E370" s="59" t="n">
        <v>765</v>
      </c>
      <c r="F370" s="68" t="n">
        <f aca="false">IF(E370="","",D370-E370)</f>
        <v>55</v>
      </c>
      <c r="G370" s="59" t="n">
        <v>624</v>
      </c>
      <c r="H370" s="59" t="n">
        <v>687</v>
      </c>
      <c r="I370" s="68" t="n">
        <f aca="false">IF(H370="","",G370-H370)</f>
        <v>-63</v>
      </c>
      <c r="J370" s="40" t="n">
        <f aca="false">IF(OR(D370="",D370+G370=0),"",D370/(D370+G370))</f>
        <v>0.56786703601108</v>
      </c>
      <c r="K370" s="40" t="n">
        <f aca="false">IF(E370="","",E370/(E370+H370))</f>
        <v>0.526859504132231</v>
      </c>
      <c r="L370" s="69" t="n">
        <f aca="false">IF(OR(K370="",J370=""),"",(J370-K370)*100)</f>
        <v>4.1007531878849</v>
      </c>
      <c r="M370" s="36" t="n">
        <v>3.11756991065829</v>
      </c>
      <c r="N370" s="36" t="n">
        <v>1.24618060279038</v>
      </c>
      <c r="O370" s="36" t="n">
        <f aca="false">SQRT(M370^2+N370^2)</f>
        <v>3.3574109433629</v>
      </c>
      <c r="P370" s="40" t="n">
        <f aca="false">IF(J370="","",MAX(0,J370-1.96*O370/100))</f>
        <v>0.502061781521168</v>
      </c>
      <c r="Q370" s="40" t="n">
        <f aca="false">IF(J370="","",MIN(1,J370+1.96*O370/100))</f>
        <v>0.633672290500993</v>
      </c>
      <c r="R370" s="32" t="str">
        <f aca="false">IF(L370="","",IF(ABS(L370)&lt;=O370,"Yes","No"))</f>
        <v>No</v>
      </c>
      <c r="S370" s="32" t="str">
        <f aca="false">IF(L370="","",IF(ABS(L370)&lt;=1.96*O370,"Yes","No"))</f>
        <v>Yes</v>
      </c>
      <c r="T370" s="59" t="n">
        <f aca="false">IF(D370="","",ROUND(SQRT(((D370+G370)*O370/100)^2+(J370*(D370+G370)*0.08345)^2),0))</f>
        <v>84</v>
      </c>
      <c r="U370" s="32"/>
    </row>
    <row r="371" customFormat="false" ht="15" hidden="false" customHeight="false" outlineLevel="0" collapsed="false">
      <c r="A371" s="32" t="s">
        <v>418</v>
      </c>
      <c r="B371" s="32" t="s">
        <v>603</v>
      </c>
      <c r="C371" s="32" t="s">
        <v>603</v>
      </c>
      <c r="D371" s="59" t="n">
        <v>531</v>
      </c>
      <c r="E371" s="59" t="n">
        <v>508</v>
      </c>
      <c r="F371" s="68" t="n">
        <f aca="false">IF(E371="","",D371-E371)</f>
        <v>23</v>
      </c>
      <c r="G371" s="59" t="n">
        <v>737</v>
      </c>
      <c r="H371" s="59" t="n">
        <v>791</v>
      </c>
      <c r="I371" s="68" t="n">
        <f aca="false">IF(H371="","",G371-H371)</f>
        <v>-54</v>
      </c>
      <c r="J371" s="40" t="n">
        <f aca="false">IF(OR(D371="",D371+G371=0),"",D371/(D371+G371))</f>
        <v>0.418769716088328</v>
      </c>
      <c r="K371" s="40" t="n">
        <f aca="false">IF(E371="","",E371/(E371+H371))</f>
        <v>0.391070053887606</v>
      </c>
      <c r="L371" s="69" t="n">
        <f aca="false">IF(OR(K371="",J371=""),"",(J371-K371)*100)</f>
        <v>2.76996622007222</v>
      </c>
      <c r="M371" s="36" t="n">
        <v>3.11756991065829</v>
      </c>
      <c r="N371" s="36" t="n">
        <v>1.24618060279038</v>
      </c>
      <c r="O371" s="36" t="n">
        <f aca="false">SQRT(M371^2+N371^2)</f>
        <v>3.3574109433629</v>
      </c>
      <c r="P371" s="40" t="n">
        <f aca="false">IF(J371="","",MAX(0,J371-1.96*O371/100))</f>
        <v>0.352964461598415</v>
      </c>
      <c r="Q371" s="40" t="n">
        <f aca="false">IF(J371="","",MIN(1,J371+1.96*O371/100))</f>
        <v>0.484574970578241</v>
      </c>
      <c r="R371" s="32" t="str">
        <f aca="false">IF(L371="","",IF(ABS(L371)&lt;=O371,"Yes","No"))</f>
        <v>Yes</v>
      </c>
      <c r="S371" s="32" t="str">
        <f aca="false">IF(L371="","",IF(ABS(L371)&lt;=1.96*O371,"Yes","No"))</f>
        <v>Yes</v>
      </c>
      <c r="T371" s="59" t="n">
        <f aca="false">IF(D371="","",ROUND(SQRT(((D371+G371)*O371/100)^2+(J371*(D371+G371)*0.08345)^2),0))</f>
        <v>61</v>
      </c>
      <c r="U371" s="32"/>
    </row>
    <row r="373" customFormat="false" ht="15" hidden="false" customHeight="false" outlineLevel="0" collapsed="false">
      <c r="A373" s="20" t="s">
        <v>736</v>
      </c>
      <c r="B373" s="70"/>
      <c r="C373" s="70"/>
      <c r="D373" s="71" t="n">
        <f aca="false">SUMIF(E2:E371,"&lt;&gt;",D2:D371)</f>
        <v>185004</v>
      </c>
      <c r="E373" s="71" t="n">
        <f aca="false">SUM(E2:E371)</f>
        <v>180687</v>
      </c>
      <c r="F373" s="72" t="n">
        <f aca="false">D373-E373</f>
        <v>4317</v>
      </c>
      <c r="G373" s="71" t="n">
        <f aca="false">SUMIF(H2:H371,"&lt;&gt;",G2:G371)</f>
        <v>179842</v>
      </c>
      <c r="H373" s="71" t="n">
        <f aca="false">SUM(H2:H371)</f>
        <v>183781</v>
      </c>
      <c r="I373" s="72" t="n">
        <f aca="false">G373-H373</f>
        <v>-3939</v>
      </c>
      <c r="J373" s="73" t="n">
        <f aca="false">D373/(D373+G373)</f>
        <v>0.507074217615103</v>
      </c>
      <c r="K373" s="73" t="n">
        <f aca="false">E373/(E373+H373)</f>
        <v>0.495755457269225</v>
      </c>
      <c r="L373" s="74" t="n">
        <f aca="false">(J373-K373)*100</f>
        <v>1.13187603458781</v>
      </c>
      <c r="M373" s="75" t="n">
        <v>0</v>
      </c>
      <c r="N373" s="75" t="n">
        <v>1.24618060279038</v>
      </c>
      <c r="O373" s="75" t="n">
        <f aca="false">SQRT(M373^2+N373^2)</f>
        <v>1.24618060279038</v>
      </c>
      <c r="P373" s="73" t="n">
        <f aca="false">J373-1.96*O373/100</f>
        <v>0.482649077800412</v>
      </c>
      <c r="Q373" s="73" t="n">
        <f aca="false">J373+1.96*O373/100</f>
        <v>0.531499357429795</v>
      </c>
      <c r="R373" s="70" t="str">
        <f aca="false">IF(ABS(L373)&lt;=O373,"Yes","No")</f>
        <v>Yes</v>
      </c>
      <c r="S373" s="70" t="str">
        <f aca="false">IF(ABS(L373)&lt;=1.96*O373,"Yes","No")</f>
        <v>Yes</v>
      </c>
      <c r="T373" s="71" t="n">
        <f aca="false">ROUND(SQRT(((D373+G373)*O373/100)^2+(J373*(D373+G373)*0.05003)^2),0)</f>
        <v>10312</v>
      </c>
    </row>
    <row r="374" customFormat="false" ht="15" hidden="false" customHeight="false" outlineLevel="0" collapsed="false">
      <c r="A374" s="20" t="s">
        <v>737</v>
      </c>
      <c r="B374" s="70"/>
      <c r="C374" s="70"/>
      <c r="D374" s="71" t="n">
        <f aca="false">SUM(D2:D371)</f>
        <v>196998</v>
      </c>
      <c r="E374" s="71"/>
      <c r="F374" s="72"/>
      <c r="G374" s="71" t="n">
        <f aca="false">SUM(G2:G371)</f>
        <v>191473</v>
      </c>
      <c r="H374" s="71"/>
      <c r="I374" s="72"/>
      <c r="J374" s="73" t="n">
        <f aca="false">D374/(D374+G374)</f>
        <v>0.507111212934814</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31.1623188405797</v>
      </c>
    </row>
    <row r="377" customFormat="false" ht="15" hidden="false" customHeight="false" outlineLevel="0" collapsed="false">
      <c r="A377" s="2" t="s">
        <v>739</v>
      </c>
      <c r="F377" s="76" t="n">
        <f aca="false">(SUMIF(I2:I371,"&gt;0")-SUMIF(I2:I371,"&lt;0"))/COUNT(I2:I371)</f>
        <v>25.2492753623188</v>
      </c>
    </row>
    <row r="378" customFormat="false" ht="15" hidden="false" customHeight="false" outlineLevel="0" collapsed="false">
      <c r="A378" s="2" t="s">
        <v>740</v>
      </c>
      <c r="F378" s="77" t="n">
        <f aca="false">(SUMIF(L2:L371,"&gt;0")-SUMIF(L2:L371,"&lt;0"))/COUNT(L2:L371)</f>
        <v>2.32892042290287</v>
      </c>
    </row>
    <row r="379" customFormat="false" ht="15" hidden="false" customHeight="false" outlineLevel="0" collapsed="false">
      <c r="A379" s="5" t="s">
        <v>741</v>
      </c>
      <c r="F379" s="78" t="n">
        <f aca="false">SQRT(SUMSQ(L2:L371)/COUNT(L2:L371))</f>
        <v>3.07486207242134</v>
      </c>
    </row>
    <row r="380" customFormat="false" ht="15" hidden="false" customHeight="false" outlineLevel="0" collapsed="false">
      <c r="A380" s="5" t="s">
        <v>742</v>
      </c>
      <c r="F380" s="79" t="n">
        <f aca="false">L373</f>
        <v>1.13187603458781</v>
      </c>
    </row>
    <row r="381" customFormat="false" ht="15" hidden="false" customHeight="false" outlineLevel="0" collapsed="false">
      <c r="A381" s="5" t="s">
        <v>743</v>
      </c>
      <c r="F381" s="78" t="n">
        <f aca="false">SQRT((SUMSQ(L2:L371)-2*L373*SUM(L2:L371)+COUNT(L2:L371)*L373^2)/COUNT(L2:L371))</f>
        <v>2.66522053512232</v>
      </c>
    </row>
    <row r="382" customFormat="false" ht="15" hidden="false" customHeight="false" outlineLevel="0" collapsed="false">
      <c r="A382" s="2" t="s">
        <v>744</v>
      </c>
      <c r="F382" s="80" t="n">
        <f aca="false">D373/E373-1</f>
        <v>0.0238921449799929</v>
      </c>
    </row>
    <row r="383" customFormat="false" ht="15" hidden="false" customHeight="false" outlineLevel="0" collapsed="false">
      <c r="A383" s="5" t="s">
        <v>745</v>
      </c>
      <c r="F383" s="81" t="n">
        <f aca="false">G373/H373-1</f>
        <v>-0.0214331187663578</v>
      </c>
    </row>
    <row r="384" customFormat="false" ht="15" hidden="false" customHeight="false" outlineLevel="0" collapsed="false">
      <c r="A384" s="2" t="s">
        <v>746</v>
      </c>
      <c r="F384" s="80" t="n">
        <f aca="false">(D373+G373)/(E373+H373)-1</f>
        <v>0.00103712808806256</v>
      </c>
    </row>
    <row r="385" customFormat="false" ht="15" hidden="false" customHeight="false" outlineLevel="0" collapsed="false">
      <c r="A385" s="2" t="s">
        <v>747</v>
      </c>
      <c r="F385" s="77" t="n">
        <f aca="false">AVERAGE(O2:O371)</f>
        <v>4.58543443163924</v>
      </c>
    </row>
    <row r="386" customFormat="false" ht="15" hidden="false" customHeight="false" outlineLevel="0" collapsed="false">
      <c r="A386" s="5" t="s">
        <v>748</v>
      </c>
      <c r="F386" s="82" t="n">
        <f aca="false">COUNTIF(R2:R371,"Yes")/(COUNTIF(R2:R371,"Yes")+COUNTIF(R2:R371,"No"))</f>
        <v>0.863768115942029</v>
      </c>
    </row>
    <row r="387" customFormat="false" ht="15" hidden="false" customHeight="false" outlineLevel="0" collapsed="false">
      <c r="A387" s="5" t="s">
        <v>749</v>
      </c>
      <c r="F387" s="82" t="n">
        <f aca="false">COUNTIF(S2:S371,"Yes")/(COUNTIF(S2:S371,"Yes")+COUNTIF(S2:S371,"No"))</f>
        <v>1</v>
      </c>
    </row>
    <row r="388" customFormat="false" ht="15" hidden="false" customHeight="false" outlineLevel="0" collapsed="false">
      <c r="A388" s="2" t="s">
        <v>750</v>
      </c>
      <c r="F388" s="83" t="n">
        <f aca="false">COUNTIFS(L2:L371,"&gt;=-3",L2:L371,"&lt;=3")/COUNT(L2:L371)</f>
        <v>0.715942028985507</v>
      </c>
    </row>
    <row r="389" customFormat="false" ht="15" hidden="false" customHeight="false" outlineLevel="0" collapsed="false">
      <c r="A389" s="2" t="s">
        <v>790</v>
      </c>
      <c r="F389" s="84" t="n">
        <f aca="false">COUNT(E2:E371)</f>
        <v>345</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187.395562847767</v>
      </c>
    </row>
    <row r="393" customFormat="false" ht="15" hidden="false" customHeight="false" outlineLevel="0" collapsed="false">
      <c r="A393" s="2" t="s">
        <v>755</v>
      </c>
      <c r="F393" s="85" t="n">
        <f aca="false">F373-((D373+G373)-(E373+H373))*K373</f>
        <v>4129.60443715223</v>
      </c>
    </row>
    <row r="394" customFormat="false" ht="15" hidden="false" customHeight="false" outlineLevel="0" collapsed="false">
      <c r="A394" s="2" t="s">
        <v>756</v>
      </c>
      <c r="F394" s="85" t="n">
        <f aca="false">((D373+G373)-(E373+H373))*(1-K373)</f>
        <v>190.604437152233</v>
      </c>
    </row>
    <row r="395" customFormat="false" ht="15" hidden="false" customHeight="false" outlineLevel="0" collapsed="false">
      <c r="A395" s="2" t="s">
        <v>757</v>
      </c>
      <c r="F395" s="85" t="n">
        <f aca="false">I373-((D373+G373)-(E373+H373))*(1-K373)</f>
        <v>-4129.60443715223</v>
      </c>
    </row>
    <row r="396" customFormat="false" ht="15" hidden="false" customHeight="false" outlineLevel="0" collapsed="false">
      <c r="A396" s="2" t="s">
        <v>758</v>
      </c>
      <c r="F396" s="80" t="n">
        <f aca="false">(F373-((D373+G373)-(E373+H373))*K373)/E373</f>
        <v>0.0228550168919304</v>
      </c>
    </row>
    <row r="397" customFormat="false" ht="15" hidden="false" customHeight="false" outlineLevel="0" collapsed="false">
      <c r="A397" s="2" t="s">
        <v>759</v>
      </c>
      <c r="F397" s="80" t="n">
        <f aca="false">(I373-((D373+G373)-(E373+H373))*(1-K373))/H373</f>
        <v>-0.0224702468544204</v>
      </c>
    </row>
    <row r="399" customFormat="false" ht="15" hidden="false" customHeight="false" outlineLevel="0" collapsed="false">
      <c r="U399" s="5" t="s">
        <v>136</v>
      </c>
    </row>
    <row r="400" customFormat="false" ht="41.75" hidden="false" customHeight="false" outlineLevel="0" collapsed="false">
      <c r="U400" s="67" t="s">
        <v>791</v>
      </c>
    </row>
    <row r="401" customFormat="false" ht="41.75" hidden="false" customHeight="false" outlineLevel="0" collapsed="false">
      <c r="U401" s="67" t="s">
        <v>792</v>
      </c>
    </row>
    <row r="402" customFormat="false" ht="55.2" hidden="false" customHeight="false" outlineLevel="0" collapsed="false">
      <c r="U402" s="67" t="s">
        <v>770</v>
      </c>
    </row>
    <row r="403" customFormat="false" ht="28.35" hidden="false" customHeight="false" outlineLevel="0" collapsed="false">
      <c r="U403" s="67" t="s">
        <v>794</v>
      </c>
    </row>
    <row r="404" customFormat="false" ht="41.75" hidden="false" customHeight="false" outlineLevel="0" collapsed="false">
      <c r="U404" s="67" t="s">
        <v>795</v>
      </c>
    </row>
    <row r="405" customFormat="false" ht="28.35" hidden="false" customHeight="false" outlineLevel="0" collapsed="false">
      <c r="U405" s="67" t="s">
        <v>796</v>
      </c>
    </row>
    <row r="406" customFormat="false" ht="28.35" hidden="false" customHeight="false" outlineLevel="0" collapsed="false">
      <c r="U406" s="67" t="s">
        <v>766</v>
      </c>
    </row>
    <row r="407" customFormat="false" ht="41.75" hidden="false" customHeight="false" outlineLevel="0" collapsed="false">
      <c r="U407" s="67" t="s">
        <v>797</v>
      </c>
    </row>
    <row r="408" customFormat="false" ht="28.35" hidden="false" customHeight="false" outlineLevel="0" collapsed="false">
      <c r="U408" s="67" t="s">
        <v>798</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800</v>
      </c>
      <c r="H1" s="8" t="s">
        <v>722</v>
      </c>
      <c r="I1" s="8" t="s">
        <v>723</v>
      </c>
      <c r="J1" s="8" t="s">
        <v>724</v>
      </c>
      <c r="K1" s="8" t="s">
        <v>725</v>
      </c>
      <c r="L1" s="8" t="s">
        <v>726</v>
      </c>
      <c r="M1" s="8" t="s">
        <v>801</v>
      </c>
      <c r="N1" s="8" t="s">
        <v>802</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224</v>
      </c>
      <c r="E2" s="59" t="n">
        <v>160</v>
      </c>
      <c r="F2" s="68" t="n">
        <f aca="false">IF(E2="","",D2-E2)</f>
        <v>64</v>
      </c>
      <c r="G2" s="59" t="n">
        <v>202</v>
      </c>
      <c r="H2" s="59" t="n">
        <v>221</v>
      </c>
      <c r="I2" s="68" t="n">
        <f aca="false">IF(H2="","",G2-H2)</f>
        <v>-19</v>
      </c>
      <c r="J2" s="40" t="n">
        <f aca="false">IF(OR(D2="",D2+G2=0),"",D2/(D2+G2))</f>
        <v>0.525821596244132</v>
      </c>
      <c r="K2" s="40" t="n">
        <f aca="false">IF(E2="","",E2/(E2+H2))</f>
        <v>0.41994750656168</v>
      </c>
      <c r="L2" s="69" t="n">
        <f aca="false">IF(OR(K2="",J2=""),"",(J2-K2)*100)</f>
        <v>10.5874089682452</v>
      </c>
      <c r="M2" s="36" t="n">
        <v>3.43103056950867</v>
      </c>
      <c r="N2" s="36" t="n">
        <v>1.05317139657435</v>
      </c>
      <c r="O2" s="36" t="n">
        <f aca="false">SQRT(M2^2+N2^2)</f>
        <v>3.58903061556534</v>
      </c>
      <c r="P2" s="40" t="n">
        <f aca="false">IF(J2="","",MAX(0,J2-1.96*O2/100))</f>
        <v>0.455476596179051</v>
      </c>
      <c r="Q2" s="40" t="n">
        <f aca="false">IF(J2="","",MIN(1,J2+1.96*O2/100))</f>
        <v>0.596166596309212</v>
      </c>
      <c r="R2" s="32" t="str">
        <f aca="false">IF(L2="","",IF(ABS(L2)&lt;=O2,"Yes","No"))</f>
        <v>No</v>
      </c>
      <c r="S2" s="32" t="str">
        <f aca="false">IF(L2="","",IF(ABS(L2)&lt;=1.96*O2,"Yes","No"))</f>
        <v>No</v>
      </c>
      <c r="T2" s="59" t="n">
        <f aca="false">IF(D2="","",ROUND(SQRT(((D2+G2)*O2/100)^2+(J2*(D2+G2)*0.13015)^2),0))</f>
        <v>33</v>
      </c>
      <c r="U2" s="32" t="s">
        <v>786</v>
      </c>
    </row>
    <row r="3" customFormat="false" ht="15" hidden="false" customHeight="false" outlineLevel="0" collapsed="false">
      <c r="A3" s="32" t="s">
        <v>159</v>
      </c>
      <c r="B3" s="32" t="s">
        <v>164</v>
      </c>
      <c r="C3" s="32" t="s">
        <v>164</v>
      </c>
      <c r="D3" s="59" t="n">
        <v>132</v>
      </c>
      <c r="E3" s="59" t="n">
        <v>95</v>
      </c>
      <c r="F3" s="68" t="n">
        <f aca="false">IF(E3="","",D3-E3)</f>
        <v>37</v>
      </c>
      <c r="G3" s="59" t="n">
        <v>192</v>
      </c>
      <c r="H3" s="59" t="n">
        <v>192</v>
      </c>
      <c r="I3" s="68" t="n">
        <f aca="false">IF(H3="","",G3-H3)</f>
        <v>0</v>
      </c>
      <c r="J3" s="40" t="n">
        <f aca="false">IF(OR(D3="",D3+G3=0),"",D3/(D3+G3))</f>
        <v>0.407407407407407</v>
      </c>
      <c r="K3" s="40" t="n">
        <f aca="false">IF(E3="","",E3/(E3+H3))</f>
        <v>0.331010452961673</v>
      </c>
      <c r="L3" s="69" t="n">
        <f aca="false">IF(OR(K3="",J3=""),"",(J3-K3)*100)</f>
        <v>7.63969544457349</v>
      </c>
      <c r="M3" s="36" t="n">
        <v>3.43103056950867</v>
      </c>
      <c r="N3" s="36" t="n">
        <v>1.05317139657435</v>
      </c>
      <c r="O3" s="36" t="n">
        <f aca="false">SQRT(M3^2+N3^2)</f>
        <v>3.58903061556534</v>
      </c>
      <c r="P3" s="40" t="n">
        <f aca="false">IF(J3="","",MAX(0,J3-1.96*O3/100))</f>
        <v>0.337062407342327</v>
      </c>
      <c r="Q3" s="40" t="n">
        <f aca="false">IF(J3="","",MIN(1,J3+1.96*O3/100))</f>
        <v>0.477752407472488</v>
      </c>
      <c r="R3" s="32" t="str">
        <f aca="false">IF(L3="","",IF(ABS(L3)&lt;=O3,"Yes","No"))</f>
        <v>No</v>
      </c>
      <c r="S3" s="32" t="str">
        <f aca="false">IF(L3="","",IF(ABS(L3)&lt;=1.96*O3,"Yes","No"))</f>
        <v>No</v>
      </c>
      <c r="T3" s="59" t="n">
        <f aca="false">IF(D3="","",ROUND(SQRT(((D3+G3)*O3/100)^2+(J3*(D3+G3)*0.13015)^2),0))</f>
        <v>21</v>
      </c>
      <c r="U3" s="32" t="s">
        <v>786</v>
      </c>
    </row>
    <row r="4" customFormat="false" ht="15" hidden="false" customHeight="false" outlineLevel="0" collapsed="false">
      <c r="A4" s="32" t="s">
        <v>159</v>
      </c>
      <c r="B4" s="32" t="s">
        <v>165</v>
      </c>
      <c r="C4" s="32" t="s">
        <v>165</v>
      </c>
      <c r="D4" s="59" t="n">
        <v>137</v>
      </c>
      <c r="E4" s="59" t="n">
        <v>110</v>
      </c>
      <c r="F4" s="68" t="n">
        <f aca="false">IF(E4="","",D4-E4)</f>
        <v>27</v>
      </c>
      <c r="G4" s="59" t="n">
        <v>208</v>
      </c>
      <c r="H4" s="59" t="n">
        <v>175</v>
      </c>
      <c r="I4" s="68" t="n">
        <f aca="false">IF(H4="","",G4-H4)</f>
        <v>33</v>
      </c>
      <c r="J4" s="40" t="n">
        <f aca="false">IF(OR(D4="",D4+G4=0),"",D4/(D4+G4))</f>
        <v>0.397101449275362</v>
      </c>
      <c r="K4" s="40" t="n">
        <f aca="false">IF(E4="","",E4/(E4+H4))</f>
        <v>0.385964912280702</v>
      </c>
      <c r="L4" s="69" t="n">
        <f aca="false">IF(OR(K4="",J4=""),"",(J4-K4)*100)</f>
        <v>1.11365369946606</v>
      </c>
      <c r="M4" s="36" t="n">
        <v>3.43103056950867</v>
      </c>
      <c r="N4" s="36" t="n">
        <v>1.05317139657435</v>
      </c>
      <c r="O4" s="36" t="n">
        <f aca="false">SQRT(M4^2+N4^2)</f>
        <v>3.58903061556534</v>
      </c>
      <c r="P4" s="40" t="n">
        <f aca="false">IF(J4="","",MAX(0,J4-1.96*O4/100))</f>
        <v>0.326756449210282</v>
      </c>
      <c r="Q4" s="40" t="n">
        <f aca="false">IF(J4="","",MIN(1,J4+1.96*O4/100))</f>
        <v>0.467446449340443</v>
      </c>
      <c r="R4" s="32" t="str">
        <f aca="false">IF(L4="","",IF(ABS(L4)&lt;=O4,"Yes","No"))</f>
        <v>Yes</v>
      </c>
      <c r="S4" s="32" t="str">
        <f aca="false">IF(L4="","",IF(ABS(L4)&lt;=1.96*O4,"Yes","No"))</f>
        <v>Yes</v>
      </c>
      <c r="T4" s="59" t="n">
        <f aca="false">IF(D4="","",ROUND(SQRT(((D4+G4)*O4/100)^2+(J4*(D4+G4)*0.13015)^2),0))</f>
        <v>22</v>
      </c>
      <c r="U4" s="32" t="s">
        <v>786</v>
      </c>
    </row>
    <row r="5" customFormat="false" ht="15" hidden="false" customHeight="false" outlineLevel="0" collapsed="false">
      <c r="A5" s="32" t="s">
        <v>159</v>
      </c>
      <c r="B5" s="32" t="s">
        <v>166</v>
      </c>
      <c r="C5" s="32" t="s">
        <v>167</v>
      </c>
      <c r="D5" s="59" t="n">
        <v>211</v>
      </c>
      <c r="E5" s="59" t="n">
        <v>201</v>
      </c>
      <c r="F5" s="68" t="n">
        <f aca="false">IF(E5="","",D5-E5)</f>
        <v>10</v>
      </c>
      <c r="G5" s="59" t="n">
        <v>475</v>
      </c>
      <c r="H5" s="59" t="n">
        <v>409</v>
      </c>
      <c r="I5" s="68" t="n">
        <f aca="false">IF(H5="","",G5-H5)</f>
        <v>66</v>
      </c>
      <c r="J5" s="40" t="n">
        <f aca="false">IF(OR(D5="",D5+G5=0),"",D5/(D5+G5))</f>
        <v>0.307580174927114</v>
      </c>
      <c r="K5" s="40" t="n">
        <f aca="false">IF(E5="","",E5/(E5+H5))</f>
        <v>0.329508196721312</v>
      </c>
      <c r="L5" s="69" t="n">
        <f aca="false">IF(OR(K5="",J5=""),"",(J5-K5)*100)</f>
        <v>-2.19280217941978</v>
      </c>
      <c r="M5" s="36" t="n">
        <v>2.23025841536431</v>
      </c>
      <c r="N5" s="36" t="n">
        <v>1.05317139657435</v>
      </c>
      <c r="O5" s="36" t="n">
        <f aca="false">SQRT(M5^2+N5^2)</f>
        <v>2.4664189810058</v>
      </c>
      <c r="P5" s="40" t="n">
        <f aca="false">IF(J5="","",MAX(0,J5-1.96*O5/100))</f>
        <v>0.2592383628994</v>
      </c>
      <c r="Q5" s="40" t="n">
        <f aca="false">IF(J5="","",MIN(1,J5+1.96*O5/100))</f>
        <v>0.355921986954827</v>
      </c>
      <c r="R5" s="32" t="str">
        <f aca="false">IF(L5="","",IF(ABS(L5)&lt;=O5,"Yes","No"))</f>
        <v>Yes</v>
      </c>
      <c r="S5" s="32" t="str">
        <f aca="false">IF(L5="","",IF(ABS(L5)&lt;=1.96*O5,"Yes","No"))</f>
        <v>Yes</v>
      </c>
      <c r="T5" s="59" t="n">
        <f aca="false">IF(D5="","",ROUND(SQRT(((D5+G5)*O5/100)^2+(J5*(D5+G5)*0.08382)^2),0))</f>
        <v>24</v>
      </c>
      <c r="U5" s="32" t="s">
        <v>786</v>
      </c>
    </row>
    <row r="6" customFormat="false" ht="15" hidden="false" customHeight="false" outlineLevel="0" collapsed="false">
      <c r="A6" s="32" t="s">
        <v>159</v>
      </c>
      <c r="B6" s="32" t="s">
        <v>166</v>
      </c>
      <c r="C6" s="32" t="s">
        <v>169</v>
      </c>
      <c r="D6" s="59" t="n">
        <v>218</v>
      </c>
      <c r="E6" s="59" t="n">
        <v>168</v>
      </c>
      <c r="F6" s="68" t="n">
        <f aca="false">IF(E6="","",D6-E6)</f>
        <v>50</v>
      </c>
      <c r="G6" s="59" t="n">
        <v>370</v>
      </c>
      <c r="H6" s="59" t="n">
        <v>333</v>
      </c>
      <c r="I6" s="68" t="n">
        <f aca="false">IF(H6="","",G6-H6)</f>
        <v>37</v>
      </c>
      <c r="J6" s="40" t="n">
        <f aca="false">IF(OR(D6="",D6+G6=0),"",D6/(D6+G6))</f>
        <v>0.370748299319728</v>
      </c>
      <c r="K6" s="40" t="n">
        <f aca="false">IF(E6="","",E6/(E6+H6))</f>
        <v>0.335329341317365</v>
      </c>
      <c r="L6" s="69" t="n">
        <f aca="false">IF(OR(K6="",J6=""),"",(J6-K6)*100)</f>
        <v>3.54189580023627</v>
      </c>
      <c r="M6" s="36" t="n">
        <v>2.23025841536431</v>
      </c>
      <c r="N6" s="36" t="n">
        <v>1.05317139657435</v>
      </c>
      <c r="O6" s="36" t="n">
        <f aca="false">SQRT(M6^2+N6^2)</f>
        <v>2.4664189810058</v>
      </c>
      <c r="P6" s="40" t="n">
        <f aca="false">IF(J6="","",MAX(0,J6-1.96*O6/100))</f>
        <v>0.322406487292014</v>
      </c>
      <c r="Q6" s="40" t="n">
        <f aca="false">IF(J6="","",MIN(1,J6+1.96*O6/100))</f>
        <v>0.419090111347442</v>
      </c>
      <c r="R6" s="32" t="str">
        <f aca="false">IF(L6="","",IF(ABS(L6)&lt;=O6,"Yes","No"))</f>
        <v>No</v>
      </c>
      <c r="S6" s="32" t="str">
        <f aca="false">IF(L6="","",IF(ABS(L6)&lt;=1.96*O6,"Yes","No"))</f>
        <v>Yes</v>
      </c>
      <c r="T6" s="59" t="n">
        <f aca="false">IF(D6="","",ROUND(SQRT(((D6+G6)*O6/100)^2+(J6*(D6+G6)*0.08382)^2),0))</f>
        <v>23</v>
      </c>
      <c r="U6" s="32" t="s">
        <v>786</v>
      </c>
    </row>
    <row r="7" customFormat="false" ht="15" hidden="false" customHeight="false" outlineLevel="0" collapsed="false">
      <c r="A7" s="32" t="s">
        <v>159</v>
      </c>
      <c r="B7" s="32" t="s">
        <v>170</v>
      </c>
      <c r="C7" s="32" t="s">
        <v>170</v>
      </c>
      <c r="D7" s="59" t="n">
        <v>39</v>
      </c>
      <c r="E7" s="59" t="n">
        <v>34</v>
      </c>
      <c r="F7" s="68" t="n">
        <f aca="false">IF(E7="","",D7-E7)</f>
        <v>5</v>
      </c>
      <c r="G7" s="59" t="n">
        <v>57</v>
      </c>
      <c r="H7" s="59" t="n">
        <v>43</v>
      </c>
      <c r="I7" s="68" t="n">
        <f aca="false">IF(H7="","",G7-H7)</f>
        <v>14</v>
      </c>
      <c r="J7" s="40" t="n">
        <f aca="false">IF(OR(D7="",D7+G7=0),"",D7/(D7+G7))</f>
        <v>0.40625</v>
      </c>
      <c r="K7" s="40" t="n">
        <f aca="false">IF(E7="","",E7/(E7+H7))</f>
        <v>0.441558441558442</v>
      </c>
      <c r="L7" s="69" t="n">
        <f aca="false">IF(OR(K7="",J7=""),"",(J7-K7)*100)</f>
        <v>-3.53084415584415</v>
      </c>
      <c r="M7" s="36" t="n">
        <v>3.43103056950867</v>
      </c>
      <c r="N7" s="36" t="n">
        <v>1.05317139657435</v>
      </c>
      <c r="O7" s="36" t="n">
        <f aca="false">SQRT(M7^2+N7^2)</f>
        <v>3.58903061556534</v>
      </c>
      <c r="P7" s="40" t="n">
        <f aca="false">IF(J7="","",MAX(0,J7-1.96*O7/100))</f>
        <v>0.335904999934919</v>
      </c>
      <c r="Q7" s="40" t="n">
        <f aca="false">IF(J7="","",MIN(1,J7+1.96*O7/100))</f>
        <v>0.476595000065081</v>
      </c>
      <c r="R7" s="32" t="str">
        <f aca="false">IF(L7="","",IF(ABS(L7)&lt;=O7,"Yes","No"))</f>
        <v>Yes</v>
      </c>
      <c r="S7" s="32" t="str">
        <f aca="false">IF(L7="","",IF(ABS(L7)&lt;=1.96*O7,"Yes","No"))</f>
        <v>Yes</v>
      </c>
      <c r="T7" s="59" t="n">
        <f aca="false">IF(D7="","",ROUND(SQRT(((D7+G7)*O7/100)^2+(J7*(D7+G7)*0.13015)^2),0))</f>
        <v>6</v>
      </c>
      <c r="U7" s="32" t="s">
        <v>786</v>
      </c>
    </row>
    <row r="8" customFormat="false" ht="15" hidden="false" customHeight="false" outlineLevel="0" collapsed="false">
      <c r="A8" s="32" t="s">
        <v>159</v>
      </c>
      <c r="B8" s="32" t="s">
        <v>171</v>
      </c>
      <c r="C8" s="32" t="s">
        <v>172</v>
      </c>
      <c r="D8" s="59" t="n">
        <v>256</v>
      </c>
      <c r="E8" s="59" t="n">
        <v>245</v>
      </c>
      <c r="F8" s="68" t="n">
        <f aca="false">IF(E8="","",D8-E8)</f>
        <v>11</v>
      </c>
      <c r="G8" s="59" t="n">
        <v>549</v>
      </c>
      <c r="H8" s="59" t="n">
        <v>473</v>
      </c>
      <c r="I8" s="68" t="n">
        <f aca="false">IF(H8="","",G8-H8)</f>
        <v>76</v>
      </c>
      <c r="J8" s="40" t="n">
        <f aca="false">IF(OR(D8="",D8+G8=0),"",D8/(D8+G8))</f>
        <v>0.318012422360248</v>
      </c>
      <c r="K8" s="40" t="n">
        <f aca="false">IF(E8="","",E8/(E8+H8))</f>
        <v>0.341225626740947</v>
      </c>
      <c r="L8" s="69" t="n">
        <f aca="false">IF(OR(K8="",J8=""),"",(J8-K8)*100)</f>
        <v>-2.32132043806986</v>
      </c>
      <c r="M8" s="36" t="n">
        <v>2.23025841536431</v>
      </c>
      <c r="N8" s="36" t="n">
        <v>1.05317139657435</v>
      </c>
      <c r="O8" s="36" t="n">
        <f aca="false">SQRT(M8^2+N8^2)</f>
        <v>2.4664189810058</v>
      </c>
      <c r="P8" s="40" t="n">
        <f aca="false">IF(J8="","",MAX(0,J8-1.96*O8/100))</f>
        <v>0.269670610332535</v>
      </c>
      <c r="Q8" s="40" t="n">
        <f aca="false">IF(J8="","",MIN(1,J8+1.96*O8/100))</f>
        <v>0.366354234387962</v>
      </c>
      <c r="R8" s="32" t="str">
        <f aca="false">IF(L8="","",IF(ABS(L8)&lt;=O8,"Yes","No"))</f>
        <v>Yes</v>
      </c>
      <c r="S8" s="32" t="str">
        <f aca="false">IF(L8="","",IF(ABS(L8)&lt;=1.96*O8,"Yes","No"))</f>
        <v>Yes</v>
      </c>
      <c r="T8" s="59" t="n">
        <f aca="false">IF(D8="","",ROUND(SQRT(((D8+G8)*O8/100)^2+(J8*(D8+G8)*0.08382)^2),0))</f>
        <v>29</v>
      </c>
      <c r="U8" s="32" t="s">
        <v>786</v>
      </c>
    </row>
    <row r="9" customFormat="false" ht="15" hidden="false" customHeight="false" outlineLevel="0" collapsed="false">
      <c r="A9" s="32" t="s">
        <v>159</v>
      </c>
      <c r="B9" s="32" t="s">
        <v>171</v>
      </c>
      <c r="C9" s="32" t="s">
        <v>173</v>
      </c>
      <c r="D9" s="59" t="n">
        <v>152</v>
      </c>
      <c r="E9" s="59" t="n">
        <v>132</v>
      </c>
      <c r="F9" s="68" t="n">
        <f aca="false">IF(E9="","",D9-E9)</f>
        <v>20</v>
      </c>
      <c r="G9" s="59" t="n">
        <v>288</v>
      </c>
      <c r="H9" s="59" t="n">
        <v>254</v>
      </c>
      <c r="I9" s="68" t="n">
        <f aca="false">IF(H9="","",G9-H9)</f>
        <v>34</v>
      </c>
      <c r="J9" s="40" t="n">
        <f aca="false">IF(OR(D9="",D9+G9=0),"",D9/(D9+G9))</f>
        <v>0.345454545454545</v>
      </c>
      <c r="K9" s="40" t="n">
        <f aca="false">IF(E9="","",E9/(E9+H9))</f>
        <v>0.341968911917098</v>
      </c>
      <c r="L9" s="69" t="n">
        <f aca="false">IF(OR(K9="",J9=""),"",(J9-K9)*100)</f>
        <v>0.348563353744702</v>
      </c>
      <c r="M9" s="36" t="n">
        <v>3.43103056950867</v>
      </c>
      <c r="N9" s="36" t="n">
        <v>1.05317139657435</v>
      </c>
      <c r="O9" s="36" t="n">
        <f aca="false">SQRT(M9^2+N9^2)</f>
        <v>3.58903061556534</v>
      </c>
      <c r="P9" s="40" t="n">
        <f aca="false">IF(J9="","",MAX(0,J9-1.96*O9/100))</f>
        <v>0.275109545389465</v>
      </c>
      <c r="Q9" s="40" t="n">
        <f aca="false">IF(J9="","",MIN(1,J9+1.96*O9/100))</f>
        <v>0.415799545519626</v>
      </c>
      <c r="R9" s="32" t="str">
        <f aca="false">IF(L9="","",IF(ABS(L9)&lt;=O9,"Yes","No"))</f>
        <v>Yes</v>
      </c>
      <c r="S9" s="32" t="str">
        <f aca="false">IF(L9="","",IF(ABS(L9)&lt;=1.96*O9,"Yes","No"))</f>
        <v>Yes</v>
      </c>
      <c r="T9" s="59" t="n">
        <f aca="false">IF(D9="","",ROUND(SQRT(((D9+G9)*O9/100)^2+(J9*(D9+G9)*0.13015)^2),0))</f>
        <v>25</v>
      </c>
      <c r="U9" s="32" t="s">
        <v>786</v>
      </c>
    </row>
    <row r="10" customFormat="false" ht="15" hidden="false" customHeight="false" outlineLevel="0" collapsed="false">
      <c r="A10" s="32" t="s">
        <v>159</v>
      </c>
      <c r="B10" s="32" t="s">
        <v>171</v>
      </c>
      <c r="C10" s="32" t="s">
        <v>174</v>
      </c>
      <c r="D10" s="59" t="n">
        <v>189</v>
      </c>
      <c r="E10" s="59" t="n">
        <v>159</v>
      </c>
      <c r="F10" s="68" t="n">
        <f aca="false">IF(E10="","",D10-E10)</f>
        <v>30</v>
      </c>
      <c r="G10" s="59" t="n">
        <v>443</v>
      </c>
      <c r="H10" s="59" t="n">
        <v>395</v>
      </c>
      <c r="I10" s="68" t="n">
        <f aca="false">IF(H10="","",G10-H10)</f>
        <v>48</v>
      </c>
      <c r="J10" s="40" t="n">
        <f aca="false">IF(OR(D10="",D10+G10=0),"",D10/(D10+G10))</f>
        <v>0.299050632911392</v>
      </c>
      <c r="K10" s="40" t="n">
        <f aca="false">IF(E10="","",E10/(E10+H10))</f>
        <v>0.287003610108303</v>
      </c>
      <c r="L10" s="69" t="n">
        <f aca="false">IF(OR(K10="",J10=""),"",(J10-K10)*100)</f>
        <v>1.20470228030891</v>
      </c>
      <c r="M10" s="36" t="n">
        <v>2.23025841536431</v>
      </c>
      <c r="N10" s="36" t="n">
        <v>1.05317139657435</v>
      </c>
      <c r="O10" s="36" t="n">
        <f aca="false">SQRT(M10^2+N10^2)</f>
        <v>2.4664189810058</v>
      </c>
      <c r="P10" s="40" t="n">
        <f aca="false">IF(J10="","",MAX(0,J10-1.96*O10/100))</f>
        <v>0.250708820883679</v>
      </c>
      <c r="Q10" s="40" t="n">
        <f aca="false">IF(J10="","",MIN(1,J10+1.96*O10/100))</f>
        <v>0.347392444939106</v>
      </c>
      <c r="R10" s="32" t="str">
        <f aca="false">IF(L10="","",IF(ABS(L10)&lt;=O10,"Yes","No"))</f>
        <v>Yes</v>
      </c>
      <c r="S10" s="32" t="str">
        <f aca="false">IF(L10="","",IF(ABS(L10)&lt;=1.96*O10,"Yes","No"))</f>
        <v>Yes</v>
      </c>
      <c r="T10" s="59" t="n">
        <f aca="false">IF(D10="","",ROUND(SQRT(((D10+G10)*O10/100)^2+(J10*(D10+G10)*0.08382)^2),0))</f>
        <v>22</v>
      </c>
      <c r="U10" s="32" t="s">
        <v>786</v>
      </c>
    </row>
    <row r="11" customFormat="false" ht="15" hidden="false" customHeight="false" outlineLevel="0" collapsed="false">
      <c r="A11" s="32" t="s">
        <v>159</v>
      </c>
      <c r="B11" s="32" t="s">
        <v>175</v>
      </c>
      <c r="C11" s="32" t="s">
        <v>176</v>
      </c>
      <c r="D11" s="59" t="n">
        <v>213</v>
      </c>
      <c r="E11" s="59" t="n">
        <v>218</v>
      </c>
      <c r="F11" s="68" t="n">
        <f aca="false">IF(E11="","",D11-E11)</f>
        <v>-5</v>
      </c>
      <c r="G11" s="59" t="n">
        <v>235</v>
      </c>
      <c r="H11" s="59" t="n">
        <v>182</v>
      </c>
      <c r="I11" s="68" t="n">
        <f aca="false">IF(H11="","",G11-H11)</f>
        <v>53</v>
      </c>
      <c r="J11" s="40" t="n">
        <f aca="false">IF(OR(D11="",D11+G11=0),"",D11/(D11+G11))</f>
        <v>0.475446428571429</v>
      </c>
      <c r="K11" s="40" t="n">
        <f aca="false">IF(E11="","",E11/(E11+H11))</f>
        <v>0.545</v>
      </c>
      <c r="L11" s="69" t="n">
        <f aca="false">IF(OR(K11="",J11=""),"",(J11-K11)*100)</f>
        <v>-6.95535714285715</v>
      </c>
      <c r="M11" s="36" t="n">
        <v>3.43103056950867</v>
      </c>
      <c r="N11" s="36" t="n">
        <v>1.05317139657435</v>
      </c>
      <c r="O11" s="36" t="n">
        <f aca="false">SQRT(M11^2+N11^2)</f>
        <v>3.58903061556534</v>
      </c>
      <c r="P11" s="40" t="n">
        <f aca="false">IF(J11="","",MAX(0,J11-1.96*O11/100))</f>
        <v>0.405101428506348</v>
      </c>
      <c r="Q11" s="40" t="n">
        <f aca="false">IF(J11="","",MIN(1,J11+1.96*O11/100))</f>
        <v>0.545791428636509</v>
      </c>
      <c r="R11" s="32" t="str">
        <f aca="false">IF(L11="","",IF(ABS(L11)&lt;=O11,"Yes","No"))</f>
        <v>No</v>
      </c>
      <c r="S11" s="32" t="str">
        <f aca="false">IF(L11="","",IF(ABS(L11)&lt;=1.96*O11,"Yes","No"))</f>
        <v>Yes</v>
      </c>
      <c r="T11" s="59" t="n">
        <f aca="false">IF(D11="","",ROUND(SQRT(((D11+G11)*O11/100)^2+(J11*(D11+G11)*0.13015)^2),0))</f>
        <v>32</v>
      </c>
      <c r="U11" s="32" t="s">
        <v>786</v>
      </c>
    </row>
    <row r="12" customFormat="false" ht="15" hidden="false" customHeight="false" outlineLevel="0" collapsed="false">
      <c r="A12" s="32" t="s">
        <v>159</v>
      </c>
      <c r="B12" s="32" t="s">
        <v>175</v>
      </c>
      <c r="C12" s="32" t="s">
        <v>177</v>
      </c>
      <c r="D12" s="59" t="n">
        <v>146</v>
      </c>
      <c r="E12" s="59" t="n">
        <v>110</v>
      </c>
      <c r="F12" s="68" t="n">
        <f aca="false">IF(E12="","",D12-E12)</f>
        <v>36</v>
      </c>
      <c r="G12" s="59" t="n">
        <v>149</v>
      </c>
      <c r="H12" s="59" t="n">
        <v>146</v>
      </c>
      <c r="I12" s="68" t="n">
        <f aca="false">IF(H12="","",G12-H12)</f>
        <v>3</v>
      </c>
      <c r="J12" s="40" t="n">
        <f aca="false">IF(OR(D12="",D12+G12=0),"",D12/(D12+G12))</f>
        <v>0.494915254237288</v>
      </c>
      <c r="K12" s="40" t="n">
        <f aca="false">IF(E12="","",E12/(E12+H12))</f>
        <v>0.4296875</v>
      </c>
      <c r="L12" s="69" t="n">
        <f aca="false">IF(OR(K12="",J12=""),"",(J12-K12)*100)</f>
        <v>6.52277542372882</v>
      </c>
      <c r="M12" s="36" t="n">
        <v>3.43103056950867</v>
      </c>
      <c r="N12" s="36" t="n">
        <v>1.05317139657435</v>
      </c>
      <c r="O12" s="36" t="n">
        <f aca="false">SQRT(M12^2+N12^2)</f>
        <v>3.58903061556534</v>
      </c>
      <c r="P12" s="40" t="n">
        <f aca="false">IF(J12="","",MAX(0,J12-1.96*O12/100))</f>
        <v>0.424570254172207</v>
      </c>
      <c r="Q12" s="40" t="n">
        <f aca="false">IF(J12="","",MIN(1,J12+1.96*O12/100))</f>
        <v>0.565260254302369</v>
      </c>
      <c r="R12" s="32" t="str">
        <f aca="false">IF(L12="","",IF(ABS(L12)&lt;=O12,"Yes","No"))</f>
        <v>No</v>
      </c>
      <c r="S12" s="32" t="str">
        <f aca="false">IF(L12="","",IF(ABS(L12)&lt;=1.96*O12,"Yes","No"))</f>
        <v>Yes</v>
      </c>
      <c r="T12" s="59" t="n">
        <f aca="false">IF(D12="","",ROUND(SQRT(((D12+G12)*O12/100)^2+(J12*(D12+G12)*0.13015)^2),0))</f>
        <v>22</v>
      </c>
      <c r="U12" s="32" t="s">
        <v>786</v>
      </c>
    </row>
    <row r="13" customFormat="false" ht="15" hidden="false" customHeight="false" outlineLevel="0" collapsed="false">
      <c r="A13" s="32" t="s">
        <v>159</v>
      </c>
      <c r="B13" s="32" t="s">
        <v>175</v>
      </c>
      <c r="C13" s="32" t="s">
        <v>178</v>
      </c>
      <c r="D13" s="59" t="n">
        <v>264</v>
      </c>
      <c r="E13" s="59" t="n">
        <v>258</v>
      </c>
      <c r="F13" s="68" t="n">
        <f aca="false">IF(E13="","",D13-E13)</f>
        <v>6</v>
      </c>
      <c r="G13" s="59" t="n">
        <v>343</v>
      </c>
      <c r="H13" s="59" t="n">
        <v>302</v>
      </c>
      <c r="I13" s="68" t="n">
        <f aca="false">IF(H13="","",G13-H13)</f>
        <v>41</v>
      </c>
      <c r="J13" s="40" t="n">
        <f aca="false">IF(OR(D13="",D13+G13=0),"",D13/(D13+G13))</f>
        <v>0.43492586490939</v>
      </c>
      <c r="K13" s="40" t="n">
        <f aca="false">IF(E13="","",E13/(E13+H13))</f>
        <v>0.460714285714286</v>
      </c>
      <c r="L13" s="69" t="n">
        <f aca="false">IF(OR(K13="",J13=""),"",(J13-K13)*100)</f>
        <v>-2.57884208048952</v>
      </c>
      <c r="M13" s="36" t="n">
        <v>2.23025841536431</v>
      </c>
      <c r="N13" s="36" t="n">
        <v>1.05317139657435</v>
      </c>
      <c r="O13" s="36" t="n">
        <f aca="false">SQRT(M13^2+N13^2)</f>
        <v>2.4664189810058</v>
      </c>
      <c r="P13" s="40" t="n">
        <f aca="false">IF(J13="","",MAX(0,J13-1.96*O13/100))</f>
        <v>0.386584052881677</v>
      </c>
      <c r="Q13" s="40" t="n">
        <f aca="false">IF(J13="","",MIN(1,J13+1.96*O13/100))</f>
        <v>0.483267676937104</v>
      </c>
      <c r="R13" s="32" t="str">
        <f aca="false">IF(L13="","",IF(ABS(L13)&lt;=O13,"Yes","No"))</f>
        <v>No</v>
      </c>
      <c r="S13" s="32" t="str">
        <f aca="false">IF(L13="","",IF(ABS(L13)&lt;=1.96*O13,"Yes","No"))</f>
        <v>Yes</v>
      </c>
      <c r="T13" s="59" t="n">
        <f aca="false">IF(D13="","",ROUND(SQRT(((D13+G13)*O13/100)^2+(J13*(D13+G13)*0.08382)^2),0))</f>
        <v>27</v>
      </c>
      <c r="U13" s="32" t="s">
        <v>786</v>
      </c>
    </row>
    <row r="14" customFormat="false" ht="15" hidden="false" customHeight="false" outlineLevel="0" collapsed="false">
      <c r="A14" s="32" t="s">
        <v>159</v>
      </c>
      <c r="B14" s="32" t="s">
        <v>175</v>
      </c>
      <c r="C14" s="32" t="s">
        <v>179</v>
      </c>
      <c r="D14" s="59" t="n">
        <v>159</v>
      </c>
      <c r="E14" s="59" t="n">
        <v>133</v>
      </c>
      <c r="F14" s="68" t="n">
        <f aca="false">IF(E14="","",D14-E14)</f>
        <v>26</v>
      </c>
      <c r="G14" s="59" t="n">
        <v>121</v>
      </c>
      <c r="H14" s="59" t="n">
        <v>94</v>
      </c>
      <c r="I14" s="68" t="n">
        <f aca="false">IF(H14="","",G14-H14)</f>
        <v>27</v>
      </c>
      <c r="J14" s="40" t="n">
        <f aca="false">IF(OR(D14="",D14+G14=0),"",D14/(D14+G14))</f>
        <v>0.567857142857143</v>
      </c>
      <c r="K14" s="40" t="n">
        <f aca="false">IF(E14="","",E14/(E14+H14))</f>
        <v>0.585903083700441</v>
      </c>
      <c r="L14" s="69" t="n">
        <f aca="false">IF(OR(K14="",J14=""),"",(J14-K14)*100)</f>
        <v>-1.80459408432977</v>
      </c>
      <c r="M14" s="36" t="n">
        <v>3.43103056950867</v>
      </c>
      <c r="N14" s="36" t="n">
        <v>1.05317139657435</v>
      </c>
      <c r="O14" s="36" t="n">
        <f aca="false">SQRT(M14^2+N14^2)</f>
        <v>3.58903061556534</v>
      </c>
      <c r="P14" s="40" t="n">
        <f aca="false">IF(J14="","",MAX(0,J14-1.96*O14/100))</f>
        <v>0.497512142792062</v>
      </c>
      <c r="Q14" s="40" t="n">
        <f aca="false">IF(J14="","",MIN(1,J14+1.96*O14/100))</f>
        <v>0.638202142922224</v>
      </c>
      <c r="R14" s="32" t="str">
        <f aca="false">IF(L14="","",IF(ABS(L14)&lt;=O14,"Yes","No"))</f>
        <v>Yes</v>
      </c>
      <c r="S14" s="32" t="str">
        <f aca="false">IF(L14="","",IF(ABS(L14)&lt;=1.96*O14,"Yes","No"))</f>
        <v>Yes</v>
      </c>
      <c r="T14" s="59" t="n">
        <f aca="false">IF(D14="","",ROUND(SQRT(((D14+G14)*O14/100)^2+(J14*(D14+G14)*0.13015)^2),0))</f>
        <v>23</v>
      </c>
      <c r="U14" s="32" t="s">
        <v>786</v>
      </c>
    </row>
    <row r="15" customFormat="false" ht="15" hidden="false" customHeight="false" outlineLevel="0" collapsed="false">
      <c r="A15" s="32" t="s">
        <v>159</v>
      </c>
      <c r="B15" s="32" t="s">
        <v>175</v>
      </c>
      <c r="C15" s="32" t="s">
        <v>180</v>
      </c>
      <c r="D15" s="59" t="n">
        <v>218</v>
      </c>
      <c r="E15" s="59" t="n">
        <v>193</v>
      </c>
      <c r="F15" s="68" t="n">
        <f aca="false">IF(E15="","",D15-E15)</f>
        <v>25</v>
      </c>
      <c r="G15" s="59" t="n">
        <v>299</v>
      </c>
      <c r="H15" s="59" t="n">
        <v>225</v>
      </c>
      <c r="I15" s="68" t="n">
        <f aca="false">IF(H15="","",G15-H15)</f>
        <v>74</v>
      </c>
      <c r="J15" s="40" t="n">
        <f aca="false">IF(OR(D15="",D15+G15=0),"",D15/(D15+G15))</f>
        <v>0.421663442940039</v>
      </c>
      <c r="K15" s="40" t="n">
        <f aca="false">IF(E15="","",E15/(E15+H15))</f>
        <v>0.461722488038278</v>
      </c>
      <c r="L15" s="69" t="n">
        <f aca="false">IF(OR(K15="",J15=""),"",(J15-K15)*100)</f>
        <v>-4.00590450982389</v>
      </c>
      <c r="M15" s="36" t="n">
        <v>3.43103056950867</v>
      </c>
      <c r="N15" s="36" t="n">
        <v>1.05317139657435</v>
      </c>
      <c r="O15" s="36" t="n">
        <f aca="false">SQRT(M15^2+N15^2)</f>
        <v>3.58903061556534</v>
      </c>
      <c r="P15" s="40" t="n">
        <f aca="false">IF(J15="","",MAX(0,J15-1.96*O15/100))</f>
        <v>0.351318442874958</v>
      </c>
      <c r="Q15" s="40" t="n">
        <f aca="false">IF(J15="","",MIN(1,J15+1.96*O15/100))</f>
        <v>0.492008443005119</v>
      </c>
      <c r="R15" s="32" t="str">
        <f aca="false">IF(L15="","",IF(ABS(L15)&lt;=O15,"Yes","No"))</f>
        <v>No</v>
      </c>
      <c r="S15" s="32" t="str">
        <f aca="false">IF(L15="","",IF(ABS(L15)&lt;=1.96*O15,"Yes","No"))</f>
        <v>Yes</v>
      </c>
      <c r="T15" s="59" t="n">
        <f aca="false">IF(D15="","",ROUND(SQRT(((D15+G15)*O15/100)^2+(J15*(D15+G15)*0.13015)^2),0))</f>
        <v>34</v>
      </c>
      <c r="U15" s="32" t="s">
        <v>786</v>
      </c>
    </row>
    <row r="16" customFormat="false" ht="15" hidden="false" customHeight="false" outlineLevel="0" collapsed="false">
      <c r="A16" s="32" t="s">
        <v>159</v>
      </c>
      <c r="B16" s="32" t="s">
        <v>181</v>
      </c>
      <c r="C16" s="32" t="s">
        <v>182</v>
      </c>
      <c r="D16" s="59" t="n">
        <v>76</v>
      </c>
      <c r="E16" s="59" t="n">
        <v>82</v>
      </c>
      <c r="F16" s="68" t="n">
        <f aca="false">IF(E16="","",D16-E16)</f>
        <v>-6</v>
      </c>
      <c r="G16" s="59" t="n">
        <v>145</v>
      </c>
      <c r="H16" s="59" t="n">
        <v>131</v>
      </c>
      <c r="I16" s="68" t="n">
        <f aca="false">IF(H16="","",G16-H16)</f>
        <v>14</v>
      </c>
      <c r="J16" s="40" t="n">
        <f aca="false">IF(OR(D16="",D16+G16=0),"",D16/(D16+G16))</f>
        <v>0.343891402714932</v>
      </c>
      <c r="K16" s="40" t="n">
        <f aca="false">IF(E16="","",E16/(E16+H16))</f>
        <v>0.384976525821596</v>
      </c>
      <c r="L16" s="69" t="n">
        <f aca="false">IF(OR(K16="",J16=""),"",(J16-K16)*100)</f>
        <v>-4.10851231066641</v>
      </c>
      <c r="M16" s="36" t="n">
        <v>3.43103056950867</v>
      </c>
      <c r="N16" s="36" t="n">
        <v>1.05317139657435</v>
      </c>
      <c r="O16" s="36" t="n">
        <f aca="false">SQRT(M16^2+N16^2)</f>
        <v>3.58903061556534</v>
      </c>
      <c r="P16" s="40" t="n">
        <f aca="false">IF(J16="","",MAX(0,J16-1.96*O16/100))</f>
        <v>0.273546402649851</v>
      </c>
      <c r="Q16" s="40" t="n">
        <f aca="false">IF(J16="","",MIN(1,J16+1.96*O16/100))</f>
        <v>0.414236402780013</v>
      </c>
      <c r="R16" s="32" t="str">
        <f aca="false">IF(L16="","",IF(ABS(L16)&lt;=O16,"Yes","No"))</f>
        <v>No</v>
      </c>
      <c r="S16" s="32" t="str">
        <f aca="false">IF(L16="","",IF(ABS(L16)&lt;=1.96*O16,"Yes","No"))</f>
        <v>Yes</v>
      </c>
      <c r="T16" s="59" t="n">
        <f aca="false">IF(D16="","",ROUND(SQRT(((D16+G16)*O16/100)^2+(J16*(D16+G16)*0.13015)^2),0))</f>
        <v>13</v>
      </c>
      <c r="U16" s="32" t="s">
        <v>786</v>
      </c>
    </row>
    <row r="17" customFormat="false" ht="15" hidden="false" customHeight="false" outlineLevel="0" collapsed="false">
      <c r="A17" s="32" t="s">
        <v>159</v>
      </c>
      <c r="B17" s="32" t="s">
        <v>181</v>
      </c>
      <c r="C17" s="32" t="s">
        <v>183</v>
      </c>
      <c r="D17" s="59" t="n">
        <v>194</v>
      </c>
      <c r="E17" s="59" t="n">
        <v>185</v>
      </c>
      <c r="F17" s="68" t="n">
        <f aca="false">IF(E17="","",D17-E17)</f>
        <v>9</v>
      </c>
      <c r="G17" s="59" t="n">
        <v>371</v>
      </c>
      <c r="H17" s="59" t="n">
        <v>364</v>
      </c>
      <c r="I17" s="68" t="n">
        <f aca="false">IF(H17="","",G17-H17)</f>
        <v>7</v>
      </c>
      <c r="J17" s="40" t="n">
        <f aca="false">IF(OR(D17="",D17+G17=0),"",D17/(D17+G17))</f>
        <v>0.343362831858407</v>
      </c>
      <c r="K17" s="40" t="n">
        <f aca="false">IF(E17="","",E17/(E17+H17))</f>
        <v>0.336976320582878</v>
      </c>
      <c r="L17" s="69" t="n">
        <f aca="false">IF(OR(K17="",J17=""),"",(J17-K17)*100)</f>
        <v>0.638651127552914</v>
      </c>
      <c r="M17" s="36" t="n">
        <v>2.23025841536431</v>
      </c>
      <c r="N17" s="36" t="n">
        <v>1.05317139657435</v>
      </c>
      <c r="O17" s="36" t="n">
        <f aca="false">SQRT(M17^2+N17^2)</f>
        <v>2.4664189810058</v>
      </c>
      <c r="P17" s="40" t="n">
        <f aca="false">IF(J17="","",MAX(0,J17-1.96*O17/100))</f>
        <v>0.295021019830693</v>
      </c>
      <c r="Q17" s="40" t="n">
        <f aca="false">IF(J17="","",MIN(1,J17+1.96*O17/100))</f>
        <v>0.391704643886121</v>
      </c>
      <c r="R17" s="32" t="str">
        <f aca="false">IF(L17="","",IF(ABS(L17)&lt;=O17,"Yes","No"))</f>
        <v>Yes</v>
      </c>
      <c r="S17" s="32" t="str">
        <f aca="false">IF(L17="","",IF(ABS(L17)&lt;=1.96*O17,"Yes","No"))</f>
        <v>Yes</v>
      </c>
      <c r="T17" s="59" t="n">
        <f aca="false">IF(D17="","",ROUND(SQRT(((D17+G17)*O17/100)^2+(J17*(D17+G17)*0.08382)^2),0))</f>
        <v>21</v>
      </c>
      <c r="U17" s="32" t="s">
        <v>786</v>
      </c>
    </row>
    <row r="18" customFormat="false" ht="15" hidden="false" customHeight="false" outlineLevel="0" collapsed="false">
      <c r="A18" s="32" t="s">
        <v>159</v>
      </c>
      <c r="B18" s="32" t="s">
        <v>184</v>
      </c>
      <c r="C18" s="32" t="s">
        <v>185</v>
      </c>
      <c r="D18" s="59" t="n">
        <v>233</v>
      </c>
      <c r="E18" s="59" t="n">
        <v>209</v>
      </c>
      <c r="F18" s="68" t="n">
        <f aca="false">IF(E18="","",D18-E18)</f>
        <v>24</v>
      </c>
      <c r="G18" s="59" t="n">
        <v>251</v>
      </c>
      <c r="H18" s="59" t="n">
        <v>211</v>
      </c>
      <c r="I18" s="68" t="n">
        <f aca="false">IF(H18="","",G18-H18)</f>
        <v>40</v>
      </c>
      <c r="J18" s="40" t="n">
        <f aca="false">IF(OR(D18="",D18+G18=0),"",D18/(D18+G18))</f>
        <v>0.481404958677686</v>
      </c>
      <c r="K18" s="40" t="n">
        <f aca="false">IF(E18="","",E18/(E18+H18))</f>
        <v>0.497619047619048</v>
      </c>
      <c r="L18" s="69" t="n">
        <f aca="false">IF(OR(K18="",J18=""),"",(J18-K18)*100)</f>
        <v>-1.62140889413617</v>
      </c>
      <c r="M18" s="36" t="n">
        <v>3.43103056950867</v>
      </c>
      <c r="N18" s="36" t="n">
        <v>1.05317139657435</v>
      </c>
      <c r="O18" s="36" t="n">
        <f aca="false">SQRT(M18^2+N18^2)</f>
        <v>3.58903061556534</v>
      </c>
      <c r="P18" s="40" t="n">
        <f aca="false">IF(J18="","",MAX(0,J18-1.96*O18/100))</f>
        <v>0.411059958612605</v>
      </c>
      <c r="Q18" s="40" t="n">
        <f aca="false">IF(J18="","",MIN(1,J18+1.96*O18/100))</f>
        <v>0.551749958742767</v>
      </c>
      <c r="R18" s="32" t="str">
        <f aca="false">IF(L18="","",IF(ABS(L18)&lt;=O18,"Yes","No"))</f>
        <v>Yes</v>
      </c>
      <c r="S18" s="32" t="str">
        <f aca="false">IF(L18="","",IF(ABS(L18)&lt;=1.96*O18,"Yes","No"))</f>
        <v>Yes</v>
      </c>
      <c r="T18" s="59" t="n">
        <f aca="false">IF(D18="","",ROUND(SQRT(((D18+G18)*O18/100)^2+(J18*(D18+G18)*0.13015)^2),0))</f>
        <v>35</v>
      </c>
      <c r="U18" s="32" t="s">
        <v>786</v>
      </c>
    </row>
    <row r="19" customFormat="false" ht="15" hidden="false" customHeight="false" outlineLevel="0" collapsed="false">
      <c r="A19" s="32" t="s">
        <v>159</v>
      </c>
      <c r="B19" s="32" t="s">
        <v>184</v>
      </c>
      <c r="C19" s="32" t="s">
        <v>186</v>
      </c>
      <c r="D19" s="59" t="n">
        <v>123</v>
      </c>
      <c r="E19" s="59" t="n">
        <v>132</v>
      </c>
      <c r="F19" s="68" t="n">
        <f aca="false">IF(E19="","",D19-E19)</f>
        <v>-9</v>
      </c>
      <c r="G19" s="59" t="n">
        <v>155</v>
      </c>
      <c r="H19" s="59" t="n">
        <v>147</v>
      </c>
      <c r="I19" s="68" t="n">
        <f aca="false">IF(H19="","",G19-H19)</f>
        <v>8</v>
      </c>
      <c r="J19" s="40" t="n">
        <f aca="false">IF(OR(D19="",D19+G19=0),"",D19/(D19+G19))</f>
        <v>0.442446043165468</v>
      </c>
      <c r="K19" s="40" t="n">
        <f aca="false">IF(E19="","",E19/(E19+H19))</f>
        <v>0.473118279569893</v>
      </c>
      <c r="L19" s="69" t="n">
        <f aca="false">IF(OR(K19="",J19=""),"",(J19-K19)*100)</f>
        <v>-3.06722364044248</v>
      </c>
      <c r="M19" s="36" t="n">
        <v>3.43103056950867</v>
      </c>
      <c r="N19" s="36" t="n">
        <v>1.05317139657435</v>
      </c>
      <c r="O19" s="36" t="n">
        <f aca="false">SQRT(M19^2+N19^2)</f>
        <v>3.58903061556534</v>
      </c>
      <c r="P19" s="40" t="n">
        <f aca="false">IF(J19="","",MAX(0,J19-1.96*O19/100))</f>
        <v>0.372101043100387</v>
      </c>
      <c r="Q19" s="40" t="n">
        <f aca="false">IF(J19="","",MIN(1,J19+1.96*O19/100))</f>
        <v>0.512791043230548</v>
      </c>
      <c r="R19" s="32" t="str">
        <f aca="false">IF(L19="","",IF(ABS(L19)&lt;=O19,"Yes","No"))</f>
        <v>Yes</v>
      </c>
      <c r="S19" s="32" t="str">
        <f aca="false">IF(L19="","",IF(ABS(L19)&lt;=1.96*O19,"Yes","No"))</f>
        <v>Yes</v>
      </c>
      <c r="T19" s="59" t="n">
        <f aca="false">IF(D19="","",ROUND(SQRT(((D19+G19)*O19/100)^2+(J19*(D19+G19)*0.13015)^2),0))</f>
        <v>19</v>
      </c>
      <c r="U19" s="32" t="s">
        <v>786</v>
      </c>
    </row>
    <row r="20" customFormat="false" ht="15" hidden="false" customHeight="false" outlineLevel="0" collapsed="false">
      <c r="A20" s="32" t="s">
        <v>159</v>
      </c>
      <c r="B20" s="32" t="s">
        <v>184</v>
      </c>
      <c r="C20" s="32" t="s">
        <v>187</v>
      </c>
      <c r="D20" s="59" t="n">
        <v>117</v>
      </c>
      <c r="E20" s="59" t="n">
        <v>114</v>
      </c>
      <c r="F20" s="68" t="n">
        <f aca="false">IF(E20="","",D20-E20)</f>
        <v>3</v>
      </c>
      <c r="G20" s="59" t="n">
        <v>131</v>
      </c>
      <c r="H20" s="59" t="n">
        <v>109</v>
      </c>
      <c r="I20" s="68" t="n">
        <f aca="false">IF(H20="","",G20-H20)</f>
        <v>22</v>
      </c>
      <c r="J20" s="40" t="n">
        <f aca="false">IF(OR(D20="",D20+G20=0),"",D20/(D20+G20))</f>
        <v>0.471774193548387</v>
      </c>
      <c r="K20" s="40" t="n">
        <f aca="false">IF(E20="","",E20/(E20+H20))</f>
        <v>0.511210762331839</v>
      </c>
      <c r="L20" s="69" t="n">
        <f aca="false">IF(OR(K20="",J20=""),"",(J20-K20)*100)</f>
        <v>-3.94365687834515</v>
      </c>
      <c r="M20" s="36" t="n">
        <v>3.43103056950867</v>
      </c>
      <c r="N20" s="36" t="n">
        <v>1.05317139657435</v>
      </c>
      <c r="O20" s="36" t="n">
        <f aca="false">SQRT(M20^2+N20^2)</f>
        <v>3.58903061556534</v>
      </c>
      <c r="P20" s="40" t="n">
        <f aca="false">IF(J20="","",MAX(0,J20-1.96*O20/100))</f>
        <v>0.401429193483306</v>
      </c>
      <c r="Q20" s="40" t="n">
        <f aca="false">IF(J20="","",MIN(1,J20+1.96*O20/100))</f>
        <v>0.542119193613468</v>
      </c>
      <c r="R20" s="32" t="str">
        <f aca="false">IF(L20="","",IF(ABS(L20)&lt;=O20,"Yes","No"))</f>
        <v>No</v>
      </c>
      <c r="S20" s="32" t="str">
        <f aca="false">IF(L20="","",IF(ABS(L20)&lt;=1.96*O20,"Yes","No"))</f>
        <v>Yes</v>
      </c>
      <c r="T20" s="59" t="n">
        <f aca="false">IF(D20="","",ROUND(SQRT(((D20+G20)*O20/100)^2+(J20*(D20+G20)*0.13015)^2),0))</f>
        <v>18</v>
      </c>
      <c r="U20" s="32" t="s">
        <v>786</v>
      </c>
    </row>
    <row r="21" customFormat="false" ht="15" hidden="false" customHeight="false" outlineLevel="0" collapsed="false">
      <c r="A21" s="32" t="s">
        <v>159</v>
      </c>
      <c r="B21" s="32" t="s">
        <v>188</v>
      </c>
      <c r="C21" s="32" t="s">
        <v>188</v>
      </c>
      <c r="D21" s="59" t="n">
        <v>41</v>
      </c>
      <c r="E21" s="59" t="n">
        <v>29</v>
      </c>
      <c r="F21" s="68" t="n">
        <f aca="false">IF(E21="","",D21-E21)</f>
        <v>12</v>
      </c>
      <c r="G21" s="59" t="n">
        <v>70</v>
      </c>
      <c r="H21" s="59" t="n">
        <v>59</v>
      </c>
      <c r="I21" s="68" t="n">
        <f aca="false">IF(H21="","",G21-H21)</f>
        <v>11</v>
      </c>
      <c r="J21" s="40" t="n">
        <f aca="false">IF(OR(D21="",D21+G21=0),"",D21/(D21+G21))</f>
        <v>0.369369369369369</v>
      </c>
      <c r="K21" s="40" t="n">
        <f aca="false">IF(E21="","",E21/(E21+H21))</f>
        <v>0.329545454545455</v>
      </c>
      <c r="L21" s="69" t="n">
        <f aca="false">IF(OR(K21="",J21=""),"",(J21-K21)*100)</f>
        <v>3.98239148239148</v>
      </c>
      <c r="M21" s="36" t="n">
        <v>3.43103056950867</v>
      </c>
      <c r="N21" s="36" t="n">
        <v>1.05317139657435</v>
      </c>
      <c r="O21" s="36" t="n">
        <f aca="false">SQRT(M21^2+N21^2)</f>
        <v>3.58903061556534</v>
      </c>
      <c r="P21" s="40" t="n">
        <f aca="false">IF(J21="","",MAX(0,J21-1.96*O21/100))</f>
        <v>0.299024369304289</v>
      </c>
      <c r="Q21" s="40" t="n">
        <f aca="false">IF(J21="","",MIN(1,J21+1.96*O21/100))</f>
        <v>0.43971436943445</v>
      </c>
      <c r="R21" s="32" t="str">
        <f aca="false">IF(L21="","",IF(ABS(L21)&lt;=O21,"Yes","No"))</f>
        <v>No</v>
      </c>
      <c r="S21" s="32" t="str">
        <f aca="false">IF(L21="","",IF(ABS(L21)&lt;=1.96*O21,"Yes","No"))</f>
        <v>Yes</v>
      </c>
      <c r="T21" s="59" t="n">
        <f aca="false">IF(D21="","",ROUND(SQRT(((D21+G21)*O21/100)^2+(J21*(D21+G21)*0.13015)^2),0))</f>
        <v>7</v>
      </c>
      <c r="U21" s="32" t="s">
        <v>786</v>
      </c>
    </row>
    <row r="22" customFormat="false" ht="15" hidden="false" customHeight="false" outlineLevel="0" collapsed="false">
      <c r="A22" s="32" t="s">
        <v>159</v>
      </c>
      <c r="B22" s="32" t="s">
        <v>189</v>
      </c>
      <c r="C22" s="32" t="s">
        <v>189</v>
      </c>
      <c r="D22" s="59" t="n">
        <v>67</v>
      </c>
      <c r="E22" s="59" t="n">
        <v>41</v>
      </c>
      <c r="F22" s="68" t="n">
        <f aca="false">IF(E22="","",D22-E22)</f>
        <v>26</v>
      </c>
      <c r="G22" s="59" t="n">
        <v>180</v>
      </c>
      <c r="H22" s="59" t="n">
        <v>163</v>
      </c>
      <c r="I22" s="68" t="n">
        <f aca="false">IF(H22="","",G22-H22)</f>
        <v>17</v>
      </c>
      <c r="J22" s="40" t="n">
        <f aca="false">IF(OR(D22="",D22+G22=0),"",D22/(D22+G22))</f>
        <v>0.271255060728745</v>
      </c>
      <c r="K22" s="40" t="n">
        <f aca="false">IF(E22="","",E22/(E22+H22))</f>
        <v>0.200980392156863</v>
      </c>
      <c r="L22" s="69" t="n">
        <f aca="false">IF(OR(K22="",J22=""),"",(J22-K22)*100)</f>
        <v>7.02746685718822</v>
      </c>
      <c r="M22" s="36" t="n">
        <v>3.43103056950867</v>
      </c>
      <c r="N22" s="36" t="n">
        <v>1.05317139657435</v>
      </c>
      <c r="O22" s="36" t="n">
        <f aca="false">SQRT(M22^2+N22^2)</f>
        <v>3.58903061556534</v>
      </c>
      <c r="P22" s="40" t="n">
        <f aca="false">IF(J22="","",MAX(0,J22-1.96*O22/100))</f>
        <v>0.200910060663664</v>
      </c>
      <c r="Q22" s="40" t="n">
        <f aca="false">IF(J22="","",MIN(1,J22+1.96*O22/100))</f>
        <v>0.341600060793826</v>
      </c>
      <c r="R22" s="32" t="str">
        <f aca="false">IF(L22="","",IF(ABS(L22)&lt;=O22,"Yes","No"))</f>
        <v>No</v>
      </c>
      <c r="S22" s="32" t="str">
        <f aca="false">IF(L22="","",IF(ABS(L22)&lt;=1.96*O22,"Yes","No"))</f>
        <v>Yes</v>
      </c>
      <c r="T22" s="59" t="n">
        <f aca="false">IF(D22="","",ROUND(SQRT(((D22+G22)*O22/100)^2+(J22*(D22+G22)*0.13015)^2),0))</f>
        <v>12</v>
      </c>
      <c r="U22" s="32" t="s">
        <v>786</v>
      </c>
    </row>
    <row r="23" customFormat="false" ht="15" hidden="false" customHeight="false" outlineLevel="0" collapsed="false">
      <c r="A23" s="32" t="s">
        <v>159</v>
      </c>
      <c r="B23" s="32" t="s">
        <v>190</v>
      </c>
      <c r="C23" s="32" t="s">
        <v>191</v>
      </c>
      <c r="D23" s="59" t="n">
        <v>228</v>
      </c>
      <c r="E23" s="59" t="n">
        <v>226</v>
      </c>
      <c r="F23" s="68" t="n">
        <f aca="false">IF(E23="","",D23-E23)</f>
        <v>2</v>
      </c>
      <c r="G23" s="59" t="n">
        <v>327</v>
      </c>
      <c r="H23" s="59" t="n">
        <v>272</v>
      </c>
      <c r="I23" s="68" t="n">
        <f aca="false">IF(H23="","",G23-H23)</f>
        <v>55</v>
      </c>
      <c r="J23" s="40" t="n">
        <f aca="false">IF(OR(D23="",D23+G23=0),"",D23/(D23+G23))</f>
        <v>0.410810810810811</v>
      </c>
      <c r="K23" s="40" t="n">
        <f aca="false">IF(E23="","",E23/(E23+H23))</f>
        <v>0.453815261044177</v>
      </c>
      <c r="L23" s="69" t="n">
        <f aca="false">IF(OR(K23="",J23=""),"",(J23-K23)*100)</f>
        <v>-4.30044502333659</v>
      </c>
      <c r="M23" s="36" t="n">
        <v>2.23025841536431</v>
      </c>
      <c r="N23" s="36" t="n">
        <v>1.05317139657435</v>
      </c>
      <c r="O23" s="36" t="n">
        <f aca="false">SQRT(M23^2+N23^2)</f>
        <v>2.4664189810058</v>
      </c>
      <c r="P23" s="40" t="n">
        <f aca="false">IF(J23="","",MAX(0,J23-1.96*O23/100))</f>
        <v>0.362468998783097</v>
      </c>
      <c r="Q23" s="40" t="n">
        <f aca="false">IF(J23="","",MIN(1,J23+1.96*O23/100))</f>
        <v>0.459152622838525</v>
      </c>
      <c r="R23" s="32" t="str">
        <f aca="false">IF(L23="","",IF(ABS(L23)&lt;=O23,"Yes","No"))</f>
        <v>No</v>
      </c>
      <c r="S23" s="32" t="str">
        <f aca="false">IF(L23="","",IF(ABS(L23)&lt;=1.96*O23,"Yes","No"))</f>
        <v>Yes</v>
      </c>
      <c r="T23" s="59" t="n">
        <f aca="false">IF(D23="","",ROUND(SQRT(((D23+G23)*O23/100)^2+(J23*(D23+G23)*0.08382)^2),0))</f>
        <v>24</v>
      </c>
      <c r="U23" s="32" t="s">
        <v>786</v>
      </c>
    </row>
    <row r="24" customFormat="false" ht="15" hidden="false" customHeight="false" outlineLevel="0" collapsed="false">
      <c r="A24" s="32" t="s">
        <v>159</v>
      </c>
      <c r="B24" s="32" t="s">
        <v>190</v>
      </c>
      <c r="C24" s="32" t="s">
        <v>192</v>
      </c>
      <c r="D24" s="59" t="n">
        <v>224</v>
      </c>
      <c r="E24" s="59" t="n">
        <v>205</v>
      </c>
      <c r="F24" s="68" t="n">
        <f aca="false">IF(E24="","",D24-E24)</f>
        <v>19</v>
      </c>
      <c r="G24" s="59" t="n">
        <v>303</v>
      </c>
      <c r="H24" s="59" t="n">
        <v>252</v>
      </c>
      <c r="I24" s="68" t="n">
        <f aca="false">IF(H24="","",G24-H24)</f>
        <v>51</v>
      </c>
      <c r="J24" s="40" t="n">
        <f aca="false">IF(OR(D24="",D24+G24=0),"",D24/(D24+G24))</f>
        <v>0.425047438330171</v>
      </c>
      <c r="K24" s="40" t="n">
        <f aca="false">IF(E24="","",E24/(E24+H24))</f>
        <v>0.448577680525164</v>
      </c>
      <c r="L24" s="69" t="n">
        <f aca="false">IF(OR(K24="",J24=""),"",(J24-K24)*100)</f>
        <v>-2.35302421949933</v>
      </c>
      <c r="M24" s="36" t="n">
        <v>3.43103056950867</v>
      </c>
      <c r="N24" s="36" t="n">
        <v>1.05317139657435</v>
      </c>
      <c r="O24" s="36" t="n">
        <f aca="false">SQRT(M24^2+N24^2)</f>
        <v>3.58903061556534</v>
      </c>
      <c r="P24" s="40" t="n">
        <f aca="false">IF(J24="","",MAX(0,J24-1.96*O24/100))</f>
        <v>0.35470243826509</v>
      </c>
      <c r="Q24" s="40" t="n">
        <f aca="false">IF(J24="","",MIN(1,J24+1.96*O24/100))</f>
        <v>0.495392438395252</v>
      </c>
      <c r="R24" s="32" t="str">
        <f aca="false">IF(L24="","",IF(ABS(L24)&lt;=O24,"Yes","No"))</f>
        <v>Yes</v>
      </c>
      <c r="S24" s="32" t="str">
        <f aca="false">IF(L24="","",IF(ABS(L24)&lt;=1.96*O24,"Yes","No"))</f>
        <v>Yes</v>
      </c>
      <c r="T24" s="59" t="n">
        <f aca="false">IF(D24="","",ROUND(SQRT(((D24+G24)*O24/100)^2+(J24*(D24+G24)*0.13015)^2),0))</f>
        <v>35</v>
      </c>
      <c r="U24" s="32" t="s">
        <v>786</v>
      </c>
    </row>
    <row r="25" customFormat="false" ht="15" hidden="false" customHeight="false" outlineLevel="0" collapsed="false">
      <c r="A25" s="32" t="s">
        <v>159</v>
      </c>
      <c r="B25" s="32" t="s">
        <v>190</v>
      </c>
      <c r="C25" s="32" t="s">
        <v>193</v>
      </c>
      <c r="D25" s="59" t="n">
        <v>222</v>
      </c>
      <c r="E25" s="59" t="n">
        <v>237</v>
      </c>
      <c r="F25" s="68" t="n">
        <f aca="false">IF(E25="","",D25-E25)</f>
        <v>-15</v>
      </c>
      <c r="G25" s="59" t="n">
        <v>315</v>
      </c>
      <c r="H25" s="59" t="n">
        <v>242</v>
      </c>
      <c r="I25" s="68" t="n">
        <f aca="false">IF(H25="","",G25-H25)</f>
        <v>73</v>
      </c>
      <c r="J25" s="40" t="n">
        <f aca="false">IF(OR(D25="",D25+G25=0),"",D25/(D25+G25))</f>
        <v>0.41340782122905</v>
      </c>
      <c r="K25" s="40" t="n">
        <f aca="false">IF(E25="","",E25/(E25+H25))</f>
        <v>0.494780793319415</v>
      </c>
      <c r="L25" s="69" t="n">
        <f aca="false">IF(OR(K25="",J25=""),"",(J25-K25)*100)</f>
        <v>-8.13729720903652</v>
      </c>
      <c r="M25" s="36" t="n">
        <v>2.23025841536431</v>
      </c>
      <c r="N25" s="36" t="n">
        <v>1.05317139657435</v>
      </c>
      <c r="O25" s="36" t="n">
        <f aca="false">SQRT(M25^2+N25^2)</f>
        <v>2.4664189810058</v>
      </c>
      <c r="P25" s="40" t="n">
        <f aca="false">IF(J25="","",MAX(0,J25-1.96*O25/100))</f>
        <v>0.365066009201337</v>
      </c>
      <c r="Q25" s="40" t="n">
        <f aca="false">IF(J25="","",MIN(1,J25+1.96*O25/100))</f>
        <v>0.461749633256764</v>
      </c>
      <c r="R25" s="32" t="str">
        <f aca="false">IF(L25="","",IF(ABS(L25)&lt;=O25,"Yes","No"))</f>
        <v>No</v>
      </c>
      <c r="S25" s="32" t="str">
        <f aca="false">IF(L25="","",IF(ABS(L25)&lt;=1.96*O25,"Yes","No"))</f>
        <v>No</v>
      </c>
      <c r="T25" s="59" t="n">
        <f aca="false">IF(D25="","",ROUND(SQRT(((D25+G25)*O25/100)^2+(J25*(D25+G25)*0.08382)^2),0))</f>
        <v>23</v>
      </c>
      <c r="U25" s="32" t="s">
        <v>786</v>
      </c>
    </row>
    <row r="26" customFormat="false" ht="15" hidden="false" customHeight="false" outlineLevel="0" collapsed="false">
      <c r="A26" s="32" t="s">
        <v>159</v>
      </c>
      <c r="B26" s="32" t="s">
        <v>194</v>
      </c>
      <c r="C26" s="32" t="s">
        <v>195</v>
      </c>
      <c r="D26" s="59" t="n">
        <v>294</v>
      </c>
      <c r="E26" s="59" t="n">
        <v>228</v>
      </c>
      <c r="F26" s="68" t="n">
        <f aca="false">IF(E26="","",D26-E26)</f>
        <v>66</v>
      </c>
      <c r="G26" s="59" t="n">
        <v>443</v>
      </c>
      <c r="H26" s="59" t="n">
        <v>413</v>
      </c>
      <c r="I26" s="68" t="n">
        <f aca="false">IF(H26="","",G26-H26)</f>
        <v>30</v>
      </c>
      <c r="J26" s="40" t="n">
        <f aca="false">IF(OR(D26="",D26+G26=0),"",D26/(D26+G26))</f>
        <v>0.398914518317503</v>
      </c>
      <c r="K26" s="40" t="n">
        <f aca="false">IF(E26="","",E26/(E26+H26))</f>
        <v>0.355694227769111</v>
      </c>
      <c r="L26" s="69" t="n">
        <f aca="false">IF(OR(K26="",J26=""),"",(J26-K26)*100)</f>
        <v>4.32202905483927</v>
      </c>
      <c r="M26" s="36" t="n">
        <v>2.23025841536431</v>
      </c>
      <c r="N26" s="36" t="n">
        <v>1.05317139657435</v>
      </c>
      <c r="O26" s="36" t="n">
        <f aca="false">SQRT(M26^2+N26^2)</f>
        <v>2.4664189810058</v>
      </c>
      <c r="P26" s="40" t="n">
        <f aca="false">IF(J26="","",MAX(0,J26-1.96*O26/100))</f>
        <v>0.35057270628979</v>
      </c>
      <c r="Q26" s="40" t="n">
        <f aca="false">IF(J26="","",MIN(1,J26+1.96*O26/100))</f>
        <v>0.447256330345217</v>
      </c>
      <c r="R26" s="32" t="str">
        <f aca="false">IF(L26="","",IF(ABS(L26)&lt;=O26,"Yes","No"))</f>
        <v>No</v>
      </c>
      <c r="S26" s="32" t="str">
        <f aca="false">IF(L26="","",IF(ABS(L26)&lt;=1.96*O26,"Yes","No"))</f>
        <v>Yes</v>
      </c>
      <c r="T26" s="59" t="n">
        <f aca="false">IF(D26="","",ROUND(SQRT(((D26+G26)*O26/100)^2+(J26*(D26+G26)*0.08382)^2),0))</f>
        <v>31</v>
      </c>
      <c r="U26" s="32" t="s">
        <v>786</v>
      </c>
    </row>
    <row r="27" customFormat="false" ht="15" hidden="false" customHeight="false" outlineLevel="0" collapsed="false">
      <c r="A27" s="32" t="s">
        <v>159</v>
      </c>
      <c r="B27" s="32" t="s">
        <v>194</v>
      </c>
      <c r="C27" s="32" t="s">
        <v>196</v>
      </c>
      <c r="D27" s="59" t="n">
        <v>212</v>
      </c>
      <c r="E27" s="59" t="n">
        <v>174</v>
      </c>
      <c r="F27" s="68" t="n">
        <f aca="false">IF(E27="","",D27-E27)</f>
        <v>38</v>
      </c>
      <c r="G27" s="59" t="n">
        <v>318</v>
      </c>
      <c r="H27" s="59" t="n">
        <v>273</v>
      </c>
      <c r="I27" s="68" t="n">
        <f aca="false">IF(H27="","",G27-H27)</f>
        <v>45</v>
      </c>
      <c r="J27" s="40" t="n">
        <f aca="false">IF(OR(D27="",D27+G27=0),"",D27/(D27+G27))</f>
        <v>0.4</v>
      </c>
      <c r="K27" s="40" t="n">
        <f aca="false">IF(E27="","",E27/(E27+H27))</f>
        <v>0.389261744966443</v>
      </c>
      <c r="L27" s="69" t="n">
        <f aca="false">IF(OR(K27="",J27=""),"",(J27-K27)*100)</f>
        <v>1.07382550335571</v>
      </c>
      <c r="M27" s="36" t="n">
        <v>3.43103056950867</v>
      </c>
      <c r="N27" s="36" t="n">
        <v>1.05317139657435</v>
      </c>
      <c r="O27" s="36" t="n">
        <f aca="false">SQRT(M27^2+N27^2)</f>
        <v>3.58903061556534</v>
      </c>
      <c r="P27" s="40" t="n">
        <f aca="false">IF(J27="","",MAX(0,J27-1.96*O27/100))</f>
        <v>0.329654999934919</v>
      </c>
      <c r="Q27" s="40" t="n">
        <f aca="false">IF(J27="","",MIN(1,J27+1.96*O27/100))</f>
        <v>0.470345000065081</v>
      </c>
      <c r="R27" s="32" t="str">
        <f aca="false">IF(L27="","",IF(ABS(L27)&lt;=O27,"Yes","No"))</f>
        <v>Yes</v>
      </c>
      <c r="S27" s="32" t="str">
        <f aca="false">IF(L27="","",IF(ABS(L27)&lt;=1.96*O27,"Yes","No"))</f>
        <v>Yes</v>
      </c>
      <c r="T27" s="59" t="n">
        <f aca="false">IF(D27="","",ROUND(SQRT(((D27+G27)*O27/100)^2+(J27*(D27+G27)*0.13015)^2),0))</f>
        <v>34</v>
      </c>
      <c r="U27" s="32" t="s">
        <v>786</v>
      </c>
    </row>
    <row r="28" customFormat="false" ht="15" hidden="false" customHeight="false" outlineLevel="0" collapsed="false">
      <c r="A28" s="32" t="s">
        <v>159</v>
      </c>
      <c r="B28" s="32" t="s">
        <v>197</v>
      </c>
      <c r="C28" s="32" t="s">
        <v>198</v>
      </c>
      <c r="D28" s="59" t="n">
        <v>108</v>
      </c>
      <c r="E28" s="59" t="n">
        <v>95</v>
      </c>
      <c r="F28" s="68" t="n">
        <f aca="false">IF(E28="","",D28-E28)</f>
        <v>13</v>
      </c>
      <c r="G28" s="59" t="n">
        <v>254</v>
      </c>
      <c r="H28" s="59" t="n">
        <v>225</v>
      </c>
      <c r="I28" s="68" t="n">
        <f aca="false">IF(H28="","",G28-H28)</f>
        <v>29</v>
      </c>
      <c r="J28" s="40" t="n">
        <f aca="false">IF(OR(D28="",D28+G28=0),"",D28/(D28+G28))</f>
        <v>0.298342541436464</v>
      </c>
      <c r="K28" s="40" t="n">
        <f aca="false">IF(E28="","",E28/(E28+H28))</f>
        <v>0.296875</v>
      </c>
      <c r="L28" s="69" t="n">
        <f aca="false">IF(OR(K28="",J28=""),"",(J28-K28)*100)</f>
        <v>0.14675414364641</v>
      </c>
      <c r="M28" s="36" t="n">
        <v>3.43103056950867</v>
      </c>
      <c r="N28" s="36" t="n">
        <v>1.05317139657435</v>
      </c>
      <c r="O28" s="36" t="n">
        <f aca="false">SQRT(M28^2+N28^2)</f>
        <v>3.58903061556534</v>
      </c>
      <c r="P28" s="40" t="n">
        <f aca="false">IF(J28="","",MAX(0,J28-1.96*O28/100))</f>
        <v>0.227997541371383</v>
      </c>
      <c r="Q28" s="40" t="n">
        <f aca="false">IF(J28="","",MIN(1,J28+1.96*O28/100))</f>
        <v>0.368687541501545</v>
      </c>
      <c r="R28" s="32" t="str">
        <f aca="false">IF(L28="","",IF(ABS(L28)&lt;=O28,"Yes","No"))</f>
        <v>Yes</v>
      </c>
      <c r="S28" s="32" t="str">
        <f aca="false">IF(L28="","",IF(ABS(L28)&lt;=1.96*O28,"Yes","No"))</f>
        <v>Yes</v>
      </c>
      <c r="T28" s="59" t="n">
        <f aca="false">IF(D28="","",ROUND(SQRT(((D28+G28)*O28/100)^2+(J28*(D28+G28)*0.13015)^2),0))</f>
        <v>19</v>
      </c>
      <c r="U28" s="32" t="s">
        <v>786</v>
      </c>
    </row>
    <row r="29" customFormat="false" ht="15" hidden="false" customHeight="false" outlineLevel="0" collapsed="false">
      <c r="A29" s="32" t="s">
        <v>159</v>
      </c>
      <c r="B29" s="32" t="s">
        <v>197</v>
      </c>
      <c r="C29" s="32" t="s">
        <v>199</v>
      </c>
      <c r="D29" s="59" t="n">
        <v>105</v>
      </c>
      <c r="E29" s="59" t="n">
        <v>88</v>
      </c>
      <c r="F29" s="68" t="n">
        <f aca="false">IF(E29="","",D29-E29)</f>
        <v>17</v>
      </c>
      <c r="G29" s="59" t="n">
        <v>168</v>
      </c>
      <c r="H29" s="59" t="n">
        <v>148</v>
      </c>
      <c r="I29" s="68" t="n">
        <f aca="false">IF(H29="","",G29-H29)</f>
        <v>20</v>
      </c>
      <c r="J29" s="40" t="n">
        <f aca="false">IF(OR(D29="",D29+G29=0),"",D29/(D29+G29))</f>
        <v>0.384615384615385</v>
      </c>
      <c r="K29" s="40" t="n">
        <f aca="false">IF(E29="","",E29/(E29+H29))</f>
        <v>0.372881355932203</v>
      </c>
      <c r="L29" s="69" t="n">
        <f aca="false">IF(OR(K29="",J29=""),"",(J29-K29)*100)</f>
        <v>1.17340286831812</v>
      </c>
      <c r="M29" s="36" t="n">
        <v>3.43103056950867</v>
      </c>
      <c r="N29" s="36" t="n">
        <v>1.05317139657435</v>
      </c>
      <c r="O29" s="36" t="n">
        <f aca="false">SQRT(M29^2+N29^2)</f>
        <v>3.58903061556534</v>
      </c>
      <c r="P29" s="40" t="n">
        <f aca="false">IF(J29="","",MAX(0,J29-1.96*O29/100))</f>
        <v>0.314270384550304</v>
      </c>
      <c r="Q29" s="40" t="n">
        <f aca="false">IF(J29="","",MIN(1,J29+1.96*O29/100))</f>
        <v>0.454960384680465</v>
      </c>
      <c r="R29" s="32" t="str">
        <f aca="false">IF(L29="","",IF(ABS(L29)&lt;=O29,"Yes","No"))</f>
        <v>Yes</v>
      </c>
      <c r="S29" s="32" t="str">
        <f aca="false">IF(L29="","",IF(ABS(L29)&lt;=1.96*O29,"Yes","No"))</f>
        <v>Yes</v>
      </c>
      <c r="T29" s="59" t="n">
        <f aca="false">IF(D29="","",ROUND(SQRT(((D29+G29)*O29/100)^2+(J29*(D29+G29)*0.13015)^2),0))</f>
        <v>17</v>
      </c>
      <c r="U29" s="32" t="s">
        <v>786</v>
      </c>
    </row>
    <row r="30" customFormat="false" ht="15" hidden="false" customHeight="false" outlineLevel="0" collapsed="false">
      <c r="A30" s="32" t="s">
        <v>159</v>
      </c>
      <c r="B30" s="32" t="s">
        <v>197</v>
      </c>
      <c r="C30" s="32" t="s">
        <v>200</v>
      </c>
      <c r="D30" s="59" t="n">
        <v>329</v>
      </c>
      <c r="E30" s="59" t="n">
        <v>327</v>
      </c>
      <c r="F30" s="68" t="n">
        <f aca="false">IF(E30="","",D30-E30)</f>
        <v>2</v>
      </c>
      <c r="G30" s="59" t="n">
        <v>710</v>
      </c>
      <c r="H30" s="59" t="n">
        <v>587</v>
      </c>
      <c r="I30" s="68" t="n">
        <f aca="false">IF(H30="","",G30-H30)</f>
        <v>123</v>
      </c>
      <c r="J30" s="40" t="n">
        <f aca="false">IF(OR(D30="",D30+G30=0),"",D30/(D30+G30))</f>
        <v>0.31665062560154</v>
      </c>
      <c r="K30" s="40" t="n">
        <f aca="false">IF(E30="","",E30/(E30+H30))</f>
        <v>0.357768052516411</v>
      </c>
      <c r="L30" s="69" t="n">
        <f aca="false">IF(OR(K30="",J30=""),"",(J30-K30)*100)</f>
        <v>-4.11174269148714</v>
      </c>
      <c r="M30" s="36" t="n">
        <v>1.85843057324553</v>
      </c>
      <c r="N30" s="36" t="n">
        <v>1.05317139657435</v>
      </c>
      <c r="O30" s="36" t="n">
        <f aca="false">SQRT(M30^2+N30^2)</f>
        <v>2.13610256919842</v>
      </c>
      <c r="P30" s="40" t="n">
        <f aca="false">IF(J30="","",MAX(0,J30-1.96*O30/100))</f>
        <v>0.274783015245251</v>
      </c>
      <c r="Q30" s="40" t="n">
        <f aca="false">IF(J30="","",MIN(1,J30+1.96*O30/100))</f>
        <v>0.358518235957829</v>
      </c>
      <c r="R30" s="32" t="str">
        <f aca="false">IF(L30="","",IF(ABS(L30)&lt;=O30,"Yes","No"))</f>
        <v>No</v>
      </c>
      <c r="S30" s="32" t="str">
        <f aca="false">IF(L30="","",IF(ABS(L30)&lt;=1.96*O30,"Yes","No"))</f>
        <v>Yes</v>
      </c>
      <c r="T30" s="59" t="n">
        <f aca="false">IF(D30="","",ROUND(SQRT(((D30+G30)*O30/100)^2+(J30*(D30+G30)*0.07132)^2),0))</f>
        <v>32</v>
      </c>
      <c r="U30" s="32" t="s">
        <v>786</v>
      </c>
    </row>
    <row r="31" customFormat="false" ht="15" hidden="false" customHeight="false" outlineLevel="0" collapsed="false">
      <c r="A31" s="32" t="s">
        <v>159</v>
      </c>
      <c r="B31" s="32" t="s">
        <v>202</v>
      </c>
      <c r="C31" s="32" t="s">
        <v>203</v>
      </c>
      <c r="D31" s="59" t="n">
        <v>283</v>
      </c>
      <c r="E31" s="59" t="n">
        <v>238</v>
      </c>
      <c r="F31" s="68" t="n">
        <f aca="false">IF(E31="","",D31-E31)</f>
        <v>45</v>
      </c>
      <c r="G31" s="59" t="n">
        <v>287</v>
      </c>
      <c r="H31" s="59" t="n">
        <v>261</v>
      </c>
      <c r="I31" s="68" t="n">
        <f aca="false">IF(H31="","",G31-H31)</f>
        <v>26</v>
      </c>
      <c r="J31" s="40" t="n">
        <f aca="false">IF(OR(D31="",D31+G31=0),"",D31/(D31+G31))</f>
        <v>0.496491228070175</v>
      </c>
      <c r="K31" s="40" t="n">
        <f aca="false">IF(E31="","",E31/(E31+H31))</f>
        <v>0.476953907815631</v>
      </c>
      <c r="L31" s="69" t="n">
        <f aca="false">IF(OR(K31="",J31=""),"",(J31-K31)*100)</f>
        <v>1.95373202545442</v>
      </c>
      <c r="M31" s="36" t="n">
        <v>2.23025841536431</v>
      </c>
      <c r="N31" s="36" t="n">
        <v>1.05317139657435</v>
      </c>
      <c r="O31" s="36" t="n">
        <f aca="false">SQRT(M31^2+N31^2)</f>
        <v>2.4664189810058</v>
      </c>
      <c r="P31" s="40" t="n">
        <f aca="false">IF(J31="","",MAX(0,J31-1.96*O31/100))</f>
        <v>0.448149416042462</v>
      </c>
      <c r="Q31" s="40" t="n">
        <f aca="false">IF(J31="","",MIN(1,J31+1.96*O31/100))</f>
        <v>0.544833040097889</v>
      </c>
      <c r="R31" s="32" t="str">
        <f aca="false">IF(L31="","",IF(ABS(L31)&lt;=O31,"Yes","No"))</f>
        <v>Yes</v>
      </c>
      <c r="S31" s="32" t="str">
        <f aca="false">IF(L31="","",IF(ABS(L31)&lt;=1.96*O31,"Yes","No"))</f>
        <v>Yes</v>
      </c>
      <c r="T31" s="59" t="n">
        <f aca="false">IF(D31="","",ROUND(SQRT(((D31+G31)*O31/100)^2+(J31*(D31+G31)*0.08382)^2),0))</f>
        <v>28</v>
      </c>
      <c r="U31" s="32" t="s">
        <v>786</v>
      </c>
    </row>
    <row r="32" customFormat="false" ht="15" hidden="false" customHeight="false" outlineLevel="0" collapsed="false">
      <c r="A32" s="32" t="s">
        <v>159</v>
      </c>
      <c r="B32" s="32" t="s">
        <v>202</v>
      </c>
      <c r="C32" s="32" t="s">
        <v>204</v>
      </c>
      <c r="D32" s="59" t="n">
        <v>291</v>
      </c>
      <c r="E32" s="59" t="n">
        <v>262</v>
      </c>
      <c r="F32" s="68" t="n">
        <f aca="false">IF(E32="","",D32-E32)</f>
        <v>29</v>
      </c>
      <c r="G32" s="59" t="n">
        <v>359</v>
      </c>
      <c r="H32" s="59" t="n">
        <v>285</v>
      </c>
      <c r="I32" s="68" t="n">
        <f aca="false">IF(H32="","",G32-H32)</f>
        <v>74</v>
      </c>
      <c r="J32" s="40" t="n">
        <f aca="false">IF(OR(D32="",D32+G32=0),"",D32/(D32+G32))</f>
        <v>0.447692307692308</v>
      </c>
      <c r="K32" s="40" t="n">
        <f aca="false">IF(E32="","",E32/(E32+H32))</f>
        <v>0.478976234003656</v>
      </c>
      <c r="L32" s="69" t="n">
        <f aca="false">IF(OR(K32="",J32=""),"",(J32-K32)*100)</f>
        <v>-3.12839263113486</v>
      </c>
      <c r="M32" s="36" t="n">
        <v>2.23025841536431</v>
      </c>
      <c r="N32" s="36" t="n">
        <v>1.05317139657435</v>
      </c>
      <c r="O32" s="36" t="n">
        <f aca="false">SQRT(M32^2+N32^2)</f>
        <v>2.4664189810058</v>
      </c>
      <c r="P32" s="40" t="n">
        <f aca="false">IF(J32="","",MAX(0,J32-1.96*O32/100))</f>
        <v>0.399350495664594</v>
      </c>
      <c r="Q32" s="40" t="n">
        <f aca="false">IF(J32="","",MIN(1,J32+1.96*O32/100))</f>
        <v>0.496034119720021</v>
      </c>
      <c r="R32" s="32" t="str">
        <f aca="false">IF(L32="","",IF(ABS(L32)&lt;=O32,"Yes","No"))</f>
        <v>No</v>
      </c>
      <c r="S32" s="32" t="str">
        <f aca="false">IF(L32="","",IF(ABS(L32)&lt;=1.96*O32,"Yes","No"))</f>
        <v>Yes</v>
      </c>
      <c r="T32" s="59" t="n">
        <f aca="false">IF(D32="","",ROUND(SQRT(((D32+G32)*O32/100)^2+(J32*(D32+G32)*0.08382)^2),0))</f>
        <v>29</v>
      </c>
      <c r="U32" s="32" t="s">
        <v>786</v>
      </c>
    </row>
    <row r="33" customFormat="false" ht="15" hidden="false" customHeight="false" outlineLevel="0" collapsed="false">
      <c r="A33" s="32" t="s">
        <v>159</v>
      </c>
      <c r="B33" s="32" t="s">
        <v>205</v>
      </c>
      <c r="C33" s="32" t="s">
        <v>205</v>
      </c>
      <c r="D33" s="59" t="n">
        <v>138</v>
      </c>
      <c r="E33" s="59" t="n">
        <v>111</v>
      </c>
      <c r="F33" s="68" t="n">
        <f aca="false">IF(E33="","",D33-E33)</f>
        <v>27</v>
      </c>
      <c r="G33" s="59" t="n">
        <v>392</v>
      </c>
      <c r="H33" s="59" t="n">
        <v>372</v>
      </c>
      <c r="I33" s="68" t="n">
        <f aca="false">IF(H33="","",G33-H33)</f>
        <v>20</v>
      </c>
      <c r="J33" s="40" t="n">
        <f aca="false">IF(OR(D33="",D33+G33=0),"",D33/(D33+G33))</f>
        <v>0.260377358490566</v>
      </c>
      <c r="K33" s="40" t="n">
        <f aca="false">IF(E33="","",E33/(E33+H33))</f>
        <v>0.229813664596273</v>
      </c>
      <c r="L33" s="69" t="n">
        <f aca="false">IF(OR(K33="",J33=""),"",(J33-K33)*100)</f>
        <v>3.05636938942928</v>
      </c>
      <c r="M33" s="36" t="n">
        <v>2.23025841536431</v>
      </c>
      <c r="N33" s="36" t="n">
        <v>1.05317139657435</v>
      </c>
      <c r="O33" s="36" t="n">
        <f aca="false">SQRT(M33^2+N33^2)</f>
        <v>2.4664189810058</v>
      </c>
      <c r="P33" s="40" t="n">
        <f aca="false">IF(J33="","",MAX(0,J33-1.96*O33/100))</f>
        <v>0.212035546462852</v>
      </c>
      <c r="Q33" s="40" t="n">
        <f aca="false">IF(J33="","",MIN(1,J33+1.96*O33/100))</f>
        <v>0.30871917051828</v>
      </c>
      <c r="R33" s="32" t="str">
        <f aca="false">IF(L33="","",IF(ABS(L33)&lt;=O33,"Yes","No"))</f>
        <v>No</v>
      </c>
      <c r="S33" s="32" t="str">
        <f aca="false">IF(L33="","",IF(ABS(L33)&lt;=1.96*O33,"Yes","No"))</f>
        <v>Yes</v>
      </c>
      <c r="T33" s="59" t="n">
        <f aca="false">IF(D33="","",ROUND(SQRT(((D33+G33)*O33/100)^2+(J33*(D33+G33)*0.08382)^2),0))</f>
        <v>17</v>
      </c>
      <c r="U33" s="32" t="s">
        <v>786</v>
      </c>
    </row>
    <row r="34" customFormat="false" ht="15" hidden="false" customHeight="false" outlineLevel="0" collapsed="false">
      <c r="A34" s="32" t="s">
        <v>159</v>
      </c>
      <c r="B34" s="32" t="s">
        <v>206</v>
      </c>
      <c r="C34" s="32" t="s">
        <v>207</v>
      </c>
      <c r="D34" s="59" t="n">
        <v>254</v>
      </c>
      <c r="E34" s="59" t="n">
        <v>224</v>
      </c>
      <c r="F34" s="68" t="n">
        <f aca="false">IF(E34="","",D34-E34)</f>
        <v>30</v>
      </c>
      <c r="G34" s="59" t="n">
        <v>405</v>
      </c>
      <c r="H34" s="59" t="n">
        <v>376</v>
      </c>
      <c r="I34" s="68" t="n">
        <f aca="false">IF(H34="","",G34-H34)</f>
        <v>29</v>
      </c>
      <c r="J34" s="40" t="n">
        <f aca="false">IF(OR(D34="",D34+G34=0),"",D34/(D34+G34))</f>
        <v>0.385432473444613</v>
      </c>
      <c r="K34" s="40" t="n">
        <f aca="false">IF(E34="","",E34/(E34+H34))</f>
        <v>0.373333333333333</v>
      </c>
      <c r="L34" s="69" t="n">
        <f aca="false">IF(OR(K34="",J34=""),"",(J34-K34)*100)</f>
        <v>1.20991401112797</v>
      </c>
      <c r="M34" s="36" t="n">
        <v>2.23025841536431</v>
      </c>
      <c r="N34" s="36" t="n">
        <v>1.05317139657435</v>
      </c>
      <c r="O34" s="36" t="n">
        <f aca="false">SQRT(M34^2+N34^2)</f>
        <v>2.4664189810058</v>
      </c>
      <c r="P34" s="40" t="n">
        <f aca="false">IF(J34="","",MAX(0,J34-1.96*O34/100))</f>
        <v>0.337090661416899</v>
      </c>
      <c r="Q34" s="40" t="n">
        <f aca="false">IF(J34="","",MIN(1,J34+1.96*O34/100))</f>
        <v>0.433774285472327</v>
      </c>
      <c r="R34" s="32" t="str">
        <f aca="false">IF(L34="","",IF(ABS(L34)&lt;=O34,"Yes","No"))</f>
        <v>Yes</v>
      </c>
      <c r="S34" s="32" t="str">
        <f aca="false">IF(L34="","",IF(ABS(L34)&lt;=1.96*O34,"Yes","No"))</f>
        <v>Yes</v>
      </c>
      <c r="T34" s="59" t="n">
        <f aca="false">IF(D34="","",ROUND(SQRT(((D34+G34)*O34/100)^2+(J34*(D34+G34)*0.08382)^2),0))</f>
        <v>27</v>
      </c>
      <c r="U34" s="32" t="s">
        <v>786</v>
      </c>
    </row>
    <row r="35" customFormat="false" ht="15" hidden="false" customHeight="false" outlineLevel="0" collapsed="false">
      <c r="A35" s="32" t="s">
        <v>159</v>
      </c>
      <c r="B35" s="32" t="s">
        <v>206</v>
      </c>
      <c r="C35" s="32" t="s">
        <v>208</v>
      </c>
      <c r="D35" s="59" t="n">
        <v>373</v>
      </c>
      <c r="E35" s="59" t="n">
        <v>367</v>
      </c>
      <c r="F35" s="68" t="n">
        <f aca="false">IF(E35="","",D35-E35)</f>
        <v>6</v>
      </c>
      <c r="G35" s="59" t="n">
        <v>516</v>
      </c>
      <c r="H35" s="59" t="n">
        <v>452</v>
      </c>
      <c r="I35" s="68" t="n">
        <f aca="false">IF(H35="","",G35-H35)</f>
        <v>64</v>
      </c>
      <c r="J35" s="40" t="n">
        <f aca="false">IF(OR(D35="",D35+G35=0),"",D35/(D35+G35))</f>
        <v>0.419572553430821</v>
      </c>
      <c r="K35" s="40" t="n">
        <f aca="false">IF(E35="","",E35/(E35+H35))</f>
        <v>0.448107448107448</v>
      </c>
      <c r="L35" s="69" t="n">
        <f aca="false">IF(OR(K35="",J35=""),"",(J35-K35)*100)</f>
        <v>-2.8534894676627</v>
      </c>
      <c r="M35" s="36" t="n">
        <v>1.85843057324553</v>
      </c>
      <c r="N35" s="36" t="n">
        <v>1.05317139657435</v>
      </c>
      <c r="O35" s="36" t="n">
        <f aca="false">SQRT(M35^2+N35^2)</f>
        <v>2.13610256919842</v>
      </c>
      <c r="P35" s="40" t="n">
        <f aca="false">IF(J35="","",MAX(0,J35-1.96*O35/100))</f>
        <v>0.377704943074532</v>
      </c>
      <c r="Q35" s="40" t="n">
        <f aca="false">IF(J35="","",MIN(1,J35+1.96*O35/100))</f>
        <v>0.46144016378711</v>
      </c>
      <c r="R35" s="32" t="str">
        <f aca="false">IF(L35="","",IF(ABS(L35)&lt;=O35,"Yes","No"))</f>
        <v>No</v>
      </c>
      <c r="S35" s="32" t="str">
        <f aca="false">IF(L35="","",IF(ABS(L35)&lt;=1.96*O35,"Yes","No"))</f>
        <v>Yes</v>
      </c>
      <c r="T35" s="59" t="n">
        <f aca="false">IF(D35="","",ROUND(SQRT(((D35+G35)*O35/100)^2+(J35*(D35+G35)*0.07132)^2),0))</f>
        <v>33</v>
      </c>
      <c r="U35" s="32" t="s">
        <v>786</v>
      </c>
    </row>
    <row r="36" customFormat="false" ht="15" hidden="false" customHeight="false" outlineLevel="0" collapsed="false">
      <c r="A36" s="32" t="s">
        <v>159</v>
      </c>
      <c r="B36" s="32" t="s">
        <v>206</v>
      </c>
      <c r="C36" s="32" t="s">
        <v>209</v>
      </c>
      <c r="D36" s="59" t="n">
        <v>123</v>
      </c>
      <c r="E36" s="59" t="n">
        <v>96</v>
      </c>
      <c r="F36" s="68" t="n">
        <f aca="false">IF(E36="","",D36-E36)</f>
        <v>27</v>
      </c>
      <c r="G36" s="59" t="n">
        <v>163</v>
      </c>
      <c r="H36" s="59" t="n">
        <v>150</v>
      </c>
      <c r="I36" s="68" t="n">
        <f aca="false">IF(H36="","",G36-H36)</f>
        <v>13</v>
      </c>
      <c r="J36" s="40" t="n">
        <f aca="false">IF(OR(D36="",D36+G36=0),"",D36/(D36+G36))</f>
        <v>0.43006993006993</v>
      </c>
      <c r="K36" s="40" t="n">
        <f aca="false">IF(E36="","",E36/(E36+H36))</f>
        <v>0.390243902439024</v>
      </c>
      <c r="L36" s="69" t="n">
        <f aca="false">IF(OR(K36="",J36=""),"",(J36-K36)*100)</f>
        <v>3.98260276309057</v>
      </c>
      <c r="M36" s="36" t="n">
        <v>3.43103056950867</v>
      </c>
      <c r="N36" s="36" t="n">
        <v>1.05317139657435</v>
      </c>
      <c r="O36" s="36" t="n">
        <f aca="false">SQRT(M36^2+N36^2)</f>
        <v>3.58903061556534</v>
      </c>
      <c r="P36" s="40" t="n">
        <f aca="false">IF(J36="","",MAX(0,J36-1.96*O36/100))</f>
        <v>0.359724930004849</v>
      </c>
      <c r="Q36" s="40" t="n">
        <f aca="false">IF(J36="","",MIN(1,J36+1.96*O36/100))</f>
        <v>0.500414930135011</v>
      </c>
      <c r="R36" s="32" t="str">
        <f aca="false">IF(L36="","",IF(ABS(L36)&lt;=O36,"Yes","No"))</f>
        <v>No</v>
      </c>
      <c r="S36" s="32" t="str">
        <f aca="false">IF(L36="","",IF(ABS(L36)&lt;=1.96*O36,"Yes","No"))</f>
        <v>Yes</v>
      </c>
      <c r="T36" s="59" t="n">
        <f aca="false">IF(D36="","",ROUND(SQRT(((D36+G36)*O36/100)^2+(J36*(D36+G36)*0.13015)^2),0))</f>
        <v>19</v>
      </c>
      <c r="U36" s="32" t="s">
        <v>786</v>
      </c>
    </row>
    <row r="37" customFormat="false" ht="15" hidden="false" customHeight="false" outlineLevel="0" collapsed="false">
      <c r="A37" s="32" t="s">
        <v>159</v>
      </c>
      <c r="B37" s="32" t="s">
        <v>210</v>
      </c>
      <c r="C37" s="32" t="s">
        <v>210</v>
      </c>
      <c r="D37" s="59" t="n">
        <v>65</v>
      </c>
      <c r="E37" s="59" t="n">
        <v>53</v>
      </c>
      <c r="F37" s="68" t="n">
        <f aca="false">IF(E37="","",D37-E37)</f>
        <v>12</v>
      </c>
      <c r="G37" s="59" t="n">
        <v>111</v>
      </c>
      <c r="H37" s="59" t="n">
        <v>112</v>
      </c>
      <c r="I37" s="68" t="n">
        <f aca="false">IF(H37="","",G37-H37)</f>
        <v>-1</v>
      </c>
      <c r="J37" s="40" t="n">
        <f aca="false">IF(OR(D37="",D37+G37=0),"",D37/(D37+G37))</f>
        <v>0.369318181818182</v>
      </c>
      <c r="K37" s="40" t="n">
        <f aca="false">IF(E37="","",E37/(E37+H37))</f>
        <v>0.321212121212121</v>
      </c>
      <c r="L37" s="69" t="n">
        <f aca="false">IF(OR(K37="",J37=""),"",(J37-K37)*100)</f>
        <v>4.81060606060606</v>
      </c>
      <c r="M37" s="36" t="n">
        <v>3.43103056950867</v>
      </c>
      <c r="N37" s="36" t="n">
        <v>1.05317139657435</v>
      </c>
      <c r="O37" s="36" t="n">
        <f aca="false">SQRT(M37^2+N37^2)</f>
        <v>3.58903061556534</v>
      </c>
      <c r="P37" s="40" t="n">
        <f aca="false">IF(J37="","",MAX(0,J37-1.96*O37/100))</f>
        <v>0.298973181753101</v>
      </c>
      <c r="Q37" s="40" t="n">
        <f aca="false">IF(J37="","",MIN(1,J37+1.96*O37/100))</f>
        <v>0.439663181883263</v>
      </c>
      <c r="R37" s="32" t="str">
        <f aca="false">IF(L37="","",IF(ABS(L37)&lt;=O37,"Yes","No"))</f>
        <v>No</v>
      </c>
      <c r="S37" s="32" t="str">
        <f aca="false">IF(L37="","",IF(ABS(L37)&lt;=1.96*O37,"Yes","No"))</f>
        <v>Yes</v>
      </c>
      <c r="T37" s="59" t="n">
        <f aca="false">IF(D37="","",ROUND(SQRT(((D37+G37)*O37/100)^2+(J37*(D37+G37)*0.13015)^2),0))</f>
        <v>11</v>
      </c>
      <c r="U37" s="32" t="s">
        <v>786</v>
      </c>
    </row>
    <row r="38" customFormat="false" ht="15" hidden="false" customHeight="false" outlineLevel="0" collapsed="false">
      <c r="A38" s="32" t="s">
        <v>159</v>
      </c>
      <c r="B38" s="32" t="s">
        <v>211</v>
      </c>
      <c r="C38" s="32" t="s">
        <v>212</v>
      </c>
      <c r="D38" s="59" t="n">
        <v>353</v>
      </c>
      <c r="E38" s="59" t="n">
        <v>299</v>
      </c>
      <c r="F38" s="68" t="n">
        <f aca="false">IF(E38="","",D38-E38)</f>
        <v>54</v>
      </c>
      <c r="G38" s="59" t="n">
        <v>457</v>
      </c>
      <c r="H38" s="59" t="n">
        <v>376</v>
      </c>
      <c r="I38" s="68" t="n">
        <f aca="false">IF(H38="","",G38-H38)</f>
        <v>81</v>
      </c>
      <c r="J38" s="40" t="n">
        <f aca="false">IF(OR(D38="",D38+G38=0),"",D38/(D38+G38))</f>
        <v>0.435802469135802</v>
      </c>
      <c r="K38" s="40" t="n">
        <f aca="false">IF(E38="","",E38/(E38+H38))</f>
        <v>0.442962962962963</v>
      </c>
      <c r="L38" s="69" t="n">
        <f aca="false">IF(OR(K38="",J38=""),"",(J38-K38)*100)</f>
        <v>-0.71604938271605</v>
      </c>
      <c r="M38" s="36" t="n">
        <v>2.23025841536431</v>
      </c>
      <c r="N38" s="36" t="n">
        <v>1.05317139657435</v>
      </c>
      <c r="O38" s="36" t="n">
        <f aca="false">SQRT(M38^2+N38^2)</f>
        <v>2.4664189810058</v>
      </c>
      <c r="P38" s="40" t="n">
        <f aca="false">IF(J38="","",MAX(0,J38-1.96*O38/100))</f>
        <v>0.387460657108089</v>
      </c>
      <c r="Q38" s="40" t="n">
        <f aca="false">IF(J38="","",MIN(1,J38+1.96*O38/100))</f>
        <v>0.484144281163516</v>
      </c>
      <c r="R38" s="32" t="str">
        <f aca="false">IF(L38="","",IF(ABS(L38)&lt;=O38,"Yes","No"))</f>
        <v>Yes</v>
      </c>
      <c r="S38" s="32" t="str">
        <f aca="false">IF(L38="","",IF(ABS(L38)&lt;=1.96*O38,"Yes","No"))</f>
        <v>Yes</v>
      </c>
      <c r="T38" s="59" t="n">
        <f aca="false">IF(D38="","",ROUND(SQRT(((D38+G38)*O38/100)^2+(J38*(D38+G38)*0.08382)^2),0))</f>
        <v>36</v>
      </c>
      <c r="U38" s="32" t="s">
        <v>786</v>
      </c>
    </row>
    <row r="39" customFormat="false" ht="15" hidden="false" customHeight="false" outlineLevel="0" collapsed="false">
      <c r="A39" s="32" t="s">
        <v>159</v>
      </c>
      <c r="B39" s="32" t="s">
        <v>211</v>
      </c>
      <c r="C39" s="32" t="s">
        <v>213</v>
      </c>
      <c r="D39" s="59" t="n">
        <v>238</v>
      </c>
      <c r="E39" s="59" t="n">
        <v>206</v>
      </c>
      <c r="F39" s="68" t="n">
        <f aca="false">IF(E39="","",D39-E39)</f>
        <v>32</v>
      </c>
      <c r="G39" s="59" t="n">
        <v>344</v>
      </c>
      <c r="H39" s="59" t="n">
        <v>301</v>
      </c>
      <c r="I39" s="68" t="n">
        <f aca="false">IF(H39="","",G39-H39)</f>
        <v>43</v>
      </c>
      <c r="J39" s="40" t="n">
        <f aca="false">IF(OR(D39="",D39+G39=0),"",D39/(D39+G39))</f>
        <v>0.40893470790378</v>
      </c>
      <c r="K39" s="40" t="n">
        <f aca="false">IF(E39="","",E39/(E39+H39))</f>
        <v>0.406311637080868</v>
      </c>
      <c r="L39" s="69" t="n">
        <f aca="false">IF(OR(K39="",J39=""),"",(J39-K39)*100)</f>
        <v>0.262307082291219</v>
      </c>
      <c r="M39" s="36" t="n">
        <v>2.23025841536431</v>
      </c>
      <c r="N39" s="36" t="n">
        <v>1.05317139657435</v>
      </c>
      <c r="O39" s="36" t="n">
        <f aca="false">SQRT(M39^2+N39^2)</f>
        <v>2.4664189810058</v>
      </c>
      <c r="P39" s="40" t="n">
        <f aca="false">IF(J39="","",MAX(0,J39-1.96*O39/100))</f>
        <v>0.360592895876066</v>
      </c>
      <c r="Q39" s="40" t="n">
        <f aca="false">IF(J39="","",MIN(1,J39+1.96*O39/100))</f>
        <v>0.457276519931494</v>
      </c>
      <c r="R39" s="32" t="str">
        <f aca="false">IF(L39="","",IF(ABS(L39)&lt;=O39,"Yes","No"))</f>
        <v>Yes</v>
      </c>
      <c r="S39" s="32" t="str">
        <f aca="false">IF(L39="","",IF(ABS(L39)&lt;=1.96*O39,"Yes","No"))</f>
        <v>Yes</v>
      </c>
      <c r="T39" s="59" t="n">
        <f aca="false">IF(D39="","",ROUND(SQRT(((D39+G39)*O39/100)^2+(J39*(D39+G39)*0.08382)^2),0))</f>
        <v>25</v>
      </c>
      <c r="U39" s="32" t="s">
        <v>786</v>
      </c>
    </row>
    <row r="40" customFormat="false" ht="15" hidden="false" customHeight="false" outlineLevel="0" collapsed="false">
      <c r="A40" s="32" t="s">
        <v>159</v>
      </c>
      <c r="B40" s="32" t="s">
        <v>211</v>
      </c>
      <c r="C40" s="32" t="s">
        <v>214</v>
      </c>
      <c r="D40" s="59" t="n">
        <v>383</v>
      </c>
      <c r="E40" s="59" t="n">
        <v>352</v>
      </c>
      <c r="F40" s="68" t="n">
        <f aca="false">IF(E40="","",D40-E40)</f>
        <v>31</v>
      </c>
      <c r="G40" s="59" t="n">
        <v>540</v>
      </c>
      <c r="H40" s="59" t="n">
        <v>460</v>
      </c>
      <c r="I40" s="68" t="n">
        <f aca="false">IF(H40="","",G40-H40)</f>
        <v>80</v>
      </c>
      <c r="J40" s="40" t="n">
        <f aca="false">IF(OR(D40="",D40+G40=0),"",D40/(D40+G40))</f>
        <v>0.414951245937161</v>
      </c>
      <c r="K40" s="40" t="n">
        <f aca="false">IF(E40="","",E40/(E40+H40))</f>
        <v>0.433497536945813</v>
      </c>
      <c r="L40" s="69" t="n">
        <f aca="false">IF(OR(K40="",J40=""),"",(J40-K40)*100)</f>
        <v>-1.85462910086514</v>
      </c>
      <c r="M40" s="36" t="n">
        <v>1.85843057324553</v>
      </c>
      <c r="N40" s="36" t="n">
        <v>1.05317139657435</v>
      </c>
      <c r="O40" s="36" t="n">
        <f aca="false">SQRT(M40^2+N40^2)</f>
        <v>2.13610256919842</v>
      </c>
      <c r="P40" s="40" t="n">
        <f aca="false">IF(J40="","",MAX(0,J40-1.96*O40/100))</f>
        <v>0.373083635580873</v>
      </c>
      <c r="Q40" s="40" t="n">
        <f aca="false">IF(J40="","",MIN(1,J40+1.96*O40/100))</f>
        <v>0.45681885629345</v>
      </c>
      <c r="R40" s="32" t="str">
        <f aca="false">IF(L40="","",IF(ABS(L40)&lt;=O40,"Yes","No"))</f>
        <v>Yes</v>
      </c>
      <c r="S40" s="32" t="str">
        <f aca="false">IF(L40="","",IF(ABS(L40)&lt;=1.96*O40,"Yes","No"))</f>
        <v>Yes</v>
      </c>
      <c r="T40" s="59" t="n">
        <f aca="false">IF(D40="","",ROUND(SQRT(((D40+G40)*O40/100)^2+(J40*(D40+G40)*0.07132)^2),0))</f>
        <v>34</v>
      </c>
      <c r="U40" s="32" t="s">
        <v>786</v>
      </c>
    </row>
    <row r="41" customFormat="false" ht="15" hidden="false" customHeight="false" outlineLevel="0" collapsed="false">
      <c r="A41" s="32" t="s">
        <v>159</v>
      </c>
      <c r="B41" s="32" t="s">
        <v>211</v>
      </c>
      <c r="C41" s="32" t="s">
        <v>215</v>
      </c>
      <c r="D41" s="59" t="n">
        <v>388</v>
      </c>
      <c r="E41" s="59" t="n">
        <v>308</v>
      </c>
      <c r="F41" s="68" t="n">
        <f aca="false">IF(E41="","",D41-E41)</f>
        <v>80</v>
      </c>
      <c r="G41" s="59" t="n">
        <v>605</v>
      </c>
      <c r="H41" s="59" t="n">
        <v>489</v>
      </c>
      <c r="I41" s="68" t="n">
        <f aca="false">IF(H41="","",G41-H41)</f>
        <v>116</v>
      </c>
      <c r="J41" s="40" t="n">
        <f aca="false">IF(OR(D41="",D41+G41=0),"",D41/(D41+G41))</f>
        <v>0.390735146022155</v>
      </c>
      <c r="K41" s="40" t="n">
        <f aca="false">IF(E41="","",E41/(E41+H41))</f>
        <v>0.386449184441656</v>
      </c>
      <c r="L41" s="69" t="n">
        <f aca="false">IF(OR(K41="",J41=""),"",(J41-K41)*100)</f>
        <v>0.428596158049888</v>
      </c>
      <c r="M41" s="36" t="n">
        <v>1.85843057324553</v>
      </c>
      <c r="N41" s="36" t="n">
        <v>1.05317139657435</v>
      </c>
      <c r="O41" s="36" t="n">
        <f aca="false">SQRT(M41^2+N41^2)</f>
        <v>2.13610256919842</v>
      </c>
      <c r="P41" s="40" t="n">
        <f aca="false">IF(J41="","",MAX(0,J41-1.96*O41/100))</f>
        <v>0.348867535665866</v>
      </c>
      <c r="Q41" s="40" t="n">
        <f aca="false">IF(J41="","",MIN(1,J41+1.96*O41/100))</f>
        <v>0.432602756378444</v>
      </c>
      <c r="R41" s="32" t="str">
        <f aca="false">IF(L41="","",IF(ABS(L41)&lt;=O41,"Yes","No"))</f>
        <v>Yes</v>
      </c>
      <c r="S41" s="32" t="str">
        <f aca="false">IF(L41="","",IF(ABS(L41)&lt;=1.96*O41,"Yes","No"))</f>
        <v>Yes</v>
      </c>
      <c r="T41" s="59" t="n">
        <f aca="false">IF(D41="","",ROUND(SQRT(((D41+G41)*O41/100)^2+(J41*(D41+G41)*0.07132)^2),0))</f>
        <v>35</v>
      </c>
      <c r="U41" s="32" t="s">
        <v>786</v>
      </c>
    </row>
    <row r="42" customFormat="false" ht="15" hidden="false" customHeight="false" outlineLevel="0" collapsed="false">
      <c r="A42" s="32" t="s">
        <v>159</v>
      </c>
      <c r="B42" s="32" t="s">
        <v>211</v>
      </c>
      <c r="C42" s="32" t="s">
        <v>216</v>
      </c>
      <c r="D42" s="59" t="n">
        <v>341</v>
      </c>
      <c r="E42" s="59" t="n">
        <v>288</v>
      </c>
      <c r="F42" s="68" t="n">
        <f aca="false">IF(E42="","",D42-E42)</f>
        <v>53</v>
      </c>
      <c r="G42" s="59" t="n">
        <v>545</v>
      </c>
      <c r="H42" s="59" t="n">
        <v>454</v>
      </c>
      <c r="I42" s="68" t="n">
        <f aca="false">IF(H42="","",G42-H42)</f>
        <v>91</v>
      </c>
      <c r="J42" s="40" t="n">
        <f aca="false">IF(OR(D42="",D42+G42=0),"",D42/(D42+G42))</f>
        <v>0.384875846501129</v>
      </c>
      <c r="K42" s="40" t="n">
        <f aca="false">IF(E42="","",E42/(E42+H42))</f>
        <v>0.388140161725067</v>
      </c>
      <c r="L42" s="69" t="n">
        <f aca="false">IF(OR(K42="",J42=""),"",(J42-K42)*100)</f>
        <v>-0.326431522393872</v>
      </c>
      <c r="M42" s="36" t="n">
        <v>1.85843057324553</v>
      </c>
      <c r="N42" s="36" t="n">
        <v>1.05317139657435</v>
      </c>
      <c r="O42" s="36" t="n">
        <f aca="false">SQRT(M42^2+N42^2)</f>
        <v>2.13610256919842</v>
      </c>
      <c r="P42" s="40" t="n">
        <f aca="false">IF(J42="","",MAX(0,J42-1.96*O42/100))</f>
        <v>0.34300823614484</v>
      </c>
      <c r="Q42" s="40" t="n">
        <f aca="false">IF(J42="","",MIN(1,J42+1.96*O42/100))</f>
        <v>0.426743456857418</v>
      </c>
      <c r="R42" s="32" t="str">
        <f aca="false">IF(L42="","",IF(ABS(L42)&lt;=O42,"Yes","No"))</f>
        <v>Yes</v>
      </c>
      <c r="S42" s="32" t="str">
        <f aca="false">IF(L42="","",IF(ABS(L42)&lt;=1.96*O42,"Yes","No"))</f>
        <v>Yes</v>
      </c>
      <c r="T42" s="59" t="n">
        <f aca="false">IF(D42="","",ROUND(SQRT(((D42+G42)*O42/100)^2+(J42*(D42+G42)*0.07132)^2),0))</f>
        <v>31</v>
      </c>
      <c r="U42" s="32" t="s">
        <v>786</v>
      </c>
    </row>
    <row r="43" customFormat="false" ht="15" hidden="false" customHeight="false" outlineLevel="0" collapsed="false">
      <c r="A43" s="32" t="s">
        <v>159</v>
      </c>
      <c r="B43" s="32" t="s">
        <v>217</v>
      </c>
      <c r="C43" s="32" t="s">
        <v>218</v>
      </c>
      <c r="D43" s="59" t="n">
        <v>170</v>
      </c>
      <c r="E43" s="59" t="n">
        <v>161</v>
      </c>
      <c r="F43" s="68" t="n">
        <f aca="false">IF(E43="","",D43-E43)</f>
        <v>9</v>
      </c>
      <c r="G43" s="59" t="n">
        <v>122</v>
      </c>
      <c r="H43" s="59" t="n">
        <v>120</v>
      </c>
      <c r="I43" s="68" t="n">
        <f aca="false">IF(H43="","",G43-H43)</f>
        <v>2</v>
      </c>
      <c r="J43" s="40" t="n">
        <f aca="false">IF(OR(D43="",D43+G43=0),"",D43/(D43+G43))</f>
        <v>0.582191780821918</v>
      </c>
      <c r="K43" s="40" t="n">
        <f aca="false">IF(E43="","",E43/(E43+H43))</f>
        <v>0.572953736654804</v>
      </c>
      <c r="L43" s="69" t="n">
        <f aca="false">IF(OR(K43="",J43=""),"",(J43-K43)*100)</f>
        <v>0.923804416711349</v>
      </c>
      <c r="M43" s="36" t="n">
        <v>3.43103056950867</v>
      </c>
      <c r="N43" s="36" t="n">
        <v>1.05317139657435</v>
      </c>
      <c r="O43" s="36" t="n">
        <f aca="false">SQRT(M43^2+N43^2)</f>
        <v>3.58903061556534</v>
      </c>
      <c r="P43" s="40" t="n">
        <f aca="false">IF(J43="","",MAX(0,J43-1.96*O43/100))</f>
        <v>0.511846780756837</v>
      </c>
      <c r="Q43" s="40" t="n">
        <f aca="false">IF(J43="","",MIN(1,J43+1.96*O43/100))</f>
        <v>0.652536780886999</v>
      </c>
      <c r="R43" s="32" t="str">
        <f aca="false">IF(L43="","",IF(ABS(L43)&lt;=O43,"Yes","No"))</f>
        <v>Yes</v>
      </c>
      <c r="S43" s="32" t="str">
        <f aca="false">IF(L43="","",IF(ABS(L43)&lt;=1.96*O43,"Yes","No"))</f>
        <v>Yes</v>
      </c>
      <c r="T43" s="59" t="n">
        <f aca="false">IF(D43="","",ROUND(SQRT(((D43+G43)*O43/100)^2+(J43*(D43+G43)*0.13015)^2),0))</f>
        <v>24</v>
      </c>
      <c r="U43" s="32" t="s">
        <v>786</v>
      </c>
    </row>
    <row r="44" customFormat="false" ht="15" hidden="false" customHeight="false" outlineLevel="0" collapsed="false">
      <c r="A44" s="32" t="s">
        <v>159</v>
      </c>
      <c r="B44" s="32" t="s">
        <v>217</v>
      </c>
      <c r="C44" s="32" t="s">
        <v>219</v>
      </c>
      <c r="D44" s="59" t="n">
        <v>175</v>
      </c>
      <c r="E44" s="59" t="n">
        <v>169</v>
      </c>
      <c r="F44" s="68" t="n">
        <f aca="false">IF(E44="","",D44-E44)</f>
        <v>6</v>
      </c>
      <c r="G44" s="59" t="n">
        <v>146</v>
      </c>
      <c r="H44" s="59" t="n">
        <v>132</v>
      </c>
      <c r="I44" s="68" t="n">
        <f aca="false">IF(H44="","",G44-H44)</f>
        <v>14</v>
      </c>
      <c r="J44" s="40" t="n">
        <f aca="false">IF(OR(D44="",D44+G44=0),"",D44/(D44+G44))</f>
        <v>0.545171339563863</v>
      </c>
      <c r="K44" s="40" t="n">
        <f aca="false">IF(E44="","",E44/(E44+H44))</f>
        <v>0.561461794019934</v>
      </c>
      <c r="L44" s="69" t="n">
        <f aca="false">IF(OR(K44="",J44=""),"",(J44-K44)*100)</f>
        <v>-1.62904544560707</v>
      </c>
      <c r="M44" s="36" t="n">
        <v>3.43103056950867</v>
      </c>
      <c r="N44" s="36" t="n">
        <v>1.05317139657435</v>
      </c>
      <c r="O44" s="36" t="n">
        <f aca="false">SQRT(M44^2+N44^2)</f>
        <v>3.58903061556534</v>
      </c>
      <c r="P44" s="40" t="n">
        <f aca="false">IF(J44="","",MAX(0,J44-1.96*O44/100))</f>
        <v>0.474826339498782</v>
      </c>
      <c r="Q44" s="40" t="n">
        <f aca="false">IF(J44="","",MIN(1,J44+1.96*O44/100))</f>
        <v>0.615516339628944</v>
      </c>
      <c r="R44" s="32" t="str">
        <f aca="false">IF(L44="","",IF(ABS(L44)&lt;=O44,"Yes","No"))</f>
        <v>Yes</v>
      </c>
      <c r="S44" s="32" t="str">
        <f aca="false">IF(L44="","",IF(ABS(L44)&lt;=1.96*O44,"Yes","No"))</f>
        <v>Yes</v>
      </c>
      <c r="T44" s="59" t="n">
        <f aca="false">IF(D44="","",ROUND(SQRT(((D44+G44)*O44/100)^2+(J44*(D44+G44)*0.13015)^2),0))</f>
        <v>26</v>
      </c>
      <c r="U44" s="32" t="s">
        <v>786</v>
      </c>
    </row>
    <row r="45" customFormat="false" ht="15" hidden="false" customHeight="false" outlineLevel="0" collapsed="false">
      <c r="A45" s="32" t="s">
        <v>159</v>
      </c>
      <c r="B45" s="32" t="s">
        <v>217</v>
      </c>
      <c r="C45" s="32" t="s">
        <v>220</v>
      </c>
      <c r="D45" s="59" t="n">
        <v>94</v>
      </c>
      <c r="E45" s="59" t="n">
        <v>85</v>
      </c>
      <c r="F45" s="68" t="n">
        <f aca="false">IF(E45="","",D45-E45)</f>
        <v>9</v>
      </c>
      <c r="G45" s="59" t="n">
        <v>145</v>
      </c>
      <c r="H45" s="59" t="n">
        <v>147</v>
      </c>
      <c r="I45" s="68" t="n">
        <f aca="false">IF(H45="","",G45-H45)</f>
        <v>-2</v>
      </c>
      <c r="J45" s="40" t="n">
        <f aca="false">IF(OR(D45="",D45+G45=0),"",D45/(D45+G45))</f>
        <v>0.393305439330544</v>
      </c>
      <c r="K45" s="40" t="n">
        <f aca="false">IF(E45="","",E45/(E45+H45))</f>
        <v>0.366379310344828</v>
      </c>
      <c r="L45" s="69" t="n">
        <f aca="false">IF(OR(K45="",J45=""),"",(J45-K45)*100)</f>
        <v>2.69261289857164</v>
      </c>
      <c r="M45" s="36" t="n">
        <v>3.43103056950867</v>
      </c>
      <c r="N45" s="36" t="n">
        <v>1.05317139657435</v>
      </c>
      <c r="O45" s="36" t="n">
        <f aca="false">SQRT(M45^2+N45^2)</f>
        <v>3.58903061556534</v>
      </c>
      <c r="P45" s="40" t="n">
        <f aca="false">IF(J45="","",MAX(0,J45-1.96*O45/100))</f>
        <v>0.322960439265463</v>
      </c>
      <c r="Q45" s="40" t="n">
        <f aca="false">IF(J45="","",MIN(1,J45+1.96*O45/100))</f>
        <v>0.463650439395625</v>
      </c>
      <c r="R45" s="32" t="str">
        <f aca="false">IF(L45="","",IF(ABS(L45)&lt;=O45,"Yes","No"))</f>
        <v>Yes</v>
      </c>
      <c r="S45" s="32" t="str">
        <f aca="false">IF(L45="","",IF(ABS(L45)&lt;=1.96*O45,"Yes","No"))</f>
        <v>Yes</v>
      </c>
      <c r="T45" s="59" t="n">
        <f aca="false">IF(D45="","",ROUND(SQRT(((D45+G45)*O45/100)^2+(J45*(D45+G45)*0.13015)^2),0))</f>
        <v>15</v>
      </c>
      <c r="U45" s="32" t="s">
        <v>786</v>
      </c>
    </row>
    <row r="46" customFormat="false" ht="15" hidden="false" customHeight="false" outlineLevel="0" collapsed="false">
      <c r="A46" s="32" t="s">
        <v>159</v>
      </c>
      <c r="B46" s="32" t="s">
        <v>217</v>
      </c>
      <c r="C46" s="32" t="s">
        <v>221</v>
      </c>
      <c r="D46" s="59" t="n">
        <v>168</v>
      </c>
      <c r="E46" s="59" t="n">
        <v>159</v>
      </c>
      <c r="F46" s="68" t="n">
        <f aca="false">IF(E46="","",D46-E46)</f>
        <v>9</v>
      </c>
      <c r="G46" s="59" t="n">
        <v>206</v>
      </c>
      <c r="H46" s="59" t="n">
        <v>163</v>
      </c>
      <c r="I46" s="68" t="n">
        <f aca="false">IF(H46="","",G46-H46)</f>
        <v>43</v>
      </c>
      <c r="J46" s="40" t="n">
        <f aca="false">IF(OR(D46="",D46+G46=0),"",D46/(D46+G46))</f>
        <v>0.449197860962567</v>
      </c>
      <c r="K46" s="40" t="n">
        <f aca="false">IF(E46="","",E46/(E46+H46))</f>
        <v>0.493788819875776</v>
      </c>
      <c r="L46" s="69" t="n">
        <f aca="false">IF(OR(K46="",J46=""),"",(J46-K46)*100)</f>
        <v>-4.45909589132095</v>
      </c>
      <c r="M46" s="36" t="n">
        <v>3.43103056950867</v>
      </c>
      <c r="N46" s="36" t="n">
        <v>1.05317139657435</v>
      </c>
      <c r="O46" s="36" t="n">
        <f aca="false">SQRT(M46^2+N46^2)</f>
        <v>3.58903061556534</v>
      </c>
      <c r="P46" s="40" t="n">
        <f aca="false">IF(J46="","",MAX(0,J46-1.96*O46/100))</f>
        <v>0.378852860897486</v>
      </c>
      <c r="Q46" s="40" t="n">
        <f aca="false">IF(J46="","",MIN(1,J46+1.96*O46/100))</f>
        <v>0.519542861027648</v>
      </c>
      <c r="R46" s="32" t="str">
        <f aca="false">IF(L46="","",IF(ABS(L46)&lt;=O46,"Yes","No"))</f>
        <v>No</v>
      </c>
      <c r="S46" s="32" t="str">
        <f aca="false">IF(L46="","",IF(ABS(L46)&lt;=1.96*O46,"Yes","No"))</f>
        <v>Yes</v>
      </c>
      <c r="T46" s="59" t="n">
        <f aca="false">IF(D46="","",ROUND(SQRT(((D46+G46)*O46/100)^2+(J46*(D46+G46)*0.13015)^2),0))</f>
        <v>26</v>
      </c>
      <c r="U46" s="32" t="s">
        <v>786</v>
      </c>
    </row>
    <row r="47" customFormat="false" ht="15" hidden="false" customHeight="false" outlineLevel="0" collapsed="false">
      <c r="A47" s="32" t="s">
        <v>159</v>
      </c>
      <c r="B47" s="32" t="s">
        <v>222</v>
      </c>
      <c r="C47" s="32" t="s">
        <v>223</v>
      </c>
      <c r="D47" s="59" t="n">
        <v>224</v>
      </c>
      <c r="E47" s="59" t="n">
        <v>198</v>
      </c>
      <c r="F47" s="68" t="n">
        <f aca="false">IF(E47="","",D47-E47)</f>
        <v>26</v>
      </c>
      <c r="G47" s="59" t="n">
        <v>433</v>
      </c>
      <c r="H47" s="59" t="n">
        <v>374</v>
      </c>
      <c r="I47" s="68" t="n">
        <f aca="false">IF(H47="","",G47-H47)</f>
        <v>59</v>
      </c>
      <c r="J47" s="40" t="n">
        <f aca="false">IF(OR(D47="",D47+G47=0),"",D47/(D47+G47))</f>
        <v>0.340943683409437</v>
      </c>
      <c r="K47" s="40" t="n">
        <f aca="false">IF(E47="","",E47/(E47+H47))</f>
        <v>0.346153846153846</v>
      </c>
      <c r="L47" s="69" t="n">
        <f aca="false">IF(OR(K47="",J47=""),"",(J47-K47)*100)</f>
        <v>-0.521016274440933</v>
      </c>
      <c r="M47" s="36" t="n">
        <v>2.23025841536431</v>
      </c>
      <c r="N47" s="36" t="n">
        <v>1.05317139657435</v>
      </c>
      <c r="O47" s="36" t="n">
        <f aca="false">SQRT(M47^2+N47^2)</f>
        <v>2.4664189810058</v>
      </c>
      <c r="P47" s="40" t="n">
        <f aca="false">IF(J47="","",MAX(0,J47-1.96*O47/100))</f>
        <v>0.292601871381723</v>
      </c>
      <c r="Q47" s="40" t="n">
        <f aca="false">IF(J47="","",MIN(1,J47+1.96*O47/100))</f>
        <v>0.38928549543715</v>
      </c>
      <c r="R47" s="32" t="str">
        <f aca="false">IF(L47="","",IF(ABS(L47)&lt;=O47,"Yes","No"))</f>
        <v>Yes</v>
      </c>
      <c r="S47" s="32" t="str">
        <f aca="false">IF(L47="","",IF(ABS(L47)&lt;=1.96*O47,"Yes","No"))</f>
        <v>Yes</v>
      </c>
      <c r="T47" s="59" t="n">
        <f aca="false">IF(D47="","",ROUND(SQRT(((D47+G47)*O47/100)^2+(J47*(D47+G47)*0.08382)^2),0))</f>
        <v>25</v>
      </c>
      <c r="U47" s="32" t="s">
        <v>786</v>
      </c>
    </row>
    <row r="48" customFormat="false" ht="15" hidden="false" customHeight="false" outlineLevel="0" collapsed="false">
      <c r="A48" s="32" t="s">
        <v>159</v>
      </c>
      <c r="B48" s="32" t="s">
        <v>222</v>
      </c>
      <c r="C48" s="32" t="s">
        <v>224</v>
      </c>
      <c r="D48" s="59" t="n">
        <v>227</v>
      </c>
      <c r="E48" s="59" t="n">
        <v>217</v>
      </c>
      <c r="F48" s="68" t="n">
        <f aca="false">IF(E48="","",D48-E48)</f>
        <v>10</v>
      </c>
      <c r="G48" s="59" t="n">
        <v>488</v>
      </c>
      <c r="H48" s="59" t="n">
        <v>393</v>
      </c>
      <c r="I48" s="68" t="n">
        <f aca="false">IF(H48="","",G48-H48)</f>
        <v>95</v>
      </c>
      <c r="J48" s="40" t="n">
        <f aca="false">IF(OR(D48="",D48+G48=0),"",D48/(D48+G48))</f>
        <v>0.317482517482518</v>
      </c>
      <c r="K48" s="40" t="n">
        <f aca="false">IF(E48="","",E48/(E48+H48))</f>
        <v>0.355737704918033</v>
      </c>
      <c r="L48" s="69" t="n">
        <f aca="false">IF(OR(K48="",J48=""),"",(J48-K48)*100)</f>
        <v>-3.82551874355153</v>
      </c>
      <c r="M48" s="36" t="n">
        <v>2.23025841536431</v>
      </c>
      <c r="N48" s="36" t="n">
        <v>1.05317139657435</v>
      </c>
      <c r="O48" s="36" t="n">
        <f aca="false">SQRT(M48^2+N48^2)</f>
        <v>2.4664189810058</v>
      </c>
      <c r="P48" s="40" t="n">
        <f aca="false">IF(J48="","",MAX(0,J48-1.96*O48/100))</f>
        <v>0.269140705454804</v>
      </c>
      <c r="Q48" s="40" t="n">
        <f aca="false">IF(J48="","",MIN(1,J48+1.96*O48/100))</f>
        <v>0.365824329510231</v>
      </c>
      <c r="R48" s="32" t="str">
        <f aca="false">IF(L48="","",IF(ABS(L48)&lt;=O48,"Yes","No"))</f>
        <v>No</v>
      </c>
      <c r="S48" s="32" t="str">
        <f aca="false">IF(L48="","",IF(ABS(L48)&lt;=1.96*O48,"Yes","No"))</f>
        <v>Yes</v>
      </c>
      <c r="T48" s="59" t="n">
        <f aca="false">IF(D48="","",ROUND(SQRT(((D48+G48)*O48/100)^2+(J48*(D48+G48)*0.08382)^2),0))</f>
        <v>26</v>
      </c>
      <c r="U48" s="32" t="s">
        <v>786</v>
      </c>
    </row>
    <row r="49" customFormat="false" ht="15" hidden="false" customHeight="false" outlineLevel="0" collapsed="false">
      <c r="A49" s="32" t="s">
        <v>159</v>
      </c>
      <c r="B49" s="32" t="s">
        <v>222</v>
      </c>
      <c r="C49" s="32" t="s">
        <v>225</v>
      </c>
      <c r="D49" s="59" t="n">
        <v>208</v>
      </c>
      <c r="E49" s="59" t="n">
        <v>198</v>
      </c>
      <c r="F49" s="68" t="n">
        <f aca="false">IF(E49="","",D49-E49)</f>
        <v>10</v>
      </c>
      <c r="G49" s="59" t="n">
        <v>439</v>
      </c>
      <c r="H49" s="59" t="n">
        <v>369</v>
      </c>
      <c r="I49" s="68" t="n">
        <f aca="false">IF(H49="","",G49-H49)</f>
        <v>70</v>
      </c>
      <c r="J49" s="40" t="n">
        <f aca="false">IF(OR(D49="",D49+G49=0),"",D49/(D49+G49))</f>
        <v>0.321483771251932</v>
      </c>
      <c r="K49" s="40" t="n">
        <f aca="false">IF(E49="","",E49/(E49+H49))</f>
        <v>0.349206349206349</v>
      </c>
      <c r="L49" s="69" t="n">
        <f aca="false">IF(OR(K49="",J49=""),"",(J49-K49)*100)</f>
        <v>-2.77225779544172</v>
      </c>
      <c r="M49" s="36" t="n">
        <v>2.23025841536431</v>
      </c>
      <c r="N49" s="36" t="n">
        <v>1.05317139657435</v>
      </c>
      <c r="O49" s="36" t="n">
        <f aca="false">SQRT(M49^2+N49^2)</f>
        <v>2.4664189810058</v>
      </c>
      <c r="P49" s="40" t="n">
        <f aca="false">IF(J49="","",MAX(0,J49-1.96*O49/100))</f>
        <v>0.273141959224218</v>
      </c>
      <c r="Q49" s="40" t="n">
        <f aca="false">IF(J49="","",MIN(1,J49+1.96*O49/100))</f>
        <v>0.369825583279646</v>
      </c>
      <c r="R49" s="32" t="str">
        <f aca="false">IF(L49="","",IF(ABS(L49)&lt;=O49,"Yes","No"))</f>
        <v>No</v>
      </c>
      <c r="S49" s="32" t="str">
        <f aca="false">IF(L49="","",IF(ABS(L49)&lt;=1.96*O49,"Yes","No"))</f>
        <v>Yes</v>
      </c>
      <c r="T49" s="59" t="n">
        <f aca="false">IF(D49="","",ROUND(SQRT(((D49+G49)*O49/100)^2+(J49*(D49+G49)*0.08382)^2),0))</f>
        <v>24</v>
      </c>
      <c r="U49" s="32" t="s">
        <v>786</v>
      </c>
    </row>
    <row r="50" customFormat="false" ht="15" hidden="false" customHeight="false" outlineLevel="0" collapsed="false">
      <c r="A50" s="32" t="s">
        <v>159</v>
      </c>
      <c r="B50" s="32" t="s">
        <v>226</v>
      </c>
      <c r="C50" s="32" t="s">
        <v>227</v>
      </c>
      <c r="D50" s="59" t="n">
        <v>203</v>
      </c>
      <c r="E50" s="59" t="n">
        <v>183</v>
      </c>
      <c r="F50" s="68" t="n">
        <f aca="false">IF(E50="","",D50-E50)</f>
        <v>20</v>
      </c>
      <c r="G50" s="59" t="n">
        <v>397</v>
      </c>
      <c r="H50" s="59" t="n">
        <v>377</v>
      </c>
      <c r="I50" s="68" t="n">
        <f aca="false">IF(H50="","",G50-H50)</f>
        <v>20</v>
      </c>
      <c r="J50" s="40" t="n">
        <f aca="false">IF(OR(D50="",D50+G50=0),"",D50/(D50+G50))</f>
        <v>0.338333333333333</v>
      </c>
      <c r="K50" s="40" t="n">
        <f aca="false">IF(E50="","",E50/(E50+H50))</f>
        <v>0.326785714285714</v>
      </c>
      <c r="L50" s="69" t="n">
        <f aca="false">IF(OR(K50="",J50=""),"",(J50-K50)*100)</f>
        <v>1.1547619047619</v>
      </c>
      <c r="M50" s="36" t="n">
        <v>2.23025841536431</v>
      </c>
      <c r="N50" s="36" t="n">
        <v>1.05317139657435</v>
      </c>
      <c r="O50" s="36" t="n">
        <f aca="false">SQRT(M50^2+N50^2)</f>
        <v>2.4664189810058</v>
      </c>
      <c r="P50" s="40" t="n">
        <f aca="false">IF(J50="","",MAX(0,J50-1.96*O50/100))</f>
        <v>0.28999152130562</v>
      </c>
      <c r="Q50" s="40" t="n">
        <f aca="false">IF(J50="","",MIN(1,J50+1.96*O50/100))</f>
        <v>0.386675145361047</v>
      </c>
      <c r="R50" s="32" t="str">
        <f aca="false">IF(L50="","",IF(ABS(L50)&lt;=O50,"Yes","No"))</f>
        <v>Yes</v>
      </c>
      <c r="S50" s="32" t="str">
        <f aca="false">IF(L50="","",IF(ABS(L50)&lt;=1.96*O50,"Yes","No"))</f>
        <v>Yes</v>
      </c>
      <c r="T50" s="59" t="n">
        <f aca="false">IF(D50="","",ROUND(SQRT(((D50+G50)*O50/100)^2+(J50*(D50+G50)*0.08382)^2),0))</f>
        <v>23</v>
      </c>
      <c r="U50" s="32" t="s">
        <v>786</v>
      </c>
    </row>
    <row r="51" customFormat="false" ht="15" hidden="false" customHeight="false" outlineLevel="0" collapsed="false">
      <c r="A51" s="32" t="s">
        <v>159</v>
      </c>
      <c r="B51" s="32" t="s">
        <v>226</v>
      </c>
      <c r="C51" s="32" t="s">
        <v>228</v>
      </c>
      <c r="D51" s="59" t="n">
        <v>97</v>
      </c>
      <c r="E51" s="59" t="n">
        <v>90</v>
      </c>
      <c r="F51" s="68" t="n">
        <f aca="false">IF(E51="","",D51-E51)</f>
        <v>7</v>
      </c>
      <c r="G51" s="59" t="n">
        <v>201</v>
      </c>
      <c r="H51" s="59" t="n">
        <v>197</v>
      </c>
      <c r="I51" s="68" t="n">
        <f aca="false">IF(H51="","",G51-H51)</f>
        <v>4</v>
      </c>
      <c r="J51" s="40" t="n">
        <f aca="false">IF(OR(D51="",D51+G51=0),"",D51/(D51+G51))</f>
        <v>0.325503355704698</v>
      </c>
      <c r="K51" s="40" t="n">
        <f aca="false">IF(E51="","",E51/(E51+H51))</f>
        <v>0.313588850174216</v>
      </c>
      <c r="L51" s="69" t="n">
        <f aca="false">IF(OR(K51="",J51=""),"",(J51-K51)*100)</f>
        <v>1.1914505530482</v>
      </c>
      <c r="M51" s="36" t="n">
        <v>3.43103056950867</v>
      </c>
      <c r="N51" s="36" t="n">
        <v>1.05317139657435</v>
      </c>
      <c r="O51" s="36" t="n">
        <f aca="false">SQRT(M51^2+N51^2)</f>
        <v>3.58903061556534</v>
      </c>
      <c r="P51" s="40" t="n">
        <f aca="false">IF(J51="","",MAX(0,J51-1.96*O51/100))</f>
        <v>0.255158355639617</v>
      </c>
      <c r="Q51" s="40" t="n">
        <f aca="false">IF(J51="","",MIN(1,J51+1.96*O51/100))</f>
        <v>0.395848355769779</v>
      </c>
      <c r="R51" s="32" t="str">
        <f aca="false">IF(L51="","",IF(ABS(L51)&lt;=O51,"Yes","No"))</f>
        <v>Yes</v>
      </c>
      <c r="S51" s="32" t="str">
        <f aca="false">IF(L51="","",IF(ABS(L51)&lt;=1.96*O51,"Yes","No"))</f>
        <v>Yes</v>
      </c>
      <c r="T51" s="59" t="n">
        <f aca="false">IF(D51="","",ROUND(SQRT(((D51+G51)*O51/100)^2+(J51*(D51+G51)*0.13015)^2),0))</f>
        <v>17</v>
      </c>
      <c r="U51" s="32" t="s">
        <v>786</v>
      </c>
    </row>
    <row r="52" customFormat="false" ht="15" hidden="false" customHeight="false" outlineLevel="0" collapsed="false">
      <c r="A52" s="32" t="s">
        <v>159</v>
      </c>
      <c r="B52" s="32" t="s">
        <v>229</v>
      </c>
      <c r="C52" s="32" t="s">
        <v>229</v>
      </c>
      <c r="D52" s="59" t="n">
        <v>51</v>
      </c>
      <c r="E52" s="59" t="n">
        <v>50</v>
      </c>
      <c r="F52" s="68" t="n">
        <f aca="false">IF(E52="","",D52-E52)</f>
        <v>1</v>
      </c>
      <c r="G52" s="59" t="n">
        <v>55</v>
      </c>
      <c r="H52" s="59" t="n">
        <v>48</v>
      </c>
      <c r="I52" s="68" t="n">
        <f aca="false">IF(H52="","",G52-H52)</f>
        <v>7</v>
      </c>
      <c r="J52" s="40" t="n">
        <f aca="false">IF(OR(D52="",D52+G52=0),"",D52/(D52+G52))</f>
        <v>0.481132075471698</v>
      </c>
      <c r="K52" s="40" t="n">
        <f aca="false">IF(E52="","",E52/(E52+H52))</f>
        <v>0.510204081632653</v>
      </c>
      <c r="L52" s="69" t="n">
        <f aca="false">IF(OR(K52="",J52=""),"",(J52-K52)*100)</f>
        <v>-2.9072006160955</v>
      </c>
      <c r="M52" s="36" t="n">
        <v>3.43103056950867</v>
      </c>
      <c r="N52" s="36" t="n">
        <v>1.05317139657435</v>
      </c>
      <c r="O52" s="36" t="n">
        <f aca="false">SQRT(M52^2+N52^2)</f>
        <v>3.58903061556534</v>
      </c>
      <c r="P52" s="40" t="n">
        <f aca="false">IF(J52="","",MAX(0,J52-1.96*O52/100))</f>
        <v>0.410787075406617</v>
      </c>
      <c r="Q52" s="40" t="n">
        <f aca="false">IF(J52="","",MIN(1,J52+1.96*O52/100))</f>
        <v>0.551477075536779</v>
      </c>
      <c r="R52" s="32" t="str">
        <f aca="false">IF(L52="","",IF(ABS(L52)&lt;=O52,"Yes","No"))</f>
        <v>Yes</v>
      </c>
      <c r="S52" s="32" t="str">
        <f aca="false">IF(L52="","",IF(ABS(L52)&lt;=1.96*O52,"Yes","No"))</f>
        <v>Yes</v>
      </c>
      <c r="T52" s="59" t="n">
        <f aca="false">IF(D52="","",ROUND(SQRT(((D52+G52)*O52/100)^2+(J52*(D52+G52)*0.13015)^2),0))</f>
        <v>8</v>
      </c>
      <c r="U52" s="32" t="s">
        <v>786</v>
      </c>
    </row>
    <row r="53" customFormat="false" ht="15" hidden="false" customHeight="false" outlineLevel="0" collapsed="false">
      <c r="A53" s="32" t="s">
        <v>230</v>
      </c>
      <c r="B53" s="32" t="s">
        <v>231</v>
      </c>
      <c r="C53" s="32" t="s">
        <v>231</v>
      </c>
      <c r="D53" s="59" t="n">
        <v>489</v>
      </c>
      <c r="E53" s="59" t="n">
        <v>454</v>
      </c>
      <c r="F53" s="68" t="n">
        <f aca="false">IF(E53="","",D53-E53)</f>
        <v>35</v>
      </c>
      <c r="G53" s="59" t="n">
        <v>451</v>
      </c>
      <c r="H53" s="59" t="n">
        <v>406</v>
      </c>
      <c r="I53" s="68" t="n">
        <f aca="false">IF(H53="","",G53-H53)</f>
        <v>45</v>
      </c>
      <c r="J53" s="40" t="n">
        <f aca="false">IF(OR(D53="",D53+G53=0),"",D53/(D53+G53))</f>
        <v>0.520212765957447</v>
      </c>
      <c r="K53" s="40" t="n">
        <f aca="false">IF(E53="","",E53/(E53+H53))</f>
        <v>0.527906976744186</v>
      </c>
      <c r="L53" s="69" t="n">
        <f aca="false">IF(OR(K53="",J53=""),"",(J53-K53)*100)</f>
        <v>-0.769421078673926</v>
      </c>
      <c r="M53" s="36" t="n">
        <v>1.85843057324553</v>
      </c>
      <c r="N53" s="36" t="n">
        <v>1.05317139657435</v>
      </c>
      <c r="O53" s="36" t="n">
        <f aca="false">SQRT(M53^2+N53^2)</f>
        <v>2.13610256919842</v>
      </c>
      <c r="P53" s="40" t="n">
        <f aca="false">IF(J53="","",MAX(0,J53-1.96*O53/100))</f>
        <v>0.478345155601158</v>
      </c>
      <c r="Q53" s="40" t="n">
        <f aca="false">IF(J53="","",MIN(1,J53+1.96*O53/100))</f>
        <v>0.562080376313736</v>
      </c>
      <c r="R53" s="32" t="str">
        <f aca="false">IF(L53="","",IF(ABS(L53)&lt;=O53,"Yes","No"))</f>
        <v>Yes</v>
      </c>
      <c r="S53" s="32" t="str">
        <f aca="false">IF(L53="","",IF(ABS(L53)&lt;=1.96*O53,"Yes","No"))</f>
        <v>Yes</v>
      </c>
      <c r="T53" s="59" t="n">
        <f aca="false">IF(D53="","",ROUND(SQRT(((D53+G53)*O53/100)^2+(J53*(D53+G53)*0.07132)^2),0))</f>
        <v>40</v>
      </c>
      <c r="U53" s="32"/>
    </row>
    <row r="54" customFormat="false" ht="15" hidden="false" customHeight="false" outlineLevel="0" collapsed="false">
      <c r="A54" s="32" t="s">
        <v>230</v>
      </c>
      <c r="B54" s="32" t="s">
        <v>232</v>
      </c>
      <c r="C54" s="32" t="s">
        <v>233</v>
      </c>
      <c r="D54" s="59" t="n">
        <v>252</v>
      </c>
      <c r="E54" s="59" t="n">
        <v>342</v>
      </c>
      <c r="F54" s="68" t="n">
        <f aca="false">IF(E54="","",D54-E54)</f>
        <v>-90</v>
      </c>
      <c r="G54" s="59" t="n">
        <v>74</v>
      </c>
      <c r="H54" s="59" t="n">
        <v>49</v>
      </c>
      <c r="I54" s="68" t="n">
        <f aca="false">IF(H54="","",G54-H54)</f>
        <v>25</v>
      </c>
      <c r="J54" s="40" t="n">
        <f aca="false">IF(OR(D54="",D54+G54=0),"",D54/(D54+G54))</f>
        <v>0.773006134969325</v>
      </c>
      <c r="K54" s="40" t="n">
        <f aca="false">IF(E54="","",E54/(E54+H54))</f>
        <v>0.874680306905371</v>
      </c>
      <c r="L54" s="69" t="n">
        <f aca="false">IF(OR(K54="",J54=""),"",(J54-K54)*100)</f>
        <v>-10.1674171936046</v>
      </c>
      <c r="M54" s="36" t="n">
        <v>3.43103056950867</v>
      </c>
      <c r="N54" s="36" t="n">
        <v>1.05317139657435</v>
      </c>
      <c r="O54" s="36" t="n">
        <f aca="false">SQRT(M54^2+N54^2)</f>
        <v>3.58903061556534</v>
      </c>
      <c r="P54" s="40" t="n">
        <f aca="false">IF(J54="","",MAX(0,J54-1.96*O54/100))</f>
        <v>0.702661134904244</v>
      </c>
      <c r="Q54" s="40" t="n">
        <f aca="false">IF(J54="","",MIN(1,J54+1.96*O54/100))</f>
        <v>0.843351135034406</v>
      </c>
      <c r="R54" s="32" t="str">
        <f aca="false">IF(L54="","",IF(ABS(L54)&lt;=O54,"Yes","No"))</f>
        <v>No</v>
      </c>
      <c r="S54" s="32" t="str">
        <f aca="false">IF(L54="","",IF(ABS(L54)&lt;=1.96*O54,"Yes","No"))</f>
        <v>No</v>
      </c>
      <c r="T54" s="59" t="n">
        <f aca="false">IF(D54="","",ROUND(SQRT(((D54+G54)*O54/100)^2+(J54*(D54+G54)*0.13015)^2),0))</f>
        <v>35</v>
      </c>
      <c r="U54" s="32"/>
    </row>
    <row r="55" customFormat="false" ht="15" hidden="false" customHeight="false" outlineLevel="0" collapsed="false">
      <c r="A55" s="32" t="s">
        <v>230</v>
      </c>
      <c r="B55" s="32" t="s">
        <v>232</v>
      </c>
      <c r="C55" s="32" t="s">
        <v>234</v>
      </c>
      <c r="D55" s="59" t="n">
        <v>173</v>
      </c>
      <c r="E55" s="59" t="n">
        <v>252</v>
      </c>
      <c r="F55" s="68" t="n">
        <f aca="false">IF(E55="","",D55-E55)</f>
        <v>-79</v>
      </c>
      <c r="G55" s="59" t="n">
        <v>51</v>
      </c>
      <c r="H55" s="59" t="n">
        <v>67</v>
      </c>
      <c r="I55" s="68" t="n">
        <f aca="false">IF(H55="","",G55-H55)</f>
        <v>-16</v>
      </c>
      <c r="J55" s="40" t="n">
        <f aca="false">IF(OR(D55="",D55+G55=0),"",D55/(D55+G55))</f>
        <v>0.772321428571429</v>
      </c>
      <c r="K55" s="40" t="n">
        <f aca="false">IF(E55="","",E55/(E55+H55))</f>
        <v>0.789968652037618</v>
      </c>
      <c r="L55" s="69" t="n">
        <f aca="false">IF(OR(K55="",J55=""),"",(J55-K55)*100)</f>
        <v>-1.7647223466189</v>
      </c>
      <c r="M55" s="36" t="n">
        <v>3.43103056950867</v>
      </c>
      <c r="N55" s="36" t="n">
        <v>1.05317139657435</v>
      </c>
      <c r="O55" s="36" t="n">
        <f aca="false">SQRT(M55^2+N55^2)</f>
        <v>3.58903061556534</v>
      </c>
      <c r="P55" s="40" t="n">
        <f aca="false">IF(J55="","",MAX(0,J55-1.96*O55/100))</f>
        <v>0.701976428506348</v>
      </c>
      <c r="Q55" s="40" t="n">
        <f aca="false">IF(J55="","",MIN(1,J55+1.96*O55/100))</f>
        <v>0.842666428636509</v>
      </c>
      <c r="R55" s="32" t="str">
        <f aca="false">IF(L55="","",IF(ABS(L55)&lt;=O55,"Yes","No"))</f>
        <v>Yes</v>
      </c>
      <c r="S55" s="32" t="str">
        <f aca="false">IF(L55="","",IF(ABS(L55)&lt;=1.96*O55,"Yes","No"))</f>
        <v>Yes</v>
      </c>
      <c r="T55" s="59" t="n">
        <f aca="false">IF(D55="","",ROUND(SQRT(((D55+G55)*O55/100)^2+(J55*(D55+G55)*0.13015)^2),0))</f>
        <v>24</v>
      </c>
      <c r="U55" s="32"/>
    </row>
    <row r="56" customFormat="false" ht="15" hidden="false" customHeight="false" outlineLevel="0" collapsed="false">
      <c r="A56" s="32" t="s">
        <v>230</v>
      </c>
      <c r="B56" s="32" t="s">
        <v>232</v>
      </c>
      <c r="C56" s="32" t="s">
        <v>235</v>
      </c>
      <c r="D56" s="59" t="n">
        <v>185</v>
      </c>
      <c r="E56" s="59" t="n">
        <v>267</v>
      </c>
      <c r="F56" s="68" t="n">
        <f aca="false">IF(E56="","",D56-E56)</f>
        <v>-82</v>
      </c>
      <c r="G56" s="59" t="n">
        <v>55</v>
      </c>
      <c r="H56" s="59" t="n">
        <v>48</v>
      </c>
      <c r="I56" s="68" t="n">
        <f aca="false">IF(H56="","",G56-H56)</f>
        <v>7</v>
      </c>
      <c r="J56" s="40" t="n">
        <f aca="false">IF(OR(D56="",D56+G56=0),"",D56/(D56+G56))</f>
        <v>0.770833333333333</v>
      </c>
      <c r="K56" s="40" t="n">
        <f aca="false">IF(E56="","",E56/(E56+H56))</f>
        <v>0.847619047619048</v>
      </c>
      <c r="L56" s="69" t="n">
        <f aca="false">IF(OR(K56="",J56=""),"",(J56-K56)*100)</f>
        <v>-7.67857142857142</v>
      </c>
      <c r="M56" s="36" t="n">
        <v>3.43103056950867</v>
      </c>
      <c r="N56" s="36" t="n">
        <v>1.05317139657435</v>
      </c>
      <c r="O56" s="36" t="n">
        <f aca="false">SQRT(M56^2+N56^2)</f>
        <v>3.58903061556534</v>
      </c>
      <c r="P56" s="40" t="n">
        <f aca="false">IF(J56="","",MAX(0,J56-1.96*O56/100))</f>
        <v>0.700488333268253</v>
      </c>
      <c r="Q56" s="40" t="n">
        <f aca="false">IF(J56="","",MIN(1,J56+1.96*O56/100))</f>
        <v>0.841178333398414</v>
      </c>
      <c r="R56" s="32" t="str">
        <f aca="false">IF(L56="","",IF(ABS(L56)&lt;=O56,"Yes","No"))</f>
        <v>No</v>
      </c>
      <c r="S56" s="32" t="str">
        <f aca="false">IF(L56="","",IF(ABS(L56)&lt;=1.96*O56,"Yes","No"))</f>
        <v>No</v>
      </c>
      <c r="T56" s="59" t="n">
        <f aca="false">IF(D56="","",ROUND(SQRT(((D56+G56)*O56/100)^2+(J56*(D56+G56)*0.13015)^2),0))</f>
        <v>26</v>
      </c>
      <c r="U56" s="32"/>
    </row>
    <row r="57" customFormat="false" ht="15" hidden="false" customHeight="false" outlineLevel="0" collapsed="false">
      <c r="A57" s="32" t="s">
        <v>230</v>
      </c>
      <c r="B57" s="32" t="s">
        <v>232</v>
      </c>
      <c r="C57" s="32" t="s">
        <v>236</v>
      </c>
      <c r="D57" s="59" t="n">
        <v>184</v>
      </c>
      <c r="E57" s="59" t="n">
        <v>234</v>
      </c>
      <c r="F57" s="68" t="n">
        <f aca="false">IF(E57="","",D57-E57)</f>
        <v>-50</v>
      </c>
      <c r="G57" s="59" t="n">
        <v>59</v>
      </c>
      <c r="H57" s="59" t="n">
        <v>69</v>
      </c>
      <c r="I57" s="68" t="n">
        <f aca="false">IF(H57="","",G57-H57)</f>
        <v>-10</v>
      </c>
      <c r="J57" s="40" t="n">
        <f aca="false">IF(OR(D57="",D57+G57=0),"",D57/(D57+G57))</f>
        <v>0.757201646090535</v>
      </c>
      <c r="K57" s="40" t="n">
        <f aca="false">IF(E57="","",E57/(E57+H57))</f>
        <v>0.772277227722772</v>
      </c>
      <c r="L57" s="69" t="n">
        <f aca="false">IF(OR(K57="",J57=""),"",(J57-K57)*100)</f>
        <v>-1.50755816322373</v>
      </c>
      <c r="M57" s="36" t="n">
        <v>3.43103056950867</v>
      </c>
      <c r="N57" s="36" t="n">
        <v>1.05317139657435</v>
      </c>
      <c r="O57" s="36" t="n">
        <f aca="false">SQRT(M57^2+N57^2)</f>
        <v>3.58903061556534</v>
      </c>
      <c r="P57" s="40" t="n">
        <f aca="false">IF(J57="","",MAX(0,J57-1.96*O57/100))</f>
        <v>0.686856646025454</v>
      </c>
      <c r="Q57" s="40" t="n">
        <f aca="false">IF(J57="","",MIN(1,J57+1.96*O57/100))</f>
        <v>0.827546646155616</v>
      </c>
      <c r="R57" s="32" t="str">
        <f aca="false">IF(L57="","",IF(ABS(L57)&lt;=O57,"Yes","No"))</f>
        <v>Yes</v>
      </c>
      <c r="S57" s="32" t="str">
        <f aca="false">IF(L57="","",IF(ABS(L57)&lt;=1.96*O57,"Yes","No"))</f>
        <v>Yes</v>
      </c>
      <c r="T57" s="59" t="n">
        <f aca="false">IF(D57="","",ROUND(SQRT(((D57+G57)*O57/100)^2+(J57*(D57+G57)*0.13015)^2),0))</f>
        <v>25</v>
      </c>
      <c r="U57" s="32"/>
    </row>
    <row r="58" customFormat="false" ht="15" hidden="false" customHeight="false" outlineLevel="0" collapsed="false">
      <c r="A58" s="32" t="s">
        <v>230</v>
      </c>
      <c r="B58" s="32" t="s">
        <v>232</v>
      </c>
      <c r="C58" s="32" t="s">
        <v>237</v>
      </c>
      <c r="D58" s="59" t="n">
        <v>195</v>
      </c>
      <c r="E58" s="59" t="n">
        <v>297</v>
      </c>
      <c r="F58" s="68" t="n">
        <f aca="false">IF(E58="","",D58-E58)</f>
        <v>-102</v>
      </c>
      <c r="G58" s="59" t="n">
        <v>62</v>
      </c>
      <c r="H58" s="59" t="n">
        <v>58</v>
      </c>
      <c r="I58" s="68" t="n">
        <f aca="false">IF(H58="","",G58-H58)</f>
        <v>4</v>
      </c>
      <c r="J58" s="40" t="n">
        <f aca="false">IF(OR(D58="",D58+G58=0),"",D58/(D58+G58))</f>
        <v>0.75875486381323</v>
      </c>
      <c r="K58" s="40" t="n">
        <f aca="false">IF(E58="","",E58/(E58+H58))</f>
        <v>0.836619718309859</v>
      </c>
      <c r="L58" s="69" t="n">
        <f aca="false">IF(OR(K58="",J58=""),"",(J58-K58)*100)</f>
        <v>-7.78648544966296</v>
      </c>
      <c r="M58" s="36" t="n">
        <v>3.43103056950867</v>
      </c>
      <c r="N58" s="36" t="n">
        <v>1.05317139657435</v>
      </c>
      <c r="O58" s="36" t="n">
        <f aca="false">SQRT(M58^2+N58^2)</f>
        <v>3.58903061556534</v>
      </c>
      <c r="P58" s="40" t="n">
        <f aca="false">IF(J58="","",MAX(0,J58-1.96*O58/100))</f>
        <v>0.688409863748149</v>
      </c>
      <c r="Q58" s="40" t="n">
        <f aca="false">IF(J58="","",MIN(1,J58+1.96*O58/100))</f>
        <v>0.82909986387831</v>
      </c>
      <c r="R58" s="32" t="str">
        <f aca="false">IF(L58="","",IF(ABS(L58)&lt;=O58,"Yes","No"))</f>
        <v>No</v>
      </c>
      <c r="S58" s="32" t="str">
        <f aca="false">IF(L58="","",IF(ABS(L58)&lt;=1.96*O58,"Yes","No"))</f>
        <v>No</v>
      </c>
      <c r="T58" s="59" t="n">
        <f aca="false">IF(D58="","",ROUND(SQRT(((D58+G58)*O58/100)^2+(J58*(D58+G58)*0.13015)^2),0))</f>
        <v>27</v>
      </c>
      <c r="U58" s="32"/>
    </row>
    <row r="59" customFormat="false" ht="15" hidden="false" customHeight="false" outlineLevel="0" collapsed="false">
      <c r="A59" s="32" t="s">
        <v>230</v>
      </c>
      <c r="B59" s="32" t="s">
        <v>232</v>
      </c>
      <c r="C59" s="32" t="s">
        <v>238</v>
      </c>
      <c r="D59" s="59" t="n">
        <v>275</v>
      </c>
      <c r="E59" s="59" t="n">
        <v>365</v>
      </c>
      <c r="F59" s="68" t="n">
        <f aca="false">IF(E59="","",D59-E59)</f>
        <v>-90</v>
      </c>
      <c r="G59" s="59" t="n">
        <v>106</v>
      </c>
      <c r="H59" s="59" t="n">
        <v>93</v>
      </c>
      <c r="I59" s="68" t="n">
        <f aca="false">IF(H59="","",G59-H59)</f>
        <v>13</v>
      </c>
      <c r="J59" s="40" t="n">
        <f aca="false">IF(OR(D59="",D59+G59=0),"",D59/(D59+G59))</f>
        <v>0.721784776902887</v>
      </c>
      <c r="K59" s="40" t="n">
        <f aca="false">IF(E59="","",E59/(E59+H59))</f>
        <v>0.796943231441048</v>
      </c>
      <c r="L59" s="69" t="n">
        <f aca="false">IF(OR(K59="",J59=""),"",(J59-K59)*100)</f>
        <v>-7.5158454538161</v>
      </c>
      <c r="M59" s="36" t="n">
        <v>3.43103056950867</v>
      </c>
      <c r="N59" s="36" t="n">
        <v>1.05317139657435</v>
      </c>
      <c r="O59" s="36" t="n">
        <f aca="false">SQRT(M59^2+N59^2)</f>
        <v>3.58903061556534</v>
      </c>
      <c r="P59" s="40" t="n">
        <f aca="false">IF(J59="","",MAX(0,J59-1.96*O59/100))</f>
        <v>0.651439776837806</v>
      </c>
      <c r="Q59" s="40" t="n">
        <f aca="false">IF(J59="","",MIN(1,J59+1.96*O59/100))</f>
        <v>0.792129776967968</v>
      </c>
      <c r="R59" s="32" t="str">
        <f aca="false">IF(L59="","",IF(ABS(L59)&lt;=O59,"Yes","No"))</f>
        <v>No</v>
      </c>
      <c r="S59" s="32" t="str">
        <f aca="false">IF(L59="","",IF(ABS(L59)&lt;=1.96*O59,"Yes","No"))</f>
        <v>No</v>
      </c>
      <c r="T59" s="59" t="n">
        <f aca="false">IF(D59="","",ROUND(SQRT(((D59+G59)*O59/100)^2+(J59*(D59+G59)*0.13015)^2),0))</f>
        <v>38</v>
      </c>
      <c r="U59" s="32"/>
    </row>
    <row r="60" customFormat="false" ht="15" hidden="false" customHeight="false" outlineLevel="0" collapsed="false">
      <c r="A60" s="32" t="s">
        <v>230</v>
      </c>
      <c r="B60" s="32" t="s">
        <v>232</v>
      </c>
      <c r="C60" s="32" t="s">
        <v>239</v>
      </c>
      <c r="D60" s="59" t="n">
        <v>505</v>
      </c>
      <c r="E60" s="59" t="n">
        <v>755</v>
      </c>
      <c r="F60" s="68" t="n">
        <f aca="false">IF(E60="","",D60-E60)</f>
        <v>-250</v>
      </c>
      <c r="G60" s="59" t="n">
        <v>200</v>
      </c>
      <c r="H60" s="59" t="n">
        <v>169</v>
      </c>
      <c r="I60" s="68" t="n">
        <f aca="false">IF(H60="","",G60-H60)</f>
        <v>31</v>
      </c>
      <c r="J60" s="40" t="n">
        <f aca="false">IF(OR(D60="",D60+G60=0),"",D60/(D60+G60))</f>
        <v>0.716312056737589</v>
      </c>
      <c r="K60" s="40" t="n">
        <f aca="false">IF(E60="","",E60/(E60+H60))</f>
        <v>0.817099567099567</v>
      </c>
      <c r="L60" s="69" t="n">
        <f aca="false">IF(OR(K60="",J60=""),"",(J60-K60)*100)</f>
        <v>-10.0787510361978</v>
      </c>
      <c r="M60" s="36" t="n">
        <v>2.23025841536431</v>
      </c>
      <c r="N60" s="36" t="n">
        <v>1.05317139657435</v>
      </c>
      <c r="O60" s="36" t="n">
        <f aca="false">SQRT(M60^2+N60^2)</f>
        <v>2.4664189810058</v>
      </c>
      <c r="P60" s="40" t="n">
        <f aca="false">IF(J60="","",MAX(0,J60-1.96*O60/100))</f>
        <v>0.667970244709875</v>
      </c>
      <c r="Q60" s="40" t="n">
        <f aca="false">IF(J60="","",MIN(1,J60+1.96*O60/100))</f>
        <v>0.764653868765302</v>
      </c>
      <c r="R60" s="32" t="str">
        <f aca="false">IF(L60="","",IF(ABS(L60)&lt;=O60,"Yes","No"))</f>
        <v>No</v>
      </c>
      <c r="S60" s="32" t="str">
        <f aca="false">IF(L60="","",IF(ABS(L60)&lt;=1.96*O60,"Yes","No"))</f>
        <v>No</v>
      </c>
      <c r="T60" s="59" t="n">
        <f aca="false">IF(D60="","",ROUND(SQRT(((D60+G60)*O60/100)^2+(J60*(D60+G60)*0.08382)^2),0))</f>
        <v>46</v>
      </c>
      <c r="U60" s="32"/>
    </row>
    <row r="61" customFormat="false" ht="15" hidden="false" customHeight="false" outlineLevel="0" collapsed="false">
      <c r="A61" s="32" t="s">
        <v>230</v>
      </c>
      <c r="B61" s="32" t="s">
        <v>232</v>
      </c>
      <c r="C61" s="32" t="s">
        <v>240</v>
      </c>
      <c r="D61" s="59" t="n">
        <v>267</v>
      </c>
      <c r="E61" s="59" t="n">
        <v>301</v>
      </c>
      <c r="F61" s="68" t="n">
        <f aca="false">IF(E61="","",D61-E61)</f>
        <v>-34</v>
      </c>
      <c r="G61" s="59" t="n">
        <v>135</v>
      </c>
      <c r="H61" s="59" t="n">
        <v>128</v>
      </c>
      <c r="I61" s="68" t="n">
        <f aca="false">IF(H61="","",G61-H61)</f>
        <v>7</v>
      </c>
      <c r="J61" s="40" t="n">
        <f aca="false">IF(OR(D61="",D61+G61=0),"",D61/(D61+G61))</f>
        <v>0.664179104477612</v>
      </c>
      <c r="K61" s="40" t="n">
        <f aca="false">IF(E61="","",E61/(E61+H61))</f>
        <v>0.701631701631702</v>
      </c>
      <c r="L61" s="69" t="n">
        <f aca="false">IF(OR(K61="",J61=""),"",(J61-K61)*100)</f>
        <v>-3.74525971540897</v>
      </c>
      <c r="M61" s="36" t="n">
        <v>3.43103056950867</v>
      </c>
      <c r="N61" s="36" t="n">
        <v>1.05317139657435</v>
      </c>
      <c r="O61" s="36" t="n">
        <f aca="false">SQRT(M61^2+N61^2)</f>
        <v>3.58903061556534</v>
      </c>
      <c r="P61" s="40" t="n">
        <f aca="false">IF(J61="","",MAX(0,J61-1.96*O61/100))</f>
        <v>0.593834104412531</v>
      </c>
      <c r="Q61" s="40" t="n">
        <f aca="false">IF(J61="","",MIN(1,J61+1.96*O61/100))</f>
        <v>0.734524104542693</v>
      </c>
      <c r="R61" s="32" t="str">
        <f aca="false">IF(L61="","",IF(ABS(L61)&lt;=O61,"Yes","No"))</f>
        <v>No</v>
      </c>
      <c r="S61" s="32" t="str">
        <f aca="false">IF(L61="","",IF(ABS(L61)&lt;=1.96*O61,"Yes","No"))</f>
        <v>Yes</v>
      </c>
      <c r="T61" s="59" t="n">
        <f aca="false">IF(D61="","",ROUND(SQRT(((D61+G61)*O61/100)^2+(J61*(D61+G61)*0.13015)^2),0))</f>
        <v>38</v>
      </c>
      <c r="U61" s="32"/>
    </row>
    <row r="62" customFormat="false" ht="15" hidden="false" customHeight="false" outlineLevel="0" collapsed="false">
      <c r="A62" s="32" t="s">
        <v>230</v>
      </c>
      <c r="B62" s="32" t="s">
        <v>232</v>
      </c>
      <c r="C62" s="32" t="s">
        <v>241</v>
      </c>
      <c r="D62" s="59" t="n">
        <v>439</v>
      </c>
      <c r="E62" s="59" t="n">
        <v>484</v>
      </c>
      <c r="F62" s="68" t="n">
        <f aca="false">IF(E62="","",D62-E62)</f>
        <v>-45</v>
      </c>
      <c r="G62" s="59" t="n">
        <v>238</v>
      </c>
      <c r="H62" s="59" t="n">
        <v>251</v>
      </c>
      <c r="I62" s="68" t="n">
        <f aca="false">IF(H62="","",G62-H62)</f>
        <v>-13</v>
      </c>
      <c r="J62" s="40" t="n">
        <f aca="false">IF(OR(D62="",D62+G62=0),"",D62/(D62+G62))</f>
        <v>0.648449039881832</v>
      </c>
      <c r="K62" s="40" t="n">
        <f aca="false">IF(E62="","",E62/(E62+H62))</f>
        <v>0.658503401360544</v>
      </c>
      <c r="L62" s="69" t="n">
        <f aca="false">IF(OR(K62="",J62=""),"",(J62-K62)*100)</f>
        <v>-1.00543614787126</v>
      </c>
      <c r="M62" s="36" t="n">
        <v>2.23025841536431</v>
      </c>
      <c r="N62" s="36" t="n">
        <v>1.05317139657435</v>
      </c>
      <c r="O62" s="36" t="n">
        <f aca="false">SQRT(M62^2+N62^2)</f>
        <v>2.4664189810058</v>
      </c>
      <c r="P62" s="40" t="n">
        <f aca="false">IF(J62="","",MAX(0,J62-1.96*O62/100))</f>
        <v>0.600107227854118</v>
      </c>
      <c r="Q62" s="40" t="n">
        <f aca="false">IF(J62="","",MIN(1,J62+1.96*O62/100))</f>
        <v>0.696790851909545</v>
      </c>
      <c r="R62" s="32" t="str">
        <f aca="false">IF(L62="","",IF(ABS(L62)&lt;=O62,"Yes","No"))</f>
        <v>Yes</v>
      </c>
      <c r="S62" s="32" t="str">
        <f aca="false">IF(L62="","",IF(ABS(L62)&lt;=1.96*O62,"Yes","No"))</f>
        <v>Yes</v>
      </c>
      <c r="T62" s="59" t="n">
        <f aca="false">IF(D62="","",ROUND(SQRT(((D62+G62)*O62/100)^2+(J62*(D62+G62)*0.08382)^2),0))</f>
        <v>40</v>
      </c>
      <c r="U62" s="32"/>
    </row>
    <row r="63" customFormat="false" ht="15" hidden="false" customHeight="false" outlineLevel="0" collapsed="false">
      <c r="A63" s="32" t="s">
        <v>230</v>
      </c>
      <c r="B63" s="32" t="s">
        <v>232</v>
      </c>
      <c r="C63" s="32" t="s">
        <v>242</v>
      </c>
      <c r="D63" s="59" t="n">
        <v>336</v>
      </c>
      <c r="E63" s="59" t="n">
        <v>355</v>
      </c>
      <c r="F63" s="68" t="n">
        <f aca="false">IF(E63="","",D63-E63)</f>
        <v>-19</v>
      </c>
      <c r="G63" s="59" t="n">
        <v>188</v>
      </c>
      <c r="H63" s="59" t="n">
        <v>190</v>
      </c>
      <c r="I63" s="68" t="n">
        <f aca="false">IF(H63="","",G63-H63)</f>
        <v>-2</v>
      </c>
      <c r="J63" s="40" t="n">
        <f aca="false">IF(OR(D63="",D63+G63=0),"",D63/(D63+G63))</f>
        <v>0.641221374045802</v>
      </c>
      <c r="K63" s="40" t="n">
        <f aca="false">IF(E63="","",E63/(E63+H63))</f>
        <v>0.651376146788991</v>
      </c>
      <c r="L63" s="69" t="n">
        <f aca="false">IF(OR(K63="",J63=""),"",(J63-K63)*100)</f>
        <v>-1.01547727431893</v>
      </c>
      <c r="M63" s="36" t="n">
        <v>3.43103056950867</v>
      </c>
      <c r="N63" s="36" t="n">
        <v>1.05317139657435</v>
      </c>
      <c r="O63" s="36" t="n">
        <f aca="false">SQRT(M63^2+N63^2)</f>
        <v>3.58903061556534</v>
      </c>
      <c r="P63" s="40" t="n">
        <f aca="false">IF(J63="","",MAX(0,J63-1.96*O63/100))</f>
        <v>0.570876373980721</v>
      </c>
      <c r="Q63" s="40" t="n">
        <f aca="false">IF(J63="","",MIN(1,J63+1.96*O63/100))</f>
        <v>0.711566374110882</v>
      </c>
      <c r="R63" s="32" t="str">
        <f aca="false">IF(L63="","",IF(ABS(L63)&lt;=O63,"Yes","No"))</f>
        <v>Yes</v>
      </c>
      <c r="S63" s="32" t="str">
        <f aca="false">IF(L63="","",IF(ABS(L63)&lt;=1.96*O63,"Yes","No"))</f>
        <v>Yes</v>
      </c>
      <c r="T63" s="59" t="n">
        <f aca="false">IF(D63="","",ROUND(SQRT(((D63+G63)*O63/100)^2+(J63*(D63+G63)*0.13015)^2),0))</f>
        <v>48</v>
      </c>
      <c r="U63" s="32"/>
    </row>
    <row r="64" customFormat="false" ht="15" hidden="false" customHeight="false" outlineLevel="0" collapsed="false">
      <c r="A64" s="32" t="s">
        <v>230</v>
      </c>
      <c r="B64" s="32" t="s">
        <v>232</v>
      </c>
      <c r="C64" s="32" t="s">
        <v>243</v>
      </c>
      <c r="D64" s="59" t="n">
        <v>285</v>
      </c>
      <c r="E64" s="59" t="n">
        <v>362</v>
      </c>
      <c r="F64" s="68" t="n">
        <f aca="false">IF(E64="","",D64-E64)</f>
        <v>-77</v>
      </c>
      <c r="G64" s="59" t="n">
        <v>108</v>
      </c>
      <c r="H64" s="59" t="n">
        <v>109</v>
      </c>
      <c r="I64" s="68" t="n">
        <f aca="false">IF(H64="","",G64-H64)</f>
        <v>-1</v>
      </c>
      <c r="J64" s="40" t="n">
        <f aca="false">IF(OR(D64="",D64+G64=0),"",D64/(D64+G64))</f>
        <v>0.725190839694657</v>
      </c>
      <c r="K64" s="40" t="n">
        <f aca="false">IF(E64="","",E64/(E64+H64))</f>
        <v>0.768577494692144</v>
      </c>
      <c r="L64" s="69" t="n">
        <f aca="false">IF(OR(K64="",J64=""),"",(J64-K64)*100)</f>
        <v>-4.3386654997488</v>
      </c>
      <c r="M64" s="36" t="n">
        <v>3.43103056950867</v>
      </c>
      <c r="N64" s="36" t="n">
        <v>1.05317139657435</v>
      </c>
      <c r="O64" s="36" t="n">
        <f aca="false">SQRT(M64^2+N64^2)</f>
        <v>3.58903061556534</v>
      </c>
      <c r="P64" s="40" t="n">
        <f aca="false">IF(J64="","",MAX(0,J64-1.96*O64/100))</f>
        <v>0.654845839629576</v>
      </c>
      <c r="Q64" s="40" t="n">
        <f aca="false">IF(J64="","",MIN(1,J64+1.96*O64/100))</f>
        <v>0.795535839759737</v>
      </c>
      <c r="R64" s="32" t="str">
        <f aca="false">IF(L64="","",IF(ABS(L64)&lt;=O64,"Yes","No"))</f>
        <v>No</v>
      </c>
      <c r="S64" s="32" t="str">
        <f aca="false">IF(L64="","",IF(ABS(L64)&lt;=1.96*O64,"Yes","No"))</f>
        <v>Yes</v>
      </c>
      <c r="T64" s="59" t="n">
        <f aca="false">IF(D64="","",ROUND(SQRT(((D64+G64)*O64/100)^2+(J64*(D64+G64)*0.13015)^2),0))</f>
        <v>40</v>
      </c>
      <c r="U64" s="32"/>
    </row>
    <row r="65" customFormat="false" ht="15" hidden="false" customHeight="false" outlineLevel="0" collapsed="false">
      <c r="A65" s="32" t="s">
        <v>230</v>
      </c>
      <c r="B65" s="32" t="s">
        <v>232</v>
      </c>
      <c r="C65" s="32" t="s">
        <v>244</v>
      </c>
      <c r="D65" s="59" t="n">
        <v>365</v>
      </c>
      <c r="E65" s="59" t="n">
        <v>449</v>
      </c>
      <c r="F65" s="68" t="n">
        <f aca="false">IF(E65="","",D65-E65)</f>
        <v>-84</v>
      </c>
      <c r="G65" s="59" t="n">
        <v>145</v>
      </c>
      <c r="H65" s="59" t="n">
        <v>148</v>
      </c>
      <c r="I65" s="68" t="n">
        <f aca="false">IF(H65="","",G65-H65)</f>
        <v>-3</v>
      </c>
      <c r="J65" s="40" t="n">
        <f aca="false">IF(OR(D65="",D65+G65=0),"",D65/(D65+G65))</f>
        <v>0.715686274509804</v>
      </c>
      <c r="K65" s="40" t="n">
        <f aca="false">IF(E65="","",E65/(E65+H65))</f>
        <v>0.752093802345059</v>
      </c>
      <c r="L65" s="69" t="n">
        <f aca="false">IF(OR(K65="",J65=""),"",(J65-K65)*100)</f>
        <v>-3.64075278352547</v>
      </c>
      <c r="M65" s="36" t="n">
        <v>3.43103056950867</v>
      </c>
      <c r="N65" s="36" t="n">
        <v>1.05317139657435</v>
      </c>
      <c r="O65" s="36" t="n">
        <f aca="false">SQRT(M65^2+N65^2)</f>
        <v>3.58903061556534</v>
      </c>
      <c r="P65" s="40" t="n">
        <f aca="false">IF(J65="","",MAX(0,J65-1.96*O65/100))</f>
        <v>0.645341274444723</v>
      </c>
      <c r="Q65" s="40" t="n">
        <f aca="false">IF(J65="","",MIN(1,J65+1.96*O65/100))</f>
        <v>0.786031274574885</v>
      </c>
      <c r="R65" s="32" t="str">
        <f aca="false">IF(L65="","",IF(ABS(L65)&lt;=O65,"Yes","No"))</f>
        <v>No</v>
      </c>
      <c r="S65" s="32" t="str">
        <f aca="false">IF(L65="","",IF(ABS(L65)&lt;=1.96*O65,"Yes","No"))</f>
        <v>Yes</v>
      </c>
      <c r="T65" s="59" t="n">
        <f aca="false">IF(D65="","",ROUND(SQRT(((D65+G65)*O65/100)^2+(J65*(D65+G65)*0.13015)^2),0))</f>
        <v>51</v>
      </c>
      <c r="U65" s="32"/>
    </row>
    <row r="66" customFormat="false" ht="15" hidden="false" customHeight="false" outlineLevel="0" collapsed="false">
      <c r="A66" s="32" t="s">
        <v>230</v>
      </c>
      <c r="B66" s="32" t="s">
        <v>232</v>
      </c>
      <c r="C66" s="32" t="s">
        <v>245</v>
      </c>
      <c r="D66" s="59" t="n">
        <v>315</v>
      </c>
      <c r="E66" s="59" t="n">
        <v>325</v>
      </c>
      <c r="F66" s="68" t="n">
        <f aca="false">IF(E66="","",D66-E66)</f>
        <v>-10</v>
      </c>
      <c r="G66" s="59" t="n">
        <v>156</v>
      </c>
      <c r="H66" s="59" t="n">
        <v>176</v>
      </c>
      <c r="I66" s="68" t="n">
        <f aca="false">IF(H66="","",G66-H66)</f>
        <v>-20</v>
      </c>
      <c r="J66" s="40" t="n">
        <f aca="false">IF(OR(D66="",D66+G66=0),"",D66/(D66+G66))</f>
        <v>0.668789808917197</v>
      </c>
      <c r="K66" s="40" t="n">
        <f aca="false">IF(E66="","",E66/(E66+H66))</f>
        <v>0.648702594810379</v>
      </c>
      <c r="L66" s="69" t="n">
        <f aca="false">IF(OR(K66="",J66=""),"",(J66-K66)*100)</f>
        <v>2.00872141068181</v>
      </c>
      <c r="M66" s="36" t="n">
        <v>3.43103056950867</v>
      </c>
      <c r="N66" s="36" t="n">
        <v>1.05317139657435</v>
      </c>
      <c r="O66" s="36" t="n">
        <f aca="false">SQRT(M66^2+N66^2)</f>
        <v>3.58903061556534</v>
      </c>
      <c r="P66" s="40" t="n">
        <f aca="false">IF(J66="","",MAX(0,J66-1.96*O66/100))</f>
        <v>0.598444808852117</v>
      </c>
      <c r="Q66" s="40" t="n">
        <f aca="false">IF(J66="","",MIN(1,J66+1.96*O66/100))</f>
        <v>0.739134808982278</v>
      </c>
      <c r="R66" s="32" t="str">
        <f aca="false">IF(L66="","",IF(ABS(L66)&lt;=O66,"Yes","No"))</f>
        <v>Yes</v>
      </c>
      <c r="S66" s="32" t="str">
        <f aca="false">IF(L66="","",IF(ABS(L66)&lt;=1.96*O66,"Yes","No"))</f>
        <v>Yes</v>
      </c>
      <c r="T66" s="59" t="n">
        <f aca="false">IF(D66="","",ROUND(SQRT(((D66+G66)*O66/100)^2+(J66*(D66+G66)*0.13015)^2),0))</f>
        <v>44</v>
      </c>
      <c r="U66" s="32"/>
    </row>
    <row r="67" customFormat="false" ht="15" hidden="false" customHeight="false" outlineLevel="0" collapsed="false">
      <c r="A67" s="32" t="s">
        <v>230</v>
      </c>
      <c r="B67" s="32" t="s">
        <v>232</v>
      </c>
      <c r="C67" s="32" t="s">
        <v>246</v>
      </c>
      <c r="D67" s="59" t="n">
        <v>331</v>
      </c>
      <c r="E67" s="59" t="n">
        <v>307</v>
      </c>
      <c r="F67" s="68" t="n">
        <f aca="false">IF(E67="","",D67-E67)</f>
        <v>24</v>
      </c>
      <c r="G67" s="59" t="n">
        <v>210</v>
      </c>
      <c r="H67" s="59" t="n">
        <v>193</v>
      </c>
      <c r="I67" s="68" t="n">
        <f aca="false">IF(H67="","",G67-H67)</f>
        <v>17</v>
      </c>
      <c r="J67" s="40" t="n">
        <f aca="false">IF(OR(D67="",D67+G67=0),"",D67/(D67+G67))</f>
        <v>0.611829944547135</v>
      </c>
      <c r="K67" s="40" t="n">
        <f aca="false">IF(E67="","",E67/(E67+H67))</f>
        <v>0.614</v>
      </c>
      <c r="L67" s="69" t="n">
        <f aca="false">IF(OR(K67="",J67=""),"",(J67-K67)*100)</f>
        <v>-0.217005545286508</v>
      </c>
      <c r="M67" s="36" t="n">
        <v>2.23025841536431</v>
      </c>
      <c r="N67" s="36" t="n">
        <v>1.05317139657435</v>
      </c>
      <c r="O67" s="36" t="n">
        <f aca="false">SQRT(M67^2+N67^2)</f>
        <v>2.4664189810058</v>
      </c>
      <c r="P67" s="40" t="n">
        <f aca="false">IF(J67="","",MAX(0,J67-1.96*O67/100))</f>
        <v>0.563488132519421</v>
      </c>
      <c r="Q67" s="40" t="n">
        <f aca="false">IF(J67="","",MIN(1,J67+1.96*O67/100))</f>
        <v>0.660171756574849</v>
      </c>
      <c r="R67" s="32" t="str">
        <f aca="false">IF(L67="","",IF(ABS(L67)&lt;=O67,"Yes","No"))</f>
        <v>Yes</v>
      </c>
      <c r="S67" s="32" t="str">
        <f aca="false">IF(L67="","",IF(ABS(L67)&lt;=1.96*O67,"Yes","No"))</f>
        <v>Yes</v>
      </c>
      <c r="T67" s="59" t="n">
        <f aca="false">IF(D67="","",ROUND(SQRT(((D67+G67)*O67/100)^2+(J67*(D67+G67)*0.08382)^2),0))</f>
        <v>31</v>
      </c>
      <c r="U67" s="32"/>
    </row>
    <row r="68" customFormat="false" ht="15" hidden="false" customHeight="false" outlineLevel="0" collapsed="false">
      <c r="A68" s="32" t="s">
        <v>230</v>
      </c>
      <c r="B68" s="32" t="s">
        <v>232</v>
      </c>
      <c r="C68" s="32" t="s">
        <v>247</v>
      </c>
      <c r="D68" s="59" t="n">
        <v>279</v>
      </c>
      <c r="E68" s="59" t="n">
        <v>331</v>
      </c>
      <c r="F68" s="68" t="n">
        <f aca="false">IF(E68="","",D68-E68)</f>
        <v>-52</v>
      </c>
      <c r="G68" s="59" t="n">
        <v>129</v>
      </c>
      <c r="H68" s="59" t="n">
        <v>135</v>
      </c>
      <c r="I68" s="68" t="n">
        <f aca="false">IF(H68="","",G68-H68)</f>
        <v>-6</v>
      </c>
      <c r="J68" s="40" t="n">
        <f aca="false">IF(OR(D68="",D68+G68=0),"",D68/(D68+G68))</f>
        <v>0.683823529411765</v>
      </c>
      <c r="K68" s="40" t="n">
        <f aca="false">IF(E68="","",E68/(E68+H68))</f>
        <v>0.710300429184549</v>
      </c>
      <c r="L68" s="69" t="n">
        <f aca="false">IF(OR(K68="",J68=""),"",(J68-K68)*100)</f>
        <v>-2.64768997727847</v>
      </c>
      <c r="M68" s="36" t="n">
        <v>3.43103056950867</v>
      </c>
      <c r="N68" s="36" t="n">
        <v>1.05317139657435</v>
      </c>
      <c r="O68" s="36" t="n">
        <f aca="false">SQRT(M68^2+N68^2)</f>
        <v>3.58903061556534</v>
      </c>
      <c r="P68" s="40" t="n">
        <f aca="false">IF(J68="","",MAX(0,J68-1.96*O68/100))</f>
        <v>0.613478529346684</v>
      </c>
      <c r="Q68" s="40" t="n">
        <f aca="false">IF(J68="","",MIN(1,J68+1.96*O68/100))</f>
        <v>0.754168529476845</v>
      </c>
      <c r="R68" s="32" t="str">
        <f aca="false">IF(L68="","",IF(ABS(L68)&lt;=O68,"Yes","No"))</f>
        <v>Yes</v>
      </c>
      <c r="S68" s="32" t="str">
        <f aca="false">IF(L68="","",IF(ABS(L68)&lt;=1.96*O68,"Yes","No"))</f>
        <v>Yes</v>
      </c>
      <c r="T68" s="59" t="n">
        <f aca="false">IF(D68="","",ROUND(SQRT(((D68+G68)*O68/100)^2+(J68*(D68+G68)*0.13015)^2),0))</f>
        <v>39</v>
      </c>
      <c r="U68" s="32"/>
    </row>
    <row r="69" customFormat="false" ht="15" hidden="false" customHeight="false" outlineLevel="0" collapsed="false">
      <c r="A69" s="32" t="s">
        <v>230</v>
      </c>
      <c r="B69" s="32" t="s">
        <v>232</v>
      </c>
      <c r="C69" s="32" t="s">
        <v>248</v>
      </c>
      <c r="D69" s="59" t="n">
        <v>266</v>
      </c>
      <c r="E69" s="59" t="n">
        <v>363</v>
      </c>
      <c r="F69" s="68" t="n">
        <f aca="false">IF(E69="","",D69-E69)</f>
        <v>-97</v>
      </c>
      <c r="G69" s="59" t="n">
        <v>89</v>
      </c>
      <c r="H69" s="59" t="n">
        <v>70</v>
      </c>
      <c r="I69" s="68" t="n">
        <f aca="false">IF(H69="","",G69-H69)</f>
        <v>19</v>
      </c>
      <c r="J69" s="40" t="n">
        <f aca="false">IF(OR(D69="",D69+G69=0),"",D69/(D69+G69))</f>
        <v>0.749295774647887</v>
      </c>
      <c r="K69" s="40" t="n">
        <f aca="false">IF(E69="","",E69/(E69+H69))</f>
        <v>0.838337182448037</v>
      </c>
      <c r="L69" s="69" t="n">
        <f aca="false">IF(OR(K69="",J69=""),"",(J69-K69)*100)</f>
        <v>-8.90414078001496</v>
      </c>
      <c r="M69" s="36" t="n">
        <v>3.43103056950867</v>
      </c>
      <c r="N69" s="36" t="n">
        <v>1.05317139657435</v>
      </c>
      <c r="O69" s="36" t="n">
        <f aca="false">SQRT(M69^2+N69^2)</f>
        <v>3.58903061556534</v>
      </c>
      <c r="P69" s="40" t="n">
        <f aca="false">IF(J69="","",MAX(0,J69-1.96*O69/100))</f>
        <v>0.678950774582807</v>
      </c>
      <c r="Q69" s="40" t="n">
        <f aca="false">IF(J69="","",MIN(1,J69+1.96*O69/100))</f>
        <v>0.819640774712968</v>
      </c>
      <c r="R69" s="32" t="str">
        <f aca="false">IF(L69="","",IF(ABS(L69)&lt;=O69,"Yes","No"))</f>
        <v>No</v>
      </c>
      <c r="S69" s="32" t="str">
        <f aca="false">IF(L69="","",IF(ABS(L69)&lt;=1.96*O69,"Yes","No"))</f>
        <v>No</v>
      </c>
      <c r="T69" s="59" t="n">
        <f aca="false">IF(D69="","",ROUND(SQRT(((D69+G69)*O69/100)^2+(J69*(D69+G69)*0.13015)^2),0))</f>
        <v>37</v>
      </c>
      <c r="U69" s="32"/>
    </row>
    <row r="70" customFormat="false" ht="15" hidden="false" customHeight="false" outlineLevel="0" collapsed="false">
      <c r="A70" s="32" t="s">
        <v>230</v>
      </c>
      <c r="B70" s="32" t="s">
        <v>232</v>
      </c>
      <c r="C70" s="32" t="s">
        <v>249</v>
      </c>
      <c r="D70" s="59" t="n">
        <v>215</v>
      </c>
      <c r="E70" s="59" t="n">
        <v>282</v>
      </c>
      <c r="F70" s="68" t="n">
        <f aca="false">IF(E70="","",D70-E70)</f>
        <v>-67</v>
      </c>
      <c r="G70" s="59" t="n">
        <v>91</v>
      </c>
      <c r="H70" s="59" t="n">
        <v>102</v>
      </c>
      <c r="I70" s="68" t="n">
        <f aca="false">IF(H70="","",G70-H70)</f>
        <v>-11</v>
      </c>
      <c r="J70" s="40" t="n">
        <f aca="false">IF(OR(D70="",D70+G70=0),"",D70/(D70+G70))</f>
        <v>0.702614379084967</v>
      </c>
      <c r="K70" s="40" t="n">
        <f aca="false">IF(E70="","",E70/(E70+H70))</f>
        <v>0.734375</v>
      </c>
      <c r="L70" s="69" t="n">
        <f aca="false">IF(OR(K70="",J70=""),"",(J70-K70)*100)</f>
        <v>-3.17606209150327</v>
      </c>
      <c r="M70" s="36" t="n">
        <v>3.43103056950867</v>
      </c>
      <c r="N70" s="36" t="n">
        <v>1.05317139657435</v>
      </c>
      <c r="O70" s="36" t="n">
        <f aca="false">SQRT(M70^2+N70^2)</f>
        <v>3.58903061556534</v>
      </c>
      <c r="P70" s="40" t="n">
        <f aca="false">IF(J70="","",MAX(0,J70-1.96*O70/100))</f>
        <v>0.632269379019887</v>
      </c>
      <c r="Q70" s="40" t="n">
        <f aca="false">IF(J70="","",MIN(1,J70+1.96*O70/100))</f>
        <v>0.772959379150048</v>
      </c>
      <c r="R70" s="32" t="str">
        <f aca="false">IF(L70="","",IF(ABS(L70)&lt;=O70,"Yes","No"))</f>
        <v>Yes</v>
      </c>
      <c r="S70" s="32" t="str">
        <f aca="false">IF(L70="","",IF(ABS(L70)&lt;=1.96*O70,"Yes","No"))</f>
        <v>Yes</v>
      </c>
      <c r="T70" s="59" t="n">
        <f aca="false">IF(D70="","",ROUND(SQRT(((D70+G70)*O70/100)^2+(J70*(D70+G70)*0.13015)^2),0))</f>
        <v>30</v>
      </c>
      <c r="U70" s="32"/>
    </row>
    <row r="71" customFormat="false" ht="15" hidden="false" customHeight="false" outlineLevel="0" collapsed="false">
      <c r="A71" s="32" t="s">
        <v>230</v>
      </c>
      <c r="B71" s="32" t="s">
        <v>232</v>
      </c>
      <c r="C71" s="32" t="s">
        <v>250</v>
      </c>
      <c r="D71" s="59" t="n">
        <v>281</v>
      </c>
      <c r="E71" s="59" t="n">
        <v>343</v>
      </c>
      <c r="F71" s="68" t="n">
        <f aca="false">IF(E71="","",D71-E71)</f>
        <v>-62</v>
      </c>
      <c r="G71" s="59" t="n">
        <v>107</v>
      </c>
      <c r="H71" s="59" t="n">
        <v>118</v>
      </c>
      <c r="I71" s="68" t="n">
        <f aca="false">IF(H71="","",G71-H71)</f>
        <v>-11</v>
      </c>
      <c r="J71" s="40" t="n">
        <f aca="false">IF(OR(D71="",D71+G71=0),"",D71/(D71+G71))</f>
        <v>0.724226804123711</v>
      </c>
      <c r="K71" s="40" t="n">
        <f aca="false">IF(E71="","",E71/(E71+H71))</f>
        <v>0.744034707158351</v>
      </c>
      <c r="L71" s="69" t="n">
        <f aca="false">IF(OR(K71="",J71=""),"",(J71-K71)*100)</f>
        <v>-1.98079030346401</v>
      </c>
      <c r="M71" s="36" t="n">
        <v>3.43103056950867</v>
      </c>
      <c r="N71" s="36" t="n">
        <v>1.05317139657435</v>
      </c>
      <c r="O71" s="36" t="n">
        <f aca="false">SQRT(M71^2+N71^2)</f>
        <v>3.58903061556534</v>
      </c>
      <c r="P71" s="40" t="n">
        <f aca="false">IF(J71="","",MAX(0,J71-1.96*O71/100))</f>
        <v>0.653881804058631</v>
      </c>
      <c r="Q71" s="40" t="n">
        <f aca="false">IF(J71="","",MIN(1,J71+1.96*O71/100))</f>
        <v>0.794571804188792</v>
      </c>
      <c r="R71" s="32" t="str">
        <f aca="false">IF(L71="","",IF(ABS(L71)&lt;=O71,"Yes","No"))</f>
        <v>Yes</v>
      </c>
      <c r="S71" s="32" t="str">
        <f aca="false">IF(L71="","",IF(ABS(L71)&lt;=1.96*O71,"Yes","No"))</f>
        <v>Yes</v>
      </c>
      <c r="T71" s="59" t="n">
        <f aca="false">IF(D71="","",ROUND(SQRT(((D71+G71)*O71/100)^2+(J71*(D71+G71)*0.13015)^2),0))</f>
        <v>39</v>
      </c>
      <c r="U71" s="32"/>
    </row>
    <row r="72" customFormat="false" ht="15" hidden="false" customHeight="false" outlineLevel="0" collapsed="false">
      <c r="A72" s="32" t="s">
        <v>230</v>
      </c>
      <c r="B72" s="32" t="s">
        <v>232</v>
      </c>
      <c r="C72" s="32" t="s">
        <v>251</v>
      </c>
      <c r="D72" s="59" t="n">
        <v>206</v>
      </c>
      <c r="E72" s="59" t="n">
        <v>238</v>
      </c>
      <c r="F72" s="68" t="n">
        <f aca="false">IF(E72="","",D72-E72)</f>
        <v>-32</v>
      </c>
      <c r="G72" s="59" t="n">
        <v>87</v>
      </c>
      <c r="H72" s="59" t="n">
        <v>99</v>
      </c>
      <c r="I72" s="68" t="n">
        <f aca="false">IF(H72="","",G72-H72)</f>
        <v>-12</v>
      </c>
      <c r="J72" s="40" t="n">
        <f aca="false">IF(OR(D72="",D72+G72=0),"",D72/(D72+G72))</f>
        <v>0.703071672354949</v>
      </c>
      <c r="K72" s="40" t="n">
        <f aca="false">IF(E72="","",E72/(E72+H72))</f>
        <v>0.706231454005935</v>
      </c>
      <c r="L72" s="69" t="n">
        <f aca="false">IF(OR(K72="",J72=""),"",(J72-K72)*100)</f>
        <v>-0.315978165098585</v>
      </c>
      <c r="M72" s="36" t="n">
        <v>3.43103056950867</v>
      </c>
      <c r="N72" s="36" t="n">
        <v>1.05317139657435</v>
      </c>
      <c r="O72" s="36" t="n">
        <f aca="false">SQRT(M72^2+N72^2)</f>
        <v>3.58903061556534</v>
      </c>
      <c r="P72" s="40" t="n">
        <f aca="false">IF(J72="","",MAX(0,J72-1.96*O72/100))</f>
        <v>0.632726672289868</v>
      </c>
      <c r="Q72" s="40" t="n">
        <f aca="false">IF(J72="","",MIN(1,J72+1.96*O72/100))</f>
        <v>0.77341667242003</v>
      </c>
      <c r="R72" s="32" t="str">
        <f aca="false">IF(L72="","",IF(ABS(L72)&lt;=O72,"Yes","No"))</f>
        <v>Yes</v>
      </c>
      <c r="S72" s="32" t="str">
        <f aca="false">IF(L72="","",IF(ABS(L72)&lt;=1.96*O72,"Yes","No"))</f>
        <v>Yes</v>
      </c>
      <c r="T72" s="59" t="n">
        <f aca="false">IF(D72="","",ROUND(SQRT(((D72+G72)*O72/100)^2+(J72*(D72+G72)*0.13015)^2),0))</f>
        <v>29</v>
      </c>
      <c r="U72" s="32"/>
    </row>
    <row r="73" customFormat="false" ht="15" hidden="false" customHeight="false" outlineLevel="0" collapsed="false">
      <c r="A73" s="32" t="s">
        <v>230</v>
      </c>
      <c r="B73" s="32" t="s">
        <v>232</v>
      </c>
      <c r="C73" s="32" t="s">
        <v>252</v>
      </c>
      <c r="D73" s="59" t="n">
        <v>430</v>
      </c>
      <c r="E73" s="59" t="n">
        <v>481</v>
      </c>
      <c r="F73" s="68" t="n">
        <f aca="false">IF(E73="","",D73-E73)</f>
        <v>-51</v>
      </c>
      <c r="G73" s="59" t="n">
        <v>163</v>
      </c>
      <c r="H73" s="59" t="n">
        <v>174</v>
      </c>
      <c r="I73" s="68" t="n">
        <f aca="false">IF(H73="","",G73-H73)</f>
        <v>-11</v>
      </c>
      <c r="J73" s="40" t="n">
        <f aca="false">IF(OR(D73="",D73+G73=0),"",D73/(D73+G73))</f>
        <v>0.725126475548061</v>
      </c>
      <c r="K73" s="40" t="n">
        <f aca="false">IF(E73="","",E73/(E73+H73))</f>
        <v>0.734351145038168</v>
      </c>
      <c r="L73" s="69" t="n">
        <f aca="false">IF(OR(K73="",J73=""),"",(J73-K73)*100)</f>
        <v>-0.922466949010714</v>
      </c>
      <c r="M73" s="36" t="n">
        <v>2.23025841536431</v>
      </c>
      <c r="N73" s="36" t="n">
        <v>1.05317139657435</v>
      </c>
      <c r="O73" s="36" t="n">
        <f aca="false">SQRT(M73^2+N73^2)</f>
        <v>2.4664189810058</v>
      </c>
      <c r="P73" s="40" t="n">
        <f aca="false">IF(J73="","",MAX(0,J73-1.96*O73/100))</f>
        <v>0.676784663520347</v>
      </c>
      <c r="Q73" s="40" t="n">
        <f aca="false">IF(J73="","",MIN(1,J73+1.96*O73/100))</f>
        <v>0.773468287575774</v>
      </c>
      <c r="R73" s="32" t="str">
        <f aca="false">IF(L73="","",IF(ABS(L73)&lt;=O73,"Yes","No"))</f>
        <v>Yes</v>
      </c>
      <c r="S73" s="32" t="str">
        <f aca="false">IF(L73="","",IF(ABS(L73)&lt;=1.96*O73,"Yes","No"))</f>
        <v>Yes</v>
      </c>
      <c r="T73" s="59" t="n">
        <f aca="false">IF(D73="","",ROUND(SQRT(((D73+G73)*O73/100)^2+(J73*(D73+G73)*0.08382)^2),0))</f>
        <v>39</v>
      </c>
      <c r="U73" s="32"/>
    </row>
    <row r="74" customFormat="false" ht="15" hidden="false" customHeight="false" outlineLevel="0" collapsed="false">
      <c r="A74" s="32" t="s">
        <v>230</v>
      </c>
      <c r="B74" s="32" t="s">
        <v>232</v>
      </c>
      <c r="C74" s="32" t="s">
        <v>253</v>
      </c>
      <c r="D74" s="59" t="n">
        <v>399</v>
      </c>
      <c r="E74" s="59" t="n">
        <v>497</v>
      </c>
      <c r="F74" s="68" t="n">
        <f aca="false">IF(E74="","",D74-E74)</f>
        <v>-98</v>
      </c>
      <c r="G74" s="59" t="n">
        <v>142</v>
      </c>
      <c r="H74" s="59" t="n">
        <v>124</v>
      </c>
      <c r="I74" s="68" t="n">
        <f aca="false">IF(H74="","",G74-H74)</f>
        <v>18</v>
      </c>
      <c r="J74" s="40" t="n">
        <f aca="false">IF(OR(D74="",D74+G74=0),"",D74/(D74+G74))</f>
        <v>0.737523105360444</v>
      </c>
      <c r="K74" s="40" t="n">
        <f aca="false">IF(E74="","",E74/(E74+H74))</f>
        <v>0.800322061191626</v>
      </c>
      <c r="L74" s="69" t="n">
        <f aca="false">IF(OR(K74="",J74=""),"",(J74-K74)*100)</f>
        <v>-6.27989558311828</v>
      </c>
      <c r="M74" s="36" t="n">
        <v>2.23025841536431</v>
      </c>
      <c r="N74" s="36" t="n">
        <v>1.05317139657435</v>
      </c>
      <c r="O74" s="36" t="n">
        <f aca="false">SQRT(M74^2+N74^2)</f>
        <v>2.4664189810058</v>
      </c>
      <c r="P74" s="40" t="n">
        <f aca="false">IF(J74="","",MAX(0,J74-1.96*O74/100))</f>
        <v>0.68918129333273</v>
      </c>
      <c r="Q74" s="40" t="n">
        <f aca="false">IF(J74="","",MIN(1,J74+1.96*O74/100))</f>
        <v>0.785864917388157</v>
      </c>
      <c r="R74" s="32" t="str">
        <f aca="false">IF(L74="","",IF(ABS(L74)&lt;=O74,"Yes","No"))</f>
        <v>No</v>
      </c>
      <c r="S74" s="32" t="str">
        <f aca="false">IF(L74="","",IF(ABS(L74)&lt;=1.96*O74,"Yes","No"))</f>
        <v>No</v>
      </c>
      <c r="T74" s="59" t="n">
        <f aca="false">IF(D74="","",ROUND(SQRT(((D74+G74)*O74/100)^2+(J74*(D74+G74)*0.08382)^2),0))</f>
        <v>36</v>
      </c>
      <c r="U74" s="32"/>
    </row>
    <row r="75" customFormat="false" ht="15" hidden="false" customHeight="false" outlineLevel="0" collapsed="false">
      <c r="A75" s="32" t="s">
        <v>230</v>
      </c>
      <c r="B75" s="32" t="s">
        <v>232</v>
      </c>
      <c r="C75" s="32" t="s">
        <v>254</v>
      </c>
      <c r="D75" s="59" t="n">
        <v>351</v>
      </c>
      <c r="E75" s="59" t="n">
        <v>348</v>
      </c>
      <c r="F75" s="68" t="n">
        <f aca="false">IF(E75="","",D75-E75)</f>
        <v>3</v>
      </c>
      <c r="G75" s="59" t="n">
        <v>156</v>
      </c>
      <c r="H75" s="59" t="n">
        <v>169</v>
      </c>
      <c r="I75" s="68" t="n">
        <f aca="false">IF(H75="","",G75-H75)</f>
        <v>-13</v>
      </c>
      <c r="J75" s="40" t="n">
        <f aca="false">IF(OR(D75="",D75+G75=0),"",D75/(D75+G75))</f>
        <v>0.692307692307692</v>
      </c>
      <c r="K75" s="40" t="n">
        <f aca="false">IF(E75="","",E75/(E75+H75))</f>
        <v>0.673114119922631</v>
      </c>
      <c r="L75" s="69" t="n">
        <f aca="false">IF(OR(K75="",J75=""),"",(J75-K75)*100)</f>
        <v>1.91935723850617</v>
      </c>
      <c r="M75" s="36" t="n">
        <v>3.43103056950867</v>
      </c>
      <c r="N75" s="36" t="n">
        <v>1.05317139657435</v>
      </c>
      <c r="O75" s="36" t="n">
        <f aca="false">SQRT(M75^2+N75^2)</f>
        <v>3.58903061556534</v>
      </c>
      <c r="P75" s="40" t="n">
        <f aca="false">IF(J75="","",MAX(0,J75-1.96*O75/100))</f>
        <v>0.621962692242612</v>
      </c>
      <c r="Q75" s="40" t="n">
        <f aca="false">IF(J75="","",MIN(1,J75+1.96*O75/100))</f>
        <v>0.762652692372773</v>
      </c>
      <c r="R75" s="32" t="str">
        <f aca="false">IF(L75="","",IF(ABS(L75)&lt;=O75,"Yes","No"))</f>
        <v>Yes</v>
      </c>
      <c r="S75" s="32" t="str">
        <f aca="false">IF(L75="","",IF(ABS(L75)&lt;=1.96*O75,"Yes","No"))</f>
        <v>Yes</v>
      </c>
      <c r="T75" s="59" t="n">
        <f aca="false">IF(D75="","",ROUND(SQRT(((D75+G75)*O75/100)^2+(J75*(D75+G75)*0.13015)^2),0))</f>
        <v>49</v>
      </c>
      <c r="U75" s="32"/>
    </row>
    <row r="76" customFormat="false" ht="15" hidden="false" customHeight="false" outlineLevel="0" collapsed="false">
      <c r="A76" s="32" t="s">
        <v>230</v>
      </c>
      <c r="B76" s="32" t="s">
        <v>232</v>
      </c>
      <c r="C76" s="32" t="s">
        <v>255</v>
      </c>
      <c r="D76" s="59" t="n">
        <v>386</v>
      </c>
      <c r="E76" s="59" t="n">
        <v>400</v>
      </c>
      <c r="F76" s="68" t="n">
        <f aca="false">IF(E76="","",D76-E76)</f>
        <v>-14</v>
      </c>
      <c r="G76" s="59" t="n">
        <v>187</v>
      </c>
      <c r="H76" s="59" t="n">
        <v>189</v>
      </c>
      <c r="I76" s="68" t="n">
        <f aca="false">IF(H76="","",G76-H76)</f>
        <v>-2</v>
      </c>
      <c r="J76" s="40" t="n">
        <f aca="false">IF(OR(D76="",D76+G76=0),"",D76/(D76+G76))</f>
        <v>0.673647469458988</v>
      </c>
      <c r="K76" s="40" t="n">
        <f aca="false">IF(E76="","",E76/(E76+H76))</f>
        <v>0.67911714770798</v>
      </c>
      <c r="L76" s="69" t="n">
        <f aca="false">IF(OR(K76="",J76=""),"",(J76-K76)*100)</f>
        <v>-0.546967824899181</v>
      </c>
      <c r="M76" s="36" t="n">
        <v>2.23025841536431</v>
      </c>
      <c r="N76" s="36" t="n">
        <v>1.05317139657435</v>
      </c>
      <c r="O76" s="36" t="n">
        <f aca="false">SQRT(M76^2+N76^2)</f>
        <v>2.4664189810058</v>
      </c>
      <c r="P76" s="40" t="n">
        <f aca="false">IF(J76="","",MAX(0,J76-1.96*O76/100))</f>
        <v>0.625305657431274</v>
      </c>
      <c r="Q76" s="40" t="n">
        <f aca="false">IF(J76="","",MIN(1,J76+1.96*O76/100))</f>
        <v>0.721989281486701</v>
      </c>
      <c r="R76" s="32" t="str">
        <f aca="false">IF(L76="","",IF(ABS(L76)&lt;=O76,"Yes","No"))</f>
        <v>Yes</v>
      </c>
      <c r="S76" s="32" t="str">
        <f aca="false">IF(L76="","",IF(ABS(L76)&lt;=1.96*O76,"Yes","No"))</f>
        <v>Yes</v>
      </c>
      <c r="T76" s="59" t="n">
        <f aca="false">IF(D76="","",ROUND(SQRT(((D76+G76)*O76/100)^2+(J76*(D76+G76)*0.08382)^2),0))</f>
        <v>35</v>
      </c>
      <c r="U76" s="32"/>
    </row>
    <row r="77" customFormat="false" ht="15" hidden="false" customHeight="false" outlineLevel="0" collapsed="false">
      <c r="A77" s="32" t="s">
        <v>230</v>
      </c>
      <c r="B77" s="32" t="s">
        <v>232</v>
      </c>
      <c r="C77" s="32" t="s">
        <v>256</v>
      </c>
      <c r="D77" s="59" t="n">
        <v>439</v>
      </c>
      <c r="E77" s="59" t="n">
        <v>488</v>
      </c>
      <c r="F77" s="68" t="n">
        <f aca="false">IF(E77="","",D77-E77)</f>
        <v>-49</v>
      </c>
      <c r="G77" s="59" t="n">
        <v>211</v>
      </c>
      <c r="H77" s="59" t="n">
        <v>238</v>
      </c>
      <c r="I77" s="68" t="n">
        <f aca="false">IF(H77="","",G77-H77)</f>
        <v>-27</v>
      </c>
      <c r="J77" s="40" t="n">
        <f aca="false">IF(OR(D77="",D77+G77=0),"",D77/(D77+G77))</f>
        <v>0.675384615384615</v>
      </c>
      <c r="K77" s="40" t="n">
        <f aca="false">IF(E77="","",E77/(E77+H77))</f>
        <v>0.672176308539945</v>
      </c>
      <c r="L77" s="69" t="n">
        <f aca="false">IF(OR(K77="",J77=""),"",(J77-K77)*100)</f>
        <v>0.320830684467044</v>
      </c>
      <c r="M77" s="36" t="n">
        <v>2.23025841536431</v>
      </c>
      <c r="N77" s="36" t="n">
        <v>1.05317139657435</v>
      </c>
      <c r="O77" s="36" t="n">
        <f aca="false">SQRT(M77^2+N77^2)</f>
        <v>2.4664189810058</v>
      </c>
      <c r="P77" s="40" t="n">
        <f aca="false">IF(J77="","",MAX(0,J77-1.96*O77/100))</f>
        <v>0.627042803356902</v>
      </c>
      <c r="Q77" s="40" t="n">
        <f aca="false">IF(J77="","",MIN(1,J77+1.96*O77/100))</f>
        <v>0.723726427412329</v>
      </c>
      <c r="R77" s="32" t="str">
        <f aca="false">IF(L77="","",IF(ABS(L77)&lt;=O77,"Yes","No"))</f>
        <v>Yes</v>
      </c>
      <c r="S77" s="32" t="str">
        <f aca="false">IF(L77="","",IF(ABS(L77)&lt;=1.96*O77,"Yes","No"))</f>
        <v>Yes</v>
      </c>
      <c r="T77" s="59" t="n">
        <f aca="false">IF(D77="","",ROUND(SQRT(((D77+G77)*O77/100)^2+(J77*(D77+G77)*0.08382)^2),0))</f>
        <v>40</v>
      </c>
      <c r="U77" s="32"/>
    </row>
    <row r="78" customFormat="false" ht="15" hidden="false" customHeight="false" outlineLevel="0" collapsed="false">
      <c r="A78" s="32" t="s">
        <v>230</v>
      </c>
      <c r="B78" s="32" t="s">
        <v>232</v>
      </c>
      <c r="C78" s="32" t="s">
        <v>257</v>
      </c>
      <c r="D78" s="59" t="n">
        <v>304</v>
      </c>
      <c r="E78" s="59" t="n">
        <v>339</v>
      </c>
      <c r="F78" s="68" t="n">
        <f aca="false">IF(E78="","",D78-E78)</f>
        <v>-35</v>
      </c>
      <c r="G78" s="59" t="n">
        <v>133</v>
      </c>
      <c r="H78" s="59" t="n">
        <v>138</v>
      </c>
      <c r="I78" s="68" t="n">
        <f aca="false">IF(H78="","",G78-H78)</f>
        <v>-5</v>
      </c>
      <c r="J78" s="40" t="n">
        <f aca="false">IF(OR(D78="",D78+G78=0),"",D78/(D78+G78))</f>
        <v>0.695652173913044</v>
      </c>
      <c r="K78" s="40" t="n">
        <f aca="false">IF(E78="","",E78/(E78+H78))</f>
        <v>0.710691823899371</v>
      </c>
      <c r="L78" s="69" t="n">
        <f aca="false">IF(OR(K78="",J78=""),"",(J78-K78)*100)</f>
        <v>-1.50396499863276</v>
      </c>
      <c r="M78" s="36" t="n">
        <v>3.43103056950867</v>
      </c>
      <c r="N78" s="36" t="n">
        <v>1.05317139657435</v>
      </c>
      <c r="O78" s="36" t="n">
        <f aca="false">SQRT(M78^2+N78^2)</f>
        <v>3.58903061556534</v>
      </c>
      <c r="P78" s="40" t="n">
        <f aca="false">IF(J78="","",MAX(0,J78-1.96*O78/100))</f>
        <v>0.625307173847963</v>
      </c>
      <c r="Q78" s="40" t="n">
        <f aca="false">IF(J78="","",MIN(1,J78+1.96*O78/100))</f>
        <v>0.765997173978124</v>
      </c>
      <c r="R78" s="32" t="str">
        <f aca="false">IF(L78="","",IF(ABS(L78)&lt;=O78,"Yes","No"))</f>
        <v>Yes</v>
      </c>
      <c r="S78" s="32" t="str">
        <f aca="false">IF(L78="","",IF(ABS(L78)&lt;=1.96*O78,"Yes","No"))</f>
        <v>Yes</v>
      </c>
      <c r="T78" s="59" t="n">
        <f aca="false">IF(D78="","",ROUND(SQRT(((D78+G78)*O78/100)^2+(J78*(D78+G78)*0.13015)^2),0))</f>
        <v>43</v>
      </c>
      <c r="U78" s="32"/>
    </row>
    <row r="79" customFormat="false" ht="15" hidden="false" customHeight="false" outlineLevel="0" collapsed="false">
      <c r="A79" s="32" t="s">
        <v>230</v>
      </c>
      <c r="B79" s="32" t="s">
        <v>232</v>
      </c>
      <c r="C79" s="32" t="s">
        <v>258</v>
      </c>
      <c r="D79" s="59" t="n">
        <v>311</v>
      </c>
      <c r="E79" s="59" t="n">
        <v>387</v>
      </c>
      <c r="F79" s="68" t="n">
        <f aca="false">IF(E79="","",D79-E79)</f>
        <v>-76</v>
      </c>
      <c r="G79" s="59" t="n">
        <v>126</v>
      </c>
      <c r="H79" s="59" t="n">
        <v>154</v>
      </c>
      <c r="I79" s="68" t="n">
        <f aca="false">IF(H79="","",G79-H79)</f>
        <v>-28</v>
      </c>
      <c r="J79" s="40" t="n">
        <f aca="false">IF(OR(D79="",D79+G79=0),"",D79/(D79+G79))</f>
        <v>0.711670480549199</v>
      </c>
      <c r="K79" s="40" t="n">
        <f aca="false">IF(E79="","",E79/(E79+H79))</f>
        <v>0.715341959334566</v>
      </c>
      <c r="L79" s="69" t="n">
        <f aca="false">IF(OR(K79="",J79=""),"",(J79-K79)*100)</f>
        <v>-0.367147878536644</v>
      </c>
      <c r="M79" s="36" t="n">
        <v>3.43103056950867</v>
      </c>
      <c r="N79" s="36" t="n">
        <v>1.05317139657435</v>
      </c>
      <c r="O79" s="36" t="n">
        <f aca="false">SQRT(M79^2+N79^2)</f>
        <v>3.58903061556534</v>
      </c>
      <c r="P79" s="40" t="n">
        <f aca="false">IF(J79="","",MAX(0,J79-1.96*O79/100))</f>
        <v>0.641325480484118</v>
      </c>
      <c r="Q79" s="40" t="n">
        <f aca="false">IF(J79="","",MIN(1,J79+1.96*O79/100))</f>
        <v>0.78201548061428</v>
      </c>
      <c r="R79" s="32" t="str">
        <f aca="false">IF(L79="","",IF(ABS(L79)&lt;=O79,"Yes","No"))</f>
        <v>Yes</v>
      </c>
      <c r="S79" s="32" t="str">
        <f aca="false">IF(L79="","",IF(ABS(L79)&lt;=1.96*O79,"Yes","No"))</f>
        <v>Yes</v>
      </c>
      <c r="T79" s="59" t="n">
        <f aca="false">IF(D79="","",ROUND(SQRT(((D79+G79)*O79/100)^2+(J79*(D79+G79)*0.13015)^2),0))</f>
        <v>43</v>
      </c>
      <c r="U79" s="32"/>
    </row>
    <row r="80" customFormat="false" ht="15" hidden="false" customHeight="false" outlineLevel="0" collapsed="false">
      <c r="A80" s="32" t="s">
        <v>230</v>
      </c>
      <c r="B80" s="32" t="s">
        <v>232</v>
      </c>
      <c r="C80" s="32" t="s">
        <v>259</v>
      </c>
      <c r="D80" s="59" t="n">
        <v>534</v>
      </c>
      <c r="E80" s="59" t="n">
        <v>559</v>
      </c>
      <c r="F80" s="68" t="n">
        <f aca="false">IF(E80="","",D80-E80)</f>
        <v>-25</v>
      </c>
      <c r="G80" s="59" t="n">
        <v>239</v>
      </c>
      <c r="H80" s="59" t="n">
        <v>255</v>
      </c>
      <c r="I80" s="68" t="n">
        <f aca="false">IF(H80="","",G80-H80)</f>
        <v>-16</v>
      </c>
      <c r="J80" s="40" t="n">
        <f aca="false">IF(OR(D80="",D80+G80=0),"",D80/(D80+G80))</f>
        <v>0.690815006468305</v>
      </c>
      <c r="K80" s="40" t="n">
        <f aca="false">IF(E80="","",E80/(E80+H80))</f>
        <v>0.686732186732187</v>
      </c>
      <c r="L80" s="69" t="n">
        <f aca="false">IF(OR(K80="",J80=""),"",(J80-K80)*100)</f>
        <v>0.408281973611857</v>
      </c>
      <c r="M80" s="36" t="n">
        <v>2.23025841536431</v>
      </c>
      <c r="N80" s="36" t="n">
        <v>1.05317139657435</v>
      </c>
      <c r="O80" s="36" t="n">
        <f aca="false">SQRT(M80^2+N80^2)</f>
        <v>2.4664189810058</v>
      </c>
      <c r="P80" s="40" t="n">
        <f aca="false">IF(J80="","",MAX(0,J80-1.96*O80/100))</f>
        <v>0.642473194440592</v>
      </c>
      <c r="Q80" s="40" t="n">
        <f aca="false">IF(J80="","",MIN(1,J80+1.96*O80/100))</f>
        <v>0.739156818496019</v>
      </c>
      <c r="R80" s="32" t="str">
        <f aca="false">IF(L80="","",IF(ABS(L80)&lt;=O80,"Yes","No"))</f>
        <v>Yes</v>
      </c>
      <c r="S80" s="32" t="str">
        <f aca="false">IF(L80="","",IF(ABS(L80)&lt;=1.96*O80,"Yes","No"))</f>
        <v>Yes</v>
      </c>
      <c r="T80" s="59" t="n">
        <f aca="false">IF(D80="","",ROUND(SQRT(((D80+G80)*O80/100)^2+(J80*(D80+G80)*0.08382)^2),0))</f>
        <v>49</v>
      </c>
      <c r="U80" s="32"/>
    </row>
    <row r="81" customFormat="false" ht="15" hidden="false" customHeight="false" outlineLevel="0" collapsed="false">
      <c r="A81" s="32" t="s">
        <v>230</v>
      </c>
      <c r="B81" s="32" t="s">
        <v>232</v>
      </c>
      <c r="C81" s="32" t="s">
        <v>260</v>
      </c>
      <c r="D81" s="59" t="n">
        <v>325</v>
      </c>
      <c r="E81" s="59" t="n">
        <v>337</v>
      </c>
      <c r="F81" s="68" t="n">
        <f aca="false">IF(E81="","",D81-E81)</f>
        <v>-12</v>
      </c>
      <c r="G81" s="59" t="n">
        <v>154</v>
      </c>
      <c r="H81" s="59" t="n">
        <v>161</v>
      </c>
      <c r="I81" s="68" t="n">
        <f aca="false">IF(H81="","",G81-H81)</f>
        <v>-7</v>
      </c>
      <c r="J81" s="40" t="n">
        <f aca="false">IF(OR(D81="",D81+G81=0),"",D81/(D81+G81))</f>
        <v>0.678496868475992</v>
      </c>
      <c r="K81" s="40" t="n">
        <f aca="false">IF(E81="","",E81/(E81+H81))</f>
        <v>0.676706827309237</v>
      </c>
      <c r="L81" s="69" t="n">
        <f aca="false">IF(OR(K81="",J81=""),"",(J81-K81)*100)</f>
        <v>0.179004116675474</v>
      </c>
      <c r="M81" s="36" t="n">
        <v>3.43103056950867</v>
      </c>
      <c r="N81" s="36" t="n">
        <v>1.05317139657435</v>
      </c>
      <c r="O81" s="36" t="n">
        <f aca="false">SQRT(M81^2+N81^2)</f>
        <v>3.58903061556534</v>
      </c>
      <c r="P81" s="40" t="n">
        <f aca="false">IF(J81="","",MAX(0,J81-1.96*O81/100))</f>
        <v>0.608151868410911</v>
      </c>
      <c r="Q81" s="40" t="n">
        <f aca="false">IF(J81="","",MIN(1,J81+1.96*O81/100))</f>
        <v>0.748841868541072</v>
      </c>
      <c r="R81" s="32" t="str">
        <f aca="false">IF(L81="","",IF(ABS(L81)&lt;=O81,"Yes","No"))</f>
        <v>Yes</v>
      </c>
      <c r="S81" s="32" t="str">
        <f aca="false">IF(L81="","",IF(ABS(L81)&lt;=1.96*O81,"Yes","No"))</f>
        <v>Yes</v>
      </c>
      <c r="T81" s="59" t="n">
        <f aca="false">IF(D81="","",ROUND(SQRT(((D81+G81)*O81/100)^2+(J81*(D81+G81)*0.13015)^2),0))</f>
        <v>46</v>
      </c>
      <c r="U81" s="32"/>
    </row>
    <row r="82" customFormat="false" ht="15" hidden="false" customHeight="false" outlineLevel="0" collapsed="false">
      <c r="A82" s="32" t="s">
        <v>230</v>
      </c>
      <c r="B82" s="32" t="s">
        <v>232</v>
      </c>
      <c r="C82" s="32" t="s">
        <v>261</v>
      </c>
      <c r="D82" s="59" t="n">
        <v>381</v>
      </c>
      <c r="E82" s="59" t="n">
        <v>382</v>
      </c>
      <c r="F82" s="68" t="n">
        <f aca="false">IF(E82="","",D82-E82)</f>
        <v>-1</v>
      </c>
      <c r="G82" s="59" t="n">
        <v>224</v>
      </c>
      <c r="H82" s="59" t="n">
        <v>205</v>
      </c>
      <c r="I82" s="68" t="n">
        <f aca="false">IF(H82="","",G82-H82)</f>
        <v>19</v>
      </c>
      <c r="J82" s="40" t="n">
        <f aca="false">IF(OR(D82="",D82+G82=0),"",D82/(D82+G82))</f>
        <v>0.629752066115702</v>
      </c>
      <c r="K82" s="40" t="n">
        <f aca="false">IF(E82="","",E82/(E82+H82))</f>
        <v>0.65076660988075</v>
      </c>
      <c r="L82" s="69" t="n">
        <f aca="false">IF(OR(K82="",J82=""),"",(J82-K82)*100)</f>
        <v>-2.10145437650471</v>
      </c>
      <c r="M82" s="36" t="n">
        <v>2.23025841536431</v>
      </c>
      <c r="N82" s="36" t="n">
        <v>1.05317139657435</v>
      </c>
      <c r="O82" s="36" t="n">
        <f aca="false">SQRT(M82^2+N82^2)</f>
        <v>2.4664189810058</v>
      </c>
      <c r="P82" s="40" t="n">
        <f aca="false">IF(J82="","",MAX(0,J82-1.96*O82/100))</f>
        <v>0.581410254087989</v>
      </c>
      <c r="Q82" s="40" t="n">
        <f aca="false">IF(J82="","",MIN(1,J82+1.96*O82/100))</f>
        <v>0.678093878143416</v>
      </c>
      <c r="R82" s="32" t="str">
        <f aca="false">IF(L82="","",IF(ABS(L82)&lt;=O82,"Yes","No"))</f>
        <v>Yes</v>
      </c>
      <c r="S82" s="32" t="str">
        <f aca="false">IF(L82="","",IF(ABS(L82)&lt;=1.96*O82,"Yes","No"))</f>
        <v>Yes</v>
      </c>
      <c r="T82" s="59" t="n">
        <f aca="false">IF(D82="","",ROUND(SQRT(((D82+G82)*O82/100)^2+(J82*(D82+G82)*0.08382)^2),0))</f>
        <v>35</v>
      </c>
      <c r="U82" s="32"/>
    </row>
    <row r="83" customFormat="false" ht="15" hidden="false" customHeight="false" outlineLevel="0" collapsed="false">
      <c r="A83" s="32" t="s">
        <v>230</v>
      </c>
      <c r="B83" s="32" t="s">
        <v>232</v>
      </c>
      <c r="C83" s="32" t="s">
        <v>262</v>
      </c>
      <c r="D83" s="59" t="n">
        <v>371</v>
      </c>
      <c r="E83" s="59" t="n">
        <v>415</v>
      </c>
      <c r="F83" s="68" t="n">
        <f aca="false">IF(E83="","",D83-E83)</f>
        <v>-44</v>
      </c>
      <c r="G83" s="59" t="n">
        <v>287</v>
      </c>
      <c r="H83" s="59" t="n">
        <v>235</v>
      </c>
      <c r="I83" s="68" t="n">
        <f aca="false">IF(H83="","",G83-H83)</f>
        <v>52</v>
      </c>
      <c r="J83" s="40" t="n">
        <f aca="false">IF(OR(D83="",D83+G83=0),"",D83/(D83+G83))</f>
        <v>0.563829787234043</v>
      </c>
      <c r="K83" s="40" t="n">
        <f aca="false">IF(E83="","",E83/(E83+H83))</f>
        <v>0.638461538461538</v>
      </c>
      <c r="L83" s="69" t="n">
        <f aca="false">IF(OR(K83="",J83=""),"",(J83-K83)*100)</f>
        <v>-7.46317512274959</v>
      </c>
      <c r="M83" s="36" t="n">
        <v>2.23025841536431</v>
      </c>
      <c r="N83" s="36" t="n">
        <v>1.05317139657435</v>
      </c>
      <c r="O83" s="36" t="n">
        <f aca="false">SQRT(M83^2+N83^2)</f>
        <v>2.4664189810058</v>
      </c>
      <c r="P83" s="40" t="n">
        <f aca="false">IF(J83="","",MAX(0,J83-1.96*O83/100))</f>
        <v>0.515487975206329</v>
      </c>
      <c r="Q83" s="40" t="n">
        <f aca="false">IF(J83="","",MIN(1,J83+1.96*O83/100))</f>
        <v>0.612171599261756</v>
      </c>
      <c r="R83" s="32" t="str">
        <f aca="false">IF(L83="","",IF(ABS(L83)&lt;=O83,"Yes","No"))</f>
        <v>No</v>
      </c>
      <c r="S83" s="32" t="str">
        <f aca="false">IF(L83="","",IF(ABS(L83)&lt;=1.96*O83,"Yes","No"))</f>
        <v>No</v>
      </c>
      <c r="T83" s="59" t="n">
        <f aca="false">IF(D83="","",ROUND(SQRT(((D83+G83)*O83/100)^2+(J83*(D83+G83)*0.08382)^2),0))</f>
        <v>35</v>
      </c>
      <c r="U83" s="32"/>
    </row>
    <row r="84" customFormat="false" ht="15" hidden="false" customHeight="false" outlineLevel="0" collapsed="false">
      <c r="A84" s="32" t="s">
        <v>230</v>
      </c>
      <c r="B84" s="32" t="s">
        <v>232</v>
      </c>
      <c r="C84" s="32" t="s">
        <v>263</v>
      </c>
      <c r="D84" s="59" t="n">
        <v>300</v>
      </c>
      <c r="E84" s="59"/>
      <c r="F84" s="68" t="str">
        <f aca="false">IF(E84="","",D84-E84)</f>
        <v/>
      </c>
      <c r="G84" s="59" t="n">
        <v>226</v>
      </c>
      <c r="H84" s="59"/>
      <c r="I84" s="68" t="str">
        <f aca="false">IF(H84="","",G84-H84)</f>
        <v/>
      </c>
      <c r="J84" s="40" t="n">
        <f aca="false">IF(OR(D84="",D84+G84=0),"",D84/(D84+G84))</f>
        <v>0.570342205323194</v>
      </c>
      <c r="K84" s="40" t="str">
        <f aca="false">IF(E84="","",E84/(E84+H84))</f>
        <v/>
      </c>
      <c r="L84" s="69" t="str">
        <f aca="false">IF(OR(K84="",J84=""),"",(J84-K84)*100)</f>
        <v/>
      </c>
      <c r="M84" s="36" t="n">
        <v>3.43103056950867</v>
      </c>
      <c r="N84" s="36" t="n">
        <v>1.05317139657435</v>
      </c>
      <c r="O84" s="36" t="n">
        <f aca="false">SQRT(M84^2+N84^2)</f>
        <v>3.58903061556534</v>
      </c>
      <c r="P84" s="40" t="n">
        <f aca="false">IF(J84="","",MAX(0,J84-1.96*O84/100))</f>
        <v>0.499997205258113</v>
      </c>
      <c r="Q84" s="40" t="n">
        <f aca="false">IF(J84="","",MIN(1,J84+1.96*O84/100))</f>
        <v>0.640687205388275</v>
      </c>
      <c r="R84" s="32" t="str">
        <f aca="false">IF(L84="","",IF(ABS(L84)&lt;=O84,"Yes","No"))</f>
        <v/>
      </c>
      <c r="S84" s="32" t="str">
        <f aca="false">IF(L84="","",IF(ABS(L84)&lt;=1.96*O84,"Yes","No"))</f>
        <v/>
      </c>
      <c r="T84" s="59" t="n">
        <f aca="false">IF(D84="","",ROUND(SQRT(((D84+G84)*O84/100)^2+(J84*(D84+G84)*0.13015)^2),0))</f>
        <v>43</v>
      </c>
      <c r="U84" s="32" t="s">
        <v>803</v>
      </c>
    </row>
    <row r="85" customFormat="false" ht="15" hidden="false" customHeight="false" outlineLevel="0" collapsed="false">
      <c r="A85" s="32" t="s">
        <v>230</v>
      </c>
      <c r="B85" s="32" t="s">
        <v>232</v>
      </c>
      <c r="C85" s="32" t="s">
        <v>265</v>
      </c>
      <c r="D85" s="59" t="n">
        <v>743</v>
      </c>
      <c r="E85" s="59"/>
      <c r="F85" s="68" t="str">
        <f aca="false">IF(E85="","",D85-E85)</f>
        <v/>
      </c>
      <c r="G85" s="59" t="n">
        <v>582</v>
      </c>
      <c r="H85" s="59"/>
      <c r="I85" s="68" t="str">
        <f aca="false">IF(H85="","",G85-H85)</f>
        <v/>
      </c>
      <c r="J85" s="40" t="n">
        <f aca="false">IF(OR(D85="",D85+G85=0),"",D85/(D85+G85))</f>
        <v>0.560754716981132</v>
      </c>
      <c r="K85" s="40" t="str">
        <f aca="false">IF(E85="","",E85/(E85+H85))</f>
        <v/>
      </c>
      <c r="L85" s="69" t="str">
        <f aca="false">IF(OR(K85="",J85=""),"",(J85-K85)*100)</f>
        <v/>
      </c>
      <c r="M85" s="36" t="n">
        <v>1.85843057324553</v>
      </c>
      <c r="N85" s="36" t="n">
        <v>1.05317139657435</v>
      </c>
      <c r="O85" s="36" t="n">
        <f aca="false">SQRT(M85^2+N85^2)</f>
        <v>2.13610256919842</v>
      </c>
      <c r="P85" s="40" t="n">
        <f aca="false">IF(J85="","",MAX(0,J85-1.96*O85/100))</f>
        <v>0.518887106624843</v>
      </c>
      <c r="Q85" s="40" t="n">
        <f aca="false">IF(J85="","",MIN(1,J85+1.96*O85/100))</f>
        <v>0.602622327337421</v>
      </c>
      <c r="R85" s="32" t="str">
        <f aca="false">IF(L85="","",IF(ABS(L85)&lt;=O85,"Yes","No"))</f>
        <v/>
      </c>
      <c r="S85" s="32" t="str">
        <f aca="false">IF(L85="","",IF(ABS(L85)&lt;=1.96*O85,"Yes","No"))</f>
        <v/>
      </c>
      <c r="T85" s="59" t="n">
        <f aca="false">IF(D85="","",ROUND(SQRT(((D85+G85)*O85/100)^2+(J85*(D85+G85)*0.07132)^2),0))</f>
        <v>60</v>
      </c>
      <c r="U85" s="32" t="s">
        <v>803</v>
      </c>
    </row>
    <row r="86" customFormat="false" ht="15" hidden="false" customHeight="false" outlineLevel="0" collapsed="false">
      <c r="A86" s="32" t="s">
        <v>230</v>
      </c>
      <c r="B86" s="32" t="s">
        <v>232</v>
      </c>
      <c r="C86" s="32" t="s">
        <v>267</v>
      </c>
      <c r="D86" s="59" t="n">
        <v>381</v>
      </c>
      <c r="E86" s="59" t="n">
        <v>398</v>
      </c>
      <c r="F86" s="68" t="n">
        <f aca="false">IF(E86="","",D86-E86)</f>
        <v>-17</v>
      </c>
      <c r="G86" s="59" t="n">
        <v>193</v>
      </c>
      <c r="H86" s="59" t="n">
        <v>167</v>
      </c>
      <c r="I86" s="68" t="n">
        <f aca="false">IF(H86="","",G86-H86)</f>
        <v>26</v>
      </c>
      <c r="J86" s="40" t="n">
        <f aca="false">IF(OR(D86="",D86+G86=0),"",D86/(D86+G86))</f>
        <v>0.663763066202091</v>
      </c>
      <c r="K86" s="40" t="n">
        <f aca="false">IF(E86="","",E86/(E86+H86))</f>
        <v>0.704424778761062</v>
      </c>
      <c r="L86" s="69" t="n">
        <f aca="false">IF(OR(K86="",J86=""),"",(J86-K86)*100)</f>
        <v>-4.06617125589713</v>
      </c>
      <c r="M86" s="36" t="n">
        <v>2.23025841536431</v>
      </c>
      <c r="N86" s="36" t="n">
        <v>1.05317139657435</v>
      </c>
      <c r="O86" s="36" t="n">
        <f aca="false">SQRT(M86^2+N86^2)</f>
        <v>2.4664189810058</v>
      </c>
      <c r="P86" s="40" t="n">
        <f aca="false">IF(J86="","",MAX(0,J86-1.96*O86/100))</f>
        <v>0.615421254174377</v>
      </c>
      <c r="Q86" s="40" t="n">
        <f aca="false">IF(J86="","",MIN(1,J86+1.96*O86/100))</f>
        <v>0.712104878229804</v>
      </c>
      <c r="R86" s="32" t="str">
        <f aca="false">IF(L86="","",IF(ABS(L86)&lt;=O86,"Yes","No"))</f>
        <v>No</v>
      </c>
      <c r="S86" s="32" t="str">
        <f aca="false">IF(L86="","",IF(ABS(L86)&lt;=1.96*O86,"Yes","No"))</f>
        <v>Yes</v>
      </c>
      <c r="T86" s="59" t="n">
        <f aca="false">IF(D86="","",ROUND(SQRT(((D86+G86)*O86/100)^2+(J86*(D86+G86)*0.08382)^2),0))</f>
        <v>35</v>
      </c>
      <c r="U86" s="32"/>
    </row>
    <row r="87" customFormat="false" ht="15" hidden="false" customHeight="false" outlineLevel="0" collapsed="false">
      <c r="A87" s="32" t="s">
        <v>230</v>
      </c>
      <c r="B87" s="32" t="s">
        <v>232</v>
      </c>
      <c r="C87" s="32" t="s">
        <v>268</v>
      </c>
      <c r="D87" s="59" t="n">
        <v>482</v>
      </c>
      <c r="E87" s="59" t="n">
        <v>482</v>
      </c>
      <c r="F87" s="68" t="n">
        <f aca="false">IF(E87="","",D87-E87)</f>
        <v>0</v>
      </c>
      <c r="G87" s="59" t="n">
        <v>303</v>
      </c>
      <c r="H87" s="59" t="n">
        <v>276</v>
      </c>
      <c r="I87" s="68" t="n">
        <f aca="false">IF(H87="","",G87-H87)</f>
        <v>27</v>
      </c>
      <c r="J87" s="40" t="n">
        <f aca="false">IF(OR(D87="",D87+G87=0),"",D87/(D87+G87))</f>
        <v>0.614012738853503</v>
      </c>
      <c r="K87" s="40" t="n">
        <f aca="false">IF(E87="","",E87/(E87+H87))</f>
        <v>0.635883905013193</v>
      </c>
      <c r="L87" s="69" t="n">
        <f aca="false">IF(OR(K87="",J87=""),"",(J87-K87)*100)</f>
        <v>-2.18711661596894</v>
      </c>
      <c r="M87" s="36" t="n">
        <v>2.23025841536431</v>
      </c>
      <c r="N87" s="36" t="n">
        <v>1.05317139657435</v>
      </c>
      <c r="O87" s="36" t="n">
        <f aca="false">SQRT(M87^2+N87^2)</f>
        <v>2.4664189810058</v>
      </c>
      <c r="P87" s="40" t="n">
        <f aca="false">IF(J87="","",MAX(0,J87-1.96*O87/100))</f>
        <v>0.56567092682579</v>
      </c>
      <c r="Q87" s="40" t="n">
        <f aca="false">IF(J87="","",MIN(1,J87+1.96*O87/100))</f>
        <v>0.662354550881217</v>
      </c>
      <c r="R87" s="32" t="str">
        <f aca="false">IF(L87="","",IF(ABS(L87)&lt;=O87,"Yes","No"))</f>
        <v>Yes</v>
      </c>
      <c r="S87" s="32" t="str">
        <f aca="false">IF(L87="","",IF(ABS(L87)&lt;=1.96*O87,"Yes","No"))</f>
        <v>Yes</v>
      </c>
      <c r="T87" s="59" t="n">
        <f aca="false">IF(D87="","",ROUND(SQRT(((D87+G87)*O87/100)^2+(J87*(D87+G87)*0.08382)^2),0))</f>
        <v>45</v>
      </c>
      <c r="U87" s="32"/>
    </row>
    <row r="88" customFormat="false" ht="15" hidden="false" customHeight="false" outlineLevel="0" collapsed="false">
      <c r="A88" s="32" t="s">
        <v>230</v>
      </c>
      <c r="B88" s="32" t="s">
        <v>232</v>
      </c>
      <c r="C88" s="32" t="s">
        <v>269</v>
      </c>
      <c r="D88" s="59" t="n">
        <v>16</v>
      </c>
      <c r="E88" s="59"/>
      <c r="F88" s="68" t="str">
        <f aca="false">IF(E88="","",D88-E88)</f>
        <v/>
      </c>
      <c r="G88" s="59" t="n">
        <v>10</v>
      </c>
      <c r="H88" s="59"/>
      <c r="I88" s="68" t="str">
        <f aca="false">IF(H88="","",G88-H88)</f>
        <v/>
      </c>
      <c r="J88" s="40" t="n">
        <f aca="false">IF(OR(D88="",D88+G88=0),"",D88/(D88+G88))</f>
        <v>0.615384615384615</v>
      </c>
      <c r="K88" s="40" t="str">
        <f aca="false">IF(E88="","",E88/(E88+H88))</f>
        <v/>
      </c>
      <c r="L88" s="69" t="str">
        <f aca="false">IF(OR(K88="",J88=""),"",(J88-K88)*100)</f>
        <v/>
      </c>
      <c r="M88" s="36" t="n">
        <v>3.43103056950867</v>
      </c>
      <c r="N88" s="36" t="n">
        <v>1.05317139657435</v>
      </c>
      <c r="O88" s="36" t="n">
        <f aca="false">SQRT(M88^2+N88^2)</f>
        <v>3.58903061556534</v>
      </c>
      <c r="P88" s="40" t="n">
        <f aca="false">IF(J88="","",MAX(0,J88-1.96*O88/100))</f>
        <v>0.545039615319535</v>
      </c>
      <c r="Q88" s="40" t="n">
        <f aca="false">IF(J88="","",MIN(1,J88+1.96*O88/100))</f>
        <v>0.685729615449696</v>
      </c>
      <c r="R88" s="32" t="str">
        <f aca="false">IF(L88="","",IF(ABS(L88)&lt;=O88,"Yes","No"))</f>
        <v/>
      </c>
      <c r="S88" s="32" t="str">
        <f aca="false">IF(L88="","",IF(ABS(L88)&lt;=1.96*O88,"Yes","No"))</f>
        <v/>
      </c>
      <c r="T88" s="59" t="n">
        <f aca="false">IF(D88="","",ROUND(SQRT(((D88+G88)*O88/100)^2+(J88*(D88+G88)*0.13015)^2),0))</f>
        <v>2</v>
      </c>
      <c r="U88" s="32" t="s">
        <v>803</v>
      </c>
    </row>
    <row r="89" customFormat="false" ht="15" hidden="false" customHeight="false" outlineLevel="0" collapsed="false">
      <c r="A89" s="32" t="s">
        <v>230</v>
      </c>
      <c r="B89" s="32" t="s">
        <v>232</v>
      </c>
      <c r="C89" s="32" t="s">
        <v>270</v>
      </c>
      <c r="D89" s="59" t="n">
        <v>226</v>
      </c>
      <c r="E89" s="59" t="n">
        <v>261</v>
      </c>
      <c r="F89" s="68" t="n">
        <f aca="false">IF(E89="","",D89-E89)</f>
        <v>-35</v>
      </c>
      <c r="G89" s="59" t="n">
        <v>128</v>
      </c>
      <c r="H89" s="59" t="n">
        <v>120</v>
      </c>
      <c r="I89" s="68" t="n">
        <f aca="false">IF(H89="","",G89-H89)</f>
        <v>8</v>
      </c>
      <c r="J89" s="40" t="n">
        <f aca="false">IF(OR(D89="",D89+G89=0),"",D89/(D89+G89))</f>
        <v>0.638418079096045</v>
      </c>
      <c r="K89" s="40" t="n">
        <f aca="false">IF(E89="","",E89/(E89+H89))</f>
        <v>0.68503937007874</v>
      </c>
      <c r="L89" s="69" t="n">
        <f aca="false">IF(OR(K89="",J89=""),"",(J89-K89)*100)</f>
        <v>-4.6621290982695</v>
      </c>
      <c r="M89" s="36" t="n">
        <v>3.43103056950867</v>
      </c>
      <c r="N89" s="36" t="n">
        <v>1.05317139657435</v>
      </c>
      <c r="O89" s="36" t="n">
        <f aca="false">SQRT(M89^2+N89^2)</f>
        <v>3.58903061556534</v>
      </c>
      <c r="P89" s="40" t="n">
        <f aca="false">IF(J89="","",MAX(0,J89-1.96*O89/100))</f>
        <v>0.568073079030965</v>
      </c>
      <c r="Q89" s="40" t="n">
        <f aca="false">IF(J89="","",MIN(1,J89+1.96*O89/100))</f>
        <v>0.708763079161126</v>
      </c>
      <c r="R89" s="32" t="str">
        <f aca="false">IF(L89="","",IF(ABS(L89)&lt;=O89,"Yes","No"))</f>
        <v>No</v>
      </c>
      <c r="S89" s="32" t="str">
        <f aca="false">IF(L89="","",IF(ABS(L89)&lt;=1.96*O89,"Yes","No"))</f>
        <v>Yes</v>
      </c>
      <c r="T89" s="59" t="n">
        <f aca="false">IF(D89="","",ROUND(SQRT(((D89+G89)*O89/100)^2+(J89*(D89+G89)*0.13015)^2),0))</f>
        <v>32</v>
      </c>
      <c r="U89" s="32"/>
    </row>
    <row r="90" customFormat="false" ht="15" hidden="false" customHeight="false" outlineLevel="0" collapsed="false">
      <c r="A90" s="32" t="s">
        <v>230</v>
      </c>
      <c r="B90" s="32" t="s">
        <v>232</v>
      </c>
      <c r="C90" s="32" t="s">
        <v>271</v>
      </c>
      <c r="D90" s="59" t="n">
        <v>396</v>
      </c>
      <c r="E90" s="59" t="n">
        <v>491</v>
      </c>
      <c r="F90" s="68" t="n">
        <f aca="false">IF(E90="","",D90-E90)</f>
        <v>-95</v>
      </c>
      <c r="G90" s="59" t="n">
        <v>171</v>
      </c>
      <c r="H90" s="59" t="n">
        <v>166</v>
      </c>
      <c r="I90" s="68" t="n">
        <f aca="false">IF(H90="","",G90-H90)</f>
        <v>5</v>
      </c>
      <c r="J90" s="40" t="n">
        <f aca="false">IF(OR(D90="",D90+G90=0),"",D90/(D90+G90))</f>
        <v>0.698412698412698</v>
      </c>
      <c r="K90" s="40" t="n">
        <f aca="false">IF(E90="","",E90/(E90+H90))</f>
        <v>0.747336377473364</v>
      </c>
      <c r="L90" s="69" t="n">
        <f aca="false">IF(OR(K90="",J90=""),"",(J90-K90)*100)</f>
        <v>-4.89236790606654</v>
      </c>
      <c r="M90" s="36" t="n">
        <v>2.23025841536431</v>
      </c>
      <c r="N90" s="36" t="n">
        <v>1.05317139657435</v>
      </c>
      <c r="O90" s="36" t="n">
        <f aca="false">SQRT(M90^2+N90^2)</f>
        <v>2.4664189810058</v>
      </c>
      <c r="P90" s="40" t="n">
        <f aca="false">IF(J90="","",MAX(0,J90-1.96*O90/100))</f>
        <v>0.650070886384985</v>
      </c>
      <c r="Q90" s="40" t="n">
        <f aca="false">IF(J90="","",MIN(1,J90+1.96*O90/100))</f>
        <v>0.746754510440412</v>
      </c>
      <c r="R90" s="32" t="str">
        <f aca="false">IF(L90="","",IF(ABS(L90)&lt;=O90,"Yes","No"))</f>
        <v>No</v>
      </c>
      <c r="S90" s="32" t="str">
        <f aca="false">IF(L90="","",IF(ABS(L90)&lt;=1.96*O90,"Yes","No"))</f>
        <v>No</v>
      </c>
      <c r="T90" s="59" t="n">
        <f aca="false">IF(D90="","",ROUND(SQRT(((D90+G90)*O90/100)^2+(J90*(D90+G90)*0.08382)^2),0))</f>
        <v>36</v>
      </c>
      <c r="U90" s="32"/>
    </row>
    <row r="91" customFormat="false" ht="15" hidden="false" customHeight="false" outlineLevel="0" collapsed="false">
      <c r="A91" s="32" t="s">
        <v>230</v>
      </c>
      <c r="B91" s="32" t="s">
        <v>232</v>
      </c>
      <c r="C91" s="32" t="s">
        <v>272</v>
      </c>
      <c r="D91" s="59" t="n">
        <v>264</v>
      </c>
      <c r="E91" s="59" t="n">
        <v>266</v>
      </c>
      <c r="F91" s="68" t="n">
        <f aca="false">IF(E91="","",D91-E91)</f>
        <v>-2</v>
      </c>
      <c r="G91" s="59" t="n">
        <v>155</v>
      </c>
      <c r="H91" s="59" t="n">
        <v>158</v>
      </c>
      <c r="I91" s="68" t="n">
        <f aca="false">IF(H91="","",G91-H91)</f>
        <v>-3</v>
      </c>
      <c r="J91" s="40" t="n">
        <f aca="false">IF(OR(D91="",D91+G91=0),"",D91/(D91+G91))</f>
        <v>0.630071599045346</v>
      </c>
      <c r="K91" s="40" t="n">
        <f aca="false">IF(E91="","",E91/(E91+H91))</f>
        <v>0.627358490566038</v>
      </c>
      <c r="L91" s="69" t="n">
        <f aca="false">IF(OR(K91="",J91=""),"",(J91-K91)*100)</f>
        <v>0.271310847930828</v>
      </c>
      <c r="M91" s="36" t="n">
        <v>3.43103056950867</v>
      </c>
      <c r="N91" s="36" t="n">
        <v>1.05317139657435</v>
      </c>
      <c r="O91" s="36" t="n">
        <f aca="false">SQRT(M91^2+N91^2)</f>
        <v>3.58903061556534</v>
      </c>
      <c r="P91" s="40" t="n">
        <f aca="false">IF(J91="","",MAX(0,J91-1.96*O91/100))</f>
        <v>0.559726598980265</v>
      </c>
      <c r="Q91" s="40" t="n">
        <f aca="false">IF(J91="","",MIN(1,J91+1.96*O91/100))</f>
        <v>0.700416599110427</v>
      </c>
      <c r="R91" s="32" t="str">
        <f aca="false">IF(L91="","",IF(ABS(L91)&lt;=O91,"Yes","No"))</f>
        <v>Yes</v>
      </c>
      <c r="S91" s="32" t="str">
        <f aca="false">IF(L91="","",IF(ABS(L91)&lt;=1.96*O91,"Yes","No"))</f>
        <v>Yes</v>
      </c>
      <c r="T91" s="59" t="n">
        <f aca="false">IF(D91="","",ROUND(SQRT(((D91+G91)*O91/100)^2+(J91*(D91+G91)*0.13015)^2),0))</f>
        <v>38</v>
      </c>
      <c r="U91" s="32"/>
    </row>
    <row r="92" customFormat="false" ht="15" hidden="false" customHeight="false" outlineLevel="0" collapsed="false">
      <c r="A92" s="32" t="s">
        <v>230</v>
      </c>
      <c r="B92" s="32" t="s">
        <v>232</v>
      </c>
      <c r="C92" s="32" t="s">
        <v>273</v>
      </c>
      <c r="D92" s="59" t="n">
        <v>280</v>
      </c>
      <c r="E92" s="59" t="n">
        <v>296</v>
      </c>
      <c r="F92" s="68" t="n">
        <f aca="false">IF(E92="","",D92-E92)</f>
        <v>-16</v>
      </c>
      <c r="G92" s="59" t="n">
        <v>109</v>
      </c>
      <c r="H92" s="59" t="n">
        <v>115</v>
      </c>
      <c r="I92" s="68" t="n">
        <f aca="false">IF(H92="","",G92-H92)</f>
        <v>-6</v>
      </c>
      <c r="J92" s="40" t="n">
        <f aca="false">IF(OR(D92="",D92+G92=0),"",D92/(D92+G92))</f>
        <v>0.719794344473008</v>
      </c>
      <c r="K92" s="40" t="n">
        <f aca="false">IF(E92="","",E92/(E92+H92))</f>
        <v>0.720194647201947</v>
      </c>
      <c r="L92" s="69" t="n">
        <f aca="false">IF(OR(K92="",J92=""),"",(J92-K92)*100)</f>
        <v>-0.0400302728938762</v>
      </c>
      <c r="M92" s="36" t="n">
        <v>3.43103056950867</v>
      </c>
      <c r="N92" s="36" t="n">
        <v>1.05317139657435</v>
      </c>
      <c r="O92" s="36" t="n">
        <f aca="false">SQRT(M92^2+N92^2)</f>
        <v>3.58903061556534</v>
      </c>
      <c r="P92" s="40" t="n">
        <f aca="false">IF(J92="","",MAX(0,J92-1.96*O92/100))</f>
        <v>0.649449344407927</v>
      </c>
      <c r="Q92" s="40" t="n">
        <f aca="false">IF(J92="","",MIN(1,J92+1.96*O92/100))</f>
        <v>0.790139344538088</v>
      </c>
      <c r="R92" s="32" t="str">
        <f aca="false">IF(L92="","",IF(ABS(L92)&lt;=O92,"Yes","No"))</f>
        <v>Yes</v>
      </c>
      <c r="S92" s="32" t="str">
        <f aca="false">IF(L92="","",IF(ABS(L92)&lt;=1.96*O92,"Yes","No"))</f>
        <v>Yes</v>
      </c>
      <c r="T92" s="59" t="n">
        <f aca="false">IF(D92="","",ROUND(SQRT(((D92+G92)*O92/100)^2+(J92*(D92+G92)*0.13015)^2),0))</f>
        <v>39</v>
      </c>
      <c r="U92" s="32"/>
    </row>
    <row r="93" customFormat="false" ht="15" hidden="false" customHeight="false" outlineLevel="0" collapsed="false">
      <c r="A93" s="32" t="s">
        <v>230</v>
      </c>
      <c r="B93" s="32" t="s">
        <v>232</v>
      </c>
      <c r="C93" s="32" t="s">
        <v>274</v>
      </c>
      <c r="D93" s="59" t="n">
        <v>692</v>
      </c>
      <c r="E93" s="59" t="n">
        <v>367</v>
      </c>
      <c r="F93" s="68" t="n">
        <f aca="false">IF(E93="","",D93-E93)</f>
        <v>325</v>
      </c>
      <c r="G93" s="59" t="n">
        <v>412</v>
      </c>
      <c r="H93" s="59" t="n">
        <v>246</v>
      </c>
      <c r="I93" s="68" t="n">
        <f aca="false">IF(H93="","",G93-H93)</f>
        <v>166</v>
      </c>
      <c r="J93" s="40" t="n">
        <f aca="false">IF(OR(D93="",D93+G93=0),"",D93/(D93+G93))</f>
        <v>0.626811594202899</v>
      </c>
      <c r="K93" s="40" t="n">
        <f aca="false">IF(E93="","",E93/(E93+H93))</f>
        <v>0.598694942903752</v>
      </c>
      <c r="L93" s="69" t="n">
        <f aca="false">IF(OR(K93="",J93=""),"",(J93-K93)*100)</f>
        <v>2.81166512991465</v>
      </c>
      <c r="M93" s="36" t="n">
        <v>1.85843057324553</v>
      </c>
      <c r="N93" s="36" t="n">
        <v>1.05317139657435</v>
      </c>
      <c r="O93" s="36" t="n">
        <f aca="false">SQRT(M93^2+N93^2)</f>
        <v>2.13610256919842</v>
      </c>
      <c r="P93" s="40" t="n">
        <f aca="false">IF(J93="","",MAX(0,J93-1.96*O93/100))</f>
        <v>0.58494398384661</v>
      </c>
      <c r="Q93" s="40" t="n">
        <f aca="false">IF(J93="","",MIN(1,J93+1.96*O93/100))</f>
        <v>0.668679204559188</v>
      </c>
      <c r="R93" s="32" t="str">
        <f aca="false">IF(L93="","",IF(ABS(L93)&lt;=O93,"Yes","No"))</f>
        <v>No</v>
      </c>
      <c r="S93" s="32" t="str">
        <f aca="false">IF(L93="","",IF(ABS(L93)&lt;=1.96*O93,"Yes","No"))</f>
        <v>Yes</v>
      </c>
      <c r="T93" s="59" t="n">
        <f aca="false">IF(D93="","",ROUND(SQRT(((D93+G93)*O93/100)^2+(J93*(D93+G93)*0.07132)^2),0))</f>
        <v>55</v>
      </c>
      <c r="U93" s="32"/>
    </row>
    <row r="94" customFormat="false" ht="15" hidden="false" customHeight="false" outlineLevel="0" collapsed="false">
      <c r="A94" s="32" t="s">
        <v>230</v>
      </c>
      <c r="B94" s="32" t="s">
        <v>232</v>
      </c>
      <c r="C94" s="32" t="s">
        <v>275</v>
      </c>
      <c r="D94" s="59" t="n">
        <v>1</v>
      </c>
      <c r="E94" s="59"/>
      <c r="F94" s="68" t="str">
        <f aca="false">IF(E94="","",D94-E94)</f>
        <v/>
      </c>
      <c r="G94" s="59" t="n">
        <v>1</v>
      </c>
      <c r="H94" s="59"/>
      <c r="I94" s="68" t="str">
        <f aca="false">IF(H94="","",G94-H94)</f>
        <v/>
      </c>
      <c r="J94" s="40" t="n">
        <f aca="false">IF(OR(D94="",D94+G94=0),"",D94/(D94+G94))</f>
        <v>0.5</v>
      </c>
      <c r="K94" s="40" t="str">
        <f aca="false">IF(E94="","",E94/(E94+H94))</f>
        <v/>
      </c>
      <c r="L94" s="69" t="str">
        <f aca="false">IF(OR(K94="",J94=""),"",(J94-K94)*100)</f>
        <v/>
      </c>
      <c r="M94" s="36" t="n">
        <v>3.43103056950867</v>
      </c>
      <c r="N94" s="36" t="n">
        <v>1.05317139657435</v>
      </c>
      <c r="O94" s="36" t="n">
        <f aca="false">SQRT(M94^2+N94^2)</f>
        <v>3.58903061556534</v>
      </c>
      <c r="P94" s="40" t="n">
        <f aca="false">IF(J94="","",MAX(0,J94-1.96*O94/100))</f>
        <v>0.429654999934919</v>
      </c>
      <c r="Q94" s="40" t="n">
        <f aca="false">IF(J94="","",MIN(1,J94+1.96*O94/100))</f>
        <v>0.570345000065081</v>
      </c>
      <c r="R94" s="32" t="str">
        <f aca="false">IF(L94="","",IF(ABS(L94)&lt;=O94,"Yes","No"))</f>
        <v/>
      </c>
      <c r="S94" s="32" t="str">
        <f aca="false">IF(L94="","",IF(ABS(L94)&lt;=1.96*O94,"Yes","No"))</f>
        <v/>
      </c>
      <c r="T94" s="59" t="n">
        <f aca="false">IF(D94="","",ROUND(SQRT(((D94+G94)*O94/100)^2+(J94*(D94+G94)*0.13015)^2),0))</f>
        <v>0</v>
      </c>
      <c r="U94" s="32" t="s">
        <v>803</v>
      </c>
    </row>
    <row r="95" customFormat="false" ht="15" hidden="false" customHeight="false" outlineLevel="0" collapsed="false">
      <c r="A95" s="32" t="s">
        <v>230</v>
      </c>
      <c r="B95" s="32" t="s">
        <v>232</v>
      </c>
      <c r="C95" s="32" t="s">
        <v>276</v>
      </c>
      <c r="D95" s="59" t="n">
        <v>507</v>
      </c>
      <c r="E95" s="59" t="n">
        <v>603</v>
      </c>
      <c r="F95" s="68" t="n">
        <f aca="false">IF(E95="","",D95-E95)</f>
        <v>-96</v>
      </c>
      <c r="G95" s="59" t="n">
        <v>239</v>
      </c>
      <c r="H95" s="59" t="n">
        <v>239</v>
      </c>
      <c r="I95" s="68" t="n">
        <f aca="false">IF(H95="","",G95-H95)</f>
        <v>0</v>
      </c>
      <c r="J95" s="40" t="n">
        <f aca="false">IF(OR(D95="",D95+G95=0),"",D95/(D95+G95))</f>
        <v>0.679624664879357</v>
      </c>
      <c r="K95" s="40" t="n">
        <f aca="false">IF(E95="","",E95/(E95+H95))</f>
        <v>0.716152019002375</v>
      </c>
      <c r="L95" s="69" t="n">
        <f aca="false">IF(OR(K95="",J95=""),"",(J95-K95)*100)</f>
        <v>-3.65273541230188</v>
      </c>
      <c r="M95" s="36" t="n">
        <v>2.23025841536431</v>
      </c>
      <c r="N95" s="36" t="n">
        <v>1.05317139657435</v>
      </c>
      <c r="O95" s="36" t="n">
        <f aca="false">SQRT(M95^2+N95^2)</f>
        <v>2.4664189810058</v>
      </c>
      <c r="P95" s="40" t="n">
        <f aca="false">IF(J95="","",MAX(0,J95-1.96*O95/100))</f>
        <v>0.631282852851643</v>
      </c>
      <c r="Q95" s="40" t="n">
        <f aca="false">IF(J95="","",MIN(1,J95+1.96*O95/100))</f>
        <v>0.72796647690707</v>
      </c>
      <c r="R95" s="32" t="str">
        <f aca="false">IF(L95="","",IF(ABS(L95)&lt;=O95,"Yes","No"))</f>
        <v>No</v>
      </c>
      <c r="S95" s="32" t="str">
        <f aca="false">IF(L95="","",IF(ABS(L95)&lt;=1.96*O95,"Yes","No"))</f>
        <v>Yes</v>
      </c>
      <c r="T95" s="59" t="n">
        <f aca="false">IF(D95="","",ROUND(SQRT(((D95+G95)*O95/100)^2+(J95*(D95+G95)*0.08382)^2),0))</f>
        <v>46</v>
      </c>
      <c r="U95" s="32"/>
    </row>
    <row r="96" customFormat="false" ht="15" hidden="false" customHeight="false" outlineLevel="0" collapsed="false">
      <c r="A96" s="32" t="s">
        <v>230</v>
      </c>
      <c r="B96" s="32" t="s">
        <v>232</v>
      </c>
      <c r="C96" s="32" t="s">
        <v>277</v>
      </c>
      <c r="D96" s="59" t="n">
        <v>250</v>
      </c>
      <c r="E96" s="59" t="n">
        <v>357</v>
      </c>
      <c r="F96" s="68" t="n">
        <f aca="false">IF(E96="","",D96-E96)</f>
        <v>-107</v>
      </c>
      <c r="G96" s="59" t="n">
        <v>66</v>
      </c>
      <c r="H96" s="59" t="n">
        <v>33</v>
      </c>
      <c r="I96" s="68" t="n">
        <f aca="false">IF(H96="","",G96-H96)</f>
        <v>33</v>
      </c>
      <c r="J96" s="40" t="n">
        <f aca="false">IF(OR(D96="",D96+G96=0),"",D96/(D96+G96))</f>
        <v>0.791139240506329</v>
      </c>
      <c r="K96" s="40" t="n">
        <f aca="false">IF(E96="","",E96/(E96+H96))</f>
        <v>0.915384615384615</v>
      </c>
      <c r="L96" s="69" t="n">
        <f aca="false">IF(OR(K96="",J96=""),"",(J96-K96)*100)</f>
        <v>-12.4245374878286</v>
      </c>
      <c r="M96" s="36" t="n">
        <v>3.43103056950867</v>
      </c>
      <c r="N96" s="36" t="n">
        <v>1.05317139657435</v>
      </c>
      <c r="O96" s="36" t="n">
        <f aca="false">SQRT(M96^2+N96^2)</f>
        <v>3.58903061556534</v>
      </c>
      <c r="P96" s="40" t="n">
        <f aca="false">IF(J96="","",MAX(0,J96-1.96*O96/100))</f>
        <v>0.720794240441248</v>
      </c>
      <c r="Q96" s="40" t="n">
        <f aca="false">IF(J96="","",MIN(1,J96+1.96*O96/100))</f>
        <v>0.86148424057141</v>
      </c>
      <c r="R96" s="32" t="str">
        <f aca="false">IF(L96="","",IF(ABS(L96)&lt;=O96,"Yes","No"))</f>
        <v>No</v>
      </c>
      <c r="S96" s="32" t="str">
        <f aca="false">IF(L96="","",IF(ABS(L96)&lt;=1.96*O96,"Yes","No"))</f>
        <v>No</v>
      </c>
      <c r="T96" s="59" t="n">
        <f aca="false">IF(D96="","",ROUND(SQRT(((D96+G96)*O96/100)^2+(J96*(D96+G96)*0.13015)^2),0))</f>
        <v>34</v>
      </c>
      <c r="U96" s="32"/>
    </row>
    <row r="97" customFormat="false" ht="15" hidden="false" customHeight="false" outlineLevel="0" collapsed="false">
      <c r="A97" s="32" t="s">
        <v>230</v>
      </c>
      <c r="B97" s="32" t="s">
        <v>232</v>
      </c>
      <c r="C97" s="32" t="s">
        <v>278</v>
      </c>
      <c r="D97" s="59" t="n">
        <v>223</v>
      </c>
      <c r="E97" s="59" t="n">
        <v>251</v>
      </c>
      <c r="F97" s="68" t="n">
        <f aca="false">IF(E97="","",D97-E97)</f>
        <v>-28</v>
      </c>
      <c r="G97" s="59" t="n">
        <v>61</v>
      </c>
      <c r="H97" s="59" t="n">
        <v>40</v>
      </c>
      <c r="I97" s="68" t="n">
        <f aca="false">IF(H97="","",G97-H97)</f>
        <v>21</v>
      </c>
      <c r="J97" s="40" t="n">
        <f aca="false">IF(OR(D97="",D97+G97=0),"",D97/(D97+G97))</f>
        <v>0.785211267605634</v>
      </c>
      <c r="K97" s="40" t="n">
        <f aca="false">IF(E97="","",E97/(E97+H97))</f>
        <v>0.862542955326461</v>
      </c>
      <c r="L97" s="69" t="n">
        <f aca="false">IF(OR(K97="",J97=""),"",(J97-K97)*100)</f>
        <v>-7.73316877208268</v>
      </c>
      <c r="M97" s="36" t="n">
        <v>3.43103056950867</v>
      </c>
      <c r="N97" s="36" t="n">
        <v>1.05317139657435</v>
      </c>
      <c r="O97" s="36" t="n">
        <f aca="false">SQRT(M97^2+N97^2)</f>
        <v>3.58903061556534</v>
      </c>
      <c r="P97" s="40" t="n">
        <f aca="false">IF(J97="","",MAX(0,J97-1.96*O97/100))</f>
        <v>0.714866267540553</v>
      </c>
      <c r="Q97" s="40" t="n">
        <f aca="false">IF(J97="","",MIN(1,J97+1.96*O97/100))</f>
        <v>0.855556267670715</v>
      </c>
      <c r="R97" s="32" t="str">
        <f aca="false">IF(L97="","",IF(ABS(L97)&lt;=O97,"Yes","No"))</f>
        <v>No</v>
      </c>
      <c r="S97" s="32" t="str">
        <f aca="false">IF(L97="","",IF(ABS(L97)&lt;=1.96*O97,"Yes","No"))</f>
        <v>No</v>
      </c>
      <c r="T97" s="59" t="n">
        <f aca="false">IF(D97="","",ROUND(SQRT(((D97+G97)*O97/100)^2+(J97*(D97+G97)*0.13015)^2),0))</f>
        <v>31</v>
      </c>
      <c r="U97" s="32"/>
    </row>
    <row r="98" customFormat="false" ht="15" hidden="false" customHeight="false" outlineLevel="0" collapsed="false">
      <c r="A98" s="32" t="s">
        <v>230</v>
      </c>
      <c r="B98" s="32" t="s">
        <v>232</v>
      </c>
      <c r="C98" s="32" t="s">
        <v>279</v>
      </c>
      <c r="D98" s="59" t="n">
        <v>298</v>
      </c>
      <c r="E98" s="59" t="n">
        <v>333</v>
      </c>
      <c r="F98" s="68" t="n">
        <f aca="false">IF(E98="","",D98-E98)</f>
        <v>-35</v>
      </c>
      <c r="G98" s="59" t="n">
        <v>95</v>
      </c>
      <c r="H98" s="59" t="n">
        <v>49</v>
      </c>
      <c r="I98" s="68" t="n">
        <f aca="false">IF(H98="","",G98-H98)</f>
        <v>46</v>
      </c>
      <c r="J98" s="40" t="n">
        <f aca="false">IF(OR(D98="",D98+G98=0),"",D98/(D98+G98))</f>
        <v>0.758269720101781</v>
      </c>
      <c r="K98" s="40" t="n">
        <f aca="false">IF(E98="","",E98/(E98+H98))</f>
        <v>0.8717277486911</v>
      </c>
      <c r="L98" s="69" t="n">
        <f aca="false">IF(OR(K98="",J98=""),"",(J98-K98)*100)</f>
        <v>-11.3458028589318</v>
      </c>
      <c r="M98" s="36" t="n">
        <v>3.43103056950867</v>
      </c>
      <c r="N98" s="36" t="n">
        <v>1.05317139657435</v>
      </c>
      <c r="O98" s="36" t="n">
        <f aca="false">SQRT(M98^2+N98^2)</f>
        <v>3.58903061556534</v>
      </c>
      <c r="P98" s="40" t="n">
        <f aca="false">IF(J98="","",MAX(0,J98-1.96*O98/100))</f>
        <v>0.687924720036701</v>
      </c>
      <c r="Q98" s="40" t="n">
        <f aca="false">IF(J98="","",MIN(1,J98+1.96*O98/100))</f>
        <v>0.828614720166862</v>
      </c>
      <c r="R98" s="32" t="str">
        <f aca="false">IF(L98="","",IF(ABS(L98)&lt;=O98,"Yes","No"))</f>
        <v>No</v>
      </c>
      <c r="S98" s="32" t="str">
        <f aca="false">IF(L98="","",IF(ABS(L98)&lt;=1.96*O98,"Yes","No"))</f>
        <v>No</v>
      </c>
      <c r="T98" s="59" t="n">
        <f aca="false">IF(D98="","",ROUND(SQRT(((D98+G98)*O98/100)^2+(J98*(D98+G98)*0.13015)^2),0))</f>
        <v>41</v>
      </c>
      <c r="U98" s="32"/>
    </row>
    <row r="99" customFormat="false" ht="15" hidden="false" customHeight="false" outlineLevel="0" collapsed="false">
      <c r="A99" s="32" t="s">
        <v>230</v>
      </c>
      <c r="B99" s="32" t="s">
        <v>232</v>
      </c>
      <c r="C99" s="32" t="s">
        <v>280</v>
      </c>
      <c r="D99" s="59" t="n">
        <v>200</v>
      </c>
      <c r="E99" s="59" t="n">
        <v>221</v>
      </c>
      <c r="F99" s="68" t="n">
        <f aca="false">IF(E99="","",D99-E99)</f>
        <v>-21</v>
      </c>
      <c r="G99" s="59" t="n">
        <v>54</v>
      </c>
      <c r="H99" s="59" t="n">
        <v>48</v>
      </c>
      <c r="I99" s="68" t="n">
        <f aca="false">IF(H99="","",G99-H99)</f>
        <v>6</v>
      </c>
      <c r="J99" s="40" t="n">
        <f aca="false">IF(OR(D99="",D99+G99=0),"",D99/(D99+G99))</f>
        <v>0.78740157480315</v>
      </c>
      <c r="K99" s="40" t="n">
        <f aca="false">IF(E99="","",E99/(E99+H99))</f>
        <v>0.821561338289963</v>
      </c>
      <c r="L99" s="69" t="n">
        <f aca="false">IF(OR(K99="",J99=""),"",(J99-K99)*100)</f>
        <v>-3.41597634868132</v>
      </c>
      <c r="M99" s="36" t="n">
        <v>3.43103056950867</v>
      </c>
      <c r="N99" s="36" t="n">
        <v>1.05317139657435</v>
      </c>
      <c r="O99" s="36" t="n">
        <f aca="false">SQRT(M99^2+N99^2)</f>
        <v>3.58903061556534</v>
      </c>
      <c r="P99" s="40" t="n">
        <f aca="false">IF(J99="","",MAX(0,J99-1.96*O99/100))</f>
        <v>0.717056574738069</v>
      </c>
      <c r="Q99" s="40" t="n">
        <f aca="false">IF(J99="","",MIN(1,J99+1.96*O99/100))</f>
        <v>0.85774657486823</v>
      </c>
      <c r="R99" s="32" t="str">
        <f aca="false">IF(L99="","",IF(ABS(L99)&lt;=O99,"Yes","No"))</f>
        <v>Yes</v>
      </c>
      <c r="S99" s="32" t="str">
        <f aca="false">IF(L99="","",IF(ABS(L99)&lt;=1.96*O99,"Yes","No"))</f>
        <v>Yes</v>
      </c>
      <c r="T99" s="59" t="n">
        <f aca="false">IF(D99="","",ROUND(SQRT(((D99+G99)*O99/100)^2+(J99*(D99+G99)*0.13015)^2),0))</f>
        <v>28</v>
      </c>
      <c r="U99" s="32"/>
    </row>
    <row r="100" customFormat="false" ht="15" hidden="false" customHeight="false" outlineLevel="0" collapsed="false">
      <c r="A100" s="32" t="s">
        <v>230</v>
      </c>
      <c r="B100" s="32" t="s">
        <v>232</v>
      </c>
      <c r="C100" s="32" t="s">
        <v>281</v>
      </c>
      <c r="D100" s="59" t="n">
        <v>212</v>
      </c>
      <c r="E100" s="59" t="n">
        <v>283</v>
      </c>
      <c r="F100" s="68" t="n">
        <f aca="false">IF(E100="","",D100-E100)</f>
        <v>-71</v>
      </c>
      <c r="G100" s="59" t="n">
        <v>60</v>
      </c>
      <c r="H100" s="59" t="n">
        <v>48</v>
      </c>
      <c r="I100" s="68" t="n">
        <f aca="false">IF(H100="","",G100-H100)</f>
        <v>12</v>
      </c>
      <c r="J100" s="40" t="n">
        <f aca="false">IF(OR(D100="",D100+G100=0),"",D100/(D100+G100))</f>
        <v>0.779411764705882</v>
      </c>
      <c r="K100" s="40" t="n">
        <f aca="false">IF(E100="","",E100/(E100+H100))</f>
        <v>0.854984894259819</v>
      </c>
      <c r="L100" s="69" t="n">
        <f aca="false">IF(OR(K100="",J100=""),"",(J100-K100)*100)</f>
        <v>-7.55731295539364</v>
      </c>
      <c r="M100" s="36" t="n">
        <v>3.43103056950867</v>
      </c>
      <c r="N100" s="36" t="n">
        <v>1.05317139657435</v>
      </c>
      <c r="O100" s="36" t="n">
        <f aca="false">SQRT(M100^2+N100^2)</f>
        <v>3.58903061556534</v>
      </c>
      <c r="P100" s="40" t="n">
        <f aca="false">IF(J100="","",MAX(0,J100-1.96*O100/100))</f>
        <v>0.709066764640802</v>
      </c>
      <c r="Q100" s="40" t="n">
        <f aca="false">IF(J100="","",MIN(1,J100+1.96*O100/100))</f>
        <v>0.849756764770963</v>
      </c>
      <c r="R100" s="32" t="str">
        <f aca="false">IF(L100="","",IF(ABS(L100)&lt;=O100,"Yes","No"))</f>
        <v>No</v>
      </c>
      <c r="S100" s="32" t="str">
        <f aca="false">IF(L100="","",IF(ABS(L100)&lt;=1.96*O100,"Yes","No"))</f>
        <v>No</v>
      </c>
      <c r="T100" s="59" t="n">
        <f aca="false">IF(D100="","",ROUND(SQRT(((D100+G100)*O100/100)^2+(J100*(D100+G100)*0.13015)^2),0))</f>
        <v>29</v>
      </c>
      <c r="U100" s="32"/>
    </row>
    <row r="101" customFormat="false" ht="15" hidden="false" customHeight="false" outlineLevel="0" collapsed="false">
      <c r="A101" s="32" t="s">
        <v>230</v>
      </c>
      <c r="B101" s="32" t="s">
        <v>232</v>
      </c>
      <c r="C101" s="32" t="s">
        <v>282</v>
      </c>
      <c r="D101" s="59" t="n">
        <v>103</v>
      </c>
      <c r="E101" s="59" t="n">
        <v>167</v>
      </c>
      <c r="F101" s="68" t="n">
        <f aca="false">IF(E101="","",D101-E101)</f>
        <v>-64</v>
      </c>
      <c r="G101" s="59" t="n">
        <v>31</v>
      </c>
      <c r="H101" s="59" t="n">
        <v>35</v>
      </c>
      <c r="I101" s="68" t="n">
        <f aca="false">IF(H101="","",G101-H101)</f>
        <v>-4</v>
      </c>
      <c r="J101" s="40" t="n">
        <f aca="false">IF(OR(D101="",D101+G101=0),"",D101/(D101+G101))</f>
        <v>0.76865671641791</v>
      </c>
      <c r="K101" s="40" t="n">
        <f aca="false">IF(E101="","",E101/(E101+H101))</f>
        <v>0.826732673267327</v>
      </c>
      <c r="L101" s="69" t="n">
        <f aca="false">IF(OR(K101="",J101=""),"",(J101-K101)*100)</f>
        <v>-5.80759568494162</v>
      </c>
      <c r="M101" s="36" t="n">
        <v>3.43103056950867</v>
      </c>
      <c r="N101" s="36" t="n">
        <v>1.05317139657435</v>
      </c>
      <c r="O101" s="36" t="n">
        <f aca="false">SQRT(M101^2+N101^2)</f>
        <v>3.58903061556534</v>
      </c>
      <c r="P101" s="40" t="n">
        <f aca="false">IF(J101="","",MAX(0,J101-1.96*O101/100))</f>
        <v>0.69831171635283</v>
      </c>
      <c r="Q101" s="40" t="n">
        <f aca="false">IF(J101="","",MIN(1,J101+1.96*O101/100))</f>
        <v>0.839001716482991</v>
      </c>
      <c r="R101" s="32" t="str">
        <f aca="false">IF(L101="","",IF(ABS(L101)&lt;=O101,"Yes","No"))</f>
        <v>No</v>
      </c>
      <c r="S101" s="32" t="str">
        <f aca="false">IF(L101="","",IF(ABS(L101)&lt;=1.96*O101,"Yes","No"))</f>
        <v>Yes</v>
      </c>
      <c r="T101" s="59" t="n">
        <f aca="false">IF(D101="","",ROUND(SQRT(((D101+G101)*O101/100)^2+(J101*(D101+G101)*0.13015)^2),0))</f>
        <v>14</v>
      </c>
      <c r="U101" s="32"/>
    </row>
    <row r="102" customFormat="false" ht="15" hidden="false" customHeight="false" outlineLevel="0" collapsed="false">
      <c r="A102" s="32" t="s">
        <v>230</v>
      </c>
      <c r="B102" s="32" t="s">
        <v>232</v>
      </c>
      <c r="C102" s="32" t="s">
        <v>283</v>
      </c>
      <c r="D102" s="59" t="n">
        <v>190</v>
      </c>
      <c r="E102" s="59" t="n">
        <v>240</v>
      </c>
      <c r="F102" s="68" t="n">
        <f aca="false">IF(E102="","",D102-E102)</f>
        <v>-50</v>
      </c>
      <c r="G102" s="59" t="n">
        <v>78</v>
      </c>
      <c r="H102" s="59" t="n">
        <v>71</v>
      </c>
      <c r="I102" s="68" t="n">
        <f aca="false">IF(H102="","",G102-H102)</f>
        <v>7</v>
      </c>
      <c r="J102" s="40" t="n">
        <f aca="false">IF(OR(D102="",D102+G102=0),"",D102/(D102+G102))</f>
        <v>0.708955223880597</v>
      </c>
      <c r="K102" s="40" t="n">
        <f aca="false">IF(E102="","",E102/(E102+H102))</f>
        <v>0.771704180064309</v>
      </c>
      <c r="L102" s="69" t="n">
        <f aca="false">IF(OR(K102="",J102=""),"",(J102-K102)*100)</f>
        <v>-6.27489561837116</v>
      </c>
      <c r="M102" s="36" t="n">
        <v>3.43103056950867</v>
      </c>
      <c r="N102" s="36" t="n">
        <v>1.05317139657435</v>
      </c>
      <c r="O102" s="36" t="n">
        <f aca="false">SQRT(M102^2+N102^2)</f>
        <v>3.58903061556534</v>
      </c>
      <c r="P102" s="40" t="n">
        <f aca="false">IF(J102="","",MAX(0,J102-1.96*O102/100))</f>
        <v>0.638610223815516</v>
      </c>
      <c r="Q102" s="40" t="n">
        <f aca="false">IF(J102="","",MIN(1,J102+1.96*O102/100))</f>
        <v>0.779300223945678</v>
      </c>
      <c r="R102" s="32" t="str">
        <f aca="false">IF(L102="","",IF(ABS(L102)&lt;=O102,"Yes","No"))</f>
        <v>No</v>
      </c>
      <c r="S102" s="32" t="str">
        <f aca="false">IF(L102="","",IF(ABS(L102)&lt;=1.96*O102,"Yes","No"))</f>
        <v>Yes</v>
      </c>
      <c r="T102" s="59" t="n">
        <f aca="false">IF(D102="","",ROUND(SQRT(((D102+G102)*O102/100)^2+(J102*(D102+G102)*0.13015)^2),0))</f>
        <v>27</v>
      </c>
      <c r="U102" s="32"/>
    </row>
    <row r="103" customFormat="false" ht="15" hidden="false" customHeight="false" outlineLevel="0" collapsed="false">
      <c r="A103" s="32" t="s">
        <v>230</v>
      </c>
      <c r="B103" s="32" t="s">
        <v>232</v>
      </c>
      <c r="C103" s="32" t="s">
        <v>284</v>
      </c>
      <c r="D103" s="59" t="n">
        <v>335</v>
      </c>
      <c r="E103" s="59" t="n">
        <v>398</v>
      </c>
      <c r="F103" s="68" t="n">
        <f aca="false">IF(E103="","",D103-E103)</f>
        <v>-63</v>
      </c>
      <c r="G103" s="59" t="n">
        <v>90</v>
      </c>
      <c r="H103" s="59" t="n">
        <v>69</v>
      </c>
      <c r="I103" s="68" t="n">
        <f aca="false">IF(H103="","",G103-H103)</f>
        <v>21</v>
      </c>
      <c r="J103" s="40" t="n">
        <f aca="false">IF(OR(D103="",D103+G103=0),"",D103/(D103+G103))</f>
        <v>0.788235294117647</v>
      </c>
      <c r="K103" s="40" t="n">
        <f aca="false">IF(E103="","",E103/(E103+H103))</f>
        <v>0.852248394004283</v>
      </c>
      <c r="L103" s="69" t="n">
        <f aca="false">IF(OR(K103="",J103=""),"",(J103-K103)*100)</f>
        <v>-6.40130998866356</v>
      </c>
      <c r="M103" s="36" t="n">
        <v>3.43103056950867</v>
      </c>
      <c r="N103" s="36" t="n">
        <v>1.05317139657435</v>
      </c>
      <c r="O103" s="36" t="n">
        <f aca="false">SQRT(M103^2+N103^2)</f>
        <v>3.58903061556534</v>
      </c>
      <c r="P103" s="40" t="n">
        <f aca="false">IF(J103="","",MAX(0,J103-1.96*O103/100))</f>
        <v>0.717890294052566</v>
      </c>
      <c r="Q103" s="40" t="n">
        <f aca="false">IF(J103="","",MIN(1,J103+1.96*O103/100))</f>
        <v>0.858580294182728</v>
      </c>
      <c r="R103" s="32" t="str">
        <f aca="false">IF(L103="","",IF(ABS(L103)&lt;=O103,"Yes","No"))</f>
        <v>No</v>
      </c>
      <c r="S103" s="32" t="str">
        <f aca="false">IF(L103="","",IF(ABS(L103)&lt;=1.96*O103,"Yes","No"))</f>
        <v>Yes</v>
      </c>
      <c r="T103" s="59" t="n">
        <f aca="false">IF(D103="","",ROUND(SQRT(((D103+G103)*O103/100)^2+(J103*(D103+G103)*0.13015)^2),0))</f>
        <v>46</v>
      </c>
      <c r="U103" s="32"/>
    </row>
    <row r="104" customFormat="false" ht="15" hidden="false" customHeight="false" outlineLevel="0" collapsed="false">
      <c r="A104" s="32" t="s">
        <v>230</v>
      </c>
      <c r="B104" s="32" t="s">
        <v>232</v>
      </c>
      <c r="C104" s="32" t="s">
        <v>285</v>
      </c>
      <c r="D104" s="59" t="n">
        <v>114</v>
      </c>
      <c r="E104" s="59" t="n">
        <v>160</v>
      </c>
      <c r="F104" s="68" t="n">
        <f aca="false">IF(E104="","",D104-E104)</f>
        <v>-46</v>
      </c>
      <c r="G104" s="59" t="n">
        <v>37</v>
      </c>
      <c r="H104" s="59" t="n">
        <v>29</v>
      </c>
      <c r="I104" s="68" t="n">
        <f aca="false">IF(H104="","",G104-H104)</f>
        <v>8</v>
      </c>
      <c r="J104" s="40" t="n">
        <f aca="false">IF(OR(D104="",D104+G104=0),"",D104/(D104+G104))</f>
        <v>0.754966887417219</v>
      </c>
      <c r="K104" s="40" t="n">
        <f aca="false">IF(E104="","",E104/(E104+H104))</f>
        <v>0.846560846560847</v>
      </c>
      <c r="L104" s="69" t="n">
        <f aca="false">IF(OR(K104="",J104=""),"",(J104-K104)*100)</f>
        <v>-9.1593959143628</v>
      </c>
      <c r="M104" s="36" t="n">
        <v>3.43103056950867</v>
      </c>
      <c r="N104" s="36" t="n">
        <v>1.05317139657435</v>
      </c>
      <c r="O104" s="36" t="n">
        <f aca="false">SQRT(M104^2+N104^2)</f>
        <v>3.58903061556534</v>
      </c>
      <c r="P104" s="40" t="n">
        <f aca="false">IF(J104="","",MAX(0,J104-1.96*O104/100))</f>
        <v>0.684621887352138</v>
      </c>
      <c r="Q104" s="40" t="n">
        <f aca="false">IF(J104="","",MIN(1,J104+1.96*O104/100))</f>
        <v>0.825311887482299</v>
      </c>
      <c r="R104" s="32" t="str">
        <f aca="false">IF(L104="","",IF(ABS(L104)&lt;=O104,"Yes","No"))</f>
        <v>No</v>
      </c>
      <c r="S104" s="32" t="str">
        <f aca="false">IF(L104="","",IF(ABS(L104)&lt;=1.96*O104,"Yes","No"))</f>
        <v>No</v>
      </c>
      <c r="T104" s="59" t="n">
        <f aca="false">IF(D104="","",ROUND(SQRT(((D104+G104)*O104/100)^2+(J104*(D104+G104)*0.13015)^2),0))</f>
        <v>16</v>
      </c>
      <c r="U104" s="32"/>
    </row>
    <row r="105" customFormat="false" ht="15" hidden="false" customHeight="false" outlineLevel="0" collapsed="false">
      <c r="A105" s="32" t="s">
        <v>230</v>
      </c>
      <c r="B105" s="32" t="s">
        <v>232</v>
      </c>
      <c r="C105" s="32" t="s">
        <v>286</v>
      </c>
      <c r="D105" s="59" t="n">
        <v>160</v>
      </c>
      <c r="E105" s="59" t="n">
        <v>222</v>
      </c>
      <c r="F105" s="68" t="n">
        <f aca="false">IF(E105="","",D105-E105)</f>
        <v>-62</v>
      </c>
      <c r="G105" s="59" t="n">
        <v>47</v>
      </c>
      <c r="H105" s="59" t="n">
        <v>34</v>
      </c>
      <c r="I105" s="68" t="n">
        <f aca="false">IF(H105="","",G105-H105)</f>
        <v>13</v>
      </c>
      <c r="J105" s="40" t="n">
        <f aca="false">IF(OR(D105="",D105+G105=0),"",D105/(D105+G105))</f>
        <v>0.772946859903382</v>
      </c>
      <c r="K105" s="40" t="n">
        <f aca="false">IF(E105="","",E105/(E105+H105))</f>
        <v>0.8671875</v>
      </c>
      <c r="L105" s="69" t="n">
        <f aca="false">IF(OR(K105="",J105=""),"",(J105-K105)*100)</f>
        <v>-9.42406400966184</v>
      </c>
      <c r="M105" s="36" t="n">
        <v>3.43103056950867</v>
      </c>
      <c r="N105" s="36" t="n">
        <v>1.05317139657435</v>
      </c>
      <c r="O105" s="36" t="n">
        <f aca="false">SQRT(M105^2+N105^2)</f>
        <v>3.58903061556534</v>
      </c>
      <c r="P105" s="40" t="n">
        <f aca="false">IF(J105="","",MAX(0,J105-1.96*O105/100))</f>
        <v>0.702601859838301</v>
      </c>
      <c r="Q105" s="40" t="n">
        <f aca="false">IF(J105="","",MIN(1,J105+1.96*O105/100))</f>
        <v>0.843291859968462</v>
      </c>
      <c r="R105" s="32" t="str">
        <f aca="false">IF(L105="","",IF(ABS(L105)&lt;=O105,"Yes","No"))</f>
        <v>No</v>
      </c>
      <c r="S105" s="32" t="str">
        <f aca="false">IF(L105="","",IF(ABS(L105)&lt;=1.96*O105,"Yes","No"))</f>
        <v>No</v>
      </c>
      <c r="T105" s="59" t="n">
        <f aca="false">IF(D105="","",ROUND(SQRT(((D105+G105)*O105/100)^2+(J105*(D105+G105)*0.13015)^2),0))</f>
        <v>22</v>
      </c>
      <c r="U105" s="32"/>
    </row>
    <row r="106" customFormat="false" ht="15" hidden="false" customHeight="false" outlineLevel="0" collapsed="false">
      <c r="A106" s="32" t="s">
        <v>230</v>
      </c>
      <c r="B106" s="32" t="s">
        <v>232</v>
      </c>
      <c r="C106" s="32" t="s">
        <v>287</v>
      </c>
      <c r="D106" s="59" t="n">
        <v>224</v>
      </c>
      <c r="E106" s="59" t="n">
        <v>290</v>
      </c>
      <c r="F106" s="68" t="n">
        <f aca="false">IF(E106="","",D106-E106)</f>
        <v>-66</v>
      </c>
      <c r="G106" s="59" t="n">
        <v>75</v>
      </c>
      <c r="H106" s="59" t="n">
        <v>42</v>
      </c>
      <c r="I106" s="68" t="n">
        <f aca="false">IF(H106="","",G106-H106)</f>
        <v>33</v>
      </c>
      <c r="J106" s="40" t="n">
        <f aca="false">IF(OR(D106="",D106+G106=0),"",D106/(D106+G106))</f>
        <v>0.749163879598662</v>
      </c>
      <c r="K106" s="40" t="n">
        <f aca="false">IF(E106="","",E106/(E106+H106))</f>
        <v>0.873493975903614</v>
      </c>
      <c r="L106" s="69" t="n">
        <f aca="false">IF(OR(K106="",J106=""),"",(J106-K106)*100)</f>
        <v>-12.4330096304952</v>
      </c>
      <c r="M106" s="36" t="n">
        <v>3.43103056950867</v>
      </c>
      <c r="N106" s="36" t="n">
        <v>1.05317139657435</v>
      </c>
      <c r="O106" s="36" t="n">
        <f aca="false">SQRT(M106^2+N106^2)</f>
        <v>3.58903061556534</v>
      </c>
      <c r="P106" s="40" t="n">
        <f aca="false">IF(J106="","",MAX(0,J106-1.96*O106/100))</f>
        <v>0.678818879533581</v>
      </c>
      <c r="Q106" s="40" t="n">
        <f aca="false">IF(J106="","",MIN(1,J106+1.96*O106/100))</f>
        <v>0.819508879663743</v>
      </c>
      <c r="R106" s="32" t="str">
        <f aca="false">IF(L106="","",IF(ABS(L106)&lt;=O106,"Yes","No"))</f>
        <v>No</v>
      </c>
      <c r="S106" s="32" t="str">
        <f aca="false">IF(L106="","",IF(ABS(L106)&lt;=1.96*O106,"Yes","No"))</f>
        <v>No</v>
      </c>
      <c r="T106" s="59" t="n">
        <f aca="false">IF(D106="","",ROUND(SQRT(((D106+G106)*O106/100)^2+(J106*(D106+G106)*0.13015)^2),0))</f>
        <v>31</v>
      </c>
      <c r="U106" s="32"/>
    </row>
    <row r="107" customFormat="false" ht="15" hidden="false" customHeight="false" outlineLevel="0" collapsed="false">
      <c r="A107" s="32" t="s">
        <v>230</v>
      </c>
      <c r="B107" s="32" t="s">
        <v>232</v>
      </c>
      <c r="C107" s="32" t="s">
        <v>288</v>
      </c>
      <c r="D107" s="59" t="n">
        <v>362</v>
      </c>
      <c r="E107" s="59" t="n">
        <v>426</v>
      </c>
      <c r="F107" s="68" t="n">
        <f aca="false">IF(E107="","",D107-E107)</f>
        <v>-64</v>
      </c>
      <c r="G107" s="59" t="n">
        <v>140</v>
      </c>
      <c r="H107" s="59" t="n">
        <v>127</v>
      </c>
      <c r="I107" s="68" t="n">
        <f aca="false">IF(H107="","",G107-H107)</f>
        <v>13</v>
      </c>
      <c r="J107" s="40" t="n">
        <f aca="false">IF(OR(D107="",D107+G107=0),"",D107/(D107+G107))</f>
        <v>0.721115537848606</v>
      </c>
      <c r="K107" s="40" t="n">
        <f aca="false">IF(E107="","",E107/(E107+H107))</f>
        <v>0.770343580470163</v>
      </c>
      <c r="L107" s="69" t="n">
        <f aca="false">IF(OR(K107="",J107=""),"",(J107-K107)*100)</f>
        <v>-4.92280426215571</v>
      </c>
      <c r="M107" s="36" t="n">
        <v>3.43103056950867</v>
      </c>
      <c r="N107" s="36" t="n">
        <v>1.05317139657435</v>
      </c>
      <c r="O107" s="36" t="n">
        <f aca="false">SQRT(M107^2+N107^2)</f>
        <v>3.58903061556534</v>
      </c>
      <c r="P107" s="40" t="n">
        <f aca="false">IF(J107="","",MAX(0,J107-1.96*O107/100))</f>
        <v>0.650770537783525</v>
      </c>
      <c r="Q107" s="40" t="n">
        <f aca="false">IF(J107="","",MIN(1,J107+1.96*O107/100))</f>
        <v>0.791460537913686</v>
      </c>
      <c r="R107" s="32" t="str">
        <f aca="false">IF(L107="","",IF(ABS(L107)&lt;=O107,"Yes","No"))</f>
        <v>No</v>
      </c>
      <c r="S107" s="32" t="str">
        <f aca="false">IF(L107="","",IF(ABS(L107)&lt;=1.96*O107,"Yes","No"))</f>
        <v>Yes</v>
      </c>
      <c r="T107" s="59" t="n">
        <f aca="false">IF(D107="","",ROUND(SQRT(((D107+G107)*O107/100)^2+(J107*(D107+G107)*0.13015)^2),0))</f>
        <v>50</v>
      </c>
      <c r="U107" s="32"/>
    </row>
    <row r="108" customFormat="false" ht="15" hidden="false" customHeight="false" outlineLevel="0" collapsed="false">
      <c r="A108" s="32" t="s">
        <v>230</v>
      </c>
      <c r="B108" s="32" t="s">
        <v>232</v>
      </c>
      <c r="C108" s="32" t="s">
        <v>289</v>
      </c>
      <c r="D108" s="59" t="n">
        <v>161</v>
      </c>
      <c r="E108" s="59" t="n">
        <v>214</v>
      </c>
      <c r="F108" s="68" t="n">
        <f aca="false">IF(E108="","",D108-E108)</f>
        <v>-53</v>
      </c>
      <c r="G108" s="59" t="n">
        <v>60</v>
      </c>
      <c r="H108" s="59" t="n">
        <v>51</v>
      </c>
      <c r="I108" s="68" t="n">
        <f aca="false">IF(H108="","",G108-H108)</f>
        <v>9</v>
      </c>
      <c r="J108" s="40" t="n">
        <f aca="false">IF(OR(D108="",D108+G108=0),"",D108/(D108+G108))</f>
        <v>0.728506787330317</v>
      </c>
      <c r="K108" s="40" t="n">
        <f aca="false">IF(E108="","",E108/(E108+H108))</f>
        <v>0.807547169811321</v>
      </c>
      <c r="L108" s="69" t="n">
        <f aca="false">IF(OR(K108="",J108=""),"",(J108-K108)*100)</f>
        <v>-7.90403824810041</v>
      </c>
      <c r="M108" s="36" t="n">
        <v>3.43103056950867</v>
      </c>
      <c r="N108" s="36" t="n">
        <v>1.05317139657435</v>
      </c>
      <c r="O108" s="36" t="n">
        <f aca="false">SQRT(M108^2+N108^2)</f>
        <v>3.58903061556534</v>
      </c>
      <c r="P108" s="40" t="n">
        <f aca="false">IF(J108="","",MAX(0,J108-1.96*O108/100))</f>
        <v>0.658161787265236</v>
      </c>
      <c r="Q108" s="40" t="n">
        <f aca="false">IF(J108="","",MIN(1,J108+1.96*O108/100))</f>
        <v>0.798851787395397</v>
      </c>
      <c r="R108" s="32" t="str">
        <f aca="false">IF(L108="","",IF(ABS(L108)&lt;=O108,"Yes","No"))</f>
        <v>No</v>
      </c>
      <c r="S108" s="32" t="str">
        <f aca="false">IF(L108="","",IF(ABS(L108)&lt;=1.96*O108,"Yes","No"))</f>
        <v>No</v>
      </c>
      <c r="T108" s="59" t="n">
        <f aca="false">IF(D108="","",ROUND(SQRT(((D108+G108)*O108/100)^2+(J108*(D108+G108)*0.13015)^2),0))</f>
        <v>22</v>
      </c>
      <c r="U108" s="32"/>
    </row>
    <row r="109" customFormat="false" ht="15" hidden="false" customHeight="false" outlineLevel="0" collapsed="false">
      <c r="A109" s="32" t="s">
        <v>230</v>
      </c>
      <c r="B109" s="32" t="s">
        <v>232</v>
      </c>
      <c r="C109" s="32" t="s">
        <v>290</v>
      </c>
      <c r="D109" s="59" t="n">
        <v>200</v>
      </c>
      <c r="E109" s="59" t="n">
        <v>296</v>
      </c>
      <c r="F109" s="68" t="n">
        <f aca="false">IF(E109="","",D109-E109)</f>
        <v>-96</v>
      </c>
      <c r="G109" s="59" t="n">
        <v>61</v>
      </c>
      <c r="H109" s="59" t="n">
        <v>45</v>
      </c>
      <c r="I109" s="68" t="n">
        <f aca="false">IF(H109="","",G109-H109)</f>
        <v>16</v>
      </c>
      <c r="J109" s="40" t="n">
        <f aca="false">IF(OR(D109="",D109+G109=0),"",D109/(D109+G109))</f>
        <v>0.766283524904215</v>
      </c>
      <c r="K109" s="40" t="n">
        <f aca="false">IF(E109="","",E109/(E109+H109))</f>
        <v>0.868035190615836</v>
      </c>
      <c r="L109" s="69" t="n">
        <f aca="false">IF(OR(K109="",J109=""),"",(J109-K109)*100)</f>
        <v>-10.1751665711621</v>
      </c>
      <c r="M109" s="36" t="n">
        <v>3.43103056950867</v>
      </c>
      <c r="N109" s="36" t="n">
        <v>1.05317139657435</v>
      </c>
      <c r="O109" s="36" t="n">
        <f aca="false">SQRT(M109^2+N109^2)</f>
        <v>3.58903061556534</v>
      </c>
      <c r="P109" s="40" t="n">
        <f aca="false">IF(J109="","",MAX(0,J109-1.96*O109/100))</f>
        <v>0.695938524839134</v>
      </c>
      <c r="Q109" s="40" t="n">
        <f aca="false">IF(J109="","",MIN(1,J109+1.96*O109/100))</f>
        <v>0.836628524969295</v>
      </c>
      <c r="R109" s="32" t="str">
        <f aca="false">IF(L109="","",IF(ABS(L109)&lt;=O109,"Yes","No"))</f>
        <v>No</v>
      </c>
      <c r="S109" s="32" t="str">
        <f aca="false">IF(L109="","",IF(ABS(L109)&lt;=1.96*O109,"Yes","No"))</f>
        <v>No</v>
      </c>
      <c r="T109" s="59" t="n">
        <f aca="false">IF(D109="","",ROUND(SQRT(((D109+G109)*O109/100)^2+(J109*(D109+G109)*0.13015)^2),0))</f>
        <v>28</v>
      </c>
      <c r="U109" s="32"/>
    </row>
    <row r="110" customFormat="false" ht="15" hidden="false" customHeight="false" outlineLevel="0" collapsed="false">
      <c r="A110" s="32" t="s">
        <v>230</v>
      </c>
      <c r="B110" s="32" t="s">
        <v>232</v>
      </c>
      <c r="C110" s="32" t="s">
        <v>291</v>
      </c>
      <c r="D110" s="59" t="n">
        <v>301</v>
      </c>
      <c r="E110" s="59" t="n">
        <v>329</v>
      </c>
      <c r="F110" s="68" t="n">
        <f aca="false">IF(E110="","",D110-E110)</f>
        <v>-28</v>
      </c>
      <c r="G110" s="59" t="n">
        <v>153</v>
      </c>
      <c r="H110" s="59" t="n">
        <v>184</v>
      </c>
      <c r="I110" s="68" t="n">
        <f aca="false">IF(H110="","",G110-H110)</f>
        <v>-31</v>
      </c>
      <c r="J110" s="40" t="n">
        <f aca="false">IF(OR(D110="",D110+G110=0),"",D110/(D110+G110))</f>
        <v>0.662995594713656</v>
      </c>
      <c r="K110" s="40" t="n">
        <f aca="false">IF(E110="","",E110/(E110+H110))</f>
        <v>0.641325536062378</v>
      </c>
      <c r="L110" s="69" t="n">
        <f aca="false">IF(OR(K110="",J110=""),"",(J110-K110)*100)</f>
        <v>2.16700586512782</v>
      </c>
      <c r="M110" s="36" t="n">
        <v>3.43103056950867</v>
      </c>
      <c r="N110" s="36" t="n">
        <v>1.05317139657435</v>
      </c>
      <c r="O110" s="36" t="n">
        <f aca="false">SQRT(M110^2+N110^2)</f>
        <v>3.58903061556534</v>
      </c>
      <c r="P110" s="40" t="n">
        <f aca="false">IF(J110="","",MAX(0,J110-1.96*O110/100))</f>
        <v>0.592650594648576</v>
      </c>
      <c r="Q110" s="40" t="n">
        <f aca="false">IF(J110="","",MIN(1,J110+1.96*O110/100))</f>
        <v>0.733340594778737</v>
      </c>
      <c r="R110" s="32" t="str">
        <f aca="false">IF(L110="","",IF(ABS(L110)&lt;=O110,"Yes","No"))</f>
        <v>Yes</v>
      </c>
      <c r="S110" s="32" t="str">
        <f aca="false">IF(L110="","",IF(ABS(L110)&lt;=1.96*O110,"Yes","No"))</f>
        <v>Yes</v>
      </c>
      <c r="T110" s="59" t="n">
        <f aca="false">IF(D110="","",ROUND(SQRT(((D110+G110)*O110/100)^2+(J110*(D110+G110)*0.13015)^2),0))</f>
        <v>42</v>
      </c>
      <c r="U110" s="32"/>
    </row>
    <row r="111" customFormat="false" ht="15" hidden="false" customHeight="false" outlineLevel="0" collapsed="false">
      <c r="A111" s="32" t="s">
        <v>230</v>
      </c>
      <c r="B111" s="32" t="s">
        <v>232</v>
      </c>
      <c r="C111" s="32" t="s">
        <v>292</v>
      </c>
      <c r="D111" s="59" t="n">
        <v>230</v>
      </c>
      <c r="E111" s="59" t="n">
        <v>305</v>
      </c>
      <c r="F111" s="68" t="n">
        <f aca="false">IF(E111="","",D111-E111)</f>
        <v>-75</v>
      </c>
      <c r="G111" s="59" t="n">
        <v>70</v>
      </c>
      <c r="H111" s="59" t="n">
        <v>50</v>
      </c>
      <c r="I111" s="68" t="n">
        <f aca="false">IF(H111="","",G111-H111)</f>
        <v>20</v>
      </c>
      <c r="J111" s="40" t="n">
        <f aca="false">IF(OR(D111="",D111+G111=0),"",D111/(D111+G111))</f>
        <v>0.766666666666667</v>
      </c>
      <c r="K111" s="40" t="n">
        <f aca="false">IF(E111="","",E111/(E111+H111))</f>
        <v>0.859154929577465</v>
      </c>
      <c r="L111" s="69" t="n">
        <f aca="false">IF(OR(K111="",J111=""),"",(J111-K111)*100)</f>
        <v>-9.2488262910798</v>
      </c>
      <c r="M111" s="36" t="n">
        <v>3.43103056950867</v>
      </c>
      <c r="N111" s="36" t="n">
        <v>1.05317139657435</v>
      </c>
      <c r="O111" s="36" t="n">
        <f aca="false">SQRT(M111^2+N111^2)</f>
        <v>3.58903061556534</v>
      </c>
      <c r="P111" s="40" t="n">
        <f aca="false">IF(J111="","",MAX(0,J111-1.96*O111/100))</f>
        <v>0.696321666601586</v>
      </c>
      <c r="Q111" s="40" t="n">
        <f aca="false">IF(J111="","",MIN(1,J111+1.96*O111/100))</f>
        <v>0.837011666731747</v>
      </c>
      <c r="R111" s="32" t="str">
        <f aca="false">IF(L111="","",IF(ABS(L111)&lt;=O111,"Yes","No"))</f>
        <v>No</v>
      </c>
      <c r="S111" s="32" t="str">
        <f aca="false">IF(L111="","",IF(ABS(L111)&lt;=1.96*O111,"Yes","No"))</f>
        <v>No</v>
      </c>
      <c r="T111" s="59" t="n">
        <f aca="false">IF(D111="","",ROUND(SQRT(((D111+G111)*O111/100)^2+(J111*(D111+G111)*0.13015)^2),0))</f>
        <v>32</v>
      </c>
      <c r="U111" s="32"/>
    </row>
    <row r="112" customFormat="false" ht="15" hidden="false" customHeight="false" outlineLevel="0" collapsed="false">
      <c r="A112" s="32" t="s">
        <v>230</v>
      </c>
      <c r="B112" s="32" t="s">
        <v>293</v>
      </c>
      <c r="C112" s="32" t="s">
        <v>294</v>
      </c>
      <c r="D112" s="59" t="n">
        <v>422</v>
      </c>
      <c r="E112" s="59" t="n">
        <v>425</v>
      </c>
      <c r="F112" s="68" t="n">
        <f aca="false">IF(E112="","",D112-E112)</f>
        <v>-3</v>
      </c>
      <c r="G112" s="59" t="n">
        <v>171</v>
      </c>
      <c r="H112" s="59" t="n">
        <v>139</v>
      </c>
      <c r="I112" s="68" t="n">
        <f aca="false">IF(H112="","",G112-H112)</f>
        <v>32</v>
      </c>
      <c r="J112" s="40" t="n">
        <f aca="false">IF(OR(D112="",D112+G112=0),"",D112/(D112+G112))</f>
        <v>0.711635750421585</v>
      </c>
      <c r="K112" s="40" t="n">
        <f aca="false">IF(E112="","",E112/(E112+H112))</f>
        <v>0.75354609929078</v>
      </c>
      <c r="L112" s="69" t="n">
        <f aca="false">IF(OR(K112="",J112=""),"",(J112-K112)*100)</f>
        <v>-4.1910348869195</v>
      </c>
      <c r="M112" s="36" t="n">
        <v>2.23025841536431</v>
      </c>
      <c r="N112" s="36" t="n">
        <v>1.05317139657435</v>
      </c>
      <c r="O112" s="36" t="n">
        <f aca="false">SQRT(M112^2+N112^2)</f>
        <v>2.4664189810058</v>
      </c>
      <c r="P112" s="40" t="n">
        <f aca="false">IF(J112="","",MAX(0,J112-1.96*O112/100))</f>
        <v>0.663293938393872</v>
      </c>
      <c r="Q112" s="40" t="n">
        <f aca="false">IF(J112="","",MIN(1,J112+1.96*O112/100))</f>
        <v>0.759977562449299</v>
      </c>
      <c r="R112" s="32" t="str">
        <f aca="false">IF(L112="","",IF(ABS(L112)&lt;=O112,"Yes","No"))</f>
        <v>No</v>
      </c>
      <c r="S112" s="32" t="str">
        <f aca="false">IF(L112="","",IF(ABS(L112)&lt;=1.96*O112,"Yes","No"))</f>
        <v>Yes</v>
      </c>
      <c r="T112" s="59" t="n">
        <f aca="false">IF(D112="","",ROUND(SQRT(((D112+G112)*O112/100)^2+(J112*(D112+G112)*0.08382)^2),0))</f>
        <v>38</v>
      </c>
      <c r="U112" s="32"/>
    </row>
    <row r="113" customFormat="false" ht="15" hidden="false" customHeight="false" outlineLevel="0" collapsed="false">
      <c r="A113" s="32" t="s">
        <v>230</v>
      </c>
      <c r="B113" s="32" t="s">
        <v>293</v>
      </c>
      <c r="C113" s="32" t="s">
        <v>295</v>
      </c>
      <c r="D113" s="59" t="n">
        <v>306</v>
      </c>
      <c r="E113" s="59" t="n">
        <v>325</v>
      </c>
      <c r="F113" s="68" t="n">
        <f aca="false">IF(E113="","",D113-E113)</f>
        <v>-19</v>
      </c>
      <c r="G113" s="59" t="n">
        <v>132</v>
      </c>
      <c r="H113" s="59" t="n">
        <v>106</v>
      </c>
      <c r="I113" s="68" t="n">
        <f aca="false">IF(H113="","",G113-H113)</f>
        <v>26</v>
      </c>
      <c r="J113" s="40" t="n">
        <f aca="false">IF(OR(D113="",D113+G113=0),"",D113/(D113+G113))</f>
        <v>0.698630136986301</v>
      </c>
      <c r="K113" s="40" t="n">
        <f aca="false">IF(E113="","",E113/(E113+H113))</f>
        <v>0.754060324825986</v>
      </c>
      <c r="L113" s="69" t="n">
        <f aca="false">IF(OR(K113="",J113=""),"",(J113-K113)*100)</f>
        <v>-5.54301878396847</v>
      </c>
      <c r="M113" s="36" t="n">
        <v>3.43103056950867</v>
      </c>
      <c r="N113" s="36" t="n">
        <v>1.05317139657435</v>
      </c>
      <c r="O113" s="36" t="n">
        <f aca="false">SQRT(M113^2+N113^2)</f>
        <v>3.58903061556534</v>
      </c>
      <c r="P113" s="40" t="n">
        <f aca="false">IF(J113="","",MAX(0,J113-1.96*O113/100))</f>
        <v>0.628285136921221</v>
      </c>
      <c r="Q113" s="40" t="n">
        <f aca="false">IF(J113="","",MIN(1,J113+1.96*O113/100))</f>
        <v>0.768975137051382</v>
      </c>
      <c r="R113" s="32" t="str">
        <f aca="false">IF(L113="","",IF(ABS(L113)&lt;=O113,"Yes","No"))</f>
        <v>No</v>
      </c>
      <c r="S113" s="32" t="str">
        <f aca="false">IF(L113="","",IF(ABS(L113)&lt;=1.96*O113,"Yes","No"))</f>
        <v>Yes</v>
      </c>
      <c r="T113" s="59" t="n">
        <f aca="false">IF(D113="","",ROUND(SQRT(((D113+G113)*O113/100)^2+(J113*(D113+G113)*0.13015)^2),0))</f>
        <v>43</v>
      </c>
      <c r="U113" s="32"/>
    </row>
    <row r="114" customFormat="false" ht="15" hidden="false" customHeight="false" outlineLevel="0" collapsed="false">
      <c r="A114" s="32" t="s">
        <v>230</v>
      </c>
      <c r="B114" s="32" t="s">
        <v>293</v>
      </c>
      <c r="C114" s="32" t="s">
        <v>296</v>
      </c>
      <c r="D114" s="59" t="n">
        <v>320</v>
      </c>
      <c r="E114" s="59" t="n">
        <v>328</v>
      </c>
      <c r="F114" s="68" t="n">
        <f aca="false">IF(E114="","",D114-E114)</f>
        <v>-8</v>
      </c>
      <c r="G114" s="59" t="n">
        <v>131</v>
      </c>
      <c r="H114" s="59" t="n">
        <v>109</v>
      </c>
      <c r="I114" s="68" t="n">
        <f aca="false">IF(H114="","",G114-H114)</f>
        <v>22</v>
      </c>
      <c r="J114" s="40" t="n">
        <f aca="false">IF(OR(D114="",D114+G114=0),"",D114/(D114+G114))</f>
        <v>0.709534368070954</v>
      </c>
      <c r="K114" s="40" t="n">
        <f aca="false">IF(E114="","",E114/(E114+H114))</f>
        <v>0.750572082379863</v>
      </c>
      <c r="L114" s="69" t="n">
        <f aca="false">IF(OR(K114="",J114=""),"",(J114-K114)*100)</f>
        <v>-4.10377143089092</v>
      </c>
      <c r="M114" s="36" t="n">
        <v>3.43103056950867</v>
      </c>
      <c r="N114" s="36" t="n">
        <v>1.05317139657435</v>
      </c>
      <c r="O114" s="36" t="n">
        <f aca="false">SQRT(M114^2+N114^2)</f>
        <v>3.58903061556534</v>
      </c>
      <c r="P114" s="40" t="n">
        <f aca="false">IF(J114="","",MAX(0,J114-1.96*O114/100))</f>
        <v>0.639189368005873</v>
      </c>
      <c r="Q114" s="40" t="n">
        <f aca="false">IF(J114="","",MIN(1,J114+1.96*O114/100))</f>
        <v>0.779879368136034</v>
      </c>
      <c r="R114" s="32" t="str">
        <f aca="false">IF(L114="","",IF(ABS(L114)&lt;=O114,"Yes","No"))</f>
        <v>No</v>
      </c>
      <c r="S114" s="32" t="str">
        <f aca="false">IF(L114="","",IF(ABS(L114)&lt;=1.96*O114,"Yes","No"))</f>
        <v>Yes</v>
      </c>
      <c r="T114" s="59" t="n">
        <f aca="false">IF(D114="","",ROUND(SQRT(((D114+G114)*O114/100)^2+(J114*(D114+G114)*0.13015)^2),0))</f>
        <v>45</v>
      </c>
      <c r="U114" s="32"/>
    </row>
    <row r="115" customFormat="false" ht="15" hidden="false" customHeight="false" outlineLevel="0" collapsed="false">
      <c r="A115" s="32" t="s">
        <v>230</v>
      </c>
      <c r="B115" s="32" t="s">
        <v>293</v>
      </c>
      <c r="C115" s="32" t="s">
        <v>297</v>
      </c>
      <c r="D115" s="59" t="n">
        <v>367</v>
      </c>
      <c r="E115" s="59" t="n">
        <v>358</v>
      </c>
      <c r="F115" s="68" t="n">
        <f aca="false">IF(E115="","",D115-E115)</f>
        <v>9</v>
      </c>
      <c r="G115" s="59" t="n">
        <v>168</v>
      </c>
      <c r="H115" s="59" t="n">
        <v>130</v>
      </c>
      <c r="I115" s="68" t="n">
        <f aca="false">IF(H115="","",G115-H115)</f>
        <v>38</v>
      </c>
      <c r="J115" s="40" t="n">
        <f aca="false">IF(OR(D115="",D115+G115=0),"",D115/(D115+G115))</f>
        <v>0.685981308411215</v>
      </c>
      <c r="K115" s="40" t="n">
        <f aca="false">IF(E115="","",E115/(E115+H115))</f>
        <v>0.733606557377049</v>
      </c>
      <c r="L115" s="69" t="n">
        <f aca="false">IF(OR(K115="",J115=""),"",(J115-K115)*100)</f>
        <v>-4.76252489658342</v>
      </c>
      <c r="M115" s="36" t="n">
        <v>2.23025841536431</v>
      </c>
      <c r="N115" s="36" t="n">
        <v>1.05317139657435</v>
      </c>
      <c r="O115" s="36" t="n">
        <f aca="false">SQRT(M115^2+N115^2)</f>
        <v>2.4664189810058</v>
      </c>
      <c r="P115" s="40" t="n">
        <f aca="false">IF(J115="","",MAX(0,J115-1.96*O115/100))</f>
        <v>0.637639496383501</v>
      </c>
      <c r="Q115" s="40" t="n">
        <f aca="false">IF(J115="","",MIN(1,J115+1.96*O115/100))</f>
        <v>0.734323120438929</v>
      </c>
      <c r="R115" s="32" t="str">
        <f aca="false">IF(L115="","",IF(ABS(L115)&lt;=O115,"Yes","No"))</f>
        <v>No</v>
      </c>
      <c r="S115" s="32" t="str">
        <f aca="false">IF(L115="","",IF(ABS(L115)&lt;=1.96*O115,"Yes","No"))</f>
        <v>Yes</v>
      </c>
      <c r="T115" s="59" t="n">
        <f aca="false">IF(D115="","",ROUND(SQRT(((D115+G115)*O115/100)^2+(J115*(D115+G115)*0.08382)^2),0))</f>
        <v>33</v>
      </c>
      <c r="U115" s="32"/>
    </row>
    <row r="116" customFormat="false" ht="15" hidden="false" customHeight="false" outlineLevel="0" collapsed="false">
      <c r="A116" s="32" t="s">
        <v>230</v>
      </c>
      <c r="B116" s="32" t="s">
        <v>293</v>
      </c>
      <c r="C116" s="32" t="s">
        <v>298</v>
      </c>
      <c r="D116" s="59" t="n">
        <v>542</v>
      </c>
      <c r="E116" s="59" t="n">
        <v>548</v>
      </c>
      <c r="F116" s="68" t="n">
        <f aca="false">IF(E116="","",D116-E116)</f>
        <v>-6</v>
      </c>
      <c r="G116" s="59" t="n">
        <v>281</v>
      </c>
      <c r="H116" s="59" t="n">
        <v>248</v>
      </c>
      <c r="I116" s="68" t="n">
        <f aca="false">IF(H116="","",G116-H116)</f>
        <v>33</v>
      </c>
      <c r="J116" s="40" t="n">
        <f aca="false">IF(OR(D116="",D116+G116=0),"",D116/(D116+G116))</f>
        <v>0.658566221142163</v>
      </c>
      <c r="K116" s="40" t="n">
        <f aca="false">IF(E116="","",E116/(E116+H116))</f>
        <v>0.688442211055276</v>
      </c>
      <c r="L116" s="69" t="n">
        <f aca="false">IF(OR(K116="",J116=""),"",(J116-K116)*100)</f>
        <v>-2.98759899131136</v>
      </c>
      <c r="M116" s="36" t="n">
        <v>2.23025841536431</v>
      </c>
      <c r="N116" s="36" t="n">
        <v>1.05317139657435</v>
      </c>
      <c r="O116" s="36" t="n">
        <f aca="false">SQRT(M116^2+N116^2)</f>
        <v>2.4664189810058</v>
      </c>
      <c r="P116" s="40" t="n">
        <f aca="false">IF(J116="","",MAX(0,J116-1.96*O116/100))</f>
        <v>0.610224409114449</v>
      </c>
      <c r="Q116" s="40" t="n">
        <f aca="false">IF(J116="","",MIN(1,J116+1.96*O116/100))</f>
        <v>0.706908033169876</v>
      </c>
      <c r="R116" s="32" t="str">
        <f aca="false">IF(L116="","",IF(ABS(L116)&lt;=O116,"Yes","No"))</f>
        <v>No</v>
      </c>
      <c r="S116" s="32" t="str">
        <f aca="false">IF(L116="","",IF(ABS(L116)&lt;=1.96*O116,"Yes","No"))</f>
        <v>Yes</v>
      </c>
      <c r="T116" s="59" t="n">
        <f aca="false">IF(D116="","",ROUND(SQRT(((D116+G116)*O116/100)^2+(J116*(D116+G116)*0.08382)^2),0))</f>
        <v>50</v>
      </c>
      <c r="U116" s="32"/>
    </row>
    <row r="117" customFormat="false" ht="15" hidden="false" customHeight="false" outlineLevel="0" collapsed="false">
      <c r="A117" s="32" t="s">
        <v>230</v>
      </c>
      <c r="B117" s="32" t="s">
        <v>293</v>
      </c>
      <c r="C117" s="32" t="s">
        <v>299</v>
      </c>
      <c r="D117" s="59" t="n">
        <v>378</v>
      </c>
      <c r="E117" s="59" t="n">
        <v>370</v>
      </c>
      <c r="F117" s="68" t="n">
        <f aca="false">IF(E117="","",D117-E117)</f>
        <v>8</v>
      </c>
      <c r="G117" s="59" t="n">
        <v>209</v>
      </c>
      <c r="H117" s="59" t="n">
        <v>189</v>
      </c>
      <c r="I117" s="68" t="n">
        <f aca="false">IF(H117="","",G117-H117)</f>
        <v>20</v>
      </c>
      <c r="J117" s="40" t="n">
        <f aca="false">IF(OR(D117="",D117+G117=0),"",D117/(D117+G117))</f>
        <v>0.643952299829642</v>
      </c>
      <c r="K117" s="40" t="n">
        <f aca="false">IF(E117="","",E117/(E117+H117))</f>
        <v>0.661896243291592</v>
      </c>
      <c r="L117" s="69" t="n">
        <f aca="false">IF(OR(K117="",J117=""),"",(J117-K117)*100)</f>
        <v>-1.79439434619499</v>
      </c>
      <c r="M117" s="36" t="n">
        <v>2.23025841536431</v>
      </c>
      <c r="N117" s="36" t="n">
        <v>1.05317139657435</v>
      </c>
      <c r="O117" s="36" t="n">
        <f aca="false">SQRT(M117^2+N117^2)</f>
        <v>2.4664189810058</v>
      </c>
      <c r="P117" s="40" t="n">
        <f aca="false">IF(J117="","",MAX(0,J117-1.96*O117/100))</f>
        <v>0.595610487801929</v>
      </c>
      <c r="Q117" s="40" t="n">
        <f aca="false">IF(J117="","",MIN(1,J117+1.96*O117/100))</f>
        <v>0.692294111857356</v>
      </c>
      <c r="R117" s="32" t="str">
        <f aca="false">IF(L117="","",IF(ABS(L117)&lt;=O117,"Yes","No"))</f>
        <v>Yes</v>
      </c>
      <c r="S117" s="32" t="str">
        <f aca="false">IF(L117="","",IF(ABS(L117)&lt;=1.96*O117,"Yes","No"))</f>
        <v>Yes</v>
      </c>
      <c r="T117" s="59" t="n">
        <f aca="false">IF(D117="","",ROUND(SQRT(((D117+G117)*O117/100)^2+(J117*(D117+G117)*0.08382)^2),0))</f>
        <v>35</v>
      </c>
      <c r="U117" s="32"/>
    </row>
    <row r="118" customFormat="false" ht="15" hidden="false" customHeight="false" outlineLevel="0" collapsed="false">
      <c r="A118" s="32" t="s">
        <v>230</v>
      </c>
      <c r="B118" s="32" t="s">
        <v>293</v>
      </c>
      <c r="C118" s="32" t="s">
        <v>300</v>
      </c>
      <c r="D118" s="59" t="n">
        <v>424</v>
      </c>
      <c r="E118" s="59" t="n">
        <v>410</v>
      </c>
      <c r="F118" s="68" t="n">
        <f aca="false">IF(E118="","",D118-E118)</f>
        <v>14</v>
      </c>
      <c r="G118" s="59" t="n">
        <v>283</v>
      </c>
      <c r="H118" s="59" t="n">
        <v>276</v>
      </c>
      <c r="I118" s="68" t="n">
        <f aca="false">IF(H118="","",G118-H118)</f>
        <v>7</v>
      </c>
      <c r="J118" s="40" t="n">
        <f aca="false">IF(OR(D118="",D118+G118=0),"",D118/(D118+G118))</f>
        <v>0.5997171145686</v>
      </c>
      <c r="K118" s="40" t="n">
        <f aca="false">IF(E118="","",E118/(E118+H118))</f>
        <v>0.597667638483965</v>
      </c>
      <c r="L118" s="69" t="n">
        <f aca="false">IF(OR(K118="",J118=""),"",(J118-K118)*100)</f>
        <v>0.204947608463468</v>
      </c>
      <c r="M118" s="36" t="n">
        <v>2.23025841536431</v>
      </c>
      <c r="N118" s="36" t="n">
        <v>1.05317139657435</v>
      </c>
      <c r="O118" s="36" t="n">
        <f aca="false">SQRT(M118^2+N118^2)</f>
        <v>2.4664189810058</v>
      </c>
      <c r="P118" s="40" t="n">
        <f aca="false">IF(J118="","",MAX(0,J118-1.96*O118/100))</f>
        <v>0.551375302540886</v>
      </c>
      <c r="Q118" s="40" t="n">
        <f aca="false">IF(J118="","",MIN(1,J118+1.96*O118/100))</f>
        <v>0.648058926596313</v>
      </c>
      <c r="R118" s="32" t="str">
        <f aca="false">IF(L118="","",IF(ABS(L118)&lt;=O118,"Yes","No"))</f>
        <v>Yes</v>
      </c>
      <c r="S118" s="32" t="str">
        <f aca="false">IF(L118="","",IF(ABS(L118)&lt;=1.96*O118,"Yes","No"))</f>
        <v>Yes</v>
      </c>
      <c r="T118" s="59" t="n">
        <f aca="false">IF(D118="","",ROUND(SQRT(((D118+G118)*O118/100)^2+(J118*(D118+G118)*0.08382)^2),0))</f>
        <v>40</v>
      </c>
      <c r="U118" s="32"/>
    </row>
    <row r="119" customFormat="false" ht="15" hidden="false" customHeight="false" outlineLevel="0" collapsed="false">
      <c r="A119" s="32" t="s">
        <v>230</v>
      </c>
      <c r="B119" s="32" t="s">
        <v>293</v>
      </c>
      <c r="C119" s="32" t="s">
        <v>301</v>
      </c>
      <c r="D119" s="59" t="n">
        <v>537</v>
      </c>
      <c r="E119" s="59" t="n">
        <v>503</v>
      </c>
      <c r="F119" s="68" t="n">
        <f aca="false">IF(E119="","",D119-E119)</f>
        <v>34</v>
      </c>
      <c r="G119" s="59" t="n">
        <v>336</v>
      </c>
      <c r="H119" s="59" t="n">
        <v>299</v>
      </c>
      <c r="I119" s="68" t="n">
        <f aca="false">IF(H119="","",G119-H119)</f>
        <v>37</v>
      </c>
      <c r="J119" s="40" t="n">
        <f aca="false">IF(OR(D119="",D119+G119=0),"",D119/(D119+G119))</f>
        <v>0.615120274914089</v>
      </c>
      <c r="K119" s="40" t="n">
        <f aca="false">IF(E119="","",E119/(E119+H119))</f>
        <v>0.627182044887781</v>
      </c>
      <c r="L119" s="69" t="n">
        <f aca="false">IF(OR(K119="",J119=""),"",(J119-K119)*100)</f>
        <v>-1.20617699736911</v>
      </c>
      <c r="M119" s="36" t="n">
        <v>1.85843057324553</v>
      </c>
      <c r="N119" s="36" t="n">
        <v>1.05317139657435</v>
      </c>
      <c r="O119" s="36" t="n">
        <f aca="false">SQRT(M119^2+N119^2)</f>
        <v>2.13610256919842</v>
      </c>
      <c r="P119" s="40" t="n">
        <f aca="false">IF(J119="","",MAX(0,J119-1.96*O119/100))</f>
        <v>0.5732526645578</v>
      </c>
      <c r="Q119" s="40" t="n">
        <f aca="false">IF(J119="","",MIN(1,J119+1.96*O119/100))</f>
        <v>0.656987885270378</v>
      </c>
      <c r="R119" s="32" t="str">
        <f aca="false">IF(L119="","",IF(ABS(L119)&lt;=O119,"Yes","No"))</f>
        <v>Yes</v>
      </c>
      <c r="S119" s="32" t="str">
        <f aca="false">IF(L119="","",IF(ABS(L119)&lt;=1.96*O119,"Yes","No"))</f>
        <v>Yes</v>
      </c>
      <c r="T119" s="59" t="n">
        <f aca="false">IF(D119="","",ROUND(SQRT(((D119+G119)*O119/100)^2+(J119*(D119+G119)*0.07132)^2),0))</f>
        <v>43</v>
      </c>
      <c r="U119" s="32"/>
    </row>
    <row r="120" customFormat="false" ht="15" hidden="false" customHeight="false" outlineLevel="0" collapsed="false">
      <c r="A120" s="32" t="s">
        <v>230</v>
      </c>
      <c r="B120" s="32" t="s">
        <v>293</v>
      </c>
      <c r="C120" s="32" t="s">
        <v>302</v>
      </c>
      <c r="D120" s="59" t="n">
        <v>390</v>
      </c>
      <c r="E120" s="59" t="n">
        <v>417</v>
      </c>
      <c r="F120" s="68" t="n">
        <f aca="false">IF(E120="","",D120-E120)</f>
        <v>-27</v>
      </c>
      <c r="G120" s="59" t="n">
        <v>227</v>
      </c>
      <c r="H120" s="59" t="n">
        <v>193</v>
      </c>
      <c r="I120" s="68" t="n">
        <f aca="false">IF(H120="","",G120-H120)</f>
        <v>34</v>
      </c>
      <c r="J120" s="40" t="n">
        <f aca="false">IF(OR(D120="",D120+G120=0),"",D120/(D120+G120))</f>
        <v>0.632090761750405</v>
      </c>
      <c r="K120" s="40" t="n">
        <f aca="false">IF(E120="","",E120/(E120+H120))</f>
        <v>0.683606557377049</v>
      </c>
      <c r="L120" s="69" t="n">
        <f aca="false">IF(OR(K120="",J120=""),"",(J120-K120)*100)</f>
        <v>-5.1515795626644</v>
      </c>
      <c r="M120" s="36" t="n">
        <v>2.23025841536431</v>
      </c>
      <c r="N120" s="36" t="n">
        <v>1.05317139657435</v>
      </c>
      <c r="O120" s="36" t="n">
        <f aca="false">SQRT(M120^2+N120^2)</f>
        <v>2.4664189810058</v>
      </c>
      <c r="P120" s="40" t="n">
        <f aca="false">IF(J120="","",MAX(0,J120-1.96*O120/100))</f>
        <v>0.583748949722692</v>
      </c>
      <c r="Q120" s="40" t="n">
        <f aca="false">IF(J120="","",MIN(1,J120+1.96*O120/100))</f>
        <v>0.680432573778119</v>
      </c>
      <c r="R120" s="32" t="str">
        <f aca="false">IF(L120="","",IF(ABS(L120)&lt;=O120,"Yes","No"))</f>
        <v>No</v>
      </c>
      <c r="S120" s="32" t="str">
        <f aca="false">IF(L120="","",IF(ABS(L120)&lt;=1.96*O120,"Yes","No"))</f>
        <v>No</v>
      </c>
      <c r="T120" s="59" t="n">
        <f aca="false">IF(D120="","",ROUND(SQRT(((D120+G120)*O120/100)^2+(J120*(D120+G120)*0.08382)^2),0))</f>
        <v>36</v>
      </c>
      <c r="U120" s="32"/>
    </row>
    <row r="121" customFormat="false" ht="15" hidden="false" customHeight="false" outlineLevel="0" collapsed="false">
      <c r="A121" s="32" t="s">
        <v>230</v>
      </c>
      <c r="B121" s="32" t="s">
        <v>293</v>
      </c>
      <c r="C121" s="32" t="s">
        <v>303</v>
      </c>
      <c r="D121" s="59" t="n">
        <v>328</v>
      </c>
      <c r="E121" s="59" t="n">
        <v>293</v>
      </c>
      <c r="F121" s="68" t="n">
        <f aca="false">IF(E121="","",D121-E121)</f>
        <v>35</v>
      </c>
      <c r="G121" s="59" t="n">
        <v>222</v>
      </c>
      <c r="H121" s="59" t="n">
        <v>197</v>
      </c>
      <c r="I121" s="68" t="n">
        <f aca="false">IF(H121="","",G121-H121)</f>
        <v>25</v>
      </c>
      <c r="J121" s="40" t="n">
        <f aca="false">IF(OR(D121="",D121+G121=0),"",D121/(D121+G121))</f>
        <v>0.596363636363636</v>
      </c>
      <c r="K121" s="40" t="n">
        <f aca="false">IF(E121="","",E121/(E121+H121))</f>
        <v>0.597959183673469</v>
      </c>
      <c r="L121" s="69" t="n">
        <f aca="false">IF(OR(K121="",J121=""),"",(J121-K121)*100)</f>
        <v>-0.159554730983302</v>
      </c>
      <c r="M121" s="36" t="n">
        <v>2.23025841536431</v>
      </c>
      <c r="N121" s="36" t="n">
        <v>1.05317139657435</v>
      </c>
      <c r="O121" s="36" t="n">
        <f aca="false">SQRT(M121^2+N121^2)</f>
        <v>2.4664189810058</v>
      </c>
      <c r="P121" s="40" t="n">
        <f aca="false">IF(J121="","",MAX(0,J121-1.96*O121/100))</f>
        <v>0.548021824335923</v>
      </c>
      <c r="Q121" s="40" t="n">
        <f aca="false">IF(J121="","",MIN(1,J121+1.96*O121/100))</f>
        <v>0.64470544839135</v>
      </c>
      <c r="R121" s="32" t="str">
        <f aca="false">IF(L121="","",IF(ABS(L121)&lt;=O121,"Yes","No"))</f>
        <v>Yes</v>
      </c>
      <c r="S121" s="32" t="str">
        <f aca="false">IF(L121="","",IF(ABS(L121)&lt;=1.96*O121,"Yes","No"))</f>
        <v>Yes</v>
      </c>
      <c r="T121" s="59" t="n">
        <f aca="false">IF(D121="","",ROUND(SQRT(((D121+G121)*O121/100)^2+(J121*(D121+G121)*0.08382)^2),0))</f>
        <v>31</v>
      </c>
      <c r="U121" s="32"/>
    </row>
    <row r="122" customFormat="false" ht="15" hidden="false" customHeight="false" outlineLevel="0" collapsed="false">
      <c r="A122" s="32" t="s">
        <v>230</v>
      </c>
      <c r="B122" s="32" t="s">
        <v>293</v>
      </c>
      <c r="C122" s="32" t="s">
        <v>304</v>
      </c>
      <c r="D122" s="59" t="n">
        <v>369</v>
      </c>
      <c r="E122" s="59" t="n">
        <v>374</v>
      </c>
      <c r="F122" s="68" t="n">
        <f aca="false">IF(E122="","",D122-E122)</f>
        <v>-5</v>
      </c>
      <c r="G122" s="59" t="n">
        <v>205</v>
      </c>
      <c r="H122" s="59" t="n">
        <v>191</v>
      </c>
      <c r="I122" s="68" t="n">
        <f aca="false">IF(H122="","",G122-H122)</f>
        <v>14</v>
      </c>
      <c r="J122" s="40" t="n">
        <f aca="false">IF(OR(D122="",D122+G122=0),"",D122/(D122+G122))</f>
        <v>0.642857142857143</v>
      </c>
      <c r="K122" s="40" t="n">
        <f aca="false">IF(E122="","",E122/(E122+H122))</f>
        <v>0.661946902654867</v>
      </c>
      <c r="L122" s="69" t="n">
        <f aca="false">IF(OR(K122="",J122=""),"",(J122-K122)*100)</f>
        <v>-1.90897597977243</v>
      </c>
      <c r="M122" s="36" t="n">
        <v>2.23025841536431</v>
      </c>
      <c r="N122" s="36" t="n">
        <v>1.05317139657435</v>
      </c>
      <c r="O122" s="36" t="n">
        <f aca="false">SQRT(M122^2+N122^2)</f>
        <v>2.4664189810058</v>
      </c>
      <c r="P122" s="40" t="n">
        <f aca="false">IF(J122="","",MAX(0,J122-1.96*O122/100))</f>
        <v>0.594515330829429</v>
      </c>
      <c r="Q122" s="40" t="n">
        <f aca="false">IF(J122="","",MIN(1,J122+1.96*O122/100))</f>
        <v>0.691198954884857</v>
      </c>
      <c r="R122" s="32" t="str">
        <f aca="false">IF(L122="","",IF(ABS(L122)&lt;=O122,"Yes","No"))</f>
        <v>Yes</v>
      </c>
      <c r="S122" s="32" t="str">
        <f aca="false">IF(L122="","",IF(ABS(L122)&lt;=1.96*O122,"Yes","No"))</f>
        <v>Yes</v>
      </c>
      <c r="T122" s="59" t="n">
        <f aca="false">IF(D122="","",ROUND(SQRT(((D122+G122)*O122/100)^2+(J122*(D122+G122)*0.08382)^2),0))</f>
        <v>34</v>
      </c>
      <c r="U122" s="32"/>
    </row>
    <row r="123" customFormat="false" ht="15" hidden="false" customHeight="false" outlineLevel="0" collapsed="false">
      <c r="A123" s="32" t="s">
        <v>230</v>
      </c>
      <c r="B123" s="32" t="s">
        <v>293</v>
      </c>
      <c r="C123" s="32" t="s">
        <v>305</v>
      </c>
      <c r="D123" s="59" t="n">
        <v>381</v>
      </c>
      <c r="E123" s="59" t="n">
        <v>349</v>
      </c>
      <c r="F123" s="68" t="n">
        <f aca="false">IF(E123="","",D123-E123)</f>
        <v>32</v>
      </c>
      <c r="G123" s="59" t="n">
        <v>226</v>
      </c>
      <c r="H123" s="59" t="n">
        <v>223</v>
      </c>
      <c r="I123" s="68" t="n">
        <f aca="false">IF(H123="","",G123-H123)</f>
        <v>3</v>
      </c>
      <c r="J123" s="40" t="n">
        <f aca="false">IF(OR(D123="",D123+G123=0),"",D123/(D123+G123))</f>
        <v>0.627677100494234</v>
      </c>
      <c r="K123" s="40" t="n">
        <f aca="false">IF(E123="","",E123/(E123+H123))</f>
        <v>0.61013986013986</v>
      </c>
      <c r="L123" s="69" t="n">
        <f aca="false">IF(OR(K123="",J123=""),"",(J123-K123)*100)</f>
        <v>1.75372403543739</v>
      </c>
      <c r="M123" s="36" t="n">
        <v>2.23025841536431</v>
      </c>
      <c r="N123" s="36" t="n">
        <v>1.05317139657435</v>
      </c>
      <c r="O123" s="36" t="n">
        <f aca="false">SQRT(M123^2+N123^2)</f>
        <v>2.4664189810058</v>
      </c>
      <c r="P123" s="40" t="n">
        <f aca="false">IF(J123="","",MAX(0,J123-1.96*O123/100))</f>
        <v>0.57933528846652</v>
      </c>
      <c r="Q123" s="40" t="n">
        <f aca="false">IF(J123="","",MIN(1,J123+1.96*O123/100))</f>
        <v>0.676018912521948</v>
      </c>
      <c r="R123" s="32" t="str">
        <f aca="false">IF(L123="","",IF(ABS(L123)&lt;=O123,"Yes","No"))</f>
        <v>Yes</v>
      </c>
      <c r="S123" s="32" t="str">
        <f aca="false">IF(L123="","",IF(ABS(L123)&lt;=1.96*O123,"Yes","No"))</f>
        <v>Yes</v>
      </c>
      <c r="T123" s="59" t="n">
        <f aca="false">IF(D123="","",ROUND(SQRT(((D123+G123)*O123/100)^2+(J123*(D123+G123)*0.08382)^2),0))</f>
        <v>35</v>
      </c>
      <c r="U123" s="32"/>
    </row>
    <row r="124" customFormat="false" ht="15" hidden="false" customHeight="false" outlineLevel="0" collapsed="false">
      <c r="A124" s="32" t="s">
        <v>230</v>
      </c>
      <c r="B124" s="32" t="s">
        <v>306</v>
      </c>
      <c r="C124" s="32" t="s">
        <v>307</v>
      </c>
      <c r="D124" s="59" t="n">
        <v>403</v>
      </c>
      <c r="E124" s="59" t="n">
        <v>386</v>
      </c>
      <c r="F124" s="68" t="n">
        <f aca="false">IF(E124="","",D124-E124)</f>
        <v>17</v>
      </c>
      <c r="G124" s="59" t="n">
        <v>239</v>
      </c>
      <c r="H124" s="59" t="n">
        <v>215</v>
      </c>
      <c r="I124" s="68" t="n">
        <f aca="false">IF(H124="","",G124-H124)</f>
        <v>24</v>
      </c>
      <c r="J124" s="40" t="n">
        <f aca="false">IF(OR(D124="",D124+G124=0),"",D124/(D124+G124))</f>
        <v>0.627725856697819</v>
      </c>
      <c r="K124" s="40" t="n">
        <f aca="false">IF(E124="","",E124/(E124+H124))</f>
        <v>0.642262895174709</v>
      </c>
      <c r="L124" s="69" t="n">
        <f aca="false">IF(OR(K124="",J124=""),"",(J124-K124)*100)</f>
        <v>-1.45370384768895</v>
      </c>
      <c r="M124" s="36" t="n">
        <v>2.23025841536431</v>
      </c>
      <c r="N124" s="36" t="n">
        <v>1.05317139657435</v>
      </c>
      <c r="O124" s="36" t="n">
        <f aca="false">SQRT(M124^2+N124^2)</f>
        <v>2.4664189810058</v>
      </c>
      <c r="P124" s="40" t="n">
        <f aca="false">IF(J124="","",MAX(0,J124-1.96*O124/100))</f>
        <v>0.579384044670106</v>
      </c>
      <c r="Q124" s="40" t="n">
        <f aca="false">IF(J124="","",MIN(1,J124+1.96*O124/100))</f>
        <v>0.676067668725533</v>
      </c>
      <c r="R124" s="32" t="str">
        <f aca="false">IF(L124="","",IF(ABS(L124)&lt;=O124,"Yes","No"))</f>
        <v>Yes</v>
      </c>
      <c r="S124" s="32" t="str">
        <f aca="false">IF(L124="","",IF(ABS(L124)&lt;=1.96*O124,"Yes","No"))</f>
        <v>Yes</v>
      </c>
      <c r="T124" s="59" t="n">
        <f aca="false">IF(D124="","",ROUND(SQRT(((D124+G124)*O124/100)^2+(J124*(D124+G124)*0.08382)^2),0))</f>
        <v>37</v>
      </c>
      <c r="U124" s="32"/>
    </row>
    <row r="125" customFormat="false" ht="15" hidden="false" customHeight="false" outlineLevel="0" collapsed="false">
      <c r="A125" s="32" t="s">
        <v>230</v>
      </c>
      <c r="B125" s="32" t="s">
        <v>306</v>
      </c>
      <c r="C125" s="32" t="s">
        <v>308</v>
      </c>
      <c r="D125" s="59" t="n">
        <v>333</v>
      </c>
      <c r="E125" s="59" t="n">
        <v>330</v>
      </c>
      <c r="F125" s="68" t="n">
        <f aca="false">IF(E125="","",D125-E125)</f>
        <v>3</v>
      </c>
      <c r="G125" s="59" t="n">
        <v>299</v>
      </c>
      <c r="H125" s="59" t="n">
        <v>313</v>
      </c>
      <c r="I125" s="68" t="n">
        <f aca="false">IF(H125="","",G125-H125)</f>
        <v>-14</v>
      </c>
      <c r="J125" s="40" t="n">
        <f aca="false">IF(OR(D125="",D125+G125=0),"",D125/(D125+G125))</f>
        <v>0.526898734177215</v>
      </c>
      <c r="K125" s="40" t="n">
        <f aca="false">IF(E125="","",E125/(E125+H125))</f>
        <v>0.513219284603422</v>
      </c>
      <c r="L125" s="69" t="n">
        <f aca="false">IF(OR(K125="",J125=""),"",(J125-K125)*100)</f>
        <v>1.36794495737937</v>
      </c>
      <c r="M125" s="36" t="n">
        <v>2.23025841536431</v>
      </c>
      <c r="N125" s="36" t="n">
        <v>1.05317139657435</v>
      </c>
      <c r="O125" s="36" t="n">
        <f aca="false">SQRT(M125^2+N125^2)</f>
        <v>2.4664189810058</v>
      </c>
      <c r="P125" s="40" t="n">
        <f aca="false">IF(J125="","",MAX(0,J125-1.96*O125/100))</f>
        <v>0.478556922149502</v>
      </c>
      <c r="Q125" s="40" t="n">
        <f aca="false">IF(J125="","",MIN(1,J125+1.96*O125/100))</f>
        <v>0.575240546204929</v>
      </c>
      <c r="R125" s="32" t="str">
        <f aca="false">IF(L125="","",IF(ABS(L125)&lt;=O125,"Yes","No"))</f>
        <v>Yes</v>
      </c>
      <c r="S125" s="32" t="str">
        <f aca="false">IF(L125="","",IF(ABS(L125)&lt;=1.96*O125,"Yes","No"))</f>
        <v>Yes</v>
      </c>
      <c r="T125" s="59" t="n">
        <f aca="false">IF(D125="","",ROUND(SQRT(((D125+G125)*O125/100)^2+(J125*(D125+G125)*0.08382)^2),0))</f>
        <v>32</v>
      </c>
      <c r="U125" s="32"/>
    </row>
    <row r="126" customFormat="false" ht="15" hidden="false" customHeight="false" outlineLevel="0" collapsed="false">
      <c r="A126" s="32" t="s">
        <v>230</v>
      </c>
      <c r="B126" s="32" t="s">
        <v>306</v>
      </c>
      <c r="C126" s="32" t="s">
        <v>309</v>
      </c>
      <c r="D126" s="59" t="n">
        <v>403</v>
      </c>
      <c r="E126" s="59" t="n">
        <v>421</v>
      </c>
      <c r="F126" s="68" t="n">
        <f aca="false">IF(E126="","",D126-E126)</f>
        <v>-18</v>
      </c>
      <c r="G126" s="59" t="n">
        <v>346</v>
      </c>
      <c r="H126" s="59" t="n">
        <v>293</v>
      </c>
      <c r="I126" s="68" t="n">
        <f aca="false">IF(H126="","",G126-H126)</f>
        <v>53</v>
      </c>
      <c r="J126" s="40" t="n">
        <f aca="false">IF(OR(D126="",D126+G126=0),"",D126/(D126+G126))</f>
        <v>0.538050734312417</v>
      </c>
      <c r="K126" s="40" t="n">
        <f aca="false">IF(E126="","",E126/(E126+H126))</f>
        <v>0.589635854341737</v>
      </c>
      <c r="L126" s="69" t="n">
        <f aca="false">IF(OR(K126="",J126=""),"",(J126-K126)*100)</f>
        <v>-5.15851200293201</v>
      </c>
      <c r="M126" s="36" t="n">
        <v>2.23025841536431</v>
      </c>
      <c r="N126" s="36" t="n">
        <v>1.05317139657435</v>
      </c>
      <c r="O126" s="36" t="n">
        <f aca="false">SQRT(M126^2+N126^2)</f>
        <v>2.4664189810058</v>
      </c>
      <c r="P126" s="40" t="n">
        <f aca="false">IF(J126="","",MAX(0,J126-1.96*O126/100))</f>
        <v>0.489708922284703</v>
      </c>
      <c r="Q126" s="40" t="n">
        <f aca="false">IF(J126="","",MIN(1,J126+1.96*O126/100))</f>
        <v>0.58639254634013</v>
      </c>
      <c r="R126" s="32" t="str">
        <f aca="false">IF(L126="","",IF(ABS(L126)&lt;=O126,"Yes","No"))</f>
        <v>No</v>
      </c>
      <c r="S126" s="32" t="str">
        <f aca="false">IF(L126="","",IF(ABS(L126)&lt;=1.96*O126,"Yes","No"))</f>
        <v>No</v>
      </c>
      <c r="T126" s="59" t="n">
        <f aca="false">IF(D126="","",ROUND(SQRT(((D126+G126)*O126/100)^2+(J126*(D126+G126)*0.08382)^2),0))</f>
        <v>39</v>
      </c>
      <c r="U126" s="32"/>
    </row>
    <row r="127" customFormat="false" ht="15" hidden="false" customHeight="false" outlineLevel="0" collapsed="false">
      <c r="A127" s="32" t="s">
        <v>230</v>
      </c>
      <c r="B127" s="32" t="s">
        <v>310</v>
      </c>
      <c r="C127" s="32" t="s">
        <v>310</v>
      </c>
      <c r="D127" s="59" t="n">
        <v>550</v>
      </c>
      <c r="E127" s="59" t="n">
        <v>513</v>
      </c>
      <c r="F127" s="68" t="n">
        <f aca="false">IF(E127="","",D127-E127)</f>
        <v>37</v>
      </c>
      <c r="G127" s="59" t="n">
        <v>526</v>
      </c>
      <c r="H127" s="59" t="n">
        <v>446</v>
      </c>
      <c r="I127" s="68" t="n">
        <f aca="false">IF(H127="","",G127-H127)</f>
        <v>80</v>
      </c>
      <c r="J127" s="40" t="n">
        <f aca="false">IF(OR(D127="",D127+G127=0),"",D127/(D127+G127))</f>
        <v>0.511152416356877</v>
      </c>
      <c r="K127" s="40" t="n">
        <f aca="false">IF(E127="","",E127/(E127+H127))</f>
        <v>0.534932221063608</v>
      </c>
      <c r="L127" s="69" t="n">
        <f aca="false">IF(OR(K127="",J127=""),"",(J127-K127)*100)</f>
        <v>-2.37798047067306</v>
      </c>
      <c r="M127" s="36" t="n">
        <v>1.85843057324553</v>
      </c>
      <c r="N127" s="36" t="n">
        <v>1.05317139657435</v>
      </c>
      <c r="O127" s="36" t="n">
        <f aca="false">SQRT(M127^2+N127^2)</f>
        <v>2.13610256919842</v>
      </c>
      <c r="P127" s="40" t="n">
        <f aca="false">IF(J127="","",MAX(0,J127-1.96*O127/100))</f>
        <v>0.469284806000588</v>
      </c>
      <c r="Q127" s="40" t="n">
        <f aca="false">IF(J127="","",MIN(1,J127+1.96*O127/100))</f>
        <v>0.553020026713166</v>
      </c>
      <c r="R127" s="32" t="str">
        <f aca="false">IF(L127="","",IF(ABS(L127)&lt;=O127,"Yes","No"))</f>
        <v>No</v>
      </c>
      <c r="S127" s="32" t="str">
        <f aca="false">IF(L127="","",IF(ABS(L127)&lt;=1.96*O127,"Yes","No"))</f>
        <v>Yes</v>
      </c>
      <c r="T127" s="59" t="n">
        <f aca="false">IF(D127="","",ROUND(SQRT(((D127+G127)*O127/100)^2+(J127*(D127+G127)*0.07132)^2),0))</f>
        <v>45</v>
      </c>
      <c r="U127" s="32"/>
    </row>
    <row r="128" customFormat="false" ht="15" hidden="false" customHeight="false" outlineLevel="0" collapsed="false">
      <c r="A128" s="32" t="s">
        <v>230</v>
      </c>
      <c r="B128" s="32" t="s">
        <v>311</v>
      </c>
      <c r="C128" s="32" t="s">
        <v>312</v>
      </c>
      <c r="D128" s="59" t="n">
        <v>311</v>
      </c>
      <c r="E128" s="59" t="n">
        <v>293</v>
      </c>
      <c r="F128" s="68" t="n">
        <f aca="false">IF(E128="","",D128-E128)</f>
        <v>18</v>
      </c>
      <c r="G128" s="59" t="n">
        <v>218</v>
      </c>
      <c r="H128" s="59" t="n">
        <v>223</v>
      </c>
      <c r="I128" s="68" t="n">
        <f aca="false">IF(H128="","",G128-H128)</f>
        <v>-5</v>
      </c>
      <c r="J128" s="40" t="n">
        <f aca="false">IF(OR(D128="",D128+G128=0),"",D128/(D128+G128))</f>
        <v>0.587901701323251</v>
      </c>
      <c r="K128" s="40" t="n">
        <f aca="false">IF(E128="","",E128/(E128+H128))</f>
        <v>0.567829457364341</v>
      </c>
      <c r="L128" s="69" t="n">
        <f aca="false">IF(OR(K128="",J128=""),"",(J128-K128)*100)</f>
        <v>2.00722439589103</v>
      </c>
      <c r="M128" s="36" t="n">
        <v>3.43103056950867</v>
      </c>
      <c r="N128" s="36" t="n">
        <v>1.05317139657435</v>
      </c>
      <c r="O128" s="36" t="n">
        <f aca="false">SQRT(M128^2+N128^2)</f>
        <v>3.58903061556534</v>
      </c>
      <c r="P128" s="40" t="n">
        <f aca="false">IF(J128="","",MAX(0,J128-1.96*O128/100))</f>
        <v>0.517556701258171</v>
      </c>
      <c r="Q128" s="40" t="n">
        <f aca="false">IF(J128="","",MIN(1,J128+1.96*O128/100))</f>
        <v>0.658246701388332</v>
      </c>
      <c r="R128" s="32" t="str">
        <f aca="false">IF(L128="","",IF(ABS(L128)&lt;=O128,"Yes","No"))</f>
        <v>Yes</v>
      </c>
      <c r="S128" s="32" t="str">
        <f aca="false">IF(L128="","",IF(ABS(L128)&lt;=1.96*O128,"Yes","No"))</f>
        <v>Yes</v>
      </c>
      <c r="T128" s="59" t="n">
        <f aca="false">IF(D128="","",ROUND(SQRT(((D128+G128)*O128/100)^2+(J128*(D128+G128)*0.13015)^2),0))</f>
        <v>45</v>
      </c>
      <c r="U128" s="32"/>
    </row>
    <row r="129" customFormat="false" ht="15" hidden="false" customHeight="false" outlineLevel="0" collapsed="false">
      <c r="A129" s="32" t="s">
        <v>230</v>
      </c>
      <c r="B129" s="32" t="s">
        <v>311</v>
      </c>
      <c r="C129" s="32" t="s">
        <v>313</v>
      </c>
      <c r="D129" s="59" t="n">
        <v>418</v>
      </c>
      <c r="E129" s="59" t="n">
        <v>367</v>
      </c>
      <c r="F129" s="68" t="n">
        <f aca="false">IF(E129="","",D129-E129)</f>
        <v>51</v>
      </c>
      <c r="G129" s="59" t="n">
        <v>263</v>
      </c>
      <c r="H129" s="59" t="n">
        <v>292</v>
      </c>
      <c r="I129" s="68" t="n">
        <f aca="false">IF(H129="","",G129-H129)</f>
        <v>-29</v>
      </c>
      <c r="J129" s="40" t="n">
        <f aca="false">IF(OR(D129="",D129+G129=0),"",D129/(D129+G129))</f>
        <v>0.613803230543319</v>
      </c>
      <c r="K129" s="40" t="n">
        <f aca="false">IF(E129="","",E129/(E129+H129))</f>
        <v>0.55690440060698</v>
      </c>
      <c r="L129" s="69" t="n">
        <f aca="false">IF(OR(K129="",J129=""),"",(J129-K129)*100)</f>
        <v>5.68988299363383</v>
      </c>
      <c r="M129" s="36" t="n">
        <v>2.23025841536431</v>
      </c>
      <c r="N129" s="36" t="n">
        <v>1.05317139657435</v>
      </c>
      <c r="O129" s="36" t="n">
        <f aca="false">SQRT(M129^2+N129^2)</f>
        <v>2.4664189810058</v>
      </c>
      <c r="P129" s="40" t="n">
        <f aca="false">IF(J129="","",MAX(0,J129-1.96*O129/100))</f>
        <v>0.565461418515605</v>
      </c>
      <c r="Q129" s="40" t="n">
        <f aca="false">IF(J129="","",MIN(1,J129+1.96*O129/100))</f>
        <v>0.662145042571032</v>
      </c>
      <c r="R129" s="32" t="str">
        <f aca="false">IF(L129="","",IF(ABS(L129)&lt;=O129,"Yes","No"))</f>
        <v>No</v>
      </c>
      <c r="S129" s="32" t="str">
        <f aca="false">IF(L129="","",IF(ABS(L129)&lt;=1.96*O129,"Yes","No"))</f>
        <v>No</v>
      </c>
      <c r="T129" s="59" t="n">
        <f aca="false">IF(D129="","",ROUND(SQRT(((D129+G129)*O129/100)^2+(J129*(D129+G129)*0.08382)^2),0))</f>
        <v>39</v>
      </c>
      <c r="U129" s="32"/>
    </row>
    <row r="130" customFormat="false" ht="15" hidden="false" customHeight="false" outlineLevel="0" collapsed="false">
      <c r="A130" s="32" t="s">
        <v>230</v>
      </c>
      <c r="B130" s="32" t="s">
        <v>314</v>
      </c>
      <c r="C130" s="32" t="s">
        <v>315</v>
      </c>
      <c r="D130" s="59" t="n">
        <v>412</v>
      </c>
      <c r="E130" s="59" t="n">
        <v>391</v>
      </c>
      <c r="F130" s="68" t="n">
        <f aca="false">IF(E130="","",D130-E130)</f>
        <v>21</v>
      </c>
      <c r="G130" s="59" t="n">
        <v>339</v>
      </c>
      <c r="H130" s="59" t="n">
        <v>291</v>
      </c>
      <c r="I130" s="68" t="n">
        <f aca="false">IF(H130="","",G130-H130)</f>
        <v>48</v>
      </c>
      <c r="J130" s="40" t="n">
        <f aca="false">IF(OR(D130="",D130+G130=0),"",D130/(D130+G130))</f>
        <v>0.548601864181092</v>
      </c>
      <c r="K130" s="40" t="n">
        <f aca="false">IF(E130="","",E130/(E130+H130))</f>
        <v>0.573313782991202</v>
      </c>
      <c r="L130" s="69" t="n">
        <f aca="false">IF(OR(K130="",J130=""),"",(J130-K130)*100)</f>
        <v>-2.47119188101105</v>
      </c>
      <c r="M130" s="36" t="n">
        <v>2.23025841536431</v>
      </c>
      <c r="N130" s="36" t="n">
        <v>1.05317139657435</v>
      </c>
      <c r="O130" s="36" t="n">
        <f aca="false">SQRT(M130^2+N130^2)</f>
        <v>2.4664189810058</v>
      </c>
      <c r="P130" s="40" t="n">
        <f aca="false">IF(J130="","",MAX(0,J130-1.96*O130/100))</f>
        <v>0.500260052153378</v>
      </c>
      <c r="Q130" s="40" t="n">
        <f aca="false">IF(J130="","",MIN(1,J130+1.96*O130/100))</f>
        <v>0.596943676208806</v>
      </c>
      <c r="R130" s="32" t="str">
        <f aca="false">IF(L130="","",IF(ABS(L130)&lt;=O130,"Yes","No"))</f>
        <v>No</v>
      </c>
      <c r="S130" s="32" t="str">
        <f aca="false">IF(L130="","",IF(ABS(L130)&lt;=1.96*O130,"Yes","No"))</f>
        <v>Yes</v>
      </c>
      <c r="T130" s="59" t="n">
        <f aca="false">IF(D130="","",ROUND(SQRT(((D130+G130)*O130/100)^2+(J130*(D130+G130)*0.08382)^2),0))</f>
        <v>39</v>
      </c>
      <c r="U130" s="32"/>
    </row>
    <row r="131" customFormat="false" ht="15" hidden="false" customHeight="false" outlineLevel="0" collapsed="false">
      <c r="A131" s="32" t="s">
        <v>230</v>
      </c>
      <c r="B131" s="32" t="s">
        <v>314</v>
      </c>
      <c r="C131" s="32" t="s">
        <v>316</v>
      </c>
      <c r="D131" s="59" t="n">
        <v>394</v>
      </c>
      <c r="E131" s="59" t="n">
        <v>390</v>
      </c>
      <c r="F131" s="68" t="n">
        <f aca="false">IF(E131="","",D131-E131)</f>
        <v>4</v>
      </c>
      <c r="G131" s="59" t="n">
        <v>344</v>
      </c>
      <c r="H131" s="59" t="n">
        <v>330</v>
      </c>
      <c r="I131" s="68" t="n">
        <f aca="false">IF(H131="","",G131-H131)</f>
        <v>14</v>
      </c>
      <c r="J131" s="40" t="n">
        <f aca="false">IF(OR(D131="",D131+G131=0),"",D131/(D131+G131))</f>
        <v>0.533875338753388</v>
      </c>
      <c r="K131" s="40" t="n">
        <f aca="false">IF(E131="","",E131/(E131+H131))</f>
        <v>0.541666666666667</v>
      </c>
      <c r="L131" s="69" t="n">
        <f aca="false">IF(OR(K131="",J131=""),"",(J131-K131)*100)</f>
        <v>-0.779132791327908</v>
      </c>
      <c r="M131" s="36" t="n">
        <v>2.23025841536431</v>
      </c>
      <c r="N131" s="36" t="n">
        <v>1.05317139657435</v>
      </c>
      <c r="O131" s="36" t="n">
        <f aca="false">SQRT(M131^2+N131^2)</f>
        <v>2.4664189810058</v>
      </c>
      <c r="P131" s="40" t="n">
        <f aca="false">IF(J131="","",MAX(0,J131-1.96*O131/100))</f>
        <v>0.485533526725674</v>
      </c>
      <c r="Q131" s="40" t="n">
        <f aca="false">IF(J131="","",MIN(1,J131+1.96*O131/100))</f>
        <v>0.582217150781101</v>
      </c>
      <c r="R131" s="32" t="str">
        <f aca="false">IF(L131="","",IF(ABS(L131)&lt;=O131,"Yes","No"))</f>
        <v>Yes</v>
      </c>
      <c r="S131" s="32" t="str">
        <f aca="false">IF(L131="","",IF(ABS(L131)&lt;=1.96*O131,"Yes","No"))</f>
        <v>Yes</v>
      </c>
      <c r="T131" s="59" t="n">
        <f aca="false">IF(D131="","",ROUND(SQRT(((D131+G131)*O131/100)^2+(J131*(D131+G131)*0.08382)^2),0))</f>
        <v>38</v>
      </c>
      <c r="U131" s="32"/>
    </row>
    <row r="132" customFormat="false" ht="15" hidden="false" customHeight="false" outlineLevel="0" collapsed="false">
      <c r="A132" s="32" t="s">
        <v>230</v>
      </c>
      <c r="B132" s="32" t="s">
        <v>314</v>
      </c>
      <c r="C132" s="32" t="s">
        <v>317</v>
      </c>
      <c r="D132" s="59" t="n">
        <v>498</v>
      </c>
      <c r="E132" s="59" t="n">
        <v>437</v>
      </c>
      <c r="F132" s="68" t="n">
        <f aca="false">IF(E132="","",D132-E132)</f>
        <v>61</v>
      </c>
      <c r="G132" s="59" t="n">
        <v>449</v>
      </c>
      <c r="H132" s="59" t="n">
        <v>431</v>
      </c>
      <c r="I132" s="68" t="n">
        <f aca="false">IF(H132="","",G132-H132)</f>
        <v>18</v>
      </c>
      <c r="J132" s="40" t="n">
        <f aca="false">IF(OR(D132="",D132+G132=0),"",D132/(D132+G132))</f>
        <v>0.525871172122492</v>
      </c>
      <c r="K132" s="40" t="n">
        <f aca="false">IF(E132="","",E132/(E132+H132))</f>
        <v>0.503456221198157</v>
      </c>
      <c r="L132" s="69" t="n">
        <f aca="false">IF(OR(K132="",J132=""),"",(J132-K132)*100)</f>
        <v>2.24149509243354</v>
      </c>
      <c r="M132" s="36" t="n">
        <v>1.85843057324553</v>
      </c>
      <c r="N132" s="36" t="n">
        <v>1.05317139657435</v>
      </c>
      <c r="O132" s="36" t="n">
        <f aca="false">SQRT(M132^2+N132^2)</f>
        <v>2.13610256919842</v>
      </c>
      <c r="P132" s="40" t="n">
        <f aca="false">IF(J132="","",MAX(0,J132-1.96*O132/100))</f>
        <v>0.484003561766203</v>
      </c>
      <c r="Q132" s="40" t="n">
        <f aca="false">IF(J132="","",MIN(1,J132+1.96*O132/100))</f>
        <v>0.567738782478781</v>
      </c>
      <c r="R132" s="32" t="str">
        <f aca="false">IF(L132="","",IF(ABS(L132)&lt;=O132,"Yes","No"))</f>
        <v>No</v>
      </c>
      <c r="S132" s="32" t="str">
        <f aca="false">IF(L132="","",IF(ABS(L132)&lt;=1.96*O132,"Yes","No"))</f>
        <v>Yes</v>
      </c>
      <c r="T132" s="59" t="n">
        <f aca="false">IF(D132="","",ROUND(SQRT(((D132+G132)*O132/100)^2+(J132*(D132+G132)*0.07132)^2),0))</f>
        <v>41</v>
      </c>
      <c r="U132" s="32"/>
    </row>
    <row r="133" customFormat="false" ht="15" hidden="false" customHeight="false" outlineLevel="0" collapsed="false">
      <c r="A133" s="32" t="s">
        <v>230</v>
      </c>
      <c r="B133" s="32" t="s">
        <v>314</v>
      </c>
      <c r="C133" s="32" t="s">
        <v>318</v>
      </c>
      <c r="D133" s="59" t="n">
        <v>452</v>
      </c>
      <c r="E133" s="59" t="n">
        <v>431</v>
      </c>
      <c r="F133" s="68" t="n">
        <f aca="false">IF(E133="","",D133-E133)</f>
        <v>21</v>
      </c>
      <c r="G133" s="59" t="n">
        <v>354</v>
      </c>
      <c r="H133" s="59" t="n">
        <v>293</v>
      </c>
      <c r="I133" s="68" t="n">
        <f aca="false">IF(H133="","",G133-H133)</f>
        <v>61</v>
      </c>
      <c r="J133" s="40" t="n">
        <f aca="false">IF(OR(D133="",D133+G133=0),"",D133/(D133+G133))</f>
        <v>0.560794044665012</v>
      </c>
      <c r="K133" s="40" t="n">
        <f aca="false">IF(E133="","",E133/(E133+H133))</f>
        <v>0.595303867403315</v>
      </c>
      <c r="L133" s="69" t="n">
        <f aca="false">IF(OR(K133="",J133=""),"",(J133-K133)*100)</f>
        <v>-3.45098227383025</v>
      </c>
      <c r="M133" s="36" t="n">
        <v>2.23025841536431</v>
      </c>
      <c r="N133" s="36" t="n">
        <v>1.05317139657435</v>
      </c>
      <c r="O133" s="36" t="n">
        <f aca="false">SQRT(M133^2+N133^2)</f>
        <v>2.4664189810058</v>
      </c>
      <c r="P133" s="40" t="n">
        <f aca="false">IF(J133="","",MAX(0,J133-1.96*O133/100))</f>
        <v>0.512452232637299</v>
      </c>
      <c r="Q133" s="40" t="n">
        <f aca="false">IF(J133="","",MIN(1,J133+1.96*O133/100))</f>
        <v>0.609135856692726</v>
      </c>
      <c r="R133" s="32" t="str">
        <f aca="false">IF(L133="","",IF(ABS(L133)&lt;=O133,"Yes","No"))</f>
        <v>No</v>
      </c>
      <c r="S133" s="32" t="str">
        <f aca="false">IF(L133="","",IF(ABS(L133)&lt;=1.96*O133,"Yes","No"))</f>
        <v>Yes</v>
      </c>
      <c r="T133" s="59" t="n">
        <f aca="false">IF(D133="","",ROUND(SQRT(((D133+G133)*O133/100)^2+(J133*(D133+G133)*0.08382)^2),0))</f>
        <v>43</v>
      </c>
      <c r="U133" s="32"/>
    </row>
    <row r="134" customFormat="false" ht="15" hidden="false" customHeight="false" outlineLevel="0" collapsed="false">
      <c r="A134" s="32" t="s">
        <v>230</v>
      </c>
      <c r="B134" s="32" t="s">
        <v>314</v>
      </c>
      <c r="C134" s="32" t="s">
        <v>319</v>
      </c>
      <c r="D134" s="59" t="n">
        <v>274</v>
      </c>
      <c r="E134" s="59" t="n">
        <v>259</v>
      </c>
      <c r="F134" s="68" t="n">
        <f aca="false">IF(E134="","",D134-E134)</f>
        <v>15</v>
      </c>
      <c r="G134" s="59" t="n">
        <v>260</v>
      </c>
      <c r="H134" s="59" t="n">
        <v>231</v>
      </c>
      <c r="I134" s="68" t="n">
        <f aca="false">IF(H134="","",G134-H134)</f>
        <v>29</v>
      </c>
      <c r="J134" s="40" t="n">
        <f aca="false">IF(OR(D134="",D134+G134=0),"",D134/(D134+G134))</f>
        <v>0.51310861423221</v>
      </c>
      <c r="K134" s="40" t="n">
        <f aca="false">IF(E134="","",E134/(E134+H134))</f>
        <v>0.528571428571429</v>
      </c>
      <c r="L134" s="69" t="n">
        <f aca="false">IF(OR(K134="",J134=""),"",(J134-K134)*100)</f>
        <v>-1.54628143392188</v>
      </c>
      <c r="M134" s="36" t="n">
        <v>2.23025841536431</v>
      </c>
      <c r="N134" s="36" t="n">
        <v>1.05317139657435</v>
      </c>
      <c r="O134" s="36" t="n">
        <f aca="false">SQRT(M134^2+N134^2)</f>
        <v>2.4664189810058</v>
      </c>
      <c r="P134" s="40" t="n">
        <f aca="false">IF(J134="","",MAX(0,J134-1.96*O134/100))</f>
        <v>0.464766802204496</v>
      </c>
      <c r="Q134" s="40" t="n">
        <f aca="false">IF(J134="","",MIN(1,J134+1.96*O134/100))</f>
        <v>0.561450426259923</v>
      </c>
      <c r="R134" s="32" t="str">
        <f aca="false">IF(L134="","",IF(ABS(L134)&lt;=O134,"Yes","No"))</f>
        <v>Yes</v>
      </c>
      <c r="S134" s="32" t="str">
        <f aca="false">IF(L134="","",IF(ABS(L134)&lt;=1.96*O134,"Yes","No"))</f>
        <v>Yes</v>
      </c>
      <c r="T134" s="59" t="n">
        <f aca="false">IF(D134="","",ROUND(SQRT(((D134+G134)*O134/100)^2+(J134*(D134+G134)*0.08382)^2),0))</f>
        <v>26</v>
      </c>
      <c r="U134" s="32"/>
    </row>
    <row r="135" customFormat="false" ht="15" hidden="false" customHeight="false" outlineLevel="0" collapsed="false">
      <c r="A135" s="32" t="s">
        <v>230</v>
      </c>
      <c r="B135" s="32" t="s">
        <v>314</v>
      </c>
      <c r="C135" s="32" t="s">
        <v>320</v>
      </c>
      <c r="D135" s="59" t="n">
        <v>514</v>
      </c>
      <c r="E135" s="59" t="n">
        <v>526</v>
      </c>
      <c r="F135" s="68" t="n">
        <f aca="false">IF(E135="","",D135-E135)</f>
        <v>-12</v>
      </c>
      <c r="G135" s="59" t="n">
        <v>453</v>
      </c>
      <c r="H135" s="59" t="n">
        <v>379</v>
      </c>
      <c r="I135" s="68" t="n">
        <f aca="false">IF(H135="","",G135-H135)</f>
        <v>74</v>
      </c>
      <c r="J135" s="40" t="n">
        <f aca="false">IF(OR(D135="",D135+G135=0),"",D135/(D135+G135))</f>
        <v>0.531540847983454</v>
      </c>
      <c r="K135" s="40" t="n">
        <f aca="false">IF(E135="","",E135/(E135+H135))</f>
        <v>0.58121546961326</v>
      </c>
      <c r="L135" s="69" t="n">
        <f aca="false">IF(OR(K135="",J135=""),"",(J135-K135)*100)</f>
        <v>-4.96746216298056</v>
      </c>
      <c r="M135" s="36" t="n">
        <v>1.85843057324553</v>
      </c>
      <c r="N135" s="36" t="n">
        <v>1.05317139657435</v>
      </c>
      <c r="O135" s="36" t="n">
        <f aca="false">SQRT(M135^2+N135^2)</f>
        <v>2.13610256919842</v>
      </c>
      <c r="P135" s="40" t="n">
        <f aca="false">IF(J135="","",MAX(0,J135-1.96*O135/100))</f>
        <v>0.489673237627165</v>
      </c>
      <c r="Q135" s="40" t="n">
        <f aca="false">IF(J135="","",MIN(1,J135+1.96*O135/100))</f>
        <v>0.573408458339743</v>
      </c>
      <c r="R135" s="32" t="str">
        <f aca="false">IF(L135="","",IF(ABS(L135)&lt;=O135,"Yes","No"))</f>
        <v>No</v>
      </c>
      <c r="S135" s="32" t="str">
        <f aca="false">IF(L135="","",IF(ABS(L135)&lt;=1.96*O135,"Yes","No"))</f>
        <v>No</v>
      </c>
      <c r="T135" s="59" t="n">
        <f aca="false">IF(D135="","",ROUND(SQRT(((D135+G135)*O135/100)^2+(J135*(D135+G135)*0.07132)^2),0))</f>
        <v>42</v>
      </c>
      <c r="U135" s="32"/>
    </row>
    <row r="136" customFormat="false" ht="15" hidden="false" customHeight="false" outlineLevel="0" collapsed="false">
      <c r="A136" s="32" t="s">
        <v>230</v>
      </c>
      <c r="B136" s="32" t="s">
        <v>321</v>
      </c>
      <c r="C136" s="32" t="s">
        <v>322</v>
      </c>
      <c r="D136" s="59" t="n">
        <v>372</v>
      </c>
      <c r="E136" s="59" t="n">
        <v>416</v>
      </c>
      <c r="F136" s="68" t="n">
        <f aca="false">IF(E136="","",D136-E136)</f>
        <v>-44</v>
      </c>
      <c r="G136" s="59" t="n">
        <v>171</v>
      </c>
      <c r="H136" s="59" t="n">
        <v>151</v>
      </c>
      <c r="I136" s="68" t="n">
        <f aca="false">IF(H136="","",G136-H136)</f>
        <v>20</v>
      </c>
      <c r="J136" s="40" t="n">
        <f aca="false">IF(OR(D136="",D136+G136=0),"",D136/(D136+G136))</f>
        <v>0.685082872928177</v>
      </c>
      <c r="K136" s="40" t="n">
        <f aca="false">IF(E136="","",E136/(E136+H136))</f>
        <v>0.7336860670194</v>
      </c>
      <c r="L136" s="69" t="n">
        <f aca="false">IF(OR(K136="",J136=""),"",(J136-K136)*100)</f>
        <v>-4.86031940912235</v>
      </c>
      <c r="M136" s="36" t="n">
        <v>2.23025841536431</v>
      </c>
      <c r="N136" s="36" t="n">
        <v>1.05317139657435</v>
      </c>
      <c r="O136" s="36" t="n">
        <f aca="false">SQRT(M136^2+N136^2)</f>
        <v>2.4664189810058</v>
      </c>
      <c r="P136" s="40" t="n">
        <f aca="false">IF(J136="","",MAX(0,J136-1.96*O136/100))</f>
        <v>0.636741060900463</v>
      </c>
      <c r="Q136" s="40" t="n">
        <f aca="false">IF(J136="","",MIN(1,J136+1.96*O136/100))</f>
        <v>0.73342468495589</v>
      </c>
      <c r="R136" s="32" t="str">
        <f aca="false">IF(L136="","",IF(ABS(L136)&lt;=O136,"Yes","No"))</f>
        <v>No</v>
      </c>
      <c r="S136" s="32" t="str">
        <f aca="false">IF(L136="","",IF(ABS(L136)&lt;=1.96*O136,"Yes","No"))</f>
        <v>No</v>
      </c>
      <c r="T136" s="59" t="n">
        <f aca="false">IF(D136="","",ROUND(SQRT(((D136+G136)*O136/100)^2+(J136*(D136+G136)*0.08382)^2),0))</f>
        <v>34</v>
      </c>
      <c r="U136" s="32"/>
    </row>
    <row r="137" customFormat="false" ht="15" hidden="false" customHeight="false" outlineLevel="0" collapsed="false">
      <c r="A137" s="32" t="s">
        <v>230</v>
      </c>
      <c r="B137" s="32" t="s">
        <v>321</v>
      </c>
      <c r="C137" s="32" t="s">
        <v>323</v>
      </c>
      <c r="D137" s="59" t="n">
        <v>296</v>
      </c>
      <c r="E137" s="59" t="n">
        <v>334</v>
      </c>
      <c r="F137" s="68" t="n">
        <f aca="false">IF(E137="","",D137-E137)</f>
        <v>-38</v>
      </c>
      <c r="G137" s="59" t="n">
        <v>157</v>
      </c>
      <c r="H137" s="59" t="n">
        <v>165</v>
      </c>
      <c r="I137" s="68" t="n">
        <f aca="false">IF(H137="","",G137-H137)</f>
        <v>-8</v>
      </c>
      <c r="J137" s="40" t="n">
        <f aca="false">IF(OR(D137="",D137+G137=0),"",D137/(D137+G137))</f>
        <v>0.653421633554084</v>
      </c>
      <c r="K137" s="40" t="n">
        <f aca="false">IF(E137="","",E137/(E137+H137))</f>
        <v>0.669338677354709</v>
      </c>
      <c r="L137" s="69" t="n">
        <f aca="false">IF(OR(K137="",J137=""),"",(J137-K137)*100)</f>
        <v>-1.59170438006255</v>
      </c>
      <c r="M137" s="36" t="n">
        <v>3.43103056950867</v>
      </c>
      <c r="N137" s="36" t="n">
        <v>1.05317139657435</v>
      </c>
      <c r="O137" s="36" t="n">
        <f aca="false">SQRT(M137^2+N137^2)</f>
        <v>3.58903061556534</v>
      </c>
      <c r="P137" s="40" t="n">
        <f aca="false">IF(J137="","",MAX(0,J137-1.96*O137/100))</f>
        <v>0.583076633489003</v>
      </c>
      <c r="Q137" s="40" t="n">
        <f aca="false">IF(J137="","",MIN(1,J137+1.96*O137/100))</f>
        <v>0.723766633619165</v>
      </c>
      <c r="R137" s="32" t="str">
        <f aca="false">IF(L137="","",IF(ABS(L137)&lt;=O137,"Yes","No"))</f>
        <v>Yes</v>
      </c>
      <c r="S137" s="32" t="str">
        <f aca="false">IF(L137="","",IF(ABS(L137)&lt;=1.96*O137,"Yes","No"))</f>
        <v>Yes</v>
      </c>
      <c r="T137" s="59" t="n">
        <f aca="false">IF(D137="","",ROUND(SQRT(((D137+G137)*O137/100)^2+(J137*(D137+G137)*0.13015)^2),0))</f>
        <v>42</v>
      </c>
      <c r="U137" s="32"/>
    </row>
    <row r="138" customFormat="false" ht="15" hidden="false" customHeight="false" outlineLevel="0" collapsed="false">
      <c r="A138" s="32" t="s">
        <v>230</v>
      </c>
      <c r="B138" s="32" t="s">
        <v>321</v>
      </c>
      <c r="C138" s="32" t="s">
        <v>324</v>
      </c>
      <c r="D138" s="59" t="n">
        <v>323</v>
      </c>
      <c r="E138" s="59" t="n">
        <v>327</v>
      </c>
      <c r="F138" s="68" t="n">
        <f aca="false">IF(E138="","",D138-E138)</f>
        <v>-4</v>
      </c>
      <c r="G138" s="59" t="n">
        <v>158</v>
      </c>
      <c r="H138" s="59" t="n">
        <v>147</v>
      </c>
      <c r="I138" s="68" t="n">
        <f aca="false">IF(H138="","",G138-H138)</f>
        <v>11</v>
      </c>
      <c r="J138" s="40" t="n">
        <f aca="false">IF(OR(D138="",D138+G138=0),"",D138/(D138+G138))</f>
        <v>0.671517671517672</v>
      </c>
      <c r="K138" s="40" t="n">
        <f aca="false">IF(E138="","",E138/(E138+H138))</f>
        <v>0.689873417721519</v>
      </c>
      <c r="L138" s="69" t="n">
        <f aca="false">IF(OR(K138="",J138=""),"",(J138-K138)*100)</f>
        <v>-1.83557462038475</v>
      </c>
      <c r="M138" s="36" t="n">
        <v>3.43103056950867</v>
      </c>
      <c r="N138" s="36" t="n">
        <v>1.05317139657435</v>
      </c>
      <c r="O138" s="36" t="n">
        <f aca="false">SQRT(M138^2+N138^2)</f>
        <v>3.58903061556534</v>
      </c>
      <c r="P138" s="40" t="n">
        <f aca="false">IF(J138="","",MAX(0,J138-1.96*O138/100))</f>
        <v>0.601172671452591</v>
      </c>
      <c r="Q138" s="40" t="n">
        <f aca="false">IF(J138="","",MIN(1,J138+1.96*O138/100))</f>
        <v>0.741862671582752</v>
      </c>
      <c r="R138" s="32" t="str">
        <f aca="false">IF(L138="","",IF(ABS(L138)&lt;=O138,"Yes","No"))</f>
        <v>Yes</v>
      </c>
      <c r="S138" s="32" t="str">
        <f aca="false">IF(L138="","",IF(ABS(L138)&lt;=1.96*O138,"Yes","No"))</f>
        <v>Yes</v>
      </c>
      <c r="T138" s="59" t="n">
        <f aca="false">IF(D138="","",ROUND(SQRT(((D138+G138)*O138/100)^2+(J138*(D138+G138)*0.13015)^2),0))</f>
        <v>45</v>
      </c>
      <c r="U138" s="32"/>
    </row>
    <row r="139" customFormat="false" ht="15" hidden="false" customHeight="false" outlineLevel="0" collapsed="false">
      <c r="A139" s="32" t="s">
        <v>230</v>
      </c>
      <c r="B139" s="32" t="s">
        <v>325</v>
      </c>
      <c r="C139" s="32" t="s">
        <v>325</v>
      </c>
      <c r="D139" s="59" t="n">
        <v>282</v>
      </c>
      <c r="E139" s="59" t="n">
        <v>294</v>
      </c>
      <c r="F139" s="68" t="n">
        <f aca="false">IF(E139="","",D139-E139)</f>
        <v>-12</v>
      </c>
      <c r="G139" s="59" t="n">
        <v>188</v>
      </c>
      <c r="H139" s="59" t="n">
        <v>198</v>
      </c>
      <c r="I139" s="68" t="n">
        <f aca="false">IF(H139="","",G139-H139)</f>
        <v>-10</v>
      </c>
      <c r="J139" s="40" t="n">
        <f aca="false">IF(OR(D139="",D139+G139=0),"",D139/(D139+G139))</f>
        <v>0.6</v>
      </c>
      <c r="K139" s="40" t="n">
        <f aca="false">IF(E139="","",E139/(E139+H139))</f>
        <v>0.597560975609756</v>
      </c>
      <c r="L139" s="69" t="n">
        <f aca="false">IF(OR(K139="",J139=""),"",(J139-K139)*100)</f>
        <v>0.24390243902439</v>
      </c>
      <c r="M139" s="36" t="n">
        <v>3.43103056950867</v>
      </c>
      <c r="N139" s="36" t="n">
        <v>1.05317139657435</v>
      </c>
      <c r="O139" s="36" t="n">
        <f aca="false">SQRT(M139^2+N139^2)</f>
        <v>3.58903061556534</v>
      </c>
      <c r="P139" s="40" t="n">
        <f aca="false">IF(J139="","",MAX(0,J139-1.96*O139/100))</f>
        <v>0.529654999934919</v>
      </c>
      <c r="Q139" s="40" t="n">
        <f aca="false">IF(J139="","",MIN(1,J139+1.96*O139/100))</f>
        <v>0.670345000065081</v>
      </c>
      <c r="R139" s="32" t="str">
        <f aca="false">IF(L139="","",IF(ABS(L139)&lt;=O139,"Yes","No"))</f>
        <v>Yes</v>
      </c>
      <c r="S139" s="32" t="str">
        <f aca="false">IF(L139="","",IF(ABS(L139)&lt;=1.96*O139,"Yes","No"))</f>
        <v>Yes</v>
      </c>
      <c r="T139" s="59" t="n">
        <f aca="false">IF(D139="","",ROUND(SQRT(((D139+G139)*O139/100)^2+(J139*(D139+G139)*0.13015)^2),0))</f>
        <v>40</v>
      </c>
      <c r="U139" s="32"/>
    </row>
    <row r="140" customFormat="false" ht="15" hidden="false" customHeight="false" outlineLevel="0" collapsed="false">
      <c r="A140" s="32" t="s">
        <v>230</v>
      </c>
      <c r="B140" s="32" t="s">
        <v>326</v>
      </c>
      <c r="C140" s="32" t="s">
        <v>326</v>
      </c>
      <c r="D140" s="59" t="n">
        <v>537</v>
      </c>
      <c r="E140" s="59" t="n">
        <v>498</v>
      </c>
      <c r="F140" s="68" t="n">
        <f aca="false">IF(E140="","",D140-E140)</f>
        <v>39</v>
      </c>
      <c r="G140" s="59" t="n">
        <v>956</v>
      </c>
      <c r="H140" s="59" t="n">
        <v>876</v>
      </c>
      <c r="I140" s="68" t="n">
        <f aca="false">IF(H140="","",G140-H140)</f>
        <v>80</v>
      </c>
      <c r="J140" s="40" t="n">
        <f aca="false">IF(OR(D140="",D140+G140=0),"",D140/(D140+G140))</f>
        <v>0.359678499665104</v>
      </c>
      <c r="K140" s="40" t="n">
        <f aca="false">IF(E140="","",E140/(E140+H140))</f>
        <v>0.362445414847162</v>
      </c>
      <c r="L140" s="69" t="n">
        <f aca="false">IF(OR(K140="",J140=""),"",(J140-K140)*100)</f>
        <v>-0.276691518205779</v>
      </c>
      <c r="M140" s="36" t="n">
        <v>1.85843057324553</v>
      </c>
      <c r="N140" s="36" t="n">
        <v>1.05317139657435</v>
      </c>
      <c r="O140" s="36" t="n">
        <f aca="false">SQRT(M140^2+N140^2)</f>
        <v>2.13610256919842</v>
      </c>
      <c r="P140" s="40" t="n">
        <f aca="false">IF(J140="","",MAX(0,J140-1.96*O140/100))</f>
        <v>0.317810889308815</v>
      </c>
      <c r="Q140" s="40" t="n">
        <f aca="false">IF(J140="","",MIN(1,J140+1.96*O140/100))</f>
        <v>0.401546110021393</v>
      </c>
      <c r="R140" s="32" t="str">
        <f aca="false">IF(L140="","",IF(ABS(L140)&lt;=O140,"Yes","No"))</f>
        <v>Yes</v>
      </c>
      <c r="S140" s="32" t="str">
        <f aca="false">IF(L140="","",IF(ABS(L140)&lt;=1.96*O140,"Yes","No"))</f>
        <v>Yes</v>
      </c>
      <c r="T140" s="59" t="n">
        <f aca="false">IF(D140="","",ROUND(SQRT(((D140+G140)*O140/100)^2+(J140*(D140+G140)*0.07132)^2),0))</f>
        <v>50</v>
      </c>
      <c r="U140" s="32"/>
    </row>
    <row r="141" customFormat="false" ht="15" hidden="false" customHeight="false" outlineLevel="0" collapsed="false">
      <c r="A141" s="32" t="s">
        <v>230</v>
      </c>
      <c r="B141" s="32" t="s">
        <v>327</v>
      </c>
      <c r="C141" s="32" t="s">
        <v>328</v>
      </c>
      <c r="D141" s="59" t="n">
        <v>702</v>
      </c>
      <c r="E141" s="59" t="n">
        <v>672</v>
      </c>
      <c r="F141" s="68" t="n">
        <f aca="false">IF(E141="","",D141-E141)</f>
        <v>30</v>
      </c>
      <c r="G141" s="59" t="n">
        <v>727</v>
      </c>
      <c r="H141" s="59" t="n">
        <v>652</v>
      </c>
      <c r="I141" s="68" t="n">
        <f aca="false">IF(H141="","",G141-H141)</f>
        <v>75</v>
      </c>
      <c r="J141" s="40" t="n">
        <f aca="false">IF(OR(D141="",D141+G141=0),"",D141/(D141+G141))</f>
        <v>0.491252624212736</v>
      </c>
      <c r="K141" s="40" t="n">
        <f aca="false">IF(E141="","",E141/(E141+H141))</f>
        <v>0.507552870090634</v>
      </c>
      <c r="L141" s="69" t="n">
        <f aca="false">IF(OR(K141="",J141=""),"",(J141-K141)*100)</f>
        <v>-1.63002458778982</v>
      </c>
      <c r="M141" s="36" t="n">
        <v>1.85843057324553</v>
      </c>
      <c r="N141" s="36" t="n">
        <v>1.05317139657435</v>
      </c>
      <c r="O141" s="36" t="n">
        <f aca="false">SQRT(M141^2+N141^2)</f>
        <v>2.13610256919842</v>
      </c>
      <c r="P141" s="40" t="n">
        <f aca="false">IF(J141="","",MAX(0,J141-1.96*O141/100))</f>
        <v>0.449385013856447</v>
      </c>
      <c r="Q141" s="40" t="n">
        <f aca="false">IF(J141="","",MIN(1,J141+1.96*O141/100))</f>
        <v>0.533120234569025</v>
      </c>
      <c r="R141" s="32" t="str">
        <f aca="false">IF(L141="","",IF(ABS(L141)&lt;=O141,"Yes","No"))</f>
        <v>Yes</v>
      </c>
      <c r="S141" s="32" t="str">
        <f aca="false">IF(L141="","",IF(ABS(L141)&lt;=1.96*O141,"Yes","No"))</f>
        <v>Yes</v>
      </c>
      <c r="T141" s="59" t="n">
        <f aca="false">IF(D141="","",ROUND(SQRT(((D141+G141)*O141/100)^2+(J141*(D141+G141)*0.07132)^2),0))</f>
        <v>59</v>
      </c>
      <c r="U141" s="32"/>
    </row>
    <row r="142" customFormat="false" ht="15" hidden="false" customHeight="false" outlineLevel="0" collapsed="false">
      <c r="A142" s="32" t="s">
        <v>230</v>
      </c>
      <c r="B142" s="32" t="s">
        <v>327</v>
      </c>
      <c r="C142" s="32" t="s">
        <v>329</v>
      </c>
      <c r="D142" s="59" t="n">
        <v>820</v>
      </c>
      <c r="E142" s="59" t="n">
        <v>791</v>
      </c>
      <c r="F142" s="68" t="n">
        <f aca="false">IF(E142="","",D142-E142)</f>
        <v>29</v>
      </c>
      <c r="G142" s="59" t="n">
        <v>768</v>
      </c>
      <c r="H142" s="59" t="n">
        <v>781</v>
      </c>
      <c r="I142" s="68" t="n">
        <f aca="false">IF(H142="","",G142-H142)</f>
        <v>-13</v>
      </c>
      <c r="J142" s="40" t="n">
        <f aca="false">IF(OR(D142="",D142+G142=0),"",D142/(D142+G142))</f>
        <v>0.516372795969773</v>
      </c>
      <c r="K142" s="40" t="n">
        <f aca="false">IF(E142="","",E142/(E142+H142))</f>
        <v>0.503180661577608</v>
      </c>
      <c r="L142" s="69" t="n">
        <f aca="false">IF(OR(K142="",J142=""),"",(J142-K142)*100)</f>
        <v>1.31921343921652</v>
      </c>
      <c r="M142" s="36" t="n">
        <v>1.85843057324553</v>
      </c>
      <c r="N142" s="36" t="n">
        <v>1.05317139657435</v>
      </c>
      <c r="O142" s="36" t="n">
        <f aca="false">SQRT(M142^2+N142^2)</f>
        <v>2.13610256919842</v>
      </c>
      <c r="P142" s="40" t="n">
        <f aca="false">IF(J142="","",MAX(0,J142-1.96*O142/100))</f>
        <v>0.474505185613484</v>
      </c>
      <c r="Q142" s="40" t="n">
        <f aca="false">IF(J142="","",MIN(1,J142+1.96*O142/100))</f>
        <v>0.558240406326062</v>
      </c>
      <c r="R142" s="32" t="str">
        <f aca="false">IF(L142="","",IF(ABS(L142)&lt;=O142,"Yes","No"))</f>
        <v>Yes</v>
      </c>
      <c r="S142" s="32" t="str">
        <f aca="false">IF(L142="","",IF(ABS(L142)&lt;=1.96*O142,"Yes","No"))</f>
        <v>Yes</v>
      </c>
      <c r="T142" s="59" t="n">
        <f aca="false">IF(D142="","",ROUND(SQRT(((D142+G142)*O142/100)^2+(J142*(D142+G142)*0.07132)^2),0))</f>
        <v>68</v>
      </c>
      <c r="U142" s="32"/>
    </row>
    <row r="143" customFormat="false" ht="15" hidden="false" customHeight="false" outlineLevel="0" collapsed="false">
      <c r="A143" s="32" t="s">
        <v>230</v>
      </c>
      <c r="B143" s="32" t="s">
        <v>327</v>
      </c>
      <c r="C143" s="32" t="s">
        <v>330</v>
      </c>
      <c r="D143" s="59" t="n">
        <v>1422</v>
      </c>
      <c r="E143" s="59" t="n">
        <v>1343</v>
      </c>
      <c r="F143" s="68" t="n">
        <f aca="false">IF(E143="","",D143-E143)</f>
        <v>79</v>
      </c>
      <c r="G143" s="59" t="n">
        <v>1385</v>
      </c>
      <c r="H143" s="59" t="n">
        <v>1305</v>
      </c>
      <c r="I143" s="68" t="n">
        <f aca="false">IF(H143="","",G143-H143)</f>
        <v>80</v>
      </c>
      <c r="J143" s="40" t="n">
        <f aca="false">IF(OR(D143="",D143+G143=0),"",D143/(D143+G143))</f>
        <v>0.506590666191664</v>
      </c>
      <c r="K143" s="40" t="n">
        <f aca="false">IF(E143="","",E143/(E143+H143))</f>
        <v>0.507175226586103</v>
      </c>
      <c r="L143" s="69" t="n">
        <f aca="false">IF(OR(K143="",J143=""),"",(J143-K143)*100)</f>
        <v>-0.0584560394438993</v>
      </c>
      <c r="M143" s="36" t="n">
        <v>1.85843057324553</v>
      </c>
      <c r="N143" s="36" t="n">
        <v>1.05317139657435</v>
      </c>
      <c r="O143" s="36" t="n">
        <f aca="false">SQRT(M143^2+N143^2)</f>
        <v>2.13610256919842</v>
      </c>
      <c r="P143" s="40" t="n">
        <f aca="false">IF(J143="","",MAX(0,J143-1.96*O143/100))</f>
        <v>0.464723055835375</v>
      </c>
      <c r="Q143" s="40" t="n">
        <f aca="false">IF(J143="","",MIN(1,J143+1.96*O143/100))</f>
        <v>0.548458276547953</v>
      </c>
      <c r="R143" s="32" t="str">
        <f aca="false">IF(L143="","",IF(ABS(L143)&lt;=O143,"Yes","No"))</f>
        <v>Yes</v>
      </c>
      <c r="S143" s="32" t="str">
        <f aca="false">IF(L143="","",IF(ABS(L143)&lt;=1.96*O143,"Yes","No"))</f>
        <v>Yes</v>
      </c>
      <c r="T143" s="59" t="n">
        <f aca="false">IF(D143="","",ROUND(SQRT(((D143+G143)*O143/100)^2+(J143*(D143+G143)*0.07132)^2),0))</f>
        <v>118</v>
      </c>
      <c r="U143" s="32"/>
    </row>
    <row r="144" customFormat="false" ht="15" hidden="false" customHeight="false" outlineLevel="0" collapsed="false">
      <c r="A144" s="32" t="s">
        <v>230</v>
      </c>
      <c r="B144" s="32" t="s">
        <v>327</v>
      </c>
      <c r="C144" s="32" t="s">
        <v>331</v>
      </c>
      <c r="D144" s="59" t="n">
        <v>707</v>
      </c>
      <c r="E144" s="59" t="n">
        <v>649</v>
      </c>
      <c r="F144" s="68" t="n">
        <f aca="false">IF(E144="","",D144-E144)</f>
        <v>58</v>
      </c>
      <c r="G144" s="59" t="n">
        <v>667</v>
      </c>
      <c r="H144" s="59" t="n">
        <v>636</v>
      </c>
      <c r="I144" s="68" t="n">
        <f aca="false">IF(H144="","",G144-H144)</f>
        <v>31</v>
      </c>
      <c r="J144" s="40" t="n">
        <f aca="false">IF(OR(D144="",D144+G144=0),"",D144/(D144+G144))</f>
        <v>0.514556040756914</v>
      </c>
      <c r="K144" s="40" t="n">
        <f aca="false">IF(E144="","",E144/(E144+H144))</f>
        <v>0.505058365758755</v>
      </c>
      <c r="L144" s="69" t="n">
        <f aca="false">IF(OR(K144="",J144=""),"",(J144-K144)*100)</f>
        <v>0.949767499815923</v>
      </c>
      <c r="M144" s="36" t="n">
        <v>1.85843057324553</v>
      </c>
      <c r="N144" s="36" t="n">
        <v>1.05317139657435</v>
      </c>
      <c r="O144" s="36" t="n">
        <f aca="false">SQRT(M144^2+N144^2)</f>
        <v>2.13610256919842</v>
      </c>
      <c r="P144" s="40" t="n">
        <f aca="false">IF(J144="","",MAX(0,J144-1.96*O144/100))</f>
        <v>0.472688430400625</v>
      </c>
      <c r="Q144" s="40" t="n">
        <f aca="false">IF(J144="","",MIN(1,J144+1.96*O144/100))</f>
        <v>0.556423651113203</v>
      </c>
      <c r="R144" s="32" t="str">
        <f aca="false">IF(L144="","",IF(ABS(L144)&lt;=O144,"Yes","No"))</f>
        <v>Yes</v>
      </c>
      <c r="S144" s="32" t="str">
        <f aca="false">IF(L144="","",IF(ABS(L144)&lt;=1.96*O144,"Yes","No"))</f>
        <v>Yes</v>
      </c>
      <c r="T144" s="59" t="n">
        <f aca="false">IF(D144="","",ROUND(SQRT(((D144+G144)*O144/100)^2+(J144*(D144+G144)*0.07132)^2),0))</f>
        <v>58</v>
      </c>
      <c r="U144" s="32"/>
    </row>
    <row r="145" customFormat="false" ht="15" hidden="false" customHeight="false" outlineLevel="0" collapsed="false">
      <c r="A145" s="32" t="s">
        <v>230</v>
      </c>
      <c r="B145" s="32" t="s">
        <v>327</v>
      </c>
      <c r="C145" s="32" t="s">
        <v>332</v>
      </c>
      <c r="D145" s="59" t="n">
        <v>683</v>
      </c>
      <c r="E145" s="59" t="n">
        <v>647</v>
      </c>
      <c r="F145" s="68" t="n">
        <f aca="false">IF(E145="","",D145-E145)</f>
        <v>36</v>
      </c>
      <c r="G145" s="59" t="n">
        <v>640</v>
      </c>
      <c r="H145" s="59" t="n">
        <v>623</v>
      </c>
      <c r="I145" s="68" t="n">
        <f aca="false">IF(H145="","",G145-H145)</f>
        <v>17</v>
      </c>
      <c r="J145" s="40" t="n">
        <f aca="false">IF(OR(D145="",D145+G145=0),"",D145/(D145+G145))</f>
        <v>0.516250944822373</v>
      </c>
      <c r="K145" s="40" t="n">
        <f aca="false">IF(E145="","",E145/(E145+H145))</f>
        <v>0.509448818897638</v>
      </c>
      <c r="L145" s="69" t="n">
        <f aca="false">IF(OR(K145="",J145=""),"",(J145-K145)*100)</f>
        <v>0.680212592473561</v>
      </c>
      <c r="M145" s="36" t="n">
        <v>1.85843057324553</v>
      </c>
      <c r="N145" s="36" t="n">
        <v>1.05317139657435</v>
      </c>
      <c r="O145" s="36" t="n">
        <f aca="false">SQRT(M145^2+N145^2)</f>
        <v>2.13610256919842</v>
      </c>
      <c r="P145" s="40" t="n">
        <f aca="false">IF(J145="","",MAX(0,J145-1.96*O145/100))</f>
        <v>0.474383334466085</v>
      </c>
      <c r="Q145" s="40" t="n">
        <f aca="false">IF(J145="","",MIN(1,J145+1.96*O145/100))</f>
        <v>0.558118555178662</v>
      </c>
      <c r="R145" s="32" t="str">
        <f aca="false">IF(L145="","",IF(ABS(L145)&lt;=O145,"Yes","No"))</f>
        <v>Yes</v>
      </c>
      <c r="S145" s="32" t="str">
        <f aca="false">IF(L145="","",IF(ABS(L145)&lt;=1.96*O145,"Yes","No"))</f>
        <v>Yes</v>
      </c>
      <c r="T145" s="59" t="n">
        <f aca="false">IF(D145="","",ROUND(SQRT(((D145+G145)*O145/100)^2+(J145*(D145+G145)*0.07132)^2),0))</f>
        <v>56</v>
      </c>
      <c r="U145" s="32"/>
    </row>
    <row r="146" customFormat="false" ht="15" hidden="false" customHeight="false" outlineLevel="0" collapsed="false">
      <c r="A146" s="32" t="s">
        <v>230</v>
      </c>
      <c r="B146" s="32" t="s">
        <v>327</v>
      </c>
      <c r="C146" s="32" t="s">
        <v>333</v>
      </c>
      <c r="D146" s="59" t="n">
        <v>541</v>
      </c>
      <c r="E146" s="59" t="n">
        <v>530</v>
      </c>
      <c r="F146" s="68" t="n">
        <f aca="false">IF(E146="","",D146-E146)</f>
        <v>11</v>
      </c>
      <c r="G146" s="59" t="n">
        <v>599</v>
      </c>
      <c r="H146" s="59" t="n">
        <v>545</v>
      </c>
      <c r="I146" s="68" t="n">
        <f aca="false">IF(H146="","",G146-H146)</f>
        <v>54</v>
      </c>
      <c r="J146" s="40" t="n">
        <f aca="false">IF(OR(D146="",D146+G146=0),"",D146/(D146+G146))</f>
        <v>0.474561403508772</v>
      </c>
      <c r="K146" s="40" t="n">
        <f aca="false">IF(E146="","",E146/(E146+H146))</f>
        <v>0.493023255813954</v>
      </c>
      <c r="L146" s="69" t="n">
        <f aca="false">IF(OR(K146="",J146=""),"",(J146-K146)*100)</f>
        <v>-1.84618523051816</v>
      </c>
      <c r="M146" s="36" t="n">
        <v>1.85843057324553</v>
      </c>
      <c r="N146" s="36" t="n">
        <v>1.05317139657435</v>
      </c>
      <c r="O146" s="36" t="n">
        <f aca="false">SQRT(M146^2+N146^2)</f>
        <v>2.13610256919842</v>
      </c>
      <c r="P146" s="40" t="n">
        <f aca="false">IF(J146="","",MAX(0,J146-1.96*O146/100))</f>
        <v>0.432693793152483</v>
      </c>
      <c r="Q146" s="40" t="n">
        <f aca="false">IF(J146="","",MIN(1,J146+1.96*O146/100))</f>
        <v>0.516429013865061</v>
      </c>
      <c r="R146" s="32" t="str">
        <f aca="false">IF(L146="","",IF(ABS(L146)&lt;=O146,"Yes","No"))</f>
        <v>Yes</v>
      </c>
      <c r="S146" s="32" t="str">
        <f aca="false">IF(L146="","",IF(ABS(L146)&lt;=1.96*O146,"Yes","No"))</f>
        <v>Yes</v>
      </c>
      <c r="T146" s="59" t="n">
        <f aca="false">IF(D146="","",ROUND(SQRT(((D146+G146)*O146/100)^2+(J146*(D146+G146)*0.07132)^2),0))</f>
        <v>46</v>
      </c>
      <c r="U146" s="32"/>
    </row>
    <row r="147" customFormat="false" ht="15" hidden="false" customHeight="false" outlineLevel="0" collapsed="false">
      <c r="A147" s="32" t="s">
        <v>230</v>
      </c>
      <c r="B147" s="32" t="s">
        <v>327</v>
      </c>
      <c r="C147" s="32" t="s">
        <v>334</v>
      </c>
      <c r="D147" s="59" t="n">
        <v>1003</v>
      </c>
      <c r="E147" s="59" t="n">
        <v>1006</v>
      </c>
      <c r="F147" s="68" t="n">
        <f aca="false">IF(E147="","",D147-E147)</f>
        <v>-3</v>
      </c>
      <c r="G147" s="59" t="n">
        <v>925</v>
      </c>
      <c r="H147" s="59" t="n">
        <v>777</v>
      </c>
      <c r="I147" s="68" t="n">
        <f aca="false">IF(H147="","",G147-H147)</f>
        <v>148</v>
      </c>
      <c r="J147" s="40" t="n">
        <f aca="false">IF(OR(D147="",D147+G147=0),"",D147/(D147+G147))</f>
        <v>0.520228215767635</v>
      </c>
      <c r="K147" s="40" t="n">
        <f aca="false">IF(E147="","",E147/(E147+H147))</f>
        <v>0.564217610768368</v>
      </c>
      <c r="L147" s="69" t="n">
        <f aca="false">IF(OR(K147="",J147=""),"",(J147-K147)*100)</f>
        <v>-4.39893950007331</v>
      </c>
      <c r="M147" s="36" t="n">
        <v>1.85843057324553</v>
      </c>
      <c r="N147" s="36" t="n">
        <v>1.05317139657435</v>
      </c>
      <c r="O147" s="36" t="n">
        <f aca="false">SQRT(M147^2+N147^2)</f>
        <v>2.13610256919842</v>
      </c>
      <c r="P147" s="40" t="n">
        <f aca="false">IF(J147="","",MAX(0,J147-1.96*O147/100))</f>
        <v>0.478360605411346</v>
      </c>
      <c r="Q147" s="40" t="n">
        <f aca="false">IF(J147="","",MIN(1,J147+1.96*O147/100))</f>
        <v>0.562095826123924</v>
      </c>
      <c r="R147" s="32" t="str">
        <f aca="false">IF(L147="","",IF(ABS(L147)&lt;=O147,"Yes","No"))</f>
        <v>No</v>
      </c>
      <c r="S147" s="32" t="str">
        <f aca="false">IF(L147="","",IF(ABS(L147)&lt;=1.96*O147,"Yes","No"))</f>
        <v>No</v>
      </c>
      <c r="T147" s="59" t="n">
        <f aca="false">IF(D147="","",ROUND(SQRT(((D147+G147)*O147/100)^2+(J147*(D147+G147)*0.07132)^2),0))</f>
        <v>83</v>
      </c>
      <c r="U147" s="32"/>
    </row>
    <row r="148" customFormat="false" ht="15" hidden="false" customHeight="false" outlineLevel="0" collapsed="false">
      <c r="A148" s="32" t="s">
        <v>230</v>
      </c>
      <c r="B148" s="32" t="s">
        <v>327</v>
      </c>
      <c r="C148" s="32" t="s">
        <v>335</v>
      </c>
      <c r="D148" s="59" t="n">
        <v>634</v>
      </c>
      <c r="E148" s="59" t="n">
        <v>626</v>
      </c>
      <c r="F148" s="68" t="n">
        <f aca="false">IF(E148="","",D148-E148)</f>
        <v>8</v>
      </c>
      <c r="G148" s="59" t="n">
        <v>601</v>
      </c>
      <c r="H148" s="59" t="n">
        <v>553</v>
      </c>
      <c r="I148" s="68" t="n">
        <f aca="false">IF(H148="","",G148-H148)</f>
        <v>48</v>
      </c>
      <c r="J148" s="40" t="n">
        <f aca="false">IF(OR(D148="",D148+G148=0),"",D148/(D148+G148))</f>
        <v>0.51336032388664</v>
      </c>
      <c r="K148" s="40" t="n">
        <f aca="false">IF(E148="","",E148/(E148+H148))</f>
        <v>0.530958439355386</v>
      </c>
      <c r="L148" s="69" t="n">
        <f aca="false">IF(OR(K148="",J148=""),"",(J148-K148)*100)</f>
        <v>-1.75981154687462</v>
      </c>
      <c r="M148" s="36" t="n">
        <v>1.85843057324553</v>
      </c>
      <c r="N148" s="36" t="n">
        <v>1.05317139657435</v>
      </c>
      <c r="O148" s="36" t="n">
        <f aca="false">SQRT(M148^2+N148^2)</f>
        <v>2.13610256919842</v>
      </c>
      <c r="P148" s="40" t="n">
        <f aca="false">IF(J148="","",MAX(0,J148-1.96*O148/100))</f>
        <v>0.471492713530351</v>
      </c>
      <c r="Q148" s="40" t="n">
        <f aca="false">IF(J148="","",MIN(1,J148+1.96*O148/100))</f>
        <v>0.555227934242929</v>
      </c>
      <c r="R148" s="32" t="str">
        <f aca="false">IF(L148="","",IF(ABS(L148)&lt;=O148,"Yes","No"))</f>
        <v>Yes</v>
      </c>
      <c r="S148" s="32" t="str">
        <f aca="false">IF(L148="","",IF(ABS(L148)&lt;=1.96*O148,"Yes","No"))</f>
        <v>Yes</v>
      </c>
      <c r="T148" s="59" t="n">
        <f aca="false">IF(D148="","",ROUND(SQRT(((D148+G148)*O148/100)^2+(J148*(D148+G148)*0.07132)^2),0))</f>
        <v>52</v>
      </c>
      <c r="U148" s="32"/>
    </row>
    <row r="149" customFormat="false" ht="15" hidden="false" customHeight="false" outlineLevel="0" collapsed="false">
      <c r="A149" s="32" t="s">
        <v>230</v>
      </c>
      <c r="B149" s="32" t="s">
        <v>327</v>
      </c>
      <c r="C149" s="32" t="s">
        <v>336</v>
      </c>
      <c r="D149" s="59" t="n">
        <v>489</v>
      </c>
      <c r="E149" s="59" t="n">
        <v>542</v>
      </c>
      <c r="F149" s="68" t="n">
        <f aca="false">IF(E149="","",D149-E149)</f>
        <v>-53</v>
      </c>
      <c r="G149" s="59" t="n">
        <v>707</v>
      </c>
      <c r="H149" s="59" t="n">
        <v>565</v>
      </c>
      <c r="I149" s="68" t="n">
        <f aca="false">IF(H149="","",G149-H149)</f>
        <v>142</v>
      </c>
      <c r="J149" s="40" t="n">
        <f aca="false">IF(OR(D149="",D149+G149=0),"",D149/(D149+G149))</f>
        <v>0.408862876254181</v>
      </c>
      <c r="K149" s="40" t="n">
        <f aca="false">IF(E149="","",E149/(E149+H149))</f>
        <v>0.489611562782295</v>
      </c>
      <c r="L149" s="69" t="n">
        <f aca="false">IF(OR(K149="",J149=""),"",(J149-K149)*100)</f>
        <v>-8.07486865281139</v>
      </c>
      <c r="M149" s="36" t="n">
        <v>1.85843057324553</v>
      </c>
      <c r="N149" s="36" t="n">
        <v>1.05317139657435</v>
      </c>
      <c r="O149" s="36" t="n">
        <f aca="false">SQRT(M149^2+N149^2)</f>
        <v>2.13610256919842</v>
      </c>
      <c r="P149" s="40" t="n">
        <f aca="false">IF(J149="","",MAX(0,J149-1.96*O149/100))</f>
        <v>0.366995265897892</v>
      </c>
      <c r="Q149" s="40" t="n">
        <f aca="false">IF(J149="","",MIN(1,J149+1.96*O149/100))</f>
        <v>0.45073048661047</v>
      </c>
      <c r="R149" s="32" t="str">
        <f aca="false">IF(L149="","",IF(ABS(L149)&lt;=O149,"Yes","No"))</f>
        <v>No</v>
      </c>
      <c r="S149" s="32" t="str">
        <f aca="false">IF(L149="","",IF(ABS(L149)&lt;=1.96*O149,"Yes","No"))</f>
        <v>No</v>
      </c>
      <c r="T149" s="59" t="n">
        <f aca="false">IF(D149="","",ROUND(SQRT(((D149+G149)*O149/100)^2+(J149*(D149+G149)*0.07132)^2),0))</f>
        <v>43</v>
      </c>
      <c r="U149" s="32"/>
    </row>
    <row r="150" customFormat="false" ht="15" hidden="false" customHeight="false" outlineLevel="0" collapsed="false">
      <c r="A150" s="32" t="s">
        <v>230</v>
      </c>
      <c r="B150" s="32" t="s">
        <v>327</v>
      </c>
      <c r="C150" s="32" t="s">
        <v>337</v>
      </c>
      <c r="D150" s="59" t="n">
        <v>466</v>
      </c>
      <c r="E150" s="59" t="n">
        <v>430</v>
      </c>
      <c r="F150" s="68" t="n">
        <f aca="false">IF(E150="","",D150-E150)</f>
        <v>36</v>
      </c>
      <c r="G150" s="59" t="n">
        <v>435</v>
      </c>
      <c r="H150" s="59" t="n">
        <v>409</v>
      </c>
      <c r="I150" s="68" t="n">
        <f aca="false">IF(H150="","",G150-H150)</f>
        <v>26</v>
      </c>
      <c r="J150" s="40" t="n">
        <f aca="false">IF(OR(D150="",D150+G150=0),"",D150/(D150+G150))</f>
        <v>0.517203107658158</v>
      </c>
      <c r="K150" s="40" t="n">
        <f aca="false">IF(E150="","",E150/(E150+H150))</f>
        <v>0.512514898688915</v>
      </c>
      <c r="L150" s="69" t="n">
        <f aca="false">IF(OR(K150="",J150=""),"",(J150-K150)*100)</f>
        <v>0.468820896924216</v>
      </c>
      <c r="M150" s="36" t="n">
        <v>1.85843057324553</v>
      </c>
      <c r="N150" s="36" t="n">
        <v>1.05317139657435</v>
      </c>
      <c r="O150" s="36" t="n">
        <f aca="false">SQRT(M150^2+N150^2)</f>
        <v>2.13610256919842</v>
      </c>
      <c r="P150" s="40" t="n">
        <f aca="false">IF(J150="","",MAX(0,J150-1.96*O150/100))</f>
        <v>0.475335497301869</v>
      </c>
      <c r="Q150" s="40" t="n">
        <f aca="false">IF(J150="","",MIN(1,J150+1.96*O150/100))</f>
        <v>0.559070718014447</v>
      </c>
      <c r="R150" s="32" t="str">
        <f aca="false">IF(L150="","",IF(ABS(L150)&lt;=O150,"Yes","No"))</f>
        <v>Yes</v>
      </c>
      <c r="S150" s="32" t="str">
        <f aca="false">IF(L150="","",IF(ABS(L150)&lt;=1.96*O150,"Yes","No"))</f>
        <v>Yes</v>
      </c>
      <c r="T150" s="59" t="n">
        <f aca="false">IF(D150="","",ROUND(SQRT(((D150+G150)*O150/100)^2+(J150*(D150+G150)*0.07132)^2),0))</f>
        <v>38</v>
      </c>
      <c r="U150" s="32"/>
    </row>
    <row r="151" customFormat="false" ht="15" hidden="false" customHeight="false" outlineLevel="0" collapsed="false">
      <c r="A151" s="32" t="s">
        <v>230</v>
      </c>
      <c r="B151" s="32" t="s">
        <v>338</v>
      </c>
      <c r="C151" s="32" t="s">
        <v>338</v>
      </c>
      <c r="D151" s="59" t="n">
        <v>743</v>
      </c>
      <c r="E151" s="59" t="n">
        <v>738</v>
      </c>
      <c r="F151" s="68" t="n">
        <f aca="false">IF(E151="","",D151-E151)</f>
        <v>5</v>
      </c>
      <c r="G151" s="59" t="n">
        <v>1246</v>
      </c>
      <c r="H151" s="59" t="n">
        <v>1114</v>
      </c>
      <c r="I151" s="68" t="n">
        <f aca="false">IF(H151="","",G151-H151)</f>
        <v>132</v>
      </c>
      <c r="J151" s="40" t="n">
        <f aca="false">IF(OR(D151="",D151+G151=0),"",D151/(D151+G151))</f>
        <v>0.373554550025138</v>
      </c>
      <c r="K151" s="40" t="n">
        <f aca="false">IF(E151="","",E151/(E151+H151))</f>
        <v>0.398488120950324</v>
      </c>
      <c r="L151" s="69" t="n">
        <f aca="false">IF(OR(K151="",J151=""),"",(J151-K151)*100)</f>
        <v>-2.49335709251857</v>
      </c>
      <c r="M151" s="36" t="n">
        <v>1.85843057324553</v>
      </c>
      <c r="N151" s="36" t="n">
        <v>1.05317139657435</v>
      </c>
      <c r="O151" s="36" t="n">
        <f aca="false">SQRT(M151^2+N151^2)</f>
        <v>2.13610256919842</v>
      </c>
      <c r="P151" s="40" t="n">
        <f aca="false">IF(J151="","",MAX(0,J151-1.96*O151/100))</f>
        <v>0.331686939668849</v>
      </c>
      <c r="Q151" s="40" t="n">
        <f aca="false">IF(J151="","",MIN(1,J151+1.96*O151/100))</f>
        <v>0.415422160381427</v>
      </c>
      <c r="R151" s="32" t="str">
        <f aca="false">IF(L151="","",IF(ABS(L151)&lt;=O151,"Yes","No"))</f>
        <v>No</v>
      </c>
      <c r="S151" s="32" t="str">
        <f aca="false">IF(L151="","",IF(ABS(L151)&lt;=1.96*O151,"Yes","No"))</f>
        <v>Yes</v>
      </c>
      <c r="T151" s="59" t="n">
        <f aca="false">IF(D151="","",ROUND(SQRT(((D151+G151)*O151/100)^2+(J151*(D151+G151)*0.07132)^2),0))</f>
        <v>68</v>
      </c>
      <c r="U151" s="32"/>
    </row>
    <row r="152" customFormat="false" ht="15" hidden="false" customHeight="false" outlineLevel="0" collapsed="false">
      <c r="A152" s="32" t="s">
        <v>230</v>
      </c>
      <c r="B152" s="32" t="s">
        <v>339</v>
      </c>
      <c r="C152" s="32" t="s">
        <v>339</v>
      </c>
      <c r="D152" s="59" t="n">
        <v>416</v>
      </c>
      <c r="E152" s="59" t="n">
        <v>411</v>
      </c>
      <c r="F152" s="68" t="n">
        <f aca="false">IF(E152="","",D152-E152)</f>
        <v>5</v>
      </c>
      <c r="G152" s="59" t="n">
        <v>711</v>
      </c>
      <c r="H152" s="59" t="n">
        <v>680</v>
      </c>
      <c r="I152" s="68" t="n">
        <f aca="false">IF(H152="","",G152-H152)</f>
        <v>31</v>
      </c>
      <c r="J152" s="40" t="n">
        <f aca="false">IF(OR(D152="",D152+G152=0),"",D152/(D152+G152))</f>
        <v>0.369121561668146</v>
      </c>
      <c r="K152" s="40" t="n">
        <f aca="false">IF(E152="","",E152/(E152+H152))</f>
        <v>0.376718606782768</v>
      </c>
      <c r="L152" s="69" t="n">
        <f aca="false">IF(OR(K152="",J152=""),"",(J152-K152)*100)</f>
        <v>-0.759704511462256</v>
      </c>
      <c r="M152" s="36" t="n">
        <v>1.85843057324553</v>
      </c>
      <c r="N152" s="36" t="n">
        <v>1.05317139657435</v>
      </c>
      <c r="O152" s="36" t="n">
        <f aca="false">SQRT(M152^2+N152^2)</f>
        <v>2.13610256919842</v>
      </c>
      <c r="P152" s="40" t="n">
        <f aca="false">IF(J152="","",MAX(0,J152-1.96*O152/100))</f>
        <v>0.327253951311857</v>
      </c>
      <c r="Q152" s="40" t="n">
        <f aca="false">IF(J152="","",MIN(1,J152+1.96*O152/100))</f>
        <v>0.410989172024434</v>
      </c>
      <c r="R152" s="32" t="str">
        <f aca="false">IF(L152="","",IF(ABS(L152)&lt;=O152,"Yes","No"))</f>
        <v>Yes</v>
      </c>
      <c r="S152" s="32" t="str">
        <f aca="false">IF(L152="","",IF(ABS(L152)&lt;=1.96*O152,"Yes","No"))</f>
        <v>Yes</v>
      </c>
      <c r="T152" s="59" t="n">
        <f aca="false">IF(D152="","",ROUND(SQRT(((D152+G152)*O152/100)^2+(J152*(D152+G152)*0.07132)^2),0))</f>
        <v>38</v>
      </c>
      <c r="U152" s="32"/>
    </row>
    <row r="153" customFormat="false" ht="15" hidden="false" customHeight="false" outlineLevel="0" collapsed="false">
      <c r="A153" s="32" t="s">
        <v>230</v>
      </c>
      <c r="B153" s="32" t="s">
        <v>340</v>
      </c>
      <c r="C153" s="32" t="s">
        <v>341</v>
      </c>
      <c r="D153" s="59" t="n">
        <v>164</v>
      </c>
      <c r="E153" s="59" t="n">
        <v>118</v>
      </c>
      <c r="F153" s="68" t="n">
        <f aca="false">IF(E153="","",D153-E153)</f>
        <v>46</v>
      </c>
      <c r="G153" s="59" t="n">
        <v>319</v>
      </c>
      <c r="H153" s="59" t="n">
        <v>307</v>
      </c>
      <c r="I153" s="68" t="n">
        <f aca="false">IF(H153="","",G153-H153)</f>
        <v>12</v>
      </c>
      <c r="J153" s="40" t="n">
        <f aca="false">IF(OR(D153="",D153+G153=0),"",D153/(D153+G153))</f>
        <v>0.339544513457557</v>
      </c>
      <c r="K153" s="40" t="n">
        <f aca="false">IF(E153="","",E153/(E153+H153))</f>
        <v>0.277647058823529</v>
      </c>
      <c r="L153" s="69" t="n">
        <f aca="false">IF(OR(K153="",J153=""),"",(J153-K153)*100)</f>
        <v>6.18974546340275</v>
      </c>
      <c r="M153" s="36" t="n">
        <v>3.43103056950867</v>
      </c>
      <c r="N153" s="36" t="n">
        <v>1.05317139657435</v>
      </c>
      <c r="O153" s="36" t="n">
        <f aca="false">SQRT(M153^2+N153^2)</f>
        <v>3.58903061556534</v>
      </c>
      <c r="P153" s="40" t="n">
        <f aca="false">IF(J153="","",MAX(0,J153-1.96*O153/100))</f>
        <v>0.269199513392476</v>
      </c>
      <c r="Q153" s="40" t="n">
        <f aca="false">IF(J153="","",MIN(1,J153+1.96*O153/100))</f>
        <v>0.409889513522638</v>
      </c>
      <c r="R153" s="32" t="str">
        <f aca="false">IF(L153="","",IF(ABS(L153)&lt;=O153,"Yes","No"))</f>
        <v>No</v>
      </c>
      <c r="S153" s="32" t="str">
        <f aca="false">IF(L153="","",IF(ABS(L153)&lt;=1.96*O153,"Yes","No"))</f>
        <v>Yes</v>
      </c>
      <c r="T153" s="59" t="n">
        <f aca="false">IF(D153="","",ROUND(SQRT(((D153+G153)*O153/100)^2+(J153*(D153+G153)*0.13015)^2),0))</f>
        <v>27</v>
      </c>
      <c r="U153" s="32"/>
    </row>
    <row r="154" customFormat="false" ht="15" hidden="false" customHeight="false" outlineLevel="0" collapsed="false">
      <c r="A154" s="32" t="s">
        <v>230</v>
      </c>
      <c r="B154" s="32" t="s">
        <v>340</v>
      </c>
      <c r="C154" s="32" t="s">
        <v>342</v>
      </c>
      <c r="D154" s="59" t="n">
        <v>120</v>
      </c>
      <c r="E154" s="59" t="n">
        <v>118</v>
      </c>
      <c r="F154" s="68" t="n">
        <f aca="false">IF(E154="","",D154-E154)</f>
        <v>2</v>
      </c>
      <c r="G154" s="59" t="n">
        <v>232</v>
      </c>
      <c r="H154" s="59" t="n">
        <v>233</v>
      </c>
      <c r="I154" s="68" t="n">
        <f aca="false">IF(H154="","",G154-H154)</f>
        <v>-1</v>
      </c>
      <c r="J154" s="40" t="n">
        <f aca="false">IF(OR(D154="",D154+G154=0),"",D154/(D154+G154))</f>
        <v>0.340909090909091</v>
      </c>
      <c r="K154" s="40" t="n">
        <f aca="false">IF(E154="","",E154/(E154+H154))</f>
        <v>0.336182336182336</v>
      </c>
      <c r="L154" s="69" t="n">
        <f aca="false">IF(OR(K154="",J154=""),"",(J154-K154)*100)</f>
        <v>0.472675472675471</v>
      </c>
      <c r="M154" s="36" t="n">
        <v>3.43103056950867</v>
      </c>
      <c r="N154" s="36" t="n">
        <v>1.05317139657435</v>
      </c>
      <c r="O154" s="36" t="n">
        <f aca="false">SQRT(M154^2+N154^2)</f>
        <v>3.58903061556534</v>
      </c>
      <c r="P154" s="40" t="n">
        <f aca="false">IF(J154="","",MAX(0,J154-1.96*O154/100))</f>
        <v>0.27056409084401</v>
      </c>
      <c r="Q154" s="40" t="n">
        <f aca="false">IF(J154="","",MIN(1,J154+1.96*O154/100))</f>
        <v>0.411254090974172</v>
      </c>
      <c r="R154" s="32" t="str">
        <f aca="false">IF(L154="","",IF(ABS(L154)&lt;=O154,"Yes","No"))</f>
        <v>Yes</v>
      </c>
      <c r="S154" s="32" t="str">
        <f aca="false">IF(L154="","",IF(ABS(L154)&lt;=1.96*O154,"Yes","No"))</f>
        <v>Yes</v>
      </c>
      <c r="T154" s="59" t="n">
        <f aca="false">IF(D154="","",ROUND(SQRT(((D154+G154)*O154/100)^2+(J154*(D154+G154)*0.13015)^2),0))</f>
        <v>20</v>
      </c>
      <c r="U154" s="32"/>
    </row>
    <row r="155" customFormat="false" ht="15" hidden="false" customHeight="false" outlineLevel="0" collapsed="false">
      <c r="A155" s="32" t="s">
        <v>230</v>
      </c>
      <c r="B155" s="32" t="s">
        <v>340</v>
      </c>
      <c r="C155" s="32" t="s">
        <v>343</v>
      </c>
      <c r="D155" s="59" t="n">
        <v>409</v>
      </c>
      <c r="E155" s="59" t="n">
        <v>387</v>
      </c>
      <c r="F155" s="68" t="n">
        <f aca="false">IF(E155="","",D155-E155)</f>
        <v>22</v>
      </c>
      <c r="G155" s="59" t="n">
        <v>762</v>
      </c>
      <c r="H155" s="59" t="n">
        <v>693</v>
      </c>
      <c r="I155" s="68" t="n">
        <f aca="false">IF(H155="","",G155-H155)</f>
        <v>69</v>
      </c>
      <c r="J155" s="40" t="n">
        <f aca="false">IF(OR(D155="",D155+G155=0),"",D155/(D155+G155))</f>
        <v>0.349274124679761</v>
      </c>
      <c r="K155" s="40" t="n">
        <f aca="false">IF(E155="","",E155/(E155+H155))</f>
        <v>0.358333333333333</v>
      </c>
      <c r="L155" s="69" t="n">
        <f aca="false">IF(OR(K155="",J155=""),"",(J155-K155)*100)</f>
        <v>-0.905920865357246</v>
      </c>
      <c r="M155" s="36" t="n">
        <v>1.85843057324553</v>
      </c>
      <c r="N155" s="36" t="n">
        <v>1.05317139657435</v>
      </c>
      <c r="O155" s="36" t="n">
        <f aca="false">SQRT(M155^2+N155^2)</f>
        <v>2.13610256919842</v>
      </c>
      <c r="P155" s="40" t="n">
        <f aca="false">IF(J155="","",MAX(0,J155-1.96*O155/100))</f>
        <v>0.307406514323472</v>
      </c>
      <c r="Q155" s="40" t="n">
        <f aca="false">IF(J155="","",MIN(1,J155+1.96*O155/100))</f>
        <v>0.39114173503605</v>
      </c>
      <c r="R155" s="32" t="str">
        <f aca="false">IF(L155="","",IF(ABS(L155)&lt;=O155,"Yes","No"))</f>
        <v>Yes</v>
      </c>
      <c r="S155" s="32" t="str">
        <f aca="false">IF(L155="","",IF(ABS(L155)&lt;=1.96*O155,"Yes","No"))</f>
        <v>Yes</v>
      </c>
      <c r="T155" s="59" t="n">
        <f aca="false">IF(D155="","",ROUND(SQRT(((D155+G155)*O155/100)^2+(J155*(D155+G155)*0.07132)^2),0))</f>
        <v>38</v>
      </c>
      <c r="U155" s="32"/>
    </row>
    <row r="156" customFormat="false" ht="15" hidden="false" customHeight="false" outlineLevel="0" collapsed="false">
      <c r="A156" s="32" t="s">
        <v>230</v>
      </c>
      <c r="B156" s="32" t="s">
        <v>344</v>
      </c>
      <c r="C156" s="32" t="s">
        <v>344</v>
      </c>
      <c r="D156" s="59" t="n">
        <v>702</v>
      </c>
      <c r="E156" s="59" t="n">
        <v>691</v>
      </c>
      <c r="F156" s="68" t="n">
        <f aca="false">IF(E156="","",D156-E156)</f>
        <v>11</v>
      </c>
      <c r="G156" s="59" t="n">
        <v>641</v>
      </c>
      <c r="H156" s="59" t="n">
        <v>584</v>
      </c>
      <c r="I156" s="68" t="n">
        <f aca="false">IF(H156="","",G156-H156)</f>
        <v>57</v>
      </c>
      <c r="J156" s="40" t="n">
        <f aca="false">IF(OR(D156="",D156+G156=0),"",D156/(D156+G156))</f>
        <v>0.52271034996277</v>
      </c>
      <c r="K156" s="40" t="n">
        <f aca="false">IF(E156="","",E156/(E156+H156))</f>
        <v>0.541960784313726</v>
      </c>
      <c r="L156" s="69" t="n">
        <f aca="false">IF(OR(K156="",J156=""),"",(J156-K156)*100)</f>
        <v>-1.92504343509556</v>
      </c>
      <c r="M156" s="36" t="n">
        <v>1.85843057324553</v>
      </c>
      <c r="N156" s="36" t="n">
        <v>1.05317139657435</v>
      </c>
      <c r="O156" s="36" t="n">
        <f aca="false">SQRT(M156^2+N156^2)</f>
        <v>2.13610256919842</v>
      </c>
      <c r="P156" s="40" t="n">
        <f aca="false">IF(J156="","",MAX(0,J156-1.96*O156/100))</f>
        <v>0.480842739606481</v>
      </c>
      <c r="Q156" s="40" t="n">
        <f aca="false">IF(J156="","",MIN(1,J156+1.96*O156/100))</f>
        <v>0.564577960319059</v>
      </c>
      <c r="R156" s="32" t="str">
        <f aca="false">IF(L156="","",IF(ABS(L156)&lt;=O156,"Yes","No"))</f>
        <v>Yes</v>
      </c>
      <c r="S156" s="32" t="str">
        <f aca="false">IF(L156="","",IF(ABS(L156)&lt;=1.96*O156,"Yes","No"))</f>
        <v>Yes</v>
      </c>
      <c r="T156" s="59" t="n">
        <f aca="false">IF(D156="","",ROUND(SQRT(((D156+G156)*O156/100)^2+(J156*(D156+G156)*0.07132)^2),0))</f>
        <v>58</v>
      </c>
      <c r="U156" s="32"/>
    </row>
    <row r="157" customFormat="false" ht="15" hidden="false" customHeight="false" outlineLevel="0" collapsed="false">
      <c r="A157" s="32" t="s">
        <v>230</v>
      </c>
      <c r="B157" s="32" t="s">
        <v>345</v>
      </c>
      <c r="C157" s="32" t="s">
        <v>346</v>
      </c>
      <c r="D157" s="59" t="n">
        <v>719</v>
      </c>
      <c r="E157" s="59" t="n">
        <v>727</v>
      </c>
      <c r="F157" s="68" t="n">
        <f aca="false">IF(E157="","",D157-E157)</f>
        <v>-8</v>
      </c>
      <c r="G157" s="59" t="n">
        <v>1046</v>
      </c>
      <c r="H157" s="59" t="n">
        <v>932</v>
      </c>
      <c r="I157" s="68" t="n">
        <f aca="false">IF(H157="","",G157-H157)</f>
        <v>114</v>
      </c>
      <c r="J157" s="40" t="n">
        <f aca="false">IF(OR(D157="",D157+G157=0),"",D157/(D157+G157))</f>
        <v>0.407365439093484</v>
      </c>
      <c r="K157" s="40" t="n">
        <f aca="false">IF(E157="","",E157/(E157+H157))</f>
        <v>0.438215792646172</v>
      </c>
      <c r="L157" s="69" t="n">
        <f aca="false">IF(OR(K157="",J157=""),"",(J157-K157)*100)</f>
        <v>-3.0850353552688</v>
      </c>
      <c r="M157" s="36" t="n">
        <v>1.85843057324553</v>
      </c>
      <c r="N157" s="36" t="n">
        <v>1.05317139657435</v>
      </c>
      <c r="O157" s="36" t="n">
        <f aca="false">SQRT(M157^2+N157^2)</f>
        <v>2.13610256919842</v>
      </c>
      <c r="P157" s="40" t="n">
        <f aca="false">IF(J157="","",MAX(0,J157-1.96*O157/100))</f>
        <v>0.365497828737196</v>
      </c>
      <c r="Q157" s="40" t="n">
        <f aca="false">IF(J157="","",MIN(1,J157+1.96*O157/100))</f>
        <v>0.449233049449773</v>
      </c>
      <c r="R157" s="32" t="str">
        <f aca="false">IF(L157="","",IF(ABS(L157)&lt;=O157,"Yes","No"))</f>
        <v>No</v>
      </c>
      <c r="S157" s="32" t="str">
        <f aca="false">IF(L157="","",IF(ABS(L157)&lt;=1.96*O157,"Yes","No"))</f>
        <v>Yes</v>
      </c>
      <c r="T157" s="59" t="n">
        <f aca="false">IF(D157="","",ROUND(SQRT(((D157+G157)*O157/100)^2+(J157*(D157+G157)*0.07132)^2),0))</f>
        <v>64</v>
      </c>
      <c r="U157" s="32"/>
    </row>
    <row r="158" customFormat="false" ht="15" hidden="false" customHeight="false" outlineLevel="0" collapsed="false">
      <c r="A158" s="32" t="s">
        <v>230</v>
      </c>
      <c r="B158" s="32" t="s">
        <v>345</v>
      </c>
      <c r="C158" s="32" t="s">
        <v>347</v>
      </c>
      <c r="D158" s="59" t="n">
        <v>704</v>
      </c>
      <c r="E158" s="59" t="n">
        <v>598</v>
      </c>
      <c r="F158" s="68" t="n">
        <f aca="false">IF(E158="","",D158-E158)</f>
        <v>106</v>
      </c>
      <c r="G158" s="59" t="n">
        <v>881</v>
      </c>
      <c r="H158" s="59" t="n">
        <v>813</v>
      </c>
      <c r="I158" s="68" t="n">
        <f aca="false">IF(H158="","",G158-H158)</f>
        <v>68</v>
      </c>
      <c r="J158" s="40" t="n">
        <f aca="false">IF(OR(D158="",D158+G158=0),"",D158/(D158+G158))</f>
        <v>0.44416403785489</v>
      </c>
      <c r="K158" s="40" t="n">
        <f aca="false">IF(E158="","",E158/(E158+H158))</f>
        <v>0.423812898653437</v>
      </c>
      <c r="L158" s="69" t="n">
        <f aca="false">IF(OR(K158="",J158=""),"",(J158-K158)*100)</f>
        <v>2.03511392014523</v>
      </c>
      <c r="M158" s="36" t="n">
        <v>1.85843057324553</v>
      </c>
      <c r="N158" s="36" t="n">
        <v>1.05317139657435</v>
      </c>
      <c r="O158" s="36" t="n">
        <f aca="false">SQRT(M158^2+N158^2)</f>
        <v>2.13610256919842</v>
      </c>
      <c r="P158" s="40" t="n">
        <f aca="false">IF(J158="","",MAX(0,J158-1.96*O158/100))</f>
        <v>0.402296427498601</v>
      </c>
      <c r="Q158" s="40" t="n">
        <f aca="false">IF(J158="","",MIN(1,J158+1.96*O158/100))</f>
        <v>0.486031648211179</v>
      </c>
      <c r="R158" s="32" t="str">
        <f aca="false">IF(L158="","",IF(ABS(L158)&lt;=O158,"Yes","No"))</f>
        <v>Yes</v>
      </c>
      <c r="S158" s="32" t="str">
        <f aca="false">IF(L158="","",IF(ABS(L158)&lt;=1.96*O158,"Yes","No"))</f>
        <v>Yes</v>
      </c>
      <c r="T158" s="59" t="n">
        <f aca="false">IF(D158="","",ROUND(SQRT(((D158+G158)*O158/100)^2+(J158*(D158+G158)*0.07132)^2),0))</f>
        <v>61</v>
      </c>
      <c r="U158" s="32"/>
    </row>
    <row r="159" customFormat="false" ht="15" hidden="false" customHeight="false" outlineLevel="0" collapsed="false">
      <c r="A159" s="32" t="s">
        <v>230</v>
      </c>
      <c r="B159" s="32" t="s">
        <v>345</v>
      </c>
      <c r="C159" s="32" t="s">
        <v>348</v>
      </c>
      <c r="D159" s="59" t="n">
        <v>379</v>
      </c>
      <c r="E159" s="59" t="n">
        <v>314</v>
      </c>
      <c r="F159" s="68" t="n">
        <f aca="false">IF(E159="","",D159-E159)</f>
        <v>65</v>
      </c>
      <c r="G159" s="59" t="n">
        <v>500</v>
      </c>
      <c r="H159" s="59" t="n">
        <v>468</v>
      </c>
      <c r="I159" s="68" t="n">
        <f aca="false">IF(H159="","",G159-H159)</f>
        <v>32</v>
      </c>
      <c r="J159" s="40" t="n">
        <f aca="false">IF(OR(D159="",D159+G159=0),"",D159/(D159+G159))</f>
        <v>0.431171786120592</v>
      </c>
      <c r="K159" s="40" t="n">
        <f aca="false">IF(E159="","",E159/(E159+H159))</f>
        <v>0.40153452685422</v>
      </c>
      <c r="L159" s="69" t="n">
        <f aca="false">IF(OR(K159="",J159=""),"",(J159-K159)*100)</f>
        <v>2.96372592663716</v>
      </c>
      <c r="M159" s="36" t="n">
        <v>1.85843057324553</v>
      </c>
      <c r="N159" s="36" t="n">
        <v>1.05317139657435</v>
      </c>
      <c r="O159" s="36" t="n">
        <f aca="false">SQRT(M159^2+N159^2)</f>
        <v>2.13610256919842</v>
      </c>
      <c r="P159" s="40" t="n">
        <f aca="false">IF(J159="","",MAX(0,J159-1.96*O159/100))</f>
        <v>0.389304175764303</v>
      </c>
      <c r="Q159" s="40" t="n">
        <f aca="false">IF(J159="","",MIN(1,J159+1.96*O159/100))</f>
        <v>0.473039396476881</v>
      </c>
      <c r="R159" s="32" t="str">
        <f aca="false">IF(L159="","",IF(ABS(L159)&lt;=O159,"Yes","No"))</f>
        <v>No</v>
      </c>
      <c r="S159" s="32" t="str">
        <f aca="false">IF(L159="","",IF(ABS(L159)&lt;=1.96*O159,"Yes","No"))</f>
        <v>Yes</v>
      </c>
      <c r="T159" s="59" t="n">
        <f aca="false">IF(D159="","",ROUND(SQRT(((D159+G159)*O159/100)^2+(J159*(D159+G159)*0.07132)^2),0))</f>
        <v>33</v>
      </c>
      <c r="U159" s="32"/>
    </row>
    <row r="160" customFormat="false" ht="15" hidden="false" customHeight="false" outlineLevel="0" collapsed="false">
      <c r="A160" s="32" t="s">
        <v>230</v>
      </c>
      <c r="B160" s="32" t="s">
        <v>345</v>
      </c>
      <c r="C160" s="32" t="s">
        <v>349</v>
      </c>
      <c r="D160" s="59" t="n">
        <v>493</v>
      </c>
      <c r="E160" s="59" t="n">
        <v>413</v>
      </c>
      <c r="F160" s="68" t="n">
        <f aca="false">IF(E160="","",D160-E160)</f>
        <v>80</v>
      </c>
      <c r="G160" s="59" t="n">
        <v>658</v>
      </c>
      <c r="H160" s="59" t="n">
        <v>633</v>
      </c>
      <c r="I160" s="68" t="n">
        <f aca="false">IF(H160="","",G160-H160)</f>
        <v>25</v>
      </c>
      <c r="J160" s="40" t="n">
        <f aca="false">IF(OR(D160="",D160+G160=0),"",D160/(D160+G160))</f>
        <v>0.428323197219809</v>
      </c>
      <c r="K160" s="40" t="n">
        <f aca="false">IF(E160="","",E160/(E160+H160))</f>
        <v>0.394837476099426</v>
      </c>
      <c r="L160" s="69" t="n">
        <f aca="false">IF(OR(K160="",J160=""),"",(J160-K160)*100)</f>
        <v>3.34857211203825</v>
      </c>
      <c r="M160" s="36" t="n">
        <v>1.85843057324553</v>
      </c>
      <c r="N160" s="36" t="n">
        <v>1.05317139657435</v>
      </c>
      <c r="O160" s="36" t="n">
        <f aca="false">SQRT(M160^2+N160^2)</f>
        <v>2.13610256919842</v>
      </c>
      <c r="P160" s="40" t="n">
        <f aca="false">IF(J160="","",MAX(0,J160-1.96*O160/100))</f>
        <v>0.38645558686352</v>
      </c>
      <c r="Q160" s="40" t="n">
        <f aca="false">IF(J160="","",MIN(1,J160+1.96*O160/100))</f>
        <v>0.470190807576098</v>
      </c>
      <c r="R160" s="32" t="str">
        <f aca="false">IF(L160="","",IF(ABS(L160)&lt;=O160,"Yes","No"))</f>
        <v>No</v>
      </c>
      <c r="S160" s="32" t="str">
        <f aca="false">IF(L160="","",IF(ABS(L160)&lt;=1.96*O160,"Yes","No"))</f>
        <v>Yes</v>
      </c>
      <c r="T160" s="59" t="n">
        <f aca="false">IF(D160="","",ROUND(SQRT(((D160+G160)*O160/100)^2+(J160*(D160+G160)*0.07132)^2),0))</f>
        <v>43</v>
      </c>
      <c r="U160" s="32"/>
    </row>
    <row r="161" customFormat="false" ht="15" hidden="false" customHeight="false" outlineLevel="0" collapsed="false">
      <c r="A161" s="32" t="s">
        <v>230</v>
      </c>
      <c r="B161" s="32" t="s">
        <v>345</v>
      </c>
      <c r="C161" s="32" t="s">
        <v>350</v>
      </c>
      <c r="D161" s="59" t="n">
        <v>421</v>
      </c>
      <c r="E161" s="59" t="n">
        <v>376</v>
      </c>
      <c r="F161" s="68" t="n">
        <f aca="false">IF(E161="","",D161-E161)</f>
        <v>45</v>
      </c>
      <c r="G161" s="59" t="n">
        <v>693</v>
      </c>
      <c r="H161" s="59" t="n">
        <v>622</v>
      </c>
      <c r="I161" s="68" t="n">
        <f aca="false">IF(H161="","",G161-H161)</f>
        <v>71</v>
      </c>
      <c r="J161" s="40" t="n">
        <f aca="false">IF(OR(D161="",D161+G161=0),"",D161/(D161+G161))</f>
        <v>0.377917414721724</v>
      </c>
      <c r="K161" s="40" t="n">
        <f aca="false">IF(E161="","",E161/(E161+H161))</f>
        <v>0.376753507014028</v>
      </c>
      <c r="L161" s="69" t="n">
        <f aca="false">IF(OR(K161="",J161=""),"",(J161-K161)*100)</f>
        <v>0.116390770769548</v>
      </c>
      <c r="M161" s="36" t="n">
        <v>1.85843057324553</v>
      </c>
      <c r="N161" s="36" t="n">
        <v>1.05317139657435</v>
      </c>
      <c r="O161" s="36" t="n">
        <f aca="false">SQRT(M161^2+N161^2)</f>
        <v>2.13610256919842</v>
      </c>
      <c r="P161" s="40" t="n">
        <f aca="false">IF(J161="","",MAX(0,J161-1.96*O161/100))</f>
        <v>0.336049804365435</v>
      </c>
      <c r="Q161" s="40" t="n">
        <f aca="false">IF(J161="","",MIN(1,J161+1.96*O161/100))</f>
        <v>0.419785025078012</v>
      </c>
      <c r="R161" s="32" t="str">
        <f aca="false">IF(L161="","",IF(ABS(L161)&lt;=O161,"Yes","No"))</f>
        <v>Yes</v>
      </c>
      <c r="S161" s="32" t="str">
        <f aca="false">IF(L161="","",IF(ABS(L161)&lt;=1.96*O161,"Yes","No"))</f>
        <v>Yes</v>
      </c>
      <c r="T161" s="59" t="n">
        <f aca="false">IF(D161="","",ROUND(SQRT(((D161+G161)*O161/100)^2+(J161*(D161+G161)*0.07132)^2),0))</f>
        <v>38</v>
      </c>
      <c r="U161" s="32"/>
    </row>
    <row r="162" customFormat="false" ht="15" hidden="false" customHeight="false" outlineLevel="0" collapsed="false">
      <c r="A162" s="32" t="s">
        <v>230</v>
      </c>
      <c r="B162" s="32" t="s">
        <v>345</v>
      </c>
      <c r="C162" s="32" t="s">
        <v>351</v>
      </c>
      <c r="D162" s="59" t="n">
        <v>383</v>
      </c>
      <c r="E162" s="59" t="n">
        <v>352</v>
      </c>
      <c r="F162" s="68" t="n">
        <f aca="false">IF(E162="","",D162-E162)</f>
        <v>31</v>
      </c>
      <c r="G162" s="59" t="n">
        <v>409</v>
      </c>
      <c r="H162" s="59" t="n">
        <v>381</v>
      </c>
      <c r="I162" s="68" t="n">
        <f aca="false">IF(H162="","",G162-H162)</f>
        <v>28</v>
      </c>
      <c r="J162" s="40" t="n">
        <f aca="false">IF(OR(D162="",D162+G162=0),"",D162/(D162+G162))</f>
        <v>0.483585858585859</v>
      </c>
      <c r="K162" s="40" t="n">
        <f aca="false">IF(E162="","",E162/(E162+H162))</f>
        <v>0.480218281036835</v>
      </c>
      <c r="L162" s="69" t="n">
        <f aca="false">IF(OR(K162="",J162=""),"",(J162-K162)*100)</f>
        <v>0.336757754902362</v>
      </c>
      <c r="M162" s="36" t="n">
        <v>2.23025841536431</v>
      </c>
      <c r="N162" s="36" t="n">
        <v>1.05317139657435</v>
      </c>
      <c r="O162" s="36" t="n">
        <f aca="false">SQRT(M162^2+N162^2)</f>
        <v>2.4664189810058</v>
      </c>
      <c r="P162" s="40" t="n">
        <f aca="false">IF(J162="","",MAX(0,J162-1.96*O162/100))</f>
        <v>0.435244046558145</v>
      </c>
      <c r="Q162" s="40" t="n">
        <f aca="false">IF(J162="","",MIN(1,J162+1.96*O162/100))</f>
        <v>0.531927670613572</v>
      </c>
      <c r="R162" s="32" t="str">
        <f aca="false">IF(L162="","",IF(ABS(L162)&lt;=O162,"Yes","No"))</f>
        <v>Yes</v>
      </c>
      <c r="S162" s="32" t="str">
        <f aca="false">IF(L162="","",IF(ABS(L162)&lt;=1.96*O162,"Yes","No"))</f>
        <v>Yes</v>
      </c>
      <c r="T162" s="59" t="n">
        <f aca="false">IF(D162="","",ROUND(SQRT(((D162+G162)*O162/100)^2+(J162*(D162+G162)*0.08382)^2),0))</f>
        <v>38</v>
      </c>
      <c r="U162" s="32"/>
    </row>
    <row r="163" customFormat="false" ht="15" hidden="false" customHeight="false" outlineLevel="0" collapsed="false">
      <c r="A163" s="32" t="s">
        <v>230</v>
      </c>
      <c r="B163" s="32" t="s">
        <v>352</v>
      </c>
      <c r="C163" s="32" t="s">
        <v>353</v>
      </c>
      <c r="D163" s="59" t="n">
        <v>525</v>
      </c>
      <c r="E163" s="59" t="n">
        <v>505</v>
      </c>
      <c r="F163" s="68" t="n">
        <f aca="false">IF(E163="","",D163-E163)</f>
        <v>20</v>
      </c>
      <c r="G163" s="59" t="n">
        <v>443</v>
      </c>
      <c r="H163" s="59" t="n">
        <v>425</v>
      </c>
      <c r="I163" s="68" t="n">
        <f aca="false">IF(H163="","",G163-H163)</f>
        <v>18</v>
      </c>
      <c r="J163" s="40" t="n">
        <f aca="false">IF(OR(D163="",D163+G163=0),"",D163/(D163+G163))</f>
        <v>0.542355371900827</v>
      </c>
      <c r="K163" s="40" t="n">
        <f aca="false">IF(E163="","",E163/(E163+H163))</f>
        <v>0.543010752688172</v>
      </c>
      <c r="L163" s="69" t="n">
        <f aca="false">IF(OR(K163="",J163=""),"",(J163-K163)*100)</f>
        <v>-0.0655380787345505</v>
      </c>
      <c r="M163" s="36" t="n">
        <v>1.85843057324553</v>
      </c>
      <c r="N163" s="36" t="n">
        <v>1.05317139657435</v>
      </c>
      <c r="O163" s="36" t="n">
        <f aca="false">SQRT(M163^2+N163^2)</f>
        <v>2.13610256919842</v>
      </c>
      <c r="P163" s="40" t="n">
        <f aca="false">IF(J163="","",MAX(0,J163-1.96*O163/100))</f>
        <v>0.500487761544538</v>
      </c>
      <c r="Q163" s="40" t="n">
        <f aca="false">IF(J163="","",MIN(1,J163+1.96*O163/100))</f>
        <v>0.584222982257115</v>
      </c>
      <c r="R163" s="32" t="str">
        <f aca="false">IF(L163="","",IF(ABS(L163)&lt;=O163,"Yes","No"))</f>
        <v>Yes</v>
      </c>
      <c r="S163" s="32" t="str">
        <f aca="false">IF(L163="","",IF(ABS(L163)&lt;=1.96*O163,"Yes","No"))</f>
        <v>Yes</v>
      </c>
      <c r="T163" s="59" t="n">
        <f aca="false">IF(D163="","",ROUND(SQRT(((D163+G163)*O163/100)^2+(J163*(D163+G163)*0.07132)^2),0))</f>
        <v>43</v>
      </c>
      <c r="U163" s="32"/>
    </row>
    <row r="164" customFormat="false" ht="15" hidden="false" customHeight="false" outlineLevel="0" collapsed="false">
      <c r="A164" s="32" t="s">
        <v>230</v>
      </c>
      <c r="B164" s="32" t="s">
        <v>352</v>
      </c>
      <c r="C164" s="32" t="s">
        <v>354</v>
      </c>
      <c r="D164" s="59" t="n">
        <v>634</v>
      </c>
      <c r="E164" s="59" t="n">
        <v>565</v>
      </c>
      <c r="F164" s="68" t="n">
        <f aca="false">IF(E164="","",D164-E164)</f>
        <v>69</v>
      </c>
      <c r="G164" s="59" t="n">
        <v>487</v>
      </c>
      <c r="H164" s="59" t="n">
        <v>475</v>
      </c>
      <c r="I164" s="68" t="n">
        <f aca="false">IF(H164="","",G164-H164)</f>
        <v>12</v>
      </c>
      <c r="J164" s="40" t="n">
        <f aca="false">IF(OR(D164="",D164+G164=0),"",D164/(D164+G164))</f>
        <v>0.565566458519179</v>
      </c>
      <c r="K164" s="40" t="n">
        <f aca="false">IF(E164="","",E164/(E164+H164))</f>
        <v>0.543269230769231</v>
      </c>
      <c r="L164" s="69" t="n">
        <f aca="false">IF(OR(K164="",J164=""),"",(J164-K164)*100)</f>
        <v>2.22972277499486</v>
      </c>
      <c r="M164" s="36" t="n">
        <v>1.85843057324553</v>
      </c>
      <c r="N164" s="36" t="n">
        <v>1.05317139657435</v>
      </c>
      <c r="O164" s="36" t="n">
        <f aca="false">SQRT(M164^2+N164^2)</f>
        <v>2.13610256919842</v>
      </c>
      <c r="P164" s="40" t="n">
        <f aca="false">IF(J164="","",MAX(0,J164-1.96*O164/100))</f>
        <v>0.52369884816289</v>
      </c>
      <c r="Q164" s="40" t="n">
        <f aca="false">IF(J164="","",MIN(1,J164+1.96*O164/100))</f>
        <v>0.607434068875468</v>
      </c>
      <c r="R164" s="32" t="str">
        <f aca="false">IF(L164="","",IF(ABS(L164)&lt;=O164,"Yes","No"))</f>
        <v>No</v>
      </c>
      <c r="S164" s="32" t="str">
        <f aca="false">IF(L164="","",IF(ABS(L164)&lt;=1.96*O164,"Yes","No"))</f>
        <v>Yes</v>
      </c>
      <c r="T164" s="59" t="n">
        <f aca="false">IF(D164="","",ROUND(SQRT(((D164+G164)*O164/100)^2+(J164*(D164+G164)*0.07132)^2),0))</f>
        <v>51</v>
      </c>
      <c r="U164" s="32"/>
    </row>
    <row r="165" customFormat="false" ht="15" hidden="false" customHeight="false" outlineLevel="0" collapsed="false">
      <c r="A165" s="32" t="s">
        <v>230</v>
      </c>
      <c r="B165" s="32" t="s">
        <v>352</v>
      </c>
      <c r="C165" s="32" t="s">
        <v>355</v>
      </c>
      <c r="D165" s="59" t="n">
        <v>281</v>
      </c>
      <c r="E165" s="59" t="n">
        <v>252</v>
      </c>
      <c r="F165" s="68" t="n">
        <f aca="false">IF(E165="","",D165-E165)</f>
        <v>29</v>
      </c>
      <c r="G165" s="59" t="n">
        <v>266</v>
      </c>
      <c r="H165" s="59" t="n">
        <v>235</v>
      </c>
      <c r="I165" s="68" t="n">
        <f aca="false">IF(H165="","",G165-H165)</f>
        <v>31</v>
      </c>
      <c r="J165" s="40" t="n">
        <f aca="false">IF(OR(D165="",D165+G165=0),"",D165/(D165+G165))</f>
        <v>0.513711151736746</v>
      </c>
      <c r="K165" s="40" t="n">
        <f aca="false">IF(E165="","",E165/(E165+H165))</f>
        <v>0.517453798767967</v>
      </c>
      <c r="L165" s="69" t="n">
        <f aca="false">IF(OR(K165="",J165=""),"",(J165-K165)*100)</f>
        <v>-0.374264703122129</v>
      </c>
      <c r="M165" s="36" t="n">
        <v>2.23025841536431</v>
      </c>
      <c r="N165" s="36" t="n">
        <v>1.05317139657435</v>
      </c>
      <c r="O165" s="36" t="n">
        <f aca="false">SQRT(M165^2+N165^2)</f>
        <v>2.4664189810058</v>
      </c>
      <c r="P165" s="40" t="n">
        <f aca="false">IF(J165="","",MAX(0,J165-1.96*O165/100))</f>
        <v>0.465369339709032</v>
      </c>
      <c r="Q165" s="40" t="n">
        <f aca="false">IF(J165="","",MIN(1,J165+1.96*O165/100))</f>
        <v>0.56205296376446</v>
      </c>
      <c r="R165" s="32" t="str">
        <f aca="false">IF(L165="","",IF(ABS(L165)&lt;=O165,"Yes","No"))</f>
        <v>Yes</v>
      </c>
      <c r="S165" s="32" t="str">
        <f aca="false">IF(L165="","",IF(ABS(L165)&lt;=1.96*O165,"Yes","No"))</f>
        <v>Yes</v>
      </c>
      <c r="T165" s="59" t="n">
        <f aca="false">IF(D165="","",ROUND(SQRT(((D165+G165)*O165/100)^2+(J165*(D165+G165)*0.08382)^2),0))</f>
        <v>27</v>
      </c>
      <c r="U165" s="32"/>
    </row>
    <row r="166" customFormat="false" ht="15" hidden="false" customHeight="false" outlineLevel="0" collapsed="false">
      <c r="A166" s="32" t="s">
        <v>230</v>
      </c>
      <c r="B166" s="32" t="s">
        <v>352</v>
      </c>
      <c r="C166" s="32" t="s">
        <v>356</v>
      </c>
      <c r="D166" s="59" t="n">
        <v>318</v>
      </c>
      <c r="E166" s="59" t="n">
        <v>277</v>
      </c>
      <c r="F166" s="68" t="n">
        <f aca="false">IF(E166="","",D166-E166)</f>
        <v>41</v>
      </c>
      <c r="G166" s="59" t="n">
        <v>285</v>
      </c>
      <c r="H166" s="59" t="n">
        <v>252</v>
      </c>
      <c r="I166" s="68" t="n">
        <f aca="false">IF(H166="","",G166-H166)</f>
        <v>33</v>
      </c>
      <c r="J166" s="40" t="n">
        <f aca="false">IF(OR(D166="",D166+G166=0),"",D166/(D166+G166))</f>
        <v>0.527363184079602</v>
      </c>
      <c r="K166" s="40" t="n">
        <f aca="false">IF(E166="","",E166/(E166+H166))</f>
        <v>0.523629489603025</v>
      </c>
      <c r="L166" s="69" t="n">
        <f aca="false">IF(OR(K166="",J166=""),"",(J166-K166)*100)</f>
        <v>0.373369447657745</v>
      </c>
      <c r="M166" s="36" t="n">
        <v>2.23025841536431</v>
      </c>
      <c r="N166" s="36" t="n">
        <v>1.05317139657435</v>
      </c>
      <c r="O166" s="36" t="n">
        <f aca="false">SQRT(M166^2+N166^2)</f>
        <v>2.4664189810058</v>
      </c>
      <c r="P166" s="40" t="n">
        <f aca="false">IF(J166="","",MAX(0,J166-1.96*O166/100))</f>
        <v>0.479021372051888</v>
      </c>
      <c r="Q166" s="40" t="n">
        <f aca="false">IF(J166="","",MIN(1,J166+1.96*O166/100))</f>
        <v>0.575704996107316</v>
      </c>
      <c r="R166" s="32" t="str">
        <f aca="false">IF(L166="","",IF(ABS(L166)&lt;=O166,"Yes","No"))</f>
        <v>Yes</v>
      </c>
      <c r="S166" s="32" t="str">
        <f aca="false">IF(L166="","",IF(ABS(L166)&lt;=1.96*O166,"Yes","No"))</f>
        <v>Yes</v>
      </c>
      <c r="T166" s="59" t="n">
        <f aca="false">IF(D166="","",ROUND(SQRT(((D166+G166)*O166/100)^2+(J166*(D166+G166)*0.08382)^2),0))</f>
        <v>31</v>
      </c>
      <c r="U166" s="32"/>
    </row>
    <row r="167" customFormat="false" ht="15" hidden="false" customHeight="false" outlineLevel="0" collapsed="false">
      <c r="A167" s="32" t="s">
        <v>230</v>
      </c>
      <c r="B167" s="32" t="s">
        <v>352</v>
      </c>
      <c r="C167" s="32" t="s">
        <v>357</v>
      </c>
      <c r="D167" s="59" t="n">
        <v>377</v>
      </c>
      <c r="E167" s="59" t="n">
        <v>385</v>
      </c>
      <c r="F167" s="68" t="n">
        <f aca="false">IF(E167="","",D167-E167)</f>
        <v>-8</v>
      </c>
      <c r="G167" s="59" t="n">
        <v>445</v>
      </c>
      <c r="H167" s="59" t="n">
        <v>428</v>
      </c>
      <c r="I167" s="68" t="n">
        <f aca="false">IF(H167="","",G167-H167)</f>
        <v>17</v>
      </c>
      <c r="J167" s="40" t="n">
        <f aca="false">IF(OR(D167="",D167+G167=0),"",D167/(D167+G167))</f>
        <v>0.458637469586375</v>
      </c>
      <c r="K167" s="40" t="n">
        <f aca="false">IF(E167="","",E167/(E167+H167))</f>
        <v>0.473554735547356</v>
      </c>
      <c r="L167" s="69" t="n">
        <f aca="false">IF(OR(K167="",J167=""),"",(J167-K167)*100)</f>
        <v>-1.49172659609808</v>
      </c>
      <c r="M167" s="36" t="n">
        <v>2.23025841536431</v>
      </c>
      <c r="N167" s="36" t="n">
        <v>1.05317139657435</v>
      </c>
      <c r="O167" s="36" t="n">
        <f aca="false">SQRT(M167^2+N167^2)</f>
        <v>2.4664189810058</v>
      </c>
      <c r="P167" s="40" t="n">
        <f aca="false">IF(J167="","",MAX(0,J167-1.96*O167/100))</f>
        <v>0.410295657558661</v>
      </c>
      <c r="Q167" s="40" t="n">
        <f aca="false">IF(J167="","",MIN(1,J167+1.96*O167/100))</f>
        <v>0.506979281614088</v>
      </c>
      <c r="R167" s="32" t="str">
        <f aca="false">IF(L167="","",IF(ABS(L167)&lt;=O167,"Yes","No"))</f>
        <v>Yes</v>
      </c>
      <c r="S167" s="32" t="str">
        <f aca="false">IF(L167="","",IF(ABS(L167)&lt;=1.96*O167,"Yes","No"))</f>
        <v>Yes</v>
      </c>
      <c r="T167" s="59" t="n">
        <f aca="false">IF(D167="","",ROUND(SQRT(((D167+G167)*O167/100)^2+(J167*(D167+G167)*0.08382)^2),0))</f>
        <v>38</v>
      </c>
      <c r="U167" s="32"/>
    </row>
    <row r="168" customFormat="false" ht="15" hidden="false" customHeight="false" outlineLevel="0" collapsed="false">
      <c r="A168" s="32" t="s">
        <v>230</v>
      </c>
      <c r="B168" s="32" t="s">
        <v>352</v>
      </c>
      <c r="C168" s="32" t="s">
        <v>358</v>
      </c>
      <c r="D168" s="59" t="n">
        <v>222</v>
      </c>
      <c r="E168" s="59" t="n">
        <v>242</v>
      </c>
      <c r="F168" s="68" t="n">
        <f aca="false">IF(E168="","",D168-E168)</f>
        <v>-20</v>
      </c>
      <c r="G168" s="59" t="n">
        <v>304</v>
      </c>
      <c r="H168" s="59" t="n">
        <v>256</v>
      </c>
      <c r="I168" s="68" t="n">
        <f aca="false">IF(H168="","",G168-H168)</f>
        <v>48</v>
      </c>
      <c r="J168" s="40" t="n">
        <f aca="false">IF(OR(D168="",D168+G168=0),"",D168/(D168+G168))</f>
        <v>0.422053231939164</v>
      </c>
      <c r="K168" s="40" t="n">
        <f aca="false">IF(E168="","",E168/(E168+H168))</f>
        <v>0.485943775100402</v>
      </c>
      <c r="L168" s="69" t="n">
        <f aca="false">IF(OR(K168="",J168=""),"",(J168-K168)*100)</f>
        <v>-6.38905431612381</v>
      </c>
      <c r="M168" s="36" t="n">
        <v>3.43103056950867</v>
      </c>
      <c r="N168" s="36" t="n">
        <v>1.05317139657435</v>
      </c>
      <c r="O168" s="36" t="n">
        <f aca="false">SQRT(M168^2+N168^2)</f>
        <v>3.58903061556534</v>
      </c>
      <c r="P168" s="40" t="n">
        <f aca="false">IF(J168="","",MAX(0,J168-1.96*O168/100))</f>
        <v>0.351708231874083</v>
      </c>
      <c r="Q168" s="40" t="n">
        <f aca="false">IF(J168="","",MIN(1,J168+1.96*O168/100))</f>
        <v>0.492398232004244</v>
      </c>
      <c r="R168" s="32" t="str">
        <f aca="false">IF(L168="","",IF(ABS(L168)&lt;=O168,"Yes","No"))</f>
        <v>No</v>
      </c>
      <c r="S168" s="32" t="str">
        <f aca="false">IF(L168="","",IF(ABS(L168)&lt;=1.96*O168,"Yes","No"))</f>
        <v>Yes</v>
      </c>
      <c r="T168" s="59" t="n">
        <f aca="false">IF(D168="","",ROUND(SQRT(((D168+G168)*O168/100)^2+(J168*(D168+G168)*0.13015)^2),0))</f>
        <v>35</v>
      </c>
      <c r="U168" s="32"/>
    </row>
    <row r="169" customFormat="false" ht="15" hidden="false" customHeight="false" outlineLevel="0" collapsed="false">
      <c r="A169" s="32" t="s">
        <v>230</v>
      </c>
      <c r="B169" s="32" t="s">
        <v>352</v>
      </c>
      <c r="C169" s="32" t="s">
        <v>359</v>
      </c>
      <c r="D169" s="59" t="n">
        <v>272</v>
      </c>
      <c r="E169" s="59" t="n">
        <v>281</v>
      </c>
      <c r="F169" s="68" t="n">
        <f aca="false">IF(E169="","",D169-E169)</f>
        <v>-9</v>
      </c>
      <c r="G169" s="59" t="n">
        <v>355</v>
      </c>
      <c r="H169" s="59" t="n">
        <v>313</v>
      </c>
      <c r="I169" s="68" t="n">
        <f aca="false">IF(H169="","",G169-H169)</f>
        <v>42</v>
      </c>
      <c r="J169" s="40" t="n">
        <f aca="false">IF(OR(D169="",D169+G169=0),"",D169/(D169+G169))</f>
        <v>0.433811802232855</v>
      </c>
      <c r="K169" s="40" t="n">
        <f aca="false">IF(E169="","",E169/(E169+H169))</f>
        <v>0.473063973063973</v>
      </c>
      <c r="L169" s="69" t="n">
        <f aca="false">IF(OR(K169="",J169=""),"",(J169-K169)*100)</f>
        <v>-3.92521708311182</v>
      </c>
      <c r="M169" s="36" t="n">
        <v>2.23025841536431</v>
      </c>
      <c r="N169" s="36" t="n">
        <v>1.05317139657435</v>
      </c>
      <c r="O169" s="36" t="n">
        <f aca="false">SQRT(M169^2+N169^2)</f>
        <v>2.4664189810058</v>
      </c>
      <c r="P169" s="40" t="n">
        <f aca="false">IF(J169="","",MAX(0,J169-1.96*O169/100))</f>
        <v>0.385469990205141</v>
      </c>
      <c r="Q169" s="40" t="n">
        <f aca="false">IF(J169="","",MIN(1,J169+1.96*O169/100))</f>
        <v>0.482153614260569</v>
      </c>
      <c r="R169" s="32" t="str">
        <f aca="false">IF(L169="","",IF(ABS(L169)&lt;=O169,"Yes","No"))</f>
        <v>No</v>
      </c>
      <c r="S169" s="32" t="str">
        <f aca="false">IF(L169="","",IF(ABS(L169)&lt;=1.96*O169,"Yes","No"))</f>
        <v>Yes</v>
      </c>
      <c r="T169" s="59" t="n">
        <f aca="false">IF(D169="","",ROUND(SQRT(((D169+G169)*O169/100)^2+(J169*(D169+G169)*0.08382)^2),0))</f>
        <v>28</v>
      </c>
      <c r="U169" s="32"/>
    </row>
    <row r="170" customFormat="false" ht="15" hidden="false" customHeight="false" outlineLevel="0" collapsed="false">
      <c r="A170" s="32" t="s">
        <v>230</v>
      </c>
      <c r="B170" s="32" t="s">
        <v>352</v>
      </c>
      <c r="C170" s="32" t="s">
        <v>360</v>
      </c>
      <c r="D170" s="59" t="n">
        <v>462</v>
      </c>
      <c r="E170" s="59" t="n">
        <v>438</v>
      </c>
      <c r="F170" s="68" t="n">
        <f aca="false">IF(E170="","",D170-E170)</f>
        <v>24</v>
      </c>
      <c r="G170" s="59" t="n">
        <v>447</v>
      </c>
      <c r="H170" s="59" t="n">
        <v>460</v>
      </c>
      <c r="I170" s="68" t="n">
        <f aca="false">IF(H170="","",G170-H170)</f>
        <v>-13</v>
      </c>
      <c r="J170" s="40" t="n">
        <f aca="false">IF(OR(D170="",D170+G170=0),"",D170/(D170+G170))</f>
        <v>0.508250825082508</v>
      </c>
      <c r="K170" s="40" t="n">
        <f aca="false">IF(E170="","",E170/(E170+H170))</f>
        <v>0.487750556792873</v>
      </c>
      <c r="L170" s="69" t="n">
        <f aca="false">IF(OR(K170="",J170=""),"",(J170-K170)*100)</f>
        <v>2.05002682896353</v>
      </c>
      <c r="M170" s="36" t="n">
        <v>1.85843057324553</v>
      </c>
      <c r="N170" s="36" t="n">
        <v>1.05317139657435</v>
      </c>
      <c r="O170" s="36" t="n">
        <f aca="false">SQRT(M170^2+N170^2)</f>
        <v>2.13610256919842</v>
      </c>
      <c r="P170" s="40" t="n">
        <f aca="false">IF(J170="","",MAX(0,J170-1.96*O170/100))</f>
        <v>0.466383214726219</v>
      </c>
      <c r="Q170" s="40" t="n">
        <f aca="false">IF(J170="","",MIN(1,J170+1.96*O170/100))</f>
        <v>0.550118435438797</v>
      </c>
      <c r="R170" s="32" t="str">
        <f aca="false">IF(L170="","",IF(ABS(L170)&lt;=O170,"Yes","No"))</f>
        <v>Yes</v>
      </c>
      <c r="S170" s="32" t="str">
        <f aca="false">IF(L170="","",IF(ABS(L170)&lt;=1.96*O170,"Yes","No"))</f>
        <v>Yes</v>
      </c>
      <c r="T170" s="59" t="n">
        <f aca="false">IF(D170="","",ROUND(SQRT(((D170+G170)*O170/100)^2+(J170*(D170+G170)*0.07132)^2),0))</f>
        <v>38</v>
      </c>
      <c r="U170" s="32"/>
    </row>
    <row r="171" customFormat="false" ht="15" hidden="false" customHeight="false" outlineLevel="0" collapsed="false">
      <c r="A171" s="32" t="s">
        <v>230</v>
      </c>
      <c r="B171" s="32" t="s">
        <v>361</v>
      </c>
      <c r="C171" s="32" t="s">
        <v>362</v>
      </c>
      <c r="D171" s="59" t="n">
        <v>175</v>
      </c>
      <c r="E171" s="59" t="n">
        <v>156</v>
      </c>
      <c r="F171" s="68" t="n">
        <f aca="false">IF(E171="","",D171-E171)</f>
        <v>19</v>
      </c>
      <c r="G171" s="59" t="n">
        <v>165</v>
      </c>
      <c r="H171" s="59" t="n">
        <v>176</v>
      </c>
      <c r="I171" s="68" t="n">
        <f aca="false">IF(H171="","",G171-H171)</f>
        <v>-11</v>
      </c>
      <c r="J171" s="40" t="n">
        <f aca="false">IF(OR(D171="",D171+G171=0),"",D171/(D171+G171))</f>
        <v>0.514705882352941</v>
      </c>
      <c r="K171" s="40" t="n">
        <f aca="false">IF(E171="","",E171/(E171+H171))</f>
        <v>0.469879518072289</v>
      </c>
      <c r="L171" s="69" t="n">
        <f aca="false">IF(OR(K171="",J171=""),"",(J171-K171)*100)</f>
        <v>4.4826364280652</v>
      </c>
      <c r="M171" s="36" t="n">
        <v>3.43103056950867</v>
      </c>
      <c r="N171" s="36" t="n">
        <v>1.05317139657435</v>
      </c>
      <c r="O171" s="36" t="n">
        <f aca="false">SQRT(M171^2+N171^2)</f>
        <v>3.58903061556534</v>
      </c>
      <c r="P171" s="40" t="n">
        <f aca="false">IF(J171="","",MAX(0,J171-1.96*O171/100))</f>
        <v>0.44436088228786</v>
      </c>
      <c r="Q171" s="40" t="n">
        <f aca="false">IF(J171="","",MIN(1,J171+1.96*O171/100))</f>
        <v>0.585050882418022</v>
      </c>
      <c r="R171" s="32" t="str">
        <f aca="false">IF(L171="","",IF(ABS(L171)&lt;=O171,"Yes","No"))</f>
        <v>No</v>
      </c>
      <c r="S171" s="32" t="str">
        <f aca="false">IF(L171="","",IF(ABS(L171)&lt;=1.96*O171,"Yes","No"))</f>
        <v>Yes</v>
      </c>
      <c r="T171" s="59" t="n">
        <f aca="false">IF(D171="","",ROUND(SQRT(((D171+G171)*O171/100)^2+(J171*(D171+G171)*0.13015)^2),0))</f>
        <v>26</v>
      </c>
      <c r="U171" s="32"/>
    </row>
    <row r="172" customFormat="false" ht="15" hidden="false" customHeight="false" outlineLevel="0" collapsed="false">
      <c r="A172" s="32" t="s">
        <v>230</v>
      </c>
      <c r="B172" s="32" t="s">
        <v>361</v>
      </c>
      <c r="C172" s="32" t="s">
        <v>363</v>
      </c>
      <c r="D172" s="59" t="n">
        <v>131</v>
      </c>
      <c r="E172" s="59" t="n">
        <v>132</v>
      </c>
      <c r="F172" s="68" t="n">
        <f aca="false">IF(E172="","",D172-E172)</f>
        <v>-1</v>
      </c>
      <c r="G172" s="59" t="n">
        <v>139</v>
      </c>
      <c r="H172" s="59" t="n">
        <v>148</v>
      </c>
      <c r="I172" s="68" t="n">
        <f aca="false">IF(H172="","",G172-H172)</f>
        <v>-9</v>
      </c>
      <c r="J172" s="40" t="n">
        <f aca="false">IF(OR(D172="",D172+G172=0),"",D172/(D172+G172))</f>
        <v>0.485185185185185</v>
      </c>
      <c r="K172" s="40" t="n">
        <f aca="false">IF(E172="","",E172/(E172+H172))</f>
        <v>0.471428571428571</v>
      </c>
      <c r="L172" s="69" t="n">
        <f aca="false">IF(OR(K172="",J172=""),"",(J172-K172)*100)</f>
        <v>1.37566137566137</v>
      </c>
      <c r="M172" s="36" t="n">
        <v>3.43103056950867</v>
      </c>
      <c r="N172" s="36" t="n">
        <v>1.05317139657435</v>
      </c>
      <c r="O172" s="36" t="n">
        <f aca="false">SQRT(M172^2+N172^2)</f>
        <v>3.58903061556534</v>
      </c>
      <c r="P172" s="40" t="n">
        <f aca="false">IF(J172="","",MAX(0,J172-1.96*O172/100))</f>
        <v>0.414840185120104</v>
      </c>
      <c r="Q172" s="40" t="n">
        <f aca="false">IF(J172="","",MIN(1,J172+1.96*O172/100))</f>
        <v>0.555530185250266</v>
      </c>
      <c r="R172" s="32" t="str">
        <f aca="false">IF(L172="","",IF(ABS(L172)&lt;=O172,"Yes","No"))</f>
        <v>Yes</v>
      </c>
      <c r="S172" s="32" t="str">
        <f aca="false">IF(L172="","",IF(ABS(L172)&lt;=1.96*O172,"Yes","No"))</f>
        <v>Yes</v>
      </c>
      <c r="T172" s="59" t="n">
        <f aca="false">IF(D172="","",ROUND(SQRT(((D172+G172)*O172/100)^2+(J172*(D172+G172)*0.13015)^2),0))</f>
        <v>20</v>
      </c>
      <c r="U172" s="32"/>
    </row>
    <row r="173" customFormat="false" ht="15" hidden="false" customHeight="false" outlineLevel="0" collapsed="false">
      <c r="A173" s="32" t="s">
        <v>230</v>
      </c>
      <c r="B173" s="32" t="s">
        <v>361</v>
      </c>
      <c r="C173" s="32" t="s">
        <v>364</v>
      </c>
      <c r="D173" s="59" t="n">
        <v>280</v>
      </c>
      <c r="E173" s="59" t="n">
        <v>249</v>
      </c>
      <c r="F173" s="68" t="n">
        <f aca="false">IF(E173="","",D173-E173)</f>
        <v>31</v>
      </c>
      <c r="G173" s="59" t="n">
        <v>308</v>
      </c>
      <c r="H173" s="59" t="n">
        <v>302</v>
      </c>
      <c r="I173" s="68" t="n">
        <f aca="false">IF(H173="","",G173-H173)</f>
        <v>6</v>
      </c>
      <c r="J173" s="40" t="n">
        <f aca="false">IF(OR(D173="",D173+G173=0),"",D173/(D173+G173))</f>
        <v>0.476190476190476</v>
      </c>
      <c r="K173" s="40" t="n">
        <f aca="false">IF(E173="","",E173/(E173+H173))</f>
        <v>0.451905626134301</v>
      </c>
      <c r="L173" s="69" t="n">
        <f aca="false">IF(OR(K173="",J173=""),"",(J173-K173)*100)</f>
        <v>2.42848500561749</v>
      </c>
      <c r="M173" s="36" t="n">
        <v>2.23025841536431</v>
      </c>
      <c r="N173" s="36" t="n">
        <v>1.05317139657435</v>
      </c>
      <c r="O173" s="36" t="n">
        <f aca="false">SQRT(M173^2+N173^2)</f>
        <v>2.4664189810058</v>
      </c>
      <c r="P173" s="40" t="n">
        <f aca="false">IF(J173="","",MAX(0,J173-1.96*O173/100))</f>
        <v>0.427848664162763</v>
      </c>
      <c r="Q173" s="40" t="n">
        <f aca="false">IF(J173="","",MIN(1,J173+1.96*O173/100))</f>
        <v>0.52453228821819</v>
      </c>
      <c r="R173" s="32" t="str">
        <f aca="false">IF(L173="","",IF(ABS(L173)&lt;=O173,"Yes","No"))</f>
        <v>Yes</v>
      </c>
      <c r="S173" s="32" t="str">
        <f aca="false">IF(L173="","",IF(ABS(L173)&lt;=1.96*O173,"Yes","No"))</f>
        <v>Yes</v>
      </c>
      <c r="T173" s="59" t="n">
        <f aca="false">IF(D173="","",ROUND(SQRT(((D173+G173)*O173/100)^2+(J173*(D173+G173)*0.08382)^2),0))</f>
        <v>28</v>
      </c>
      <c r="U173" s="32"/>
    </row>
    <row r="174" customFormat="false" ht="15" hidden="false" customHeight="false" outlineLevel="0" collapsed="false">
      <c r="A174" s="32" t="s">
        <v>230</v>
      </c>
      <c r="B174" s="32" t="s">
        <v>365</v>
      </c>
      <c r="C174" s="32" t="s">
        <v>366</v>
      </c>
      <c r="D174" s="59" t="n">
        <v>702</v>
      </c>
      <c r="E174" s="59" t="n">
        <v>698</v>
      </c>
      <c r="F174" s="68" t="n">
        <f aca="false">IF(E174="","",D174-E174)</f>
        <v>4</v>
      </c>
      <c r="G174" s="59" t="n">
        <v>648</v>
      </c>
      <c r="H174" s="59" t="n">
        <v>577</v>
      </c>
      <c r="I174" s="68" t="n">
        <f aca="false">IF(H174="","",G174-H174)</f>
        <v>71</v>
      </c>
      <c r="J174" s="40" t="n">
        <f aca="false">IF(OR(D174="",D174+G174=0),"",D174/(D174+G174))</f>
        <v>0.52</v>
      </c>
      <c r="K174" s="40" t="n">
        <f aca="false">IF(E174="","",E174/(E174+H174))</f>
        <v>0.547450980392157</v>
      </c>
      <c r="L174" s="69" t="n">
        <f aca="false">IF(OR(K174="",J174=""),"",(J174-K174)*100)</f>
        <v>-2.74509803921569</v>
      </c>
      <c r="M174" s="36" t="n">
        <v>1.85843057324553</v>
      </c>
      <c r="N174" s="36" t="n">
        <v>1.05317139657435</v>
      </c>
      <c r="O174" s="36" t="n">
        <f aca="false">SQRT(M174^2+N174^2)</f>
        <v>2.13610256919842</v>
      </c>
      <c r="P174" s="40" t="n">
        <f aca="false">IF(J174="","",MAX(0,J174-1.96*O174/100))</f>
        <v>0.478132389643711</v>
      </c>
      <c r="Q174" s="40" t="n">
        <f aca="false">IF(J174="","",MIN(1,J174+1.96*O174/100))</f>
        <v>0.561867610356289</v>
      </c>
      <c r="R174" s="32" t="str">
        <f aca="false">IF(L174="","",IF(ABS(L174)&lt;=O174,"Yes","No"))</f>
        <v>No</v>
      </c>
      <c r="S174" s="32" t="str">
        <f aca="false">IF(L174="","",IF(ABS(L174)&lt;=1.96*O174,"Yes","No"))</f>
        <v>Yes</v>
      </c>
      <c r="T174" s="59" t="n">
        <f aca="false">IF(D174="","",ROUND(SQRT(((D174+G174)*O174/100)^2+(J174*(D174+G174)*0.07132)^2),0))</f>
        <v>58</v>
      </c>
      <c r="U174" s="32"/>
    </row>
    <row r="175" customFormat="false" ht="15" hidden="false" customHeight="false" outlineLevel="0" collapsed="false">
      <c r="A175" s="32" t="s">
        <v>230</v>
      </c>
      <c r="B175" s="32" t="s">
        <v>365</v>
      </c>
      <c r="C175" s="32" t="s">
        <v>367</v>
      </c>
      <c r="D175" s="59" t="n">
        <v>323</v>
      </c>
      <c r="E175" s="59" t="n">
        <v>362</v>
      </c>
      <c r="F175" s="68" t="n">
        <f aca="false">IF(E175="","",D175-E175)</f>
        <v>-39</v>
      </c>
      <c r="G175" s="59" t="n">
        <v>306</v>
      </c>
      <c r="H175" s="59" t="n">
        <v>257</v>
      </c>
      <c r="I175" s="68" t="n">
        <f aca="false">IF(H175="","",G175-H175)</f>
        <v>49</v>
      </c>
      <c r="J175" s="40" t="n">
        <f aca="false">IF(OR(D175="",D175+G175=0),"",D175/(D175+G175))</f>
        <v>0.513513513513514</v>
      </c>
      <c r="K175" s="40" t="n">
        <f aca="false">IF(E175="","",E175/(E175+H175))</f>
        <v>0.584814216478191</v>
      </c>
      <c r="L175" s="69" t="n">
        <f aca="false">IF(OR(K175="",J175=""),"",(J175-K175)*100)</f>
        <v>-7.13007029646772</v>
      </c>
      <c r="M175" s="36" t="n">
        <v>2.23025841536431</v>
      </c>
      <c r="N175" s="36" t="n">
        <v>1.05317139657435</v>
      </c>
      <c r="O175" s="36" t="n">
        <f aca="false">SQRT(M175^2+N175^2)</f>
        <v>2.4664189810058</v>
      </c>
      <c r="P175" s="40" t="n">
        <f aca="false">IF(J175="","",MAX(0,J175-1.96*O175/100))</f>
        <v>0.4651717014858</v>
      </c>
      <c r="Q175" s="40" t="n">
        <f aca="false">IF(J175="","",MIN(1,J175+1.96*O175/100))</f>
        <v>0.561855325541227</v>
      </c>
      <c r="R175" s="32" t="str">
        <f aca="false">IF(L175="","",IF(ABS(L175)&lt;=O175,"Yes","No"))</f>
        <v>No</v>
      </c>
      <c r="S175" s="32" t="str">
        <f aca="false">IF(L175="","",IF(ABS(L175)&lt;=1.96*O175,"Yes","No"))</f>
        <v>No</v>
      </c>
      <c r="T175" s="59" t="n">
        <f aca="false">IF(D175="","",ROUND(SQRT(((D175+G175)*O175/100)^2+(J175*(D175+G175)*0.08382)^2),0))</f>
        <v>31</v>
      </c>
      <c r="U175" s="32"/>
    </row>
    <row r="176" customFormat="false" ht="15" hidden="false" customHeight="false" outlineLevel="0" collapsed="false">
      <c r="A176" s="32" t="s">
        <v>230</v>
      </c>
      <c r="B176" s="32" t="s">
        <v>365</v>
      </c>
      <c r="C176" s="32" t="s">
        <v>368</v>
      </c>
      <c r="D176" s="59" t="n">
        <v>715</v>
      </c>
      <c r="E176" s="59" t="n">
        <v>743</v>
      </c>
      <c r="F176" s="68" t="n">
        <f aca="false">IF(E176="","",D176-E176)</f>
        <v>-28</v>
      </c>
      <c r="G176" s="59" t="n">
        <v>585</v>
      </c>
      <c r="H176" s="59" t="n">
        <v>566</v>
      </c>
      <c r="I176" s="68" t="n">
        <f aca="false">IF(H176="","",G176-H176)</f>
        <v>19</v>
      </c>
      <c r="J176" s="40" t="n">
        <f aca="false">IF(OR(D176="",D176+G176=0),"",D176/(D176+G176))</f>
        <v>0.55</v>
      </c>
      <c r="K176" s="40" t="n">
        <f aca="false">IF(E176="","",E176/(E176+H176))</f>
        <v>0.567608861726509</v>
      </c>
      <c r="L176" s="69" t="n">
        <f aca="false">IF(OR(K176="",J176=""),"",(J176-K176)*100)</f>
        <v>-1.76088617265088</v>
      </c>
      <c r="M176" s="36" t="n">
        <v>1.85843057324553</v>
      </c>
      <c r="N176" s="36" t="n">
        <v>1.05317139657435</v>
      </c>
      <c r="O176" s="36" t="n">
        <f aca="false">SQRT(M176^2+N176^2)</f>
        <v>2.13610256919842</v>
      </c>
      <c r="P176" s="40" t="n">
        <f aca="false">IF(J176="","",MAX(0,J176-1.96*O176/100))</f>
        <v>0.508132389643711</v>
      </c>
      <c r="Q176" s="40" t="n">
        <f aca="false">IF(J176="","",MIN(1,J176+1.96*O176/100))</f>
        <v>0.591867610356289</v>
      </c>
      <c r="R176" s="32" t="str">
        <f aca="false">IF(L176="","",IF(ABS(L176)&lt;=O176,"Yes","No"))</f>
        <v>Yes</v>
      </c>
      <c r="S176" s="32" t="str">
        <f aca="false">IF(L176="","",IF(ABS(L176)&lt;=1.96*O176,"Yes","No"))</f>
        <v>Yes</v>
      </c>
      <c r="T176" s="59" t="n">
        <f aca="false">IF(D176="","",ROUND(SQRT(((D176+G176)*O176/100)^2+(J176*(D176+G176)*0.07132)^2),0))</f>
        <v>58</v>
      </c>
      <c r="U176" s="32"/>
    </row>
    <row r="177" customFormat="false" ht="15" hidden="false" customHeight="false" outlineLevel="0" collapsed="false">
      <c r="A177" s="32" t="s">
        <v>230</v>
      </c>
      <c r="B177" s="32" t="s">
        <v>365</v>
      </c>
      <c r="C177" s="32" t="s">
        <v>369</v>
      </c>
      <c r="D177" s="59" t="n">
        <v>423</v>
      </c>
      <c r="E177" s="59" t="n">
        <v>428</v>
      </c>
      <c r="F177" s="68" t="n">
        <f aca="false">IF(E177="","",D177-E177)</f>
        <v>-5</v>
      </c>
      <c r="G177" s="59" t="n">
        <v>427</v>
      </c>
      <c r="H177" s="59" t="n">
        <v>401</v>
      </c>
      <c r="I177" s="68" t="n">
        <f aca="false">IF(H177="","",G177-H177)</f>
        <v>26</v>
      </c>
      <c r="J177" s="40" t="n">
        <f aca="false">IF(OR(D177="",D177+G177=0),"",D177/(D177+G177))</f>
        <v>0.497647058823529</v>
      </c>
      <c r="K177" s="40" t="n">
        <f aca="false">IF(E177="","",E177/(E177+H177))</f>
        <v>0.516284680337756</v>
      </c>
      <c r="L177" s="69" t="n">
        <f aca="false">IF(OR(K177="",J177=""),"",(J177-K177)*100)</f>
        <v>-1.86376215142269</v>
      </c>
      <c r="M177" s="36" t="n">
        <v>1.85843057324553</v>
      </c>
      <c r="N177" s="36" t="n">
        <v>1.05317139657435</v>
      </c>
      <c r="O177" s="36" t="n">
        <f aca="false">SQRT(M177^2+N177^2)</f>
        <v>2.13610256919842</v>
      </c>
      <c r="P177" s="40" t="n">
        <f aca="false">IF(J177="","",MAX(0,J177-1.96*O177/100))</f>
        <v>0.45577944846724</v>
      </c>
      <c r="Q177" s="40" t="n">
        <f aca="false">IF(J177="","",MIN(1,J177+1.96*O177/100))</f>
        <v>0.539514669179818</v>
      </c>
      <c r="R177" s="32" t="str">
        <f aca="false">IF(L177="","",IF(ABS(L177)&lt;=O177,"Yes","No"))</f>
        <v>Yes</v>
      </c>
      <c r="S177" s="32" t="str">
        <f aca="false">IF(L177="","",IF(ABS(L177)&lt;=1.96*O177,"Yes","No"))</f>
        <v>Yes</v>
      </c>
      <c r="T177" s="59" t="n">
        <f aca="false">IF(D177="","",ROUND(SQRT(((D177+G177)*O177/100)^2+(J177*(D177+G177)*0.07132)^2),0))</f>
        <v>35</v>
      </c>
      <c r="U177" s="32"/>
    </row>
    <row r="178" customFormat="false" ht="15" hidden="false" customHeight="false" outlineLevel="0" collapsed="false">
      <c r="A178" s="32" t="s">
        <v>230</v>
      </c>
      <c r="B178" s="32" t="s">
        <v>365</v>
      </c>
      <c r="C178" s="32" t="s">
        <v>370</v>
      </c>
      <c r="D178" s="59" t="n">
        <v>740</v>
      </c>
      <c r="E178" s="59" t="n">
        <v>821</v>
      </c>
      <c r="F178" s="68" t="n">
        <f aca="false">IF(E178="","",D178-E178)</f>
        <v>-81</v>
      </c>
      <c r="G178" s="59" t="n">
        <v>650</v>
      </c>
      <c r="H178" s="59" t="n">
        <v>513</v>
      </c>
      <c r="I178" s="68" t="n">
        <f aca="false">IF(H178="","",G178-H178)</f>
        <v>137</v>
      </c>
      <c r="J178" s="40" t="n">
        <f aca="false">IF(OR(D178="",D178+G178=0),"",D178/(D178+G178))</f>
        <v>0.532374100719425</v>
      </c>
      <c r="K178" s="40" t="n">
        <f aca="false">IF(E178="","",E178/(E178+H178))</f>
        <v>0.61544227886057</v>
      </c>
      <c r="L178" s="69" t="n">
        <f aca="false">IF(OR(K178="",J178=""),"",(J178-K178)*100)</f>
        <v>-8.30681781411452</v>
      </c>
      <c r="M178" s="36" t="n">
        <v>1.85843057324553</v>
      </c>
      <c r="N178" s="36" t="n">
        <v>1.05317139657435</v>
      </c>
      <c r="O178" s="36" t="n">
        <f aca="false">SQRT(M178^2+N178^2)</f>
        <v>2.13610256919842</v>
      </c>
      <c r="P178" s="40" t="n">
        <f aca="false">IF(J178="","",MAX(0,J178-1.96*O178/100))</f>
        <v>0.490506490363136</v>
      </c>
      <c r="Q178" s="40" t="n">
        <f aca="false">IF(J178="","",MIN(1,J178+1.96*O178/100))</f>
        <v>0.574241711075713</v>
      </c>
      <c r="R178" s="32" t="str">
        <f aca="false">IF(L178="","",IF(ABS(L178)&lt;=O178,"Yes","No"))</f>
        <v>No</v>
      </c>
      <c r="S178" s="32" t="str">
        <f aca="false">IF(L178="","",IF(ABS(L178)&lt;=1.96*O178,"Yes","No"))</f>
        <v>No</v>
      </c>
      <c r="T178" s="59" t="n">
        <f aca="false">IF(D178="","",ROUND(SQRT(((D178+G178)*O178/100)^2+(J178*(D178+G178)*0.07132)^2),0))</f>
        <v>61</v>
      </c>
      <c r="U178" s="32"/>
    </row>
    <row r="179" customFormat="false" ht="15" hidden="false" customHeight="false" outlineLevel="0" collapsed="false">
      <c r="A179" s="32" t="s">
        <v>230</v>
      </c>
      <c r="B179" s="32" t="s">
        <v>365</v>
      </c>
      <c r="C179" s="32" t="s">
        <v>371</v>
      </c>
      <c r="D179" s="59" t="n">
        <v>710</v>
      </c>
      <c r="E179" s="59" t="n">
        <v>768</v>
      </c>
      <c r="F179" s="68" t="n">
        <f aca="false">IF(E179="","",D179-E179)</f>
        <v>-58</v>
      </c>
      <c r="G179" s="59" t="n">
        <v>594</v>
      </c>
      <c r="H179" s="59" t="n">
        <v>482</v>
      </c>
      <c r="I179" s="68" t="n">
        <f aca="false">IF(H179="","",G179-H179)</f>
        <v>112</v>
      </c>
      <c r="J179" s="40" t="n">
        <f aca="false">IF(OR(D179="",D179+G179=0),"",D179/(D179+G179))</f>
        <v>0.544478527607362</v>
      </c>
      <c r="K179" s="40" t="n">
        <f aca="false">IF(E179="","",E179/(E179+H179))</f>
        <v>0.6144</v>
      </c>
      <c r="L179" s="69" t="n">
        <f aca="false">IF(OR(K179="",J179=""),"",(J179-K179)*100)</f>
        <v>-6.9921472392638</v>
      </c>
      <c r="M179" s="36" t="n">
        <v>1.85843057324553</v>
      </c>
      <c r="N179" s="36" t="n">
        <v>1.05317139657435</v>
      </c>
      <c r="O179" s="36" t="n">
        <f aca="false">SQRT(M179^2+N179^2)</f>
        <v>2.13610256919842</v>
      </c>
      <c r="P179" s="40" t="n">
        <f aca="false">IF(J179="","",MAX(0,J179-1.96*O179/100))</f>
        <v>0.502610917251073</v>
      </c>
      <c r="Q179" s="40" t="n">
        <f aca="false">IF(J179="","",MIN(1,J179+1.96*O179/100))</f>
        <v>0.586346137963651</v>
      </c>
      <c r="R179" s="32" t="str">
        <f aca="false">IF(L179="","",IF(ABS(L179)&lt;=O179,"Yes","No"))</f>
        <v>No</v>
      </c>
      <c r="S179" s="32" t="str">
        <f aca="false">IF(L179="","",IF(ABS(L179)&lt;=1.96*O179,"Yes","No"))</f>
        <v>No</v>
      </c>
      <c r="T179" s="59" t="n">
        <f aca="false">IF(D179="","",ROUND(SQRT(((D179+G179)*O179/100)^2+(J179*(D179+G179)*0.07132)^2),0))</f>
        <v>58</v>
      </c>
      <c r="U179" s="32"/>
    </row>
    <row r="180" customFormat="false" ht="15" hidden="false" customHeight="false" outlineLevel="0" collapsed="false">
      <c r="A180" s="32" t="s">
        <v>230</v>
      </c>
      <c r="B180" s="32" t="s">
        <v>365</v>
      </c>
      <c r="C180" s="32" t="s">
        <v>372</v>
      </c>
      <c r="D180" s="59" t="n">
        <v>381</v>
      </c>
      <c r="E180" s="59" t="n">
        <v>355</v>
      </c>
      <c r="F180" s="68" t="n">
        <f aca="false">IF(E180="","",D180-E180)</f>
        <v>26</v>
      </c>
      <c r="G180" s="59" t="n">
        <v>323</v>
      </c>
      <c r="H180" s="59" t="n">
        <v>298</v>
      </c>
      <c r="I180" s="68" t="n">
        <f aca="false">IF(H180="","",G180-H180)</f>
        <v>25</v>
      </c>
      <c r="J180" s="40" t="n">
        <f aca="false">IF(OR(D180="",D180+G180=0),"",D180/(D180+G180))</f>
        <v>0.541193181818182</v>
      </c>
      <c r="K180" s="40" t="n">
        <f aca="false">IF(E180="","",E180/(E180+H180))</f>
        <v>0.54364471669219</v>
      </c>
      <c r="L180" s="69" t="n">
        <f aca="false">IF(OR(K180="",J180=""),"",(J180-K180)*100)</f>
        <v>-0.245153487400818</v>
      </c>
      <c r="M180" s="36" t="n">
        <v>2.23025841536431</v>
      </c>
      <c r="N180" s="36" t="n">
        <v>1.05317139657435</v>
      </c>
      <c r="O180" s="36" t="n">
        <f aca="false">SQRT(M180^2+N180^2)</f>
        <v>2.4664189810058</v>
      </c>
      <c r="P180" s="40" t="n">
        <f aca="false">IF(J180="","",MAX(0,J180-1.96*O180/100))</f>
        <v>0.492851369790468</v>
      </c>
      <c r="Q180" s="40" t="n">
        <f aca="false">IF(J180="","",MIN(1,J180+1.96*O180/100))</f>
        <v>0.589534993845895</v>
      </c>
      <c r="R180" s="32" t="str">
        <f aca="false">IF(L180="","",IF(ABS(L180)&lt;=O180,"Yes","No"))</f>
        <v>Yes</v>
      </c>
      <c r="S180" s="32" t="str">
        <f aca="false">IF(L180="","",IF(ABS(L180)&lt;=1.96*O180,"Yes","No"))</f>
        <v>Yes</v>
      </c>
      <c r="T180" s="59" t="n">
        <f aca="false">IF(D180="","",ROUND(SQRT(((D180+G180)*O180/100)^2+(J180*(D180+G180)*0.08382)^2),0))</f>
        <v>36</v>
      </c>
      <c r="U180" s="32"/>
    </row>
    <row r="181" customFormat="false" ht="15" hidden="false" customHeight="false" outlineLevel="0" collapsed="false">
      <c r="A181" s="32" t="s">
        <v>230</v>
      </c>
      <c r="B181" s="32" t="s">
        <v>365</v>
      </c>
      <c r="C181" s="32" t="s">
        <v>373</v>
      </c>
      <c r="D181" s="59" t="n">
        <v>881</v>
      </c>
      <c r="E181" s="59" t="n">
        <v>834</v>
      </c>
      <c r="F181" s="68" t="n">
        <f aca="false">IF(E181="","",D181-E181)</f>
        <v>47</v>
      </c>
      <c r="G181" s="59" t="n">
        <v>863</v>
      </c>
      <c r="H181" s="59" t="n">
        <v>745</v>
      </c>
      <c r="I181" s="68" t="n">
        <f aca="false">IF(H181="","",G181-H181)</f>
        <v>118</v>
      </c>
      <c r="J181" s="40" t="n">
        <f aca="false">IF(OR(D181="",D181+G181=0),"",D181/(D181+G181))</f>
        <v>0.505160550458716</v>
      </c>
      <c r="K181" s="40" t="n">
        <f aca="false">IF(E181="","",E181/(E181+H181))</f>
        <v>0.528182393920203</v>
      </c>
      <c r="L181" s="69" t="n">
        <f aca="false">IF(OR(K181="",J181=""),"",(J181-K181)*100)</f>
        <v>-2.30218434614871</v>
      </c>
      <c r="M181" s="36" t="n">
        <v>1.85843057324553</v>
      </c>
      <c r="N181" s="36" t="n">
        <v>1.05317139657435</v>
      </c>
      <c r="O181" s="36" t="n">
        <f aca="false">SQRT(M181^2+N181^2)</f>
        <v>2.13610256919842</v>
      </c>
      <c r="P181" s="40" t="n">
        <f aca="false">IF(J181="","",MAX(0,J181-1.96*O181/100))</f>
        <v>0.463292940102427</v>
      </c>
      <c r="Q181" s="40" t="n">
        <f aca="false">IF(J181="","",MIN(1,J181+1.96*O181/100))</f>
        <v>0.547028160815005</v>
      </c>
      <c r="R181" s="32" t="str">
        <f aca="false">IF(L181="","",IF(ABS(L181)&lt;=O181,"Yes","No"))</f>
        <v>No</v>
      </c>
      <c r="S181" s="32" t="str">
        <f aca="false">IF(L181="","",IF(ABS(L181)&lt;=1.96*O181,"Yes","No"))</f>
        <v>Yes</v>
      </c>
      <c r="T181" s="59" t="n">
        <f aca="false">IF(D181="","",ROUND(SQRT(((D181+G181)*O181/100)^2+(J181*(D181+G181)*0.07132)^2),0))</f>
        <v>73</v>
      </c>
      <c r="U181" s="32"/>
    </row>
    <row r="182" customFormat="false" ht="15" hidden="false" customHeight="false" outlineLevel="0" collapsed="false">
      <c r="A182" s="32" t="s">
        <v>230</v>
      </c>
      <c r="B182" s="32" t="s">
        <v>374</v>
      </c>
      <c r="C182" s="32" t="s">
        <v>375</v>
      </c>
      <c r="D182" s="59" t="n">
        <v>735</v>
      </c>
      <c r="E182" s="59" t="n">
        <v>725</v>
      </c>
      <c r="F182" s="68" t="n">
        <f aca="false">IF(E182="","",D182-E182)</f>
        <v>10</v>
      </c>
      <c r="G182" s="59" t="n">
        <v>698</v>
      </c>
      <c r="H182" s="59" t="n">
        <v>672</v>
      </c>
      <c r="I182" s="68" t="n">
        <f aca="false">IF(H182="","",G182-H182)</f>
        <v>26</v>
      </c>
      <c r="J182" s="40" t="n">
        <f aca="false">IF(OR(D182="",D182+G182=0),"",D182/(D182+G182))</f>
        <v>0.512909979064899</v>
      </c>
      <c r="K182" s="40" t="n">
        <f aca="false">IF(E182="","",E182/(E182+H182))</f>
        <v>0.518969219756621</v>
      </c>
      <c r="L182" s="69" t="n">
        <f aca="false">IF(OR(K182="",J182=""),"",(J182-K182)*100)</f>
        <v>-0.605924069172259</v>
      </c>
      <c r="M182" s="36" t="n">
        <v>1.85843057324553</v>
      </c>
      <c r="N182" s="36" t="n">
        <v>1.05317139657435</v>
      </c>
      <c r="O182" s="36" t="n">
        <f aca="false">SQRT(M182^2+N182^2)</f>
        <v>2.13610256919842</v>
      </c>
      <c r="P182" s="40" t="n">
        <f aca="false">IF(J182="","",MAX(0,J182-1.96*O182/100))</f>
        <v>0.47104236870861</v>
      </c>
      <c r="Q182" s="40" t="n">
        <f aca="false">IF(J182="","",MIN(1,J182+1.96*O182/100))</f>
        <v>0.554777589421188</v>
      </c>
      <c r="R182" s="32" t="str">
        <f aca="false">IF(L182="","",IF(ABS(L182)&lt;=O182,"Yes","No"))</f>
        <v>Yes</v>
      </c>
      <c r="S182" s="32" t="str">
        <f aca="false">IF(L182="","",IF(ABS(L182)&lt;=1.96*O182,"Yes","No"))</f>
        <v>Yes</v>
      </c>
      <c r="T182" s="59" t="n">
        <f aca="false">IF(D182="","",ROUND(SQRT(((D182+G182)*O182/100)^2+(J182*(D182+G182)*0.07132)^2),0))</f>
        <v>61</v>
      </c>
      <c r="U182" s="32"/>
    </row>
    <row r="183" customFormat="false" ht="15" hidden="false" customHeight="false" outlineLevel="0" collapsed="false">
      <c r="A183" s="32" t="s">
        <v>230</v>
      </c>
      <c r="B183" s="32" t="s">
        <v>374</v>
      </c>
      <c r="C183" s="32" t="s">
        <v>376</v>
      </c>
      <c r="D183" s="59" t="n">
        <v>943</v>
      </c>
      <c r="E183" s="59" t="n">
        <v>1001</v>
      </c>
      <c r="F183" s="68" t="n">
        <f aca="false">IF(E183="","",D183-E183)</f>
        <v>-58</v>
      </c>
      <c r="G183" s="59" t="n">
        <v>1075</v>
      </c>
      <c r="H183" s="59" t="n">
        <v>938</v>
      </c>
      <c r="I183" s="68" t="n">
        <f aca="false">IF(H183="","",G183-H183)</f>
        <v>137</v>
      </c>
      <c r="J183" s="40" t="n">
        <f aca="false">IF(OR(D183="",D183+G183=0),"",D183/(D183+G183))</f>
        <v>0.467294350842418</v>
      </c>
      <c r="K183" s="40" t="n">
        <f aca="false">IF(E183="","",E183/(E183+H183))</f>
        <v>0.516245487364621</v>
      </c>
      <c r="L183" s="69" t="n">
        <f aca="false">IF(OR(K183="",J183=""),"",(J183-K183)*100)</f>
        <v>-4.89511365222027</v>
      </c>
      <c r="M183" s="36" t="n">
        <v>1.85843057324553</v>
      </c>
      <c r="N183" s="36" t="n">
        <v>1.05317139657435</v>
      </c>
      <c r="O183" s="36" t="n">
        <f aca="false">SQRT(M183^2+N183^2)</f>
        <v>2.13610256919842</v>
      </c>
      <c r="P183" s="40" t="n">
        <f aca="false">IF(J183="","",MAX(0,J183-1.96*O183/100))</f>
        <v>0.425426740486129</v>
      </c>
      <c r="Q183" s="40" t="n">
        <f aca="false">IF(J183="","",MIN(1,J183+1.96*O183/100))</f>
        <v>0.509161961198707</v>
      </c>
      <c r="R183" s="32" t="str">
        <f aca="false">IF(L183="","",IF(ABS(L183)&lt;=O183,"Yes","No"))</f>
        <v>No</v>
      </c>
      <c r="S183" s="32" t="str">
        <f aca="false">IF(L183="","",IF(ABS(L183)&lt;=1.96*O183,"Yes","No"))</f>
        <v>No</v>
      </c>
      <c r="T183" s="59" t="n">
        <f aca="false">IF(D183="","",ROUND(SQRT(((D183+G183)*O183/100)^2+(J183*(D183+G183)*0.07132)^2),0))</f>
        <v>80</v>
      </c>
      <c r="U183" s="32"/>
    </row>
    <row r="184" customFormat="false" ht="15" hidden="false" customHeight="false" outlineLevel="0" collapsed="false">
      <c r="A184" s="32" t="s">
        <v>230</v>
      </c>
      <c r="B184" s="32" t="s">
        <v>374</v>
      </c>
      <c r="C184" s="32" t="s">
        <v>377</v>
      </c>
      <c r="D184" s="59" t="n">
        <v>607</v>
      </c>
      <c r="E184" s="59" t="n">
        <v>582</v>
      </c>
      <c r="F184" s="68" t="n">
        <f aca="false">IF(E184="","",D184-E184)</f>
        <v>25</v>
      </c>
      <c r="G184" s="59" t="n">
        <v>613</v>
      </c>
      <c r="H184" s="59" t="n">
        <v>595</v>
      </c>
      <c r="I184" s="68" t="n">
        <f aca="false">IF(H184="","",G184-H184)</f>
        <v>18</v>
      </c>
      <c r="J184" s="40" t="n">
        <f aca="false">IF(OR(D184="",D184+G184=0),"",D184/(D184+G184))</f>
        <v>0.497540983606557</v>
      </c>
      <c r="K184" s="40" t="n">
        <f aca="false">IF(E184="","",E184/(E184+H184))</f>
        <v>0.494477485131691</v>
      </c>
      <c r="L184" s="69" t="n">
        <f aca="false">IF(OR(K184="",J184=""),"",(J184-K184)*100)</f>
        <v>0.306349847486659</v>
      </c>
      <c r="M184" s="36" t="n">
        <v>1.85843057324553</v>
      </c>
      <c r="N184" s="36" t="n">
        <v>1.05317139657435</v>
      </c>
      <c r="O184" s="36" t="n">
        <f aca="false">SQRT(M184^2+N184^2)</f>
        <v>2.13610256919842</v>
      </c>
      <c r="P184" s="40" t="n">
        <f aca="false">IF(J184="","",MAX(0,J184-1.96*O184/100))</f>
        <v>0.455673373250268</v>
      </c>
      <c r="Q184" s="40" t="n">
        <f aca="false">IF(J184="","",MIN(1,J184+1.96*O184/100))</f>
        <v>0.539408593962846</v>
      </c>
      <c r="R184" s="32" t="str">
        <f aca="false">IF(L184="","",IF(ABS(L184)&lt;=O184,"Yes","No"))</f>
        <v>Yes</v>
      </c>
      <c r="S184" s="32" t="str">
        <f aca="false">IF(L184="","",IF(ABS(L184)&lt;=1.96*O184,"Yes","No"))</f>
        <v>Yes</v>
      </c>
      <c r="T184" s="59" t="n">
        <f aca="false">IF(D184="","",ROUND(SQRT(((D184+G184)*O184/100)^2+(J184*(D184+G184)*0.07132)^2),0))</f>
        <v>51</v>
      </c>
      <c r="U184" s="32"/>
    </row>
    <row r="185" customFormat="false" ht="15" hidden="false" customHeight="false" outlineLevel="0" collapsed="false">
      <c r="A185" s="32" t="s">
        <v>230</v>
      </c>
      <c r="B185" s="32" t="s">
        <v>374</v>
      </c>
      <c r="C185" s="32" t="s">
        <v>378</v>
      </c>
      <c r="D185" s="59" t="n">
        <v>426</v>
      </c>
      <c r="E185" s="59" t="n">
        <v>456</v>
      </c>
      <c r="F185" s="68" t="n">
        <f aca="false">IF(E185="","",D185-E185)</f>
        <v>-30</v>
      </c>
      <c r="G185" s="59" t="n">
        <v>353</v>
      </c>
      <c r="H185" s="59" t="n">
        <v>276</v>
      </c>
      <c r="I185" s="68" t="n">
        <f aca="false">IF(H185="","",G185-H185)</f>
        <v>77</v>
      </c>
      <c r="J185" s="40" t="n">
        <f aca="false">IF(OR(D185="",D185+G185=0),"",D185/(D185+G185))</f>
        <v>0.546854942233633</v>
      </c>
      <c r="K185" s="40" t="n">
        <f aca="false">IF(E185="","",E185/(E185+H185))</f>
        <v>0.622950819672131</v>
      </c>
      <c r="L185" s="69" t="n">
        <f aca="false">IF(OR(K185="",J185=""),"",(J185-K185)*100)</f>
        <v>-7.60958774384983</v>
      </c>
      <c r="M185" s="36" t="n">
        <v>2.23025841536431</v>
      </c>
      <c r="N185" s="36" t="n">
        <v>1.05317139657435</v>
      </c>
      <c r="O185" s="36" t="n">
        <f aca="false">SQRT(M185^2+N185^2)</f>
        <v>2.4664189810058</v>
      </c>
      <c r="P185" s="40" t="n">
        <f aca="false">IF(J185="","",MAX(0,J185-1.96*O185/100))</f>
        <v>0.498513130205919</v>
      </c>
      <c r="Q185" s="40" t="n">
        <f aca="false">IF(J185="","",MIN(1,J185+1.96*O185/100))</f>
        <v>0.595196754261346</v>
      </c>
      <c r="R185" s="32" t="str">
        <f aca="false">IF(L185="","",IF(ABS(L185)&lt;=O185,"Yes","No"))</f>
        <v>No</v>
      </c>
      <c r="S185" s="32" t="str">
        <f aca="false">IF(L185="","",IF(ABS(L185)&lt;=1.96*O185,"Yes","No"))</f>
        <v>No</v>
      </c>
      <c r="T185" s="59" t="n">
        <f aca="false">IF(D185="","",ROUND(SQRT(((D185+G185)*O185/100)^2+(J185*(D185+G185)*0.08382)^2),0))</f>
        <v>41</v>
      </c>
      <c r="U185" s="32"/>
    </row>
    <row r="186" customFormat="false" ht="15" hidden="false" customHeight="false" outlineLevel="0" collapsed="false">
      <c r="A186" s="32" t="s">
        <v>230</v>
      </c>
      <c r="B186" s="32" t="s">
        <v>374</v>
      </c>
      <c r="C186" s="32" t="s">
        <v>379</v>
      </c>
      <c r="D186" s="59" t="n">
        <v>1070</v>
      </c>
      <c r="E186" s="59" t="n">
        <v>1053</v>
      </c>
      <c r="F186" s="68" t="n">
        <f aca="false">IF(E186="","",D186-E186)</f>
        <v>17</v>
      </c>
      <c r="G186" s="59" t="n">
        <v>987</v>
      </c>
      <c r="H186" s="59" t="n">
        <v>954</v>
      </c>
      <c r="I186" s="68" t="n">
        <f aca="false">IF(H186="","",G186-H186)</f>
        <v>33</v>
      </c>
      <c r="J186" s="40" t="n">
        <f aca="false">IF(OR(D186="",D186+G186=0),"",D186/(D186+G186))</f>
        <v>0.520175012153622</v>
      </c>
      <c r="K186" s="40" t="n">
        <f aca="false">IF(E186="","",E186/(E186+H186))</f>
        <v>0.524663677130045</v>
      </c>
      <c r="L186" s="69" t="n">
        <f aca="false">IF(OR(K186="",J186=""),"",(J186-K186)*100)</f>
        <v>-0.448866497642297</v>
      </c>
      <c r="M186" s="36" t="n">
        <v>1.85843057324553</v>
      </c>
      <c r="N186" s="36" t="n">
        <v>1.05317139657435</v>
      </c>
      <c r="O186" s="36" t="n">
        <f aca="false">SQRT(M186^2+N186^2)</f>
        <v>2.13610256919842</v>
      </c>
      <c r="P186" s="40" t="n">
        <f aca="false">IF(J186="","",MAX(0,J186-1.96*O186/100))</f>
        <v>0.478307401797333</v>
      </c>
      <c r="Q186" s="40" t="n">
        <f aca="false">IF(J186="","",MIN(1,J186+1.96*O186/100))</f>
        <v>0.562042622509911</v>
      </c>
      <c r="R186" s="32" t="str">
        <f aca="false">IF(L186="","",IF(ABS(L186)&lt;=O186,"Yes","No"))</f>
        <v>Yes</v>
      </c>
      <c r="S186" s="32" t="str">
        <f aca="false">IF(L186="","",IF(ABS(L186)&lt;=1.96*O186,"Yes","No"))</f>
        <v>Yes</v>
      </c>
      <c r="T186" s="59" t="n">
        <f aca="false">IF(D186="","",ROUND(SQRT(((D186+G186)*O186/100)^2+(J186*(D186+G186)*0.07132)^2),0))</f>
        <v>88</v>
      </c>
      <c r="U186" s="32"/>
    </row>
    <row r="187" customFormat="false" ht="15" hidden="false" customHeight="false" outlineLevel="0" collapsed="false">
      <c r="A187" s="32" t="s">
        <v>230</v>
      </c>
      <c r="B187" s="32" t="s">
        <v>374</v>
      </c>
      <c r="C187" s="32" t="s">
        <v>380</v>
      </c>
      <c r="D187" s="59" t="n">
        <v>479</v>
      </c>
      <c r="E187" s="59" t="n">
        <v>445</v>
      </c>
      <c r="F187" s="68" t="n">
        <f aca="false">IF(E187="","",D187-E187)</f>
        <v>34</v>
      </c>
      <c r="G187" s="59" t="n">
        <v>417</v>
      </c>
      <c r="H187" s="59" t="n">
        <v>325</v>
      </c>
      <c r="I187" s="68" t="n">
        <f aca="false">IF(H187="","",G187-H187)</f>
        <v>92</v>
      </c>
      <c r="J187" s="40" t="n">
        <f aca="false">IF(OR(D187="",D187+G187=0),"",D187/(D187+G187))</f>
        <v>0.534598214285714</v>
      </c>
      <c r="K187" s="40" t="n">
        <f aca="false">IF(E187="","",E187/(E187+H187))</f>
        <v>0.577922077922078</v>
      </c>
      <c r="L187" s="69" t="n">
        <f aca="false">IF(OR(K187="",J187=""),"",(J187-K187)*100)</f>
        <v>-4.33238636363637</v>
      </c>
      <c r="M187" s="36" t="n">
        <v>1.85843057324553</v>
      </c>
      <c r="N187" s="36" t="n">
        <v>1.05317139657435</v>
      </c>
      <c r="O187" s="36" t="n">
        <f aca="false">SQRT(M187^2+N187^2)</f>
        <v>2.13610256919842</v>
      </c>
      <c r="P187" s="40" t="n">
        <f aca="false">IF(J187="","",MAX(0,J187-1.96*O187/100))</f>
        <v>0.492730603929425</v>
      </c>
      <c r="Q187" s="40" t="n">
        <f aca="false">IF(J187="","",MIN(1,J187+1.96*O187/100))</f>
        <v>0.576465824642003</v>
      </c>
      <c r="R187" s="32" t="str">
        <f aca="false">IF(L187="","",IF(ABS(L187)&lt;=O187,"Yes","No"))</f>
        <v>No</v>
      </c>
      <c r="S187" s="32" t="str">
        <f aca="false">IF(L187="","",IF(ABS(L187)&lt;=1.96*O187,"Yes","No"))</f>
        <v>No</v>
      </c>
      <c r="T187" s="59" t="n">
        <f aca="false">IF(D187="","",ROUND(SQRT(((D187+G187)*O187/100)^2+(J187*(D187+G187)*0.07132)^2),0))</f>
        <v>39</v>
      </c>
      <c r="U187" s="32"/>
    </row>
    <row r="188" customFormat="false" ht="15" hidden="false" customHeight="false" outlineLevel="0" collapsed="false">
      <c r="A188" s="32" t="s">
        <v>230</v>
      </c>
      <c r="B188" s="32" t="s">
        <v>374</v>
      </c>
      <c r="C188" s="32" t="s">
        <v>381</v>
      </c>
      <c r="D188" s="59" t="n">
        <v>467</v>
      </c>
      <c r="E188" s="59" t="n">
        <v>437</v>
      </c>
      <c r="F188" s="68" t="n">
        <f aca="false">IF(E188="","",D188-E188)</f>
        <v>30</v>
      </c>
      <c r="G188" s="59" t="n">
        <v>366</v>
      </c>
      <c r="H188" s="59" t="n">
        <v>362</v>
      </c>
      <c r="I188" s="68" t="n">
        <f aca="false">IF(H188="","",G188-H188)</f>
        <v>4</v>
      </c>
      <c r="J188" s="40" t="n">
        <f aca="false">IF(OR(D188="",D188+G188=0),"",D188/(D188+G188))</f>
        <v>0.56062424969988</v>
      </c>
      <c r="K188" s="40" t="n">
        <f aca="false">IF(E188="","",E188/(E188+H188))</f>
        <v>0.546933667083855</v>
      </c>
      <c r="L188" s="69" t="n">
        <f aca="false">IF(OR(K188="",J188=""),"",(J188-K188)*100)</f>
        <v>1.36905826160252</v>
      </c>
      <c r="M188" s="36" t="n">
        <v>2.23025841536431</v>
      </c>
      <c r="N188" s="36" t="n">
        <v>1.05317139657435</v>
      </c>
      <c r="O188" s="36" t="n">
        <f aca="false">SQRT(M188^2+N188^2)</f>
        <v>2.4664189810058</v>
      </c>
      <c r="P188" s="40" t="n">
        <f aca="false">IF(J188="","",MAX(0,J188-1.96*O188/100))</f>
        <v>0.512282437672166</v>
      </c>
      <c r="Q188" s="40" t="n">
        <f aca="false">IF(J188="","",MIN(1,J188+1.96*O188/100))</f>
        <v>0.608966061727594</v>
      </c>
      <c r="R188" s="32" t="str">
        <f aca="false">IF(L188="","",IF(ABS(L188)&lt;=O188,"Yes","No"))</f>
        <v>Yes</v>
      </c>
      <c r="S188" s="32" t="str">
        <f aca="false">IF(L188="","",IF(ABS(L188)&lt;=1.96*O188,"Yes","No"))</f>
        <v>Yes</v>
      </c>
      <c r="T188" s="59" t="n">
        <f aca="false">IF(D188="","",ROUND(SQRT(((D188+G188)*O188/100)^2+(J188*(D188+G188)*0.08382)^2),0))</f>
        <v>44</v>
      </c>
      <c r="U188" s="32"/>
    </row>
    <row r="189" customFormat="false" ht="15" hidden="false" customHeight="false" outlineLevel="0" collapsed="false">
      <c r="A189" s="32" t="s">
        <v>230</v>
      </c>
      <c r="B189" s="32" t="s">
        <v>374</v>
      </c>
      <c r="C189" s="32" t="s">
        <v>382</v>
      </c>
      <c r="D189" s="59" t="n">
        <v>427</v>
      </c>
      <c r="E189" s="59" t="n">
        <v>438</v>
      </c>
      <c r="F189" s="68" t="n">
        <f aca="false">IF(E189="","",D189-E189)</f>
        <v>-11</v>
      </c>
      <c r="G189" s="59" t="n">
        <v>394</v>
      </c>
      <c r="H189" s="59" t="n">
        <v>373</v>
      </c>
      <c r="I189" s="68" t="n">
        <f aca="false">IF(H189="","",G189-H189)</f>
        <v>21</v>
      </c>
      <c r="J189" s="40" t="n">
        <f aca="false">IF(OR(D189="",D189+G189=0),"",D189/(D189+G189))</f>
        <v>0.520097442143727</v>
      </c>
      <c r="K189" s="40" t="n">
        <f aca="false">IF(E189="","",E189/(E189+H189))</f>
        <v>0.540073982737361</v>
      </c>
      <c r="L189" s="69" t="n">
        <f aca="false">IF(OR(K189="",J189=""),"",(J189-K189)*100)</f>
        <v>-1.99765405936342</v>
      </c>
      <c r="M189" s="36" t="n">
        <v>2.23025841536431</v>
      </c>
      <c r="N189" s="36" t="n">
        <v>1.05317139657435</v>
      </c>
      <c r="O189" s="36" t="n">
        <f aca="false">SQRT(M189^2+N189^2)</f>
        <v>2.4664189810058</v>
      </c>
      <c r="P189" s="40" t="n">
        <f aca="false">IF(J189="","",MAX(0,J189-1.96*O189/100))</f>
        <v>0.471755630116013</v>
      </c>
      <c r="Q189" s="40" t="n">
        <f aca="false">IF(J189="","",MIN(1,J189+1.96*O189/100))</f>
        <v>0.568439254171441</v>
      </c>
      <c r="R189" s="32" t="str">
        <f aca="false">IF(L189="","",IF(ABS(L189)&lt;=O189,"Yes","No"))</f>
        <v>Yes</v>
      </c>
      <c r="S189" s="32" t="str">
        <f aca="false">IF(L189="","",IF(ABS(L189)&lt;=1.96*O189,"Yes","No"))</f>
        <v>Yes</v>
      </c>
      <c r="T189" s="59" t="n">
        <f aca="false">IF(D189="","",ROUND(SQRT(((D189+G189)*O189/100)^2+(J189*(D189+G189)*0.08382)^2),0))</f>
        <v>41</v>
      </c>
      <c r="U189" s="32"/>
    </row>
    <row r="190" customFormat="false" ht="15" hidden="false" customHeight="false" outlineLevel="0" collapsed="false">
      <c r="A190" s="32" t="s">
        <v>230</v>
      </c>
      <c r="B190" s="32" t="s">
        <v>383</v>
      </c>
      <c r="C190" s="32" t="s">
        <v>384</v>
      </c>
      <c r="D190" s="59" t="n">
        <v>996</v>
      </c>
      <c r="E190" s="59" t="n">
        <v>927</v>
      </c>
      <c r="F190" s="68" t="n">
        <f aca="false">IF(E190="","",D190-E190)</f>
        <v>69</v>
      </c>
      <c r="G190" s="59" t="n">
        <v>1094</v>
      </c>
      <c r="H190" s="59" t="n">
        <v>970</v>
      </c>
      <c r="I190" s="68" t="n">
        <f aca="false">IF(H190="","",G190-H190)</f>
        <v>124</v>
      </c>
      <c r="J190" s="40" t="n">
        <f aca="false">IF(OR(D190="",D190+G190=0),"",D190/(D190+G190))</f>
        <v>0.476555023923445</v>
      </c>
      <c r="K190" s="40" t="n">
        <f aca="false">IF(E190="","",E190/(E190+H190))</f>
        <v>0.488666315234581</v>
      </c>
      <c r="L190" s="69" t="n">
        <f aca="false">IF(OR(K190="",J190=""),"",(J190-K190)*100)</f>
        <v>-1.2111291311136</v>
      </c>
      <c r="M190" s="36" t="n">
        <v>1.85843057324553</v>
      </c>
      <c r="N190" s="36" t="n">
        <v>1.05317139657435</v>
      </c>
      <c r="O190" s="36" t="n">
        <f aca="false">SQRT(M190^2+N190^2)</f>
        <v>2.13610256919842</v>
      </c>
      <c r="P190" s="40" t="n">
        <f aca="false">IF(J190="","",MAX(0,J190-1.96*O190/100))</f>
        <v>0.434687413567156</v>
      </c>
      <c r="Q190" s="40" t="n">
        <f aca="false">IF(J190="","",MIN(1,J190+1.96*O190/100))</f>
        <v>0.518422634279734</v>
      </c>
      <c r="R190" s="32" t="str">
        <f aca="false">IF(L190="","",IF(ABS(L190)&lt;=O190,"Yes","No"))</f>
        <v>Yes</v>
      </c>
      <c r="S190" s="32" t="str">
        <f aca="false">IF(L190="","",IF(ABS(L190)&lt;=1.96*O190,"Yes","No"))</f>
        <v>Yes</v>
      </c>
      <c r="T190" s="59" t="n">
        <f aca="false">IF(D190="","",ROUND(SQRT(((D190+G190)*O190/100)^2+(J190*(D190+G190)*0.07132)^2),0))</f>
        <v>84</v>
      </c>
      <c r="U190" s="32"/>
    </row>
    <row r="191" customFormat="false" ht="15" hidden="false" customHeight="false" outlineLevel="0" collapsed="false">
      <c r="A191" s="32" t="s">
        <v>230</v>
      </c>
      <c r="B191" s="32" t="s">
        <v>383</v>
      </c>
      <c r="C191" s="32" t="s">
        <v>385</v>
      </c>
      <c r="D191" s="59" t="n">
        <v>696</v>
      </c>
      <c r="E191" s="59" t="n">
        <v>736</v>
      </c>
      <c r="F191" s="68" t="n">
        <f aca="false">IF(E191="","",D191-E191)</f>
        <v>-40</v>
      </c>
      <c r="G191" s="59" t="n">
        <v>1157</v>
      </c>
      <c r="H191" s="59" t="n">
        <v>1004</v>
      </c>
      <c r="I191" s="68" t="n">
        <f aca="false">IF(H191="","",G191-H191)</f>
        <v>153</v>
      </c>
      <c r="J191" s="40" t="n">
        <f aca="false">IF(OR(D191="",D191+G191=0),"",D191/(D191+G191))</f>
        <v>0.375607123583378</v>
      </c>
      <c r="K191" s="40" t="n">
        <f aca="false">IF(E191="","",E191/(E191+H191))</f>
        <v>0.422988505747126</v>
      </c>
      <c r="L191" s="69" t="n">
        <f aca="false">IF(OR(K191="",J191=""),"",(J191-K191)*100)</f>
        <v>-4.73813821637481</v>
      </c>
      <c r="M191" s="36" t="n">
        <v>1.85843057324553</v>
      </c>
      <c r="N191" s="36" t="n">
        <v>1.05317139657435</v>
      </c>
      <c r="O191" s="36" t="n">
        <f aca="false">SQRT(M191^2+N191^2)</f>
        <v>2.13610256919842</v>
      </c>
      <c r="P191" s="40" t="n">
        <f aca="false">IF(J191="","",MAX(0,J191-1.96*O191/100))</f>
        <v>0.333739513227089</v>
      </c>
      <c r="Q191" s="40" t="n">
        <f aca="false">IF(J191="","",MIN(1,J191+1.96*O191/100))</f>
        <v>0.417474733939667</v>
      </c>
      <c r="R191" s="32" t="str">
        <f aca="false">IF(L191="","",IF(ABS(L191)&lt;=O191,"Yes","No"))</f>
        <v>No</v>
      </c>
      <c r="S191" s="32" t="str">
        <f aca="false">IF(L191="","",IF(ABS(L191)&lt;=1.96*O191,"Yes","No"))</f>
        <v>No</v>
      </c>
      <c r="T191" s="59" t="n">
        <f aca="false">IF(D191="","",ROUND(SQRT(((D191+G191)*O191/100)^2+(J191*(D191+G191)*0.07132)^2),0))</f>
        <v>63</v>
      </c>
      <c r="U191" s="32"/>
    </row>
    <row r="192" customFormat="false" ht="15" hidden="false" customHeight="false" outlineLevel="0" collapsed="false">
      <c r="A192" s="32" t="s">
        <v>230</v>
      </c>
      <c r="B192" s="32" t="s">
        <v>386</v>
      </c>
      <c r="C192" s="32" t="s">
        <v>387</v>
      </c>
      <c r="D192" s="59" t="n">
        <v>837</v>
      </c>
      <c r="E192" s="59" t="n">
        <v>762</v>
      </c>
      <c r="F192" s="68" t="n">
        <f aca="false">IF(E192="","",D192-E192)</f>
        <v>75</v>
      </c>
      <c r="G192" s="59" t="n">
        <v>834</v>
      </c>
      <c r="H192" s="59" t="n">
        <v>808</v>
      </c>
      <c r="I192" s="68" t="n">
        <f aca="false">IF(H192="","",G192-H192)</f>
        <v>26</v>
      </c>
      <c r="J192" s="40" t="n">
        <f aca="false">IF(OR(D192="",D192+G192=0),"",D192/(D192+G192))</f>
        <v>0.500897666068223</v>
      </c>
      <c r="K192" s="40" t="n">
        <f aca="false">IF(E192="","",E192/(E192+H192))</f>
        <v>0.485350318471338</v>
      </c>
      <c r="L192" s="69" t="n">
        <f aca="false">IF(OR(K192="",J192=""),"",(J192-K192)*100)</f>
        <v>1.5547347596885</v>
      </c>
      <c r="M192" s="36" t="n">
        <v>1.85843057324553</v>
      </c>
      <c r="N192" s="36" t="n">
        <v>1.05317139657435</v>
      </c>
      <c r="O192" s="36" t="n">
        <f aca="false">SQRT(M192^2+N192^2)</f>
        <v>2.13610256919842</v>
      </c>
      <c r="P192" s="40" t="n">
        <f aca="false">IF(J192="","",MAX(0,J192-1.96*O192/100))</f>
        <v>0.459030055711934</v>
      </c>
      <c r="Q192" s="40" t="n">
        <f aca="false">IF(J192="","",MIN(1,J192+1.96*O192/100))</f>
        <v>0.542765276424512</v>
      </c>
      <c r="R192" s="32" t="str">
        <f aca="false">IF(L192="","",IF(ABS(L192)&lt;=O192,"Yes","No"))</f>
        <v>Yes</v>
      </c>
      <c r="S192" s="32" t="str">
        <f aca="false">IF(L192="","",IF(ABS(L192)&lt;=1.96*O192,"Yes","No"))</f>
        <v>Yes</v>
      </c>
      <c r="T192" s="59" t="n">
        <f aca="false">IF(D192="","",ROUND(SQRT(((D192+G192)*O192/100)^2+(J192*(D192+G192)*0.07132)^2),0))</f>
        <v>70</v>
      </c>
      <c r="U192" s="32"/>
    </row>
    <row r="193" customFormat="false" ht="15" hidden="false" customHeight="false" outlineLevel="0" collapsed="false">
      <c r="A193" s="32" t="s">
        <v>230</v>
      </c>
      <c r="B193" s="32" t="s">
        <v>386</v>
      </c>
      <c r="C193" s="32" t="s">
        <v>388</v>
      </c>
      <c r="D193" s="59" t="n">
        <v>564</v>
      </c>
      <c r="E193" s="59" t="n">
        <v>473</v>
      </c>
      <c r="F193" s="68" t="n">
        <f aca="false">IF(E193="","",D193-E193)</f>
        <v>91</v>
      </c>
      <c r="G193" s="59" t="n">
        <v>563</v>
      </c>
      <c r="H193" s="59" t="n">
        <v>524</v>
      </c>
      <c r="I193" s="68" t="n">
        <f aca="false">IF(H193="","",G193-H193)</f>
        <v>39</v>
      </c>
      <c r="J193" s="40" t="n">
        <f aca="false">IF(OR(D193="",D193+G193=0),"",D193/(D193+G193))</f>
        <v>0.500443655723159</v>
      </c>
      <c r="K193" s="40" t="n">
        <f aca="false">IF(E193="","",E193/(E193+H193))</f>
        <v>0.474423269809428</v>
      </c>
      <c r="L193" s="69" t="n">
        <f aca="false">IF(OR(K193="",J193=""),"",(J193-K193)*100)</f>
        <v>2.60203859137306</v>
      </c>
      <c r="M193" s="36" t="n">
        <v>1.85843057324553</v>
      </c>
      <c r="N193" s="36" t="n">
        <v>1.05317139657435</v>
      </c>
      <c r="O193" s="36" t="n">
        <f aca="false">SQRT(M193^2+N193^2)</f>
        <v>2.13610256919842</v>
      </c>
      <c r="P193" s="40" t="n">
        <f aca="false">IF(J193="","",MAX(0,J193-1.96*O193/100))</f>
        <v>0.45857604536687</v>
      </c>
      <c r="Q193" s="40" t="n">
        <f aca="false">IF(J193="","",MIN(1,J193+1.96*O193/100))</f>
        <v>0.542311266079448</v>
      </c>
      <c r="R193" s="32" t="str">
        <f aca="false">IF(L193="","",IF(ABS(L193)&lt;=O193,"Yes","No"))</f>
        <v>No</v>
      </c>
      <c r="S193" s="32" t="str">
        <f aca="false">IF(L193="","",IF(ABS(L193)&lt;=1.96*O193,"Yes","No"))</f>
        <v>Yes</v>
      </c>
      <c r="T193" s="59" t="n">
        <f aca="false">IF(D193="","",ROUND(SQRT(((D193+G193)*O193/100)^2+(J193*(D193+G193)*0.07132)^2),0))</f>
        <v>47</v>
      </c>
      <c r="U193" s="32"/>
    </row>
    <row r="194" customFormat="false" ht="15" hidden="false" customHeight="false" outlineLevel="0" collapsed="false">
      <c r="A194" s="32" t="s">
        <v>230</v>
      </c>
      <c r="B194" s="32" t="s">
        <v>386</v>
      </c>
      <c r="C194" s="32" t="s">
        <v>389</v>
      </c>
      <c r="D194" s="59" t="n">
        <v>411</v>
      </c>
      <c r="E194" s="59" t="n">
        <v>388</v>
      </c>
      <c r="F194" s="68" t="n">
        <f aca="false">IF(E194="","",D194-E194)</f>
        <v>23</v>
      </c>
      <c r="G194" s="59" t="n">
        <v>492</v>
      </c>
      <c r="H194" s="59" t="n">
        <v>404</v>
      </c>
      <c r="I194" s="68" t="n">
        <f aca="false">IF(H194="","",G194-H194)</f>
        <v>88</v>
      </c>
      <c r="J194" s="40" t="n">
        <f aca="false">IF(OR(D194="",D194+G194=0),"",D194/(D194+G194))</f>
        <v>0.45514950166113</v>
      </c>
      <c r="K194" s="40" t="n">
        <f aca="false">IF(E194="","",E194/(E194+H194))</f>
        <v>0.48989898989899</v>
      </c>
      <c r="L194" s="69" t="n">
        <f aca="false">IF(OR(K194="",J194=""),"",(J194-K194)*100)</f>
        <v>-3.47494882378603</v>
      </c>
      <c r="M194" s="36" t="n">
        <v>1.85843057324553</v>
      </c>
      <c r="N194" s="36" t="n">
        <v>1.05317139657435</v>
      </c>
      <c r="O194" s="36" t="n">
        <f aca="false">SQRT(M194^2+N194^2)</f>
        <v>2.13610256919842</v>
      </c>
      <c r="P194" s="40" t="n">
        <f aca="false">IF(J194="","",MAX(0,J194-1.96*O194/100))</f>
        <v>0.413281891304841</v>
      </c>
      <c r="Q194" s="40" t="n">
        <f aca="false">IF(J194="","",MIN(1,J194+1.96*O194/100))</f>
        <v>0.497017112017419</v>
      </c>
      <c r="R194" s="32" t="str">
        <f aca="false">IF(L194="","",IF(ABS(L194)&lt;=O194,"Yes","No"))</f>
        <v>No</v>
      </c>
      <c r="S194" s="32" t="str">
        <f aca="false">IF(L194="","",IF(ABS(L194)&lt;=1.96*O194,"Yes","No"))</f>
        <v>Yes</v>
      </c>
      <c r="T194" s="59" t="n">
        <f aca="false">IF(D194="","",ROUND(SQRT(((D194+G194)*O194/100)^2+(J194*(D194+G194)*0.07132)^2),0))</f>
        <v>35</v>
      </c>
      <c r="U194" s="32"/>
    </row>
    <row r="195" customFormat="false" ht="15" hidden="false" customHeight="false" outlineLevel="0" collapsed="false">
      <c r="A195" s="32" t="s">
        <v>230</v>
      </c>
      <c r="B195" s="32" t="s">
        <v>386</v>
      </c>
      <c r="C195" s="32" t="s">
        <v>390</v>
      </c>
      <c r="D195" s="59" t="n">
        <v>1104</v>
      </c>
      <c r="E195" s="59" t="n">
        <v>1052</v>
      </c>
      <c r="F195" s="68" t="n">
        <f aca="false">IF(E195="","",D195-E195)</f>
        <v>52</v>
      </c>
      <c r="G195" s="59" t="n">
        <v>1255</v>
      </c>
      <c r="H195" s="59" t="n">
        <v>1135</v>
      </c>
      <c r="I195" s="68" t="n">
        <f aca="false">IF(H195="","",G195-H195)</f>
        <v>120</v>
      </c>
      <c r="J195" s="40" t="n">
        <f aca="false">IF(OR(D195="",D195+G195=0),"",D195/(D195+G195))</f>
        <v>0.467994913098771</v>
      </c>
      <c r="K195" s="40" t="n">
        <f aca="false">IF(E195="","",E195/(E195+H195))</f>
        <v>0.481024234110654</v>
      </c>
      <c r="L195" s="69" t="n">
        <f aca="false">IF(OR(K195="",J195=""),"",(J195-K195)*100)</f>
        <v>-1.30293210118832</v>
      </c>
      <c r="M195" s="36" t="n">
        <v>1.85843057324553</v>
      </c>
      <c r="N195" s="36" t="n">
        <v>1.05317139657435</v>
      </c>
      <c r="O195" s="36" t="n">
        <f aca="false">SQRT(M195^2+N195^2)</f>
        <v>2.13610256919842</v>
      </c>
      <c r="P195" s="40" t="n">
        <f aca="false">IF(J195="","",MAX(0,J195-1.96*O195/100))</f>
        <v>0.426127302742482</v>
      </c>
      <c r="Q195" s="40" t="n">
        <f aca="false">IF(J195="","",MIN(1,J195+1.96*O195/100))</f>
        <v>0.50986252345506</v>
      </c>
      <c r="R195" s="32" t="str">
        <f aca="false">IF(L195="","",IF(ABS(L195)&lt;=O195,"Yes","No"))</f>
        <v>Yes</v>
      </c>
      <c r="S195" s="32" t="str">
        <f aca="false">IF(L195="","",IF(ABS(L195)&lt;=1.96*O195,"Yes","No"))</f>
        <v>Yes</v>
      </c>
      <c r="T195" s="59" t="n">
        <f aca="false">IF(D195="","",ROUND(SQRT(((D195+G195)*O195/100)^2+(J195*(D195+G195)*0.07132)^2),0))</f>
        <v>93</v>
      </c>
      <c r="U195" s="32"/>
    </row>
    <row r="196" customFormat="false" ht="15" hidden="false" customHeight="false" outlineLevel="0" collapsed="false">
      <c r="A196" s="32" t="s">
        <v>230</v>
      </c>
      <c r="B196" s="32" t="s">
        <v>386</v>
      </c>
      <c r="C196" s="32" t="s">
        <v>391</v>
      </c>
      <c r="D196" s="59" t="n">
        <v>447</v>
      </c>
      <c r="E196" s="59" t="n">
        <v>472</v>
      </c>
      <c r="F196" s="68" t="n">
        <f aca="false">IF(E196="","",D196-E196)</f>
        <v>-25</v>
      </c>
      <c r="G196" s="59" t="n">
        <v>560</v>
      </c>
      <c r="H196" s="59" t="n">
        <v>494</v>
      </c>
      <c r="I196" s="68" t="n">
        <f aca="false">IF(H196="","",G196-H196)</f>
        <v>66</v>
      </c>
      <c r="J196" s="40" t="n">
        <f aca="false">IF(OR(D196="",D196+G196=0),"",D196/(D196+G196))</f>
        <v>0.443892750744787</v>
      </c>
      <c r="K196" s="40" t="n">
        <f aca="false">IF(E196="","",E196/(E196+H196))</f>
        <v>0.488612836438923</v>
      </c>
      <c r="L196" s="69" t="n">
        <f aca="false">IF(OR(K196="",J196=""),"",(J196-K196)*100)</f>
        <v>-4.47200856941369</v>
      </c>
      <c r="M196" s="36" t="n">
        <v>1.85843057324553</v>
      </c>
      <c r="N196" s="36" t="n">
        <v>1.05317139657435</v>
      </c>
      <c r="O196" s="36" t="n">
        <f aca="false">SQRT(M196^2+N196^2)</f>
        <v>2.13610256919842</v>
      </c>
      <c r="P196" s="40" t="n">
        <f aca="false">IF(J196="","",MAX(0,J196-1.96*O196/100))</f>
        <v>0.402025140388498</v>
      </c>
      <c r="Q196" s="40" t="n">
        <f aca="false">IF(J196="","",MIN(1,J196+1.96*O196/100))</f>
        <v>0.485760361101075</v>
      </c>
      <c r="R196" s="32" t="str">
        <f aca="false">IF(L196="","",IF(ABS(L196)&lt;=O196,"Yes","No"))</f>
        <v>No</v>
      </c>
      <c r="S196" s="32" t="str">
        <f aca="false">IF(L196="","",IF(ABS(L196)&lt;=1.96*O196,"Yes","No"))</f>
        <v>No</v>
      </c>
      <c r="T196" s="59" t="n">
        <f aca="false">IF(D196="","",ROUND(SQRT(((D196+G196)*O196/100)^2+(J196*(D196+G196)*0.07132)^2),0))</f>
        <v>38</v>
      </c>
      <c r="U196" s="32"/>
    </row>
    <row r="197" customFormat="false" ht="15" hidden="false" customHeight="false" outlineLevel="0" collapsed="false">
      <c r="A197" s="32" t="s">
        <v>230</v>
      </c>
      <c r="B197" s="32" t="s">
        <v>386</v>
      </c>
      <c r="C197" s="32" t="s">
        <v>392</v>
      </c>
      <c r="D197" s="59" t="n">
        <v>493</v>
      </c>
      <c r="E197" s="59" t="n">
        <v>505</v>
      </c>
      <c r="F197" s="68" t="n">
        <f aca="false">IF(E197="","",D197-E197)</f>
        <v>-12</v>
      </c>
      <c r="G197" s="59" t="n">
        <v>496</v>
      </c>
      <c r="H197" s="59" t="n">
        <v>403</v>
      </c>
      <c r="I197" s="68" t="n">
        <f aca="false">IF(H197="","",G197-H197)</f>
        <v>93</v>
      </c>
      <c r="J197" s="40" t="n">
        <f aca="false">IF(OR(D197="",D197+G197=0),"",D197/(D197+G197))</f>
        <v>0.498483316481294</v>
      </c>
      <c r="K197" s="40" t="n">
        <f aca="false">IF(E197="","",E197/(E197+H197))</f>
        <v>0.556167400881057</v>
      </c>
      <c r="L197" s="69" t="n">
        <f aca="false">IF(OR(K197="",J197=""),"",(J197-K197)*100)</f>
        <v>-5.76840843997631</v>
      </c>
      <c r="M197" s="36" t="n">
        <v>1.85843057324553</v>
      </c>
      <c r="N197" s="36" t="n">
        <v>1.05317139657435</v>
      </c>
      <c r="O197" s="36" t="n">
        <f aca="false">SQRT(M197^2+N197^2)</f>
        <v>2.13610256919842</v>
      </c>
      <c r="P197" s="40" t="n">
        <f aca="false">IF(J197="","",MAX(0,J197-1.96*O197/100))</f>
        <v>0.456615706125005</v>
      </c>
      <c r="Q197" s="40" t="n">
        <f aca="false">IF(J197="","",MIN(1,J197+1.96*O197/100))</f>
        <v>0.540350926837583</v>
      </c>
      <c r="R197" s="32" t="str">
        <f aca="false">IF(L197="","",IF(ABS(L197)&lt;=O197,"Yes","No"))</f>
        <v>No</v>
      </c>
      <c r="S197" s="32" t="str">
        <f aca="false">IF(L197="","",IF(ABS(L197)&lt;=1.96*O197,"Yes","No"))</f>
        <v>No</v>
      </c>
      <c r="T197" s="59" t="n">
        <f aca="false">IF(D197="","",ROUND(SQRT(((D197+G197)*O197/100)^2+(J197*(D197+G197)*0.07132)^2),0))</f>
        <v>41</v>
      </c>
      <c r="U197" s="32"/>
    </row>
    <row r="198" customFormat="false" ht="15" hidden="false" customHeight="false" outlineLevel="0" collapsed="false">
      <c r="A198" s="32" t="s">
        <v>230</v>
      </c>
      <c r="B198" s="32" t="s">
        <v>393</v>
      </c>
      <c r="C198" s="32" t="s">
        <v>394</v>
      </c>
      <c r="D198" s="59" t="n">
        <v>191</v>
      </c>
      <c r="E198" s="59" t="n">
        <v>149</v>
      </c>
      <c r="F198" s="68" t="n">
        <f aca="false">IF(E198="","",D198-E198)</f>
        <v>42</v>
      </c>
      <c r="G198" s="59" t="n">
        <v>326</v>
      </c>
      <c r="H198" s="59" t="n">
        <v>312</v>
      </c>
      <c r="I198" s="68" t="n">
        <f aca="false">IF(H198="","",G198-H198)</f>
        <v>14</v>
      </c>
      <c r="J198" s="40" t="n">
        <f aca="false">IF(OR(D198="",D198+G198=0),"",D198/(D198+G198))</f>
        <v>0.369439071566731</v>
      </c>
      <c r="K198" s="40" t="n">
        <f aca="false">IF(E198="","",E198/(E198+H198))</f>
        <v>0.323210412147505</v>
      </c>
      <c r="L198" s="69" t="n">
        <f aca="false">IF(OR(K198="",J198=""),"",(J198-K198)*100)</f>
        <v>4.62286594192257</v>
      </c>
      <c r="M198" s="36" t="n">
        <v>3.43103056950867</v>
      </c>
      <c r="N198" s="36" t="n">
        <v>1.05317139657435</v>
      </c>
      <c r="O198" s="36" t="n">
        <f aca="false">SQRT(M198^2+N198^2)</f>
        <v>3.58903061556534</v>
      </c>
      <c r="P198" s="40" t="n">
        <f aca="false">IF(J198="","",MAX(0,J198-1.96*O198/100))</f>
        <v>0.29909407150165</v>
      </c>
      <c r="Q198" s="40" t="n">
        <f aca="false">IF(J198="","",MIN(1,J198+1.96*O198/100))</f>
        <v>0.439784071631812</v>
      </c>
      <c r="R198" s="32" t="str">
        <f aca="false">IF(L198="","",IF(ABS(L198)&lt;=O198,"Yes","No"))</f>
        <v>No</v>
      </c>
      <c r="S198" s="32" t="str">
        <f aca="false">IF(L198="","",IF(ABS(L198)&lt;=1.96*O198,"Yes","No"))</f>
        <v>Yes</v>
      </c>
      <c r="T198" s="59" t="n">
        <f aca="false">IF(D198="","",ROUND(SQRT(((D198+G198)*O198/100)^2+(J198*(D198+G198)*0.13015)^2),0))</f>
        <v>31</v>
      </c>
      <c r="U198" s="32"/>
    </row>
    <row r="199" customFormat="false" ht="15" hidden="false" customHeight="false" outlineLevel="0" collapsed="false">
      <c r="A199" s="32" t="s">
        <v>230</v>
      </c>
      <c r="B199" s="32" t="s">
        <v>393</v>
      </c>
      <c r="C199" s="32" t="s">
        <v>395</v>
      </c>
      <c r="D199" s="59" t="n">
        <v>692</v>
      </c>
      <c r="E199" s="59" t="n">
        <v>590</v>
      </c>
      <c r="F199" s="68" t="n">
        <f aca="false">IF(E199="","",D199-E199)</f>
        <v>102</v>
      </c>
      <c r="G199" s="59" t="n">
        <v>1098</v>
      </c>
      <c r="H199" s="59" t="n">
        <v>1006</v>
      </c>
      <c r="I199" s="68" t="n">
        <f aca="false">IF(H199="","",G199-H199)</f>
        <v>92</v>
      </c>
      <c r="J199" s="40" t="n">
        <f aca="false">IF(OR(D199="",D199+G199=0),"",D199/(D199+G199))</f>
        <v>0.38659217877095</v>
      </c>
      <c r="K199" s="40" t="n">
        <f aca="false">IF(E199="","",E199/(E199+H199))</f>
        <v>0.369674185463659</v>
      </c>
      <c r="L199" s="69" t="n">
        <f aca="false">IF(OR(K199="",J199=""),"",(J199-K199)*100)</f>
        <v>1.69179933072905</v>
      </c>
      <c r="M199" s="36" t="n">
        <v>1.85843057324553</v>
      </c>
      <c r="N199" s="36" t="n">
        <v>1.05317139657435</v>
      </c>
      <c r="O199" s="36" t="n">
        <f aca="false">SQRT(M199^2+N199^2)</f>
        <v>2.13610256919842</v>
      </c>
      <c r="P199" s="40" t="n">
        <f aca="false">IF(J199="","",MAX(0,J199-1.96*O199/100))</f>
        <v>0.344724568414661</v>
      </c>
      <c r="Q199" s="40" t="n">
        <f aca="false">IF(J199="","",MIN(1,J199+1.96*O199/100))</f>
        <v>0.428459789127239</v>
      </c>
      <c r="R199" s="32" t="str">
        <f aca="false">IF(L199="","",IF(ABS(L199)&lt;=O199,"Yes","No"))</f>
        <v>Yes</v>
      </c>
      <c r="S199" s="32" t="str">
        <f aca="false">IF(L199="","",IF(ABS(L199)&lt;=1.96*O199,"Yes","No"))</f>
        <v>Yes</v>
      </c>
      <c r="T199" s="59" t="n">
        <f aca="false">IF(D199="","",ROUND(SQRT(((D199+G199)*O199/100)^2+(J199*(D199+G199)*0.07132)^2),0))</f>
        <v>62</v>
      </c>
      <c r="U199" s="32"/>
    </row>
    <row r="200" customFormat="false" ht="15" hidden="false" customHeight="false" outlineLevel="0" collapsed="false">
      <c r="A200" s="32" t="s">
        <v>230</v>
      </c>
      <c r="B200" s="32" t="s">
        <v>393</v>
      </c>
      <c r="C200" s="32" t="s">
        <v>396</v>
      </c>
      <c r="D200" s="59" t="n">
        <v>173</v>
      </c>
      <c r="E200" s="59" t="n">
        <v>136</v>
      </c>
      <c r="F200" s="68" t="n">
        <f aca="false">IF(E200="","",D200-E200)</f>
        <v>37</v>
      </c>
      <c r="G200" s="59" t="n">
        <v>315</v>
      </c>
      <c r="H200" s="59" t="n">
        <v>274</v>
      </c>
      <c r="I200" s="68" t="n">
        <f aca="false">IF(H200="","",G200-H200)</f>
        <v>41</v>
      </c>
      <c r="J200" s="40" t="n">
        <f aca="false">IF(OR(D200="",D200+G200=0),"",D200/(D200+G200))</f>
        <v>0.354508196721311</v>
      </c>
      <c r="K200" s="40" t="n">
        <f aca="false">IF(E200="","",E200/(E200+H200))</f>
        <v>0.331707317073171</v>
      </c>
      <c r="L200" s="69" t="n">
        <f aca="false">IF(OR(K200="",J200=""),"",(J200-K200)*100)</f>
        <v>2.28008796481407</v>
      </c>
      <c r="M200" s="36" t="n">
        <v>3.43103056950867</v>
      </c>
      <c r="N200" s="36" t="n">
        <v>1.05317139657435</v>
      </c>
      <c r="O200" s="36" t="n">
        <f aca="false">SQRT(M200^2+N200^2)</f>
        <v>3.58903061556534</v>
      </c>
      <c r="P200" s="40" t="n">
        <f aca="false">IF(J200="","",MAX(0,J200-1.96*O200/100))</f>
        <v>0.284163196656231</v>
      </c>
      <c r="Q200" s="40" t="n">
        <f aca="false">IF(J200="","",MIN(1,J200+1.96*O200/100))</f>
        <v>0.424853196786392</v>
      </c>
      <c r="R200" s="32" t="str">
        <f aca="false">IF(L200="","",IF(ABS(L200)&lt;=O200,"Yes","No"))</f>
        <v>Yes</v>
      </c>
      <c r="S200" s="32" t="str">
        <f aca="false">IF(L200="","",IF(ABS(L200)&lt;=1.96*O200,"Yes","No"))</f>
        <v>Yes</v>
      </c>
      <c r="T200" s="59" t="n">
        <f aca="false">IF(D200="","",ROUND(SQRT(((D200+G200)*O200/100)^2+(J200*(D200+G200)*0.13015)^2),0))</f>
        <v>29</v>
      </c>
      <c r="U200" s="32"/>
    </row>
    <row r="201" customFormat="false" ht="15" hidden="false" customHeight="false" outlineLevel="0" collapsed="false">
      <c r="A201" s="32" t="s">
        <v>230</v>
      </c>
      <c r="B201" s="32" t="s">
        <v>397</v>
      </c>
      <c r="C201" s="32" t="s">
        <v>397</v>
      </c>
      <c r="D201" s="59" t="n">
        <v>892</v>
      </c>
      <c r="E201" s="59" t="n">
        <v>822</v>
      </c>
      <c r="F201" s="68" t="n">
        <f aca="false">IF(E201="","",D201-E201)</f>
        <v>70</v>
      </c>
      <c r="G201" s="59" t="n">
        <v>1600</v>
      </c>
      <c r="H201" s="59" t="n">
        <v>1519</v>
      </c>
      <c r="I201" s="68" t="n">
        <f aca="false">IF(H201="","",G201-H201)</f>
        <v>81</v>
      </c>
      <c r="J201" s="40" t="n">
        <f aca="false">IF(OR(D201="",D201+G201=0),"",D201/(D201+G201))</f>
        <v>0.357945425361156</v>
      </c>
      <c r="K201" s="40" t="n">
        <f aca="false">IF(E201="","",E201/(E201+H201))</f>
        <v>0.351131994873986</v>
      </c>
      <c r="L201" s="69" t="n">
        <f aca="false">IF(OR(K201="",J201=""),"",(J201-K201)*100)</f>
        <v>0.68134304871702</v>
      </c>
      <c r="M201" s="36" t="n">
        <v>1.85843057324553</v>
      </c>
      <c r="N201" s="36" t="n">
        <v>1.05317139657435</v>
      </c>
      <c r="O201" s="36" t="n">
        <f aca="false">SQRT(M201^2+N201^2)</f>
        <v>2.13610256919842</v>
      </c>
      <c r="P201" s="40" t="n">
        <f aca="false">IF(J201="","",MAX(0,J201-1.96*O201/100))</f>
        <v>0.316077815004867</v>
      </c>
      <c r="Q201" s="40" t="n">
        <f aca="false">IF(J201="","",MIN(1,J201+1.96*O201/100))</f>
        <v>0.399813035717445</v>
      </c>
      <c r="R201" s="32" t="str">
        <f aca="false">IF(L201="","",IF(ABS(L201)&lt;=O201,"Yes","No"))</f>
        <v>Yes</v>
      </c>
      <c r="S201" s="32" t="str">
        <f aca="false">IF(L201="","",IF(ABS(L201)&lt;=1.96*O201,"Yes","No"))</f>
        <v>Yes</v>
      </c>
      <c r="T201" s="59" t="n">
        <f aca="false">IF(D201="","",ROUND(SQRT(((D201+G201)*O201/100)^2+(J201*(D201+G201)*0.07132)^2),0))</f>
        <v>83</v>
      </c>
      <c r="U201" s="32"/>
    </row>
    <row r="202" customFormat="false" ht="15" hidden="false" customHeight="false" outlineLevel="0" collapsed="false">
      <c r="A202" s="32" t="s">
        <v>230</v>
      </c>
      <c r="B202" s="32" t="s">
        <v>398</v>
      </c>
      <c r="C202" s="32" t="s">
        <v>399</v>
      </c>
      <c r="D202" s="59" t="n">
        <v>592</v>
      </c>
      <c r="E202" s="59" t="n">
        <v>519</v>
      </c>
      <c r="F202" s="68" t="n">
        <f aca="false">IF(E202="","",D202-E202)</f>
        <v>73</v>
      </c>
      <c r="G202" s="59" t="n">
        <v>604</v>
      </c>
      <c r="H202" s="59" t="n">
        <v>590</v>
      </c>
      <c r="I202" s="68" t="n">
        <f aca="false">IF(H202="","",G202-H202)</f>
        <v>14</v>
      </c>
      <c r="J202" s="40" t="n">
        <f aca="false">IF(OR(D202="",D202+G202=0),"",D202/(D202+G202))</f>
        <v>0.494983277591973</v>
      </c>
      <c r="K202" s="40" t="n">
        <f aca="false">IF(E202="","",E202/(E202+H202))</f>
        <v>0.467989179440938</v>
      </c>
      <c r="L202" s="69" t="n">
        <f aca="false">IF(OR(K202="",J202=""),"",(J202-K202)*100)</f>
        <v>2.69940981510355</v>
      </c>
      <c r="M202" s="36" t="n">
        <v>1.85843057324553</v>
      </c>
      <c r="N202" s="36" t="n">
        <v>1.05317139657435</v>
      </c>
      <c r="O202" s="36" t="n">
        <f aca="false">SQRT(M202^2+N202^2)</f>
        <v>2.13610256919842</v>
      </c>
      <c r="P202" s="40" t="n">
        <f aca="false">IF(J202="","",MAX(0,J202-1.96*O202/100))</f>
        <v>0.453115667235684</v>
      </c>
      <c r="Q202" s="40" t="n">
        <f aca="false">IF(J202="","",MIN(1,J202+1.96*O202/100))</f>
        <v>0.536850887948262</v>
      </c>
      <c r="R202" s="32" t="str">
        <f aca="false">IF(L202="","",IF(ABS(L202)&lt;=O202,"Yes","No"))</f>
        <v>No</v>
      </c>
      <c r="S202" s="32" t="str">
        <f aca="false">IF(L202="","",IF(ABS(L202)&lt;=1.96*O202,"Yes","No"))</f>
        <v>Yes</v>
      </c>
      <c r="T202" s="59" t="n">
        <f aca="false">IF(D202="","",ROUND(SQRT(((D202+G202)*O202/100)^2+(J202*(D202+G202)*0.07132)^2),0))</f>
        <v>49</v>
      </c>
      <c r="U202" s="32"/>
    </row>
    <row r="203" customFormat="false" ht="15" hidden="false" customHeight="false" outlineLevel="0" collapsed="false">
      <c r="A203" s="32" t="s">
        <v>230</v>
      </c>
      <c r="B203" s="32" t="s">
        <v>398</v>
      </c>
      <c r="C203" s="32" t="s">
        <v>400</v>
      </c>
      <c r="D203" s="59" t="n">
        <v>524</v>
      </c>
      <c r="E203" s="59" t="n">
        <v>401</v>
      </c>
      <c r="F203" s="68" t="n">
        <f aca="false">IF(E203="","",D203-E203)</f>
        <v>123</v>
      </c>
      <c r="G203" s="59" t="n">
        <v>388</v>
      </c>
      <c r="H203" s="59" t="n">
        <v>384</v>
      </c>
      <c r="I203" s="68" t="n">
        <f aca="false">IF(H203="","",G203-H203)</f>
        <v>4</v>
      </c>
      <c r="J203" s="40" t="n">
        <f aca="false">IF(OR(D203="",D203+G203=0),"",D203/(D203+G203))</f>
        <v>0.574561403508772</v>
      </c>
      <c r="K203" s="40" t="n">
        <f aca="false">IF(E203="","",E203/(E203+H203))</f>
        <v>0.510828025477707</v>
      </c>
      <c r="L203" s="69" t="n">
        <f aca="false">IF(OR(K203="",J203=""),"",(J203-K203)*100)</f>
        <v>6.37333780310649</v>
      </c>
      <c r="M203" s="36" t="n">
        <v>1.85843057324553</v>
      </c>
      <c r="N203" s="36" t="n">
        <v>1.05317139657435</v>
      </c>
      <c r="O203" s="36" t="n">
        <f aca="false">SQRT(M203^2+N203^2)</f>
        <v>2.13610256919842</v>
      </c>
      <c r="P203" s="40" t="n">
        <f aca="false">IF(J203="","",MAX(0,J203-1.96*O203/100))</f>
        <v>0.532693793152483</v>
      </c>
      <c r="Q203" s="40" t="n">
        <f aca="false">IF(J203="","",MIN(1,J203+1.96*O203/100))</f>
        <v>0.616429013865061</v>
      </c>
      <c r="R203" s="32" t="str">
        <f aca="false">IF(L203="","",IF(ABS(L203)&lt;=O203,"Yes","No"))</f>
        <v>No</v>
      </c>
      <c r="S203" s="32" t="str">
        <f aca="false">IF(L203="","",IF(ABS(L203)&lt;=1.96*O203,"Yes","No"))</f>
        <v>No</v>
      </c>
      <c r="T203" s="59" t="n">
        <f aca="false">IF(D203="","",ROUND(SQRT(((D203+G203)*O203/100)^2+(J203*(D203+G203)*0.07132)^2),0))</f>
        <v>42</v>
      </c>
      <c r="U203" s="32"/>
    </row>
    <row r="204" customFormat="false" ht="15" hidden="false" customHeight="false" outlineLevel="0" collapsed="false">
      <c r="A204" s="32" t="s">
        <v>230</v>
      </c>
      <c r="B204" s="32" t="s">
        <v>398</v>
      </c>
      <c r="C204" s="32" t="s">
        <v>401</v>
      </c>
      <c r="D204" s="59" t="n">
        <v>531</v>
      </c>
      <c r="E204" s="59" t="n">
        <v>549</v>
      </c>
      <c r="F204" s="68" t="n">
        <f aca="false">IF(E204="","",D204-E204)</f>
        <v>-18</v>
      </c>
      <c r="G204" s="59" t="n">
        <v>347</v>
      </c>
      <c r="H204" s="59" t="n">
        <v>332</v>
      </c>
      <c r="I204" s="68" t="n">
        <f aca="false">IF(H204="","",G204-H204)</f>
        <v>15</v>
      </c>
      <c r="J204" s="40" t="n">
        <f aca="false">IF(OR(D204="",D204+G204=0),"",D204/(D204+G204))</f>
        <v>0.604783599088838</v>
      </c>
      <c r="K204" s="40" t="n">
        <f aca="false">IF(E204="","",E204/(E204+H204))</f>
        <v>0.623155505107832</v>
      </c>
      <c r="L204" s="69" t="n">
        <f aca="false">IF(OR(K204="",J204=""),"",(J204-K204)*100)</f>
        <v>-1.83719060189937</v>
      </c>
      <c r="M204" s="36" t="n">
        <v>1.85843057324553</v>
      </c>
      <c r="N204" s="36" t="n">
        <v>1.05317139657435</v>
      </c>
      <c r="O204" s="36" t="n">
        <f aca="false">SQRT(M204^2+N204^2)</f>
        <v>2.13610256919842</v>
      </c>
      <c r="P204" s="40" t="n">
        <f aca="false">IF(J204="","",MAX(0,J204-1.96*O204/100))</f>
        <v>0.562915988732549</v>
      </c>
      <c r="Q204" s="40" t="n">
        <f aca="false">IF(J204="","",MIN(1,J204+1.96*O204/100))</f>
        <v>0.646651209445127</v>
      </c>
      <c r="R204" s="32" t="str">
        <f aca="false">IF(L204="","",IF(ABS(L204)&lt;=O204,"Yes","No"))</f>
        <v>Yes</v>
      </c>
      <c r="S204" s="32" t="str">
        <f aca="false">IF(L204="","",IF(ABS(L204)&lt;=1.96*O204,"Yes","No"))</f>
        <v>Yes</v>
      </c>
      <c r="T204" s="59" t="n">
        <f aca="false">IF(D204="","",ROUND(SQRT(((D204+G204)*O204/100)^2+(J204*(D204+G204)*0.07132)^2),0))</f>
        <v>42</v>
      </c>
      <c r="U204" s="32"/>
    </row>
    <row r="205" customFormat="false" ht="15" hidden="false" customHeight="false" outlineLevel="0" collapsed="false">
      <c r="A205" s="32" t="s">
        <v>230</v>
      </c>
      <c r="B205" s="32" t="s">
        <v>398</v>
      </c>
      <c r="C205" s="32" t="s">
        <v>402</v>
      </c>
      <c r="D205" s="59" t="n">
        <v>609</v>
      </c>
      <c r="E205" s="59" t="n">
        <v>626</v>
      </c>
      <c r="F205" s="68" t="n">
        <f aca="false">IF(E205="","",D205-E205)</f>
        <v>-17</v>
      </c>
      <c r="G205" s="59" t="n">
        <v>343</v>
      </c>
      <c r="H205" s="59" t="n">
        <v>318</v>
      </c>
      <c r="I205" s="68" t="n">
        <f aca="false">IF(H205="","",G205-H205)</f>
        <v>25</v>
      </c>
      <c r="J205" s="40" t="n">
        <f aca="false">IF(OR(D205="",D205+G205=0),"",D205/(D205+G205))</f>
        <v>0.639705882352941</v>
      </c>
      <c r="K205" s="40" t="n">
        <f aca="false">IF(E205="","",E205/(E205+H205))</f>
        <v>0.663135593220339</v>
      </c>
      <c r="L205" s="69" t="n">
        <f aca="false">IF(OR(K205="",J205=""),"",(J205-K205)*100)</f>
        <v>-2.34297108673979</v>
      </c>
      <c r="M205" s="36" t="n">
        <v>1.85843057324553</v>
      </c>
      <c r="N205" s="36" t="n">
        <v>1.05317139657435</v>
      </c>
      <c r="O205" s="36" t="n">
        <f aca="false">SQRT(M205^2+N205^2)</f>
        <v>2.13610256919842</v>
      </c>
      <c r="P205" s="40" t="n">
        <f aca="false">IF(J205="","",MAX(0,J205-1.96*O205/100))</f>
        <v>0.597838271996652</v>
      </c>
      <c r="Q205" s="40" t="n">
        <f aca="false">IF(J205="","",MIN(1,J205+1.96*O205/100))</f>
        <v>0.68157349270923</v>
      </c>
      <c r="R205" s="32" t="str">
        <f aca="false">IF(L205="","",IF(ABS(L205)&lt;=O205,"Yes","No"))</f>
        <v>No</v>
      </c>
      <c r="S205" s="32" t="str">
        <f aca="false">IF(L205="","",IF(ABS(L205)&lt;=1.96*O205,"Yes","No"))</f>
        <v>Yes</v>
      </c>
      <c r="T205" s="59" t="n">
        <f aca="false">IF(D205="","",ROUND(SQRT(((D205+G205)*O205/100)^2+(J205*(D205+G205)*0.07132)^2),0))</f>
        <v>48</v>
      </c>
      <c r="U205" s="32"/>
    </row>
    <row r="206" customFormat="false" ht="15" hidden="false" customHeight="false" outlineLevel="0" collapsed="false">
      <c r="A206" s="32" t="s">
        <v>230</v>
      </c>
      <c r="B206" s="32" t="s">
        <v>398</v>
      </c>
      <c r="C206" s="32" t="s">
        <v>403</v>
      </c>
      <c r="D206" s="59" t="n">
        <v>242</v>
      </c>
      <c r="E206" s="59" t="n">
        <v>234</v>
      </c>
      <c r="F206" s="68" t="n">
        <f aca="false">IF(E206="","",D206-E206)</f>
        <v>8</v>
      </c>
      <c r="G206" s="59" t="n">
        <v>136</v>
      </c>
      <c r="H206" s="59" t="n">
        <v>159</v>
      </c>
      <c r="I206" s="68" t="n">
        <f aca="false">IF(H206="","",G206-H206)</f>
        <v>-23</v>
      </c>
      <c r="J206" s="40" t="n">
        <f aca="false">IF(OR(D206="",D206+G206=0),"",D206/(D206+G206))</f>
        <v>0.64021164021164</v>
      </c>
      <c r="K206" s="40" t="n">
        <f aca="false">IF(E206="","",E206/(E206+H206))</f>
        <v>0.595419847328244</v>
      </c>
      <c r="L206" s="69" t="n">
        <f aca="false">IF(OR(K206="",J206=""),"",(J206-K206)*100)</f>
        <v>4.4791792883396</v>
      </c>
      <c r="M206" s="36" t="n">
        <v>3.43103056950867</v>
      </c>
      <c r="N206" s="36" t="n">
        <v>1.05317139657435</v>
      </c>
      <c r="O206" s="36" t="n">
        <f aca="false">SQRT(M206^2+N206^2)</f>
        <v>3.58903061556534</v>
      </c>
      <c r="P206" s="40" t="n">
        <f aca="false">IF(J206="","",MAX(0,J206-1.96*O206/100))</f>
        <v>0.56986664014656</v>
      </c>
      <c r="Q206" s="40" t="n">
        <f aca="false">IF(J206="","",MIN(1,J206+1.96*O206/100))</f>
        <v>0.710556640276721</v>
      </c>
      <c r="R206" s="32" t="str">
        <f aca="false">IF(L206="","",IF(ABS(L206)&lt;=O206,"Yes","No"))</f>
        <v>No</v>
      </c>
      <c r="S206" s="32" t="str">
        <f aca="false">IF(L206="","",IF(ABS(L206)&lt;=1.96*O206,"Yes","No"))</f>
        <v>Yes</v>
      </c>
      <c r="T206" s="59" t="n">
        <f aca="false">IF(D206="","",ROUND(SQRT(((D206+G206)*O206/100)^2+(J206*(D206+G206)*0.13015)^2),0))</f>
        <v>34</v>
      </c>
      <c r="U206" s="32"/>
    </row>
    <row r="207" customFormat="false" ht="15" hidden="false" customHeight="false" outlineLevel="0" collapsed="false">
      <c r="A207" s="32" t="s">
        <v>230</v>
      </c>
      <c r="B207" s="32" t="s">
        <v>398</v>
      </c>
      <c r="C207" s="32" t="s">
        <v>404</v>
      </c>
      <c r="D207" s="59" t="n">
        <v>345</v>
      </c>
      <c r="E207" s="59" t="n">
        <v>359</v>
      </c>
      <c r="F207" s="68" t="n">
        <f aca="false">IF(E207="","",D207-E207)</f>
        <v>-14</v>
      </c>
      <c r="G207" s="59" t="n">
        <v>148</v>
      </c>
      <c r="H207" s="59" t="n">
        <v>144</v>
      </c>
      <c r="I207" s="68" t="n">
        <f aca="false">IF(H207="","",G207-H207)</f>
        <v>4</v>
      </c>
      <c r="J207" s="40" t="n">
        <f aca="false">IF(OR(D207="",D207+G207=0),"",D207/(D207+G207))</f>
        <v>0.699797160243408</v>
      </c>
      <c r="K207" s="40" t="n">
        <f aca="false">IF(E207="","",E207/(E207+H207))</f>
        <v>0.713717693836978</v>
      </c>
      <c r="L207" s="69" t="n">
        <f aca="false">IF(OR(K207="",J207=""),"",(J207-K207)*100)</f>
        <v>-1.39205335935705</v>
      </c>
      <c r="M207" s="36" t="n">
        <v>3.43103056950867</v>
      </c>
      <c r="N207" s="36" t="n">
        <v>1.05317139657435</v>
      </c>
      <c r="O207" s="36" t="n">
        <f aca="false">SQRT(M207^2+N207^2)</f>
        <v>3.58903061556534</v>
      </c>
      <c r="P207" s="40" t="n">
        <f aca="false">IF(J207="","",MAX(0,J207-1.96*O207/100))</f>
        <v>0.629452160178327</v>
      </c>
      <c r="Q207" s="40" t="n">
        <f aca="false">IF(J207="","",MIN(1,J207+1.96*O207/100))</f>
        <v>0.770142160308488</v>
      </c>
      <c r="R207" s="32" t="str">
        <f aca="false">IF(L207="","",IF(ABS(L207)&lt;=O207,"Yes","No"))</f>
        <v>Yes</v>
      </c>
      <c r="S207" s="32" t="str">
        <f aca="false">IF(L207="","",IF(ABS(L207)&lt;=1.96*O207,"Yes","No"))</f>
        <v>Yes</v>
      </c>
      <c r="T207" s="59" t="n">
        <f aca="false">IF(D207="","",ROUND(SQRT(((D207+G207)*O207/100)^2+(J207*(D207+G207)*0.13015)^2),0))</f>
        <v>48</v>
      </c>
      <c r="U207" s="32"/>
    </row>
    <row r="208" customFormat="false" ht="15" hidden="false" customHeight="false" outlineLevel="0" collapsed="false">
      <c r="A208" s="32" t="s">
        <v>230</v>
      </c>
      <c r="B208" s="32" t="s">
        <v>398</v>
      </c>
      <c r="C208" s="32" t="s">
        <v>405</v>
      </c>
      <c r="D208" s="59" t="n">
        <v>382</v>
      </c>
      <c r="E208" s="59" t="n">
        <v>362</v>
      </c>
      <c r="F208" s="68" t="n">
        <f aca="false">IF(E208="","",D208-E208)</f>
        <v>20</v>
      </c>
      <c r="G208" s="59" t="n">
        <v>262</v>
      </c>
      <c r="H208" s="59" t="n">
        <v>257</v>
      </c>
      <c r="I208" s="68" t="n">
        <f aca="false">IF(H208="","",G208-H208)</f>
        <v>5</v>
      </c>
      <c r="J208" s="40" t="n">
        <f aca="false">IF(OR(D208="",D208+G208=0),"",D208/(D208+G208))</f>
        <v>0.593167701863354</v>
      </c>
      <c r="K208" s="40" t="n">
        <f aca="false">IF(E208="","",E208/(E208+H208))</f>
        <v>0.584814216478191</v>
      </c>
      <c r="L208" s="69" t="n">
        <f aca="false">IF(OR(K208="",J208=""),"",(J208-K208)*100)</f>
        <v>0.835348538516334</v>
      </c>
      <c r="M208" s="36" t="n">
        <v>2.23025841536431</v>
      </c>
      <c r="N208" s="36" t="n">
        <v>1.05317139657435</v>
      </c>
      <c r="O208" s="36" t="n">
        <f aca="false">SQRT(M208^2+N208^2)</f>
        <v>2.4664189810058</v>
      </c>
      <c r="P208" s="40" t="n">
        <f aca="false">IF(J208="","",MAX(0,J208-1.96*O208/100))</f>
        <v>0.54482588983564</v>
      </c>
      <c r="Q208" s="40" t="n">
        <f aca="false">IF(J208="","",MIN(1,J208+1.96*O208/100))</f>
        <v>0.641509513891068</v>
      </c>
      <c r="R208" s="32" t="str">
        <f aca="false">IF(L208="","",IF(ABS(L208)&lt;=O208,"Yes","No"))</f>
        <v>Yes</v>
      </c>
      <c r="S208" s="32" t="str">
        <f aca="false">IF(L208="","",IF(ABS(L208)&lt;=1.96*O208,"Yes","No"))</f>
        <v>Yes</v>
      </c>
      <c r="T208" s="59" t="n">
        <f aca="false">IF(D208="","",ROUND(SQRT(((D208+G208)*O208/100)^2+(J208*(D208+G208)*0.08382)^2),0))</f>
        <v>36</v>
      </c>
      <c r="U208" s="32"/>
    </row>
    <row r="209" customFormat="false" ht="15" hidden="false" customHeight="false" outlineLevel="0" collapsed="false">
      <c r="A209" s="32" t="s">
        <v>230</v>
      </c>
      <c r="B209" s="32" t="s">
        <v>398</v>
      </c>
      <c r="C209" s="32" t="s">
        <v>406</v>
      </c>
      <c r="D209" s="59" t="n">
        <v>244</v>
      </c>
      <c r="E209" s="59" t="n">
        <v>222</v>
      </c>
      <c r="F209" s="68" t="n">
        <f aca="false">IF(E209="","",D209-E209)</f>
        <v>22</v>
      </c>
      <c r="G209" s="59" t="n">
        <v>168</v>
      </c>
      <c r="H209" s="59" t="n">
        <v>172</v>
      </c>
      <c r="I209" s="68" t="n">
        <f aca="false">IF(H209="","",G209-H209)</f>
        <v>-4</v>
      </c>
      <c r="J209" s="40" t="n">
        <f aca="false">IF(OR(D209="",D209+G209=0),"",D209/(D209+G209))</f>
        <v>0.592233009708738</v>
      </c>
      <c r="K209" s="40" t="n">
        <f aca="false">IF(E209="","",E209/(E209+H209))</f>
        <v>0.563451776649746</v>
      </c>
      <c r="L209" s="69" t="n">
        <f aca="false">IF(OR(K209="",J209=""),"",(J209-K209)*100)</f>
        <v>2.87812330589916</v>
      </c>
      <c r="M209" s="36" t="n">
        <v>3.43103056950867</v>
      </c>
      <c r="N209" s="36" t="n">
        <v>1.05317139657435</v>
      </c>
      <c r="O209" s="36" t="n">
        <f aca="false">SQRT(M209^2+N209^2)</f>
        <v>3.58903061556534</v>
      </c>
      <c r="P209" s="40" t="n">
        <f aca="false">IF(J209="","",MAX(0,J209-1.96*O209/100))</f>
        <v>0.521888009643657</v>
      </c>
      <c r="Q209" s="40" t="n">
        <f aca="false">IF(J209="","",MIN(1,J209+1.96*O209/100))</f>
        <v>0.662578009773819</v>
      </c>
      <c r="R209" s="32" t="str">
        <f aca="false">IF(L209="","",IF(ABS(L209)&lt;=O209,"Yes","No"))</f>
        <v>Yes</v>
      </c>
      <c r="S209" s="32" t="str">
        <f aca="false">IF(L209="","",IF(ABS(L209)&lt;=1.96*O209,"Yes","No"))</f>
        <v>Yes</v>
      </c>
      <c r="T209" s="59" t="n">
        <f aca="false">IF(D209="","",ROUND(SQRT(((D209+G209)*O209/100)^2+(J209*(D209+G209)*0.13015)^2),0))</f>
        <v>35</v>
      </c>
      <c r="U209" s="32"/>
    </row>
    <row r="210" customFormat="false" ht="15" hidden="false" customHeight="false" outlineLevel="0" collapsed="false">
      <c r="A210" s="32" t="s">
        <v>230</v>
      </c>
      <c r="B210" s="32" t="s">
        <v>398</v>
      </c>
      <c r="C210" s="32" t="s">
        <v>407</v>
      </c>
      <c r="D210" s="59" t="n">
        <v>381</v>
      </c>
      <c r="E210" s="59" t="n">
        <v>364</v>
      </c>
      <c r="F210" s="68" t="n">
        <f aca="false">IF(E210="","",D210-E210)</f>
        <v>17</v>
      </c>
      <c r="G210" s="59" t="n">
        <v>257</v>
      </c>
      <c r="H210" s="59" t="n">
        <v>269</v>
      </c>
      <c r="I210" s="68" t="n">
        <f aca="false">IF(H210="","",G210-H210)</f>
        <v>-12</v>
      </c>
      <c r="J210" s="40" t="n">
        <f aca="false">IF(OR(D210="",D210+G210=0),"",D210/(D210+G210))</f>
        <v>0.59717868338558</v>
      </c>
      <c r="K210" s="40" t="n">
        <f aca="false">IF(E210="","",E210/(E210+H210))</f>
        <v>0.575039494470774</v>
      </c>
      <c r="L210" s="69" t="n">
        <f aca="false">IF(OR(K210="",J210=""),"",(J210-K210)*100)</f>
        <v>2.21391889148058</v>
      </c>
      <c r="M210" s="36" t="n">
        <v>2.23025841536431</v>
      </c>
      <c r="N210" s="36" t="n">
        <v>1.05317139657435</v>
      </c>
      <c r="O210" s="36" t="n">
        <f aca="false">SQRT(M210^2+N210^2)</f>
        <v>2.4664189810058</v>
      </c>
      <c r="P210" s="40" t="n">
        <f aca="false">IF(J210="","",MAX(0,J210-1.96*O210/100))</f>
        <v>0.548836871357866</v>
      </c>
      <c r="Q210" s="40" t="n">
        <f aca="false">IF(J210="","",MIN(1,J210+1.96*O210/100))</f>
        <v>0.645520495413294</v>
      </c>
      <c r="R210" s="32" t="str">
        <f aca="false">IF(L210="","",IF(ABS(L210)&lt;=O210,"Yes","No"))</f>
        <v>Yes</v>
      </c>
      <c r="S210" s="32" t="str">
        <f aca="false">IF(L210="","",IF(ABS(L210)&lt;=1.96*O210,"Yes","No"))</f>
        <v>Yes</v>
      </c>
      <c r="T210" s="59" t="n">
        <f aca="false">IF(D210="","",ROUND(SQRT(((D210+G210)*O210/100)^2+(J210*(D210+G210)*0.08382)^2),0))</f>
        <v>36</v>
      </c>
      <c r="U210" s="32"/>
    </row>
    <row r="211" customFormat="false" ht="15" hidden="false" customHeight="false" outlineLevel="0" collapsed="false">
      <c r="A211" s="32" t="s">
        <v>230</v>
      </c>
      <c r="B211" s="32" t="s">
        <v>398</v>
      </c>
      <c r="C211" s="32" t="s">
        <v>408</v>
      </c>
      <c r="D211" s="59" t="n">
        <v>634</v>
      </c>
      <c r="E211" s="59" t="n">
        <v>605</v>
      </c>
      <c r="F211" s="68" t="n">
        <f aca="false">IF(E211="","",D211-E211)</f>
        <v>29</v>
      </c>
      <c r="G211" s="59" t="n">
        <v>673</v>
      </c>
      <c r="H211" s="59" t="n">
        <v>619</v>
      </c>
      <c r="I211" s="68" t="n">
        <f aca="false">IF(H211="","",G211-H211)</f>
        <v>54</v>
      </c>
      <c r="J211" s="40" t="n">
        <f aca="false">IF(OR(D211="",D211+G211=0),"",D211/(D211+G211))</f>
        <v>0.485080336648814</v>
      </c>
      <c r="K211" s="40" t="n">
        <f aca="false">IF(E211="","",E211/(E211+H211))</f>
        <v>0.494281045751634</v>
      </c>
      <c r="L211" s="69" t="n">
        <f aca="false">IF(OR(K211="",J211=""),"",(J211-K211)*100)</f>
        <v>-0.920070910281995</v>
      </c>
      <c r="M211" s="36" t="n">
        <v>1.85843057324553</v>
      </c>
      <c r="N211" s="36" t="n">
        <v>1.05317139657435</v>
      </c>
      <c r="O211" s="36" t="n">
        <f aca="false">SQRT(M211^2+N211^2)</f>
        <v>2.13610256919842</v>
      </c>
      <c r="P211" s="40" t="n">
        <f aca="false">IF(J211="","",MAX(0,J211-1.96*O211/100))</f>
        <v>0.443212726292525</v>
      </c>
      <c r="Q211" s="40" t="n">
        <f aca="false">IF(J211="","",MIN(1,J211+1.96*O211/100))</f>
        <v>0.526947947005103</v>
      </c>
      <c r="R211" s="32" t="str">
        <f aca="false">IF(L211="","",IF(ABS(L211)&lt;=O211,"Yes","No"))</f>
        <v>Yes</v>
      </c>
      <c r="S211" s="32" t="str">
        <f aca="false">IF(L211="","",IF(ABS(L211)&lt;=1.96*O211,"Yes","No"))</f>
        <v>Yes</v>
      </c>
      <c r="T211" s="59" t="n">
        <f aca="false">IF(D211="","",ROUND(SQRT(((D211+G211)*O211/100)^2+(J211*(D211+G211)*0.07132)^2),0))</f>
        <v>53</v>
      </c>
      <c r="U211" s="32"/>
    </row>
    <row r="212" customFormat="false" ht="15" hidden="false" customHeight="false" outlineLevel="0" collapsed="false">
      <c r="A212" s="32" t="s">
        <v>230</v>
      </c>
      <c r="B212" s="32" t="s">
        <v>398</v>
      </c>
      <c r="C212" s="32" t="s">
        <v>409</v>
      </c>
      <c r="D212" s="59" t="n">
        <v>570</v>
      </c>
      <c r="E212" s="59" t="n">
        <v>491</v>
      </c>
      <c r="F212" s="68" t="n">
        <f aca="false">IF(E212="","",D212-E212)</f>
        <v>79</v>
      </c>
      <c r="G212" s="59" t="n">
        <v>489</v>
      </c>
      <c r="H212" s="59" t="n">
        <v>458</v>
      </c>
      <c r="I212" s="68" t="n">
        <f aca="false">IF(H212="","",G212-H212)</f>
        <v>31</v>
      </c>
      <c r="J212" s="40" t="n">
        <f aca="false">IF(OR(D212="",D212+G212=0),"",D212/(D212+G212))</f>
        <v>0.538243626062323</v>
      </c>
      <c r="K212" s="40" t="n">
        <f aca="false">IF(E212="","",E212/(E212+H212))</f>
        <v>0.517386722866175</v>
      </c>
      <c r="L212" s="69" t="n">
        <f aca="false">IF(OR(K212="",J212=""),"",(J212-K212)*100)</f>
        <v>2.0856903196148</v>
      </c>
      <c r="M212" s="36" t="n">
        <v>1.85843057324553</v>
      </c>
      <c r="N212" s="36" t="n">
        <v>1.05317139657435</v>
      </c>
      <c r="O212" s="36" t="n">
        <f aca="false">SQRT(M212^2+N212^2)</f>
        <v>2.13610256919842</v>
      </c>
      <c r="P212" s="40" t="n">
        <f aca="false">IF(J212="","",MAX(0,J212-1.96*O212/100))</f>
        <v>0.496376015706034</v>
      </c>
      <c r="Q212" s="40" t="n">
        <f aca="false">IF(J212="","",MIN(1,J212+1.96*O212/100))</f>
        <v>0.580111236418612</v>
      </c>
      <c r="R212" s="32" t="str">
        <f aca="false">IF(L212="","",IF(ABS(L212)&lt;=O212,"Yes","No"))</f>
        <v>Yes</v>
      </c>
      <c r="S212" s="32" t="str">
        <f aca="false">IF(L212="","",IF(ABS(L212)&lt;=1.96*O212,"Yes","No"))</f>
        <v>Yes</v>
      </c>
      <c r="T212" s="59" t="n">
        <f aca="false">IF(D212="","",ROUND(SQRT(((D212+G212)*O212/100)^2+(J212*(D212+G212)*0.07132)^2),0))</f>
        <v>47</v>
      </c>
      <c r="U212" s="32"/>
    </row>
    <row r="213" customFormat="false" ht="15" hidden="false" customHeight="false" outlineLevel="0" collapsed="false">
      <c r="A213" s="32" t="s">
        <v>230</v>
      </c>
      <c r="B213" s="32" t="s">
        <v>398</v>
      </c>
      <c r="C213" s="32" t="s">
        <v>410</v>
      </c>
      <c r="D213" s="59" t="n">
        <v>438</v>
      </c>
      <c r="E213" s="59" t="n">
        <v>463</v>
      </c>
      <c r="F213" s="68" t="n">
        <f aca="false">IF(E213="","",D213-E213)</f>
        <v>-25</v>
      </c>
      <c r="G213" s="59" t="n">
        <v>356</v>
      </c>
      <c r="H213" s="59" t="n">
        <v>368</v>
      </c>
      <c r="I213" s="68" t="n">
        <f aca="false">IF(H213="","",G213-H213)</f>
        <v>-12</v>
      </c>
      <c r="J213" s="40" t="n">
        <f aca="false">IF(OR(D213="",D213+G213=0),"",D213/(D213+G213))</f>
        <v>0.551637279596977</v>
      </c>
      <c r="K213" s="40" t="n">
        <f aca="false">IF(E213="","",E213/(E213+H213))</f>
        <v>0.557160048134777</v>
      </c>
      <c r="L213" s="69" t="n">
        <f aca="false">IF(OR(K213="",J213=""),"",(J213-K213)*100)</f>
        <v>-0.552276853780009</v>
      </c>
      <c r="M213" s="36" t="n">
        <v>2.23025841536431</v>
      </c>
      <c r="N213" s="36" t="n">
        <v>1.05317139657435</v>
      </c>
      <c r="O213" s="36" t="n">
        <f aca="false">SQRT(M213^2+N213^2)</f>
        <v>2.4664189810058</v>
      </c>
      <c r="P213" s="40" t="n">
        <f aca="false">IF(J213="","",MAX(0,J213-1.96*O213/100))</f>
        <v>0.503295467569264</v>
      </c>
      <c r="Q213" s="40" t="n">
        <f aca="false">IF(J213="","",MIN(1,J213+1.96*O213/100))</f>
        <v>0.599979091624691</v>
      </c>
      <c r="R213" s="32" t="str">
        <f aca="false">IF(L213="","",IF(ABS(L213)&lt;=O213,"Yes","No"))</f>
        <v>Yes</v>
      </c>
      <c r="S213" s="32" t="str">
        <f aca="false">IF(L213="","",IF(ABS(L213)&lt;=1.96*O213,"Yes","No"))</f>
        <v>Yes</v>
      </c>
      <c r="T213" s="59" t="n">
        <f aca="false">IF(D213="","",ROUND(SQRT(((D213+G213)*O213/100)^2+(J213*(D213+G213)*0.08382)^2),0))</f>
        <v>42</v>
      </c>
      <c r="U213" s="32"/>
    </row>
    <row r="214" customFormat="false" ht="15" hidden="false" customHeight="false" outlineLevel="0" collapsed="false">
      <c r="A214" s="32" t="s">
        <v>411</v>
      </c>
      <c r="B214" s="32" t="s">
        <v>412</v>
      </c>
      <c r="C214" s="32" t="s">
        <v>413</v>
      </c>
      <c r="D214" s="59" t="n">
        <v>456</v>
      </c>
      <c r="E214" s="59" t="n">
        <v>330</v>
      </c>
      <c r="F214" s="68" t="n">
        <f aca="false">IF(E214="","",D214-E214)</f>
        <v>126</v>
      </c>
      <c r="G214" s="59" t="n">
        <v>632</v>
      </c>
      <c r="H214" s="59" t="n">
        <v>632</v>
      </c>
      <c r="I214" s="68" t="n">
        <f aca="false">IF(H214="","",G214-H214)</f>
        <v>0</v>
      </c>
      <c r="J214" s="40" t="n">
        <f aca="false">IF(OR(D214="",D214+G214=0),"",D214/(D214+G214))</f>
        <v>0.419117647058824</v>
      </c>
      <c r="K214" s="40" t="n">
        <f aca="false">IF(E214="","",E214/(E214+H214))</f>
        <v>0.343035343035343</v>
      </c>
      <c r="L214" s="69" t="n">
        <f aca="false">IF(OR(K214="",J214=""),"",(J214-K214)*100)</f>
        <v>7.60823040234805</v>
      </c>
      <c r="M214" s="36" t="n">
        <v>1.85843057324553</v>
      </c>
      <c r="N214" s="36" t="n">
        <v>1.05317139657435</v>
      </c>
      <c r="O214" s="36" t="n">
        <f aca="false">SQRT(M214^2+N214^2)</f>
        <v>2.13610256919842</v>
      </c>
      <c r="P214" s="40" t="n">
        <f aca="false">IF(J214="","",MAX(0,J214-1.96*O214/100))</f>
        <v>0.377250036702535</v>
      </c>
      <c r="Q214" s="40" t="n">
        <f aca="false">IF(J214="","",MIN(1,J214+1.96*O214/100))</f>
        <v>0.460985257415113</v>
      </c>
      <c r="R214" s="32" t="str">
        <f aca="false">IF(L214="","",IF(ABS(L214)&lt;=O214,"Yes","No"))</f>
        <v>No</v>
      </c>
      <c r="S214" s="32" t="str">
        <f aca="false">IF(L214="","",IF(ABS(L214)&lt;=1.96*O214,"Yes","No"))</f>
        <v>No</v>
      </c>
      <c r="T214" s="59" t="n">
        <f aca="false">IF(D214="","",ROUND(SQRT(((D214+G214)*O214/100)^2+(J214*(D214+G214)*0.07132)^2),0))</f>
        <v>40</v>
      </c>
      <c r="U214" s="32"/>
    </row>
    <row r="215" customFormat="false" ht="15" hidden="false" customHeight="false" outlineLevel="0" collapsed="false">
      <c r="A215" s="32" t="s">
        <v>411</v>
      </c>
      <c r="B215" s="32" t="s">
        <v>414</v>
      </c>
      <c r="C215" s="32" t="s">
        <v>415</v>
      </c>
      <c r="D215" s="59" t="n">
        <v>1154</v>
      </c>
      <c r="E215" s="59" t="n">
        <v>1009</v>
      </c>
      <c r="F215" s="68" t="n">
        <f aca="false">IF(E215="","",D215-E215)</f>
        <v>145</v>
      </c>
      <c r="G215" s="59" t="n">
        <v>1519</v>
      </c>
      <c r="H215" s="59" t="n">
        <v>1471</v>
      </c>
      <c r="I215" s="68" t="n">
        <f aca="false">IF(H215="","",G215-H215)</f>
        <v>48</v>
      </c>
      <c r="J215" s="40" t="n">
        <f aca="false">IF(OR(D215="",D215+G215=0),"",D215/(D215+G215))</f>
        <v>0.431724653946876</v>
      </c>
      <c r="K215" s="40" t="n">
        <f aca="false">IF(E215="","",E215/(E215+H215))</f>
        <v>0.406854838709677</v>
      </c>
      <c r="L215" s="69" t="n">
        <f aca="false">IF(OR(K215="",J215=""),"",(J215-K215)*100)</f>
        <v>2.48698152371987</v>
      </c>
      <c r="M215" s="36" t="n">
        <v>1.85843057324553</v>
      </c>
      <c r="N215" s="36" t="n">
        <v>1.05317139657435</v>
      </c>
      <c r="O215" s="36" t="n">
        <f aca="false">SQRT(M215^2+N215^2)</f>
        <v>2.13610256919842</v>
      </c>
      <c r="P215" s="40" t="n">
        <f aca="false">IF(J215="","",MAX(0,J215-1.96*O215/100))</f>
        <v>0.389857043590587</v>
      </c>
      <c r="Q215" s="40" t="n">
        <f aca="false">IF(J215="","",MIN(1,J215+1.96*O215/100))</f>
        <v>0.473592264303165</v>
      </c>
      <c r="R215" s="32" t="str">
        <f aca="false">IF(L215="","",IF(ABS(L215)&lt;=O215,"Yes","No"))</f>
        <v>No</v>
      </c>
      <c r="S215" s="32" t="str">
        <f aca="false">IF(L215="","",IF(ABS(L215)&lt;=1.96*O215,"Yes","No"))</f>
        <v>Yes</v>
      </c>
      <c r="T215" s="59" t="n">
        <f aca="false">IF(D215="","",ROUND(SQRT(((D215+G215)*O215/100)^2+(J215*(D215+G215)*0.07132)^2),0))</f>
        <v>100</v>
      </c>
      <c r="U215" s="32" t="s">
        <v>788</v>
      </c>
    </row>
    <row r="216" customFormat="false" ht="15" hidden="false" customHeight="false" outlineLevel="0" collapsed="false">
      <c r="A216" s="32" t="s">
        <v>411</v>
      </c>
      <c r="B216" s="32" t="s">
        <v>416</v>
      </c>
      <c r="C216" s="32" t="s">
        <v>417</v>
      </c>
      <c r="D216" s="59" t="n">
        <v>509</v>
      </c>
      <c r="E216" s="59" t="n">
        <v>369</v>
      </c>
      <c r="F216" s="68" t="n">
        <f aca="false">IF(E216="","",D216-E216)</f>
        <v>140</v>
      </c>
      <c r="G216" s="59" t="n">
        <v>600</v>
      </c>
      <c r="H216" s="59" t="n">
        <v>519</v>
      </c>
      <c r="I216" s="68" t="n">
        <f aca="false">IF(H216="","",G216-H216)</f>
        <v>81</v>
      </c>
      <c r="J216" s="40" t="n">
        <f aca="false">IF(OR(D216="",D216+G216=0),"",D216/(D216+G216))</f>
        <v>0.458972046889089</v>
      </c>
      <c r="K216" s="40" t="n">
        <f aca="false">IF(E216="","",E216/(E216+H216))</f>
        <v>0.415540540540541</v>
      </c>
      <c r="L216" s="69" t="n">
        <f aca="false">IF(OR(K216="",J216=""),"",(J216-K216)*100)</f>
        <v>4.34315063485488</v>
      </c>
      <c r="M216" s="36" t="n">
        <v>1.85843057324553</v>
      </c>
      <c r="N216" s="36" t="n">
        <v>1.05317139657435</v>
      </c>
      <c r="O216" s="36" t="n">
        <f aca="false">SQRT(M216^2+N216^2)</f>
        <v>2.13610256919842</v>
      </c>
      <c r="P216" s="40" t="n">
        <f aca="false">IF(J216="","",MAX(0,J216-1.96*O216/100))</f>
        <v>0.4171044365328</v>
      </c>
      <c r="Q216" s="40" t="n">
        <f aca="false">IF(J216="","",MIN(1,J216+1.96*O216/100))</f>
        <v>0.500839657245378</v>
      </c>
      <c r="R216" s="32" t="str">
        <f aca="false">IF(L216="","",IF(ABS(L216)&lt;=O216,"Yes","No"))</f>
        <v>No</v>
      </c>
      <c r="S216" s="32" t="str">
        <f aca="false">IF(L216="","",IF(ABS(L216)&lt;=1.96*O216,"Yes","No"))</f>
        <v>No</v>
      </c>
      <c r="T216" s="59" t="n">
        <f aca="false">IF(D216="","",ROUND(SQRT(((D216+G216)*O216/100)^2+(J216*(D216+G216)*0.07132)^2),0))</f>
        <v>43</v>
      </c>
      <c r="U216" s="32" t="s">
        <v>789</v>
      </c>
    </row>
    <row r="217" customFormat="false" ht="15" hidden="false" customHeight="false" outlineLevel="0" collapsed="false">
      <c r="A217" s="32" t="s">
        <v>418</v>
      </c>
      <c r="B217" s="32" t="s">
        <v>419</v>
      </c>
      <c r="C217" s="32" t="s">
        <v>420</v>
      </c>
      <c r="D217" s="59" t="n">
        <v>1146</v>
      </c>
      <c r="E217" s="59"/>
      <c r="F217" s="68" t="str">
        <f aca="false">IF(E217="","",D217-E217)</f>
        <v/>
      </c>
      <c r="G217" s="59" t="n">
        <v>1338</v>
      </c>
      <c r="H217" s="59"/>
      <c r="I217" s="68" t="str">
        <f aca="false">IF(H217="","",G217-H217)</f>
        <v/>
      </c>
      <c r="J217" s="40" t="n">
        <f aca="false">IF(OR(D217="",D217+G217=0),"",D217/(D217+G217))</f>
        <v>0.461352657004831</v>
      </c>
      <c r="K217" s="40" t="str">
        <f aca="false">IF(E217="","",E217/(E217+H217))</f>
        <v/>
      </c>
      <c r="L217" s="69" t="str">
        <f aca="false">IF(OR(K217="",J217=""),"",(J217-K217)*100)</f>
        <v/>
      </c>
      <c r="M217" s="36" t="n">
        <v>1.85843057324553</v>
      </c>
      <c r="N217" s="36" t="n">
        <v>1.05317139657435</v>
      </c>
      <c r="O217" s="36" t="n">
        <f aca="false">SQRT(M217^2+N217^2)</f>
        <v>2.13610256919842</v>
      </c>
      <c r="P217" s="40" t="n">
        <f aca="false">IF(J217="","",MAX(0,J217-1.96*O217/100))</f>
        <v>0.419485046648542</v>
      </c>
      <c r="Q217" s="40" t="n">
        <f aca="false">IF(J217="","",MIN(1,J217+1.96*O217/100))</f>
        <v>0.50322026736112</v>
      </c>
      <c r="R217" s="32" t="str">
        <f aca="false">IF(L217="","",IF(ABS(L217)&lt;=O217,"Yes","No"))</f>
        <v/>
      </c>
      <c r="S217" s="32" t="str">
        <f aca="false">IF(L217="","",IF(ABS(L217)&lt;=1.96*O217,"Yes","No"))</f>
        <v/>
      </c>
      <c r="T217" s="59" t="n">
        <f aca="false">IF(D217="","",ROUND(SQRT(((D217+G217)*O217/100)^2+(J217*(D217+G217)*0.07132)^2),0))</f>
        <v>97</v>
      </c>
      <c r="U217" s="32" t="s">
        <v>803</v>
      </c>
    </row>
    <row r="218" customFormat="false" ht="15" hidden="false" customHeight="false" outlineLevel="0" collapsed="false">
      <c r="A218" s="32" t="s">
        <v>418</v>
      </c>
      <c r="B218" s="32" t="s">
        <v>419</v>
      </c>
      <c r="C218" s="32" t="s">
        <v>421</v>
      </c>
      <c r="D218" s="59" t="n">
        <v>553</v>
      </c>
      <c r="E218" s="59"/>
      <c r="F218" s="68" t="str">
        <f aca="false">IF(E218="","",D218-E218)</f>
        <v/>
      </c>
      <c r="G218" s="59" t="n">
        <v>560</v>
      </c>
      <c r="H218" s="59"/>
      <c r="I218" s="68" t="str">
        <f aca="false">IF(H218="","",G218-H218)</f>
        <v/>
      </c>
      <c r="J218" s="40" t="n">
        <f aca="false">IF(OR(D218="",D218+G218=0),"",D218/(D218+G218))</f>
        <v>0.49685534591195</v>
      </c>
      <c r="K218" s="40" t="str">
        <f aca="false">IF(E218="","",E218/(E218+H218))</f>
        <v/>
      </c>
      <c r="L218" s="69" t="str">
        <f aca="false">IF(OR(K218="",J218=""),"",(J218-K218)*100)</f>
        <v/>
      </c>
      <c r="M218" s="36" t="n">
        <v>1.85843057324553</v>
      </c>
      <c r="N218" s="36" t="n">
        <v>1.05317139657435</v>
      </c>
      <c r="O218" s="36" t="n">
        <f aca="false">SQRT(M218^2+N218^2)</f>
        <v>2.13610256919842</v>
      </c>
      <c r="P218" s="40" t="n">
        <f aca="false">IF(J218="","",MAX(0,J218-1.96*O218/100))</f>
        <v>0.454987735555661</v>
      </c>
      <c r="Q218" s="40" t="n">
        <f aca="false">IF(J218="","",MIN(1,J218+1.96*O218/100))</f>
        <v>0.538722956268239</v>
      </c>
      <c r="R218" s="32" t="str">
        <f aca="false">IF(L218="","",IF(ABS(L218)&lt;=O218,"Yes","No"))</f>
        <v/>
      </c>
      <c r="S218" s="32" t="str">
        <f aca="false">IF(L218="","",IF(ABS(L218)&lt;=1.96*O218,"Yes","No"))</f>
        <v/>
      </c>
      <c r="T218" s="59" t="n">
        <f aca="false">IF(D218="","",ROUND(SQRT(((D218+G218)*O218/100)^2+(J218*(D218+G218)*0.07132)^2),0))</f>
        <v>46</v>
      </c>
      <c r="U218" s="32" t="s">
        <v>803</v>
      </c>
    </row>
    <row r="219" customFormat="false" ht="15" hidden="false" customHeight="false" outlineLevel="0" collapsed="false">
      <c r="A219" s="32" t="s">
        <v>418</v>
      </c>
      <c r="B219" s="32" t="s">
        <v>422</v>
      </c>
      <c r="C219" s="32" t="s">
        <v>423</v>
      </c>
      <c r="D219" s="59" t="n">
        <v>381</v>
      </c>
      <c r="E219" s="59"/>
      <c r="F219" s="68" t="str">
        <f aca="false">IF(E219="","",D219-E219)</f>
        <v/>
      </c>
      <c r="G219" s="59" t="n">
        <v>379</v>
      </c>
      <c r="H219" s="59"/>
      <c r="I219" s="68" t="str">
        <f aca="false">IF(H219="","",G219-H219)</f>
        <v/>
      </c>
      <c r="J219" s="40" t="n">
        <f aca="false">IF(OR(D219="",D219+G219=0),"",D219/(D219+G219))</f>
        <v>0.501315789473684</v>
      </c>
      <c r="K219" s="40" t="str">
        <f aca="false">IF(E219="","",E219/(E219+H219))</f>
        <v/>
      </c>
      <c r="L219" s="69" t="str">
        <f aca="false">IF(OR(K219="",J219=""),"",(J219-K219)*100)</f>
        <v/>
      </c>
      <c r="M219" s="36" t="n">
        <v>2.23025841536431</v>
      </c>
      <c r="N219" s="36" t="n">
        <v>1.05317139657435</v>
      </c>
      <c r="O219" s="36" t="n">
        <f aca="false">SQRT(M219^2+N219^2)</f>
        <v>2.4664189810058</v>
      </c>
      <c r="P219" s="40" t="n">
        <f aca="false">IF(J219="","",MAX(0,J219-1.96*O219/100))</f>
        <v>0.452973977445971</v>
      </c>
      <c r="Q219" s="40" t="n">
        <f aca="false">IF(J219="","",MIN(1,J219+1.96*O219/100))</f>
        <v>0.549657601501398</v>
      </c>
      <c r="R219" s="32" t="str">
        <f aca="false">IF(L219="","",IF(ABS(L219)&lt;=O219,"Yes","No"))</f>
        <v/>
      </c>
      <c r="S219" s="32" t="str">
        <f aca="false">IF(L219="","",IF(ABS(L219)&lt;=1.96*O219,"Yes","No"))</f>
        <v/>
      </c>
      <c r="T219" s="59" t="n">
        <f aca="false">IF(D219="","",ROUND(SQRT(((D219+G219)*O219/100)^2+(J219*(D219+G219)*0.08382)^2),0))</f>
        <v>37</v>
      </c>
      <c r="U219" s="32" t="s">
        <v>803</v>
      </c>
    </row>
    <row r="220" customFormat="false" ht="15" hidden="false" customHeight="false" outlineLevel="0" collapsed="false">
      <c r="A220" s="32" t="s">
        <v>418</v>
      </c>
      <c r="B220" s="32" t="s">
        <v>422</v>
      </c>
      <c r="C220" s="32" t="s">
        <v>424</v>
      </c>
      <c r="D220" s="59" t="n">
        <v>379</v>
      </c>
      <c r="E220" s="59"/>
      <c r="F220" s="68" t="str">
        <f aca="false">IF(E220="","",D220-E220)</f>
        <v/>
      </c>
      <c r="G220" s="59" t="n">
        <v>356</v>
      </c>
      <c r="H220" s="59"/>
      <c r="I220" s="68" t="str">
        <f aca="false">IF(H220="","",G220-H220)</f>
        <v/>
      </c>
      <c r="J220" s="40" t="n">
        <f aca="false">IF(OR(D220="",D220+G220=0),"",D220/(D220+G220))</f>
        <v>0.515646258503401</v>
      </c>
      <c r="K220" s="40" t="str">
        <f aca="false">IF(E220="","",E220/(E220+H220))</f>
        <v/>
      </c>
      <c r="L220" s="69" t="str">
        <f aca="false">IF(OR(K220="",J220=""),"",(J220-K220)*100)</f>
        <v/>
      </c>
      <c r="M220" s="36" t="n">
        <v>2.23025841536431</v>
      </c>
      <c r="N220" s="36" t="n">
        <v>1.05317139657435</v>
      </c>
      <c r="O220" s="36" t="n">
        <f aca="false">SQRT(M220^2+N220^2)</f>
        <v>2.4664189810058</v>
      </c>
      <c r="P220" s="40" t="n">
        <f aca="false">IF(J220="","",MAX(0,J220-1.96*O220/100))</f>
        <v>0.467304446475688</v>
      </c>
      <c r="Q220" s="40" t="n">
        <f aca="false">IF(J220="","",MIN(1,J220+1.96*O220/100))</f>
        <v>0.563988070531115</v>
      </c>
      <c r="R220" s="32" t="str">
        <f aca="false">IF(L220="","",IF(ABS(L220)&lt;=O220,"Yes","No"))</f>
        <v/>
      </c>
      <c r="S220" s="32" t="str">
        <f aca="false">IF(L220="","",IF(ABS(L220)&lt;=1.96*O220,"Yes","No"))</f>
        <v/>
      </c>
      <c r="T220" s="59" t="n">
        <f aca="false">IF(D220="","",ROUND(SQRT(((D220+G220)*O220/100)^2+(J220*(D220+G220)*0.08382)^2),0))</f>
        <v>37</v>
      </c>
      <c r="U220" s="32" t="s">
        <v>803</v>
      </c>
    </row>
    <row r="221" customFormat="false" ht="15" hidden="false" customHeight="false" outlineLevel="0" collapsed="false">
      <c r="A221" s="32" t="s">
        <v>418</v>
      </c>
      <c r="B221" s="32" t="s">
        <v>425</v>
      </c>
      <c r="C221" s="32" t="s">
        <v>426</v>
      </c>
      <c r="D221" s="59" t="n">
        <v>421</v>
      </c>
      <c r="E221" s="59" t="n">
        <v>368</v>
      </c>
      <c r="F221" s="68" t="n">
        <f aca="false">IF(E221="","",D221-E221)</f>
        <v>53</v>
      </c>
      <c r="G221" s="59" t="n">
        <v>426</v>
      </c>
      <c r="H221" s="59" t="n">
        <v>408</v>
      </c>
      <c r="I221" s="68" t="n">
        <f aca="false">IF(H221="","",G221-H221)</f>
        <v>18</v>
      </c>
      <c r="J221" s="40" t="n">
        <f aca="false">IF(OR(D221="",D221+G221=0),"",D221/(D221+G221))</f>
        <v>0.497048406139315</v>
      </c>
      <c r="K221" s="40" t="n">
        <f aca="false">IF(E221="","",E221/(E221+H221))</f>
        <v>0.474226804123711</v>
      </c>
      <c r="L221" s="69" t="n">
        <f aca="false">IF(OR(K221="",J221=""),"",(J221-K221)*100)</f>
        <v>2.28216020156039</v>
      </c>
      <c r="M221" s="36" t="n">
        <v>1.85843057324553</v>
      </c>
      <c r="N221" s="36" t="n">
        <v>1.05317139657435</v>
      </c>
      <c r="O221" s="36" t="n">
        <f aca="false">SQRT(M221^2+N221^2)</f>
        <v>2.13610256919842</v>
      </c>
      <c r="P221" s="40" t="n">
        <f aca="false">IF(J221="","",MAX(0,J221-1.96*O221/100))</f>
        <v>0.455180795783026</v>
      </c>
      <c r="Q221" s="40" t="n">
        <f aca="false">IF(J221="","",MIN(1,J221+1.96*O221/100))</f>
        <v>0.538916016495604</v>
      </c>
      <c r="R221" s="32" t="str">
        <f aca="false">IF(L221="","",IF(ABS(L221)&lt;=O221,"Yes","No"))</f>
        <v>No</v>
      </c>
      <c r="S221" s="32" t="str">
        <f aca="false">IF(L221="","",IF(ABS(L221)&lt;=1.96*O221,"Yes","No"))</f>
        <v>Yes</v>
      </c>
      <c r="T221" s="59" t="n">
        <f aca="false">IF(D221="","",ROUND(SQRT(((D221+G221)*O221/100)^2+(J221*(D221+G221)*0.07132)^2),0))</f>
        <v>35</v>
      </c>
      <c r="U221" s="32"/>
    </row>
    <row r="222" customFormat="false" ht="15" hidden="false" customHeight="false" outlineLevel="0" collapsed="false">
      <c r="A222" s="32" t="s">
        <v>418</v>
      </c>
      <c r="B222" s="32" t="s">
        <v>293</v>
      </c>
      <c r="C222" s="32" t="s">
        <v>427</v>
      </c>
      <c r="D222" s="59" t="n">
        <v>555</v>
      </c>
      <c r="E222" s="59" t="n">
        <v>541</v>
      </c>
      <c r="F222" s="68" t="n">
        <f aca="false">IF(E222="","",D222-E222)</f>
        <v>14</v>
      </c>
      <c r="G222" s="59" t="n">
        <v>364</v>
      </c>
      <c r="H222" s="59" t="n">
        <v>330</v>
      </c>
      <c r="I222" s="68" t="n">
        <f aca="false">IF(H222="","",G222-H222)</f>
        <v>34</v>
      </c>
      <c r="J222" s="40" t="n">
        <f aca="false">IF(OR(D222="",D222+G222=0),"",D222/(D222+G222))</f>
        <v>0.603917301414581</v>
      </c>
      <c r="K222" s="40" t="n">
        <f aca="false">IF(E222="","",E222/(E222+H222))</f>
        <v>0.621125143513203</v>
      </c>
      <c r="L222" s="69" t="n">
        <f aca="false">IF(OR(K222="",J222=""),"",(J222-K222)*100)</f>
        <v>-1.72078420986221</v>
      </c>
      <c r="M222" s="36" t="n">
        <v>1.85843057324553</v>
      </c>
      <c r="N222" s="36" t="n">
        <v>1.05317139657435</v>
      </c>
      <c r="O222" s="36" t="n">
        <f aca="false">SQRT(M222^2+N222^2)</f>
        <v>2.13610256919842</v>
      </c>
      <c r="P222" s="40" t="n">
        <f aca="false">IF(J222="","",MAX(0,J222-1.96*O222/100))</f>
        <v>0.562049691058292</v>
      </c>
      <c r="Q222" s="40" t="n">
        <f aca="false">IF(J222="","",MIN(1,J222+1.96*O222/100))</f>
        <v>0.64578491177087</v>
      </c>
      <c r="R222" s="32" t="str">
        <f aca="false">IF(L222="","",IF(ABS(L222)&lt;=O222,"Yes","No"))</f>
        <v>Yes</v>
      </c>
      <c r="S222" s="32" t="str">
        <f aca="false">IF(L222="","",IF(ABS(L222)&lt;=1.96*O222,"Yes","No"))</f>
        <v>Yes</v>
      </c>
      <c r="T222" s="59" t="n">
        <f aca="false">IF(D222="","",ROUND(SQRT(((D222+G222)*O222/100)^2+(J222*(D222+G222)*0.07132)^2),0))</f>
        <v>44</v>
      </c>
      <c r="U222" s="32"/>
    </row>
    <row r="223" customFormat="false" ht="15" hidden="false" customHeight="false" outlineLevel="0" collapsed="false">
      <c r="A223" s="32" t="s">
        <v>418</v>
      </c>
      <c r="B223" s="32" t="s">
        <v>293</v>
      </c>
      <c r="C223" s="32" t="s">
        <v>428</v>
      </c>
      <c r="D223" s="59" t="n">
        <v>774</v>
      </c>
      <c r="E223" s="59" t="n">
        <v>705</v>
      </c>
      <c r="F223" s="68" t="n">
        <f aca="false">IF(E223="","",D223-E223)</f>
        <v>69</v>
      </c>
      <c r="G223" s="59" t="n">
        <v>570</v>
      </c>
      <c r="H223" s="59" t="n">
        <v>516</v>
      </c>
      <c r="I223" s="68" t="n">
        <f aca="false">IF(H223="","",G223-H223)</f>
        <v>54</v>
      </c>
      <c r="J223" s="40" t="n">
        <f aca="false">IF(OR(D223="",D223+G223=0),"",D223/(D223+G223))</f>
        <v>0.575892857142857</v>
      </c>
      <c r="K223" s="40" t="n">
        <f aca="false">IF(E223="","",E223/(E223+H223))</f>
        <v>0.577395577395577</v>
      </c>
      <c r="L223" s="69" t="n">
        <f aca="false">IF(OR(K223="",J223=""),"",(J223-K223)*100)</f>
        <v>-0.150272025272025</v>
      </c>
      <c r="M223" s="36" t="n">
        <v>1.85843057324553</v>
      </c>
      <c r="N223" s="36" t="n">
        <v>1.05317139657435</v>
      </c>
      <c r="O223" s="36" t="n">
        <f aca="false">SQRT(M223^2+N223^2)</f>
        <v>2.13610256919842</v>
      </c>
      <c r="P223" s="40" t="n">
        <f aca="false">IF(J223="","",MAX(0,J223-1.96*O223/100))</f>
        <v>0.534025246786568</v>
      </c>
      <c r="Q223" s="40" t="n">
        <f aca="false">IF(J223="","",MIN(1,J223+1.96*O223/100))</f>
        <v>0.617760467499146</v>
      </c>
      <c r="R223" s="32" t="str">
        <f aca="false">IF(L223="","",IF(ABS(L223)&lt;=O223,"Yes","No"))</f>
        <v>Yes</v>
      </c>
      <c r="S223" s="32" t="str">
        <f aca="false">IF(L223="","",IF(ABS(L223)&lt;=1.96*O223,"Yes","No"))</f>
        <v>Yes</v>
      </c>
      <c r="T223" s="59" t="n">
        <f aca="false">IF(D223="","",ROUND(SQRT(((D223+G223)*O223/100)^2+(J223*(D223+G223)*0.07132)^2),0))</f>
        <v>62</v>
      </c>
      <c r="U223" s="32"/>
    </row>
    <row r="224" customFormat="false" ht="15" hidden="false" customHeight="false" outlineLevel="0" collapsed="false">
      <c r="A224" s="32" t="s">
        <v>418</v>
      </c>
      <c r="B224" s="32" t="s">
        <v>293</v>
      </c>
      <c r="C224" s="32" t="s">
        <v>429</v>
      </c>
      <c r="D224" s="59" t="n">
        <v>587</v>
      </c>
      <c r="E224" s="59" t="n">
        <v>586</v>
      </c>
      <c r="F224" s="68" t="n">
        <f aca="false">IF(E224="","",D224-E224)</f>
        <v>1</v>
      </c>
      <c r="G224" s="59" t="n">
        <v>340</v>
      </c>
      <c r="H224" s="59" t="n">
        <v>305</v>
      </c>
      <c r="I224" s="68" t="n">
        <f aca="false">IF(H224="","",G224-H224)</f>
        <v>35</v>
      </c>
      <c r="J224" s="40" t="n">
        <f aca="false">IF(OR(D224="",D224+G224=0),"",D224/(D224+G224))</f>
        <v>0.633225458468177</v>
      </c>
      <c r="K224" s="40" t="n">
        <f aca="false">IF(E224="","",E224/(E224+H224))</f>
        <v>0.657687991021324</v>
      </c>
      <c r="L224" s="69" t="n">
        <f aca="false">IF(OR(K224="",J224=""),"",(J224-K224)*100)</f>
        <v>-2.44625325531475</v>
      </c>
      <c r="M224" s="36" t="n">
        <v>1.85843057324553</v>
      </c>
      <c r="N224" s="36" t="n">
        <v>1.05317139657435</v>
      </c>
      <c r="O224" s="36" t="n">
        <f aca="false">SQRT(M224^2+N224^2)</f>
        <v>2.13610256919842</v>
      </c>
      <c r="P224" s="40" t="n">
        <f aca="false">IF(J224="","",MAX(0,J224-1.96*O224/100))</f>
        <v>0.591357848111888</v>
      </c>
      <c r="Q224" s="40" t="n">
        <f aca="false">IF(J224="","",MIN(1,J224+1.96*O224/100))</f>
        <v>0.675093068824466</v>
      </c>
      <c r="R224" s="32" t="str">
        <f aca="false">IF(L224="","",IF(ABS(L224)&lt;=O224,"Yes","No"))</f>
        <v>No</v>
      </c>
      <c r="S224" s="32" t="str">
        <f aca="false">IF(L224="","",IF(ABS(L224)&lt;=1.96*O224,"Yes","No"))</f>
        <v>Yes</v>
      </c>
      <c r="T224" s="59" t="n">
        <f aca="false">IF(D224="","",ROUND(SQRT(((D224+G224)*O224/100)^2+(J224*(D224+G224)*0.07132)^2),0))</f>
        <v>46</v>
      </c>
      <c r="U224" s="32"/>
    </row>
    <row r="225" customFormat="false" ht="15" hidden="false" customHeight="false" outlineLevel="0" collapsed="false">
      <c r="A225" s="32" t="s">
        <v>418</v>
      </c>
      <c r="B225" s="32" t="s">
        <v>293</v>
      </c>
      <c r="C225" s="32" t="s">
        <v>430</v>
      </c>
      <c r="D225" s="59" t="n">
        <v>467</v>
      </c>
      <c r="E225" s="59" t="n">
        <v>437</v>
      </c>
      <c r="F225" s="68" t="n">
        <f aca="false">IF(E225="","",D225-E225)</f>
        <v>30</v>
      </c>
      <c r="G225" s="59" t="n">
        <v>221</v>
      </c>
      <c r="H225" s="59" t="n">
        <v>203</v>
      </c>
      <c r="I225" s="68" t="n">
        <f aca="false">IF(H225="","",G225-H225)</f>
        <v>18</v>
      </c>
      <c r="J225" s="40" t="n">
        <f aca="false">IF(OR(D225="",D225+G225=0),"",D225/(D225+G225))</f>
        <v>0.678779069767442</v>
      </c>
      <c r="K225" s="40" t="n">
        <f aca="false">IF(E225="","",E225/(E225+H225))</f>
        <v>0.6828125</v>
      </c>
      <c r="L225" s="69" t="n">
        <f aca="false">IF(OR(K225="",J225=""),"",(J225-K225)*100)</f>
        <v>-0.40334302325582</v>
      </c>
      <c r="M225" s="36" t="n">
        <v>2.23025841536431</v>
      </c>
      <c r="N225" s="36" t="n">
        <v>1.05317139657435</v>
      </c>
      <c r="O225" s="36" t="n">
        <f aca="false">SQRT(M225^2+N225^2)</f>
        <v>2.4664189810058</v>
      </c>
      <c r="P225" s="40" t="n">
        <f aca="false">IF(J225="","",MAX(0,J225-1.96*O225/100))</f>
        <v>0.630437257739728</v>
      </c>
      <c r="Q225" s="40" t="n">
        <f aca="false">IF(J225="","",MIN(1,J225+1.96*O225/100))</f>
        <v>0.727120881795155</v>
      </c>
      <c r="R225" s="32" t="str">
        <f aca="false">IF(L225="","",IF(ABS(L225)&lt;=O225,"Yes","No"))</f>
        <v>Yes</v>
      </c>
      <c r="S225" s="32" t="str">
        <f aca="false">IF(L225="","",IF(ABS(L225)&lt;=1.96*O225,"Yes","No"))</f>
        <v>Yes</v>
      </c>
      <c r="T225" s="59" t="n">
        <f aca="false">IF(D225="","",ROUND(SQRT(((D225+G225)*O225/100)^2+(J225*(D225+G225)*0.08382)^2),0))</f>
        <v>43</v>
      </c>
      <c r="U225" s="32"/>
    </row>
    <row r="226" customFormat="false" ht="15" hidden="false" customHeight="false" outlineLevel="0" collapsed="false">
      <c r="A226" s="32" t="s">
        <v>418</v>
      </c>
      <c r="B226" s="32" t="s">
        <v>293</v>
      </c>
      <c r="C226" s="32" t="s">
        <v>431</v>
      </c>
      <c r="D226" s="59" t="n">
        <v>617</v>
      </c>
      <c r="E226" s="59" t="n">
        <v>564</v>
      </c>
      <c r="F226" s="68" t="n">
        <f aca="false">IF(E226="","",D226-E226)</f>
        <v>53</v>
      </c>
      <c r="G226" s="59" t="n">
        <v>321</v>
      </c>
      <c r="H226" s="59" t="n">
        <v>322</v>
      </c>
      <c r="I226" s="68" t="n">
        <f aca="false">IF(H226="","",G226-H226)</f>
        <v>-1</v>
      </c>
      <c r="J226" s="40" t="n">
        <f aca="false">IF(OR(D226="",D226+G226=0),"",D226/(D226+G226))</f>
        <v>0.657782515991471</v>
      </c>
      <c r="K226" s="40" t="n">
        <f aca="false">IF(E226="","",E226/(E226+H226))</f>
        <v>0.636568848758465</v>
      </c>
      <c r="L226" s="69" t="n">
        <f aca="false">IF(OR(K226="",J226=""),"",(J226-K226)*100)</f>
        <v>2.12136672330062</v>
      </c>
      <c r="M226" s="36" t="n">
        <v>1.85843057324553</v>
      </c>
      <c r="N226" s="36" t="n">
        <v>1.05317139657435</v>
      </c>
      <c r="O226" s="36" t="n">
        <f aca="false">SQRT(M226^2+N226^2)</f>
        <v>2.13610256919842</v>
      </c>
      <c r="P226" s="40" t="n">
        <f aca="false">IF(J226="","",MAX(0,J226-1.96*O226/100))</f>
        <v>0.615914905635182</v>
      </c>
      <c r="Q226" s="40" t="n">
        <f aca="false">IF(J226="","",MIN(1,J226+1.96*O226/100))</f>
        <v>0.69965012634776</v>
      </c>
      <c r="R226" s="32" t="str">
        <f aca="false">IF(L226="","",IF(ABS(L226)&lt;=O226,"Yes","No"))</f>
        <v>Yes</v>
      </c>
      <c r="S226" s="32" t="str">
        <f aca="false">IF(L226="","",IF(ABS(L226)&lt;=1.96*O226,"Yes","No"))</f>
        <v>Yes</v>
      </c>
      <c r="T226" s="59" t="n">
        <f aca="false">IF(D226="","",ROUND(SQRT(((D226+G226)*O226/100)^2+(J226*(D226+G226)*0.07132)^2),0))</f>
        <v>48</v>
      </c>
      <c r="U226" s="32"/>
    </row>
    <row r="227" customFormat="false" ht="15" hidden="false" customHeight="false" outlineLevel="0" collapsed="false">
      <c r="A227" s="32" t="s">
        <v>418</v>
      </c>
      <c r="B227" s="32" t="s">
        <v>293</v>
      </c>
      <c r="C227" s="32" t="s">
        <v>432</v>
      </c>
      <c r="D227" s="59" t="n">
        <v>695</v>
      </c>
      <c r="E227" s="59" t="n">
        <v>675</v>
      </c>
      <c r="F227" s="68" t="n">
        <f aca="false">IF(E227="","",D227-E227)</f>
        <v>20</v>
      </c>
      <c r="G227" s="59" t="n">
        <v>415</v>
      </c>
      <c r="H227" s="59" t="n">
        <v>378</v>
      </c>
      <c r="I227" s="68" t="n">
        <f aca="false">IF(H227="","",G227-H227)</f>
        <v>37</v>
      </c>
      <c r="J227" s="40" t="n">
        <f aca="false">IF(OR(D227="",D227+G227=0),"",D227/(D227+G227))</f>
        <v>0.626126126126126</v>
      </c>
      <c r="K227" s="40" t="n">
        <f aca="false">IF(E227="","",E227/(E227+H227))</f>
        <v>0.641025641025641</v>
      </c>
      <c r="L227" s="69" t="n">
        <f aca="false">IF(OR(K227="",J227=""),"",(J227-K227)*100)</f>
        <v>-1.48995148995149</v>
      </c>
      <c r="M227" s="36" t="n">
        <v>1.85843057324553</v>
      </c>
      <c r="N227" s="36" t="n">
        <v>1.05317139657435</v>
      </c>
      <c r="O227" s="36" t="n">
        <f aca="false">SQRT(M227^2+N227^2)</f>
        <v>2.13610256919842</v>
      </c>
      <c r="P227" s="40" t="n">
        <f aca="false">IF(J227="","",MAX(0,J227-1.96*O227/100))</f>
        <v>0.584258515769837</v>
      </c>
      <c r="Q227" s="40" t="n">
        <f aca="false">IF(J227="","",MIN(1,J227+1.96*O227/100))</f>
        <v>0.667993736482415</v>
      </c>
      <c r="R227" s="32" t="str">
        <f aca="false">IF(L227="","",IF(ABS(L227)&lt;=O227,"Yes","No"))</f>
        <v>Yes</v>
      </c>
      <c r="S227" s="32" t="str">
        <f aca="false">IF(L227="","",IF(ABS(L227)&lt;=1.96*O227,"Yes","No"))</f>
        <v>Yes</v>
      </c>
      <c r="T227" s="59" t="n">
        <f aca="false">IF(D227="","",ROUND(SQRT(((D227+G227)*O227/100)^2+(J227*(D227+G227)*0.07132)^2),0))</f>
        <v>55</v>
      </c>
      <c r="U227" s="32"/>
    </row>
    <row r="228" customFormat="false" ht="15" hidden="false" customHeight="false" outlineLevel="0" collapsed="false">
      <c r="A228" s="32" t="s">
        <v>418</v>
      </c>
      <c r="B228" s="32" t="s">
        <v>293</v>
      </c>
      <c r="C228" s="32" t="s">
        <v>433</v>
      </c>
      <c r="D228" s="59" t="n">
        <v>580</v>
      </c>
      <c r="E228" s="59" t="n">
        <v>530</v>
      </c>
      <c r="F228" s="68" t="n">
        <f aca="false">IF(E228="","",D228-E228)</f>
        <v>50</v>
      </c>
      <c r="G228" s="59" t="n">
        <v>416</v>
      </c>
      <c r="H228" s="59" t="n">
        <v>384</v>
      </c>
      <c r="I228" s="68" t="n">
        <f aca="false">IF(H228="","",G228-H228)</f>
        <v>32</v>
      </c>
      <c r="J228" s="40" t="n">
        <f aca="false">IF(OR(D228="",D228+G228=0),"",D228/(D228+G228))</f>
        <v>0.582329317269076</v>
      </c>
      <c r="K228" s="40" t="n">
        <f aca="false">IF(E228="","",E228/(E228+H228))</f>
        <v>0.579868708971554</v>
      </c>
      <c r="L228" s="69" t="n">
        <f aca="false">IF(OR(K228="",J228=""),"",(J228-K228)*100)</f>
        <v>0.24606082975227</v>
      </c>
      <c r="M228" s="36" t="n">
        <v>1.85843057324553</v>
      </c>
      <c r="N228" s="36" t="n">
        <v>1.05317139657435</v>
      </c>
      <c r="O228" s="36" t="n">
        <f aca="false">SQRT(M228^2+N228^2)</f>
        <v>2.13610256919842</v>
      </c>
      <c r="P228" s="40" t="n">
        <f aca="false">IF(J228="","",MAX(0,J228-1.96*O228/100))</f>
        <v>0.540461706912787</v>
      </c>
      <c r="Q228" s="40" t="n">
        <f aca="false">IF(J228="","",MIN(1,J228+1.96*O228/100))</f>
        <v>0.624196927625365</v>
      </c>
      <c r="R228" s="32" t="str">
        <f aca="false">IF(L228="","",IF(ABS(L228)&lt;=O228,"Yes","No"))</f>
        <v>Yes</v>
      </c>
      <c r="S228" s="32" t="str">
        <f aca="false">IF(L228="","",IF(ABS(L228)&lt;=1.96*O228,"Yes","No"))</f>
        <v>Yes</v>
      </c>
      <c r="T228" s="59" t="n">
        <f aca="false">IF(D228="","",ROUND(SQRT(((D228+G228)*O228/100)^2+(J228*(D228+G228)*0.07132)^2),0))</f>
        <v>47</v>
      </c>
      <c r="U228" s="32"/>
    </row>
    <row r="229" customFormat="false" ht="15" hidden="false" customHeight="false" outlineLevel="0" collapsed="false">
      <c r="A229" s="32" t="s">
        <v>418</v>
      </c>
      <c r="B229" s="32" t="s">
        <v>293</v>
      </c>
      <c r="C229" s="32" t="s">
        <v>434</v>
      </c>
      <c r="D229" s="59" t="n">
        <v>422</v>
      </c>
      <c r="E229" s="59" t="n">
        <v>411</v>
      </c>
      <c r="F229" s="68" t="n">
        <f aca="false">IF(E229="","",D229-E229)</f>
        <v>11</v>
      </c>
      <c r="G229" s="59" t="n">
        <v>229</v>
      </c>
      <c r="H229" s="59" t="n">
        <v>217</v>
      </c>
      <c r="I229" s="68" t="n">
        <f aca="false">IF(H229="","",G229-H229)</f>
        <v>12</v>
      </c>
      <c r="J229" s="40" t="n">
        <f aca="false">IF(OR(D229="",D229+G229=0),"",D229/(D229+G229))</f>
        <v>0.648233486943164</v>
      </c>
      <c r="K229" s="40" t="n">
        <f aca="false">IF(E229="","",E229/(E229+H229))</f>
        <v>0.654458598726115</v>
      </c>
      <c r="L229" s="69" t="n">
        <f aca="false">IF(OR(K229="",J229=""),"",(J229-K229)*100)</f>
        <v>-0.622511178295027</v>
      </c>
      <c r="M229" s="36" t="n">
        <v>2.23025841536431</v>
      </c>
      <c r="N229" s="36" t="n">
        <v>1.05317139657435</v>
      </c>
      <c r="O229" s="36" t="n">
        <f aca="false">SQRT(M229^2+N229^2)</f>
        <v>2.4664189810058</v>
      </c>
      <c r="P229" s="40" t="n">
        <f aca="false">IF(J229="","",MAX(0,J229-1.96*O229/100))</f>
        <v>0.599891674915451</v>
      </c>
      <c r="Q229" s="40" t="n">
        <f aca="false">IF(J229="","",MIN(1,J229+1.96*O229/100))</f>
        <v>0.696575298970878</v>
      </c>
      <c r="R229" s="32" t="str">
        <f aca="false">IF(L229="","",IF(ABS(L229)&lt;=O229,"Yes","No"))</f>
        <v>Yes</v>
      </c>
      <c r="S229" s="32" t="str">
        <f aca="false">IF(L229="","",IF(ABS(L229)&lt;=1.96*O229,"Yes","No"))</f>
        <v>Yes</v>
      </c>
      <c r="T229" s="59" t="n">
        <f aca="false">IF(D229="","",ROUND(SQRT(((D229+G229)*O229/100)^2+(J229*(D229+G229)*0.08382)^2),0))</f>
        <v>39</v>
      </c>
      <c r="U229" s="32"/>
    </row>
    <row r="230" customFormat="false" ht="15" hidden="false" customHeight="false" outlineLevel="0" collapsed="false">
      <c r="A230" s="32" t="s">
        <v>418</v>
      </c>
      <c r="B230" s="32" t="s">
        <v>293</v>
      </c>
      <c r="C230" s="32" t="s">
        <v>435</v>
      </c>
      <c r="D230" s="59" t="n">
        <v>522</v>
      </c>
      <c r="E230" s="59" t="n">
        <v>508</v>
      </c>
      <c r="F230" s="68" t="n">
        <f aca="false">IF(E230="","",D230-E230)</f>
        <v>14</v>
      </c>
      <c r="G230" s="59" t="n">
        <v>235</v>
      </c>
      <c r="H230" s="59" t="n">
        <v>228</v>
      </c>
      <c r="I230" s="68" t="n">
        <f aca="false">IF(H230="","",G230-H230)</f>
        <v>7</v>
      </c>
      <c r="J230" s="40" t="n">
        <f aca="false">IF(OR(D230="",D230+G230=0),"",D230/(D230+G230))</f>
        <v>0.689564068692206</v>
      </c>
      <c r="K230" s="40" t="n">
        <f aca="false">IF(E230="","",E230/(E230+H230))</f>
        <v>0.690217391304348</v>
      </c>
      <c r="L230" s="69" t="n">
        <f aca="false">IF(OR(K230="",J230=""),"",(J230-K230)*100)</f>
        <v>-0.0653322612141682</v>
      </c>
      <c r="M230" s="36" t="n">
        <v>2.23025841536431</v>
      </c>
      <c r="N230" s="36" t="n">
        <v>1.05317139657435</v>
      </c>
      <c r="O230" s="36" t="n">
        <f aca="false">SQRT(M230^2+N230^2)</f>
        <v>2.4664189810058</v>
      </c>
      <c r="P230" s="40" t="n">
        <f aca="false">IF(J230="","",MAX(0,J230-1.96*O230/100))</f>
        <v>0.641222256664493</v>
      </c>
      <c r="Q230" s="40" t="n">
        <f aca="false">IF(J230="","",MIN(1,J230+1.96*O230/100))</f>
        <v>0.73790588071992</v>
      </c>
      <c r="R230" s="32" t="str">
        <f aca="false">IF(L230="","",IF(ABS(L230)&lt;=O230,"Yes","No"))</f>
        <v>Yes</v>
      </c>
      <c r="S230" s="32" t="str">
        <f aca="false">IF(L230="","",IF(ABS(L230)&lt;=1.96*O230,"Yes","No"))</f>
        <v>Yes</v>
      </c>
      <c r="T230" s="59" t="n">
        <f aca="false">IF(D230="","",ROUND(SQRT(((D230+G230)*O230/100)^2+(J230*(D230+G230)*0.08382)^2),0))</f>
        <v>48</v>
      </c>
      <c r="U230" s="32"/>
    </row>
    <row r="231" customFormat="false" ht="15" hidden="false" customHeight="false" outlineLevel="0" collapsed="false">
      <c r="A231" s="32" t="s">
        <v>418</v>
      </c>
      <c r="B231" s="32" t="s">
        <v>293</v>
      </c>
      <c r="C231" s="32" t="s">
        <v>436</v>
      </c>
      <c r="D231" s="59" t="n">
        <v>697</v>
      </c>
      <c r="E231" s="59" t="n">
        <v>676</v>
      </c>
      <c r="F231" s="68" t="n">
        <f aca="false">IF(E231="","",D231-E231)</f>
        <v>21</v>
      </c>
      <c r="G231" s="59" t="n">
        <v>335</v>
      </c>
      <c r="H231" s="59" t="n">
        <v>328</v>
      </c>
      <c r="I231" s="68" t="n">
        <f aca="false">IF(H231="","",G231-H231)</f>
        <v>7</v>
      </c>
      <c r="J231" s="40" t="n">
        <f aca="false">IF(OR(D231="",D231+G231=0),"",D231/(D231+G231))</f>
        <v>0.675387596899225</v>
      </c>
      <c r="K231" s="40" t="n">
        <f aca="false">IF(E231="","",E231/(E231+H231))</f>
        <v>0.673306772908367</v>
      </c>
      <c r="L231" s="69" t="n">
        <f aca="false">IF(OR(K231="",J231=""),"",(J231-K231)*100)</f>
        <v>0.208082399085829</v>
      </c>
      <c r="M231" s="36" t="n">
        <v>1.85843057324553</v>
      </c>
      <c r="N231" s="36" t="n">
        <v>1.05317139657435</v>
      </c>
      <c r="O231" s="36" t="n">
        <f aca="false">SQRT(M231^2+N231^2)</f>
        <v>2.13610256919842</v>
      </c>
      <c r="P231" s="40" t="n">
        <f aca="false">IF(J231="","",MAX(0,J231-1.96*O231/100))</f>
        <v>0.633519986542936</v>
      </c>
      <c r="Q231" s="40" t="n">
        <f aca="false">IF(J231="","",MIN(1,J231+1.96*O231/100))</f>
        <v>0.717255207255514</v>
      </c>
      <c r="R231" s="32" t="str">
        <f aca="false">IF(L231="","",IF(ABS(L231)&lt;=O231,"Yes","No"))</f>
        <v>Yes</v>
      </c>
      <c r="S231" s="32" t="str">
        <f aca="false">IF(L231="","",IF(ABS(L231)&lt;=1.96*O231,"Yes","No"))</f>
        <v>Yes</v>
      </c>
      <c r="T231" s="59" t="n">
        <f aca="false">IF(D231="","",ROUND(SQRT(((D231+G231)*O231/100)^2+(J231*(D231+G231)*0.07132)^2),0))</f>
        <v>54</v>
      </c>
      <c r="U231" s="32"/>
    </row>
    <row r="232" customFormat="false" ht="15" hidden="false" customHeight="false" outlineLevel="0" collapsed="false">
      <c r="A232" s="32" t="s">
        <v>418</v>
      </c>
      <c r="B232" s="32" t="s">
        <v>293</v>
      </c>
      <c r="C232" s="32" t="s">
        <v>437</v>
      </c>
      <c r="D232" s="59" t="n">
        <v>543</v>
      </c>
      <c r="E232" s="59" t="n">
        <v>739</v>
      </c>
      <c r="F232" s="68" t="n">
        <f aca="false">IF(E232="","",D232-E232)</f>
        <v>-196</v>
      </c>
      <c r="G232" s="59" t="n">
        <v>200</v>
      </c>
      <c r="H232" s="59" t="n">
        <v>151</v>
      </c>
      <c r="I232" s="68" t="n">
        <f aca="false">IF(H232="","",G232-H232)</f>
        <v>49</v>
      </c>
      <c r="J232" s="40" t="n">
        <f aca="false">IF(OR(D232="",D232+G232=0),"",D232/(D232+G232))</f>
        <v>0.730820995962315</v>
      </c>
      <c r="K232" s="40" t="n">
        <f aca="false">IF(E232="","",E232/(E232+H232))</f>
        <v>0.830337078651685</v>
      </c>
      <c r="L232" s="69" t="n">
        <f aca="false">IF(OR(K232="",J232=""),"",(J232-K232)*100)</f>
        <v>-9.95160826893704</v>
      </c>
      <c r="M232" s="36" t="n">
        <v>2.23025841536431</v>
      </c>
      <c r="N232" s="36" t="n">
        <v>1.05317139657435</v>
      </c>
      <c r="O232" s="36" t="n">
        <f aca="false">SQRT(M232^2+N232^2)</f>
        <v>2.4664189810058</v>
      </c>
      <c r="P232" s="40" t="n">
        <f aca="false">IF(J232="","",MAX(0,J232-1.96*O232/100))</f>
        <v>0.682479183934601</v>
      </c>
      <c r="Q232" s="40" t="n">
        <f aca="false">IF(J232="","",MIN(1,J232+1.96*O232/100))</f>
        <v>0.779162807990029</v>
      </c>
      <c r="R232" s="32" t="str">
        <f aca="false">IF(L232="","",IF(ABS(L232)&lt;=O232,"Yes","No"))</f>
        <v>No</v>
      </c>
      <c r="S232" s="32" t="str">
        <f aca="false">IF(L232="","",IF(ABS(L232)&lt;=1.96*O232,"Yes","No"))</f>
        <v>No</v>
      </c>
      <c r="T232" s="59" t="n">
        <f aca="false">IF(D232="","",ROUND(SQRT(((D232+G232)*O232/100)^2+(J232*(D232+G232)*0.08382)^2),0))</f>
        <v>49</v>
      </c>
      <c r="U232" s="32"/>
    </row>
    <row r="233" customFormat="false" ht="15" hidden="false" customHeight="false" outlineLevel="0" collapsed="false">
      <c r="A233" s="32" t="s">
        <v>418</v>
      </c>
      <c r="B233" s="32" t="s">
        <v>293</v>
      </c>
      <c r="C233" s="32" t="s">
        <v>438</v>
      </c>
      <c r="D233" s="59" t="n">
        <v>518</v>
      </c>
      <c r="E233" s="59" t="n">
        <v>539</v>
      </c>
      <c r="F233" s="68" t="n">
        <f aca="false">IF(E233="","",D233-E233)</f>
        <v>-21</v>
      </c>
      <c r="G233" s="59" t="n">
        <v>294</v>
      </c>
      <c r="H233" s="59" t="n">
        <v>240</v>
      </c>
      <c r="I233" s="68" t="n">
        <f aca="false">IF(H233="","",G233-H233)</f>
        <v>54</v>
      </c>
      <c r="J233" s="40" t="n">
        <f aca="false">IF(OR(D233="",D233+G233=0),"",D233/(D233+G233))</f>
        <v>0.637931034482759</v>
      </c>
      <c r="K233" s="40" t="n">
        <f aca="false">IF(E233="","",E233/(E233+H233))</f>
        <v>0.69191270860077</v>
      </c>
      <c r="L233" s="69" t="n">
        <f aca="false">IF(OR(K233="",J233=""),"",(J233-K233)*100)</f>
        <v>-5.39816741180116</v>
      </c>
      <c r="M233" s="36" t="n">
        <v>2.23025841536431</v>
      </c>
      <c r="N233" s="36" t="n">
        <v>1.05317139657435</v>
      </c>
      <c r="O233" s="36" t="n">
        <f aca="false">SQRT(M233^2+N233^2)</f>
        <v>2.4664189810058</v>
      </c>
      <c r="P233" s="40" t="n">
        <f aca="false">IF(J233="","",MAX(0,J233-1.96*O233/100))</f>
        <v>0.589589222455045</v>
      </c>
      <c r="Q233" s="40" t="n">
        <f aca="false">IF(J233="","",MIN(1,J233+1.96*O233/100))</f>
        <v>0.686272846510472</v>
      </c>
      <c r="R233" s="32" t="str">
        <f aca="false">IF(L233="","",IF(ABS(L233)&lt;=O233,"Yes","No"))</f>
        <v>No</v>
      </c>
      <c r="S233" s="32" t="str">
        <f aca="false">IF(L233="","",IF(ABS(L233)&lt;=1.96*O233,"Yes","No"))</f>
        <v>No</v>
      </c>
      <c r="T233" s="59" t="n">
        <f aca="false">IF(D233="","",ROUND(SQRT(((D233+G233)*O233/100)^2+(J233*(D233+G233)*0.08382)^2),0))</f>
        <v>48</v>
      </c>
      <c r="U233" s="32"/>
    </row>
    <row r="234" customFormat="false" ht="15" hidden="false" customHeight="false" outlineLevel="0" collapsed="false">
      <c r="A234" s="32" t="s">
        <v>418</v>
      </c>
      <c r="B234" s="32" t="s">
        <v>293</v>
      </c>
      <c r="C234" s="32" t="s">
        <v>439</v>
      </c>
      <c r="D234" s="59" t="n">
        <v>164</v>
      </c>
      <c r="E234" s="59" t="n">
        <v>221</v>
      </c>
      <c r="F234" s="68" t="n">
        <f aca="false">IF(E234="","",D234-E234)</f>
        <v>-57</v>
      </c>
      <c r="G234" s="59" t="n">
        <v>56</v>
      </c>
      <c r="H234" s="59" t="n">
        <v>24</v>
      </c>
      <c r="I234" s="68" t="n">
        <f aca="false">IF(H234="","",G234-H234)</f>
        <v>32</v>
      </c>
      <c r="J234" s="40" t="n">
        <f aca="false">IF(OR(D234="",D234+G234=0),"",D234/(D234+G234))</f>
        <v>0.745454545454546</v>
      </c>
      <c r="K234" s="40" t="n">
        <f aca="false">IF(E234="","",E234/(E234+H234))</f>
        <v>0.902040816326531</v>
      </c>
      <c r="L234" s="69" t="n">
        <f aca="false">IF(OR(K234="",J234=""),"",(J234-K234)*100)</f>
        <v>-15.6586270871985</v>
      </c>
      <c r="M234" s="36" t="n">
        <v>3.43103056950867</v>
      </c>
      <c r="N234" s="36" t="n">
        <v>1.05317139657435</v>
      </c>
      <c r="O234" s="36" t="n">
        <f aca="false">SQRT(M234^2+N234^2)</f>
        <v>3.58903061556534</v>
      </c>
      <c r="P234" s="40" t="n">
        <f aca="false">IF(J234="","",MAX(0,J234-1.96*O234/100))</f>
        <v>0.675109545389465</v>
      </c>
      <c r="Q234" s="40" t="n">
        <f aca="false">IF(J234="","",MIN(1,J234+1.96*O234/100))</f>
        <v>0.815799545519626</v>
      </c>
      <c r="R234" s="32" t="str">
        <f aca="false">IF(L234="","",IF(ABS(L234)&lt;=O234,"Yes","No"))</f>
        <v>No</v>
      </c>
      <c r="S234" s="32" t="str">
        <f aca="false">IF(L234="","",IF(ABS(L234)&lt;=1.96*O234,"Yes","No"))</f>
        <v>No</v>
      </c>
      <c r="T234" s="59" t="n">
        <f aca="false">IF(D234="","",ROUND(SQRT(((D234+G234)*O234/100)^2+(J234*(D234+G234)*0.13015)^2),0))</f>
        <v>23</v>
      </c>
      <c r="U234" s="32"/>
    </row>
    <row r="235" customFormat="false" ht="15" hidden="false" customHeight="false" outlineLevel="0" collapsed="false">
      <c r="A235" s="32" t="s">
        <v>418</v>
      </c>
      <c r="B235" s="32" t="s">
        <v>293</v>
      </c>
      <c r="C235" s="32" t="s">
        <v>440</v>
      </c>
      <c r="D235" s="59" t="n">
        <v>350</v>
      </c>
      <c r="E235" s="59" t="n">
        <v>366</v>
      </c>
      <c r="F235" s="68" t="n">
        <f aca="false">IF(E235="","",D235-E235)</f>
        <v>-16</v>
      </c>
      <c r="G235" s="59" t="n">
        <v>106</v>
      </c>
      <c r="H235" s="59" t="n">
        <v>80</v>
      </c>
      <c r="I235" s="68" t="n">
        <f aca="false">IF(H235="","",G235-H235)</f>
        <v>26</v>
      </c>
      <c r="J235" s="40" t="n">
        <f aca="false">IF(OR(D235="",D235+G235=0),"",D235/(D235+G235))</f>
        <v>0.767543859649123</v>
      </c>
      <c r="K235" s="40" t="n">
        <f aca="false">IF(E235="","",E235/(E235+H235))</f>
        <v>0.820627802690583</v>
      </c>
      <c r="L235" s="69" t="n">
        <f aca="false">IF(OR(K235="",J235=""),"",(J235-K235)*100)</f>
        <v>-5.30839430414601</v>
      </c>
      <c r="M235" s="36" t="n">
        <v>3.43103056950867</v>
      </c>
      <c r="N235" s="36" t="n">
        <v>1.05317139657435</v>
      </c>
      <c r="O235" s="36" t="n">
        <f aca="false">SQRT(M235^2+N235^2)</f>
        <v>3.58903061556534</v>
      </c>
      <c r="P235" s="40" t="n">
        <f aca="false">IF(J235="","",MAX(0,J235-1.96*O235/100))</f>
        <v>0.697198859584042</v>
      </c>
      <c r="Q235" s="40" t="n">
        <f aca="false">IF(J235="","",MIN(1,J235+1.96*O235/100))</f>
        <v>0.837888859714204</v>
      </c>
      <c r="R235" s="32" t="str">
        <f aca="false">IF(L235="","",IF(ABS(L235)&lt;=O235,"Yes","No"))</f>
        <v>No</v>
      </c>
      <c r="S235" s="32" t="str">
        <f aca="false">IF(L235="","",IF(ABS(L235)&lt;=1.96*O235,"Yes","No"))</f>
        <v>Yes</v>
      </c>
      <c r="T235" s="59" t="n">
        <f aca="false">IF(D235="","",ROUND(SQRT(((D235+G235)*O235/100)^2+(J235*(D235+G235)*0.13015)^2),0))</f>
        <v>48</v>
      </c>
      <c r="U235" s="32"/>
    </row>
    <row r="236" customFormat="false" ht="15" hidden="false" customHeight="false" outlineLevel="0" collapsed="false">
      <c r="A236" s="32" t="s">
        <v>418</v>
      </c>
      <c r="B236" s="32" t="s">
        <v>293</v>
      </c>
      <c r="C236" s="32" t="s">
        <v>441</v>
      </c>
      <c r="D236" s="59" t="n">
        <v>289</v>
      </c>
      <c r="E236" s="59" t="n">
        <v>323</v>
      </c>
      <c r="F236" s="68" t="n">
        <f aca="false">IF(E236="","",D236-E236)</f>
        <v>-34</v>
      </c>
      <c r="G236" s="59" t="n">
        <v>90</v>
      </c>
      <c r="H236" s="59" t="n">
        <v>74</v>
      </c>
      <c r="I236" s="68" t="n">
        <f aca="false">IF(H236="","",G236-H236)</f>
        <v>16</v>
      </c>
      <c r="J236" s="40" t="n">
        <f aca="false">IF(OR(D236="",D236+G236=0),"",D236/(D236+G236))</f>
        <v>0.762532981530343</v>
      </c>
      <c r="K236" s="40" t="n">
        <f aca="false">IF(E236="","",E236/(E236+H236))</f>
        <v>0.81360201511335</v>
      </c>
      <c r="L236" s="69" t="n">
        <f aca="false">IF(OR(K236="",J236=""),"",(J236-K236)*100)</f>
        <v>-5.10690335830072</v>
      </c>
      <c r="M236" s="36" t="n">
        <v>3.43103056950867</v>
      </c>
      <c r="N236" s="36" t="n">
        <v>1.05317139657435</v>
      </c>
      <c r="O236" s="36" t="n">
        <f aca="false">SQRT(M236^2+N236^2)</f>
        <v>3.58903061556534</v>
      </c>
      <c r="P236" s="40" t="n">
        <f aca="false">IF(J236="","",MAX(0,J236-1.96*O236/100))</f>
        <v>0.692187981465262</v>
      </c>
      <c r="Q236" s="40" t="n">
        <f aca="false">IF(J236="","",MIN(1,J236+1.96*O236/100))</f>
        <v>0.832877981595424</v>
      </c>
      <c r="R236" s="32" t="str">
        <f aca="false">IF(L236="","",IF(ABS(L236)&lt;=O236,"Yes","No"))</f>
        <v>No</v>
      </c>
      <c r="S236" s="32" t="str">
        <f aca="false">IF(L236="","",IF(ABS(L236)&lt;=1.96*O236,"Yes","No"))</f>
        <v>Yes</v>
      </c>
      <c r="T236" s="59" t="n">
        <f aca="false">IF(D236="","",ROUND(SQRT(((D236+G236)*O236/100)^2+(J236*(D236+G236)*0.13015)^2),0))</f>
        <v>40</v>
      </c>
      <c r="U236" s="32"/>
    </row>
    <row r="237" customFormat="false" ht="15" hidden="false" customHeight="false" outlineLevel="0" collapsed="false">
      <c r="A237" s="32" t="s">
        <v>418</v>
      </c>
      <c r="B237" s="32" t="s">
        <v>293</v>
      </c>
      <c r="C237" s="32" t="s">
        <v>442</v>
      </c>
      <c r="D237" s="59" t="n">
        <v>266</v>
      </c>
      <c r="E237" s="59" t="n">
        <v>307</v>
      </c>
      <c r="F237" s="68" t="n">
        <f aca="false">IF(E237="","",D237-E237)</f>
        <v>-41</v>
      </c>
      <c r="G237" s="59" t="n">
        <v>82</v>
      </c>
      <c r="H237" s="59" t="n">
        <v>59</v>
      </c>
      <c r="I237" s="68" t="n">
        <f aca="false">IF(H237="","",G237-H237)</f>
        <v>23</v>
      </c>
      <c r="J237" s="40" t="n">
        <f aca="false">IF(OR(D237="",D237+G237=0),"",D237/(D237+G237))</f>
        <v>0.764367816091954</v>
      </c>
      <c r="K237" s="40" t="n">
        <f aca="false">IF(E237="","",E237/(E237+H237))</f>
        <v>0.83879781420765</v>
      </c>
      <c r="L237" s="69" t="n">
        <f aca="false">IF(OR(K237="",J237=""),"",(J237-K237)*100)</f>
        <v>-7.44299981156963</v>
      </c>
      <c r="M237" s="36" t="n">
        <v>3.43103056950867</v>
      </c>
      <c r="N237" s="36" t="n">
        <v>1.05317139657435</v>
      </c>
      <c r="O237" s="36" t="n">
        <f aca="false">SQRT(M237^2+N237^2)</f>
        <v>3.58903061556534</v>
      </c>
      <c r="P237" s="40" t="n">
        <f aca="false">IF(J237="","",MAX(0,J237-1.96*O237/100))</f>
        <v>0.694022816026873</v>
      </c>
      <c r="Q237" s="40" t="n">
        <f aca="false">IF(J237="","",MIN(1,J237+1.96*O237/100))</f>
        <v>0.834712816157035</v>
      </c>
      <c r="R237" s="32" t="str">
        <f aca="false">IF(L237="","",IF(ABS(L237)&lt;=O237,"Yes","No"))</f>
        <v>No</v>
      </c>
      <c r="S237" s="32" t="str">
        <f aca="false">IF(L237="","",IF(ABS(L237)&lt;=1.96*O237,"Yes","No"))</f>
        <v>No</v>
      </c>
      <c r="T237" s="59" t="n">
        <f aca="false">IF(D237="","",ROUND(SQRT(((D237+G237)*O237/100)^2+(J237*(D237+G237)*0.13015)^2),0))</f>
        <v>37</v>
      </c>
      <c r="U237" s="32"/>
    </row>
    <row r="238" customFormat="false" ht="15" hidden="false" customHeight="false" outlineLevel="0" collapsed="false">
      <c r="A238" s="32" t="s">
        <v>418</v>
      </c>
      <c r="B238" s="32" t="s">
        <v>293</v>
      </c>
      <c r="C238" s="32" t="s">
        <v>443</v>
      </c>
      <c r="D238" s="59" t="n">
        <v>526</v>
      </c>
      <c r="E238" s="59" t="n">
        <v>724</v>
      </c>
      <c r="F238" s="68" t="n">
        <f aca="false">IF(E238="","",D238-E238)</f>
        <v>-198</v>
      </c>
      <c r="G238" s="59" t="n">
        <v>226</v>
      </c>
      <c r="H238" s="59" t="n">
        <v>115</v>
      </c>
      <c r="I238" s="68" t="n">
        <f aca="false">IF(H238="","",G238-H238)</f>
        <v>111</v>
      </c>
      <c r="J238" s="40" t="n">
        <f aca="false">IF(OR(D238="",D238+G238=0),"",D238/(D238+G238))</f>
        <v>0.699468085106383</v>
      </c>
      <c r="K238" s="40" t="n">
        <f aca="false">IF(E238="","",E238/(E238+H238))</f>
        <v>0.862932061978546</v>
      </c>
      <c r="L238" s="69" t="n">
        <f aca="false">IF(OR(K238="",J238=""),"",(J238-K238)*100)</f>
        <v>-16.3463976872163</v>
      </c>
      <c r="M238" s="36" t="n">
        <v>2.23025841536431</v>
      </c>
      <c r="N238" s="36" t="n">
        <v>1.05317139657435</v>
      </c>
      <c r="O238" s="36" t="n">
        <f aca="false">SQRT(M238^2+N238^2)</f>
        <v>2.4664189810058</v>
      </c>
      <c r="P238" s="40" t="n">
        <f aca="false">IF(J238="","",MAX(0,J238-1.96*O238/100))</f>
        <v>0.651126273078669</v>
      </c>
      <c r="Q238" s="40" t="n">
        <f aca="false">IF(J238="","",MIN(1,J238+1.96*O238/100))</f>
        <v>0.747809897134097</v>
      </c>
      <c r="R238" s="32" t="str">
        <f aca="false">IF(L238="","",IF(ABS(L238)&lt;=O238,"Yes","No"))</f>
        <v>No</v>
      </c>
      <c r="S238" s="32" t="str">
        <f aca="false">IF(L238="","",IF(ABS(L238)&lt;=1.96*O238,"Yes","No"))</f>
        <v>No</v>
      </c>
      <c r="T238" s="59" t="n">
        <f aca="false">IF(D238="","",ROUND(SQRT(((D238+G238)*O238/100)^2+(J238*(D238+G238)*0.08382)^2),0))</f>
        <v>48</v>
      </c>
      <c r="U238" s="32"/>
    </row>
    <row r="239" customFormat="false" ht="15" hidden="false" customHeight="false" outlineLevel="0" collapsed="false">
      <c r="A239" s="32" t="s">
        <v>418</v>
      </c>
      <c r="B239" s="32" t="s">
        <v>293</v>
      </c>
      <c r="C239" s="32" t="s">
        <v>444</v>
      </c>
      <c r="D239" s="59" t="n">
        <v>316</v>
      </c>
      <c r="E239" s="59" t="n">
        <v>350</v>
      </c>
      <c r="F239" s="68" t="n">
        <f aca="false">IF(E239="","",D239-E239)</f>
        <v>-34</v>
      </c>
      <c r="G239" s="59" t="n">
        <v>87</v>
      </c>
      <c r="H239" s="59" t="n">
        <v>68</v>
      </c>
      <c r="I239" s="68" t="n">
        <f aca="false">IF(H239="","",G239-H239)</f>
        <v>19</v>
      </c>
      <c r="J239" s="40" t="n">
        <f aca="false">IF(OR(D239="",D239+G239=0),"",D239/(D239+G239))</f>
        <v>0.784119106699752</v>
      </c>
      <c r="K239" s="40" t="n">
        <f aca="false">IF(E239="","",E239/(E239+H239))</f>
        <v>0.83732057416268</v>
      </c>
      <c r="L239" s="69" t="n">
        <f aca="false">IF(OR(K239="",J239=""),"",(J239-K239)*100)</f>
        <v>-5.32014674629276</v>
      </c>
      <c r="M239" s="36" t="n">
        <v>3.43103056950867</v>
      </c>
      <c r="N239" s="36" t="n">
        <v>1.05317139657435</v>
      </c>
      <c r="O239" s="36" t="n">
        <f aca="false">SQRT(M239^2+N239^2)</f>
        <v>3.58903061556534</v>
      </c>
      <c r="P239" s="40" t="n">
        <f aca="false">IF(J239="","",MAX(0,J239-1.96*O239/100))</f>
        <v>0.713774106634671</v>
      </c>
      <c r="Q239" s="40" t="n">
        <f aca="false">IF(J239="","",MIN(1,J239+1.96*O239/100))</f>
        <v>0.854464106764833</v>
      </c>
      <c r="R239" s="32" t="str">
        <f aca="false">IF(L239="","",IF(ABS(L239)&lt;=O239,"Yes","No"))</f>
        <v>No</v>
      </c>
      <c r="S239" s="32" t="str">
        <f aca="false">IF(L239="","",IF(ABS(L239)&lt;=1.96*O239,"Yes","No"))</f>
        <v>Yes</v>
      </c>
      <c r="T239" s="59" t="n">
        <f aca="false">IF(D239="","",ROUND(SQRT(((D239+G239)*O239/100)^2+(J239*(D239+G239)*0.13015)^2),0))</f>
        <v>44</v>
      </c>
      <c r="U239" s="32"/>
    </row>
    <row r="240" customFormat="false" ht="15" hidden="false" customHeight="false" outlineLevel="0" collapsed="false">
      <c r="A240" s="32" t="s">
        <v>418</v>
      </c>
      <c r="B240" s="32" t="s">
        <v>293</v>
      </c>
      <c r="C240" s="32" t="s">
        <v>445</v>
      </c>
      <c r="D240" s="59" t="n">
        <v>393</v>
      </c>
      <c r="E240" s="59" t="n">
        <v>496</v>
      </c>
      <c r="F240" s="68" t="n">
        <f aca="false">IF(E240="","",D240-E240)</f>
        <v>-103</v>
      </c>
      <c r="G240" s="59" t="n">
        <v>122</v>
      </c>
      <c r="H240" s="59" t="n">
        <v>78</v>
      </c>
      <c r="I240" s="68" t="n">
        <f aca="false">IF(H240="","",G240-H240)</f>
        <v>44</v>
      </c>
      <c r="J240" s="40" t="n">
        <f aca="false">IF(OR(D240="",D240+G240=0),"",D240/(D240+G240))</f>
        <v>0.763106796116505</v>
      </c>
      <c r="K240" s="40" t="n">
        <f aca="false">IF(E240="","",E240/(E240+H240))</f>
        <v>0.86411149825784</v>
      </c>
      <c r="L240" s="69" t="n">
        <f aca="false">IF(OR(K240="",J240=""),"",(J240-K240)*100)</f>
        <v>-10.1004702141335</v>
      </c>
      <c r="M240" s="36" t="n">
        <v>3.43103056950867</v>
      </c>
      <c r="N240" s="36" t="n">
        <v>1.05317139657435</v>
      </c>
      <c r="O240" s="36" t="n">
        <f aca="false">SQRT(M240^2+N240^2)</f>
        <v>3.58903061556534</v>
      </c>
      <c r="P240" s="40" t="n">
        <f aca="false">IF(J240="","",MAX(0,J240-1.96*O240/100))</f>
        <v>0.692761796051424</v>
      </c>
      <c r="Q240" s="40" t="n">
        <f aca="false">IF(J240="","",MIN(1,J240+1.96*O240/100))</f>
        <v>0.833451796181586</v>
      </c>
      <c r="R240" s="32" t="str">
        <f aca="false">IF(L240="","",IF(ABS(L240)&lt;=O240,"Yes","No"))</f>
        <v>No</v>
      </c>
      <c r="S240" s="32" t="str">
        <f aca="false">IF(L240="","",IF(ABS(L240)&lt;=1.96*O240,"Yes","No"))</f>
        <v>No</v>
      </c>
      <c r="T240" s="59" t="n">
        <f aca="false">IF(D240="","",ROUND(SQRT(((D240+G240)*O240/100)^2+(J240*(D240+G240)*0.13015)^2),0))</f>
        <v>54</v>
      </c>
      <c r="U240" s="32"/>
    </row>
    <row r="241" customFormat="false" ht="15" hidden="false" customHeight="false" outlineLevel="0" collapsed="false">
      <c r="A241" s="32" t="s">
        <v>418</v>
      </c>
      <c r="B241" s="32" t="s">
        <v>293</v>
      </c>
      <c r="C241" s="32" t="s">
        <v>446</v>
      </c>
      <c r="D241" s="59" t="n">
        <v>391</v>
      </c>
      <c r="E241" s="59" t="n">
        <v>381</v>
      </c>
      <c r="F241" s="68" t="n">
        <f aca="false">IF(E241="","",D241-E241)</f>
        <v>10</v>
      </c>
      <c r="G241" s="59" t="n">
        <v>168</v>
      </c>
      <c r="H241" s="59" t="n">
        <v>133</v>
      </c>
      <c r="I241" s="68" t="n">
        <f aca="false">IF(H241="","",G241-H241)</f>
        <v>35</v>
      </c>
      <c r="J241" s="40" t="n">
        <f aca="false">IF(OR(D241="",D241+G241=0),"",D241/(D241+G241))</f>
        <v>0.699463327370304</v>
      </c>
      <c r="K241" s="40" t="n">
        <f aca="false">IF(E241="","",E241/(E241+H241))</f>
        <v>0.741245136186771</v>
      </c>
      <c r="L241" s="69" t="n">
        <f aca="false">IF(OR(K241="",J241=""),"",(J241-K241)*100)</f>
        <v>-4.17818088164663</v>
      </c>
      <c r="M241" s="36" t="n">
        <v>2.23025841536431</v>
      </c>
      <c r="N241" s="36" t="n">
        <v>1.05317139657435</v>
      </c>
      <c r="O241" s="36" t="n">
        <f aca="false">SQRT(M241^2+N241^2)</f>
        <v>2.4664189810058</v>
      </c>
      <c r="P241" s="40" t="n">
        <f aca="false">IF(J241="","",MAX(0,J241-1.96*O241/100))</f>
        <v>0.651121515342591</v>
      </c>
      <c r="Q241" s="40" t="n">
        <f aca="false">IF(J241="","",MIN(1,J241+1.96*O241/100))</f>
        <v>0.747805139398018</v>
      </c>
      <c r="R241" s="32" t="str">
        <f aca="false">IF(L241="","",IF(ABS(L241)&lt;=O241,"Yes","No"))</f>
        <v>No</v>
      </c>
      <c r="S241" s="32" t="str">
        <f aca="false">IF(L241="","",IF(ABS(L241)&lt;=1.96*O241,"Yes","No"))</f>
        <v>Yes</v>
      </c>
      <c r="T241" s="59" t="n">
        <f aca="false">IF(D241="","",ROUND(SQRT(((D241+G241)*O241/100)^2+(J241*(D241+G241)*0.08382)^2),0))</f>
        <v>36</v>
      </c>
      <c r="U241" s="32"/>
    </row>
    <row r="242" customFormat="false" ht="15" hidden="false" customHeight="false" outlineLevel="0" collapsed="false">
      <c r="A242" s="32" t="s">
        <v>418</v>
      </c>
      <c r="B242" s="32" t="s">
        <v>293</v>
      </c>
      <c r="C242" s="32" t="s">
        <v>447</v>
      </c>
      <c r="D242" s="59" t="n">
        <v>500</v>
      </c>
      <c r="E242" s="59" t="n">
        <v>518</v>
      </c>
      <c r="F242" s="68" t="n">
        <f aca="false">IF(E242="","",D242-E242)</f>
        <v>-18</v>
      </c>
      <c r="G242" s="59" t="n">
        <v>210</v>
      </c>
      <c r="H242" s="59" t="n">
        <v>156</v>
      </c>
      <c r="I242" s="68" t="n">
        <f aca="false">IF(H242="","",G242-H242)</f>
        <v>54</v>
      </c>
      <c r="J242" s="40" t="n">
        <f aca="false">IF(OR(D242="",D242+G242=0),"",D242/(D242+G242))</f>
        <v>0.704225352112676</v>
      </c>
      <c r="K242" s="40" t="n">
        <f aca="false">IF(E242="","",E242/(E242+H242))</f>
        <v>0.768545994065282</v>
      </c>
      <c r="L242" s="69" t="n">
        <f aca="false">IF(OR(K242="",J242=""),"",(J242-K242)*100)</f>
        <v>-6.43206419526059</v>
      </c>
      <c r="M242" s="36" t="n">
        <v>2.23025841536431</v>
      </c>
      <c r="N242" s="36" t="n">
        <v>1.05317139657435</v>
      </c>
      <c r="O242" s="36" t="n">
        <f aca="false">SQRT(M242^2+N242^2)</f>
        <v>2.4664189810058</v>
      </c>
      <c r="P242" s="40" t="n">
        <f aca="false">IF(J242="","",MAX(0,J242-1.96*O242/100))</f>
        <v>0.655883540084962</v>
      </c>
      <c r="Q242" s="40" t="n">
        <f aca="false">IF(J242="","",MIN(1,J242+1.96*O242/100))</f>
        <v>0.75256716414039</v>
      </c>
      <c r="R242" s="32" t="str">
        <f aca="false">IF(L242="","",IF(ABS(L242)&lt;=O242,"Yes","No"))</f>
        <v>No</v>
      </c>
      <c r="S242" s="32" t="str">
        <f aca="false">IF(L242="","",IF(ABS(L242)&lt;=1.96*O242,"Yes","No"))</f>
        <v>No</v>
      </c>
      <c r="T242" s="59" t="n">
        <f aca="false">IF(D242="","",ROUND(SQRT(((D242+G242)*O242/100)^2+(J242*(D242+G242)*0.08382)^2),0))</f>
        <v>45</v>
      </c>
      <c r="U242" s="32"/>
    </row>
    <row r="243" customFormat="false" ht="15" hidden="false" customHeight="false" outlineLevel="0" collapsed="false">
      <c r="A243" s="32" t="s">
        <v>418</v>
      </c>
      <c r="B243" s="32" t="s">
        <v>293</v>
      </c>
      <c r="C243" s="32" t="s">
        <v>448</v>
      </c>
      <c r="D243" s="59" t="n">
        <v>490</v>
      </c>
      <c r="E243" s="59" t="n">
        <v>515</v>
      </c>
      <c r="F243" s="68" t="n">
        <f aca="false">IF(E243="","",D243-E243)</f>
        <v>-25</v>
      </c>
      <c r="G243" s="59" t="n">
        <v>231</v>
      </c>
      <c r="H243" s="59" t="n">
        <v>155</v>
      </c>
      <c r="I243" s="68" t="n">
        <f aca="false">IF(H243="","",G243-H243)</f>
        <v>76</v>
      </c>
      <c r="J243" s="40" t="n">
        <f aca="false">IF(OR(D243="",D243+G243=0),"",D243/(D243+G243))</f>
        <v>0.679611650485437</v>
      </c>
      <c r="K243" s="40" t="n">
        <f aca="false">IF(E243="","",E243/(E243+H243))</f>
        <v>0.76865671641791</v>
      </c>
      <c r="L243" s="69" t="n">
        <f aca="false">IF(OR(K243="",J243=""),"",(J243-K243)*100)</f>
        <v>-8.90450659324735</v>
      </c>
      <c r="M243" s="36" t="n">
        <v>2.23025841536431</v>
      </c>
      <c r="N243" s="36" t="n">
        <v>1.05317139657435</v>
      </c>
      <c r="O243" s="36" t="n">
        <f aca="false">SQRT(M243^2+N243^2)</f>
        <v>2.4664189810058</v>
      </c>
      <c r="P243" s="40" t="n">
        <f aca="false">IF(J243="","",MAX(0,J243-1.96*O243/100))</f>
        <v>0.631269838457723</v>
      </c>
      <c r="Q243" s="40" t="n">
        <f aca="false">IF(J243="","",MIN(1,J243+1.96*O243/100))</f>
        <v>0.727953462513151</v>
      </c>
      <c r="R243" s="32" t="str">
        <f aca="false">IF(L243="","",IF(ABS(L243)&lt;=O243,"Yes","No"))</f>
        <v>No</v>
      </c>
      <c r="S243" s="32" t="str">
        <f aca="false">IF(L243="","",IF(ABS(L243)&lt;=1.96*O243,"Yes","No"))</f>
        <v>No</v>
      </c>
      <c r="T243" s="59" t="n">
        <f aca="false">IF(D243="","",ROUND(SQRT(((D243+G243)*O243/100)^2+(J243*(D243+G243)*0.08382)^2),0))</f>
        <v>45</v>
      </c>
      <c r="U243" s="32"/>
    </row>
    <row r="244" customFormat="false" ht="15" hidden="false" customHeight="false" outlineLevel="0" collapsed="false">
      <c r="A244" s="32" t="s">
        <v>418</v>
      </c>
      <c r="B244" s="32" t="s">
        <v>293</v>
      </c>
      <c r="C244" s="32" t="s">
        <v>449</v>
      </c>
      <c r="D244" s="59" t="n">
        <v>507</v>
      </c>
      <c r="E244" s="59" t="n">
        <v>464</v>
      </c>
      <c r="F244" s="68" t="n">
        <f aca="false">IF(E244="","",D244-E244)</f>
        <v>43</v>
      </c>
      <c r="G244" s="59" t="n">
        <v>235</v>
      </c>
      <c r="H244" s="59" t="n">
        <v>207</v>
      </c>
      <c r="I244" s="68" t="n">
        <f aca="false">IF(H244="","",G244-H244)</f>
        <v>28</v>
      </c>
      <c r="J244" s="40" t="n">
        <f aca="false">IF(OR(D244="",D244+G244=0),"",D244/(D244+G244))</f>
        <v>0.683288409703504</v>
      </c>
      <c r="K244" s="40" t="n">
        <f aca="false">IF(E244="","",E244/(E244+H244))</f>
        <v>0.69150521609538</v>
      </c>
      <c r="L244" s="69" t="n">
        <f aca="false">IF(OR(K244="",J244=""),"",(J244-K244)*100)</f>
        <v>-0.821680639187605</v>
      </c>
      <c r="M244" s="36" t="n">
        <v>2.23025841536431</v>
      </c>
      <c r="N244" s="36" t="n">
        <v>1.05317139657435</v>
      </c>
      <c r="O244" s="36" t="n">
        <f aca="false">SQRT(M244^2+N244^2)</f>
        <v>2.4664189810058</v>
      </c>
      <c r="P244" s="40" t="n">
        <f aca="false">IF(J244="","",MAX(0,J244-1.96*O244/100))</f>
        <v>0.63494659767579</v>
      </c>
      <c r="Q244" s="40" t="n">
        <f aca="false">IF(J244="","",MIN(1,J244+1.96*O244/100))</f>
        <v>0.731630221731218</v>
      </c>
      <c r="R244" s="32" t="str">
        <f aca="false">IF(L244="","",IF(ABS(L244)&lt;=O244,"Yes","No"))</f>
        <v>Yes</v>
      </c>
      <c r="S244" s="32" t="str">
        <f aca="false">IF(L244="","",IF(ABS(L244)&lt;=1.96*O244,"Yes","No"))</f>
        <v>Yes</v>
      </c>
      <c r="T244" s="59" t="n">
        <f aca="false">IF(D244="","",ROUND(SQRT(((D244+G244)*O244/100)^2+(J244*(D244+G244)*0.08382)^2),0))</f>
        <v>46</v>
      </c>
      <c r="U244" s="32"/>
    </row>
    <row r="245" customFormat="false" ht="15" hidden="false" customHeight="false" outlineLevel="0" collapsed="false">
      <c r="A245" s="32" t="s">
        <v>418</v>
      </c>
      <c r="B245" s="32" t="s">
        <v>293</v>
      </c>
      <c r="C245" s="32" t="s">
        <v>450</v>
      </c>
      <c r="D245" s="59" t="n">
        <v>472</v>
      </c>
      <c r="E245" s="59"/>
      <c r="F245" s="68" t="str">
        <f aca="false">IF(E245="","",D245-E245)</f>
        <v/>
      </c>
      <c r="G245" s="59" t="n">
        <v>192</v>
      </c>
      <c r="H245" s="59"/>
      <c r="I245" s="68" t="str">
        <f aca="false">IF(H245="","",G245-H245)</f>
        <v/>
      </c>
      <c r="J245" s="40" t="n">
        <f aca="false">IF(OR(D245="",D245+G245=0),"",D245/(D245+G245))</f>
        <v>0.710843373493976</v>
      </c>
      <c r="K245" s="40" t="str">
        <f aca="false">IF(E245="","",E245/(E245+H245))</f>
        <v/>
      </c>
      <c r="L245" s="69" t="str">
        <f aca="false">IF(OR(K245="",J245=""),"",(J245-K245)*100)</f>
        <v/>
      </c>
      <c r="M245" s="36" t="n">
        <v>2.23025841536431</v>
      </c>
      <c r="N245" s="36" t="n">
        <v>1.05317139657435</v>
      </c>
      <c r="O245" s="36" t="n">
        <f aca="false">SQRT(M245^2+N245^2)</f>
        <v>2.4664189810058</v>
      </c>
      <c r="P245" s="40" t="n">
        <f aca="false">IF(J245="","",MAX(0,J245-1.96*O245/100))</f>
        <v>0.662501561466262</v>
      </c>
      <c r="Q245" s="40" t="n">
        <f aca="false">IF(J245="","",MIN(1,J245+1.96*O245/100))</f>
        <v>0.75918518552169</v>
      </c>
      <c r="R245" s="32" t="str">
        <f aca="false">IF(L245="","",IF(ABS(L245)&lt;=O245,"Yes","No"))</f>
        <v/>
      </c>
      <c r="S245" s="32" t="str">
        <f aca="false">IF(L245="","",IF(ABS(L245)&lt;=1.96*O245,"Yes","No"))</f>
        <v/>
      </c>
      <c r="T245" s="59" t="n">
        <f aca="false">IF(D245="","",ROUND(SQRT(((D245+G245)*O245/100)^2+(J245*(D245+G245)*0.08382)^2),0))</f>
        <v>43</v>
      </c>
      <c r="U245" s="32" t="s">
        <v>803</v>
      </c>
    </row>
    <row r="246" customFormat="false" ht="15" hidden="false" customHeight="false" outlineLevel="0" collapsed="false">
      <c r="A246" s="32" t="s">
        <v>418</v>
      </c>
      <c r="B246" s="32" t="s">
        <v>451</v>
      </c>
      <c r="C246" s="32" t="s">
        <v>452</v>
      </c>
      <c r="D246" s="59" t="n">
        <v>361</v>
      </c>
      <c r="E246" s="59" t="n">
        <v>320</v>
      </c>
      <c r="F246" s="68" t="n">
        <f aca="false">IF(E246="","",D246-E246)</f>
        <v>41</v>
      </c>
      <c r="G246" s="59" t="n">
        <v>321</v>
      </c>
      <c r="H246" s="59" t="n">
        <v>310</v>
      </c>
      <c r="I246" s="68" t="n">
        <f aca="false">IF(H246="","",G246-H246)</f>
        <v>11</v>
      </c>
      <c r="J246" s="40" t="n">
        <f aca="false">IF(OR(D246="",D246+G246=0),"",D246/(D246+G246))</f>
        <v>0.529325513196481</v>
      </c>
      <c r="K246" s="40" t="n">
        <f aca="false">IF(E246="","",E246/(E246+H246))</f>
        <v>0.507936507936508</v>
      </c>
      <c r="L246" s="69" t="n">
        <f aca="false">IF(OR(K246="",J246=""),"",(J246-K246)*100)</f>
        <v>2.1389005259973</v>
      </c>
      <c r="M246" s="36" t="n">
        <v>2.23025841536431</v>
      </c>
      <c r="N246" s="36" t="n">
        <v>1.05317139657435</v>
      </c>
      <c r="O246" s="36" t="n">
        <f aca="false">SQRT(M246^2+N246^2)</f>
        <v>2.4664189810058</v>
      </c>
      <c r="P246" s="40" t="n">
        <f aca="false">IF(J246="","",MAX(0,J246-1.96*O246/100))</f>
        <v>0.480983701168767</v>
      </c>
      <c r="Q246" s="40" t="n">
        <f aca="false">IF(J246="","",MIN(1,J246+1.96*O246/100))</f>
        <v>0.577667325224195</v>
      </c>
      <c r="R246" s="32" t="str">
        <f aca="false">IF(L246="","",IF(ABS(L246)&lt;=O246,"Yes","No"))</f>
        <v>Yes</v>
      </c>
      <c r="S246" s="32" t="str">
        <f aca="false">IF(L246="","",IF(ABS(L246)&lt;=1.96*O246,"Yes","No"))</f>
        <v>Yes</v>
      </c>
      <c r="T246" s="59" t="n">
        <f aca="false">IF(D246="","",ROUND(SQRT(((D246+G246)*O246/100)^2+(J246*(D246+G246)*0.08382)^2),0))</f>
        <v>35</v>
      </c>
      <c r="U246" s="32"/>
    </row>
    <row r="247" customFormat="false" ht="15" hidden="false" customHeight="false" outlineLevel="0" collapsed="false">
      <c r="A247" s="32" t="s">
        <v>418</v>
      </c>
      <c r="B247" s="32" t="s">
        <v>451</v>
      </c>
      <c r="C247" s="32" t="s">
        <v>453</v>
      </c>
      <c r="D247" s="59" t="n">
        <v>460</v>
      </c>
      <c r="E247" s="59" t="n">
        <v>419</v>
      </c>
      <c r="F247" s="68" t="n">
        <f aca="false">IF(E247="","",D247-E247)</f>
        <v>41</v>
      </c>
      <c r="G247" s="59" t="n">
        <v>409</v>
      </c>
      <c r="H247" s="59" t="n">
        <v>393</v>
      </c>
      <c r="I247" s="68" t="n">
        <f aca="false">IF(H247="","",G247-H247)</f>
        <v>16</v>
      </c>
      <c r="J247" s="40" t="n">
        <f aca="false">IF(OR(D247="",D247+G247=0),"",D247/(D247+G247))</f>
        <v>0.529344073647871</v>
      </c>
      <c r="K247" s="40" t="n">
        <f aca="false">IF(E247="","",E247/(E247+H247))</f>
        <v>0.516009852216749</v>
      </c>
      <c r="L247" s="69" t="n">
        <f aca="false">IF(OR(K247="",J247=""),"",(J247-K247)*100)</f>
        <v>1.33342214311224</v>
      </c>
      <c r="M247" s="36" t="n">
        <v>1.85843057324553</v>
      </c>
      <c r="N247" s="36" t="n">
        <v>1.05317139657435</v>
      </c>
      <c r="O247" s="36" t="n">
        <f aca="false">SQRT(M247^2+N247^2)</f>
        <v>2.13610256919842</v>
      </c>
      <c r="P247" s="40" t="n">
        <f aca="false">IF(J247="","",MAX(0,J247-1.96*O247/100))</f>
        <v>0.487476463291582</v>
      </c>
      <c r="Q247" s="40" t="n">
        <f aca="false">IF(J247="","",MIN(1,J247+1.96*O247/100))</f>
        <v>0.57121168400416</v>
      </c>
      <c r="R247" s="32" t="str">
        <f aca="false">IF(L247="","",IF(ABS(L247)&lt;=O247,"Yes","No"))</f>
        <v>Yes</v>
      </c>
      <c r="S247" s="32" t="str">
        <f aca="false">IF(L247="","",IF(ABS(L247)&lt;=1.96*O247,"Yes","No"))</f>
        <v>Yes</v>
      </c>
      <c r="T247" s="59" t="n">
        <f aca="false">IF(D247="","",ROUND(SQRT(((D247+G247)*O247/100)^2+(J247*(D247+G247)*0.07132)^2),0))</f>
        <v>38</v>
      </c>
      <c r="U247" s="32"/>
    </row>
    <row r="248" customFormat="false" ht="15" hidden="false" customHeight="false" outlineLevel="0" collapsed="false">
      <c r="A248" s="32" t="s">
        <v>418</v>
      </c>
      <c r="B248" s="32" t="s">
        <v>451</v>
      </c>
      <c r="C248" s="32" t="s">
        <v>454</v>
      </c>
      <c r="D248" s="59" t="n">
        <v>411</v>
      </c>
      <c r="E248" s="59" t="n">
        <v>387</v>
      </c>
      <c r="F248" s="68" t="n">
        <f aca="false">IF(E248="","",D248-E248)</f>
        <v>24</v>
      </c>
      <c r="G248" s="59" t="n">
        <v>333</v>
      </c>
      <c r="H248" s="59" t="n">
        <v>273</v>
      </c>
      <c r="I248" s="68" t="n">
        <f aca="false">IF(H248="","",G248-H248)</f>
        <v>60</v>
      </c>
      <c r="J248" s="40" t="n">
        <f aca="false">IF(OR(D248="",D248+G248=0),"",D248/(D248+G248))</f>
        <v>0.55241935483871</v>
      </c>
      <c r="K248" s="40" t="n">
        <f aca="false">IF(E248="","",E248/(E248+H248))</f>
        <v>0.586363636363636</v>
      </c>
      <c r="L248" s="69" t="n">
        <f aca="false">IF(OR(K248="",J248=""),"",(J248-K248)*100)</f>
        <v>-3.39442815249267</v>
      </c>
      <c r="M248" s="36" t="n">
        <v>2.23025841536431</v>
      </c>
      <c r="N248" s="36" t="n">
        <v>1.05317139657435</v>
      </c>
      <c r="O248" s="36" t="n">
        <f aca="false">SQRT(M248^2+N248^2)</f>
        <v>2.4664189810058</v>
      </c>
      <c r="P248" s="40" t="n">
        <f aca="false">IF(J248="","",MAX(0,J248-1.96*O248/100))</f>
        <v>0.504077542810996</v>
      </c>
      <c r="Q248" s="40" t="n">
        <f aca="false">IF(J248="","",MIN(1,J248+1.96*O248/100))</f>
        <v>0.600761166866423</v>
      </c>
      <c r="R248" s="32" t="str">
        <f aca="false">IF(L248="","",IF(ABS(L248)&lt;=O248,"Yes","No"))</f>
        <v>No</v>
      </c>
      <c r="S248" s="32" t="str">
        <f aca="false">IF(L248="","",IF(ABS(L248)&lt;=1.96*O248,"Yes","No"))</f>
        <v>Yes</v>
      </c>
      <c r="T248" s="59" t="n">
        <f aca="false">IF(D248="","",ROUND(SQRT(((D248+G248)*O248/100)^2+(J248*(D248+G248)*0.08382)^2),0))</f>
        <v>39</v>
      </c>
      <c r="U248" s="32"/>
    </row>
    <row r="249" customFormat="false" ht="15" hidden="false" customHeight="false" outlineLevel="0" collapsed="false">
      <c r="A249" s="32" t="s">
        <v>418</v>
      </c>
      <c r="B249" s="32" t="s">
        <v>451</v>
      </c>
      <c r="C249" s="32" t="s">
        <v>455</v>
      </c>
      <c r="D249" s="59" t="n">
        <v>264</v>
      </c>
      <c r="E249" s="59" t="n">
        <v>208</v>
      </c>
      <c r="F249" s="68" t="n">
        <f aca="false">IF(E249="","",D249-E249)</f>
        <v>56</v>
      </c>
      <c r="G249" s="59" t="n">
        <v>250</v>
      </c>
      <c r="H249" s="59" t="n">
        <v>213</v>
      </c>
      <c r="I249" s="68" t="n">
        <f aca="false">IF(H249="","",G249-H249)</f>
        <v>37</v>
      </c>
      <c r="J249" s="40" t="n">
        <f aca="false">IF(OR(D249="",D249+G249=0),"",D249/(D249+G249))</f>
        <v>0.513618677042802</v>
      </c>
      <c r="K249" s="40" t="n">
        <f aca="false">IF(E249="","",E249/(E249+H249))</f>
        <v>0.494061757719715</v>
      </c>
      <c r="L249" s="69" t="n">
        <f aca="false">IF(OR(K249="",J249=""),"",(J249-K249)*100)</f>
        <v>1.95569193230866</v>
      </c>
      <c r="M249" s="36" t="n">
        <v>3.43103056950867</v>
      </c>
      <c r="N249" s="36" t="n">
        <v>1.05317139657435</v>
      </c>
      <c r="O249" s="36" t="n">
        <f aca="false">SQRT(M249^2+N249^2)</f>
        <v>3.58903061556534</v>
      </c>
      <c r="P249" s="40" t="n">
        <f aca="false">IF(J249="","",MAX(0,J249-1.96*O249/100))</f>
        <v>0.443273676977721</v>
      </c>
      <c r="Q249" s="40" t="n">
        <f aca="false">IF(J249="","",MIN(1,J249+1.96*O249/100))</f>
        <v>0.583963677107882</v>
      </c>
      <c r="R249" s="32" t="str">
        <f aca="false">IF(L249="","",IF(ABS(L249)&lt;=O249,"Yes","No"))</f>
        <v>Yes</v>
      </c>
      <c r="S249" s="32" t="str">
        <f aca="false">IF(L249="","",IF(ABS(L249)&lt;=1.96*O249,"Yes","No"))</f>
        <v>Yes</v>
      </c>
      <c r="T249" s="59" t="n">
        <f aca="false">IF(D249="","",ROUND(SQRT(((D249+G249)*O249/100)^2+(J249*(D249+G249)*0.13015)^2),0))</f>
        <v>39</v>
      </c>
      <c r="U249" s="32"/>
    </row>
    <row r="250" customFormat="false" ht="15" hidden="false" customHeight="false" outlineLevel="0" collapsed="false">
      <c r="A250" s="32" t="s">
        <v>418</v>
      </c>
      <c r="B250" s="32" t="s">
        <v>451</v>
      </c>
      <c r="C250" s="32" t="s">
        <v>456</v>
      </c>
      <c r="D250" s="59" t="n">
        <v>436</v>
      </c>
      <c r="E250" s="59" t="n">
        <v>393</v>
      </c>
      <c r="F250" s="68" t="n">
        <f aca="false">IF(E250="","",D250-E250)</f>
        <v>43</v>
      </c>
      <c r="G250" s="59" t="n">
        <v>288</v>
      </c>
      <c r="H250" s="59" t="n">
        <v>281</v>
      </c>
      <c r="I250" s="68" t="n">
        <f aca="false">IF(H250="","",G250-H250)</f>
        <v>7</v>
      </c>
      <c r="J250" s="40" t="n">
        <f aca="false">IF(OR(D250="",D250+G250=0),"",D250/(D250+G250))</f>
        <v>0.602209944751381</v>
      </c>
      <c r="K250" s="40" t="n">
        <f aca="false">IF(E250="","",E250/(E250+H250))</f>
        <v>0.583086053412463</v>
      </c>
      <c r="L250" s="69" t="n">
        <f aca="false">IF(OR(K250="",J250=""),"",(J250-K250)*100)</f>
        <v>1.91238913389183</v>
      </c>
      <c r="M250" s="36" t="n">
        <v>2.23025841536431</v>
      </c>
      <c r="N250" s="36" t="n">
        <v>1.05317139657435</v>
      </c>
      <c r="O250" s="36" t="n">
        <f aca="false">SQRT(M250^2+N250^2)</f>
        <v>2.4664189810058</v>
      </c>
      <c r="P250" s="40" t="n">
        <f aca="false">IF(J250="","",MAX(0,J250-1.96*O250/100))</f>
        <v>0.553868132723668</v>
      </c>
      <c r="Q250" s="40" t="n">
        <f aca="false">IF(J250="","",MIN(1,J250+1.96*O250/100))</f>
        <v>0.650551756779095</v>
      </c>
      <c r="R250" s="32" t="str">
        <f aca="false">IF(L250="","",IF(ABS(L250)&lt;=O250,"Yes","No"))</f>
        <v>Yes</v>
      </c>
      <c r="S250" s="32" t="str">
        <f aca="false">IF(L250="","",IF(ABS(L250)&lt;=1.96*O250,"Yes","No"))</f>
        <v>Yes</v>
      </c>
      <c r="T250" s="59" t="n">
        <f aca="false">IF(D250="","",ROUND(SQRT(((D250+G250)*O250/100)^2+(J250*(D250+G250)*0.08382)^2),0))</f>
        <v>41</v>
      </c>
      <c r="U250" s="32"/>
    </row>
    <row r="251" customFormat="false" ht="15" hidden="false" customHeight="false" outlineLevel="0" collapsed="false">
      <c r="A251" s="32" t="s">
        <v>418</v>
      </c>
      <c r="B251" s="32" t="s">
        <v>451</v>
      </c>
      <c r="C251" s="32" t="s">
        <v>457</v>
      </c>
      <c r="D251" s="59" t="n">
        <v>436</v>
      </c>
      <c r="E251" s="59" t="n">
        <v>420</v>
      </c>
      <c r="F251" s="68" t="n">
        <f aca="false">IF(E251="","",D251-E251)</f>
        <v>16</v>
      </c>
      <c r="G251" s="59" t="n">
        <v>350</v>
      </c>
      <c r="H251" s="59" t="n">
        <v>286</v>
      </c>
      <c r="I251" s="68" t="n">
        <f aca="false">IF(H251="","",G251-H251)</f>
        <v>64</v>
      </c>
      <c r="J251" s="40" t="n">
        <f aca="false">IF(OR(D251="",D251+G251=0),"",D251/(D251+G251))</f>
        <v>0.55470737913486</v>
      </c>
      <c r="K251" s="40" t="n">
        <f aca="false">IF(E251="","",E251/(E251+H251))</f>
        <v>0.594900849858357</v>
      </c>
      <c r="L251" s="69" t="n">
        <f aca="false">IF(OR(K251="",J251=""),"",(J251-K251)*100)</f>
        <v>-4.01934707234969</v>
      </c>
      <c r="M251" s="36" t="n">
        <v>2.23025841536431</v>
      </c>
      <c r="N251" s="36" t="n">
        <v>1.05317139657435</v>
      </c>
      <c r="O251" s="36" t="n">
        <f aca="false">SQRT(M251^2+N251^2)</f>
        <v>2.4664189810058</v>
      </c>
      <c r="P251" s="40" t="n">
        <f aca="false">IF(J251="","",MAX(0,J251-1.96*O251/100))</f>
        <v>0.506365567107146</v>
      </c>
      <c r="Q251" s="40" t="n">
        <f aca="false">IF(J251="","",MIN(1,J251+1.96*O251/100))</f>
        <v>0.603049191162574</v>
      </c>
      <c r="R251" s="32" t="str">
        <f aca="false">IF(L251="","",IF(ABS(L251)&lt;=O251,"Yes","No"))</f>
        <v>No</v>
      </c>
      <c r="S251" s="32" t="str">
        <f aca="false">IF(L251="","",IF(ABS(L251)&lt;=1.96*O251,"Yes","No"))</f>
        <v>Yes</v>
      </c>
      <c r="T251" s="59" t="n">
        <f aca="false">IF(D251="","",ROUND(SQRT(((D251+G251)*O251/100)^2+(J251*(D251+G251)*0.08382)^2),0))</f>
        <v>41</v>
      </c>
      <c r="U251" s="32"/>
    </row>
    <row r="252" customFormat="false" ht="15" hidden="false" customHeight="false" outlineLevel="0" collapsed="false">
      <c r="A252" s="32" t="s">
        <v>418</v>
      </c>
      <c r="B252" s="32" t="s">
        <v>451</v>
      </c>
      <c r="C252" s="32" t="s">
        <v>458</v>
      </c>
      <c r="D252" s="59" t="n">
        <v>289</v>
      </c>
      <c r="E252" s="59" t="n">
        <v>226</v>
      </c>
      <c r="F252" s="68" t="n">
        <f aca="false">IF(E252="","",D252-E252)</f>
        <v>63</v>
      </c>
      <c r="G252" s="59" t="n">
        <v>180</v>
      </c>
      <c r="H252" s="59" t="n">
        <v>189</v>
      </c>
      <c r="I252" s="68" t="n">
        <f aca="false">IF(H252="","",G252-H252)</f>
        <v>-9</v>
      </c>
      <c r="J252" s="40" t="n">
        <f aca="false">IF(OR(D252="",D252+G252=0),"",D252/(D252+G252))</f>
        <v>0.616204690831557</v>
      </c>
      <c r="K252" s="40" t="n">
        <f aca="false">IF(E252="","",E252/(E252+H252))</f>
        <v>0.544578313253012</v>
      </c>
      <c r="L252" s="69" t="n">
        <f aca="false">IF(OR(K252="",J252=""),"",(J252-K252)*100)</f>
        <v>7.16263775785444</v>
      </c>
      <c r="M252" s="36" t="n">
        <v>3.43103056950867</v>
      </c>
      <c r="N252" s="36" t="n">
        <v>1.05317139657435</v>
      </c>
      <c r="O252" s="36" t="n">
        <f aca="false">SQRT(M252^2+N252^2)</f>
        <v>3.58903061556534</v>
      </c>
      <c r="P252" s="40" t="n">
        <f aca="false">IF(J252="","",MAX(0,J252-1.96*O252/100))</f>
        <v>0.545859690766476</v>
      </c>
      <c r="Q252" s="40" t="n">
        <f aca="false">IF(J252="","",MIN(1,J252+1.96*O252/100))</f>
        <v>0.686549690896637</v>
      </c>
      <c r="R252" s="32" t="str">
        <f aca="false">IF(L252="","",IF(ABS(L252)&lt;=O252,"Yes","No"))</f>
        <v>No</v>
      </c>
      <c r="S252" s="32" t="str">
        <f aca="false">IF(L252="","",IF(ABS(L252)&lt;=1.96*O252,"Yes","No"))</f>
        <v>No</v>
      </c>
      <c r="T252" s="59" t="n">
        <f aca="false">IF(D252="","",ROUND(SQRT(((D252+G252)*O252/100)^2+(J252*(D252+G252)*0.13015)^2),0))</f>
        <v>41</v>
      </c>
      <c r="U252" s="32"/>
    </row>
    <row r="253" customFormat="false" ht="15" hidden="false" customHeight="false" outlineLevel="0" collapsed="false">
      <c r="A253" s="32" t="s">
        <v>418</v>
      </c>
      <c r="B253" s="32" t="s">
        <v>451</v>
      </c>
      <c r="C253" s="32" t="s">
        <v>459</v>
      </c>
      <c r="D253" s="59" t="n">
        <v>309</v>
      </c>
      <c r="E253" s="59" t="n">
        <v>320</v>
      </c>
      <c r="F253" s="68" t="n">
        <f aca="false">IF(E253="","",D253-E253)</f>
        <v>-11</v>
      </c>
      <c r="G253" s="59" t="n">
        <v>238</v>
      </c>
      <c r="H253" s="59" t="n">
        <v>220</v>
      </c>
      <c r="I253" s="68" t="n">
        <f aca="false">IF(H253="","",G253-H253)</f>
        <v>18</v>
      </c>
      <c r="J253" s="40" t="n">
        <f aca="false">IF(OR(D253="",D253+G253=0),"",D253/(D253+G253))</f>
        <v>0.564899451553931</v>
      </c>
      <c r="K253" s="40" t="n">
        <f aca="false">IF(E253="","",E253/(E253+H253))</f>
        <v>0.592592592592593</v>
      </c>
      <c r="L253" s="69" t="n">
        <f aca="false">IF(OR(K253="",J253=""),"",(J253-K253)*100)</f>
        <v>-2.76931410386621</v>
      </c>
      <c r="M253" s="36" t="n">
        <v>2.23025841536431</v>
      </c>
      <c r="N253" s="36" t="n">
        <v>1.05317139657435</v>
      </c>
      <c r="O253" s="36" t="n">
        <f aca="false">SQRT(M253^2+N253^2)</f>
        <v>2.4664189810058</v>
      </c>
      <c r="P253" s="40" t="n">
        <f aca="false">IF(J253="","",MAX(0,J253-1.96*O253/100))</f>
        <v>0.516557639526217</v>
      </c>
      <c r="Q253" s="40" t="n">
        <f aca="false">IF(J253="","",MIN(1,J253+1.96*O253/100))</f>
        <v>0.613241263581644</v>
      </c>
      <c r="R253" s="32" t="str">
        <f aca="false">IF(L253="","",IF(ABS(L253)&lt;=O253,"Yes","No"))</f>
        <v>No</v>
      </c>
      <c r="S253" s="32" t="str">
        <f aca="false">IF(L253="","",IF(ABS(L253)&lt;=1.96*O253,"Yes","No"))</f>
        <v>Yes</v>
      </c>
      <c r="T253" s="59" t="n">
        <f aca="false">IF(D253="","",ROUND(SQRT(((D253+G253)*O253/100)^2+(J253*(D253+G253)*0.08382)^2),0))</f>
        <v>29</v>
      </c>
      <c r="U253" s="32"/>
    </row>
    <row r="254" customFormat="false" ht="15" hidden="false" customHeight="false" outlineLevel="0" collapsed="false">
      <c r="A254" s="32" t="s">
        <v>418</v>
      </c>
      <c r="B254" s="32" t="s">
        <v>451</v>
      </c>
      <c r="C254" s="32" t="s">
        <v>460</v>
      </c>
      <c r="D254" s="59" t="n">
        <v>245</v>
      </c>
      <c r="E254" s="59" t="n">
        <v>226</v>
      </c>
      <c r="F254" s="68" t="n">
        <f aca="false">IF(E254="","",D254-E254)</f>
        <v>19</v>
      </c>
      <c r="G254" s="59" t="n">
        <v>138</v>
      </c>
      <c r="H254" s="59" t="n">
        <v>148</v>
      </c>
      <c r="I254" s="68" t="n">
        <f aca="false">IF(H254="","",G254-H254)</f>
        <v>-10</v>
      </c>
      <c r="J254" s="40" t="n">
        <f aca="false">IF(OR(D254="",D254+G254=0),"",D254/(D254+G254))</f>
        <v>0.639686684073107</v>
      </c>
      <c r="K254" s="40" t="n">
        <f aca="false">IF(E254="","",E254/(E254+H254))</f>
        <v>0.60427807486631</v>
      </c>
      <c r="L254" s="69" t="n">
        <f aca="false">IF(OR(K254="",J254=""),"",(J254-K254)*100)</f>
        <v>3.54086092067969</v>
      </c>
      <c r="M254" s="36" t="n">
        <v>3.43103056950867</v>
      </c>
      <c r="N254" s="36" t="n">
        <v>1.05317139657435</v>
      </c>
      <c r="O254" s="36" t="n">
        <f aca="false">SQRT(M254^2+N254^2)</f>
        <v>3.58903061556534</v>
      </c>
      <c r="P254" s="40" t="n">
        <f aca="false">IF(J254="","",MAX(0,J254-1.96*O254/100))</f>
        <v>0.569341684008026</v>
      </c>
      <c r="Q254" s="40" t="n">
        <f aca="false">IF(J254="","",MIN(1,J254+1.96*O254/100))</f>
        <v>0.710031684138188</v>
      </c>
      <c r="R254" s="32" t="str">
        <f aca="false">IF(L254="","",IF(ABS(L254)&lt;=O254,"Yes","No"))</f>
        <v>Yes</v>
      </c>
      <c r="S254" s="32" t="str">
        <f aca="false">IF(L254="","",IF(ABS(L254)&lt;=1.96*O254,"Yes","No"))</f>
        <v>Yes</v>
      </c>
      <c r="T254" s="59" t="n">
        <f aca="false">IF(D254="","",ROUND(SQRT(((D254+G254)*O254/100)^2+(J254*(D254+G254)*0.13015)^2),0))</f>
        <v>35</v>
      </c>
      <c r="U254" s="32"/>
    </row>
    <row r="255" customFormat="false" ht="15" hidden="false" customHeight="false" outlineLevel="0" collapsed="false">
      <c r="A255" s="32" t="s">
        <v>418</v>
      </c>
      <c r="B255" s="32" t="s">
        <v>451</v>
      </c>
      <c r="C255" s="32" t="s">
        <v>461</v>
      </c>
      <c r="D255" s="59" t="n">
        <v>266</v>
      </c>
      <c r="E255" s="59" t="n">
        <v>242</v>
      </c>
      <c r="F255" s="68" t="n">
        <f aca="false">IF(E255="","",D255-E255)</f>
        <v>24</v>
      </c>
      <c r="G255" s="59" t="n">
        <v>256</v>
      </c>
      <c r="H255" s="59" t="n">
        <v>231</v>
      </c>
      <c r="I255" s="68" t="n">
        <f aca="false">IF(H255="","",G255-H255)</f>
        <v>25</v>
      </c>
      <c r="J255" s="40" t="n">
        <f aca="false">IF(OR(D255="",D255+G255=0),"",D255/(D255+G255))</f>
        <v>0.509578544061303</v>
      </c>
      <c r="K255" s="40" t="n">
        <f aca="false">IF(E255="","",E255/(E255+H255))</f>
        <v>0.511627906976744</v>
      </c>
      <c r="L255" s="69" t="n">
        <f aca="false">IF(OR(K255="",J255=""),"",(J255-K255)*100)</f>
        <v>-0.204936291544156</v>
      </c>
      <c r="M255" s="36" t="n">
        <v>3.43103056950867</v>
      </c>
      <c r="N255" s="36" t="n">
        <v>1.05317139657435</v>
      </c>
      <c r="O255" s="36" t="n">
        <f aca="false">SQRT(M255^2+N255^2)</f>
        <v>3.58903061556534</v>
      </c>
      <c r="P255" s="40" t="n">
        <f aca="false">IF(J255="","",MAX(0,J255-1.96*O255/100))</f>
        <v>0.439233543996222</v>
      </c>
      <c r="Q255" s="40" t="n">
        <f aca="false">IF(J255="","",MIN(1,J255+1.96*O255/100))</f>
        <v>0.579923544126383</v>
      </c>
      <c r="R255" s="32" t="str">
        <f aca="false">IF(L255="","",IF(ABS(L255)&lt;=O255,"Yes","No"))</f>
        <v>Yes</v>
      </c>
      <c r="S255" s="32" t="str">
        <f aca="false">IF(L255="","",IF(ABS(L255)&lt;=1.96*O255,"Yes","No"))</f>
        <v>Yes</v>
      </c>
      <c r="T255" s="59" t="n">
        <f aca="false">IF(D255="","",ROUND(SQRT(((D255+G255)*O255/100)^2+(J255*(D255+G255)*0.13015)^2),0))</f>
        <v>39</v>
      </c>
      <c r="U255" s="32"/>
    </row>
    <row r="256" customFormat="false" ht="15" hidden="false" customHeight="false" outlineLevel="0" collapsed="false">
      <c r="A256" s="32" t="s">
        <v>418</v>
      </c>
      <c r="B256" s="32" t="s">
        <v>451</v>
      </c>
      <c r="C256" s="32" t="s">
        <v>462</v>
      </c>
      <c r="D256" s="59" t="n">
        <v>360</v>
      </c>
      <c r="E256" s="59" t="n">
        <v>314</v>
      </c>
      <c r="F256" s="68" t="n">
        <f aca="false">IF(E256="","",D256-E256)</f>
        <v>46</v>
      </c>
      <c r="G256" s="59" t="n">
        <v>294</v>
      </c>
      <c r="H256" s="59" t="n">
        <v>246</v>
      </c>
      <c r="I256" s="68" t="n">
        <f aca="false">IF(H256="","",G256-H256)</f>
        <v>48</v>
      </c>
      <c r="J256" s="40" t="n">
        <f aca="false">IF(OR(D256="",D256+G256=0),"",D256/(D256+G256))</f>
        <v>0.55045871559633</v>
      </c>
      <c r="K256" s="40" t="n">
        <f aca="false">IF(E256="","",E256/(E256+H256))</f>
        <v>0.560714285714286</v>
      </c>
      <c r="L256" s="69" t="n">
        <f aca="false">IF(OR(K256="",J256=""),"",(J256-K256)*100)</f>
        <v>-1.02555701179554</v>
      </c>
      <c r="M256" s="36" t="n">
        <v>2.23025841536431</v>
      </c>
      <c r="N256" s="36" t="n">
        <v>1.05317139657435</v>
      </c>
      <c r="O256" s="36" t="n">
        <f aca="false">SQRT(M256^2+N256^2)</f>
        <v>2.4664189810058</v>
      </c>
      <c r="P256" s="40" t="n">
        <f aca="false">IF(J256="","",MAX(0,J256-1.96*O256/100))</f>
        <v>0.502116903568617</v>
      </c>
      <c r="Q256" s="40" t="n">
        <f aca="false">IF(J256="","",MIN(1,J256+1.96*O256/100))</f>
        <v>0.598800527624044</v>
      </c>
      <c r="R256" s="32" t="str">
        <f aca="false">IF(L256="","",IF(ABS(L256)&lt;=O256,"Yes","No"))</f>
        <v>Yes</v>
      </c>
      <c r="S256" s="32" t="str">
        <f aca="false">IF(L256="","",IF(ABS(L256)&lt;=1.96*O256,"Yes","No"))</f>
        <v>Yes</v>
      </c>
      <c r="T256" s="59" t="n">
        <f aca="false">IF(D256="","",ROUND(SQRT(((D256+G256)*O256/100)^2+(J256*(D256+G256)*0.08382)^2),0))</f>
        <v>34</v>
      </c>
      <c r="U256" s="32"/>
    </row>
    <row r="257" customFormat="false" ht="15" hidden="false" customHeight="false" outlineLevel="0" collapsed="false">
      <c r="A257" s="32" t="s">
        <v>418</v>
      </c>
      <c r="B257" s="32" t="s">
        <v>451</v>
      </c>
      <c r="C257" s="32" t="s">
        <v>463</v>
      </c>
      <c r="D257" s="59" t="n">
        <v>340</v>
      </c>
      <c r="E257" s="59" t="n">
        <v>335</v>
      </c>
      <c r="F257" s="68" t="n">
        <f aca="false">IF(E257="","",D257-E257)</f>
        <v>5</v>
      </c>
      <c r="G257" s="59" t="n">
        <v>269</v>
      </c>
      <c r="H257" s="59" t="n">
        <v>224</v>
      </c>
      <c r="I257" s="68" t="n">
        <f aca="false">IF(H257="","",G257-H257)</f>
        <v>45</v>
      </c>
      <c r="J257" s="40" t="n">
        <f aca="false">IF(OR(D257="",D257+G257=0),"",D257/(D257+G257))</f>
        <v>0.558292282430213</v>
      </c>
      <c r="K257" s="40" t="n">
        <f aca="false">IF(E257="","",E257/(E257+H257))</f>
        <v>0.599284436493739</v>
      </c>
      <c r="L257" s="69" t="n">
        <f aca="false">IF(OR(K257="",J257=""),"",(J257-K257)*100)</f>
        <v>-4.09921540635254</v>
      </c>
      <c r="M257" s="36" t="n">
        <v>2.23025841536431</v>
      </c>
      <c r="N257" s="36" t="n">
        <v>1.05317139657435</v>
      </c>
      <c r="O257" s="36" t="n">
        <f aca="false">SQRT(M257^2+N257^2)</f>
        <v>2.4664189810058</v>
      </c>
      <c r="P257" s="40" t="n">
        <f aca="false">IF(J257="","",MAX(0,J257-1.96*O257/100))</f>
        <v>0.5099504704025</v>
      </c>
      <c r="Q257" s="40" t="n">
        <f aca="false">IF(J257="","",MIN(1,J257+1.96*O257/100))</f>
        <v>0.606634094457927</v>
      </c>
      <c r="R257" s="32" t="str">
        <f aca="false">IF(L257="","",IF(ABS(L257)&lt;=O257,"Yes","No"))</f>
        <v>No</v>
      </c>
      <c r="S257" s="32" t="str">
        <f aca="false">IF(L257="","",IF(ABS(L257)&lt;=1.96*O257,"Yes","No"))</f>
        <v>Yes</v>
      </c>
      <c r="T257" s="59" t="n">
        <f aca="false">IF(D257="","",ROUND(SQRT(((D257+G257)*O257/100)^2+(J257*(D257+G257)*0.08382)^2),0))</f>
        <v>32</v>
      </c>
      <c r="U257" s="32"/>
    </row>
    <row r="258" customFormat="false" ht="15" hidden="false" customHeight="false" outlineLevel="0" collapsed="false">
      <c r="A258" s="32" t="s">
        <v>418</v>
      </c>
      <c r="B258" s="32" t="s">
        <v>451</v>
      </c>
      <c r="C258" s="32" t="s">
        <v>464</v>
      </c>
      <c r="D258" s="59" t="n">
        <v>313</v>
      </c>
      <c r="E258" s="59" t="n">
        <v>296</v>
      </c>
      <c r="F258" s="68" t="n">
        <f aca="false">IF(E258="","",D258-E258)</f>
        <v>17</v>
      </c>
      <c r="G258" s="59" t="n">
        <v>330</v>
      </c>
      <c r="H258" s="59" t="n">
        <v>291</v>
      </c>
      <c r="I258" s="68" t="n">
        <f aca="false">IF(H258="","",G258-H258)</f>
        <v>39</v>
      </c>
      <c r="J258" s="40" t="n">
        <f aca="false">IF(OR(D258="",D258+G258=0),"",D258/(D258+G258))</f>
        <v>0.486780715396579</v>
      </c>
      <c r="K258" s="40" t="n">
        <f aca="false">IF(E258="","",E258/(E258+H258))</f>
        <v>0.504258943781942</v>
      </c>
      <c r="L258" s="69" t="n">
        <f aca="false">IF(OR(K258="",J258=""),"",(J258-K258)*100)</f>
        <v>-1.74782283853635</v>
      </c>
      <c r="M258" s="36" t="n">
        <v>2.23025841536431</v>
      </c>
      <c r="N258" s="36" t="n">
        <v>1.05317139657435</v>
      </c>
      <c r="O258" s="36" t="n">
        <f aca="false">SQRT(M258^2+N258^2)</f>
        <v>2.4664189810058</v>
      </c>
      <c r="P258" s="40" t="n">
        <f aca="false">IF(J258="","",MAX(0,J258-1.96*O258/100))</f>
        <v>0.438438903368865</v>
      </c>
      <c r="Q258" s="40" t="n">
        <f aca="false">IF(J258="","",MIN(1,J258+1.96*O258/100))</f>
        <v>0.535122527424292</v>
      </c>
      <c r="R258" s="32" t="str">
        <f aca="false">IF(L258="","",IF(ABS(L258)&lt;=O258,"Yes","No"))</f>
        <v>Yes</v>
      </c>
      <c r="S258" s="32" t="str">
        <f aca="false">IF(L258="","",IF(ABS(L258)&lt;=1.96*O258,"Yes","No"))</f>
        <v>Yes</v>
      </c>
      <c r="T258" s="59" t="n">
        <f aca="false">IF(D258="","",ROUND(SQRT(((D258+G258)*O258/100)^2+(J258*(D258+G258)*0.08382)^2),0))</f>
        <v>31</v>
      </c>
      <c r="U258" s="32"/>
    </row>
    <row r="259" customFormat="false" ht="15" hidden="false" customHeight="false" outlineLevel="0" collapsed="false">
      <c r="A259" s="32" t="s">
        <v>418</v>
      </c>
      <c r="B259" s="32" t="s">
        <v>451</v>
      </c>
      <c r="C259" s="32" t="s">
        <v>465</v>
      </c>
      <c r="D259" s="59" t="n">
        <v>427</v>
      </c>
      <c r="E259" s="59" t="n">
        <v>450</v>
      </c>
      <c r="F259" s="68" t="n">
        <f aca="false">IF(E259="","",D259-E259)</f>
        <v>-23</v>
      </c>
      <c r="G259" s="59" t="n">
        <v>387</v>
      </c>
      <c r="H259" s="59" t="n">
        <v>362</v>
      </c>
      <c r="I259" s="68" t="n">
        <f aca="false">IF(H259="","",G259-H259)</f>
        <v>25</v>
      </c>
      <c r="J259" s="40" t="n">
        <f aca="false">IF(OR(D259="",D259+G259=0),"",D259/(D259+G259))</f>
        <v>0.524570024570025</v>
      </c>
      <c r="K259" s="40" t="n">
        <f aca="false">IF(E259="","",E259/(E259+H259))</f>
        <v>0.554187192118227</v>
      </c>
      <c r="L259" s="69" t="n">
        <f aca="false">IF(OR(K259="",J259=""),"",(J259-K259)*100)</f>
        <v>-2.96171675482021</v>
      </c>
      <c r="M259" s="36" t="n">
        <v>2.23025841536431</v>
      </c>
      <c r="N259" s="36" t="n">
        <v>1.05317139657435</v>
      </c>
      <c r="O259" s="36" t="n">
        <f aca="false">SQRT(M259^2+N259^2)</f>
        <v>2.4664189810058</v>
      </c>
      <c r="P259" s="40" t="n">
        <f aca="false">IF(J259="","",MAX(0,J259-1.96*O259/100))</f>
        <v>0.476228212542311</v>
      </c>
      <c r="Q259" s="40" t="n">
        <f aca="false">IF(J259="","",MIN(1,J259+1.96*O259/100))</f>
        <v>0.572911836597738</v>
      </c>
      <c r="R259" s="32" t="str">
        <f aca="false">IF(L259="","",IF(ABS(L259)&lt;=O259,"Yes","No"))</f>
        <v>No</v>
      </c>
      <c r="S259" s="32" t="str">
        <f aca="false">IF(L259="","",IF(ABS(L259)&lt;=1.96*O259,"Yes","No"))</f>
        <v>Yes</v>
      </c>
      <c r="T259" s="59" t="n">
        <f aca="false">IF(D259="","",ROUND(SQRT(((D259+G259)*O259/100)^2+(J259*(D259+G259)*0.08382)^2),0))</f>
        <v>41</v>
      </c>
      <c r="U259" s="32"/>
    </row>
    <row r="260" customFormat="false" ht="15" hidden="false" customHeight="false" outlineLevel="0" collapsed="false">
      <c r="A260" s="32" t="s">
        <v>418</v>
      </c>
      <c r="B260" s="32" t="s">
        <v>451</v>
      </c>
      <c r="C260" s="32" t="s">
        <v>466</v>
      </c>
      <c r="D260" s="59" t="n">
        <v>378</v>
      </c>
      <c r="E260" s="59" t="n">
        <v>307</v>
      </c>
      <c r="F260" s="68" t="n">
        <f aca="false">IF(E260="","",D260-E260)</f>
        <v>71</v>
      </c>
      <c r="G260" s="59" t="n">
        <v>375</v>
      </c>
      <c r="H260" s="59" t="n">
        <v>353</v>
      </c>
      <c r="I260" s="68" t="n">
        <f aca="false">IF(H260="","",G260-H260)</f>
        <v>22</v>
      </c>
      <c r="J260" s="40" t="n">
        <f aca="false">IF(OR(D260="",D260+G260=0),"",D260/(D260+G260))</f>
        <v>0.50199203187251</v>
      </c>
      <c r="K260" s="40" t="n">
        <f aca="false">IF(E260="","",E260/(E260+H260))</f>
        <v>0.465151515151515</v>
      </c>
      <c r="L260" s="69" t="n">
        <f aca="false">IF(OR(K260="",J260=""),"",(J260-K260)*100)</f>
        <v>3.68405167209948</v>
      </c>
      <c r="M260" s="36" t="n">
        <v>2.23025841536431</v>
      </c>
      <c r="N260" s="36" t="n">
        <v>1.05317139657435</v>
      </c>
      <c r="O260" s="36" t="n">
        <f aca="false">SQRT(M260^2+N260^2)</f>
        <v>2.4664189810058</v>
      </c>
      <c r="P260" s="40" t="n">
        <f aca="false">IF(J260="","",MAX(0,J260-1.96*O260/100))</f>
        <v>0.453650219844796</v>
      </c>
      <c r="Q260" s="40" t="n">
        <f aca="false">IF(J260="","",MIN(1,J260+1.96*O260/100))</f>
        <v>0.550333843900224</v>
      </c>
      <c r="R260" s="32" t="str">
        <f aca="false">IF(L260="","",IF(ABS(L260)&lt;=O260,"Yes","No"))</f>
        <v>No</v>
      </c>
      <c r="S260" s="32" t="str">
        <f aca="false">IF(L260="","",IF(ABS(L260)&lt;=1.96*O260,"Yes","No"))</f>
        <v>Yes</v>
      </c>
      <c r="T260" s="59" t="n">
        <f aca="false">IF(D260="","",ROUND(SQRT(((D260+G260)*O260/100)^2+(J260*(D260+G260)*0.08382)^2),0))</f>
        <v>37</v>
      </c>
      <c r="U260" s="32"/>
    </row>
    <row r="261" customFormat="false" ht="15" hidden="false" customHeight="false" outlineLevel="0" collapsed="false">
      <c r="A261" s="32" t="s">
        <v>418</v>
      </c>
      <c r="B261" s="32" t="s">
        <v>451</v>
      </c>
      <c r="C261" s="32" t="s">
        <v>467</v>
      </c>
      <c r="D261" s="59" t="n">
        <v>398</v>
      </c>
      <c r="E261" s="59" t="n">
        <v>359</v>
      </c>
      <c r="F261" s="68" t="n">
        <f aca="false">IF(E261="","",D261-E261)</f>
        <v>39</v>
      </c>
      <c r="G261" s="59" t="n">
        <v>364</v>
      </c>
      <c r="H261" s="59" t="n">
        <v>339</v>
      </c>
      <c r="I261" s="68" t="n">
        <f aca="false">IF(H261="","",G261-H261)</f>
        <v>25</v>
      </c>
      <c r="J261" s="40" t="n">
        <f aca="false">IF(OR(D261="",D261+G261=0),"",D261/(D261+G261))</f>
        <v>0.522309711286089</v>
      </c>
      <c r="K261" s="40" t="n">
        <f aca="false">IF(E261="","",E261/(E261+H261))</f>
        <v>0.51432664756447</v>
      </c>
      <c r="L261" s="69" t="n">
        <f aca="false">IF(OR(K261="",J261=""),"",(J261-K261)*100)</f>
        <v>0.798306372161939</v>
      </c>
      <c r="M261" s="36" t="n">
        <v>2.23025841536431</v>
      </c>
      <c r="N261" s="36" t="n">
        <v>1.05317139657435</v>
      </c>
      <c r="O261" s="36" t="n">
        <f aca="false">SQRT(M261^2+N261^2)</f>
        <v>2.4664189810058</v>
      </c>
      <c r="P261" s="40" t="n">
        <f aca="false">IF(J261="","",MAX(0,J261-1.96*O261/100))</f>
        <v>0.473967899258376</v>
      </c>
      <c r="Q261" s="40" t="n">
        <f aca="false">IF(J261="","",MIN(1,J261+1.96*O261/100))</f>
        <v>0.570651523313803</v>
      </c>
      <c r="R261" s="32" t="str">
        <f aca="false">IF(L261="","",IF(ABS(L261)&lt;=O261,"Yes","No"))</f>
        <v>Yes</v>
      </c>
      <c r="S261" s="32" t="str">
        <f aca="false">IF(L261="","",IF(ABS(L261)&lt;=1.96*O261,"Yes","No"))</f>
        <v>Yes</v>
      </c>
      <c r="T261" s="59" t="n">
        <f aca="false">IF(D261="","",ROUND(SQRT(((D261+G261)*O261/100)^2+(J261*(D261+G261)*0.08382)^2),0))</f>
        <v>38</v>
      </c>
      <c r="U261" s="32"/>
    </row>
    <row r="262" customFormat="false" ht="15" hidden="false" customHeight="false" outlineLevel="0" collapsed="false">
      <c r="A262" s="32" t="s">
        <v>418</v>
      </c>
      <c r="B262" s="32" t="s">
        <v>451</v>
      </c>
      <c r="C262" s="32" t="s">
        <v>468</v>
      </c>
      <c r="D262" s="59" t="n">
        <v>398</v>
      </c>
      <c r="E262" s="59" t="n">
        <v>354</v>
      </c>
      <c r="F262" s="68" t="n">
        <f aca="false">IF(E262="","",D262-E262)</f>
        <v>44</v>
      </c>
      <c r="G262" s="59" t="n">
        <v>339</v>
      </c>
      <c r="H262" s="59" t="n">
        <v>314</v>
      </c>
      <c r="I262" s="68" t="n">
        <f aca="false">IF(H262="","",G262-H262)</f>
        <v>25</v>
      </c>
      <c r="J262" s="40" t="n">
        <f aca="false">IF(OR(D262="",D262+G262=0),"",D262/(D262+G262))</f>
        <v>0.540027137042062</v>
      </c>
      <c r="K262" s="40" t="n">
        <f aca="false">IF(E262="","",E262/(E262+H262))</f>
        <v>0.529940119760479</v>
      </c>
      <c r="L262" s="69" t="n">
        <f aca="false">IF(OR(K262="",J262=""),"",(J262-K262)*100)</f>
        <v>1.00870172815833</v>
      </c>
      <c r="M262" s="36" t="n">
        <v>2.23025841536431</v>
      </c>
      <c r="N262" s="36" t="n">
        <v>1.05317139657435</v>
      </c>
      <c r="O262" s="36" t="n">
        <f aca="false">SQRT(M262^2+N262^2)</f>
        <v>2.4664189810058</v>
      </c>
      <c r="P262" s="40" t="n">
        <f aca="false">IF(J262="","",MAX(0,J262-1.96*O262/100))</f>
        <v>0.491685325014349</v>
      </c>
      <c r="Q262" s="40" t="n">
        <f aca="false">IF(J262="","",MIN(1,J262+1.96*O262/100))</f>
        <v>0.588368949069776</v>
      </c>
      <c r="R262" s="32" t="str">
        <f aca="false">IF(L262="","",IF(ABS(L262)&lt;=O262,"Yes","No"))</f>
        <v>Yes</v>
      </c>
      <c r="S262" s="32" t="str">
        <f aca="false">IF(L262="","",IF(ABS(L262)&lt;=1.96*O262,"Yes","No"))</f>
        <v>Yes</v>
      </c>
      <c r="T262" s="59" t="n">
        <f aca="false">IF(D262="","",ROUND(SQRT(((D262+G262)*O262/100)^2+(J262*(D262+G262)*0.08382)^2),0))</f>
        <v>38</v>
      </c>
      <c r="U262" s="32"/>
    </row>
    <row r="263" customFormat="false" ht="15" hidden="false" customHeight="false" outlineLevel="0" collapsed="false">
      <c r="A263" s="32" t="s">
        <v>418</v>
      </c>
      <c r="B263" s="32" t="s">
        <v>469</v>
      </c>
      <c r="C263" s="32" t="s">
        <v>470</v>
      </c>
      <c r="D263" s="59" t="n">
        <v>643</v>
      </c>
      <c r="E263" s="59" t="n">
        <v>579</v>
      </c>
      <c r="F263" s="68" t="n">
        <f aca="false">IF(E263="","",D263-E263)</f>
        <v>64</v>
      </c>
      <c r="G263" s="59" t="n">
        <v>1103</v>
      </c>
      <c r="H263" s="59" t="n">
        <v>946</v>
      </c>
      <c r="I263" s="68" t="n">
        <f aca="false">IF(H263="","",G263-H263)</f>
        <v>157</v>
      </c>
      <c r="J263" s="40" t="n">
        <f aca="false">IF(OR(D263="",D263+G263=0),"",D263/(D263+G263))</f>
        <v>0.368270332187858</v>
      </c>
      <c r="K263" s="40" t="n">
        <f aca="false">IF(E263="","",E263/(E263+H263))</f>
        <v>0.379672131147541</v>
      </c>
      <c r="L263" s="69" t="n">
        <f aca="false">IF(OR(K263="",J263=""),"",(J263-K263)*100)</f>
        <v>-1.1401798959683</v>
      </c>
      <c r="M263" s="36" t="n">
        <v>1.85843057324553</v>
      </c>
      <c r="N263" s="36" t="n">
        <v>1.05317139657435</v>
      </c>
      <c r="O263" s="36" t="n">
        <f aca="false">SQRT(M263^2+N263^2)</f>
        <v>2.13610256919842</v>
      </c>
      <c r="P263" s="40" t="n">
        <f aca="false">IF(J263="","",MAX(0,J263-1.96*O263/100))</f>
        <v>0.326402721831569</v>
      </c>
      <c r="Q263" s="40" t="n">
        <f aca="false">IF(J263="","",MIN(1,J263+1.96*O263/100))</f>
        <v>0.410137942544147</v>
      </c>
      <c r="R263" s="32" t="str">
        <f aca="false">IF(L263="","",IF(ABS(L263)&lt;=O263,"Yes","No"))</f>
        <v>Yes</v>
      </c>
      <c r="S263" s="32" t="str">
        <f aca="false">IF(L263="","",IF(ABS(L263)&lt;=1.96*O263,"Yes","No"))</f>
        <v>Yes</v>
      </c>
      <c r="T263" s="59" t="n">
        <f aca="false">IF(D263="","",ROUND(SQRT(((D263+G263)*O263/100)^2+(J263*(D263+G263)*0.07132)^2),0))</f>
        <v>59</v>
      </c>
      <c r="U263" s="32"/>
    </row>
    <row r="264" customFormat="false" ht="15" hidden="false" customHeight="false" outlineLevel="0" collapsed="false">
      <c r="A264" s="32" t="s">
        <v>418</v>
      </c>
      <c r="B264" s="32" t="s">
        <v>469</v>
      </c>
      <c r="C264" s="32" t="s">
        <v>471</v>
      </c>
      <c r="D264" s="59" t="n">
        <v>592</v>
      </c>
      <c r="E264" s="59" t="n">
        <v>544</v>
      </c>
      <c r="F264" s="68" t="n">
        <f aca="false">IF(E264="","",D264-E264)</f>
        <v>48</v>
      </c>
      <c r="G264" s="59" t="n">
        <v>831</v>
      </c>
      <c r="H264" s="59" t="n">
        <v>694</v>
      </c>
      <c r="I264" s="68" t="n">
        <f aca="false">IF(H264="","",G264-H264)</f>
        <v>137</v>
      </c>
      <c r="J264" s="40" t="n">
        <f aca="false">IF(OR(D264="",D264+G264=0),"",D264/(D264+G264))</f>
        <v>0.416022487702038</v>
      </c>
      <c r="K264" s="40" t="n">
        <f aca="false">IF(E264="","",E264/(E264+H264))</f>
        <v>0.439418416801292</v>
      </c>
      <c r="L264" s="69" t="n">
        <f aca="false">IF(OR(K264="",J264=""),"",(J264-K264)*100)</f>
        <v>-2.33959290992545</v>
      </c>
      <c r="M264" s="36" t="n">
        <v>1.85843057324553</v>
      </c>
      <c r="N264" s="36" t="n">
        <v>1.05317139657435</v>
      </c>
      <c r="O264" s="36" t="n">
        <f aca="false">SQRT(M264^2+N264^2)</f>
        <v>2.13610256919842</v>
      </c>
      <c r="P264" s="40" t="n">
        <f aca="false">IF(J264="","",MAX(0,J264-1.96*O264/100))</f>
        <v>0.374154877345749</v>
      </c>
      <c r="Q264" s="40" t="n">
        <f aca="false">IF(J264="","",MIN(1,J264+1.96*O264/100))</f>
        <v>0.457890098058327</v>
      </c>
      <c r="R264" s="32" t="str">
        <f aca="false">IF(L264="","",IF(ABS(L264)&lt;=O264,"Yes","No"))</f>
        <v>No</v>
      </c>
      <c r="S264" s="32" t="str">
        <f aca="false">IF(L264="","",IF(ABS(L264)&lt;=1.96*O264,"Yes","No"))</f>
        <v>Yes</v>
      </c>
      <c r="T264" s="59" t="n">
        <f aca="false">IF(D264="","",ROUND(SQRT(((D264+G264)*O264/100)^2+(J264*(D264+G264)*0.07132)^2),0))</f>
        <v>52</v>
      </c>
      <c r="U264" s="32"/>
    </row>
    <row r="265" customFormat="false" ht="15" hidden="false" customHeight="false" outlineLevel="0" collapsed="false">
      <c r="A265" s="32" t="s">
        <v>418</v>
      </c>
      <c r="B265" s="32" t="s">
        <v>469</v>
      </c>
      <c r="C265" s="32" t="s">
        <v>472</v>
      </c>
      <c r="D265" s="59" t="n">
        <v>328</v>
      </c>
      <c r="E265" s="59" t="n">
        <v>247</v>
      </c>
      <c r="F265" s="68" t="n">
        <f aca="false">IF(E265="","",D265-E265)</f>
        <v>81</v>
      </c>
      <c r="G265" s="59" t="n">
        <v>525</v>
      </c>
      <c r="H265" s="59" t="n">
        <v>503</v>
      </c>
      <c r="I265" s="68" t="n">
        <f aca="false">IF(H265="","",G265-H265)</f>
        <v>22</v>
      </c>
      <c r="J265" s="40" t="n">
        <f aca="false">IF(OR(D265="",D265+G265=0),"",D265/(D265+G265))</f>
        <v>0.384525205158265</v>
      </c>
      <c r="K265" s="40" t="n">
        <f aca="false">IF(E265="","",E265/(E265+H265))</f>
        <v>0.329333333333333</v>
      </c>
      <c r="L265" s="69" t="n">
        <f aca="false">IF(OR(K265="",J265=""),"",(J265-K265)*100)</f>
        <v>5.51918718249316</v>
      </c>
      <c r="M265" s="36" t="n">
        <v>1.85843057324553</v>
      </c>
      <c r="N265" s="36" t="n">
        <v>1.05317139657435</v>
      </c>
      <c r="O265" s="36" t="n">
        <f aca="false">SQRT(M265^2+N265^2)</f>
        <v>2.13610256919842</v>
      </c>
      <c r="P265" s="40" t="n">
        <f aca="false">IF(J265="","",MAX(0,J265-1.96*O265/100))</f>
        <v>0.342657594801976</v>
      </c>
      <c r="Q265" s="40" t="n">
        <f aca="false">IF(J265="","",MIN(1,J265+1.96*O265/100))</f>
        <v>0.426392815514554</v>
      </c>
      <c r="R265" s="32" t="str">
        <f aca="false">IF(L265="","",IF(ABS(L265)&lt;=O265,"Yes","No"))</f>
        <v>No</v>
      </c>
      <c r="S265" s="32" t="str">
        <f aca="false">IF(L265="","",IF(ABS(L265)&lt;=1.96*O265,"Yes","No"))</f>
        <v>No</v>
      </c>
      <c r="T265" s="59" t="n">
        <f aca="false">IF(D265="","",ROUND(SQRT(((D265+G265)*O265/100)^2+(J265*(D265+G265)*0.07132)^2),0))</f>
        <v>30</v>
      </c>
      <c r="U265" s="32"/>
    </row>
    <row r="266" customFormat="false" ht="15" hidden="false" customHeight="false" outlineLevel="0" collapsed="false">
      <c r="A266" s="32" t="s">
        <v>418</v>
      </c>
      <c r="B266" s="32" t="s">
        <v>473</v>
      </c>
      <c r="C266" s="32" t="s">
        <v>473</v>
      </c>
      <c r="D266" s="59" t="n">
        <v>36</v>
      </c>
      <c r="E266" s="59" t="n">
        <v>30</v>
      </c>
      <c r="F266" s="68" t="n">
        <f aca="false">IF(E266="","",D266-E266)</f>
        <v>6</v>
      </c>
      <c r="G266" s="59" t="n">
        <v>47</v>
      </c>
      <c r="H266" s="59" t="n">
        <v>36</v>
      </c>
      <c r="I266" s="68" t="n">
        <f aca="false">IF(H266="","",G266-H266)</f>
        <v>11</v>
      </c>
      <c r="J266" s="40" t="n">
        <f aca="false">IF(OR(D266="",D266+G266=0),"",D266/(D266+G266))</f>
        <v>0.433734939759036</v>
      </c>
      <c r="K266" s="40" t="n">
        <f aca="false">IF(E266="","",E266/(E266+H266))</f>
        <v>0.454545454545455</v>
      </c>
      <c r="L266" s="69" t="n">
        <f aca="false">IF(OR(K266="",J266=""),"",(J266-K266)*100)</f>
        <v>-2.08105147864184</v>
      </c>
      <c r="M266" s="36" t="n">
        <v>3.43103056950867</v>
      </c>
      <c r="N266" s="36" t="n">
        <v>1.05317139657435</v>
      </c>
      <c r="O266" s="36" t="n">
        <f aca="false">SQRT(M266^2+N266^2)</f>
        <v>3.58903061556534</v>
      </c>
      <c r="P266" s="40" t="n">
        <f aca="false">IF(J266="","",MAX(0,J266-1.96*O266/100))</f>
        <v>0.363389939693955</v>
      </c>
      <c r="Q266" s="40" t="n">
        <f aca="false">IF(J266="","",MIN(1,J266+1.96*O266/100))</f>
        <v>0.504079939824117</v>
      </c>
      <c r="R266" s="32" t="str">
        <f aca="false">IF(L266="","",IF(ABS(L266)&lt;=O266,"Yes","No"))</f>
        <v>Yes</v>
      </c>
      <c r="S266" s="32" t="str">
        <f aca="false">IF(L266="","",IF(ABS(L266)&lt;=1.96*O266,"Yes","No"))</f>
        <v>Yes</v>
      </c>
      <c r="T266" s="59" t="n">
        <f aca="false">IF(D266="","",ROUND(SQRT(((D266+G266)*O266/100)^2+(J266*(D266+G266)*0.13015)^2),0))</f>
        <v>6</v>
      </c>
      <c r="U266" s="32"/>
    </row>
    <row r="267" customFormat="false" ht="15" hidden="false" customHeight="false" outlineLevel="0" collapsed="false">
      <c r="A267" s="32" t="s">
        <v>418</v>
      </c>
      <c r="B267" s="32" t="s">
        <v>474</v>
      </c>
      <c r="C267" s="32" t="s">
        <v>475</v>
      </c>
      <c r="D267" s="59" t="n">
        <v>484</v>
      </c>
      <c r="E267" s="59" t="n">
        <v>375</v>
      </c>
      <c r="F267" s="68" t="n">
        <f aca="false">IF(E267="","",D267-E267)</f>
        <v>109</v>
      </c>
      <c r="G267" s="59" t="n">
        <v>597</v>
      </c>
      <c r="H267" s="59" t="n">
        <v>542</v>
      </c>
      <c r="I267" s="68" t="n">
        <f aca="false">IF(H267="","",G267-H267)</f>
        <v>55</v>
      </c>
      <c r="J267" s="40" t="n">
        <f aca="false">IF(OR(D267="",D267+G267=0),"",D267/(D267+G267))</f>
        <v>0.447733580018501</v>
      </c>
      <c r="K267" s="40" t="n">
        <f aca="false">IF(E267="","",E267/(E267+H267))</f>
        <v>0.408942202835333</v>
      </c>
      <c r="L267" s="69" t="n">
        <f aca="false">IF(OR(K267="",J267=""),"",(J267-K267)*100)</f>
        <v>3.87913771831688</v>
      </c>
      <c r="M267" s="36" t="n">
        <v>1.85843057324553</v>
      </c>
      <c r="N267" s="36" t="n">
        <v>1.05317139657435</v>
      </c>
      <c r="O267" s="36" t="n">
        <f aca="false">SQRT(M267^2+N267^2)</f>
        <v>2.13610256919842</v>
      </c>
      <c r="P267" s="40" t="n">
        <f aca="false">IF(J267="","",MAX(0,J267-1.96*O267/100))</f>
        <v>0.405865969662212</v>
      </c>
      <c r="Q267" s="40" t="n">
        <f aca="false">IF(J267="","",MIN(1,J267+1.96*O267/100))</f>
        <v>0.48960119037479</v>
      </c>
      <c r="R267" s="32" t="str">
        <f aca="false">IF(L267="","",IF(ABS(L267)&lt;=O267,"Yes","No"))</f>
        <v>No</v>
      </c>
      <c r="S267" s="32" t="str">
        <f aca="false">IF(L267="","",IF(ABS(L267)&lt;=1.96*O267,"Yes","No"))</f>
        <v>Yes</v>
      </c>
      <c r="T267" s="59" t="n">
        <f aca="false">IF(D267="","",ROUND(SQRT(((D267+G267)*O267/100)^2+(J267*(D267+G267)*0.07132)^2),0))</f>
        <v>42</v>
      </c>
      <c r="U267" s="32"/>
    </row>
    <row r="268" customFormat="false" ht="15" hidden="false" customHeight="false" outlineLevel="0" collapsed="false">
      <c r="A268" s="32" t="s">
        <v>418</v>
      </c>
      <c r="B268" s="32" t="s">
        <v>474</v>
      </c>
      <c r="C268" s="32" t="s">
        <v>476</v>
      </c>
      <c r="D268" s="59" t="n">
        <v>530</v>
      </c>
      <c r="E268" s="59" t="n">
        <v>465</v>
      </c>
      <c r="F268" s="68" t="n">
        <f aca="false">IF(E268="","",D268-E268)</f>
        <v>65</v>
      </c>
      <c r="G268" s="59" t="n">
        <v>603</v>
      </c>
      <c r="H268" s="59" t="n">
        <v>609</v>
      </c>
      <c r="I268" s="68" t="n">
        <f aca="false">IF(H268="","",G268-H268)</f>
        <v>-6</v>
      </c>
      <c r="J268" s="40" t="n">
        <f aca="false">IF(OR(D268="",D268+G268=0),"",D268/(D268+G268))</f>
        <v>0.467784642541924</v>
      </c>
      <c r="K268" s="40" t="n">
        <f aca="false">IF(E268="","",E268/(E268+H268))</f>
        <v>0.432960893854749</v>
      </c>
      <c r="L268" s="69" t="n">
        <f aca="false">IF(OR(K268="",J268=""),"",(J268-K268)*100)</f>
        <v>3.48237486871755</v>
      </c>
      <c r="M268" s="36" t="n">
        <v>1.85843057324553</v>
      </c>
      <c r="N268" s="36" t="n">
        <v>1.05317139657435</v>
      </c>
      <c r="O268" s="36" t="n">
        <f aca="false">SQRT(M268^2+N268^2)</f>
        <v>2.13610256919842</v>
      </c>
      <c r="P268" s="40" t="n">
        <f aca="false">IF(J268="","",MAX(0,J268-1.96*O268/100))</f>
        <v>0.425917032185635</v>
      </c>
      <c r="Q268" s="40" t="n">
        <f aca="false">IF(J268="","",MIN(1,J268+1.96*O268/100))</f>
        <v>0.509652252898213</v>
      </c>
      <c r="R268" s="32" t="str">
        <f aca="false">IF(L268="","",IF(ABS(L268)&lt;=O268,"Yes","No"))</f>
        <v>No</v>
      </c>
      <c r="S268" s="32" t="str">
        <f aca="false">IF(L268="","",IF(ABS(L268)&lt;=1.96*O268,"Yes","No"))</f>
        <v>Yes</v>
      </c>
      <c r="T268" s="59" t="n">
        <f aca="false">IF(D268="","",ROUND(SQRT(((D268+G268)*O268/100)^2+(J268*(D268+G268)*0.07132)^2),0))</f>
        <v>45</v>
      </c>
      <c r="U268" s="32"/>
    </row>
    <row r="269" customFormat="false" ht="15" hidden="false" customHeight="false" outlineLevel="0" collapsed="false">
      <c r="A269" s="32" t="s">
        <v>418</v>
      </c>
      <c r="B269" s="32" t="s">
        <v>477</v>
      </c>
      <c r="C269" s="32" t="s">
        <v>477</v>
      </c>
      <c r="D269" s="59" t="n">
        <v>147</v>
      </c>
      <c r="E269" s="59" t="n">
        <v>130</v>
      </c>
      <c r="F269" s="68" t="n">
        <f aca="false">IF(E269="","",D269-E269)</f>
        <v>17</v>
      </c>
      <c r="G269" s="59" t="n">
        <v>189</v>
      </c>
      <c r="H269" s="59" t="n">
        <v>203</v>
      </c>
      <c r="I269" s="68" t="n">
        <f aca="false">IF(H269="","",G269-H269)</f>
        <v>-14</v>
      </c>
      <c r="J269" s="40" t="n">
        <f aca="false">IF(OR(D269="",D269+G269=0),"",D269/(D269+G269))</f>
        <v>0.4375</v>
      </c>
      <c r="K269" s="40" t="n">
        <f aca="false">IF(E269="","",E269/(E269+H269))</f>
        <v>0.39039039039039</v>
      </c>
      <c r="L269" s="69" t="n">
        <f aca="false">IF(OR(K269="",J269=""),"",(J269-K269)*100)</f>
        <v>4.71096096096096</v>
      </c>
      <c r="M269" s="36" t="n">
        <v>3.43103056950867</v>
      </c>
      <c r="N269" s="36" t="n">
        <v>1.05317139657435</v>
      </c>
      <c r="O269" s="36" t="n">
        <f aca="false">SQRT(M269^2+N269^2)</f>
        <v>3.58903061556534</v>
      </c>
      <c r="P269" s="40" t="n">
        <f aca="false">IF(J269="","",MAX(0,J269-1.96*O269/100))</f>
        <v>0.367154999934919</v>
      </c>
      <c r="Q269" s="40" t="n">
        <f aca="false">IF(J269="","",MIN(1,J269+1.96*O269/100))</f>
        <v>0.507845000065081</v>
      </c>
      <c r="R269" s="32" t="str">
        <f aca="false">IF(L269="","",IF(ABS(L269)&lt;=O269,"Yes","No"))</f>
        <v>No</v>
      </c>
      <c r="S269" s="32" t="str">
        <f aca="false">IF(L269="","",IF(ABS(L269)&lt;=1.96*O269,"Yes","No"))</f>
        <v>Yes</v>
      </c>
      <c r="T269" s="59" t="n">
        <f aca="false">IF(D269="","",ROUND(SQRT(((D269+G269)*O269/100)^2+(J269*(D269+G269)*0.13015)^2),0))</f>
        <v>23</v>
      </c>
      <c r="U269" s="32"/>
    </row>
    <row r="270" customFormat="false" ht="15" hidden="false" customHeight="false" outlineLevel="0" collapsed="false">
      <c r="A270" s="32" t="s">
        <v>418</v>
      </c>
      <c r="B270" s="32" t="s">
        <v>478</v>
      </c>
      <c r="C270" s="32" t="s">
        <v>479</v>
      </c>
      <c r="D270" s="59" t="n">
        <v>195</v>
      </c>
      <c r="E270" s="59"/>
      <c r="F270" s="68" t="str">
        <f aca="false">IF(E270="","",D270-E270)</f>
        <v/>
      </c>
      <c r="G270" s="59" t="n">
        <v>84</v>
      </c>
      <c r="H270" s="59"/>
      <c r="I270" s="68" t="str">
        <f aca="false">IF(H270="","",G270-H270)</f>
        <v/>
      </c>
      <c r="J270" s="40" t="n">
        <f aca="false">IF(OR(D270="",D270+G270=0),"",D270/(D270+G270))</f>
        <v>0.698924731182796</v>
      </c>
      <c r="K270" s="40" t="str">
        <f aca="false">IF(E270="","",E270/(E270+H270))</f>
        <v/>
      </c>
      <c r="L270" s="69" t="str">
        <f aca="false">IF(OR(K270="",J270=""),"",(J270-K270)*100)</f>
        <v/>
      </c>
      <c r="M270" s="36" t="n">
        <v>3.43103056950867</v>
      </c>
      <c r="N270" s="36" t="n">
        <v>1.05317139657435</v>
      </c>
      <c r="O270" s="36" t="n">
        <f aca="false">SQRT(M270^2+N270^2)</f>
        <v>3.58903061556534</v>
      </c>
      <c r="P270" s="40" t="n">
        <f aca="false">IF(J270="","",MAX(0,J270-1.96*O270/100))</f>
        <v>0.628579731117715</v>
      </c>
      <c r="Q270" s="40" t="n">
        <f aca="false">IF(J270="","",MIN(1,J270+1.96*O270/100))</f>
        <v>0.769269731247877</v>
      </c>
      <c r="R270" s="32" t="str">
        <f aca="false">IF(L270="","",IF(ABS(L270)&lt;=O270,"Yes","No"))</f>
        <v/>
      </c>
      <c r="S270" s="32" t="str">
        <f aca="false">IF(L270="","",IF(ABS(L270)&lt;=1.96*O270,"Yes","No"))</f>
        <v/>
      </c>
      <c r="T270" s="59" t="n">
        <f aca="false">IF(D270="","",ROUND(SQRT(((D270+G270)*O270/100)^2+(J270*(D270+G270)*0.13015)^2),0))</f>
        <v>27</v>
      </c>
      <c r="U270" s="32" t="s">
        <v>803</v>
      </c>
    </row>
    <row r="271" customFormat="false" ht="15" hidden="false" customHeight="false" outlineLevel="0" collapsed="false">
      <c r="A271" s="32" t="s">
        <v>418</v>
      </c>
      <c r="B271" s="32" t="s">
        <v>478</v>
      </c>
      <c r="C271" s="32" t="s">
        <v>480</v>
      </c>
      <c r="D271" s="59" t="n">
        <v>322</v>
      </c>
      <c r="E271" s="59" t="n">
        <v>353</v>
      </c>
      <c r="F271" s="68" t="n">
        <f aca="false">IF(E271="","",D271-E271)</f>
        <v>-31</v>
      </c>
      <c r="G271" s="59" t="n">
        <v>127</v>
      </c>
      <c r="H271" s="59" t="n">
        <v>112</v>
      </c>
      <c r="I271" s="68" t="n">
        <f aca="false">IF(H271="","",G271-H271)</f>
        <v>15</v>
      </c>
      <c r="J271" s="40" t="n">
        <f aca="false">IF(OR(D271="",D271+G271=0),"",D271/(D271+G271))</f>
        <v>0.717149220489978</v>
      </c>
      <c r="K271" s="40" t="n">
        <f aca="false">IF(E271="","",E271/(E271+H271))</f>
        <v>0.759139784946237</v>
      </c>
      <c r="L271" s="69" t="n">
        <f aca="false">IF(OR(K271="",J271=""),"",(J271-K271)*100)</f>
        <v>-4.19905644562588</v>
      </c>
      <c r="M271" s="36" t="n">
        <v>3.43103056950867</v>
      </c>
      <c r="N271" s="36" t="n">
        <v>1.05317139657435</v>
      </c>
      <c r="O271" s="36" t="n">
        <f aca="false">SQRT(M271^2+N271^2)</f>
        <v>3.58903061556534</v>
      </c>
      <c r="P271" s="40" t="n">
        <f aca="false">IF(J271="","",MAX(0,J271-1.96*O271/100))</f>
        <v>0.646804220424897</v>
      </c>
      <c r="Q271" s="40" t="n">
        <f aca="false">IF(J271="","",MIN(1,J271+1.96*O271/100))</f>
        <v>0.787494220555059</v>
      </c>
      <c r="R271" s="32" t="str">
        <f aca="false">IF(L271="","",IF(ABS(L271)&lt;=O271,"Yes","No"))</f>
        <v>No</v>
      </c>
      <c r="S271" s="32" t="str">
        <f aca="false">IF(L271="","",IF(ABS(L271)&lt;=1.96*O271,"Yes","No"))</f>
        <v>Yes</v>
      </c>
      <c r="T271" s="59" t="n">
        <f aca="false">IF(D271="","",ROUND(SQRT(((D271+G271)*O271/100)^2+(J271*(D271+G271)*0.13015)^2),0))</f>
        <v>45</v>
      </c>
      <c r="U271" s="32"/>
    </row>
    <row r="272" customFormat="false" ht="15" hidden="false" customHeight="false" outlineLevel="0" collapsed="false">
      <c r="A272" s="32" t="s">
        <v>418</v>
      </c>
      <c r="B272" s="32" t="s">
        <v>478</v>
      </c>
      <c r="C272" s="32" t="s">
        <v>481</v>
      </c>
      <c r="D272" s="59" t="n">
        <v>309</v>
      </c>
      <c r="E272" s="59" t="n">
        <v>326</v>
      </c>
      <c r="F272" s="68" t="n">
        <f aca="false">IF(E272="","",D272-E272)</f>
        <v>-17</v>
      </c>
      <c r="G272" s="59" t="n">
        <v>129</v>
      </c>
      <c r="H272" s="59" t="n">
        <v>91</v>
      </c>
      <c r="I272" s="68" t="n">
        <f aca="false">IF(H272="","",G272-H272)</f>
        <v>38</v>
      </c>
      <c r="J272" s="40" t="n">
        <f aca="false">IF(OR(D272="",D272+G272=0),"",D272/(D272+G272))</f>
        <v>0.705479452054795</v>
      </c>
      <c r="K272" s="40" t="n">
        <f aca="false">IF(E272="","",E272/(E272+H272))</f>
        <v>0.781774580335731</v>
      </c>
      <c r="L272" s="69" t="n">
        <f aca="false">IF(OR(K272="",J272=""),"",(J272-K272)*100)</f>
        <v>-7.62951282809369</v>
      </c>
      <c r="M272" s="36" t="n">
        <v>3.43103056950867</v>
      </c>
      <c r="N272" s="36" t="n">
        <v>1.05317139657435</v>
      </c>
      <c r="O272" s="36" t="n">
        <f aca="false">SQRT(M272^2+N272^2)</f>
        <v>3.58903061556534</v>
      </c>
      <c r="P272" s="40" t="n">
        <f aca="false">IF(J272="","",MAX(0,J272-1.96*O272/100))</f>
        <v>0.635134451989714</v>
      </c>
      <c r="Q272" s="40" t="n">
        <f aca="false">IF(J272="","",MIN(1,J272+1.96*O272/100))</f>
        <v>0.775824452119875</v>
      </c>
      <c r="R272" s="32" t="str">
        <f aca="false">IF(L272="","",IF(ABS(L272)&lt;=O272,"Yes","No"))</f>
        <v>No</v>
      </c>
      <c r="S272" s="32" t="str">
        <f aca="false">IF(L272="","",IF(ABS(L272)&lt;=1.96*O272,"Yes","No"))</f>
        <v>No</v>
      </c>
      <c r="T272" s="59" t="n">
        <f aca="false">IF(D272="","",ROUND(SQRT(((D272+G272)*O272/100)^2+(J272*(D272+G272)*0.13015)^2),0))</f>
        <v>43</v>
      </c>
      <c r="U272" s="32"/>
    </row>
    <row r="273" customFormat="false" ht="15" hidden="false" customHeight="false" outlineLevel="0" collapsed="false">
      <c r="A273" s="32" t="s">
        <v>418</v>
      </c>
      <c r="B273" s="32" t="s">
        <v>478</v>
      </c>
      <c r="C273" s="32" t="s">
        <v>482</v>
      </c>
      <c r="D273" s="59" t="n">
        <v>592</v>
      </c>
      <c r="E273" s="59" t="n">
        <v>609</v>
      </c>
      <c r="F273" s="68" t="n">
        <f aca="false">IF(E273="","",D273-E273)</f>
        <v>-17</v>
      </c>
      <c r="G273" s="59" t="n">
        <v>266</v>
      </c>
      <c r="H273" s="59" t="n">
        <v>202</v>
      </c>
      <c r="I273" s="68" t="n">
        <f aca="false">IF(H273="","",G273-H273)</f>
        <v>64</v>
      </c>
      <c r="J273" s="40" t="n">
        <f aca="false">IF(OR(D273="",D273+G273=0),"",D273/(D273+G273))</f>
        <v>0.68997668997669</v>
      </c>
      <c r="K273" s="40" t="n">
        <f aca="false">IF(E273="","",E273/(E273+H273))</f>
        <v>0.750924784217016</v>
      </c>
      <c r="L273" s="69" t="n">
        <f aca="false">IF(OR(K273="",J273=""),"",(J273-K273)*100)</f>
        <v>-6.09480942403261</v>
      </c>
      <c r="M273" s="36" t="n">
        <v>1.85843057324553</v>
      </c>
      <c r="N273" s="36" t="n">
        <v>1.05317139657435</v>
      </c>
      <c r="O273" s="36" t="n">
        <f aca="false">SQRT(M273^2+N273^2)</f>
        <v>2.13610256919842</v>
      </c>
      <c r="P273" s="40" t="n">
        <f aca="false">IF(J273="","",MAX(0,J273-1.96*O273/100))</f>
        <v>0.648109079620401</v>
      </c>
      <c r="Q273" s="40" t="n">
        <f aca="false">IF(J273="","",MIN(1,J273+1.96*O273/100))</f>
        <v>0.731844300332979</v>
      </c>
      <c r="R273" s="32" t="str">
        <f aca="false">IF(L273="","",IF(ABS(L273)&lt;=O273,"Yes","No"))</f>
        <v>No</v>
      </c>
      <c r="S273" s="32" t="str">
        <f aca="false">IF(L273="","",IF(ABS(L273)&lt;=1.96*O273,"Yes","No"))</f>
        <v>No</v>
      </c>
      <c r="T273" s="59" t="n">
        <f aca="false">IF(D273="","",ROUND(SQRT(((D273+G273)*O273/100)^2+(J273*(D273+G273)*0.07132)^2),0))</f>
        <v>46</v>
      </c>
      <c r="U273" s="32"/>
    </row>
    <row r="274" customFormat="false" ht="15" hidden="false" customHeight="false" outlineLevel="0" collapsed="false">
      <c r="A274" s="32" t="s">
        <v>418</v>
      </c>
      <c r="B274" s="32" t="s">
        <v>478</v>
      </c>
      <c r="C274" s="32" t="s">
        <v>483</v>
      </c>
      <c r="D274" s="59" t="n">
        <v>378</v>
      </c>
      <c r="E274" s="59"/>
      <c r="F274" s="68" t="str">
        <f aca="false">IF(E274="","",D274-E274)</f>
        <v/>
      </c>
      <c r="G274" s="59" t="n">
        <v>175</v>
      </c>
      <c r="H274" s="59"/>
      <c r="I274" s="68" t="str">
        <f aca="false">IF(H274="","",G274-H274)</f>
        <v/>
      </c>
      <c r="J274" s="40" t="n">
        <f aca="false">IF(OR(D274="",D274+G274=0),"",D274/(D274+G274))</f>
        <v>0.683544303797468</v>
      </c>
      <c r="K274" s="40" t="str">
        <f aca="false">IF(E274="","",E274/(E274+H274))</f>
        <v/>
      </c>
      <c r="L274" s="69" t="str">
        <f aca="false">IF(OR(K274="",J274=""),"",(J274-K274)*100)</f>
        <v/>
      </c>
      <c r="M274" s="36" t="n">
        <v>2.23025841536431</v>
      </c>
      <c r="N274" s="36" t="n">
        <v>1.05317139657435</v>
      </c>
      <c r="O274" s="36" t="n">
        <f aca="false">SQRT(M274^2+N274^2)</f>
        <v>2.4664189810058</v>
      </c>
      <c r="P274" s="40" t="n">
        <f aca="false">IF(J274="","",MAX(0,J274-1.96*O274/100))</f>
        <v>0.635202491769755</v>
      </c>
      <c r="Q274" s="40" t="n">
        <f aca="false">IF(J274="","",MIN(1,J274+1.96*O274/100))</f>
        <v>0.731886115825182</v>
      </c>
      <c r="R274" s="32" t="str">
        <f aca="false">IF(L274="","",IF(ABS(L274)&lt;=O274,"Yes","No"))</f>
        <v/>
      </c>
      <c r="S274" s="32" t="str">
        <f aca="false">IF(L274="","",IF(ABS(L274)&lt;=1.96*O274,"Yes","No"))</f>
        <v/>
      </c>
      <c r="T274" s="59" t="n">
        <f aca="false">IF(D274="","",ROUND(SQRT(((D274+G274)*O274/100)^2+(J274*(D274+G274)*0.08382)^2),0))</f>
        <v>34</v>
      </c>
      <c r="U274" s="32" t="s">
        <v>803</v>
      </c>
    </row>
    <row r="275" customFormat="false" ht="15" hidden="false" customHeight="false" outlineLevel="0" collapsed="false">
      <c r="A275" s="32" t="s">
        <v>418</v>
      </c>
      <c r="B275" s="32" t="s">
        <v>478</v>
      </c>
      <c r="C275" s="32" t="s">
        <v>484</v>
      </c>
      <c r="D275" s="59" t="n">
        <v>372</v>
      </c>
      <c r="E275" s="59" t="n">
        <v>410</v>
      </c>
      <c r="F275" s="68" t="n">
        <f aca="false">IF(E275="","",D275-E275)</f>
        <v>-38</v>
      </c>
      <c r="G275" s="59" t="n">
        <v>181</v>
      </c>
      <c r="H275" s="59" t="n">
        <v>127</v>
      </c>
      <c r="I275" s="68" t="n">
        <f aca="false">IF(H275="","",G275-H275)</f>
        <v>54</v>
      </c>
      <c r="J275" s="40" t="n">
        <f aca="false">IF(OR(D275="",D275+G275=0),"",D275/(D275+G275))</f>
        <v>0.672694394213382</v>
      </c>
      <c r="K275" s="40" t="n">
        <f aca="false">IF(E275="","",E275/(E275+H275))</f>
        <v>0.763500931098696</v>
      </c>
      <c r="L275" s="69" t="n">
        <f aca="false">IF(OR(K275="",J275=""),"",(J275-K275)*100)</f>
        <v>-9.08065368853149</v>
      </c>
      <c r="M275" s="36" t="n">
        <v>2.23025841536431</v>
      </c>
      <c r="N275" s="36" t="n">
        <v>1.05317139657435</v>
      </c>
      <c r="O275" s="36" t="n">
        <f aca="false">SQRT(M275^2+N275^2)</f>
        <v>2.4664189810058</v>
      </c>
      <c r="P275" s="40" t="n">
        <f aca="false">IF(J275="","",MAX(0,J275-1.96*O275/100))</f>
        <v>0.624352582185668</v>
      </c>
      <c r="Q275" s="40" t="n">
        <f aca="false">IF(J275="","",MIN(1,J275+1.96*O275/100))</f>
        <v>0.721036206241095</v>
      </c>
      <c r="R275" s="32" t="str">
        <f aca="false">IF(L275="","",IF(ABS(L275)&lt;=O275,"Yes","No"))</f>
        <v>No</v>
      </c>
      <c r="S275" s="32" t="str">
        <f aca="false">IF(L275="","",IF(ABS(L275)&lt;=1.96*O275,"Yes","No"))</f>
        <v>No</v>
      </c>
      <c r="T275" s="59" t="n">
        <f aca="false">IF(D275="","",ROUND(SQRT(((D275+G275)*O275/100)^2+(J275*(D275+G275)*0.08382)^2),0))</f>
        <v>34</v>
      </c>
      <c r="U275" s="32"/>
    </row>
    <row r="276" customFormat="false" ht="15" hidden="false" customHeight="false" outlineLevel="0" collapsed="false">
      <c r="A276" s="32" t="s">
        <v>418</v>
      </c>
      <c r="B276" s="32" t="s">
        <v>478</v>
      </c>
      <c r="C276" s="32" t="s">
        <v>485</v>
      </c>
      <c r="D276" s="59" t="n">
        <v>337</v>
      </c>
      <c r="E276" s="59" t="n">
        <v>334</v>
      </c>
      <c r="F276" s="68" t="n">
        <f aca="false">IF(E276="","",D276-E276)</f>
        <v>3</v>
      </c>
      <c r="G276" s="59" t="n">
        <v>153</v>
      </c>
      <c r="H276" s="59" t="n">
        <v>128</v>
      </c>
      <c r="I276" s="68" t="n">
        <f aca="false">IF(H276="","",G276-H276)</f>
        <v>25</v>
      </c>
      <c r="J276" s="40" t="n">
        <f aca="false">IF(OR(D276="",D276+G276=0),"",D276/(D276+G276))</f>
        <v>0.687755102040816</v>
      </c>
      <c r="K276" s="40" t="n">
        <f aca="false">IF(E276="","",E276/(E276+H276))</f>
        <v>0.722943722943723</v>
      </c>
      <c r="L276" s="69" t="n">
        <f aca="false">IF(OR(K276="",J276=""),"",(J276-K276)*100)</f>
        <v>-3.51886209029065</v>
      </c>
      <c r="M276" s="36" t="n">
        <v>3.43103056950867</v>
      </c>
      <c r="N276" s="36" t="n">
        <v>1.05317139657435</v>
      </c>
      <c r="O276" s="36" t="n">
        <f aca="false">SQRT(M276^2+N276^2)</f>
        <v>3.58903061556534</v>
      </c>
      <c r="P276" s="40" t="n">
        <f aca="false">IF(J276="","",MAX(0,J276-1.96*O276/100))</f>
        <v>0.617410101975736</v>
      </c>
      <c r="Q276" s="40" t="n">
        <f aca="false">IF(J276="","",MIN(1,J276+1.96*O276/100))</f>
        <v>0.758100102105897</v>
      </c>
      <c r="R276" s="32" t="str">
        <f aca="false">IF(L276="","",IF(ABS(L276)&lt;=O276,"Yes","No"))</f>
        <v>Yes</v>
      </c>
      <c r="S276" s="32" t="str">
        <f aca="false">IF(L276="","",IF(ABS(L276)&lt;=1.96*O276,"Yes","No"))</f>
        <v>Yes</v>
      </c>
      <c r="T276" s="59" t="n">
        <f aca="false">IF(D276="","",ROUND(SQRT(((D276+G276)*O276/100)^2+(J276*(D276+G276)*0.13015)^2),0))</f>
        <v>47</v>
      </c>
      <c r="U276" s="32"/>
    </row>
    <row r="277" customFormat="false" ht="15" hidden="false" customHeight="false" outlineLevel="0" collapsed="false">
      <c r="A277" s="32" t="s">
        <v>418</v>
      </c>
      <c r="B277" s="32" t="s">
        <v>478</v>
      </c>
      <c r="C277" s="32" t="s">
        <v>486</v>
      </c>
      <c r="D277" s="59" t="n">
        <v>154</v>
      </c>
      <c r="E277" s="59" t="n">
        <v>189</v>
      </c>
      <c r="F277" s="68" t="n">
        <f aca="false">IF(E277="","",D277-E277)</f>
        <v>-35</v>
      </c>
      <c r="G277" s="59" t="n">
        <v>59</v>
      </c>
      <c r="H277" s="59" t="n">
        <v>42</v>
      </c>
      <c r="I277" s="68" t="n">
        <f aca="false">IF(H277="","",G277-H277)</f>
        <v>17</v>
      </c>
      <c r="J277" s="40" t="n">
        <f aca="false">IF(OR(D277="",D277+G277=0),"",D277/(D277+G277))</f>
        <v>0.723004694835681</v>
      </c>
      <c r="K277" s="40" t="n">
        <f aca="false">IF(E277="","",E277/(E277+H277))</f>
        <v>0.818181818181818</v>
      </c>
      <c r="L277" s="69" t="n">
        <f aca="false">IF(OR(K277="",J277=""),"",(J277-K277)*100)</f>
        <v>-9.51771233461375</v>
      </c>
      <c r="M277" s="36" t="n">
        <v>3.43103056950867</v>
      </c>
      <c r="N277" s="36" t="n">
        <v>1.05317139657435</v>
      </c>
      <c r="O277" s="36" t="n">
        <f aca="false">SQRT(M277^2+N277^2)</f>
        <v>3.58903061556534</v>
      </c>
      <c r="P277" s="40" t="n">
        <f aca="false">IF(J277="","",MAX(0,J277-1.96*O277/100))</f>
        <v>0.6526596947706</v>
      </c>
      <c r="Q277" s="40" t="n">
        <f aca="false">IF(J277="","",MIN(1,J277+1.96*O277/100))</f>
        <v>0.793349694900762</v>
      </c>
      <c r="R277" s="32" t="str">
        <f aca="false">IF(L277="","",IF(ABS(L277)&lt;=O277,"Yes","No"))</f>
        <v>No</v>
      </c>
      <c r="S277" s="32" t="str">
        <f aca="false">IF(L277="","",IF(ABS(L277)&lt;=1.96*O277,"Yes","No"))</f>
        <v>No</v>
      </c>
      <c r="T277" s="59" t="n">
        <f aca="false">IF(D277="","",ROUND(SQRT(((D277+G277)*O277/100)^2+(J277*(D277+G277)*0.13015)^2),0))</f>
        <v>21</v>
      </c>
      <c r="U277" s="32"/>
    </row>
    <row r="278" customFormat="false" ht="15" hidden="false" customHeight="false" outlineLevel="0" collapsed="false">
      <c r="A278" s="32" t="s">
        <v>418</v>
      </c>
      <c r="B278" s="32" t="s">
        <v>478</v>
      </c>
      <c r="C278" s="32" t="s">
        <v>487</v>
      </c>
      <c r="D278" s="59" t="n">
        <v>229</v>
      </c>
      <c r="E278" s="59" t="n">
        <v>236</v>
      </c>
      <c r="F278" s="68" t="n">
        <f aca="false">IF(E278="","",D278-E278)</f>
        <v>-7</v>
      </c>
      <c r="G278" s="59" t="n">
        <v>79</v>
      </c>
      <c r="H278" s="59" t="n">
        <v>61</v>
      </c>
      <c r="I278" s="68" t="n">
        <f aca="false">IF(H278="","",G278-H278)</f>
        <v>18</v>
      </c>
      <c r="J278" s="40" t="n">
        <f aca="false">IF(OR(D278="",D278+G278=0),"",D278/(D278+G278))</f>
        <v>0.743506493506494</v>
      </c>
      <c r="K278" s="40" t="n">
        <f aca="false">IF(E278="","",E278/(E278+H278))</f>
        <v>0.794612794612795</v>
      </c>
      <c r="L278" s="69" t="n">
        <f aca="false">IF(OR(K278="",J278=""),"",(J278-K278)*100)</f>
        <v>-5.11063011063011</v>
      </c>
      <c r="M278" s="36" t="n">
        <v>3.43103056950867</v>
      </c>
      <c r="N278" s="36" t="n">
        <v>1.05317139657435</v>
      </c>
      <c r="O278" s="36" t="n">
        <f aca="false">SQRT(M278^2+N278^2)</f>
        <v>3.58903061556534</v>
      </c>
      <c r="P278" s="40" t="n">
        <f aca="false">IF(J278="","",MAX(0,J278-1.96*O278/100))</f>
        <v>0.673161493441413</v>
      </c>
      <c r="Q278" s="40" t="n">
        <f aca="false">IF(J278="","",MIN(1,J278+1.96*O278/100))</f>
        <v>0.813851493571574</v>
      </c>
      <c r="R278" s="32" t="str">
        <f aca="false">IF(L278="","",IF(ABS(L278)&lt;=O278,"Yes","No"))</f>
        <v>No</v>
      </c>
      <c r="S278" s="32" t="str">
        <f aca="false">IF(L278="","",IF(ABS(L278)&lt;=1.96*O278,"Yes","No"))</f>
        <v>Yes</v>
      </c>
      <c r="T278" s="59" t="n">
        <f aca="false">IF(D278="","",ROUND(SQRT(((D278+G278)*O278/100)^2+(J278*(D278+G278)*0.13015)^2),0))</f>
        <v>32</v>
      </c>
      <c r="U278" s="32"/>
    </row>
    <row r="279" customFormat="false" ht="15" hidden="false" customHeight="false" outlineLevel="0" collapsed="false">
      <c r="A279" s="32" t="s">
        <v>418</v>
      </c>
      <c r="B279" s="32" t="s">
        <v>478</v>
      </c>
      <c r="C279" s="32" t="s">
        <v>488</v>
      </c>
      <c r="D279" s="59" t="n">
        <v>255</v>
      </c>
      <c r="E279" s="59" t="n">
        <v>280</v>
      </c>
      <c r="F279" s="68" t="n">
        <f aca="false">IF(E279="","",D279-E279)</f>
        <v>-25</v>
      </c>
      <c r="G279" s="59" t="n">
        <v>83</v>
      </c>
      <c r="H279" s="59" t="n">
        <v>61</v>
      </c>
      <c r="I279" s="68" t="n">
        <f aca="false">IF(H279="","",G279-H279)</f>
        <v>22</v>
      </c>
      <c r="J279" s="40" t="n">
        <f aca="false">IF(OR(D279="",D279+G279=0),"",D279/(D279+G279))</f>
        <v>0.754437869822485</v>
      </c>
      <c r="K279" s="40" t="n">
        <f aca="false">IF(E279="","",E279/(E279+H279))</f>
        <v>0.821114369501466</v>
      </c>
      <c r="L279" s="69" t="n">
        <f aca="false">IF(OR(K279="",J279=""),"",(J279-K279)*100)</f>
        <v>-6.66764996789811</v>
      </c>
      <c r="M279" s="36" t="n">
        <v>3.43103056950867</v>
      </c>
      <c r="N279" s="36" t="n">
        <v>1.05317139657435</v>
      </c>
      <c r="O279" s="36" t="n">
        <f aca="false">SQRT(M279^2+N279^2)</f>
        <v>3.58903061556534</v>
      </c>
      <c r="P279" s="40" t="n">
        <f aca="false">IF(J279="","",MAX(0,J279-1.96*O279/100))</f>
        <v>0.684092869757405</v>
      </c>
      <c r="Q279" s="40" t="n">
        <f aca="false">IF(J279="","",MIN(1,J279+1.96*O279/100))</f>
        <v>0.824782869887566</v>
      </c>
      <c r="R279" s="32" t="str">
        <f aca="false">IF(L279="","",IF(ABS(L279)&lt;=O279,"Yes","No"))</f>
        <v>No</v>
      </c>
      <c r="S279" s="32" t="str">
        <f aca="false">IF(L279="","",IF(ABS(L279)&lt;=1.96*O279,"Yes","No"))</f>
        <v>Yes</v>
      </c>
      <c r="T279" s="59" t="n">
        <f aca="false">IF(D279="","",ROUND(SQRT(((D279+G279)*O279/100)^2+(J279*(D279+G279)*0.13015)^2),0))</f>
        <v>35</v>
      </c>
      <c r="U279" s="32"/>
    </row>
    <row r="280" customFormat="false" ht="15" hidden="false" customHeight="false" outlineLevel="0" collapsed="false">
      <c r="A280" s="32" t="s">
        <v>418</v>
      </c>
      <c r="B280" s="32" t="s">
        <v>478</v>
      </c>
      <c r="C280" s="32" t="s">
        <v>489</v>
      </c>
      <c r="D280" s="59" t="n">
        <v>514</v>
      </c>
      <c r="E280" s="59"/>
      <c r="F280" s="68" t="str">
        <f aca="false">IF(E280="","",D280-E280)</f>
        <v/>
      </c>
      <c r="G280" s="59" t="n">
        <v>216</v>
      </c>
      <c r="H280" s="59"/>
      <c r="I280" s="68" t="str">
        <f aca="false">IF(H280="","",G280-H280)</f>
        <v/>
      </c>
      <c r="J280" s="40" t="n">
        <f aca="false">IF(OR(D280="",D280+G280=0),"",D280/(D280+G280))</f>
        <v>0.704109589041096</v>
      </c>
      <c r="K280" s="40" t="str">
        <f aca="false">IF(E280="","",E280/(E280+H280))</f>
        <v/>
      </c>
      <c r="L280" s="69" t="str">
        <f aca="false">IF(OR(K280="",J280=""),"",(J280-K280)*100)</f>
        <v/>
      </c>
      <c r="M280" s="36" t="n">
        <v>2.23025841536431</v>
      </c>
      <c r="N280" s="36" t="n">
        <v>1.05317139657435</v>
      </c>
      <c r="O280" s="36" t="n">
        <f aca="false">SQRT(M280^2+N280^2)</f>
        <v>2.4664189810058</v>
      </c>
      <c r="P280" s="40" t="n">
        <f aca="false">IF(J280="","",MAX(0,J280-1.96*O280/100))</f>
        <v>0.655767777013382</v>
      </c>
      <c r="Q280" s="40" t="n">
        <f aca="false">IF(J280="","",MIN(1,J280+1.96*O280/100))</f>
        <v>0.75245140106881</v>
      </c>
      <c r="R280" s="32" t="str">
        <f aca="false">IF(L280="","",IF(ABS(L280)&lt;=O280,"Yes","No"))</f>
        <v/>
      </c>
      <c r="S280" s="32" t="str">
        <f aca="false">IF(L280="","",IF(ABS(L280)&lt;=1.96*O280,"Yes","No"))</f>
        <v/>
      </c>
      <c r="T280" s="59" t="n">
        <f aca="false">IF(D280="","",ROUND(SQRT(((D280+G280)*O280/100)^2+(J280*(D280+G280)*0.08382)^2),0))</f>
        <v>47</v>
      </c>
      <c r="U280" s="32" t="s">
        <v>803</v>
      </c>
    </row>
    <row r="281" customFormat="false" ht="15" hidden="false" customHeight="false" outlineLevel="0" collapsed="false">
      <c r="A281" s="32" t="s">
        <v>418</v>
      </c>
      <c r="B281" s="32" t="s">
        <v>478</v>
      </c>
      <c r="C281" s="32" t="s">
        <v>490</v>
      </c>
      <c r="D281" s="59" t="n">
        <v>631</v>
      </c>
      <c r="E281" s="59" t="n">
        <v>699</v>
      </c>
      <c r="F281" s="68" t="n">
        <f aca="false">IF(E281="","",D281-E281)</f>
        <v>-68</v>
      </c>
      <c r="G281" s="59" t="n">
        <v>252</v>
      </c>
      <c r="H281" s="59" t="n">
        <v>213</v>
      </c>
      <c r="I281" s="68" t="n">
        <f aca="false">IF(H281="","",G281-H281)</f>
        <v>39</v>
      </c>
      <c r="J281" s="40" t="n">
        <f aca="false">IF(OR(D281="",D281+G281=0),"",D281/(D281+G281))</f>
        <v>0.714609286523216</v>
      </c>
      <c r="K281" s="40" t="n">
        <f aca="false">IF(E281="","",E281/(E281+H281))</f>
        <v>0.766447368421053</v>
      </c>
      <c r="L281" s="69" t="n">
        <f aca="false">IF(OR(K281="",J281=""),"",(J281-K281)*100)</f>
        <v>-5.18380818978363</v>
      </c>
      <c r="M281" s="36" t="n">
        <v>1.85843057324553</v>
      </c>
      <c r="N281" s="36" t="n">
        <v>1.05317139657435</v>
      </c>
      <c r="O281" s="36" t="n">
        <f aca="false">SQRT(M281^2+N281^2)</f>
        <v>2.13610256919842</v>
      </c>
      <c r="P281" s="40" t="n">
        <f aca="false">IF(J281="","",MAX(0,J281-1.96*O281/100))</f>
        <v>0.672741676166927</v>
      </c>
      <c r="Q281" s="40" t="n">
        <f aca="false">IF(J281="","",MIN(1,J281+1.96*O281/100))</f>
        <v>0.756476896879505</v>
      </c>
      <c r="R281" s="32" t="str">
        <f aca="false">IF(L281="","",IF(ABS(L281)&lt;=O281,"Yes","No"))</f>
        <v>No</v>
      </c>
      <c r="S281" s="32" t="str">
        <f aca="false">IF(L281="","",IF(ABS(L281)&lt;=1.96*O281,"Yes","No"))</f>
        <v>No</v>
      </c>
      <c r="T281" s="59" t="n">
        <f aca="false">IF(D281="","",ROUND(SQRT(((D281+G281)*O281/100)^2+(J281*(D281+G281)*0.07132)^2),0))</f>
        <v>49</v>
      </c>
      <c r="U281" s="32"/>
    </row>
    <row r="282" customFormat="false" ht="15" hidden="false" customHeight="false" outlineLevel="0" collapsed="false">
      <c r="A282" s="32" t="s">
        <v>418</v>
      </c>
      <c r="B282" s="32" t="s">
        <v>491</v>
      </c>
      <c r="C282" s="32" t="s">
        <v>492</v>
      </c>
      <c r="D282" s="59" t="n">
        <v>954</v>
      </c>
      <c r="E282" s="59" t="n">
        <v>907</v>
      </c>
      <c r="F282" s="68" t="n">
        <f aca="false">IF(E282="","",D282-E282)</f>
        <v>47</v>
      </c>
      <c r="G282" s="59" t="n">
        <v>933</v>
      </c>
      <c r="H282" s="59" t="n">
        <v>861</v>
      </c>
      <c r="I282" s="68" t="n">
        <f aca="false">IF(H282="","",G282-H282)</f>
        <v>72</v>
      </c>
      <c r="J282" s="40" t="n">
        <f aca="false">IF(OR(D282="",D282+G282=0),"",D282/(D282+G282))</f>
        <v>0.505564387917329</v>
      </c>
      <c r="K282" s="40" t="n">
        <f aca="false">IF(E282="","",E282/(E282+H282))</f>
        <v>0.513009049773756</v>
      </c>
      <c r="L282" s="69" t="n">
        <f aca="false">IF(OR(K282="",J282=""),"",(J282-K282)*100)</f>
        <v>-0.744466185642656</v>
      </c>
      <c r="M282" s="36" t="n">
        <v>1.85843057324553</v>
      </c>
      <c r="N282" s="36" t="n">
        <v>1.05317139657435</v>
      </c>
      <c r="O282" s="36" t="n">
        <f aca="false">SQRT(M282^2+N282^2)</f>
        <v>2.13610256919842</v>
      </c>
      <c r="P282" s="40" t="n">
        <f aca="false">IF(J282="","",MAX(0,J282-1.96*O282/100))</f>
        <v>0.46369677756104</v>
      </c>
      <c r="Q282" s="40" t="n">
        <f aca="false">IF(J282="","",MIN(1,J282+1.96*O282/100))</f>
        <v>0.547431998273618</v>
      </c>
      <c r="R282" s="32" t="str">
        <f aca="false">IF(L282="","",IF(ABS(L282)&lt;=O282,"Yes","No"))</f>
        <v>Yes</v>
      </c>
      <c r="S282" s="32" t="str">
        <f aca="false">IF(L282="","",IF(ABS(L282)&lt;=1.96*O282,"Yes","No"))</f>
        <v>Yes</v>
      </c>
      <c r="T282" s="59" t="n">
        <f aca="false">IF(D282="","",ROUND(SQRT(((D282+G282)*O282/100)^2+(J282*(D282+G282)*0.07132)^2),0))</f>
        <v>79</v>
      </c>
      <c r="U282" s="32"/>
    </row>
    <row r="283" customFormat="false" ht="15" hidden="false" customHeight="false" outlineLevel="0" collapsed="false">
      <c r="A283" s="32" t="s">
        <v>418</v>
      </c>
      <c r="B283" s="32" t="s">
        <v>491</v>
      </c>
      <c r="C283" s="32" t="s">
        <v>493</v>
      </c>
      <c r="D283" s="59" t="n">
        <v>486</v>
      </c>
      <c r="E283" s="59"/>
      <c r="F283" s="68" t="str">
        <f aca="false">IF(E283="","",D283-E283)</f>
        <v/>
      </c>
      <c r="G283" s="59" t="n">
        <v>452</v>
      </c>
      <c r="H283" s="59"/>
      <c r="I283" s="68" t="str">
        <f aca="false">IF(H283="","",G283-H283)</f>
        <v/>
      </c>
      <c r="J283" s="40" t="n">
        <f aca="false">IF(OR(D283="",D283+G283=0),"",D283/(D283+G283))</f>
        <v>0.518123667377399</v>
      </c>
      <c r="K283" s="40" t="str">
        <f aca="false">IF(E283="","",E283/(E283+H283))</f>
        <v/>
      </c>
      <c r="L283" s="69" t="str">
        <f aca="false">IF(OR(K283="",J283=""),"",(J283-K283)*100)</f>
        <v/>
      </c>
      <c r="M283" s="36" t="n">
        <v>1.85843057324553</v>
      </c>
      <c r="N283" s="36" t="n">
        <v>1.05317139657435</v>
      </c>
      <c r="O283" s="36" t="n">
        <f aca="false">SQRT(M283^2+N283^2)</f>
        <v>2.13610256919842</v>
      </c>
      <c r="P283" s="40" t="n">
        <f aca="false">IF(J283="","",MAX(0,J283-1.96*O283/100))</f>
        <v>0.47625605702111</v>
      </c>
      <c r="Q283" s="40" t="n">
        <f aca="false">IF(J283="","",MIN(1,J283+1.96*O283/100))</f>
        <v>0.559991277733688</v>
      </c>
      <c r="R283" s="32" t="str">
        <f aca="false">IF(L283="","",IF(ABS(L283)&lt;=O283,"Yes","No"))</f>
        <v/>
      </c>
      <c r="S283" s="32" t="str">
        <f aca="false">IF(L283="","",IF(ABS(L283)&lt;=1.96*O283,"Yes","No"))</f>
        <v/>
      </c>
      <c r="T283" s="59" t="n">
        <f aca="false">IF(D283="","",ROUND(SQRT(((D283+G283)*O283/100)^2+(J283*(D283+G283)*0.07132)^2),0))</f>
        <v>40</v>
      </c>
      <c r="U283" s="32" t="s">
        <v>803</v>
      </c>
    </row>
    <row r="284" customFormat="false" ht="15" hidden="false" customHeight="false" outlineLevel="0" collapsed="false">
      <c r="A284" s="32" t="s">
        <v>418</v>
      </c>
      <c r="B284" s="32" t="s">
        <v>491</v>
      </c>
      <c r="C284" s="32" t="s">
        <v>494</v>
      </c>
      <c r="D284" s="59" t="n">
        <v>505</v>
      </c>
      <c r="E284" s="59"/>
      <c r="F284" s="68" t="str">
        <f aca="false">IF(E284="","",D284-E284)</f>
        <v/>
      </c>
      <c r="G284" s="59" t="n">
        <v>449</v>
      </c>
      <c r="H284" s="59"/>
      <c r="I284" s="68" t="str">
        <f aca="false">IF(H284="","",G284-H284)</f>
        <v/>
      </c>
      <c r="J284" s="40" t="n">
        <f aca="false">IF(OR(D284="",D284+G284=0),"",D284/(D284+G284))</f>
        <v>0.529350104821803</v>
      </c>
      <c r="K284" s="40" t="str">
        <f aca="false">IF(E284="","",E284/(E284+H284))</f>
        <v/>
      </c>
      <c r="L284" s="69" t="str">
        <f aca="false">IF(OR(K284="",J284=""),"",(J284-K284)*100)</f>
        <v/>
      </c>
      <c r="M284" s="36" t="n">
        <v>1.85843057324553</v>
      </c>
      <c r="N284" s="36" t="n">
        <v>1.05317139657435</v>
      </c>
      <c r="O284" s="36" t="n">
        <f aca="false">SQRT(M284^2+N284^2)</f>
        <v>2.13610256919842</v>
      </c>
      <c r="P284" s="40" t="n">
        <f aca="false">IF(J284="","",MAX(0,J284-1.96*O284/100))</f>
        <v>0.487482494465514</v>
      </c>
      <c r="Q284" s="40" t="n">
        <f aca="false">IF(J284="","",MIN(1,J284+1.96*O284/100))</f>
        <v>0.571217715178092</v>
      </c>
      <c r="R284" s="32" t="str">
        <f aca="false">IF(L284="","",IF(ABS(L284)&lt;=O284,"Yes","No"))</f>
        <v/>
      </c>
      <c r="S284" s="32" t="str">
        <f aca="false">IF(L284="","",IF(ABS(L284)&lt;=1.96*O284,"Yes","No"))</f>
        <v/>
      </c>
      <c r="T284" s="59" t="n">
        <f aca="false">IF(D284="","",ROUND(SQRT(((D284+G284)*O284/100)^2+(J284*(D284+G284)*0.07132)^2),0))</f>
        <v>41</v>
      </c>
      <c r="U284" s="32" t="s">
        <v>803</v>
      </c>
    </row>
    <row r="285" customFormat="false" ht="15" hidden="false" customHeight="false" outlineLevel="0" collapsed="false">
      <c r="A285" s="32" t="s">
        <v>418</v>
      </c>
      <c r="B285" s="32" t="s">
        <v>491</v>
      </c>
      <c r="C285" s="32" t="s">
        <v>495</v>
      </c>
      <c r="D285" s="59" t="n">
        <v>498</v>
      </c>
      <c r="E285" s="59"/>
      <c r="F285" s="68" t="str">
        <f aca="false">IF(E285="","",D285-E285)</f>
        <v/>
      </c>
      <c r="G285" s="59" t="n">
        <v>496</v>
      </c>
      <c r="H285" s="59"/>
      <c r="I285" s="68" t="str">
        <f aca="false">IF(H285="","",G285-H285)</f>
        <v/>
      </c>
      <c r="J285" s="40" t="n">
        <f aca="false">IF(OR(D285="",D285+G285=0),"",D285/(D285+G285))</f>
        <v>0.501006036217304</v>
      </c>
      <c r="K285" s="40" t="str">
        <f aca="false">IF(E285="","",E285/(E285+H285))</f>
        <v/>
      </c>
      <c r="L285" s="69" t="str">
        <f aca="false">IF(OR(K285="",J285=""),"",(J285-K285)*100)</f>
        <v/>
      </c>
      <c r="M285" s="36" t="n">
        <v>1.85843057324553</v>
      </c>
      <c r="N285" s="36" t="n">
        <v>1.05317139657435</v>
      </c>
      <c r="O285" s="36" t="n">
        <f aca="false">SQRT(M285^2+N285^2)</f>
        <v>2.13610256919842</v>
      </c>
      <c r="P285" s="40" t="n">
        <f aca="false">IF(J285="","",MAX(0,J285-1.96*O285/100))</f>
        <v>0.459138425861015</v>
      </c>
      <c r="Q285" s="40" t="n">
        <f aca="false">IF(J285="","",MIN(1,J285+1.96*O285/100))</f>
        <v>0.542873646573593</v>
      </c>
      <c r="R285" s="32" t="str">
        <f aca="false">IF(L285="","",IF(ABS(L285)&lt;=O285,"Yes","No"))</f>
        <v/>
      </c>
      <c r="S285" s="32" t="str">
        <f aca="false">IF(L285="","",IF(ABS(L285)&lt;=1.96*O285,"Yes","No"))</f>
        <v/>
      </c>
      <c r="T285" s="59" t="n">
        <f aca="false">IF(D285="","",ROUND(SQRT(((D285+G285)*O285/100)^2+(J285*(D285+G285)*0.07132)^2),0))</f>
        <v>41</v>
      </c>
      <c r="U285" s="32" t="s">
        <v>803</v>
      </c>
    </row>
    <row r="286" customFormat="false" ht="15" hidden="false" customHeight="false" outlineLevel="0" collapsed="false">
      <c r="A286" s="32" t="s">
        <v>418</v>
      </c>
      <c r="B286" s="32" t="s">
        <v>491</v>
      </c>
      <c r="C286" s="32" t="s">
        <v>496</v>
      </c>
      <c r="D286" s="59" t="n">
        <v>753</v>
      </c>
      <c r="E286" s="59" t="n">
        <v>735</v>
      </c>
      <c r="F286" s="68" t="n">
        <f aca="false">IF(E286="","",D286-E286)</f>
        <v>18</v>
      </c>
      <c r="G286" s="59" t="n">
        <v>654</v>
      </c>
      <c r="H286" s="59" t="n">
        <v>521</v>
      </c>
      <c r="I286" s="68" t="n">
        <f aca="false">IF(H286="","",G286-H286)</f>
        <v>133</v>
      </c>
      <c r="J286" s="40" t="n">
        <f aca="false">IF(OR(D286="",D286+G286=0),"",D286/(D286+G286))</f>
        <v>0.535181236673774</v>
      </c>
      <c r="K286" s="40" t="n">
        <f aca="false">IF(E286="","",E286/(E286+H286))</f>
        <v>0.585191082802548</v>
      </c>
      <c r="L286" s="69" t="n">
        <f aca="false">IF(OR(K286="",J286=""),"",(J286-K286)*100)</f>
        <v>-5.00098461287737</v>
      </c>
      <c r="M286" s="36" t="n">
        <v>1.85843057324553</v>
      </c>
      <c r="N286" s="36" t="n">
        <v>1.05317139657435</v>
      </c>
      <c r="O286" s="36" t="n">
        <f aca="false">SQRT(M286^2+N286^2)</f>
        <v>2.13610256919842</v>
      </c>
      <c r="P286" s="40" t="n">
        <f aca="false">IF(J286="","",MAX(0,J286-1.96*O286/100))</f>
        <v>0.493313626317485</v>
      </c>
      <c r="Q286" s="40" t="n">
        <f aca="false">IF(J286="","",MIN(1,J286+1.96*O286/100))</f>
        <v>0.577048847030063</v>
      </c>
      <c r="R286" s="32" t="str">
        <f aca="false">IF(L286="","",IF(ABS(L286)&lt;=O286,"Yes","No"))</f>
        <v>No</v>
      </c>
      <c r="S286" s="32" t="str">
        <f aca="false">IF(L286="","",IF(ABS(L286)&lt;=1.96*O286,"Yes","No"))</f>
        <v>No</v>
      </c>
      <c r="T286" s="59" t="n">
        <f aca="false">IF(D286="","",ROUND(SQRT(((D286+G286)*O286/100)^2+(J286*(D286+G286)*0.07132)^2),0))</f>
        <v>62</v>
      </c>
      <c r="U286" s="32"/>
    </row>
    <row r="287" customFormat="false" ht="15" hidden="false" customHeight="false" outlineLevel="0" collapsed="false">
      <c r="A287" s="32" t="s">
        <v>418</v>
      </c>
      <c r="B287" s="32" t="s">
        <v>491</v>
      </c>
      <c r="C287" s="32" t="s">
        <v>497</v>
      </c>
      <c r="D287" s="59" t="n">
        <v>567</v>
      </c>
      <c r="E287" s="59"/>
      <c r="F287" s="68" t="str">
        <f aca="false">IF(E287="","",D287-E287)</f>
        <v/>
      </c>
      <c r="G287" s="59" t="n">
        <v>548</v>
      </c>
      <c r="H287" s="59"/>
      <c r="I287" s="68" t="str">
        <f aca="false">IF(H287="","",G287-H287)</f>
        <v/>
      </c>
      <c r="J287" s="40" t="n">
        <f aca="false">IF(OR(D287="",D287+G287=0),"",D287/(D287+G287))</f>
        <v>0.508520179372197</v>
      </c>
      <c r="K287" s="40" t="str">
        <f aca="false">IF(E287="","",E287/(E287+H287))</f>
        <v/>
      </c>
      <c r="L287" s="69" t="str">
        <f aca="false">IF(OR(K287="",J287=""),"",(J287-K287)*100)</f>
        <v/>
      </c>
      <c r="M287" s="36" t="n">
        <v>1.85843057324553</v>
      </c>
      <c r="N287" s="36" t="n">
        <v>1.05317139657435</v>
      </c>
      <c r="O287" s="36" t="n">
        <f aca="false">SQRT(M287^2+N287^2)</f>
        <v>2.13610256919842</v>
      </c>
      <c r="P287" s="40" t="n">
        <f aca="false">IF(J287="","",MAX(0,J287-1.96*O287/100))</f>
        <v>0.466652569015908</v>
      </c>
      <c r="Q287" s="40" t="n">
        <f aca="false">IF(J287="","",MIN(1,J287+1.96*O287/100))</f>
        <v>0.550387789728486</v>
      </c>
      <c r="R287" s="32" t="str">
        <f aca="false">IF(L287="","",IF(ABS(L287)&lt;=O287,"Yes","No"))</f>
        <v/>
      </c>
      <c r="S287" s="32" t="str">
        <f aca="false">IF(L287="","",IF(ABS(L287)&lt;=1.96*O287,"Yes","No"))</f>
        <v/>
      </c>
      <c r="T287" s="59" t="n">
        <f aca="false">IF(D287="","",ROUND(SQRT(((D287+G287)*O287/100)^2+(J287*(D287+G287)*0.07132)^2),0))</f>
        <v>47</v>
      </c>
      <c r="U287" s="32" t="s">
        <v>803</v>
      </c>
    </row>
    <row r="288" customFormat="false" ht="15" hidden="false" customHeight="false" outlineLevel="0" collapsed="false">
      <c r="A288" s="32" t="s">
        <v>418</v>
      </c>
      <c r="B288" s="32" t="s">
        <v>491</v>
      </c>
      <c r="C288" s="32" t="s">
        <v>498</v>
      </c>
      <c r="D288" s="59" t="n">
        <v>531</v>
      </c>
      <c r="E288" s="59"/>
      <c r="F288" s="68" t="str">
        <f aca="false">IF(E288="","",D288-E288)</f>
        <v/>
      </c>
      <c r="G288" s="59" t="n">
        <v>517</v>
      </c>
      <c r="H288" s="59"/>
      <c r="I288" s="68" t="str">
        <f aca="false">IF(H288="","",G288-H288)</f>
        <v/>
      </c>
      <c r="J288" s="40" t="n">
        <f aca="false">IF(OR(D288="",D288+G288=0),"",D288/(D288+G288))</f>
        <v>0.506679389312977</v>
      </c>
      <c r="K288" s="40" t="str">
        <f aca="false">IF(E288="","",E288/(E288+H288))</f>
        <v/>
      </c>
      <c r="L288" s="69" t="str">
        <f aca="false">IF(OR(K288="",J288=""),"",(J288-K288)*100)</f>
        <v/>
      </c>
      <c r="M288" s="36" t="n">
        <v>1.85843057324553</v>
      </c>
      <c r="N288" s="36" t="n">
        <v>1.05317139657435</v>
      </c>
      <c r="O288" s="36" t="n">
        <f aca="false">SQRT(M288^2+N288^2)</f>
        <v>2.13610256919842</v>
      </c>
      <c r="P288" s="40" t="n">
        <f aca="false">IF(J288="","",MAX(0,J288-1.96*O288/100))</f>
        <v>0.464811778956688</v>
      </c>
      <c r="Q288" s="40" t="n">
        <f aca="false">IF(J288="","",MIN(1,J288+1.96*O288/100))</f>
        <v>0.548546999669266</v>
      </c>
      <c r="R288" s="32" t="str">
        <f aca="false">IF(L288="","",IF(ABS(L288)&lt;=O288,"Yes","No"))</f>
        <v/>
      </c>
      <c r="S288" s="32" t="str">
        <f aca="false">IF(L288="","",IF(ABS(L288)&lt;=1.96*O288,"Yes","No"))</f>
        <v/>
      </c>
      <c r="T288" s="59" t="n">
        <f aca="false">IF(D288="","",ROUND(SQRT(((D288+G288)*O288/100)^2+(J288*(D288+G288)*0.07132)^2),0))</f>
        <v>44</v>
      </c>
      <c r="U288" s="32" t="s">
        <v>803</v>
      </c>
    </row>
    <row r="289" customFormat="false" ht="15" hidden="false" customHeight="false" outlineLevel="0" collapsed="false">
      <c r="A289" s="32" t="s">
        <v>418</v>
      </c>
      <c r="B289" s="32" t="s">
        <v>499</v>
      </c>
      <c r="C289" s="32" t="s">
        <v>499</v>
      </c>
      <c r="D289" s="59" t="n">
        <v>499</v>
      </c>
      <c r="E289" s="59" t="n">
        <v>497</v>
      </c>
      <c r="F289" s="68" t="n">
        <f aca="false">IF(E289="","",D289-E289)</f>
        <v>2</v>
      </c>
      <c r="G289" s="59" t="n">
        <v>232</v>
      </c>
      <c r="H289" s="59" t="n">
        <v>253</v>
      </c>
      <c r="I289" s="68" t="n">
        <f aca="false">IF(H289="","",G289-H289)</f>
        <v>-21</v>
      </c>
      <c r="J289" s="40" t="n">
        <f aca="false">IF(OR(D289="",D289+G289=0),"",D289/(D289+G289))</f>
        <v>0.682626538987688</v>
      </c>
      <c r="K289" s="40" t="n">
        <f aca="false">IF(E289="","",E289/(E289+H289))</f>
        <v>0.662666666666667</v>
      </c>
      <c r="L289" s="69" t="n">
        <f aca="false">IF(OR(K289="",J289=""),"",(J289-K289)*100)</f>
        <v>1.99598723210215</v>
      </c>
      <c r="M289" s="36" t="n">
        <v>2.23025841536431</v>
      </c>
      <c r="N289" s="36" t="n">
        <v>1.05317139657435</v>
      </c>
      <c r="O289" s="36" t="n">
        <f aca="false">SQRT(M289^2+N289^2)</f>
        <v>2.4664189810058</v>
      </c>
      <c r="P289" s="40" t="n">
        <f aca="false">IF(J289="","",MAX(0,J289-1.96*O289/100))</f>
        <v>0.634284726959975</v>
      </c>
      <c r="Q289" s="40" t="n">
        <f aca="false">IF(J289="","",MIN(1,J289+1.96*O289/100))</f>
        <v>0.730968351015402</v>
      </c>
      <c r="R289" s="32" t="str">
        <f aca="false">IF(L289="","",IF(ABS(L289)&lt;=O289,"Yes","No"))</f>
        <v>Yes</v>
      </c>
      <c r="S289" s="32" t="str">
        <f aca="false">IF(L289="","",IF(ABS(L289)&lt;=1.96*O289,"Yes","No"))</f>
        <v>Yes</v>
      </c>
      <c r="T289" s="59" t="n">
        <f aca="false">IF(D289="","",ROUND(SQRT(((D289+G289)*O289/100)^2+(J289*(D289+G289)*0.08382)^2),0))</f>
        <v>46</v>
      </c>
      <c r="U289" s="32"/>
    </row>
    <row r="290" customFormat="false" ht="15" hidden="false" customHeight="false" outlineLevel="0" collapsed="false">
      <c r="A290" s="32" t="s">
        <v>418</v>
      </c>
      <c r="B290" s="32" t="s">
        <v>500</v>
      </c>
      <c r="C290" s="32" t="s">
        <v>500</v>
      </c>
      <c r="D290" s="59" t="n">
        <v>71</v>
      </c>
      <c r="E290" s="59" t="n">
        <v>72</v>
      </c>
      <c r="F290" s="68" t="n">
        <f aca="false">IF(E290="","",D290-E290)</f>
        <v>-1</v>
      </c>
      <c r="G290" s="59" t="n">
        <v>51</v>
      </c>
      <c r="H290" s="59" t="n">
        <v>39</v>
      </c>
      <c r="I290" s="68" t="n">
        <f aca="false">IF(H290="","",G290-H290)</f>
        <v>12</v>
      </c>
      <c r="J290" s="40" t="n">
        <f aca="false">IF(OR(D290="",D290+G290=0),"",D290/(D290+G290))</f>
        <v>0.581967213114754</v>
      </c>
      <c r="K290" s="40" t="n">
        <f aca="false">IF(E290="","",E290/(E290+H290))</f>
        <v>0.648648648648649</v>
      </c>
      <c r="L290" s="69" t="n">
        <f aca="false">IF(OR(K290="",J290=""),"",(J290-K290)*100)</f>
        <v>-6.66814355338946</v>
      </c>
      <c r="M290" s="36" t="n">
        <v>3.43103056950867</v>
      </c>
      <c r="N290" s="36" t="n">
        <v>1.05317139657435</v>
      </c>
      <c r="O290" s="36" t="n">
        <f aca="false">SQRT(M290^2+N290^2)</f>
        <v>3.58903061556534</v>
      </c>
      <c r="P290" s="40" t="n">
        <f aca="false">IF(J290="","",MAX(0,J290-1.96*O290/100))</f>
        <v>0.511622213049673</v>
      </c>
      <c r="Q290" s="40" t="n">
        <f aca="false">IF(J290="","",MIN(1,J290+1.96*O290/100))</f>
        <v>0.652312213179835</v>
      </c>
      <c r="R290" s="32" t="str">
        <f aca="false">IF(L290="","",IF(ABS(L290)&lt;=O290,"Yes","No"))</f>
        <v>No</v>
      </c>
      <c r="S290" s="32" t="str">
        <f aca="false">IF(L290="","",IF(ABS(L290)&lt;=1.96*O290,"Yes","No"))</f>
        <v>Yes</v>
      </c>
      <c r="T290" s="59" t="n">
        <f aca="false">IF(D290="","",ROUND(SQRT(((D290+G290)*O290/100)^2+(J290*(D290+G290)*0.13015)^2),0))</f>
        <v>10</v>
      </c>
      <c r="U290" s="32"/>
    </row>
    <row r="291" customFormat="false" ht="15" hidden="false" customHeight="false" outlineLevel="0" collapsed="false">
      <c r="A291" s="32" t="s">
        <v>418</v>
      </c>
      <c r="B291" s="32" t="s">
        <v>325</v>
      </c>
      <c r="C291" s="32" t="s">
        <v>501</v>
      </c>
      <c r="D291" s="59" t="n">
        <v>708</v>
      </c>
      <c r="E291" s="59" t="n">
        <v>671</v>
      </c>
      <c r="F291" s="68" t="n">
        <f aca="false">IF(E291="","",D291-E291)</f>
        <v>37</v>
      </c>
      <c r="G291" s="59" t="n">
        <v>515</v>
      </c>
      <c r="H291" s="59" t="n">
        <v>526</v>
      </c>
      <c r="I291" s="68" t="n">
        <f aca="false">IF(H291="","",G291-H291)</f>
        <v>-11</v>
      </c>
      <c r="J291" s="40" t="n">
        <f aca="false">IF(OR(D291="",D291+G291=0),"",D291/(D291+G291))</f>
        <v>0.578904333605887</v>
      </c>
      <c r="K291" s="40" t="n">
        <f aca="false">IF(E291="","",E291/(E291+H291))</f>
        <v>0.560568086883876</v>
      </c>
      <c r="L291" s="69" t="n">
        <f aca="false">IF(OR(K291="",J291=""),"",(J291-K291)*100)</f>
        <v>1.83362467220107</v>
      </c>
      <c r="M291" s="36" t="n">
        <v>1.85843057324553</v>
      </c>
      <c r="N291" s="36" t="n">
        <v>1.05317139657435</v>
      </c>
      <c r="O291" s="36" t="n">
        <f aca="false">SQRT(M291^2+N291^2)</f>
        <v>2.13610256919842</v>
      </c>
      <c r="P291" s="40" t="n">
        <f aca="false">IF(J291="","",MAX(0,J291-1.96*O291/100))</f>
        <v>0.537036723249598</v>
      </c>
      <c r="Q291" s="40" t="n">
        <f aca="false">IF(J291="","",MIN(1,J291+1.96*O291/100))</f>
        <v>0.620771943962176</v>
      </c>
      <c r="R291" s="32" t="str">
        <f aca="false">IF(L291="","",IF(ABS(L291)&lt;=O291,"Yes","No"))</f>
        <v>Yes</v>
      </c>
      <c r="S291" s="32" t="str">
        <f aca="false">IF(L291="","",IF(ABS(L291)&lt;=1.96*O291,"Yes","No"))</f>
        <v>Yes</v>
      </c>
      <c r="T291" s="59" t="n">
        <f aca="false">IF(D291="","",ROUND(SQRT(((D291+G291)*O291/100)^2+(J291*(D291+G291)*0.07132)^2),0))</f>
        <v>57</v>
      </c>
      <c r="U291" s="32"/>
    </row>
    <row r="292" customFormat="false" ht="15" hidden="false" customHeight="false" outlineLevel="0" collapsed="false">
      <c r="A292" s="32" t="s">
        <v>418</v>
      </c>
      <c r="B292" s="32" t="s">
        <v>325</v>
      </c>
      <c r="C292" s="32" t="s">
        <v>502</v>
      </c>
      <c r="D292" s="59" t="n">
        <v>685</v>
      </c>
      <c r="E292" s="59" t="n">
        <v>661</v>
      </c>
      <c r="F292" s="68" t="n">
        <f aca="false">IF(E292="","",D292-E292)</f>
        <v>24</v>
      </c>
      <c r="G292" s="59" t="n">
        <v>556</v>
      </c>
      <c r="H292" s="59" t="n">
        <v>518</v>
      </c>
      <c r="I292" s="68" t="n">
        <f aca="false">IF(H292="","",G292-H292)</f>
        <v>38</v>
      </c>
      <c r="J292" s="40" t="n">
        <f aca="false">IF(OR(D292="",D292+G292=0),"",D292/(D292+G292))</f>
        <v>0.551974214343272</v>
      </c>
      <c r="K292" s="40" t="n">
        <f aca="false">IF(E292="","",E292/(E292+H292))</f>
        <v>0.560644614079729</v>
      </c>
      <c r="L292" s="69" t="n">
        <f aca="false">IF(OR(K292="",J292=""),"",(J292-K292)*100)</f>
        <v>-0.8670399736457</v>
      </c>
      <c r="M292" s="36" t="n">
        <v>1.85843057324553</v>
      </c>
      <c r="N292" s="36" t="n">
        <v>1.05317139657435</v>
      </c>
      <c r="O292" s="36" t="n">
        <f aca="false">SQRT(M292^2+N292^2)</f>
        <v>2.13610256919842</v>
      </c>
      <c r="P292" s="40" t="n">
        <f aca="false">IF(J292="","",MAX(0,J292-1.96*O292/100))</f>
        <v>0.510106603986983</v>
      </c>
      <c r="Q292" s="40" t="n">
        <f aca="false">IF(J292="","",MIN(1,J292+1.96*O292/100))</f>
        <v>0.593841824699561</v>
      </c>
      <c r="R292" s="32" t="str">
        <f aca="false">IF(L292="","",IF(ABS(L292)&lt;=O292,"Yes","No"))</f>
        <v>Yes</v>
      </c>
      <c r="S292" s="32" t="str">
        <f aca="false">IF(L292="","",IF(ABS(L292)&lt;=1.96*O292,"Yes","No"))</f>
        <v>Yes</v>
      </c>
      <c r="T292" s="59" t="n">
        <f aca="false">IF(D292="","",ROUND(SQRT(((D292+G292)*O292/100)^2+(J292*(D292+G292)*0.07132)^2),0))</f>
        <v>56</v>
      </c>
      <c r="U292" s="32"/>
    </row>
    <row r="293" customFormat="false" ht="15" hidden="false" customHeight="false" outlineLevel="0" collapsed="false">
      <c r="A293" s="32" t="s">
        <v>418</v>
      </c>
      <c r="B293" s="32" t="s">
        <v>325</v>
      </c>
      <c r="C293" s="32" t="s">
        <v>503</v>
      </c>
      <c r="D293" s="59" t="n">
        <v>350</v>
      </c>
      <c r="E293" s="59" t="n">
        <v>319</v>
      </c>
      <c r="F293" s="68" t="n">
        <f aca="false">IF(E293="","",D293-E293)</f>
        <v>31</v>
      </c>
      <c r="G293" s="59" t="n">
        <v>345</v>
      </c>
      <c r="H293" s="59" t="n">
        <v>311</v>
      </c>
      <c r="I293" s="68" t="n">
        <f aca="false">IF(H293="","",G293-H293)</f>
        <v>34</v>
      </c>
      <c r="J293" s="40" t="n">
        <f aca="false">IF(OR(D293="",D293+G293=0),"",D293/(D293+G293))</f>
        <v>0.503597122302158</v>
      </c>
      <c r="K293" s="40" t="n">
        <f aca="false">IF(E293="","",E293/(E293+H293))</f>
        <v>0.506349206349206</v>
      </c>
      <c r="L293" s="69" t="n">
        <f aca="false">IF(OR(K293="",J293=""),"",(J293-K293)*100)</f>
        <v>-0.275208404704808</v>
      </c>
      <c r="M293" s="36" t="n">
        <v>2.23025841536431</v>
      </c>
      <c r="N293" s="36" t="n">
        <v>1.05317139657435</v>
      </c>
      <c r="O293" s="36" t="n">
        <f aca="false">SQRT(M293^2+N293^2)</f>
        <v>2.4664189810058</v>
      </c>
      <c r="P293" s="40" t="n">
        <f aca="false">IF(J293="","",MAX(0,J293-1.96*O293/100))</f>
        <v>0.455255310274445</v>
      </c>
      <c r="Q293" s="40" t="n">
        <f aca="false">IF(J293="","",MIN(1,J293+1.96*O293/100))</f>
        <v>0.551938934329872</v>
      </c>
      <c r="R293" s="32" t="str">
        <f aca="false">IF(L293="","",IF(ABS(L293)&lt;=O293,"Yes","No"))</f>
        <v>Yes</v>
      </c>
      <c r="S293" s="32" t="str">
        <f aca="false">IF(L293="","",IF(ABS(L293)&lt;=1.96*O293,"Yes","No"))</f>
        <v>Yes</v>
      </c>
      <c r="T293" s="59" t="n">
        <f aca="false">IF(D293="","",ROUND(SQRT(((D293+G293)*O293/100)^2+(J293*(D293+G293)*0.08382)^2),0))</f>
        <v>34</v>
      </c>
      <c r="U293" s="32"/>
    </row>
    <row r="294" customFormat="false" ht="15" hidden="false" customHeight="false" outlineLevel="0" collapsed="false">
      <c r="A294" s="32" t="s">
        <v>418</v>
      </c>
      <c r="B294" s="32" t="s">
        <v>325</v>
      </c>
      <c r="C294" s="32" t="s">
        <v>504</v>
      </c>
      <c r="D294" s="59" t="n">
        <v>598</v>
      </c>
      <c r="E294" s="59" t="n">
        <v>528</v>
      </c>
      <c r="F294" s="68" t="n">
        <f aca="false">IF(E294="","",D294-E294)</f>
        <v>70</v>
      </c>
      <c r="G294" s="59" t="n">
        <v>547</v>
      </c>
      <c r="H294" s="59" t="n">
        <v>489</v>
      </c>
      <c r="I294" s="68" t="n">
        <f aca="false">IF(H294="","",G294-H294)</f>
        <v>58</v>
      </c>
      <c r="J294" s="40" t="n">
        <f aca="false">IF(OR(D294="",D294+G294=0),"",D294/(D294+G294))</f>
        <v>0.522270742358079</v>
      </c>
      <c r="K294" s="40" t="n">
        <f aca="false">IF(E294="","",E294/(E294+H294))</f>
        <v>0.519174041297935</v>
      </c>
      <c r="L294" s="69" t="n">
        <f aca="false">IF(OR(K294="",J294=""),"",(J294-K294)*100)</f>
        <v>0.309670106014348</v>
      </c>
      <c r="M294" s="36" t="n">
        <v>1.85843057324553</v>
      </c>
      <c r="N294" s="36" t="n">
        <v>1.05317139657435</v>
      </c>
      <c r="O294" s="36" t="n">
        <f aca="false">SQRT(M294^2+N294^2)</f>
        <v>2.13610256919842</v>
      </c>
      <c r="P294" s="40" t="n">
        <f aca="false">IF(J294="","",MAX(0,J294-1.96*O294/100))</f>
        <v>0.48040313200179</v>
      </c>
      <c r="Q294" s="40" t="n">
        <f aca="false">IF(J294="","",MIN(1,J294+1.96*O294/100))</f>
        <v>0.564138352714368</v>
      </c>
      <c r="R294" s="32" t="str">
        <f aca="false">IF(L294="","",IF(ABS(L294)&lt;=O294,"Yes","No"))</f>
        <v>Yes</v>
      </c>
      <c r="S294" s="32" t="str">
        <f aca="false">IF(L294="","",IF(ABS(L294)&lt;=1.96*O294,"Yes","No"))</f>
        <v>Yes</v>
      </c>
      <c r="T294" s="59" t="n">
        <f aca="false">IF(D294="","",ROUND(SQRT(((D294+G294)*O294/100)^2+(J294*(D294+G294)*0.07132)^2),0))</f>
        <v>49</v>
      </c>
      <c r="U294" s="32"/>
    </row>
    <row r="295" customFormat="false" ht="15" hidden="false" customHeight="false" outlineLevel="0" collapsed="false">
      <c r="A295" s="32" t="s">
        <v>418</v>
      </c>
      <c r="B295" s="32" t="s">
        <v>325</v>
      </c>
      <c r="C295" s="32" t="s">
        <v>505</v>
      </c>
      <c r="D295" s="59" t="n">
        <v>566</v>
      </c>
      <c r="E295" s="59" t="n">
        <v>540</v>
      </c>
      <c r="F295" s="68" t="n">
        <f aca="false">IF(E295="","",D295-E295)</f>
        <v>26</v>
      </c>
      <c r="G295" s="59" t="n">
        <v>511</v>
      </c>
      <c r="H295" s="59" t="n">
        <v>425</v>
      </c>
      <c r="I295" s="68" t="n">
        <f aca="false">IF(H295="","",G295-H295)</f>
        <v>86</v>
      </c>
      <c r="J295" s="40" t="n">
        <f aca="false">IF(OR(D295="",D295+G295=0),"",D295/(D295+G295))</f>
        <v>0.525533890436397</v>
      </c>
      <c r="K295" s="40" t="n">
        <f aca="false">IF(E295="","",E295/(E295+H295))</f>
        <v>0.559585492227979</v>
      </c>
      <c r="L295" s="69" t="n">
        <f aca="false">IF(OR(K295="",J295=""),"",(J295-K295)*100)</f>
        <v>-3.40516017915818</v>
      </c>
      <c r="M295" s="36" t="n">
        <v>1.85843057324553</v>
      </c>
      <c r="N295" s="36" t="n">
        <v>1.05317139657435</v>
      </c>
      <c r="O295" s="36" t="n">
        <f aca="false">SQRT(M295^2+N295^2)</f>
        <v>2.13610256919842</v>
      </c>
      <c r="P295" s="40" t="n">
        <f aca="false">IF(J295="","",MAX(0,J295-1.96*O295/100))</f>
        <v>0.483666280080109</v>
      </c>
      <c r="Q295" s="40" t="n">
        <f aca="false">IF(J295="","",MIN(1,J295+1.96*O295/100))</f>
        <v>0.567401500792686</v>
      </c>
      <c r="R295" s="32" t="str">
        <f aca="false">IF(L295="","",IF(ABS(L295)&lt;=O295,"Yes","No"))</f>
        <v>No</v>
      </c>
      <c r="S295" s="32" t="str">
        <f aca="false">IF(L295="","",IF(ABS(L295)&lt;=1.96*O295,"Yes","No"))</f>
        <v>Yes</v>
      </c>
      <c r="T295" s="59" t="n">
        <f aca="false">IF(D295="","",ROUND(SQRT(((D295+G295)*O295/100)^2+(J295*(D295+G295)*0.07132)^2),0))</f>
        <v>46</v>
      </c>
      <c r="U295" s="32"/>
    </row>
    <row r="296" customFormat="false" ht="15" hidden="false" customHeight="false" outlineLevel="0" collapsed="false">
      <c r="A296" s="32" t="s">
        <v>418</v>
      </c>
      <c r="B296" s="32" t="s">
        <v>325</v>
      </c>
      <c r="C296" s="32" t="s">
        <v>506</v>
      </c>
      <c r="D296" s="59" t="n">
        <v>354</v>
      </c>
      <c r="E296" s="59" t="n">
        <v>356</v>
      </c>
      <c r="F296" s="68" t="n">
        <f aca="false">IF(E296="","",D296-E296)</f>
        <v>-2</v>
      </c>
      <c r="G296" s="59" t="n">
        <v>376</v>
      </c>
      <c r="H296" s="59" t="n">
        <v>341</v>
      </c>
      <c r="I296" s="68" t="n">
        <f aca="false">IF(H296="","",G296-H296)</f>
        <v>35</v>
      </c>
      <c r="J296" s="40" t="n">
        <f aca="false">IF(OR(D296="",D296+G296=0),"",D296/(D296+G296))</f>
        <v>0.484931506849315</v>
      </c>
      <c r="K296" s="40" t="n">
        <f aca="false">IF(E296="","",E296/(E296+H296))</f>
        <v>0.510760401721664</v>
      </c>
      <c r="L296" s="69" t="n">
        <f aca="false">IF(OR(K296="",J296=""),"",(J296-K296)*100)</f>
        <v>-2.58288948723492</v>
      </c>
      <c r="M296" s="36" t="n">
        <v>2.23025841536431</v>
      </c>
      <c r="N296" s="36" t="n">
        <v>1.05317139657435</v>
      </c>
      <c r="O296" s="36" t="n">
        <f aca="false">SQRT(M296^2+N296^2)</f>
        <v>2.4664189810058</v>
      </c>
      <c r="P296" s="40" t="n">
        <f aca="false">IF(J296="","",MAX(0,J296-1.96*O296/100))</f>
        <v>0.436589694821601</v>
      </c>
      <c r="Q296" s="40" t="n">
        <f aca="false">IF(J296="","",MIN(1,J296+1.96*O296/100))</f>
        <v>0.533273318877029</v>
      </c>
      <c r="R296" s="32" t="str">
        <f aca="false">IF(L296="","",IF(ABS(L296)&lt;=O296,"Yes","No"))</f>
        <v>No</v>
      </c>
      <c r="S296" s="32" t="str">
        <f aca="false">IF(L296="","",IF(ABS(L296)&lt;=1.96*O296,"Yes","No"))</f>
        <v>Yes</v>
      </c>
      <c r="T296" s="59" t="n">
        <f aca="false">IF(D296="","",ROUND(SQRT(((D296+G296)*O296/100)^2+(J296*(D296+G296)*0.08382)^2),0))</f>
        <v>35</v>
      </c>
      <c r="U296" s="32"/>
    </row>
    <row r="297" customFormat="false" ht="15" hidden="false" customHeight="false" outlineLevel="0" collapsed="false">
      <c r="A297" s="32" t="s">
        <v>418</v>
      </c>
      <c r="B297" s="32" t="s">
        <v>507</v>
      </c>
      <c r="C297" s="32" t="s">
        <v>508</v>
      </c>
      <c r="D297" s="59" t="n">
        <v>414</v>
      </c>
      <c r="E297" s="59" t="n">
        <v>413</v>
      </c>
      <c r="F297" s="68" t="n">
        <f aca="false">IF(E297="","",D297-E297)</f>
        <v>1</v>
      </c>
      <c r="G297" s="59" t="n">
        <v>371</v>
      </c>
      <c r="H297" s="59" t="n">
        <v>327</v>
      </c>
      <c r="I297" s="68" t="n">
        <f aca="false">IF(H297="","",G297-H297)</f>
        <v>44</v>
      </c>
      <c r="J297" s="40" t="n">
        <f aca="false">IF(OR(D297="",D297+G297=0),"",D297/(D297+G297))</f>
        <v>0.527388535031847</v>
      </c>
      <c r="K297" s="40" t="n">
        <f aca="false">IF(E297="","",E297/(E297+H297))</f>
        <v>0.558108108108108</v>
      </c>
      <c r="L297" s="69" t="n">
        <f aca="false">IF(OR(K297="",J297=""),"",(J297-K297)*100)</f>
        <v>-3.07195730762609</v>
      </c>
      <c r="M297" s="36" t="n">
        <v>2.23025841536431</v>
      </c>
      <c r="N297" s="36" t="n">
        <v>1.05317139657435</v>
      </c>
      <c r="O297" s="36" t="n">
        <f aca="false">SQRT(M297^2+N297^2)</f>
        <v>2.4664189810058</v>
      </c>
      <c r="P297" s="40" t="n">
        <f aca="false">IF(J297="","",MAX(0,J297-1.96*O297/100))</f>
        <v>0.479046723004134</v>
      </c>
      <c r="Q297" s="40" t="n">
        <f aca="false">IF(J297="","",MIN(1,J297+1.96*O297/100))</f>
        <v>0.575730347059561</v>
      </c>
      <c r="R297" s="32" t="str">
        <f aca="false">IF(L297="","",IF(ABS(L297)&lt;=O297,"Yes","No"))</f>
        <v>No</v>
      </c>
      <c r="S297" s="32" t="str">
        <f aca="false">IF(L297="","",IF(ABS(L297)&lt;=1.96*O297,"Yes","No"))</f>
        <v>Yes</v>
      </c>
      <c r="T297" s="59" t="n">
        <f aca="false">IF(D297="","",ROUND(SQRT(((D297+G297)*O297/100)^2+(J297*(D297+G297)*0.08382)^2),0))</f>
        <v>40</v>
      </c>
      <c r="U297" s="32"/>
    </row>
    <row r="298" customFormat="false" ht="15" hidden="false" customHeight="false" outlineLevel="0" collapsed="false">
      <c r="A298" s="32" t="s">
        <v>418</v>
      </c>
      <c r="B298" s="32" t="s">
        <v>507</v>
      </c>
      <c r="C298" s="32" t="s">
        <v>509</v>
      </c>
      <c r="D298" s="59" t="n">
        <v>342</v>
      </c>
      <c r="E298" s="59" t="n">
        <v>327</v>
      </c>
      <c r="F298" s="68" t="n">
        <f aca="false">IF(E298="","",D298-E298)</f>
        <v>15</v>
      </c>
      <c r="G298" s="59" t="n">
        <v>283</v>
      </c>
      <c r="H298" s="59" t="n">
        <v>246</v>
      </c>
      <c r="I298" s="68" t="n">
        <f aca="false">IF(H298="","",G298-H298)</f>
        <v>37</v>
      </c>
      <c r="J298" s="40" t="n">
        <f aca="false">IF(OR(D298="",D298+G298=0),"",D298/(D298+G298))</f>
        <v>0.5472</v>
      </c>
      <c r="K298" s="40" t="n">
        <f aca="false">IF(E298="","",E298/(E298+H298))</f>
        <v>0.570680628272251</v>
      </c>
      <c r="L298" s="69" t="n">
        <f aca="false">IF(OR(K298="",J298=""),"",(J298-K298)*100)</f>
        <v>-2.34806282722513</v>
      </c>
      <c r="M298" s="36" t="n">
        <v>2.23025841536431</v>
      </c>
      <c r="N298" s="36" t="n">
        <v>1.05317139657435</v>
      </c>
      <c r="O298" s="36" t="n">
        <f aca="false">SQRT(M298^2+N298^2)</f>
        <v>2.4664189810058</v>
      </c>
      <c r="P298" s="40" t="n">
        <f aca="false">IF(J298="","",MAX(0,J298-1.96*O298/100))</f>
        <v>0.498858187972286</v>
      </c>
      <c r="Q298" s="40" t="n">
        <f aca="false">IF(J298="","",MIN(1,J298+1.96*O298/100))</f>
        <v>0.595541812027714</v>
      </c>
      <c r="R298" s="32" t="str">
        <f aca="false">IF(L298="","",IF(ABS(L298)&lt;=O298,"Yes","No"))</f>
        <v>Yes</v>
      </c>
      <c r="S298" s="32" t="str">
        <f aca="false">IF(L298="","",IF(ABS(L298)&lt;=1.96*O298,"Yes","No"))</f>
        <v>Yes</v>
      </c>
      <c r="T298" s="59" t="n">
        <f aca="false">IF(D298="","",ROUND(SQRT(((D298+G298)*O298/100)^2+(J298*(D298+G298)*0.08382)^2),0))</f>
        <v>33</v>
      </c>
      <c r="U298" s="32"/>
    </row>
    <row r="299" customFormat="false" ht="15" hidden="false" customHeight="false" outlineLevel="0" collapsed="false">
      <c r="A299" s="32" t="s">
        <v>418</v>
      </c>
      <c r="B299" s="32" t="s">
        <v>507</v>
      </c>
      <c r="C299" s="32" t="s">
        <v>510</v>
      </c>
      <c r="D299" s="59" t="n">
        <v>508</v>
      </c>
      <c r="E299" s="59" t="n">
        <v>506</v>
      </c>
      <c r="F299" s="68" t="n">
        <f aca="false">IF(E299="","",D299-E299)</f>
        <v>2</v>
      </c>
      <c r="G299" s="59" t="n">
        <v>431</v>
      </c>
      <c r="H299" s="59" t="n">
        <v>393</v>
      </c>
      <c r="I299" s="68" t="n">
        <f aca="false">IF(H299="","",G299-H299)</f>
        <v>38</v>
      </c>
      <c r="J299" s="40" t="n">
        <f aca="false">IF(OR(D299="",D299+G299=0),"",D299/(D299+G299))</f>
        <v>0.541001064962726</v>
      </c>
      <c r="K299" s="40" t="n">
        <f aca="false">IF(E299="","",E299/(E299+H299))</f>
        <v>0.562847608453838</v>
      </c>
      <c r="L299" s="69" t="n">
        <f aca="false">IF(OR(K299="",J299=""),"",(J299-K299)*100)</f>
        <v>-2.18465434911114</v>
      </c>
      <c r="M299" s="36" t="n">
        <v>1.85843057324553</v>
      </c>
      <c r="N299" s="36" t="n">
        <v>1.05317139657435</v>
      </c>
      <c r="O299" s="36" t="n">
        <f aca="false">SQRT(M299^2+N299^2)</f>
        <v>2.13610256919842</v>
      </c>
      <c r="P299" s="40" t="n">
        <f aca="false">IF(J299="","",MAX(0,J299-1.96*O299/100))</f>
        <v>0.499133454606437</v>
      </c>
      <c r="Q299" s="40" t="n">
        <f aca="false">IF(J299="","",MIN(1,J299+1.96*O299/100))</f>
        <v>0.582868675319015</v>
      </c>
      <c r="R299" s="32" t="str">
        <f aca="false">IF(L299="","",IF(ABS(L299)&lt;=O299,"Yes","No"))</f>
        <v>No</v>
      </c>
      <c r="S299" s="32" t="str">
        <f aca="false">IF(L299="","",IF(ABS(L299)&lt;=1.96*O299,"Yes","No"))</f>
        <v>Yes</v>
      </c>
      <c r="T299" s="59" t="n">
        <f aca="false">IF(D299="","",ROUND(SQRT(((D299+G299)*O299/100)^2+(J299*(D299+G299)*0.07132)^2),0))</f>
        <v>41</v>
      </c>
      <c r="U299" s="32"/>
    </row>
    <row r="300" customFormat="false" ht="15" hidden="false" customHeight="false" outlineLevel="0" collapsed="false">
      <c r="A300" s="32" t="s">
        <v>418</v>
      </c>
      <c r="B300" s="32" t="s">
        <v>511</v>
      </c>
      <c r="C300" s="32" t="s">
        <v>512</v>
      </c>
      <c r="D300" s="59" t="n">
        <v>440</v>
      </c>
      <c r="E300" s="59" t="n">
        <v>380</v>
      </c>
      <c r="F300" s="68" t="n">
        <f aca="false">IF(E300="","",D300-E300)</f>
        <v>60</v>
      </c>
      <c r="G300" s="59" t="n">
        <v>714</v>
      </c>
      <c r="H300" s="59" t="n">
        <v>668</v>
      </c>
      <c r="I300" s="68" t="n">
        <f aca="false">IF(H300="","",G300-H300)</f>
        <v>46</v>
      </c>
      <c r="J300" s="40" t="n">
        <f aca="false">IF(OR(D300="",D300+G300=0),"",D300/(D300+G300))</f>
        <v>0.381282495667244</v>
      </c>
      <c r="K300" s="40" t="n">
        <f aca="false">IF(E300="","",E300/(E300+H300))</f>
        <v>0.362595419847328</v>
      </c>
      <c r="L300" s="69" t="n">
        <f aca="false">IF(OR(K300="",J300=""),"",(J300-K300)*100)</f>
        <v>1.86870758199161</v>
      </c>
      <c r="M300" s="36" t="n">
        <v>1.85843057324553</v>
      </c>
      <c r="N300" s="36" t="n">
        <v>1.05317139657435</v>
      </c>
      <c r="O300" s="36" t="n">
        <f aca="false">SQRT(M300^2+N300^2)</f>
        <v>2.13610256919842</v>
      </c>
      <c r="P300" s="40" t="n">
        <f aca="false">IF(J300="","",MAX(0,J300-1.96*O300/100))</f>
        <v>0.339414885310955</v>
      </c>
      <c r="Q300" s="40" t="n">
        <f aca="false">IF(J300="","",MIN(1,J300+1.96*O300/100))</f>
        <v>0.423150106023533</v>
      </c>
      <c r="R300" s="32" t="str">
        <f aca="false">IF(L300="","",IF(ABS(L300)&lt;=O300,"Yes","No"))</f>
        <v>Yes</v>
      </c>
      <c r="S300" s="32" t="str">
        <f aca="false">IF(L300="","",IF(ABS(L300)&lt;=1.96*O300,"Yes","No"))</f>
        <v>Yes</v>
      </c>
      <c r="T300" s="59" t="n">
        <f aca="false">IF(D300="","",ROUND(SQRT(((D300+G300)*O300/100)^2+(J300*(D300+G300)*0.07132)^2),0))</f>
        <v>40</v>
      </c>
      <c r="U300" s="32"/>
    </row>
    <row r="301" customFormat="false" ht="15" hidden="false" customHeight="false" outlineLevel="0" collapsed="false">
      <c r="A301" s="32" t="s">
        <v>418</v>
      </c>
      <c r="B301" s="32" t="s">
        <v>511</v>
      </c>
      <c r="C301" s="32" t="s">
        <v>513</v>
      </c>
      <c r="D301" s="59" t="n">
        <v>589</v>
      </c>
      <c r="E301" s="59" t="n">
        <v>444</v>
      </c>
      <c r="F301" s="68" t="n">
        <f aca="false">IF(E301="","",D301-E301)</f>
        <v>145</v>
      </c>
      <c r="G301" s="59" t="n">
        <v>759</v>
      </c>
      <c r="H301" s="59" t="n">
        <v>728</v>
      </c>
      <c r="I301" s="68" t="n">
        <f aca="false">IF(H301="","",G301-H301)</f>
        <v>31</v>
      </c>
      <c r="J301" s="40" t="n">
        <f aca="false">IF(OR(D301="",D301+G301=0),"",D301/(D301+G301))</f>
        <v>0.436943620178042</v>
      </c>
      <c r="K301" s="40" t="n">
        <f aca="false">IF(E301="","",E301/(E301+H301))</f>
        <v>0.378839590443686</v>
      </c>
      <c r="L301" s="69" t="n">
        <f aca="false">IF(OR(K301="",J301=""),"",(J301-K301)*100)</f>
        <v>5.81040297343556</v>
      </c>
      <c r="M301" s="36" t="n">
        <v>1.85843057324553</v>
      </c>
      <c r="N301" s="36" t="n">
        <v>1.05317139657435</v>
      </c>
      <c r="O301" s="36" t="n">
        <f aca="false">SQRT(M301^2+N301^2)</f>
        <v>2.13610256919842</v>
      </c>
      <c r="P301" s="40" t="n">
        <f aca="false">IF(J301="","",MAX(0,J301-1.96*O301/100))</f>
        <v>0.395076009821753</v>
      </c>
      <c r="Q301" s="40" t="n">
        <f aca="false">IF(J301="","",MIN(1,J301+1.96*O301/100))</f>
        <v>0.478811230534331</v>
      </c>
      <c r="R301" s="32" t="str">
        <f aca="false">IF(L301="","",IF(ABS(L301)&lt;=O301,"Yes","No"))</f>
        <v>No</v>
      </c>
      <c r="S301" s="32" t="str">
        <f aca="false">IF(L301="","",IF(ABS(L301)&lt;=1.96*O301,"Yes","No"))</f>
        <v>No</v>
      </c>
      <c r="T301" s="59" t="n">
        <f aca="false">IF(D301="","",ROUND(SQRT(((D301+G301)*O301/100)^2+(J301*(D301+G301)*0.07132)^2),0))</f>
        <v>51</v>
      </c>
      <c r="U301" s="32"/>
    </row>
    <row r="302" customFormat="false" ht="15" hidden="false" customHeight="false" outlineLevel="0" collapsed="false">
      <c r="A302" s="32" t="s">
        <v>418</v>
      </c>
      <c r="B302" s="32" t="s">
        <v>511</v>
      </c>
      <c r="C302" s="32" t="s">
        <v>514</v>
      </c>
      <c r="D302" s="59" t="n">
        <v>183</v>
      </c>
      <c r="E302" s="59" t="n">
        <v>146</v>
      </c>
      <c r="F302" s="68" t="n">
        <f aca="false">IF(E302="","",D302-E302)</f>
        <v>37</v>
      </c>
      <c r="G302" s="59" t="n">
        <v>265</v>
      </c>
      <c r="H302" s="59" t="n">
        <v>290</v>
      </c>
      <c r="I302" s="68" t="n">
        <f aca="false">IF(H302="","",G302-H302)</f>
        <v>-25</v>
      </c>
      <c r="J302" s="40" t="n">
        <f aca="false">IF(OR(D302="",D302+G302=0),"",D302/(D302+G302))</f>
        <v>0.408482142857143</v>
      </c>
      <c r="K302" s="40" t="n">
        <f aca="false">IF(E302="","",E302/(E302+H302))</f>
        <v>0.334862385321101</v>
      </c>
      <c r="L302" s="69" t="n">
        <f aca="false">IF(OR(K302="",J302=""),"",(J302-K302)*100)</f>
        <v>7.36197575360419</v>
      </c>
      <c r="M302" s="36" t="n">
        <v>3.43103056950867</v>
      </c>
      <c r="N302" s="36" t="n">
        <v>1.05317139657435</v>
      </c>
      <c r="O302" s="36" t="n">
        <f aca="false">SQRT(M302^2+N302^2)</f>
        <v>3.58903061556534</v>
      </c>
      <c r="P302" s="40" t="n">
        <f aca="false">IF(J302="","",MAX(0,J302-1.96*O302/100))</f>
        <v>0.338137142792062</v>
      </c>
      <c r="Q302" s="40" t="n">
        <f aca="false">IF(J302="","",MIN(1,J302+1.96*O302/100))</f>
        <v>0.478827142922224</v>
      </c>
      <c r="R302" s="32" t="str">
        <f aca="false">IF(L302="","",IF(ABS(L302)&lt;=O302,"Yes","No"))</f>
        <v>No</v>
      </c>
      <c r="S302" s="32" t="str">
        <f aca="false">IF(L302="","",IF(ABS(L302)&lt;=1.96*O302,"Yes","No"))</f>
        <v>No</v>
      </c>
      <c r="T302" s="59" t="n">
        <f aca="false">IF(D302="","",ROUND(SQRT(((D302+G302)*O302/100)^2+(J302*(D302+G302)*0.13015)^2),0))</f>
        <v>29</v>
      </c>
      <c r="U302" s="32"/>
    </row>
    <row r="303" customFormat="false" ht="15" hidden="false" customHeight="false" outlineLevel="0" collapsed="false">
      <c r="A303" s="32" t="s">
        <v>418</v>
      </c>
      <c r="B303" s="32" t="s">
        <v>511</v>
      </c>
      <c r="C303" s="32" t="s">
        <v>515</v>
      </c>
      <c r="D303" s="59" t="n">
        <v>425</v>
      </c>
      <c r="E303" s="59" t="n">
        <v>340</v>
      </c>
      <c r="F303" s="68" t="n">
        <f aca="false">IF(E303="","",D303-E303)</f>
        <v>85</v>
      </c>
      <c r="G303" s="59" t="n">
        <v>618</v>
      </c>
      <c r="H303" s="59" t="n">
        <v>571</v>
      </c>
      <c r="I303" s="68" t="n">
        <f aca="false">IF(H303="","",G303-H303)</f>
        <v>47</v>
      </c>
      <c r="J303" s="40" t="n">
        <f aca="false">IF(OR(D303="",D303+G303=0),"",D303/(D303+G303))</f>
        <v>0.407478427612656</v>
      </c>
      <c r="K303" s="40" t="n">
        <f aca="false">IF(E303="","",E303/(E303+H303))</f>
        <v>0.373216245883644</v>
      </c>
      <c r="L303" s="69" t="n">
        <f aca="false">IF(OR(K303="",J303=""),"",(J303-K303)*100)</f>
        <v>3.42621817290115</v>
      </c>
      <c r="M303" s="36" t="n">
        <v>1.85843057324553</v>
      </c>
      <c r="N303" s="36" t="n">
        <v>1.05317139657435</v>
      </c>
      <c r="O303" s="36" t="n">
        <f aca="false">SQRT(M303^2+N303^2)</f>
        <v>2.13610256919842</v>
      </c>
      <c r="P303" s="40" t="n">
        <f aca="false">IF(J303="","",MAX(0,J303-1.96*O303/100))</f>
        <v>0.365610817256367</v>
      </c>
      <c r="Q303" s="40" t="n">
        <f aca="false">IF(J303="","",MIN(1,J303+1.96*O303/100))</f>
        <v>0.449346037968945</v>
      </c>
      <c r="R303" s="32" t="str">
        <f aca="false">IF(L303="","",IF(ABS(L303)&lt;=O303,"Yes","No"))</f>
        <v>No</v>
      </c>
      <c r="S303" s="32" t="str">
        <f aca="false">IF(L303="","",IF(ABS(L303)&lt;=1.96*O303,"Yes","No"))</f>
        <v>Yes</v>
      </c>
      <c r="T303" s="59" t="n">
        <f aca="false">IF(D303="","",ROUND(SQRT(((D303+G303)*O303/100)^2+(J303*(D303+G303)*0.07132)^2),0))</f>
        <v>38</v>
      </c>
      <c r="U303" s="32"/>
    </row>
    <row r="304" customFormat="false" ht="15" hidden="false" customHeight="false" outlineLevel="0" collapsed="false">
      <c r="A304" s="32" t="s">
        <v>418</v>
      </c>
      <c r="B304" s="32" t="s">
        <v>511</v>
      </c>
      <c r="C304" s="32" t="s">
        <v>516</v>
      </c>
      <c r="D304" s="59" t="n">
        <v>282</v>
      </c>
      <c r="E304" s="59" t="n">
        <v>233</v>
      </c>
      <c r="F304" s="68" t="n">
        <f aca="false">IF(E304="","",D304-E304)</f>
        <v>49</v>
      </c>
      <c r="G304" s="59" t="n">
        <v>457</v>
      </c>
      <c r="H304" s="59" t="n">
        <v>451</v>
      </c>
      <c r="I304" s="68" t="n">
        <f aca="false">IF(H304="","",G304-H304)</f>
        <v>6</v>
      </c>
      <c r="J304" s="40" t="n">
        <f aca="false">IF(OR(D304="",D304+G304=0),"",D304/(D304+G304))</f>
        <v>0.381596752368065</v>
      </c>
      <c r="K304" s="40" t="n">
        <f aca="false">IF(E304="","",E304/(E304+H304))</f>
        <v>0.340643274853801</v>
      </c>
      <c r="L304" s="69" t="n">
        <f aca="false">IF(OR(K304="",J304=""),"",(J304-K304)*100)</f>
        <v>4.09534775142638</v>
      </c>
      <c r="M304" s="36" t="n">
        <v>2.23025841536431</v>
      </c>
      <c r="N304" s="36" t="n">
        <v>1.05317139657435</v>
      </c>
      <c r="O304" s="36" t="n">
        <f aca="false">SQRT(M304^2+N304^2)</f>
        <v>2.4664189810058</v>
      </c>
      <c r="P304" s="40" t="n">
        <f aca="false">IF(J304="","",MAX(0,J304-1.96*O304/100))</f>
        <v>0.333254940340351</v>
      </c>
      <c r="Q304" s="40" t="n">
        <f aca="false">IF(J304="","",MIN(1,J304+1.96*O304/100))</f>
        <v>0.429938564395779</v>
      </c>
      <c r="R304" s="32" t="str">
        <f aca="false">IF(L304="","",IF(ABS(L304)&lt;=O304,"Yes","No"))</f>
        <v>No</v>
      </c>
      <c r="S304" s="32" t="str">
        <f aca="false">IF(L304="","",IF(ABS(L304)&lt;=1.96*O304,"Yes","No"))</f>
        <v>Yes</v>
      </c>
      <c r="T304" s="59" t="n">
        <f aca="false">IF(D304="","",ROUND(SQRT(((D304+G304)*O304/100)^2+(J304*(D304+G304)*0.08382)^2),0))</f>
        <v>30</v>
      </c>
      <c r="U304" s="32"/>
    </row>
    <row r="305" customFormat="false" ht="15" hidden="false" customHeight="false" outlineLevel="0" collapsed="false">
      <c r="A305" s="32" t="s">
        <v>418</v>
      </c>
      <c r="B305" s="32" t="s">
        <v>517</v>
      </c>
      <c r="C305" s="32" t="s">
        <v>518</v>
      </c>
      <c r="D305" s="59" t="n">
        <v>71</v>
      </c>
      <c r="E305" s="59" t="n">
        <v>194</v>
      </c>
      <c r="F305" s="68" t="n">
        <f aca="false">IF(E305="","",D305-E305)</f>
        <v>-123</v>
      </c>
      <c r="G305" s="59" t="n">
        <v>82</v>
      </c>
      <c r="H305" s="59" t="n">
        <v>248</v>
      </c>
      <c r="I305" s="68" t="n">
        <f aca="false">IF(H305="","",G305-H305)</f>
        <v>-166</v>
      </c>
      <c r="J305" s="40" t="n">
        <f aca="false">IF(OR(D305="",D305+G305=0),"",D305/(D305+G305))</f>
        <v>0.464052287581699</v>
      </c>
      <c r="K305" s="40" t="n">
        <f aca="false">IF(E305="","",E305/(E305+H305))</f>
        <v>0.438914027149321</v>
      </c>
      <c r="L305" s="69" t="n">
        <f aca="false">IF(OR(K305="",J305=""),"",(J305-K305)*100)</f>
        <v>2.51382604323781</v>
      </c>
      <c r="M305" s="36" t="n">
        <v>3.43103056950867</v>
      </c>
      <c r="N305" s="36" t="n">
        <v>1.05317139657435</v>
      </c>
      <c r="O305" s="36" t="n">
        <f aca="false">SQRT(M305^2+N305^2)</f>
        <v>3.58903061556534</v>
      </c>
      <c r="P305" s="40" t="n">
        <f aca="false">IF(J305="","",MAX(0,J305-1.96*O305/100))</f>
        <v>0.393707287516619</v>
      </c>
      <c r="Q305" s="40" t="n">
        <f aca="false">IF(J305="","",MIN(1,J305+1.96*O305/100))</f>
        <v>0.53439728764678</v>
      </c>
      <c r="R305" s="32" t="str">
        <f aca="false">IF(L305="","",IF(ABS(L305)&lt;=O305,"Yes","No"))</f>
        <v>Yes</v>
      </c>
      <c r="S305" s="32" t="str">
        <f aca="false">IF(L305="","",IF(ABS(L305)&lt;=1.96*O305,"Yes","No"))</f>
        <v>Yes</v>
      </c>
      <c r="T305" s="59" t="n">
        <f aca="false">IF(D305="","",ROUND(SQRT(((D305+G305)*O305/100)^2+(J305*(D305+G305)*0.13015)^2),0))</f>
        <v>11</v>
      </c>
      <c r="U305" s="32"/>
    </row>
    <row r="306" customFormat="false" ht="15" hidden="false" customHeight="false" outlineLevel="0" collapsed="false">
      <c r="A306" s="32" t="s">
        <v>418</v>
      </c>
      <c r="B306" s="32" t="s">
        <v>517</v>
      </c>
      <c r="C306" s="32" t="s">
        <v>519</v>
      </c>
      <c r="D306" s="59" t="n">
        <v>329</v>
      </c>
      <c r="E306" s="59" t="n">
        <v>280</v>
      </c>
      <c r="F306" s="68" t="n">
        <f aca="false">IF(E306="","",D306-E306)</f>
        <v>49</v>
      </c>
      <c r="G306" s="59" t="n">
        <v>508</v>
      </c>
      <c r="H306" s="59" t="n">
        <v>430</v>
      </c>
      <c r="I306" s="68" t="n">
        <f aca="false">IF(H306="","",G306-H306)</f>
        <v>78</v>
      </c>
      <c r="J306" s="40" t="n">
        <f aca="false">IF(OR(D306="",D306+G306=0),"",D306/(D306+G306))</f>
        <v>0.393070489844683</v>
      </c>
      <c r="K306" s="40" t="n">
        <f aca="false">IF(E306="","",E306/(E306+H306))</f>
        <v>0.394366197183099</v>
      </c>
      <c r="L306" s="69" t="n">
        <f aca="false">IF(OR(K306="",J306=""),"",(J306-K306)*100)</f>
        <v>-0.129570733841516</v>
      </c>
      <c r="M306" s="36" t="n">
        <v>2.23025841536431</v>
      </c>
      <c r="N306" s="36" t="n">
        <v>1.05317139657435</v>
      </c>
      <c r="O306" s="36" t="n">
        <f aca="false">SQRT(M306^2+N306^2)</f>
        <v>2.4664189810058</v>
      </c>
      <c r="P306" s="40" t="n">
        <f aca="false">IF(J306="","",MAX(0,J306-1.96*O306/100))</f>
        <v>0.34472867781697</v>
      </c>
      <c r="Q306" s="40" t="n">
        <f aca="false">IF(J306="","",MIN(1,J306+1.96*O306/100))</f>
        <v>0.441412301872397</v>
      </c>
      <c r="R306" s="32" t="str">
        <f aca="false">IF(L306="","",IF(ABS(L306)&lt;=O306,"Yes","No"))</f>
        <v>Yes</v>
      </c>
      <c r="S306" s="32" t="str">
        <f aca="false">IF(L306="","",IF(ABS(L306)&lt;=1.96*O306,"Yes","No"))</f>
        <v>Yes</v>
      </c>
      <c r="T306" s="59" t="n">
        <f aca="false">IF(D306="","",ROUND(SQRT(((D306+G306)*O306/100)^2+(J306*(D306+G306)*0.08382)^2),0))</f>
        <v>34</v>
      </c>
      <c r="U306" s="32"/>
    </row>
    <row r="307" customFormat="false" ht="15" hidden="false" customHeight="false" outlineLevel="0" collapsed="false">
      <c r="A307" s="32" t="s">
        <v>418</v>
      </c>
      <c r="B307" s="32" t="s">
        <v>520</v>
      </c>
      <c r="C307" s="32" t="s">
        <v>521</v>
      </c>
      <c r="D307" s="59" t="n">
        <v>173</v>
      </c>
      <c r="E307" s="59"/>
      <c r="F307" s="68" t="str">
        <f aca="false">IF(E307="","",D307-E307)</f>
        <v/>
      </c>
      <c r="G307" s="59" t="n">
        <v>218</v>
      </c>
      <c r="H307" s="59"/>
      <c r="I307" s="68" t="str">
        <f aca="false">IF(H307="","",G307-H307)</f>
        <v/>
      </c>
      <c r="J307" s="40" t="n">
        <f aca="false">IF(OR(D307="",D307+G307=0),"",D307/(D307+G307))</f>
        <v>0.442455242966752</v>
      </c>
      <c r="K307" s="40" t="str">
        <f aca="false">IF(E307="","",E307/(E307+H307))</f>
        <v/>
      </c>
      <c r="L307" s="69" t="str">
        <f aca="false">IF(OR(K307="",J307=""),"",(J307-K307)*100)</f>
        <v/>
      </c>
      <c r="M307" s="36" t="n">
        <v>3.43103056950867</v>
      </c>
      <c r="N307" s="36" t="n">
        <v>1.05317139657435</v>
      </c>
      <c r="O307" s="36" t="n">
        <f aca="false">SQRT(M307^2+N307^2)</f>
        <v>3.58903061556534</v>
      </c>
      <c r="P307" s="40" t="n">
        <f aca="false">IF(J307="","",MAX(0,J307-1.96*O307/100))</f>
        <v>0.372110242901671</v>
      </c>
      <c r="Q307" s="40" t="n">
        <f aca="false">IF(J307="","",MIN(1,J307+1.96*O307/100))</f>
        <v>0.512800243031833</v>
      </c>
      <c r="R307" s="32" t="str">
        <f aca="false">IF(L307="","",IF(ABS(L307)&lt;=O307,"Yes","No"))</f>
        <v/>
      </c>
      <c r="S307" s="32" t="str">
        <f aca="false">IF(L307="","",IF(ABS(L307)&lt;=1.96*O307,"Yes","No"))</f>
        <v/>
      </c>
      <c r="T307" s="59" t="n">
        <f aca="false">IF(D307="","",ROUND(SQRT(((D307+G307)*O307/100)^2+(J307*(D307+G307)*0.13015)^2),0))</f>
        <v>27</v>
      </c>
      <c r="U307" s="32" t="s">
        <v>803</v>
      </c>
    </row>
    <row r="308" customFormat="false" ht="15" hidden="false" customHeight="false" outlineLevel="0" collapsed="false">
      <c r="A308" s="32" t="s">
        <v>418</v>
      </c>
      <c r="B308" s="32" t="s">
        <v>520</v>
      </c>
      <c r="C308" s="32" t="s">
        <v>522</v>
      </c>
      <c r="D308" s="59" t="n">
        <v>471</v>
      </c>
      <c r="E308" s="59"/>
      <c r="F308" s="68" t="str">
        <f aca="false">IF(E308="","",D308-E308)</f>
        <v/>
      </c>
      <c r="G308" s="59" t="n">
        <v>475</v>
      </c>
      <c r="H308" s="59"/>
      <c r="I308" s="68" t="str">
        <f aca="false">IF(H308="","",G308-H308)</f>
        <v/>
      </c>
      <c r="J308" s="40" t="n">
        <f aca="false">IF(OR(D308="",D308+G308=0),"",D308/(D308+G308))</f>
        <v>0.497885835095137</v>
      </c>
      <c r="K308" s="40" t="str">
        <f aca="false">IF(E308="","",E308/(E308+H308))</f>
        <v/>
      </c>
      <c r="L308" s="69" t="str">
        <f aca="false">IF(OR(K308="",J308=""),"",(J308-K308)*100)</f>
        <v/>
      </c>
      <c r="M308" s="36" t="n">
        <v>1.85843057324553</v>
      </c>
      <c r="N308" s="36" t="n">
        <v>1.05317139657435</v>
      </c>
      <c r="O308" s="36" t="n">
        <f aca="false">SQRT(M308^2+N308^2)</f>
        <v>2.13610256919842</v>
      </c>
      <c r="P308" s="40" t="n">
        <f aca="false">IF(J308="","",MAX(0,J308-1.96*O308/100))</f>
        <v>0.456018224738848</v>
      </c>
      <c r="Q308" s="40" t="n">
        <f aca="false">IF(J308="","",MIN(1,J308+1.96*O308/100))</f>
        <v>0.539753445451426</v>
      </c>
      <c r="R308" s="32" t="str">
        <f aca="false">IF(L308="","",IF(ABS(L308)&lt;=O308,"Yes","No"))</f>
        <v/>
      </c>
      <c r="S308" s="32" t="str">
        <f aca="false">IF(L308="","",IF(ABS(L308)&lt;=1.96*O308,"Yes","No"))</f>
        <v/>
      </c>
      <c r="T308" s="59" t="n">
        <f aca="false">IF(D308="","",ROUND(SQRT(((D308+G308)*O308/100)^2+(J308*(D308+G308)*0.07132)^2),0))</f>
        <v>39</v>
      </c>
      <c r="U308" s="32" t="s">
        <v>803</v>
      </c>
    </row>
    <row r="309" customFormat="false" ht="15" hidden="false" customHeight="false" outlineLevel="0" collapsed="false">
      <c r="A309" s="32" t="s">
        <v>418</v>
      </c>
      <c r="B309" s="32" t="s">
        <v>520</v>
      </c>
      <c r="C309" s="32" t="s">
        <v>523</v>
      </c>
      <c r="D309" s="59" t="n">
        <v>466</v>
      </c>
      <c r="E309" s="59" t="n">
        <v>419</v>
      </c>
      <c r="F309" s="68" t="n">
        <f aca="false">IF(E309="","",D309-E309)</f>
        <v>47</v>
      </c>
      <c r="G309" s="59" t="n">
        <v>586</v>
      </c>
      <c r="H309" s="59" t="n">
        <v>543</v>
      </c>
      <c r="I309" s="68" t="n">
        <f aca="false">IF(H309="","",G309-H309)</f>
        <v>43</v>
      </c>
      <c r="J309" s="40" t="n">
        <f aca="false">IF(OR(D309="",D309+G309=0),"",D309/(D309+G309))</f>
        <v>0.442965779467681</v>
      </c>
      <c r="K309" s="40" t="n">
        <f aca="false">IF(E309="","",E309/(E309+H309))</f>
        <v>0.435550935550936</v>
      </c>
      <c r="L309" s="69" t="n">
        <f aca="false">IF(OR(K309="",J309=""),"",(J309-K309)*100)</f>
        <v>0.741484391674507</v>
      </c>
      <c r="M309" s="36" t="n">
        <v>1.85843057324553</v>
      </c>
      <c r="N309" s="36" t="n">
        <v>1.05317139657435</v>
      </c>
      <c r="O309" s="36" t="n">
        <f aca="false">SQRT(M309^2+N309^2)</f>
        <v>2.13610256919842</v>
      </c>
      <c r="P309" s="40" t="n">
        <f aca="false">IF(J309="","",MAX(0,J309-1.96*O309/100))</f>
        <v>0.401098169111392</v>
      </c>
      <c r="Q309" s="40" t="n">
        <f aca="false">IF(J309="","",MIN(1,J309+1.96*O309/100))</f>
        <v>0.48483338982397</v>
      </c>
      <c r="R309" s="32" t="str">
        <f aca="false">IF(L309="","",IF(ABS(L309)&lt;=O309,"Yes","No"))</f>
        <v>Yes</v>
      </c>
      <c r="S309" s="32" t="str">
        <f aca="false">IF(L309="","",IF(ABS(L309)&lt;=1.96*O309,"Yes","No"))</f>
        <v>Yes</v>
      </c>
      <c r="T309" s="59" t="n">
        <f aca="false">IF(D309="","",ROUND(SQRT(((D309+G309)*O309/100)^2+(J309*(D309+G309)*0.07132)^2),0))</f>
        <v>40</v>
      </c>
      <c r="U309" s="32"/>
    </row>
    <row r="310" customFormat="false" ht="15" hidden="false" customHeight="false" outlineLevel="0" collapsed="false">
      <c r="A310" s="32" t="s">
        <v>418</v>
      </c>
      <c r="B310" s="32" t="s">
        <v>520</v>
      </c>
      <c r="C310" s="32" t="s">
        <v>524</v>
      </c>
      <c r="D310" s="59" t="n">
        <v>464</v>
      </c>
      <c r="E310" s="59"/>
      <c r="F310" s="68" t="str">
        <f aca="false">IF(E310="","",D310-E310)</f>
        <v/>
      </c>
      <c r="G310" s="59" t="n">
        <v>550</v>
      </c>
      <c r="H310" s="59"/>
      <c r="I310" s="68" t="str">
        <f aca="false">IF(H310="","",G310-H310)</f>
        <v/>
      </c>
      <c r="J310" s="40" t="n">
        <f aca="false">IF(OR(D310="",D310+G310=0),"",D310/(D310+G310))</f>
        <v>0.457593688362919</v>
      </c>
      <c r="K310" s="40" t="str">
        <f aca="false">IF(E310="","",E310/(E310+H310))</f>
        <v/>
      </c>
      <c r="L310" s="69" t="str">
        <f aca="false">IF(OR(K310="",J310=""),"",(J310-K310)*100)</f>
        <v/>
      </c>
      <c r="M310" s="36" t="n">
        <v>1.85843057324553</v>
      </c>
      <c r="N310" s="36" t="n">
        <v>1.05317139657435</v>
      </c>
      <c r="O310" s="36" t="n">
        <f aca="false">SQRT(M310^2+N310^2)</f>
        <v>2.13610256919842</v>
      </c>
      <c r="P310" s="40" t="n">
        <f aca="false">IF(J310="","",MAX(0,J310-1.96*O310/100))</f>
        <v>0.41572607800663</v>
      </c>
      <c r="Q310" s="40" t="n">
        <f aca="false">IF(J310="","",MIN(1,J310+1.96*O310/100))</f>
        <v>0.499461298719208</v>
      </c>
      <c r="R310" s="32" t="str">
        <f aca="false">IF(L310="","",IF(ABS(L310)&lt;=O310,"Yes","No"))</f>
        <v/>
      </c>
      <c r="S310" s="32" t="str">
        <f aca="false">IF(L310="","",IF(ABS(L310)&lt;=1.96*O310,"Yes","No"))</f>
        <v/>
      </c>
      <c r="T310" s="59" t="n">
        <f aca="false">IF(D310="","",ROUND(SQRT(((D310+G310)*O310/100)^2+(J310*(D310+G310)*0.07132)^2),0))</f>
        <v>40</v>
      </c>
      <c r="U310" s="32" t="s">
        <v>803</v>
      </c>
    </row>
    <row r="311" customFormat="false" ht="15" hidden="false" customHeight="false" outlineLevel="0" collapsed="false">
      <c r="A311" s="32" t="s">
        <v>418</v>
      </c>
      <c r="B311" s="32" t="s">
        <v>525</v>
      </c>
      <c r="C311" s="32" t="s">
        <v>526</v>
      </c>
      <c r="D311" s="59" t="n">
        <v>459</v>
      </c>
      <c r="E311" s="59" t="n">
        <v>436</v>
      </c>
      <c r="F311" s="68" t="n">
        <f aca="false">IF(E311="","",D311-E311)</f>
        <v>23</v>
      </c>
      <c r="G311" s="59" t="n">
        <v>447</v>
      </c>
      <c r="H311" s="59" t="n">
        <v>430</v>
      </c>
      <c r="I311" s="68" t="n">
        <f aca="false">IF(H311="","",G311-H311)</f>
        <v>17</v>
      </c>
      <c r="J311" s="40" t="n">
        <f aca="false">IF(OR(D311="",D311+G311=0),"",D311/(D311+G311))</f>
        <v>0.506622516556291</v>
      </c>
      <c r="K311" s="40" t="n">
        <f aca="false">IF(E311="","",E311/(E311+H311))</f>
        <v>0.503464203233256</v>
      </c>
      <c r="L311" s="69" t="n">
        <f aca="false">IF(OR(K311="",J311=""),"",(J311-K311)*100)</f>
        <v>0.315831332303507</v>
      </c>
      <c r="M311" s="36" t="n">
        <v>1.85843057324553</v>
      </c>
      <c r="N311" s="36" t="n">
        <v>1.05317139657435</v>
      </c>
      <c r="O311" s="36" t="n">
        <f aca="false">SQRT(M311^2+N311^2)</f>
        <v>2.13610256919842</v>
      </c>
      <c r="P311" s="40" t="n">
        <f aca="false">IF(J311="","",MAX(0,J311-1.96*O311/100))</f>
        <v>0.464754906200003</v>
      </c>
      <c r="Q311" s="40" t="n">
        <f aca="false">IF(J311="","",MIN(1,J311+1.96*O311/100))</f>
        <v>0.54849012691258</v>
      </c>
      <c r="R311" s="32" t="str">
        <f aca="false">IF(L311="","",IF(ABS(L311)&lt;=O311,"Yes","No"))</f>
        <v>Yes</v>
      </c>
      <c r="S311" s="32" t="str">
        <f aca="false">IF(L311="","",IF(ABS(L311)&lt;=1.96*O311,"Yes","No"))</f>
        <v>Yes</v>
      </c>
      <c r="T311" s="59" t="n">
        <f aca="false">IF(D311="","",ROUND(SQRT(((D311+G311)*O311/100)^2+(J311*(D311+G311)*0.07132)^2),0))</f>
        <v>38</v>
      </c>
      <c r="U311" s="32"/>
    </row>
    <row r="312" customFormat="false" ht="15" hidden="false" customHeight="false" outlineLevel="0" collapsed="false">
      <c r="A312" s="32" t="s">
        <v>418</v>
      </c>
      <c r="B312" s="32" t="s">
        <v>525</v>
      </c>
      <c r="C312" s="32" t="s">
        <v>527</v>
      </c>
      <c r="D312" s="59" t="n">
        <v>480</v>
      </c>
      <c r="E312" s="59" t="n">
        <v>451</v>
      </c>
      <c r="F312" s="68" t="n">
        <f aca="false">IF(E312="","",D312-E312)</f>
        <v>29</v>
      </c>
      <c r="G312" s="59" t="n">
        <v>623</v>
      </c>
      <c r="H312" s="59" t="n">
        <v>565</v>
      </c>
      <c r="I312" s="68" t="n">
        <f aca="false">IF(H312="","",G312-H312)</f>
        <v>58</v>
      </c>
      <c r="J312" s="40" t="n">
        <f aca="false">IF(OR(D312="",D312+G312=0),"",D312/(D312+G312))</f>
        <v>0.43517679057117</v>
      </c>
      <c r="K312" s="40" t="n">
        <f aca="false">IF(E312="","",E312/(E312+H312))</f>
        <v>0.443897637795276</v>
      </c>
      <c r="L312" s="69" t="n">
        <f aca="false">IF(OR(K312="",J312=""),"",(J312-K312)*100)</f>
        <v>-0.872084722410604</v>
      </c>
      <c r="M312" s="36" t="n">
        <v>1.85843057324553</v>
      </c>
      <c r="N312" s="36" t="n">
        <v>1.05317139657435</v>
      </c>
      <c r="O312" s="36" t="n">
        <f aca="false">SQRT(M312^2+N312^2)</f>
        <v>2.13610256919842</v>
      </c>
      <c r="P312" s="40" t="n">
        <f aca="false">IF(J312="","",MAX(0,J312-1.96*O312/100))</f>
        <v>0.393309180214881</v>
      </c>
      <c r="Q312" s="40" t="n">
        <f aca="false">IF(J312="","",MIN(1,J312+1.96*O312/100))</f>
        <v>0.477044400927459</v>
      </c>
      <c r="R312" s="32" t="str">
        <f aca="false">IF(L312="","",IF(ABS(L312)&lt;=O312,"Yes","No"))</f>
        <v>Yes</v>
      </c>
      <c r="S312" s="32" t="str">
        <f aca="false">IF(L312="","",IF(ABS(L312)&lt;=1.96*O312,"Yes","No"))</f>
        <v>Yes</v>
      </c>
      <c r="T312" s="59" t="n">
        <f aca="false">IF(D312="","",ROUND(SQRT(((D312+G312)*O312/100)^2+(J312*(D312+G312)*0.07132)^2),0))</f>
        <v>42</v>
      </c>
      <c r="U312" s="32"/>
    </row>
    <row r="313" customFormat="false" ht="15" hidden="false" customHeight="false" outlineLevel="0" collapsed="false">
      <c r="A313" s="32" t="s">
        <v>418</v>
      </c>
      <c r="B313" s="32" t="s">
        <v>525</v>
      </c>
      <c r="C313" s="32" t="s">
        <v>528</v>
      </c>
      <c r="D313" s="59" t="n">
        <v>215</v>
      </c>
      <c r="E313" s="59"/>
      <c r="F313" s="68" t="str">
        <f aca="false">IF(E313="","",D313-E313)</f>
        <v/>
      </c>
      <c r="G313" s="59" t="n">
        <v>281</v>
      </c>
      <c r="H313" s="59"/>
      <c r="I313" s="68" t="str">
        <f aca="false">IF(H313="","",G313-H313)</f>
        <v/>
      </c>
      <c r="J313" s="40" t="n">
        <f aca="false">IF(OR(D313="",D313+G313=0),"",D313/(D313+G313))</f>
        <v>0.433467741935484</v>
      </c>
      <c r="K313" s="40" t="str">
        <f aca="false">IF(E313="","",E313/(E313+H313))</f>
        <v/>
      </c>
      <c r="L313" s="69" t="str">
        <f aca="false">IF(OR(K313="",J313=""),"",(J313-K313)*100)</f>
        <v/>
      </c>
      <c r="M313" s="36" t="n">
        <v>3.43103056950867</v>
      </c>
      <c r="N313" s="36" t="n">
        <v>1.05317139657435</v>
      </c>
      <c r="O313" s="36" t="n">
        <f aca="false">SQRT(M313^2+N313^2)</f>
        <v>3.58903061556534</v>
      </c>
      <c r="P313" s="40" t="n">
        <f aca="false">IF(J313="","",MAX(0,J313-1.96*O313/100))</f>
        <v>0.363122741870403</v>
      </c>
      <c r="Q313" s="40" t="n">
        <f aca="false">IF(J313="","",MIN(1,J313+1.96*O313/100))</f>
        <v>0.503812742000565</v>
      </c>
      <c r="R313" s="32" t="str">
        <f aca="false">IF(L313="","",IF(ABS(L313)&lt;=O313,"Yes","No"))</f>
        <v/>
      </c>
      <c r="S313" s="32" t="str">
        <f aca="false">IF(L313="","",IF(ABS(L313)&lt;=1.96*O313,"Yes","No"))</f>
        <v/>
      </c>
      <c r="T313" s="59" t="n">
        <f aca="false">IF(D313="","",ROUND(SQRT(((D313+G313)*O313/100)^2+(J313*(D313+G313)*0.13015)^2),0))</f>
        <v>33</v>
      </c>
      <c r="U313" s="32" t="s">
        <v>803</v>
      </c>
    </row>
    <row r="314" customFormat="false" ht="15" hidden="false" customHeight="false" outlineLevel="0" collapsed="false">
      <c r="A314" s="32" t="s">
        <v>418</v>
      </c>
      <c r="B314" s="32" t="s">
        <v>525</v>
      </c>
      <c r="C314" s="32" t="s">
        <v>529</v>
      </c>
      <c r="D314" s="59" t="n">
        <v>382</v>
      </c>
      <c r="E314" s="59" t="n">
        <v>373</v>
      </c>
      <c r="F314" s="68" t="n">
        <f aca="false">IF(E314="","",D314-E314)</f>
        <v>9</v>
      </c>
      <c r="G314" s="59" t="n">
        <v>353</v>
      </c>
      <c r="H314" s="59" t="n">
        <v>332</v>
      </c>
      <c r="I314" s="68" t="n">
        <f aca="false">IF(H314="","",G314-H314)</f>
        <v>21</v>
      </c>
      <c r="J314" s="40" t="n">
        <f aca="false">IF(OR(D314="",D314+G314=0),"",D314/(D314+G314))</f>
        <v>0.519727891156463</v>
      </c>
      <c r="K314" s="40" t="n">
        <f aca="false">IF(E314="","",E314/(E314+H314))</f>
        <v>0.529078014184397</v>
      </c>
      <c r="L314" s="69" t="n">
        <f aca="false">IF(OR(K314="",J314=""),"",(J314-K314)*100)</f>
        <v>-0.935012302793459</v>
      </c>
      <c r="M314" s="36" t="n">
        <v>2.23025841536431</v>
      </c>
      <c r="N314" s="36" t="n">
        <v>1.05317139657435</v>
      </c>
      <c r="O314" s="36" t="n">
        <f aca="false">SQRT(M314^2+N314^2)</f>
        <v>2.4664189810058</v>
      </c>
      <c r="P314" s="40" t="n">
        <f aca="false">IF(J314="","",MAX(0,J314-1.96*O314/100))</f>
        <v>0.471386079128749</v>
      </c>
      <c r="Q314" s="40" t="n">
        <f aca="false">IF(J314="","",MIN(1,J314+1.96*O314/100))</f>
        <v>0.568069703184176</v>
      </c>
      <c r="R314" s="32" t="str">
        <f aca="false">IF(L314="","",IF(ABS(L314)&lt;=O314,"Yes","No"))</f>
        <v>Yes</v>
      </c>
      <c r="S314" s="32" t="str">
        <f aca="false">IF(L314="","",IF(ABS(L314)&lt;=1.96*O314,"Yes","No"))</f>
        <v>Yes</v>
      </c>
      <c r="T314" s="59" t="n">
        <f aca="false">IF(D314="","",ROUND(SQRT(((D314+G314)*O314/100)^2+(J314*(D314+G314)*0.08382)^2),0))</f>
        <v>37</v>
      </c>
      <c r="U314" s="32"/>
    </row>
    <row r="315" customFormat="false" ht="15" hidden="false" customHeight="false" outlineLevel="0" collapsed="false">
      <c r="A315" s="32" t="s">
        <v>418</v>
      </c>
      <c r="B315" s="32" t="s">
        <v>525</v>
      </c>
      <c r="C315" s="32" t="s">
        <v>530</v>
      </c>
      <c r="D315" s="59" t="n">
        <v>344</v>
      </c>
      <c r="E315" s="59" t="n">
        <v>297</v>
      </c>
      <c r="F315" s="68" t="n">
        <f aca="false">IF(E315="","",D315-E315)</f>
        <v>47</v>
      </c>
      <c r="G315" s="59" t="n">
        <v>430</v>
      </c>
      <c r="H315" s="59" t="n">
        <v>386</v>
      </c>
      <c r="I315" s="68" t="n">
        <f aca="false">IF(H315="","",G315-H315)</f>
        <v>44</v>
      </c>
      <c r="J315" s="40" t="n">
        <f aca="false">IF(OR(D315="",D315+G315=0),"",D315/(D315+G315))</f>
        <v>0.444444444444444</v>
      </c>
      <c r="K315" s="40" t="n">
        <f aca="false">IF(E315="","",E315/(E315+H315))</f>
        <v>0.434846266471449</v>
      </c>
      <c r="L315" s="69" t="n">
        <f aca="false">IF(OR(K315="",J315=""),"",(J315-K315)*100)</f>
        <v>0.959817797299495</v>
      </c>
      <c r="M315" s="36" t="n">
        <v>2.23025841536431</v>
      </c>
      <c r="N315" s="36" t="n">
        <v>1.05317139657435</v>
      </c>
      <c r="O315" s="36" t="n">
        <f aca="false">SQRT(M315^2+N315^2)</f>
        <v>2.4664189810058</v>
      </c>
      <c r="P315" s="40" t="n">
        <f aca="false">IF(J315="","",MAX(0,J315-1.96*O315/100))</f>
        <v>0.396102632416731</v>
      </c>
      <c r="Q315" s="40" t="n">
        <f aca="false">IF(J315="","",MIN(1,J315+1.96*O315/100))</f>
        <v>0.492786256472158</v>
      </c>
      <c r="R315" s="32" t="str">
        <f aca="false">IF(L315="","",IF(ABS(L315)&lt;=O315,"Yes","No"))</f>
        <v>Yes</v>
      </c>
      <c r="S315" s="32" t="str">
        <f aca="false">IF(L315="","",IF(ABS(L315)&lt;=1.96*O315,"Yes","No"))</f>
        <v>Yes</v>
      </c>
      <c r="T315" s="59" t="n">
        <f aca="false">IF(D315="","",ROUND(SQRT(((D315+G315)*O315/100)^2+(J315*(D315+G315)*0.08382)^2),0))</f>
        <v>35</v>
      </c>
      <c r="U315" s="32"/>
    </row>
    <row r="316" customFormat="false" ht="15" hidden="false" customHeight="false" outlineLevel="0" collapsed="false">
      <c r="A316" s="32" t="s">
        <v>418</v>
      </c>
      <c r="B316" s="32" t="s">
        <v>525</v>
      </c>
      <c r="C316" s="32" t="s">
        <v>531</v>
      </c>
      <c r="D316" s="59" t="n">
        <v>308</v>
      </c>
      <c r="E316" s="59"/>
      <c r="F316" s="68" t="str">
        <f aca="false">IF(E316="","",D316-E316)</f>
        <v/>
      </c>
      <c r="G316" s="59" t="n">
        <v>357</v>
      </c>
      <c r="H316" s="59"/>
      <c r="I316" s="68" t="str">
        <f aca="false">IF(H316="","",G316-H316)</f>
        <v/>
      </c>
      <c r="J316" s="40" t="n">
        <f aca="false">IF(OR(D316="",D316+G316=0),"",D316/(D316+G316))</f>
        <v>0.463157894736842</v>
      </c>
      <c r="K316" s="40" t="str">
        <f aca="false">IF(E316="","",E316/(E316+H316))</f>
        <v/>
      </c>
      <c r="L316" s="69" t="str">
        <f aca="false">IF(OR(K316="",J316=""),"",(J316-K316)*100)</f>
        <v/>
      </c>
      <c r="M316" s="36" t="n">
        <v>2.23025841536431</v>
      </c>
      <c r="N316" s="36" t="n">
        <v>1.05317139657435</v>
      </c>
      <c r="O316" s="36" t="n">
        <f aca="false">SQRT(M316^2+N316^2)</f>
        <v>2.4664189810058</v>
      </c>
      <c r="P316" s="40" t="n">
        <f aca="false">IF(J316="","",MAX(0,J316-1.96*O316/100))</f>
        <v>0.414816082709128</v>
      </c>
      <c r="Q316" s="40" t="n">
        <f aca="false">IF(J316="","",MIN(1,J316+1.96*O316/100))</f>
        <v>0.511499706764556</v>
      </c>
      <c r="R316" s="32" t="str">
        <f aca="false">IF(L316="","",IF(ABS(L316)&lt;=O316,"Yes","No"))</f>
        <v/>
      </c>
      <c r="S316" s="32" t="str">
        <f aca="false">IF(L316="","",IF(ABS(L316)&lt;=1.96*O316,"Yes","No"))</f>
        <v/>
      </c>
      <c r="T316" s="59" t="n">
        <f aca="false">IF(D316="","",ROUND(SQRT(((D316+G316)*O316/100)^2+(J316*(D316+G316)*0.08382)^2),0))</f>
        <v>31</v>
      </c>
      <c r="U316" s="32" t="s">
        <v>803</v>
      </c>
    </row>
    <row r="317" customFormat="false" ht="15" hidden="false" customHeight="false" outlineLevel="0" collapsed="false">
      <c r="A317" s="32" t="s">
        <v>418</v>
      </c>
      <c r="B317" s="32" t="s">
        <v>532</v>
      </c>
      <c r="C317" s="32" t="s">
        <v>533</v>
      </c>
      <c r="D317" s="59" t="n">
        <v>314</v>
      </c>
      <c r="E317" s="59" t="n">
        <v>294</v>
      </c>
      <c r="F317" s="68" t="n">
        <f aca="false">IF(E317="","",D317-E317)</f>
        <v>20</v>
      </c>
      <c r="G317" s="59" t="n">
        <v>549</v>
      </c>
      <c r="H317" s="59" t="n">
        <v>490</v>
      </c>
      <c r="I317" s="68" t="n">
        <f aca="false">IF(H317="","",G317-H317)</f>
        <v>59</v>
      </c>
      <c r="J317" s="40" t="n">
        <f aca="false">IF(OR(D317="",D317+G317=0),"",D317/(D317+G317))</f>
        <v>0.363847045191194</v>
      </c>
      <c r="K317" s="40" t="n">
        <f aca="false">IF(E317="","",E317/(E317+H317))</f>
        <v>0.375</v>
      </c>
      <c r="L317" s="69" t="n">
        <f aca="false">IF(OR(K317="",J317=""),"",(J317-K317)*100)</f>
        <v>-1.11529548088065</v>
      </c>
      <c r="M317" s="36" t="n">
        <v>1.85843057324553</v>
      </c>
      <c r="N317" s="36" t="n">
        <v>1.05317139657435</v>
      </c>
      <c r="O317" s="36" t="n">
        <f aca="false">SQRT(M317^2+N317^2)</f>
        <v>2.13610256919842</v>
      </c>
      <c r="P317" s="40" t="n">
        <f aca="false">IF(J317="","",MAX(0,J317-1.96*O317/100))</f>
        <v>0.321979434834905</v>
      </c>
      <c r="Q317" s="40" t="n">
        <f aca="false">IF(J317="","",MIN(1,J317+1.96*O317/100))</f>
        <v>0.405714655547482</v>
      </c>
      <c r="R317" s="32" t="str">
        <f aca="false">IF(L317="","",IF(ABS(L317)&lt;=O317,"Yes","No"))</f>
        <v>Yes</v>
      </c>
      <c r="S317" s="32" t="str">
        <f aca="false">IF(L317="","",IF(ABS(L317)&lt;=1.96*O317,"Yes","No"))</f>
        <v>Yes</v>
      </c>
      <c r="T317" s="59" t="n">
        <f aca="false">IF(D317="","",ROUND(SQRT(((D317+G317)*O317/100)^2+(J317*(D317+G317)*0.07132)^2),0))</f>
        <v>29</v>
      </c>
      <c r="U317" s="32"/>
    </row>
    <row r="318" customFormat="false" ht="15" hidden="false" customHeight="false" outlineLevel="0" collapsed="false">
      <c r="A318" s="32" t="s">
        <v>418</v>
      </c>
      <c r="B318" s="32" t="s">
        <v>532</v>
      </c>
      <c r="C318" s="32" t="s">
        <v>534</v>
      </c>
      <c r="D318" s="59" t="n">
        <v>702</v>
      </c>
      <c r="E318" s="59" t="n">
        <v>571</v>
      </c>
      <c r="F318" s="68" t="n">
        <f aca="false">IF(E318="","",D318-E318)</f>
        <v>131</v>
      </c>
      <c r="G318" s="59" t="n">
        <v>979</v>
      </c>
      <c r="H318" s="59" t="n">
        <v>923</v>
      </c>
      <c r="I318" s="68" t="n">
        <f aca="false">IF(H318="","",G318-H318)</f>
        <v>56</v>
      </c>
      <c r="J318" s="40" t="n">
        <f aca="false">IF(OR(D318="",D318+G318=0),"",D318/(D318+G318))</f>
        <v>0.417608566329566</v>
      </c>
      <c r="K318" s="40" t="n">
        <f aca="false">IF(E318="","",E318/(E318+H318))</f>
        <v>0.382195448460509</v>
      </c>
      <c r="L318" s="69" t="n">
        <f aca="false">IF(OR(K318="",J318=""),"",(J318-K318)*100)</f>
        <v>3.5413117869057</v>
      </c>
      <c r="M318" s="36" t="n">
        <v>1.85843057324553</v>
      </c>
      <c r="N318" s="36" t="n">
        <v>1.05317139657435</v>
      </c>
      <c r="O318" s="36" t="n">
        <f aca="false">SQRT(M318^2+N318^2)</f>
        <v>2.13610256919842</v>
      </c>
      <c r="P318" s="40" t="n">
        <f aca="false">IF(J318="","",MAX(0,J318-1.96*O318/100))</f>
        <v>0.375740955973277</v>
      </c>
      <c r="Q318" s="40" t="n">
        <f aca="false">IF(J318="","",MIN(1,J318+1.96*O318/100))</f>
        <v>0.459476176685855</v>
      </c>
      <c r="R318" s="32" t="str">
        <f aca="false">IF(L318="","",IF(ABS(L318)&lt;=O318,"Yes","No"))</f>
        <v>No</v>
      </c>
      <c r="S318" s="32" t="str">
        <f aca="false">IF(L318="","",IF(ABS(L318)&lt;=1.96*O318,"Yes","No"))</f>
        <v>Yes</v>
      </c>
      <c r="T318" s="59" t="n">
        <f aca="false">IF(D318="","",ROUND(SQRT(((D318+G318)*O318/100)^2+(J318*(D318+G318)*0.07132)^2),0))</f>
        <v>62</v>
      </c>
      <c r="U318" s="32"/>
    </row>
    <row r="319" customFormat="false" ht="15" hidden="false" customHeight="false" outlineLevel="0" collapsed="false">
      <c r="A319" s="32" t="s">
        <v>418</v>
      </c>
      <c r="B319" s="32" t="s">
        <v>532</v>
      </c>
      <c r="C319" s="32" t="s">
        <v>535</v>
      </c>
      <c r="D319" s="59" t="n">
        <v>450</v>
      </c>
      <c r="E319" s="59" t="n">
        <v>368</v>
      </c>
      <c r="F319" s="68" t="n">
        <f aca="false">IF(E319="","",D319-E319)</f>
        <v>82</v>
      </c>
      <c r="G319" s="59" t="n">
        <v>783</v>
      </c>
      <c r="H319" s="59" t="n">
        <v>745</v>
      </c>
      <c r="I319" s="68" t="n">
        <f aca="false">IF(H319="","",G319-H319)</f>
        <v>38</v>
      </c>
      <c r="J319" s="40" t="n">
        <f aca="false">IF(OR(D319="",D319+G319=0),"",D319/(D319+G319))</f>
        <v>0.364963503649635</v>
      </c>
      <c r="K319" s="40" t="n">
        <f aca="false">IF(E319="","",E319/(E319+H319))</f>
        <v>0.330637915543576</v>
      </c>
      <c r="L319" s="69" t="n">
        <f aca="false">IF(OR(K319="",J319=""),"",(J319-K319)*100)</f>
        <v>3.43255881060591</v>
      </c>
      <c r="M319" s="36" t="n">
        <v>1.85843057324553</v>
      </c>
      <c r="N319" s="36" t="n">
        <v>1.05317139657435</v>
      </c>
      <c r="O319" s="36" t="n">
        <f aca="false">SQRT(M319^2+N319^2)</f>
        <v>2.13610256919842</v>
      </c>
      <c r="P319" s="40" t="n">
        <f aca="false">IF(J319="","",MAX(0,J319-1.96*O319/100))</f>
        <v>0.323095893293346</v>
      </c>
      <c r="Q319" s="40" t="n">
        <f aca="false">IF(J319="","",MIN(1,J319+1.96*O319/100))</f>
        <v>0.406831114005924</v>
      </c>
      <c r="R319" s="32" t="str">
        <f aca="false">IF(L319="","",IF(ABS(L319)&lt;=O319,"Yes","No"))</f>
        <v>No</v>
      </c>
      <c r="S319" s="32" t="str">
        <f aca="false">IF(L319="","",IF(ABS(L319)&lt;=1.96*O319,"Yes","No"))</f>
        <v>Yes</v>
      </c>
      <c r="T319" s="59" t="n">
        <f aca="false">IF(D319="","",ROUND(SQRT(((D319+G319)*O319/100)^2+(J319*(D319+G319)*0.07132)^2),0))</f>
        <v>42</v>
      </c>
      <c r="U319" s="32"/>
    </row>
    <row r="320" customFormat="false" ht="15" hidden="false" customHeight="false" outlineLevel="0" collapsed="false">
      <c r="A320" s="32" t="s">
        <v>418</v>
      </c>
      <c r="B320" s="32" t="s">
        <v>532</v>
      </c>
      <c r="C320" s="32" t="s">
        <v>536</v>
      </c>
      <c r="D320" s="59" t="n">
        <v>227</v>
      </c>
      <c r="E320" s="59" t="n">
        <v>171</v>
      </c>
      <c r="F320" s="68" t="n">
        <f aca="false">IF(E320="","",D320-E320)</f>
        <v>56</v>
      </c>
      <c r="G320" s="59" t="n">
        <v>350</v>
      </c>
      <c r="H320" s="59" t="n">
        <v>354</v>
      </c>
      <c r="I320" s="68" t="n">
        <f aca="false">IF(H320="","",G320-H320)</f>
        <v>-4</v>
      </c>
      <c r="J320" s="40" t="n">
        <f aca="false">IF(OR(D320="",D320+G320=0),"",D320/(D320+G320))</f>
        <v>0.393414211438475</v>
      </c>
      <c r="K320" s="40" t="n">
        <f aca="false">IF(E320="","",E320/(E320+H320))</f>
        <v>0.325714285714286</v>
      </c>
      <c r="L320" s="69" t="n">
        <f aca="false">IF(OR(K320="",J320=""),"",(J320-K320)*100)</f>
        <v>6.76999257241891</v>
      </c>
      <c r="M320" s="36" t="n">
        <v>2.23025841536431</v>
      </c>
      <c r="N320" s="36" t="n">
        <v>1.05317139657435</v>
      </c>
      <c r="O320" s="36" t="n">
        <f aca="false">SQRT(M320^2+N320^2)</f>
        <v>2.4664189810058</v>
      </c>
      <c r="P320" s="40" t="n">
        <f aca="false">IF(J320="","",MAX(0,J320-1.96*O320/100))</f>
        <v>0.345072399410761</v>
      </c>
      <c r="Q320" s="40" t="n">
        <f aca="false">IF(J320="","",MIN(1,J320+1.96*O320/100))</f>
        <v>0.441756023466189</v>
      </c>
      <c r="R320" s="32" t="str">
        <f aca="false">IF(L320="","",IF(ABS(L320)&lt;=O320,"Yes","No"))</f>
        <v>No</v>
      </c>
      <c r="S320" s="32" t="str">
        <f aca="false">IF(L320="","",IF(ABS(L320)&lt;=1.96*O320,"Yes","No"))</f>
        <v>No</v>
      </c>
      <c r="T320" s="59" t="n">
        <f aca="false">IF(D320="","",ROUND(SQRT(((D320+G320)*O320/100)^2+(J320*(D320+G320)*0.08382)^2),0))</f>
        <v>24</v>
      </c>
      <c r="U320" s="32"/>
    </row>
    <row r="321" customFormat="false" ht="15" hidden="false" customHeight="false" outlineLevel="0" collapsed="false">
      <c r="A321" s="32" t="s">
        <v>418</v>
      </c>
      <c r="B321" s="32" t="s">
        <v>537</v>
      </c>
      <c r="C321" s="32" t="s">
        <v>538</v>
      </c>
      <c r="D321" s="59" t="n">
        <v>458</v>
      </c>
      <c r="E321" s="59" t="n">
        <v>423</v>
      </c>
      <c r="F321" s="68" t="n">
        <f aca="false">IF(E321="","",D321-E321)</f>
        <v>35</v>
      </c>
      <c r="G321" s="59" t="n">
        <v>472</v>
      </c>
      <c r="H321" s="59" t="n">
        <v>423</v>
      </c>
      <c r="I321" s="68" t="n">
        <f aca="false">IF(H321="","",G321-H321)</f>
        <v>49</v>
      </c>
      <c r="J321" s="40" t="n">
        <f aca="false">IF(OR(D321="",D321+G321=0),"",D321/(D321+G321))</f>
        <v>0.49247311827957</v>
      </c>
      <c r="K321" s="40" t="n">
        <f aca="false">IF(E321="","",E321/(E321+H321))</f>
        <v>0.5</v>
      </c>
      <c r="L321" s="69" t="n">
        <f aca="false">IF(OR(K321="",J321=""),"",(J321-K321)*100)</f>
        <v>-0.752688172043009</v>
      </c>
      <c r="M321" s="36" t="n">
        <v>1.85843057324553</v>
      </c>
      <c r="N321" s="36" t="n">
        <v>1.05317139657435</v>
      </c>
      <c r="O321" s="36" t="n">
        <f aca="false">SQRT(M321^2+N321^2)</f>
        <v>2.13610256919842</v>
      </c>
      <c r="P321" s="40" t="n">
        <f aca="false">IF(J321="","",MAX(0,J321-1.96*O321/100))</f>
        <v>0.450605507923281</v>
      </c>
      <c r="Q321" s="40" t="n">
        <f aca="false">IF(J321="","",MIN(1,J321+1.96*O321/100))</f>
        <v>0.534340728635859</v>
      </c>
      <c r="R321" s="32" t="str">
        <f aca="false">IF(L321="","",IF(ABS(L321)&lt;=O321,"Yes","No"))</f>
        <v>Yes</v>
      </c>
      <c r="S321" s="32" t="str">
        <f aca="false">IF(L321="","",IF(ABS(L321)&lt;=1.96*O321,"Yes","No"))</f>
        <v>Yes</v>
      </c>
      <c r="T321" s="59" t="n">
        <f aca="false">IF(D321="","",ROUND(SQRT(((D321+G321)*O321/100)^2+(J321*(D321+G321)*0.07132)^2),0))</f>
        <v>38</v>
      </c>
      <c r="U321" s="32"/>
    </row>
    <row r="322" customFormat="false" ht="15" hidden="false" customHeight="false" outlineLevel="0" collapsed="false">
      <c r="A322" s="32" t="s">
        <v>418</v>
      </c>
      <c r="B322" s="32" t="s">
        <v>537</v>
      </c>
      <c r="C322" s="32" t="s">
        <v>539</v>
      </c>
      <c r="D322" s="59" t="n">
        <v>385</v>
      </c>
      <c r="E322" s="59" t="n">
        <v>370</v>
      </c>
      <c r="F322" s="68" t="n">
        <f aca="false">IF(E322="","",D322-E322)</f>
        <v>15</v>
      </c>
      <c r="G322" s="59" t="n">
        <v>349</v>
      </c>
      <c r="H322" s="59" t="n">
        <v>293</v>
      </c>
      <c r="I322" s="68" t="n">
        <f aca="false">IF(H322="","",G322-H322)</f>
        <v>56</v>
      </c>
      <c r="J322" s="40" t="n">
        <f aca="false">IF(OR(D322="",D322+G322=0),"",D322/(D322+G322))</f>
        <v>0.524523160762943</v>
      </c>
      <c r="K322" s="40" t="n">
        <f aca="false">IF(E322="","",E322/(E322+H322))</f>
        <v>0.558069381598793</v>
      </c>
      <c r="L322" s="69" t="n">
        <f aca="false">IF(OR(K322="",J322=""),"",(J322-K322)*100)</f>
        <v>-3.35462208358506</v>
      </c>
      <c r="M322" s="36" t="n">
        <v>2.23025841536431</v>
      </c>
      <c r="N322" s="36" t="n">
        <v>1.05317139657435</v>
      </c>
      <c r="O322" s="36" t="n">
        <f aca="false">SQRT(M322^2+N322^2)</f>
        <v>2.4664189810058</v>
      </c>
      <c r="P322" s="40" t="n">
        <f aca="false">IF(J322="","",MAX(0,J322-1.96*O322/100))</f>
        <v>0.476181348735229</v>
      </c>
      <c r="Q322" s="40" t="n">
        <f aca="false">IF(J322="","",MIN(1,J322+1.96*O322/100))</f>
        <v>0.572864972790656</v>
      </c>
      <c r="R322" s="32" t="str">
        <f aca="false">IF(L322="","",IF(ABS(L322)&lt;=O322,"Yes","No"))</f>
        <v>No</v>
      </c>
      <c r="S322" s="32" t="str">
        <f aca="false">IF(L322="","",IF(ABS(L322)&lt;=1.96*O322,"Yes","No"))</f>
        <v>Yes</v>
      </c>
      <c r="T322" s="59" t="n">
        <f aca="false">IF(D322="","",ROUND(SQRT(((D322+G322)*O322/100)^2+(J322*(D322+G322)*0.08382)^2),0))</f>
        <v>37</v>
      </c>
      <c r="U322" s="32"/>
    </row>
    <row r="323" customFormat="false" ht="15" hidden="false" customHeight="false" outlineLevel="0" collapsed="false">
      <c r="A323" s="32" t="s">
        <v>418</v>
      </c>
      <c r="B323" s="32" t="s">
        <v>537</v>
      </c>
      <c r="C323" s="32" t="s">
        <v>540</v>
      </c>
      <c r="D323" s="59" t="n">
        <v>370</v>
      </c>
      <c r="E323" s="59" t="n">
        <v>335</v>
      </c>
      <c r="F323" s="68" t="n">
        <f aca="false">IF(E323="","",D323-E323)</f>
        <v>35</v>
      </c>
      <c r="G323" s="59" t="n">
        <v>319</v>
      </c>
      <c r="H323" s="59" t="n">
        <v>282</v>
      </c>
      <c r="I323" s="68" t="n">
        <f aca="false">IF(H323="","",G323-H323)</f>
        <v>37</v>
      </c>
      <c r="J323" s="40" t="n">
        <f aca="false">IF(OR(D323="",D323+G323=0),"",D323/(D323+G323))</f>
        <v>0.537010159651669</v>
      </c>
      <c r="K323" s="40" t="n">
        <f aca="false">IF(E323="","",E323/(E323+H323))</f>
        <v>0.542949756888169</v>
      </c>
      <c r="L323" s="69" t="n">
        <f aca="false">IF(OR(K323="",J323=""),"",(J323-K323)*100)</f>
        <v>-0.593959723649951</v>
      </c>
      <c r="M323" s="36" t="n">
        <v>2.23025841536431</v>
      </c>
      <c r="N323" s="36" t="n">
        <v>1.05317139657435</v>
      </c>
      <c r="O323" s="36" t="n">
        <f aca="false">SQRT(M323^2+N323^2)</f>
        <v>2.4664189810058</v>
      </c>
      <c r="P323" s="40" t="n">
        <f aca="false">IF(J323="","",MAX(0,J323-1.96*O323/100))</f>
        <v>0.488668347623955</v>
      </c>
      <c r="Q323" s="40" t="n">
        <f aca="false">IF(J323="","",MIN(1,J323+1.96*O323/100))</f>
        <v>0.585351971679383</v>
      </c>
      <c r="R323" s="32" t="str">
        <f aca="false">IF(L323="","",IF(ABS(L323)&lt;=O323,"Yes","No"))</f>
        <v>Yes</v>
      </c>
      <c r="S323" s="32" t="str">
        <f aca="false">IF(L323="","",IF(ABS(L323)&lt;=1.96*O323,"Yes","No"))</f>
        <v>Yes</v>
      </c>
      <c r="T323" s="59" t="n">
        <f aca="false">IF(D323="","",ROUND(SQRT(((D323+G323)*O323/100)^2+(J323*(D323+G323)*0.08382)^2),0))</f>
        <v>35</v>
      </c>
      <c r="U323" s="32"/>
    </row>
    <row r="324" customFormat="false" ht="15" hidden="false" customHeight="false" outlineLevel="0" collapsed="false">
      <c r="A324" s="32" t="s">
        <v>418</v>
      </c>
      <c r="B324" s="32" t="s">
        <v>541</v>
      </c>
      <c r="C324" s="32" t="s">
        <v>542</v>
      </c>
      <c r="D324" s="59" t="n">
        <v>166</v>
      </c>
      <c r="E324" s="59" t="n">
        <v>146</v>
      </c>
      <c r="F324" s="68" t="n">
        <f aca="false">IF(E324="","",D324-E324)</f>
        <v>20</v>
      </c>
      <c r="G324" s="59" t="n">
        <v>155</v>
      </c>
      <c r="H324" s="59" t="n">
        <v>146</v>
      </c>
      <c r="I324" s="68" t="n">
        <f aca="false">IF(H324="","",G324-H324)</f>
        <v>9</v>
      </c>
      <c r="J324" s="40" t="n">
        <f aca="false">IF(OR(D324="",D324+G324=0),"",D324/(D324+G324))</f>
        <v>0.517133956386293</v>
      </c>
      <c r="K324" s="40" t="n">
        <f aca="false">IF(E324="","",E324/(E324+H324))</f>
        <v>0.5</v>
      </c>
      <c r="L324" s="69" t="n">
        <f aca="false">IF(OR(K324="",J324=""),"",(J324-K324)*100)</f>
        <v>1.71339563862928</v>
      </c>
      <c r="M324" s="36" t="n">
        <v>3.43103056950867</v>
      </c>
      <c r="N324" s="36" t="n">
        <v>1.05317139657435</v>
      </c>
      <c r="O324" s="36" t="n">
        <f aca="false">SQRT(M324^2+N324^2)</f>
        <v>3.58903061556534</v>
      </c>
      <c r="P324" s="40" t="n">
        <f aca="false">IF(J324="","",MAX(0,J324-1.96*O324/100))</f>
        <v>0.446788956321212</v>
      </c>
      <c r="Q324" s="40" t="n">
        <f aca="false">IF(J324="","",MIN(1,J324+1.96*O324/100))</f>
        <v>0.587478956451374</v>
      </c>
      <c r="R324" s="32" t="str">
        <f aca="false">IF(L324="","",IF(ABS(L324)&lt;=O324,"Yes","No"))</f>
        <v>Yes</v>
      </c>
      <c r="S324" s="32" t="str">
        <f aca="false">IF(L324="","",IF(ABS(L324)&lt;=1.96*O324,"Yes","No"))</f>
        <v>Yes</v>
      </c>
      <c r="T324" s="59" t="n">
        <f aca="false">IF(D324="","",ROUND(SQRT(((D324+G324)*O324/100)^2+(J324*(D324+G324)*0.13015)^2),0))</f>
        <v>24</v>
      </c>
      <c r="U324" s="32"/>
    </row>
    <row r="325" customFormat="false" ht="15" hidden="false" customHeight="false" outlineLevel="0" collapsed="false">
      <c r="A325" s="32" t="s">
        <v>418</v>
      </c>
      <c r="B325" s="32" t="s">
        <v>541</v>
      </c>
      <c r="C325" s="32" t="s">
        <v>543</v>
      </c>
      <c r="D325" s="59" t="n">
        <v>438</v>
      </c>
      <c r="E325" s="59" t="n">
        <v>390</v>
      </c>
      <c r="F325" s="68" t="n">
        <f aca="false">IF(E325="","",D325-E325)</f>
        <v>48</v>
      </c>
      <c r="G325" s="59" t="n">
        <v>390</v>
      </c>
      <c r="H325" s="59" t="n">
        <v>375</v>
      </c>
      <c r="I325" s="68" t="n">
        <f aca="false">IF(H325="","",G325-H325)</f>
        <v>15</v>
      </c>
      <c r="J325" s="40" t="n">
        <f aca="false">IF(OR(D325="",D325+G325=0),"",D325/(D325+G325))</f>
        <v>0.528985507246377</v>
      </c>
      <c r="K325" s="40" t="n">
        <f aca="false">IF(E325="","",E325/(E325+H325))</f>
        <v>0.509803921568627</v>
      </c>
      <c r="L325" s="69" t="n">
        <f aca="false">IF(OR(K325="",J325=""),"",(J325-K325)*100)</f>
        <v>1.91815856777494</v>
      </c>
      <c r="M325" s="36" t="n">
        <v>2.23025841536431</v>
      </c>
      <c r="N325" s="36" t="n">
        <v>1.05317139657435</v>
      </c>
      <c r="O325" s="36" t="n">
        <f aca="false">SQRT(M325^2+N325^2)</f>
        <v>2.4664189810058</v>
      </c>
      <c r="P325" s="40" t="n">
        <f aca="false">IF(J325="","",MAX(0,J325-1.96*O325/100))</f>
        <v>0.480643695218663</v>
      </c>
      <c r="Q325" s="40" t="n">
        <f aca="false">IF(J325="","",MIN(1,J325+1.96*O325/100))</f>
        <v>0.57732731927409</v>
      </c>
      <c r="R325" s="32" t="str">
        <f aca="false">IF(L325="","",IF(ABS(L325)&lt;=O325,"Yes","No"))</f>
        <v>Yes</v>
      </c>
      <c r="S325" s="32" t="str">
        <f aca="false">IF(L325="","",IF(ABS(L325)&lt;=1.96*O325,"Yes","No"))</f>
        <v>Yes</v>
      </c>
      <c r="T325" s="59" t="n">
        <f aca="false">IF(D325="","",ROUND(SQRT(((D325+G325)*O325/100)^2+(J325*(D325+G325)*0.08382)^2),0))</f>
        <v>42</v>
      </c>
      <c r="U325" s="32"/>
    </row>
    <row r="326" customFormat="false" ht="15" hidden="false" customHeight="false" outlineLevel="0" collapsed="false">
      <c r="A326" s="32" t="s">
        <v>418</v>
      </c>
      <c r="B326" s="32" t="s">
        <v>544</v>
      </c>
      <c r="C326" s="32" t="s">
        <v>545</v>
      </c>
      <c r="D326" s="59" t="n">
        <v>445</v>
      </c>
      <c r="E326" s="59" t="n">
        <v>404</v>
      </c>
      <c r="F326" s="68" t="n">
        <f aca="false">IF(E326="","",D326-E326)</f>
        <v>41</v>
      </c>
      <c r="G326" s="59" t="n">
        <v>407</v>
      </c>
      <c r="H326" s="59" t="n">
        <v>420</v>
      </c>
      <c r="I326" s="68" t="n">
        <f aca="false">IF(H326="","",G326-H326)</f>
        <v>-13</v>
      </c>
      <c r="J326" s="40" t="n">
        <f aca="false">IF(OR(D326="",D326+G326=0),"",D326/(D326+G326))</f>
        <v>0.522300469483568</v>
      </c>
      <c r="K326" s="40" t="n">
        <f aca="false">IF(E326="","",E326/(E326+H326))</f>
        <v>0.490291262135922</v>
      </c>
      <c r="L326" s="69" t="n">
        <f aca="false">IF(OR(K326="",J326=""),"",(J326-K326)*100)</f>
        <v>3.20092073476458</v>
      </c>
      <c r="M326" s="36" t="n">
        <v>1.85843057324553</v>
      </c>
      <c r="N326" s="36" t="n">
        <v>1.05317139657435</v>
      </c>
      <c r="O326" s="36" t="n">
        <f aca="false">SQRT(M326^2+N326^2)</f>
        <v>2.13610256919842</v>
      </c>
      <c r="P326" s="40" t="n">
        <f aca="false">IF(J326="","",MAX(0,J326-1.96*O326/100))</f>
        <v>0.480432859127279</v>
      </c>
      <c r="Q326" s="40" t="n">
        <f aca="false">IF(J326="","",MIN(1,J326+1.96*O326/100))</f>
        <v>0.564168079839857</v>
      </c>
      <c r="R326" s="32" t="str">
        <f aca="false">IF(L326="","",IF(ABS(L326)&lt;=O326,"Yes","No"))</f>
        <v>No</v>
      </c>
      <c r="S326" s="32" t="str">
        <f aca="false">IF(L326="","",IF(ABS(L326)&lt;=1.96*O326,"Yes","No"))</f>
        <v>Yes</v>
      </c>
      <c r="T326" s="59" t="n">
        <f aca="false">IF(D326="","",ROUND(SQRT(((D326+G326)*O326/100)^2+(J326*(D326+G326)*0.07132)^2),0))</f>
        <v>37</v>
      </c>
      <c r="U326" s="32"/>
    </row>
    <row r="327" customFormat="false" ht="15" hidden="false" customHeight="false" outlineLevel="0" collapsed="false">
      <c r="A327" s="32" t="s">
        <v>418</v>
      </c>
      <c r="B327" s="32" t="s">
        <v>544</v>
      </c>
      <c r="C327" s="32" t="s">
        <v>546</v>
      </c>
      <c r="D327" s="59" t="n">
        <v>392</v>
      </c>
      <c r="E327" s="59" t="n">
        <v>361</v>
      </c>
      <c r="F327" s="68" t="n">
        <f aca="false">IF(E327="","",D327-E327)</f>
        <v>31</v>
      </c>
      <c r="G327" s="59" t="n">
        <v>341</v>
      </c>
      <c r="H327" s="59" t="n">
        <v>329</v>
      </c>
      <c r="I327" s="68" t="n">
        <f aca="false">IF(H327="","",G327-H327)</f>
        <v>12</v>
      </c>
      <c r="J327" s="40" t="n">
        <f aca="false">IF(OR(D327="",D327+G327=0),"",D327/(D327+G327))</f>
        <v>0.534788540245566</v>
      </c>
      <c r="K327" s="40" t="n">
        <f aca="false">IF(E327="","",E327/(E327+H327))</f>
        <v>0.523188405797102</v>
      </c>
      <c r="L327" s="69" t="n">
        <f aca="false">IF(OR(K327="",J327=""),"",(J327-K327)*100)</f>
        <v>1.16001344484648</v>
      </c>
      <c r="M327" s="36" t="n">
        <v>2.23025841536431</v>
      </c>
      <c r="N327" s="36" t="n">
        <v>1.05317139657435</v>
      </c>
      <c r="O327" s="36" t="n">
        <f aca="false">SQRT(M327^2+N327^2)</f>
        <v>2.4664189810058</v>
      </c>
      <c r="P327" s="40" t="n">
        <f aca="false">IF(J327="","",MAX(0,J327-1.96*O327/100))</f>
        <v>0.486446728217853</v>
      </c>
      <c r="Q327" s="40" t="n">
        <f aca="false">IF(J327="","",MIN(1,J327+1.96*O327/100))</f>
        <v>0.58313035227328</v>
      </c>
      <c r="R327" s="32" t="str">
        <f aca="false">IF(L327="","",IF(ABS(L327)&lt;=O327,"Yes","No"))</f>
        <v>Yes</v>
      </c>
      <c r="S327" s="32" t="str">
        <f aca="false">IF(L327="","",IF(ABS(L327)&lt;=1.96*O327,"Yes","No"))</f>
        <v>Yes</v>
      </c>
      <c r="T327" s="59" t="n">
        <f aca="false">IF(D327="","",ROUND(SQRT(((D327+G327)*O327/100)^2+(J327*(D327+G327)*0.08382)^2),0))</f>
        <v>38</v>
      </c>
      <c r="U327" s="32"/>
    </row>
    <row r="328" customFormat="false" ht="15" hidden="false" customHeight="false" outlineLevel="0" collapsed="false">
      <c r="A328" s="32" t="s">
        <v>418</v>
      </c>
      <c r="B328" s="32" t="s">
        <v>544</v>
      </c>
      <c r="C328" s="32" t="s">
        <v>547</v>
      </c>
      <c r="D328" s="59" t="n">
        <v>821</v>
      </c>
      <c r="E328" s="59" t="n">
        <v>723</v>
      </c>
      <c r="F328" s="68" t="n">
        <f aca="false">IF(E328="","",D328-E328)</f>
        <v>98</v>
      </c>
      <c r="G328" s="59" t="n">
        <v>788</v>
      </c>
      <c r="H328" s="59" t="n">
        <v>723</v>
      </c>
      <c r="I328" s="68" t="n">
        <f aca="false">IF(H328="","",G328-H328)</f>
        <v>65</v>
      </c>
      <c r="J328" s="40" t="n">
        <f aca="false">IF(OR(D328="",D328+G328=0),"",D328/(D328+G328))</f>
        <v>0.510254816656308</v>
      </c>
      <c r="K328" s="40" t="n">
        <f aca="false">IF(E328="","",E328/(E328+H328))</f>
        <v>0.5</v>
      </c>
      <c r="L328" s="69" t="n">
        <f aca="false">IF(OR(K328="",J328=""),"",(J328-K328)*100)</f>
        <v>1.02548166563082</v>
      </c>
      <c r="M328" s="36" t="n">
        <v>1.85843057324553</v>
      </c>
      <c r="N328" s="36" t="n">
        <v>1.05317139657435</v>
      </c>
      <c r="O328" s="36" t="n">
        <f aca="false">SQRT(M328^2+N328^2)</f>
        <v>2.13610256919842</v>
      </c>
      <c r="P328" s="40" t="n">
        <f aca="false">IF(J328="","",MAX(0,J328-1.96*O328/100))</f>
        <v>0.468387206300019</v>
      </c>
      <c r="Q328" s="40" t="n">
        <f aca="false">IF(J328="","",MIN(1,J328+1.96*O328/100))</f>
        <v>0.552122427012597</v>
      </c>
      <c r="R328" s="32" t="str">
        <f aca="false">IF(L328="","",IF(ABS(L328)&lt;=O328,"Yes","No"))</f>
        <v>Yes</v>
      </c>
      <c r="S328" s="32" t="str">
        <f aca="false">IF(L328="","",IF(ABS(L328)&lt;=1.96*O328,"Yes","No"))</f>
        <v>Yes</v>
      </c>
      <c r="T328" s="59" t="n">
        <f aca="false">IF(D328="","",ROUND(SQRT(((D328+G328)*O328/100)^2+(J328*(D328+G328)*0.07132)^2),0))</f>
        <v>68</v>
      </c>
      <c r="U328" s="32"/>
    </row>
    <row r="329" customFormat="false" ht="15" hidden="false" customHeight="false" outlineLevel="0" collapsed="false">
      <c r="A329" s="32" t="s">
        <v>418</v>
      </c>
      <c r="B329" s="32" t="s">
        <v>544</v>
      </c>
      <c r="C329" s="32" t="s">
        <v>548</v>
      </c>
      <c r="D329" s="59" t="n">
        <v>202</v>
      </c>
      <c r="E329" s="59" t="n">
        <v>162</v>
      </c>
      <c r="F329" s="68" t="n">
        <f aca="false">IF(E329="","",D329-E329)</f>
        <v>40</v>
      </c>
      <c r="G329" s="59" t="n">
        <v>157</v>
      </c>
      <c r="H329" s="59" t="n">
        <v>162</v>
      </c>
      <c r="I329" s="68" t="n">
        <f aca="false">IF(H329="","",G329-H329)</f>
        <v>-5</v>
      </c>
      <c r="J329" s="40" t="n">
        <f aca="false">IF(OR(D329="",D329+G329=0),"",D329/(D329+G329))</f>
        <v>0.562674094707521</v>
      </c>
      <c r="K329" s="40" t="n">
        <f aca="false">IF(E329="","",E329/(E329+H329))</f>
        <v>0.5</v>
      </c>
      <c r="L329" s="69" t="n">
        <f aca="false">IF(OR(K329="",J329=""),"",(J329-K329)*100)</f>
        <v>6.26740947075209</v>
      </c>
      <c r="M329" s="36" t="n">
        <v>3.43103056950867</v>
      </c>
      <c r="N329" s="36" t="n">
        <v>1.05317139657435</v>
      </c>
      <c r="O329" s="36" t="n">
        <f aca="false">SQRT(M329^2+N329^2)</f>
        <v>3.58903061556534</v>
      </c>
      <c r="P329" s="40" t="n">
        <f aca="false">IF(J329="","",MAX(0,J329-1.96*O329/100))</f>
        <v>0.49232909464244</v>
      </c>
      <c r="Q329" s="40" t="n">
        <f aca="false">IF(J329="","",MIN(1,J329+1.96*O329/100))</f>
        <v>0.633019094772602</v>
      </c>
      <c r="R329" s="32" t="str">
        <f aca="false">IF(L329="","",IF(ABS(L329)&lt;=O329,"Yes","No"))</f>
        <v>No</v>
      </c>
      <c r="S329" s="32" t="str">
        <f aca="false">IF(L329="","",IF(ABS(L329)&lt;=1.96*O329,"Yes","No"))</f>
        <v>Yes</v>
      </c>
      <c r="T329" s="59" t="n">
        <f aca="false">IF(D329="","",ROUND(SQRT(((D329+G329)*O329/100)^2+(J329*(D329+G329)*0.13015)^2),0))</f>
        <v>29</v>
      </c>
      <c r="U329" s="32"/>
    </row>
    <row r="330" customFormat="false" ht="15" hidden="false" customHeight="false" outlineLevel="0" collapsed="false">
      <c r="A330" s="32" t="s">
        <v>418</v>
      </c>
      <c r="B330" s="32" t="s">
        <v>549</v>
      </c>
      <c r="C330" s="32" t="s">
        <v>550</v>
      </c>
      <c r="D330" s="59" t="n">
        <v>517</v>
      </c>
      <c r="E330" s="59" t="n">
        <v>491</v>
      </c>
      <c r="F330" s="68" t="n">
        <f aca="false">IF(E330="","",D330-E330)</f>
        <v>26</v>
      </c>
      <c r="G330" s="59" t="n">
        <v>451</v>
      </c>
      <c r="H330" s="59" t="n">
        <v>442</v>
      </c>
      <c r="I330" s="68" t="n">
        <f aca="false">IF(H330="","",G330-H330)</f>
        <v>9</v>
      </c>
      <c r="J330" s="40" t="n">
        <f aca="false">IF(OR(D330="",D330+G330=0),"",D330/(D330+G330))</f>
        <v>0.534090909090909</v>
      </c>
      <c r="K330" s="40" t="n">
        <f aca="false">IF(E330="","",E330/(E330+H330))</f>
        <v>0.526259378349411</v>
      </c>
      <c r="L330" s="69" t="n">
        <f aca="false">IF(OR(K330="",J330=""),"",(J330-K330)*100)</f>
        <v>0.783153074149856</v>
      </c>
      <c r="M330" s="36" t="n">
        <v>1.85843057324553</v>
      </c>
      <c r="N330" s="36" t="n">
        <v>1.05317139657435</v>
      </c>
      <c r="O330" s="36" t="n">
        <f aca="false">SQRT(M330^2+N330^2)</f>
        <v>2.13610256919842</v>
      </c>
      <c r="P330" s="40" t="n">
        <f aca="false">IF(J330="","",MAX(0,J330-1.96*O330/100))</f>
        <v>0.49222329873462</v>
      </c>
      <c r="Q330" s="40" t="n">
        <f aca="false">IF(J330="","",MIN(1,J330+1.96*O330/100))</f>
        <v>0.575958519447198</v>
      </c>
      <c r="R330" s="32" t="str">
        <f aca="false">IF(L330="","",IF(ABS(L330)&lt;=O330,"Yes","No"))</f>
        <v>Yes</v>
      </c>
      <c r="S330" s="32" t="str">
        <f aca="false">IF(L330="","",IF(ABS(L330)&lt;=1.96*O330,"Yes","No"))</f>
        <v>Yes</v>
      </c>
      <c r="T330" s="59" t="n">
        <f aca="false">IF(D330="","",ROUND(SQRT(((D330+G330)*O330/100)^2+(J330*(D330+G330)*0.07132)^2),0))</f>
        <v>42</v>
      </c>
      <c r="U330" s="32"/>
    </row>
    <row r="331" customFormat="false" ht="15" hidden="false" customHeight="false" outlineLevel="0" collapsed="false">
      <c r="A331" s="32" t="s">
        <v>418</v>
      </c>
      <c r="B331" s="32" t="s">
        <v>549</v>
      </c>
      <c r="C331" s="32" t="s">
        <v>551</v>
      </c>
      <c r="D331" s="59" t="n">
        <v>376</v>
      </c>
      <c r="E331" s="59"/>
      <c r="F331" s="68" t="str">
        <f aca="false">IF(E331="","",D331-E331)</f>
        <v/>
      </c>
      <c r="G331" s="59" t="n">
        <v>271</v>
      </c>
      <c r="H331" s="59"/>
      <c r="I331" s="68" t="str">
        <f aca="false">IF(H331="","",G331-H331)</f>
        <v/>
      </c>
      <c r="J331" s="40" t="n">
        <f aca="false">IF(OR(D331="",D331+G331=0),"",D331/(D331+G331))</f>
        <v>0.581143740340031</v>
      </c>
      <c r="K331" s="40" t="str">
        <f aca="false">IF(E331="","",E331/(E331+H331))</f>
        <v/>
      </c>
      <c r="L331" s="69" t="str">
        <f aca="false">IF(OR(K331="",J331=""),"",(J331-K331)*100)</f>
        <v/>
      </c>
      <c r="M331" s="36" t="n">
        <v>2.23025841536431</v>
      </c>
      <c r="N331" s="36" t="n">
        <v>1.05317139657435</v>
      </c>
      <c r="O331" s="36" t="n">
        <f aca="false">SQRT(M331^2+N331^2)</f>
        <v>2.4664189810058</v>
      </c>
      <c r="P331" s="40" t="n">
        <f aca="false">IF(J331="","",MAX(0,J331-1.96*O331/100))</f>
        <v>0.532801928312317</v>
      </c>
      <c r="Q331" s="40" t="n">
        <f aca="false">IF(J331="","",MIN(1,J331+1.96*O331/100))</f>
        <v>0.629485552367745</v>
      </c>
      <c r="R331" s="32" t="str">
        <f aca="false">IF(L331="","",IF(ABS(L331)&lt;=O331,"Yes","No"))</f>
        <v/>
      </c>
      <c r="S331" s="32" t="str">
        <f aca="false">IF(L331="","",IF(ABS(L331)&lt;=1.96*O331,"Yes","No"))</f>
        <v/>
      </c>
      <c r="T331" s="59" t="n">
        <f aca="false">IF(D331="","",ROUND(SQRT(((D331+G331)*O331/100)^2+(J331*(D331+G331)*0.08382)^2),0))</f>
        <v>35</v>
      </c>
      <c r="U331" s="32" t="s">
        <v>803</v>
      </c>
    </row>
    <row r="332" customFormat="false" ht="15" hidden="false" customHeight="false" outlineLevel="0" collapsed="false">
      <c r="A332" s="32" t="s">
        <v>418</v>
      </c>
      <c r="B332" s="32" t="s">
        <v>549</v>
      </c>
      <c r="C332" s="32" t="s">
        <v>552</v>
      </c>
      <c r="D332" s="59" t="n">
        <v>515</v>
      </c>
      <c r="E332" s="59"/>
      <c r="F332" s="68" t="str">
        <f aca="false">IF(E332="","",D332-E332)</f>
        <v/>
      </c>
      <c r="G332" s="59" t="n">
        <v>527</v>
      </c>
      <c r="H332" s="59"/>
      <c r="I332" s="68" t="str">
        <f aca="false">IF(H332="","",G332-H332)</f>
        <v/>
      </c>
      <c r="J332" s="40" t="n">
        <f aca="false">IF(OR(D332="",D332+G332=0),"",D332/(D332+G332))</f>
        <v>0.494241842610365</v>
      </c>
      <c r="K332" s="40" t="str">
        <f aca="false">IF(E332="","",E332/(E332+H332))</f>
        <v/>
      </c>
      <c r="L332" s="69" t="str">
        <f aca="false">IF(OR(K332="",J332=""),"",(J332-K332)*100)</f>
        <v/>
      </c>
      <c r="M332" s="36" t="n">
        <v>1.85843057324553</v>
      </c>
      <c r="N332" s="36" t="n">
        <v>1.05317139657435</v>
      </c>
      <c r="O332" s="36" t="n">
        <f aca="false">SQRT(M332^2+N332^2)</f>
        <v>2.13610256919842</v>
      </c>
      <c r="P332" s="40" t="n">
        <f aca="false">IF(J332="","",MAX(0,J332-1.96*O332/100))</f>
        <v>0.452374232254076</v>
      </c>
      <c r="Q332" s="40" t="n">
        <f aca="false">IF(J332="","",MIN(1,J332+1.96*O332/100))</f>
        <v>0.536109452966654</v>
      </c>
      <c r="R332" s="32" t="str">
        <f aca="false">IF(L332="","",IF(ABS(L332)&lt;=O332,"Yes","No"))</f>
        <v/>
      </c>
      <c r="S332" s="32" t="str">
        <f aca="false">IF(L332="","",IF(ABS(L332)&lt;=1.96*O332,"Yes","No"))</f>
        <v/>
      </c>
      <c r="T332" s="59" t="n">
        <f aca="false">IF(D332="","",ROUND(SQRT(((D332+G332)*O332/100)^2+(J332*(D332+G332)*0.07132)^2),0))</f>
        <v>43</v>
      </c>
      <c r="U332" s="32" t="s">
        <v>803</v>
      </c>
    </row>
    <row r="333" customFormat="false" ht="15" hidden="false" customHeight="false" outlineLevel="0" collapsed="false">
      <c r="A333" s="32" t="s">
        <v>418</v>
      </c>
      <c r="B333" s="32" t="s">
        <v>549</v>
      </c>
      <c r="C333" s="32" t="s">
        <v>553</v>
      </c>
      <c r="D333" s="59" t="n">
        <v>585</v>
      </c>
      <c r="E333" s="59" t="n">
        <v>515</v>
      </c>
      <c r="F333" s="68" t="n">
        <f aca="false">IF(E333="","",D333-E333)</f>
        <v>70</v>
      </c>
      <c r="G333" s="59" t="n">
        <v>484</v>
      </c>
      <c r="H333" s="59" t="n">
        <v>483</v>
      </c>
      <c r="I333" s="68" t="n">
        <f aca="false">IF(H333="","",G333-H333)</f>
        <v>1</v>
      </c>
      <c r="J333" s="40" t="n">
        <f aca="false">IF(OR(D333="",D333+G333=0),"",D333/(D333+G333))</f>
        <v>0.547240411599626</v>
      </c>
      <c r="K333" s="40" t="n">
        <f aca="false">IF(E333="","",E333/(E333+H333))</f>
        <v>0.516032064128257</v>
      </c>
      <c r="L333" s="69" t="n">
        <f aca="false">IF(OR(K333="",J333=""),"",(J333-K333)*100)</f>
        <v>3.12083474713692</v>
      </c>
      <c r="M333" s="36" t="n">
        <v>1.85843057324553</v>
      </c>
      <c r="N333" s="36" t="n">
        <v>1.05317139657435</v>
      </c>
      <c r="O333" s="36" t="n">
        <f aca="false">SQRT(M333^2+N333^2)</f>
        <v>2.13610256919842</v>
      </c>
      <c r="P333" s="40" t="n">
        <f aca="false">IF(J333="","",MAX(0,J333-1.96*O333/100))</f>
        <v>0.505372801243337</v>
      </c>
      <c r="Q333" s="40" t="n">
        <f aca="false">IF(J333="","",MIN(1,J333+1.96*O333/100))</f>
        <v>0.589108021955915</v>
      </c>
      <c r="R333" s="32" t="str">
        <f aca="false">IF(L333="","",IF(ABS(L333)&lt;=O333,"Yes","No"))</f>
        <v>No</v>
      </c>
      <c r="S333" s="32" t="str">
        <f aca="false">IF(L333="","",IF(ABS(L333)&lt;=1.96*O333,"Yes","No"))</f>
        <v>Yes</v>
      </c>
      <c r="T333" s="59" t="n">
        <f aca="false">IF(D333="","",ROUND(SQRT(((D333+G333)*O333/100)^2+(J333*(D333+G333)*0.07132)^2),0))</f>
        <v>48</v>
      </c>
      <c r="U333" s="32"/>
    </row>
    <row r="334" customFormat="false" ht="15" hidden="false" customHeight="false" outlineLevel="0" collapsed="false">
      <c r="A334" s="32" t="s">
        <v>418</v>
      </c>
      <c r="B334" s="32" t="s">
        <v>549</v>
      </c>
      <c r="C334" s="32" t="s">
        <v>554</v>
      </c>
      <c r="D334" s="59" t="n">
        <v>848</v>
      </c>
      <c r="E334" s="59" t="n">
        <v>769</v>
      </c>
      <c r="F334" s="68" t="n">
        <f aca="false">IF(E334="","",D334-E334)</f>
        <v>79</v>
      </c>
      <c r="G334" s="59" t="n">
        <v>846</v>
      </c>
      <c r="H334" s="59" t="n">
        <v>753</v>
      </c>
      <c r="I334" s="68" t="n">
        <f aca="false">IF(H334="","",G334-H334)</f>
        <v>93</v>
      </c>
      <c r="J334" s="40" t="n">
        <f aca="false">IF(OR(D334="",D334+G334=0),"",D334/(D334+G334))</f>
        <v>0.500590318772137</v>
      </c>
      <c r="K334" s="40" t="n">
        <f aca="false">IF(E334="","",E334/(E334+H334))</f>
        <v>0.505256241787122</v>
      </c>
      <c r="L334" s="69" t="n">
        <f aca="false">IF(OR(K334="",J334=""),"",(J334-K334)*100)</f>
        <v>-0.466592301498525</v>
      </c>
      <c r="M334" s="36" t="n">
        <v>1.85843057324553</v>
      </c>
      <c r="N334" s="36" t="n">
        <v>1.05317139657435</v>
      </c>
      <c r="O334" s="36" t="n">
        <f aca="false">SQRT(M334^2+N334^2)</f>
        <v>2.13610256919842</v>
      </c>
      <c r="P334" s="40" t="n">
        <f aca="false">IF(J334="","",MAX(0,J334-1.96*O334/100))</f>
        <v>0.458722708415848</v>
      </c>
      <c r="Q334" s="40" t="n">
        <f aca="false">IF(J334="","",MIN(1,J334+1.96*O334/100))</f>
        <v>0.542457929128426</v>
      </c>
      <c r="R334" s="32" t="str">
        <f aca="false">IF(L334="","",IF(ABS(L334)&lt;=O334,"Yes","No"))</f>
        <v>Yes</v>
      </c>
      <c r="S334" s="32" t="str">
        <f aca="false">IF(L334="","",IF(ABS(L334)&lt;=1.96*O334,"Yes","No"))</f>
        <v>Yes</v>
      </c>
      <c r="T334" s="59" t="n">
        <f aca="false">IF(D334="","",ROUND(SQRT(((D334+G334)*O334/100)^2+(J334*(D334+G334)*0.07132)^2),0))</f>
        <v>70</v>
      </c>
      <c r="U334" s="32"/>
    </row>
    <row r="335" customFormat="false" ht="15" hidden="false" customHeight="false" outlineLevel="0" collapsed="false">
      <c r="A335" s="32" t="s">
        <v>418</v>
      </c>
      <c r="B335" s="32" t="s">
        <v>549</v>
      </c>
      <c r="C335" s="32" t="s">
        <v>555</v>
      </c>
      <c r="D335" s="59" t="n">
        <v>595</v>
      </c>
      <c r="E335" s="59" t="n">
        <v>554</v>
      </c>
      <c r="F335" s="68" t="n">
        <f aca="false">IF(E335="","",D335-E335)</f>
        <v>41</v>
      </c>
      <c r="G335" s="59" t="n">
        <v>618</v>
      </c>
      <c r="H335" s="59" t="n">
        <v>591</v>
      </c>
      <c r="I335" s="68" t="n">
        <f aca="false">IF(H335="","",G335-H335)</f>
        <v>27</v>
      </c>
      <c r="J335" s="40" t="n">
        <f aca="false">IF(OR(D335="",D335+G335=0),"",D335/(D335+G335))</f>
        <v>0.490519373454246</v>
      </c>
      <c r="K335" s="40" t="n">
        <f aca="false">IF(E335="","",E335/(E335+H335))</f>
        <v>0.483842794759825</v>
      </c>
      <c r="L335" s="69" t="n">
        <f aca="false">IF(OR(K335="",J335=""),"",(J335-K335)*100)</f>
        <v>0.667657869442034</v>
      </c>
      <c r="M335" s="36" t="n">
        <v>1.85843057324553</v>
      </c>
      <c r="N335" s="36" t="n">
        <v>1.05317139657435</v>
      </c>
      <c r="O335" s="36" t="n">
        <f aca="false">SQRT(M335^2+N335^2)</f>
        <v>2.13610256919842</v>
      </c>
      <c r="P335" s="40" t="n">
        <f aca="false">IF(J335="","",MAX(0,J335-1.96*O335/100))</f>
        <v>0.448651763097957</v>
      </c>
      <c r="Q335" s="40" t="n">
        <f aca="false">IF(J335="","",MIN(1,J335+1.96*O335/100))</f>
        <v>0.532386983810535</v>
      </c>
      <c r="R335" s="32" t="str">
        <f aca="false">IF(L335="","",IF(ABS(L335)&lt;=O335,"Yes","No"))</f>
        <v>Yes</v>
      </c>
      <c r="S335" s="32" t="str">
        <f aca="false">IF(L335="","",IF(ABS(L335)&lt;=1.96*O335,"Yes","No"))</f>
        <v>Yes</v>
      </c>
      <c r="T335" s="59" t="n">
        <f aca="false">IF(D335="","",ROUND(SQRT(((D335+G335)*O335/100)^2+(J335*(D335+G335)*0.07132)^2),0))</f>
        <v>50</v>
      </c>
      <c r="U335" s="32"/>
    </row>
    <row r="336" customFormat="false" ht="15" hidden="false" customHeight="false" outlineLevel="0" collapsed="false">
      <c r="A336" s="32" t="s">
        <v>418</v>
      </c>
      <c r="B336" s="32" t="s">
        <v>549</v>
      </c>
      <c r="C336" s="32" t="s">
        <v>556</v>
      </c>
      <c r="D336" s="59" t="n">
        <v>452</v>
      </c>
      <c r="E336" s="59"/>
      <c r="F336" s="68" t="str">
        <f aca="false">IF(E336="","",D336-E336)</f>
        <v/>
      </c>
      <c r="G336" s="59" t="n">
        <v>433</v>
      </c>
      <c r="H336" s="59"/>
      <c r="I336" s="68" t="str">
        <f aca="false">IF(H336="","",G336-H336)</f>
        <v/>
      </c>
      <c r="J336" s="40" t="n">
        <f aca="false">IF(OR(D336="",D336+G336=0),"",D336/(D336+G336))</f>
        <v>0.510734463276836</v>
      </c>
      <c r="K336" s="40" t="str">
        <f aca="false">IF(E336="","",E336/(E336+H336))</f>
        <v/>
      </c>
      <c r="L336" s="69" t="str">
        <f aca="false">IF(OR(K336="",J336=""),"",(J336-K336)*100)</f>
        <v/>
      </c>
      <c r="M336" s="36" t="n">
        <v>1.85843057324553</v>
      </c>
      <c r="N336" s="36" t="n">
        <v>1.05317139657435</v>
      </c>
      <c r="O336" s="36" t="n">
        <f aca="false">SQRT(M336^2+N336^2)</f>
        <v>2.13610256919842</v>
      </c>
      <c r="P336" s="40" t="n">
        <f aca="false">IF(J336="","",MAX(0,J336-1.96*O336/100))</f>
        <v>0.468866852920547</v>
      </c>
      <c r="Q336" s="40" t="n">
        <f aca="false">IF(J336="","",MIN(1,J336+1.96*O336/100))</f>
        <v>0.552602073633125</v>
      </c>
      <c r="R336" s="32" t="str">
        <f aca="false">IF(L336="","",IF(ABS(L336)&lt;=O336,"Yes","No"))</f>
        <v/>
      </c>
      <c r="S336" s="32" t="str">
        <f aca="false">IF(L336="","",IF(ABS(L336)&lt;=1.96*O336,"Yes","No"))</f>
        <v/>
      </c>
      <c r="T336" s="59" t="n">
        <f aca="false">IF(D336="","",ROUND(SQRT(((D336+G336)*O336/100)^2+(J336*(D336+G336)*0.07132)^2),0))</f>
        <v>37</v>
      </c>
      <c r="U336" s="32" t="s">
        <v>803</v>
      </c>
    </row>
    <row r="337" customFormat="false" ht="15" hidden="false" customHeight="false" outlineLevel="0" collapsed="false">
      <c r="A337" s="32" t="s">
        <v>418</v>
      </c>
      <c r="B337" s="32" t="s">
        <v>549</v>
      </c>
      <c r="C337" s="32" t="s">
        <v>557</v>
      </c>
      <c r="D337" s="59" t="n">
        <v>500</v>
      </c>
      <c r="E337" s="59"/>
      <c r="F337" s="68" t="str">
        <f aca="false">IF(E337="","",D337-E337)</f>
        <v/>
      </c>
      <c r="G337" s="59" t="n">
        <v>455</v>
      </c>
      <c r="H337" s="59"/>
      <c r="I337" s="68" t="str">
        <f aca="false">IF(H337="","",G337-H337)</f>
        <v/>
      </c>
      <c r="J337" s="40" t="n">
        <f aca="false">IF(OR(D337="",D337+G337=0),"",D337/(D337+G337))</f>
        <v>0.523560209424084</v>
      </c>
      <c r="K337" s="40" t="str">
        <f aca="false">IF(E337="","",E337/(E337+H337))</f>
        <v/>
      </c>
      <c r="L337" s="69" t="str">
        <f aca="false">IF(OR(K337="",J337=""),"",(J337-K337)*100)</f>
        <v/>
      </c>
      <c r="M337" s="36" t="n">
        <v>1.85843057324553</v>
      </c>
      <c r="N337" s="36" t="n">
        <v>1.05317139657435</v>
      </c>
      <c r="O337" s="36" t="n">
        <f aca="false">SQRT(M337^2+N337^2)</f>
        <v>2.13610256919842</v>
      </c>
      <c r="P337" s="40" t="n">
        <f aca="false">IF(J337="","",MAX(0,J337-1.96*O337/100))</f>
        <v>0.481692599067795</v>
      </c>
      <c r="Q337" s="40" t="n">
        <f aca="false">IF(J337="","",MIN(1,J337+1.96*O337/100))</f>
        <v>0.565427819780373</v>
      </c>
      <c r="R337" s="32" t="str">
        <f aca="false">IF(L337="","",IF(ABS(L337)&lt;=O337,"Yes","No"))</f>
        <v/>
      </c>
      <c r="S337" s="32" t="str">
        <f aca="false">IF(L337="","",IF(ABS(L337)&lt;=1.96*O337,"Yes","No"))</f>
        <v/>
      </c>
      <c r="T337" s="59" t="n">
        <f aca="false">IF(D337="","",ROUND(SQRT(((D337+G337)*O337/100)^2+(J337*(D337+G337)*0.07132)^2),0))</f>
        <v>41</v>
      </c>
      <c r="U337" s="32" t="s">
        <v>803</v>
      </c>
    </row>
    <row r="338" customFormat="false" ht="15" hidden="false" customHeight="false" outlineLevel="0" collapsed="false">
      <c r="A338" s="32" t="s">
        <v>418</v>
      </c>
      <c r="B338" s="32" t="s">
        <v>549</v>
      </c>
      <c r="C338" s="32" t="s">
        <v>558</v>
      </c>
      <c r="D338" s="59" t="n">
        <v>243</v>
      </c>
      <c r="E338" s="59"/>
      <c r="F338" s="68" t="str">
        <f aca="false">IF(E338="","",D338-E338)</f>
        <v/>
      </c>
      <c r="G338" s="59" t="n">
        <v>239</v>
      </c>
      <c r="H338" s="59"/>
      <c r="I338" s="68" t="str">
        <f aca="false">IF(H338="","",G338-H338)</f>
        <v/>
      </c>
      <c r="J338" s="40" t="n">
        <f aca="false">IF(OR(D338="",D338+G338=0),"",D338/(D338+G338))</f>
        <v>0.504149377593361</v>
      </c>
      <c r="K338" s="40" t="str">
        <f aca="false">IF(E338="","",E338/(E338+H338))</f>
        <v/>
      </c>
      <c r="L338" s="69" t="str">
        <f aca="false">IF(OR(K338="",J338=""),"",(J338-K338)*100)</f>
        <v/>
      </c>
      <c r="M338" s="36" t="n">
        <v>3.43103056950867</v>
      </c>
      <c r="N338" s="36" t="n">
        <v>1.05317139657435</v>
      </c>
      <c r="O338" s="36" t="n">
        <f aca="false">SQRT(M338^2+N338^2)</f>
        <v>3.58903061556534</v>
      </c>
      <c r="P338" s="40" t="n">
        <f aca="false">IF(J338="","",MAX(0,J338-1.96*O338/100))</f>
        <v>0.43380437752828</v>
      </c>
      <c r="Q338" s="40" t="n">
        <f aca="false">IF(J338="","",MIN(1,J338+1.96*O338/100))</f>
        <v>0.574494377658442</v>
      </c>
      <c r="R338" s="32" t="str">
        <f aca="false">IF(L338="","",IF(ABS(L338)&lt;=O338,"Yes","No"))</f>
        <v/>
      </c>
      <c r="S338" s="32" t="str">
        <f aca="false">IF(L338="","",IF(ABS(L338)&lt;=1.96*O338,"Yes","No"))</f>
        <v/>
      </c>
      <c r="T338" s="59" t="n">
        <f aca="false">IF(D338="","",ROUND(SQRT(((D338+G338)*O338/100)^2+(J338*(D338+G338)*0.13015)^2),0))</f>
        <v>36</v>
      </c>
      <c r="U338" s="32" t="s">
        <v>803</v>
      </c>
    </row>
    <row r="339" customFormat="false" ht="15" hidden="false" customHeight="false" outlineLevel="0" collapsed="false">
      <c r="A339" s="32" t="s">
        <v>418</v>
      </c>
      <c r="B339" s="32" t="s">
        <v>559</v>
      </c>
      <c r="C339" s="32" t="s">
        <v>560</v>
      </c>
      <c r="D339" s="59" t="n">
        <v>90</v>
      </c>
      <c r="E339" s="59" t="n">
        <v>71</v>
      </c>
      <c r="F339" s="68" t="n">
        <f aca="false">IF(E339="","",D339-E339)</f>
        <v>19</v>
      </c>
      <c r="G339" s="59" t="n">
        <v>100</v>
      </c>
      <c r="H339" s="59" t="n">
        <v>87</v>
      </c>
      <c r="I339" s="68" t="n">
        <f aca="false">IF(H339="","",G339-H339)</f>
        <v>13</v>
      </c>
      <c r="J339" s="40" t="n">
        <f aca="false">IF(OR(D339="",D339+G339=0),"",D339/(D339+G339))</f>
        <v>0.473684210526316</v>
      </c>
      <c r="K339" s="40" t="n">
        <f aca="false">IF(E339="","",E339/(E339+H339))</f>
        <v>0.449367088607595</v>
      </c>
      <c r="L339" s="69" t="n">
        <f aca="false">IF(OR(K339="",J339=""),"",(J339-K339)*100)</f>
        <v>2.43171219187208</v>
      </c>
      <c r="M339" s="36" t="n">
        <v>3.43103056950867</v>
      </c>
      <c r="N339" s="36" t="n">
        <v>1.05317139657435</v>
      </c>
      <c r="O339" s="36" t="n">
        <f aca="false">SQRT(M339^2+N339^2)</f>
        <v>3.58903061556534</v>
      </c>
      <c r="P339" s="40" t="n">
        <f aca="false">IF(J339="","",MAX(0,J339-1.96*O339/100))</f>
        <v>0.403339210461235</v>
      </c>
      <c r="Q339" s="40" t="n">
        <f aca="false">IF(J339="","",MIN(1,J339+1.96*O339/100))</f>
        <v>0.544029210591397</v>
      </c>
      <c r="R339" s="32" t="str">
        <f aca="false">IF(L339="","",IF(ABS(L339)&lt;=O339,"Yes","No"))</f>
        <v>Yes</v>
      </c>
      <c r="S339" s="32" t="str">
        <f aca="false">IF(L339="","",IF(ABS(L339)&lt;=1.96*O339,"Yes","No"))</f>
        <v>Yes</v>
      </c>
      <c r="T339" s="59" t="n">
        <f aca="false">IF(D339="","",ROUND(SQRT(((D339+G339)*O339/100)^2+(J339*(D339+G339)*0.13015)^2),0))</f>
        <v>14</v>
      </c>
      <c r="U339" s="32"/>
    </row>
    <row r="340" customFormat="false" ht="15" hidden="false" customHeight="false" outlineLevel="0" collapsed="false">
      <c r="A340" s="32" t="s">
        <v>418</v>
      </c>
      <c r="B340" s="32" t="s">
        <v>559</v>
      </c>
      <c r="C340" s="32" t="s">
        <v>561</v>
      </c>
      <c r="D340" s="59" t="n">
        <v>195</v>
      </c>
      <c r="E340" s="59" t="n">
        <v>169</v>
      </c>
      <c r="F340" s="68" t="n">
        <f aca="false">IF(E340="","",D340-E340)</f>
        <v>26</v>
      </c>
      <c r="G340" s="59" t="n">
        <v>343</v>
      </c>
      <c r="H340" s="59" t="n">
        <v>336</v>
      </c>
      <c r="I340" s="68" t="n">
        <f aca="false">IF(H340="","",G340-H340)</f>
        <v>7</v>
      </c>
      <c r="J340" s="40" t="n">
        <f aca="false">IF(OR(D340="",D340+G340=0),"",D340/(D340+G340))</f>
        <v>0.362453531598513</v>
      </c>
      <c r="K340" s="40" t="n">
        <f aca="false">IF(E340="","",E340/(E340+H340))</f>
        <v>0.334653465346535</v>
      </c>
      <c r="L340" s="69" t="n">
        <f aca="false">IF(OR(K340="",J340=""),"",(J340-K340)*100)</f>
        <v>2.78000662519783</v>
      </c>
      <c r="M340" s="36" t="n">
        <v>2.23025841536431</v>
      </c>
      <c r="N340" s="36" t="n">
        <v>1.05317139657435</v>
      </c>
      <c r="O340" s="36" t="n">
        <f aca="false">SQRT(M340^2+N340^2)</f>
        <v>2.4664189810058</v>
      </c>
      <c r="P340" s="40" t="n">
        <f aca="false">IF(J340="","",MAX(0,J340-1.96*O340/100))</f>
        <v>0.314111719570799</v>
      </c>
      <c r="Q340" s="40" t="n">
        <f aca="false">IF(J340="","",MIN(1,J340+1.96*O340/100))</f>
        <v>0.410795343626227</v>
      </c>
      <c r="R340" s="32" t="str">
        <f aca="false">IF(L340="","",IF(ABS(L340)&lt;=O340,"Yes","No"))</f>
        <v>No</v>
      </c>
      <c r="S340" s="32" t="str">
        <f aca="false">IF(L340="","",IF(ABS(L340)&lt;=1.96*O340,"Yes","No"))</f>
        <v>Yes</v>
      </c>
      <c r="T340" s="59" t="n">
        <f aca="false">IF(D340="","",ROUND(SQRT(((D340+G340)*O340/100)^2+(J340*(D340+G340)*0.08382)^2),0))</f>
        <v>21</v>
      </c>
      <c r="U340" s="32"/>
    </row>
    <row r="341" customFormat="false" ht="15" hidden="false" customHeight="false" outlineLevel="0" collapsed="false">
      <c r="A341" s="32" t="s">
        <v>418</v>
      </c>
      <c r="B341" s="32" t="s">
        <v>559</v>
      </c>
      <c r="C341" s="32" t="s">
        <v>562</v>
      </c>
      <c r="D341" s="59" t="n">
        <v>152</v>
      </c>
      <c r="E341" s="59" t="n">
        <v>154</v>
      </c>
      <c r="F341" s="68" t="n">
        <f aca="false">IF(E341="","",D341-E341)</f>
        <v>-2</v>
      </c>
      <c r="G341" s="59" t="n">
        <v>184</v>
      </c>
      <c r="H341" s="59" t="n">
        <v>168</v>
      </c>
      <c r="I341" s="68" t="n">
        <f aca="false">IF(H341="","",G341-H341)</f>
        <v>16</v>
      </c>
      <c r="J341" s="40" t="n">
        <f aca="false">IF(OR(D341="",D341+G341=0),"",D341/(D341+G341))</f>
        <v>0.452380952380952</v>
      </c>
      <c r="K341" s="40" t="n">
        <f aca="false">IF(E341="","",E341/(E341+H341))</f>
        <v>0.478260869565217</v>
      </c>
      <c r="L341" s="69" t="n">
        <f aca="false">IF(OR(K341="",J341=""),"",(J341-K341)*100)</f>
        <v>-2.5879917184265</v>
      </c>
      <c r="M341" s="36" t="n">
        <v>3.43103056950867</v>
      </c>
      <c r="N341" s="36" t="n">
        <v>1.05317139657435</v>
      </c>
      <c r="O341" s="36" t="n">
        <f aca="false">SQRT(M341^2+N341^2)</f>
        <v>3.58903061556534</v>
      </c>
      <c r="P341" s="40" t="n">
        <f aca="false">IF(J341="","",MAX(0,J341-1.96*O341/100))</f>
        <v>0.382035952315872</v>
      </c>
      <c r="Q341" s="40" t="n">
        <f aca="false">IF(J341="","",MIN(1,J341+1.96*O341/100))</f>
        <v>0.522725952446033</v>
      </c>
      <c r="R341" s="32" t="str">
        <f aca="false">IF(L341="","",IF(ABS(L341)&lt;=O341,"Yes","No"))</f>
        <v>Yes</v>
      </c>
      <c r="S341" s="32" t="str">
        <f aca="false">IF(L341="","",IF(ABS(L341)&lt;=1.96*O341,"Yes","No"))</f>
        <v>Yes</v>
      </c>
      <c r="T341" s="59" t="n">
        <f aca="false">IF(D341="","",ROUND(SQRT(((D341+G341)*O341/100)^2+(J341*(D341+G341)*0.13015)^2),0))</f>
        <v>23</v>
      </c>
      <c r="U341" s="32"/>
    </row>
    <row r="342" customFormat="false" ht="15" hidden="false" customHeight="false" outlineLevel="0" collapsed="false">
      <c r="A342" s="32" t="s">
        <v>418</v>
      </c>
      <c r="B342" s="32" t="s">
        <v>559</v>
      </c>
      <c r="C342" s="32" t="s">
        <v>563</v>
      </c>
      <c r="D342" s="59" t="n">
        <v>93</v>
      </c>
      <c r="E342" s="59" t="n">
        <v>90</v>
      </c>
      <c r="F342" s="68" t="n">
        <f aca="false">IF(E342="","",D342-E342)</f>
        <v>3</v>
      </c>
      <c r="G342" s="59" t="n">
        <v>93</v>
      </c>
      <c r="H342" s="59" t="n">
        <v>94</v>
      </c>
      <c r="I342" s="68" t="n">
        <f aca="false">IF(H342="","",G342-H342)</f>
        <v>-1</v>
      </c>
      <c r="J342" s="40" t="n">
        <f aca="false">IF(OR(D342="",D342+G342=0),"",D342/(D342+G342))</f>
        <v>0.5</v>
      </c>
      <c r="K342" s="40" t="n">
        <f aca="false">IF(E342="","",E342/(E342+H342))</f>
        <v>0.489130434782609</v>
      </c>
      <c r="L342" s="69" t="n">
        <f aca="false">IF(OR(K342="",J342=""),"",(J342-K342)*100)</f>
        <v>1.08695652173913</v>
      </c>
      <c r="M342" s="36" t="n">
        <v>3.43103056950867</v>
      </c>
      <c r="N342" s="36" t="n">
        <v>1.05317139657435</v>
      </c>
      <c r="O342" s="36" t="n">
        <f aca="false">SQRT(M342^2+N342^2)</f>
        <v>3.58903061556534</v>
      </c>
      <c r="P342" s="40" t="n">
        <f aca="false">IF(J342="","",MAX(0,J342-1.96*O342/100))</f>
        <v>0.429654999934919</v>
      </c>
      <c r="Q342" s="40" t="n">
        <f aca="false">IF(J342="","",MIN(1,J342+1.96*O342/100))</f>
        <v>0.570345000065081</v>
      </c>
      <c r="R342" s="32" t="str">
        <f aca="false">IF(L342="","",IF(ABS(L342)&lt;=O342,"Yes","No"))</f>
        <v>Yes</v>
      </c>
      <c r="S342" s="32" t="str">
        <f aca="false">IF(L342="","",IF(ABS(L342)&lt;=1.96*O342,"Yes","No"))</f>
        <v>Yes</v>
      </c>
      <c r="T342" s="59" t="n">
        <f aca="false">IF(D342="","",ROUND(SQRT(((D342+G342)*O342/100)^2+(J342*(D342+G342)*0.13015)^2),0))</f>
        <v>14</v>
      </c>
      <c r="U342" s="32"/>
    </row>
    <row r="343" customFormat="false" ht="15" hidden="false" customHeight="false" outlineLevel="0" collapsed="false">
      <c r="A343" s="32" t="s">
        <v>418</v>
      </c>
      <c r="B343" s="32" t="s">
        <v>564</v>
      </c>
      <c r="C343" s="32" t="s">
        <v>565</v>
      </c>
      <c r="D343" s="59" t="n">
        <v>358</v>
      </c>
      <c r="E343" s="59" t="n">
        <v>324</v>
      </c>
      <c r="F343" s="68" t="n">
        <f aca="false">IF(E343="","",D343-E343)</f>
        <v>34</v>
      </c>
      <c r="G343" s="59" t="n">
        <v>490</v>
      </c>
      <c r="H343" s="59" t="n">
        <v>461</v>
      </c>
      <c r="I343" s="68" t="n">
        <f aca="false">IF(H343="","",G343-H343)</f>
        <v>29</v>
      </c>
      <c r="J343" s="40" t="n">
        <f aca="false">IF(OR(D343="",D343+G343=0),"",D343/(D343+G343))</f>
        <v>0.422169811320755</v>
      </c>
      <c r="K343" s="40" t="n">
        <f aca="false">IF(E343="","",E343/(E343+H343))</f>
        <v>0.412738853503185</v>
      </c>
      <c r="L343" s="69" t="n">
        <f aca="false">IF(OR(K343="",J343=""),"",(J343-K343)*100)</f>
        <v>0.943095781756997</v>
      </c>
      <c r="M343" s="36" t="n">
        <v>1.85843057324553</v>
      </c>
      <c r="N343" s="36" t="n">
        <v>1.05317139657435</v>
      </c>
      <c r="O343" s="36" t="n">
        <f aca="false">SQRT(M343^2+N343^2)</f>
        <v>2.13610256919842</v>
      </c>
      <c r="P343" s="40" t="n">
        <f aca="false">IF(J343="","",MAX(0,J343-1.96*O343/100))</f>
        <v>0.380302200964466</v>
      </c>
      <c r="Q343" s="40" t="n">
        <f aca="false">IF(J343="","",MIN(1,J343+1.96*O343/100))</f>
        <v>0.464037421677044</v>
      </c>
      <c r="R343" s="32" t="str">
        <f aca="false">IF(L343="","",IF(ABS(L343)&lt;=O343,"Yes","No"))</f>
        <v>Yes</v>
      </c>
      <c r="S343" s="32" t="str">
        <f aca="false">IF(L343="","",IF(ABS(L343)&lt;=1.96*O343,"Yes","No"))</f>
        <v>Yes</v>
      </c>
      <c r="T343" s="59" t="n">
        <f aca="false">IF(D343="","",ROUND(SQRT(((D343+G343)*O343/100)^2+(J343*(D343+G343)*0.07132)^2),0))</f>
        <v>31</v>
      </c>
      <c r="U343" s="32"/>
    </row>
    <row r="344" customFormat="false" ht="15" hidden="false" customHeight="false" outlineLevel="0" collapsed="false">
      <c r="A344" s="32" t="s">
        <v>418</v>
      </c>
      <c r="B344" s="32" t="s">
        <v>564</v>
      </c>
      <c r="C344" s="32" t="s">
        <v>566</v>
      </c>
      <c r="D344" s="59" t="n">
        <v>272</v>
      </c>
      <c r="E344" s="59" t="n">
        <v>276</v>
      </c>
      <c r="F344" s="68" t="n">
        <f aca="false">IF(E344="","",D344-E344)</f>
        <v>-4</v>
      </c>
      <c r="G344" s="59" t="n">
        <v>400</v>
      </c>
      <c r="H344" s="59" t="n">
        <v>361</v>
      </c>
      <c r="I344" s="68" t="n">
        <f aca="false">IF(H344="","",G344-H344)</f>
        <v>39</v>
      </c>
      <c r="J344" s="40" t="n">
        <f aca="false">IF(OR(D344="",D344+G344=0),"",D344/(D344+G344))</f>
        <v>0.404761904761905</v>
      </c>
      <c r="K344" s="40" t="n">
        <f aca="false">IF(E344="","",E344/(E344+H344))</f>
        <v>0.433281004709576</v>
      </c>
      <c r="L344" s="69" t="n">
        <f aca="false">IF(OR(K344="",J344=""),"",(J344-K344)*100)</f>
        <v>-2.85190999476714</v>
      </c>
      <c r="M344" s="36" t="n">
        <v>2.23025841536431</v>
      </c>
      <c r="N344" s="36" t="n">
        <v>1.05317139657435</v>
      </c>
      <c r="O344" s="36" t="n">
        <f aca="false">SQRT(M344^2+N344^2)</f>
        <v>2.4664189810058</v>
      </c>
      <c r="P344" s="40" t="n">
        <f aca="false">IF(J344="","",MAX(0,J344-1.96*O344/100))</f>
        <v>0.356420092734191</v>
      </c>
      <c r="Q344" s="40" t="n">
        <f aca="false">IF(J344="","",MIN(1,J344+1.96*O344/100))</f>
        <v>0.453103716789618</v>
      </c>
      <c r="R344" s="32" t="str">
        <f aca="false">IF(L344="","",IF(ABS(L344)&lt;=O344,"Yes","No"))</f>
        <v>No</v>
      </c>
      <c r="S344" s="32" t="str">
        <f aca="false">IF(L344="","",IF(ABS(L344)&lt;=1.96*O344,"Yes","No"))</f>
        <v>Yes</v>
      </c>
      <c r="T344" s="59" t="n">
        <f aca="false">IF(D344="","",ROUND(SQRT(((D344+G344)*O344/100)^2+(J344*(D344+G344)*0.08382)^2),0))</f>
        <v>28</v>
      </c>
      <c r="U344" s="32"/>
    </row>
    <row r="345" customFormat="false" ht="15" hidden="false" customHeight="false" outlineLevel="0" collapsed="false">
      <c r="A345" s="32" t="s">
        <v>418</v>
      </c>
      <c r="B345" s="32" t="s">
        <v>564</v>
      </c>
      <c r="C345" s="32" t="s">
        <v>567</v>
      </c>
      <c r="D345" s="59" t="n">
        <v>234</v>
      </c>
      <c r="E345" s="59" t="n">
        <v>188</v>
      </c>
      <c r="F345" s="68" t="n">
        <f aca="false">IF(E345="","",D345-E345)</f>
        <v>46</v>
      </c>
      <c r="G345" s="59" t="n">
        <v>419</v>
      </c>
      <c r="H345" s="59" t="n">
        <v>354</v>
      </c>
      <c r="I345" s="68" t="n">
        <f aca="false">IF(H345="","",G345-H345)</f>
        <v>65</v>
      </c>
      <c r="J345" s="40" t="n">
        <f aca="false">IF(OR(D345="",D345+G345=0),"",D345/(D345+G345))</f>
        <v>0.358346094946401</v>
      </c>
      <c r="K345" s="40" t="n">
        <f aca="false">IF(E345="","",E345/(E345+H345))</f>
        <v>0.346863468634686</v>
      </c>
      <c r="L345" s="69" t="n">
        <f aca="false">IF(OR(K345="",J345=""),"",(J345-K345)*100)</f>
        <v>1.14826263117149</v>
      </c>
      <c r="M345" s="36" t="n">
        <v>2.23025841536431</v>
      </c>
      <c r="N345" s="36" t="n">
        <v>1.05317139657435</v>
      </c>
      <c r="O345" s="36" t="n">
        <f aca="false">SQRT(M345^2+N345^2)</f>
        <v>2.4664189810058</v>
      </c>
      <c r="P345" s="40" t="n">
        <f aca="false">IF(J345="","",MAX(0,J345-1.96*O345/100))</f>
        <v>0.310004282918688</v>
      </c>
      <c r="Q345" s="40" t="n">
        <f aca="false">IF(J345="","",MIN(1,J345+1.96*O345/100))</f>
        <v>0.406687906974115</v>
      </c>
      <c r="R345" s="32" t="str">
        <f aca="false">IF(L345="","",IF(ABS(L345)&lt;=O345,"Yes","No"))</f>
        <v>Yes</v>
      </c>
      <c r="S345" s="32" t="str">
        <f aca="false">IF(L345="","",IF(ABS(L345)&lt;=1.96*O345,"Yes","No"))</f>
        <v>Yes</v>
      </c>
      <c r="T345" s="59" t="n">
        <f aca="false">IF(D345="","",ROUND(SQRT(((D345+G345)*O345/100)^2+(J345*(D345+G345)*0.08382)^2),0))</f>
        <v>25</v>
      </c>
      <c r="U345" s="32"/>
    </row>
    <row r="346" customFormat="false" ht="15" hidden="false" customHeight="false" outlineLevel="0" collapsed="false">
      <c r="A346" s="32" t="s">
        <v>418</v>
      </c>
      <c r="B346" s="32" t="s">
        <v>564</v>
      </c>
      <c r="C346" s="32" t="s">
        <v>568</v>
      </c>
      <c r="D346" s="59" t="n">
        <v>275</v>
      </c>
      <c r="E346" s="59" t="n">
        <v>228</v>
      </c>
      <c r="F346" s="68" t="n">
        <f aca="false">IF(E346="","",D346-E346)</f>
        <v>47</v>
      </c>
      <c r="G346" s="59" t="n">
        <v>400</v>
      </c>
      <c r="H346" s="59" t="n">
        <v>355</v>
      </c>
      <c r="I346" s="68" t="n">
        <f aca="false">IF(H346="","",G346-H346)</f>
        <v>45</v>
      </c>
      <c r="J346" s="40" t="n">
        <f aca="false">IF(OR(D346="",D346+G346=0),"",D346/(D346+G346))</f>
        <v>0.407407407407407</v>
      </c>
      <c r="K346" s="40" t="n">
        <f aca="false">IF(E346="","",E346/(E346+H346))</f>
        <v>0.391080617495712</v>
      </c>
      <c r="L346" s="69" t="n">
        <f aca="false">IF(OR(K346="",J346=""),"",(J346-K346)*100)</f>
        <v>1.63267899116956</v>
      </c>
      <c r="M346" s="36" t="n">
        <v>2.23025841536431</v>
      </c>
      <c r="N346" s="36" t="n">
        <v>1.05317139657435</v>
      </c>
      <c r="O346" s="36" t="n">
        <f aca="false">SQRT(M346^2+N346^2)</f>
        <v>2.4664189810058</v>
      </c>
      <c r="P346" s="40" t="n">
        <f aca="false">IF(J346="","",MAX(0,J346-1.96*O346/100))</f>
        <v>0.359065595379694</v>
      </c>
      <c r="Q346" s="40" t="n">
        <f aca="false">IF(J346="","",MIN(1,J346+1.96*O346/100))</f>
        <v>0.455749219435121</v>
      </c>
      <c r="R346" s="32" t="str">
        <f aca="false">IF(L346="","",IF(ABS(L346)&lt;=O346,"Yes","No"))</f>
        <v>Yes</v>
      </c>
      <c r="S346" s="32" t="str">
        <f aca="false">IF(L346="","",IF(ABS(L346)&lt;=1.96*O346,"Yes","No"))</f>
        <v>Yes</v>
      </c>
      <c r="T346" s="59" t="n">
        <f aca="false">IF(D346="","",ROUND(SQRT(((D346+G346)*O346/100)^2+(J346*(D346+G346)*0.08382)^2),0))</f>
        <v>28</v>
      </c>
      <c r="U346" s="32"/>
    </row>
    <row r="347" customFormat="false" ht="15" hidden="false" customHeight="false" outlineLevel="0" collapsed="false">
      <c r="A347" s="32" t="s">
        <v>418</v>
      </c>
      <c r="B347" s="32" t="s">
        <v>569</v>
      </c>
      <c r="C347" s="32" t="s">
        <v>570</v>
      </c>
      <c r="D347" s="59" t="n">
        <v>71</v>
      </c>
      <c r="E347" s="59" t="n">
        <v>62</v>
      </c>
      <c r="F347" s="68" t="n">
        <f aca="false">IF(E347="","",D347-E347)</f>
        <v>9</v>
      </c>
      <c r="G347" s="59" t="n">
        <v>110</v>
      </c>
      <c r="H347" s="59" t="n">
        <v>104</v>
      </c>
      <c r="I347" s="68" t="n">
        <f aca="false">IF(H347="","",G347-H347)</f>
        <v>6</v>
      </c>
      <c r="J347" s="40" t="n">
        <f aca="false">IF(OR(D347="",D347+G347=0),"",D347/(D347+G347))</f>
        <v>0.392265193370166</v>
      </c>
      <c r="K347" s="40" t="n">
        <f aca="false">IF(E347="","",E347/(E347+H347))</f>
        <v>0.373493975903614</v>
      </c>
      <c r="L347" s="69" t="n">
        <f aca="false">IF(OR(K347="",J347=""),"",(J347-K347)*100)</f>
        <v>1.87712174665513</v>
      </c>
      <c r="M347" s="36" t="n">
        <v>3.43103056950867</v>
      </c>
      <c r="N347" s="36" t="n">
        <v>1.05317139657435</v>
      </c>
      <c r="O347" s="36" t="n">
        <f aca="false">SQRT(M347^2+N347^2)</f>
        <v>3.58903061556534</v>
      </c>
      <c r="P347" s="40" t="n">
        <f aca="false">IF(J347="","",MAX(0,J347-1.96*O347/100))</f>
        <v>0.321920193305085</v>
      </c>
      <c r="Q347" s="40" t="n">
        <f aca="false">IF(J347="","",MIN(1,J347+1.96*O347/100))</f>
        <v>0.462610193435246</v>
      </c>
      <c r="R347" s="32" t="str">
        <f aca="false">IF(L347="","",IF(ABS(L347)&lt;=O347,"Yes","No"))</f>
        <v>Yes</v>
      </c>
      <c r="S347" s="32" t="str">
        <f aca="false">IF(L347="","",IF(ABS(L347)&lt;=1.96*O347,"Yes","No"))</f>
        <v>Yes</v>
      </c>
      <c r="T347" s="59" t="n">
        <f aca="false">IF(D347="","",ROUND(SQRT(((D347+G347)*O347/100)^2+(J347*(D347+G347)*0.13015)^2),0))</f>
        <v>11</v>
      </c>
      <c r="U347" s="32"/>
    </row>
    <row r="348" customFormat="false" ht="15" hidden="false" customHeight="false" outlineLevel="0" collapsed="false">
      <c r="A348" s="32" t="s">
        <v>418</v>
      </c>
      <c r="B348" s="32" t="s">
        <v>571</v>
      </c>
      <c r="C348" s="32" t="s">
        <v>572</v>
      </c>
      <c r="D348" s="59" t="n">
        <v>279</v>
      </c>
      <c r="E348" s="59" t="n">
        <v>243</v>
      </c>
      <c r="F348" s="68" t="n">
        <f aca="false">IF(E348="","",D348-E348)</f>
        <v>36</v>
      </c>
      <c r="G348" s="59" t="n">
        <v>317</v>
      </c>
      <c r="H348" s="59" t="n">
        <v>335</v>
      </c>
      <c r="I348" s="68" t="n">
        <f aca="false">IF(H348="","",G348-H348)</f>
        <v>-18</v>
      </c>
      <c r="J348" s="40" t="n">
        <f aca="false">IF(OR(D348="",D348+G348=0),"",D348/(D348+G348))</f>
        <v>0.468120805369128</v>
      </c>
      <c r="K348" s="40" t="n">
        <f aca="false">IF(E348="","",E348/(E348+H348))</f>
        <v>0.420415224913495</v>
      </c>
      <c r="L348" s="69" t="n">
        <f aca="false">IF(OR(K348="",J348=""),"",(J348-K348)*100)</f>
        <v>4.77055804556327</v>
      </c>
      <c r="M348" s="36" t="n">
        <v>2.23025841536431</v>
      </c>
      <c r="N348" s="36" t="n">
        <v>1.05317139657435</v>
      </c>
      <c r="O348" s="36" t="n">
        <f aca="false">SQRT(M348^2+N348^2)</f>
        <v>2.4664189810058</v>
      </c>
      <c r="P348" s="40" t="n">
        <f aca="false">IF(J348="","",MAX(0,J348-1.96*O348/100))</f>
        <v>0.419778993341414</v>
      </c>
      <c r="Q348" s="40" t="n">
        <f aca="false">IF(J348="","",MIN(1,J348+1.96*O348/100))</f>
        <v>0.516462617396841</v>
      </c>
      <c r="R348" s="32" t="str">
        <f aca="false">IF(L348="","",IF(ABS(L348)&lt;=O348,"Yes","No"))</f>
        <v>No</v>
      </c>
      <c r="S348" s="32" t="str">
        <f aca="false">IF(L348="","",IF(ABS(L348)&lt;=1.96*O348,"Yes","No"))</f>
        <v>Yes</v>
      </c>
      <c r="T348" s="59" t="n">
        <f aca="false">IF(D348="","",ROUND(SQRT(((D348+G348)*O348/100)^2+(J348*(D348+G348)*0.08382)^2),0))</f>
        <v>28</v>
      </c>
      <c r="U348" s="32"/>
    </row>
    <row r="349" customFormat="false" ht="15" hidden="false" customHeight="false" outlineLevel="0" collapsed="false">
      <c r="A349" s="32" t="s">
        <v>418</v>
      </c>
      <c r="B349" s="32" t="s">
        <v>573</v>
      </c>
      <c r="C349" s="32" t="s">
        <v>574</v>
      </c>
      <c r="D349" s="59" t="n">
        <v>173</v>
      </c>
      <c r="E349" s="59" t="n">
        <v>142</v>
      </c>
      <c r="F349" s="68" t="n">
        <f aca="false">IF(E349="","",D349-E349)</f>
        <v>31</v>
      </c>
      <c r="G349" s="59" t="n">
        <v>190</v>
      </c>
      <c r="H349" s="59" t="n">
        <v>172</v>
      </c>
      <c r="I349" s="68" t="n">
        <f aca="false">IF(H349="","",G349-H349)</f>
        <v>18</v>
      </c>
      <c r="J349" s="40" t="n">
        <f aca="false">IF(OR(D349="",D349+G349=0),"",D349/(D349+G349))</f>
        <v>0.476584022038568</v>
      </c>
      <c r="K349" s="40" t="n">
        <f aca="false">IF(E349="","",E349/(E349+H349))</f>
        <v>0.452229299363057</v>
      </c>
      <c r="L349" s="69" t="n">
        <f aca="false">IF(OR(K349="",J349=""),"",(J349-K349)*100)</f>
        <v>2.43547226755101</v>
      </c>
      <c r="M349" s="36" t="n">
        <v>3.43103056950867</v>
      </c>
      <c r="N349" s="36" t="n">
        <v>1.05317139657435</v>
      </c>
      <c r="O349" s="36" t="n">
        <f aca="false">SQRT(M349^2+N349^2)</f>
        <v>3.58903061556534</v>
      </c>
      <c r="P349" s="40" t="n">
        <f aca="false">IF(J349="","",MAX(0,J349-1.96*O349/100))</f>
        <v>0.406239021973487</v>
      </c>
      <c r="Q349" s="40" t="n">
        <f aca="false">IF(J349="","",MIN(1,J349+1.96*O349/100))</f>
        <v>0.546929022103648</v>
      </c>
      <c r="R349" s="32" t="str">
        <f aca="false">IF(L349="","",IF(ABS(L349)&lt;=O349,"Yes","No"))</f>
        <v>Yes</v>
      </c>
      <c r="S349" s="32" t="str">
        <f aca="false">IF(L349="","",IF(ABS(L349)&lt;=1.96*O349,"Yes","No"))</f>
        <v>Yes</v>
      </c>
      <c r="T349" s="59" t="n">
        <f aca="false">IF(D349="","",ROUND(SQRT(((D349+G349)*O349/100)^2+(J349*(D349+G349)*0.13015)^2),0))</f>
        <v>26</v>
      </c>
      <c r="U349" s="32"/>
    </row>
    <row r="350" customFormat="false" ht="15" hidden="false" customHeight="false" outlineLevel="0" collapsed="false">
      <c r="A350" s="32" t="s">
        <v>418</v>
      </c>
      <c r="B350" s="32" t="s">
        <v>575</v>
      </c>
      <c r="C350" s="32" t="s">
        <v>576</v>
      </c>
      <c r="D350" s="59" t="n">
        <v>232</v>
      </c>
      <c r="E350" s="59" t="n">
        <v>192</v>
      </c>
      <c r="F350" s="68" t="n">
        <f aca="false">IF(E350="","",D350-E350)</f>
        <v>40</v>
      </c>
      <c r="G350" s="59" t="n">
        <v>246</v>
      </c>
      <c r="H350" s="59" t="n">
        <v>253</v>
      </c>
      <c r="I350" s="68" t="n">
        <f aca="false">IF(H350="","",G350-H350)</f>
        <v>-7</v>
      </c>
      <c r="J350" s="40" t="n">
        <f aca="false">IF(OR(D350="",D350+G350=0),"",D350/(D350+G350))</f>
        <v>0.485355648535565</v>
      </c>
      <c r="K350" s="40" t="n">
        <f aca="false">IF(E350="","",E350/(E350+H350))</f>
        <v>0.431460674157303</v>
      </c>
      <c r="L350" s="69" t="n">
        <f aca="false">IF(OR(K350="",J350=""),"",(J350-K350)*100)</f>
        <v>5.38949743782615</v>
      </c>
      <c r="M350" s="36" t="n">
        <v>3.43103056950867</v>
      </c>
      <c r="N350" s="36" t="n">
        <v>1.05317139657435</v>
      </c>
      <c r="O350" s="36" t="n">
        <f aca="false">SQRT(M350^2+N350^2)</f>
        <v>3.58903061556534</v>
      </c>
      <c r="P350" s="40" t="n">
        <f aca="false">IF(J350="","",MAX(0,J350-1.96*O350/100))</f>
        <v>0.415010648470484</v>
      </c>
      <c r="Q350" s="40" t="n">
        <f aca="false">IF(J350="","",MIN(1,J350+1.96*O350/100))</f>
        <v>0.555700648600646</v>
      </c>
      <c r="R350" s="32" t="str">
        <f aca="false">IF(L350="","",IF(ABS(L350)&lt;=O350,"Yes","No"))</f>
        <v>No</v>
      </c>
      <c r="S350" s="32" t="str">
        <f aca="false">IF(L350="","",IF(ABS(L350)&lt;=1.96*O350,"Yes","No"))</f>
        <v>Yes</v>
      </c>
      <c r="T350" s="59" t="n">
        <f aca="false">IF(D350="","",ROUND(SQRT(((D350+G350)*O350/100)^2+(J350*(D350+G350)*0.13015)^2),0))</f>
        <v>35</v>
      </c>
      <c r="U350" s="32"/>
    </row>
    <row r="351" customFormat="false" ht="15" hidden="false" customHeight="false" outlineLevel="0" collapsed="false">
      <c r="A351" s="32" t="s">
        <v>418</v>
      </c>
      <c r="B351" s="32" t="s">
        <v>577</v>
      </c>
      <c r="C351" s="32" t="s">
        <v>578</v>
      </c>
      <c r="D351" s="59" t="n">
        <v>263</v>
      </c>
      <c r="E351" s="59" t="n">
        <v>229</v>
      </c>
      <c r="F351" s="68" t="n">
        <f aca="false">IF(E351="","",D351-E351)</f>
        <v>34</v>
      </c>
      <c r="G351" s="59" t="n">
        <v>504</v>
      </c>
      <c r="H351" s="59" t="n">
        <v>476</v>
      </c>
      <c r="I351" s="68" t="n">
        <f aca="false">IF(H351="","",G351-H351)</f>
        <v>28</v>
      </c>
      <c r="J351" s="40" t="n">
        <f aca="false">IF(OR(D351="",D351+G351=0),"",D351/(D351+G351))</f>
        <v>0.342894393741851</v>
      </c>
      <c r="K351" s="40" t="n">
        <f aca="false">IF(E351="","",E351/(E351+H351))</f>
        <v>0.324822695035461</v>
      </c>
      <c r="L351" s="69" t="n">
        <f aca="false">IF(OR(K351="",J351=""),"",(J351-K351)*100)</f>
        <v>1.80716987063904</v>
      </c>
      <c r="M351" s="36" t="n">
        <v>2.23025841536431</v>
      </c>
      <c r="N351" s="36" t="n">
        <v>1.05317139657435</v>
      </c>
      <c r="O351" s="36" t="n">
        <f aca="false">SQRT(M351^2+N351^2)</f>
        <v>2.4664189810058</v>
      </c>
      <c r="P351" s="40" t="n">
        <f aca="false">IF(J351="","",MAX(0,J351-1.96*O351/100))</f>
        <v>0.294552581714138</v>
      </c>
      <c r="Q351" s="40" t="n">
        <f aca="false">IF(J351="","",MIN(1,J351+1.96*O351/100))</f>
        <v>0.391236205769565</v>
      </c>
      <c r="R351" s="32" t="str">
        <f aca="false">IF(L351="","",IF(ABS(L351)&lt;=O351,"Yes","No"))</f>
        <v>Yes</v>
      </c>
      <c r="S351" s="32" t="str">
        <f aca="false">IF(L351="","",IF(ABS(L351)&lt;=1.96*O351,"Yes","No"))</f>
        <v>Yes</v>
      </c>
      <c r="T351" s="59" t="n">
        <f aca="false">IF(D351="","",ROUND(SQRT(((D351+G351)*O351/100)^2+(J351*(D351+G351)*0.08382)^2),0))</f>
        <v>29</v>
      </c>
      <c r="U351" s="32"/>
    </row>
    <row r="352" customFormat="false" ht="15" hidden="false" customHeight="false" outlineLevel="0" collapsed="false">
      <c r="A352" s="32" t="s">
        <v>418</v>
      </c>
      <c r="B352" s="32" t="s">
        <v>577</v>
      </c>
      <c r="C352" s="32" t="s">
        <v>579</v>
      </c>
      <c r="D352" s="59" t="n">
        <v>201</v>
      </c>
      <c r="E352" s="59" t="n">
        <v>193</v>
      </c>
      <c r="F352" s="68" t="n">
        <f aca="false">IF(E352="","",D352-E352)</f>
        <v>8</v>
      </c>
      <c r="G352" s="59" t="n">
        <v>364</v>
      </c>
      <c r="H352" s="59" t="n">
        <v>317</v>
      </c>
      <c r="I352" s="68" t="n">
        <f aca="false">IF(H352="","",G352-H352)</f>
        <v>47</v>
      </c>
      <c r="J352" s="40" t="n">
        <f aca="false">IF(OR(D352="",D352+G352=0),"",D352/(D352+G352))</f>
        <v>0.355752212389381</v>
      </c>
      <c r="K352" s="40" t="n">
        <f aca="false">IF(E352="","",E352/(E352+H352))</f>
        <v>0.37843137254902</v>
      </c>
      <c r="L352" s="69" t="n">
        <f aca="false">IF(OR(K352="",J352=""),"",(J352-K352)*100)</f>
        <v>-2.26791601596391</v>
      </c>
      <c r="M352" s="36" t="n">
        <v>2.23025841536431</v>
      </c>
      <c r="N352" s="36" t="n">
        <v>1.05317139657435</v>
      </c>
      <c r="O352" s="36" t="n">
        <f aca="false">SQRT(M352^2+N352^2)</f>
        <v>2.4664189810058</v>
      </c>
      <c r="P352" s="40" t="n">
        <f aca="false">IF(J352="","",MAX(0,J352-1.96*O352/100))</f>
        <v>0.307410400361667</v>
      </c>
      <c r="Q352" s="40" t="n">
        <f aca="false">IF(J352="","",MIN(1,J352+1.96*O352/100))</f>
        <v>0.404094024417094</v>
      </c>
      <c r="R352" s="32" t="str">
        <f aca="false">IF(L352="","",IF(ABS(L352)&lt;=O352,"Yes","No"))</f>
        <v>Yes</v>
      </c>
      <c r="S352" s="32" t="str">
        <f aca="false">IF(L352="","",IF(ABS(L352)&lt;=1.96*O352,"Yes","No"))</f>
        <v>Yes</v>
      </c>
      <c r="T352" s="59" t="n">
        <f aca="false">IF(D352="","",ROUND(SQRT(((D352+G352)*O352/100)^2+(J352*(D352+G352)*0.08382)^2),0))</f>
        <v>22</v>
      </c>
      <c r="U352" s="32"/>
    </row>
    <row r="353" customFormat="false" ht="15" hidden="false" customHeight="false" outlineLevel="0" collapsed="false">
      <c r="A353" s="32" t="s">
        <v>418</v>
      </c>
      <c r="B353" s="32" t="s">
        <v>577</v>
      </c>
      <c r="C353" s="32" t="s">
        <v>580</v>
      </c>
      <c r="D353" s="59" t="n">
        <v>172</v>
      </c>
      <c r="E353" s="59" t="n">
        <v>137</v>
      </c>
      <c r="F353" s="68" t="n">
        <f aca="false">IF(E353="","",D353-E353)</f>
        <v>35</v>
      </c>
      <c r="G353" s="59" t="n">
        <v>302</v>
      </c>
      <c r="H353" s="59" t="n">
        <v>266</v>
      </c>
      <c r="I353" s="68" t="n">
        <f aca="false">IF(H353="","",G353-H353)</f>
        <v>36</v>
      </c>
      <c r="J353" s="40" t="n">
        <f aca="false">IF(OR(D353="",D353+G353=0),"",D353/(D353+G353))</f>
        <v>0.362869198312236</v>
      </c>
      <c r="K353" s="40" t="n">
        <f aca="false">IF(E353="","",E353/(E353+H353))</f>
        <v>0.339950372208437</v>
      </c>
      <c r="L353" s="69" t="n">
        <f aca="false">IF(OR(K353="",J353=""),"",(J353-K353)*100)</f>
        <v>2.29188261037996</v>
      </c>
      <c r="M353" s="36" t="n">
        <v>3.43103056950867</v>
      </c>
      <c r="N353" s="36" t="n">
        <v>1.05317139657435</v>
      </c>
      <c r="O353" s="36" t="n">
        <f aca="false">SQRT(M353^2+N353^2)</f>
        <v>3.58903061556534</v>
      </c>
      <c r="P353" s="40" t="n">
        <f aca="false">IF(J353="","",MAX(0,J353-1.96*O353/100))</f>
        <v>0.292524198247156</v>
      </c>
      <c r="Q353" s="40" t="n">
        <f aca="false">IF(J353="","",MIN(1,J353+1.96*O353/100))</f>
        <v>0.433214198377317</v>
      </c>
      <c r="R353" s="32" t="str">
        <f aca="false">IF(L353="","",IF(ABS(L353)&lt;=O353,"Yes","No"))</f>
        <v>Yes</v>
      </c>
      <c r="S353" s="32" t="str">
        <f aca="false">IF(L353="","",IF(ABS(L353)&lt;=1.96*O353,"Yes","No"))</f>
        <v>Yes</v>
      </c>
      <c r="T353" s="59" t="n">
        <f aca="false">IF(D353="","",ROUND(SQRT(((D353+G353)*O353/100)^2+(J353*(D353+G353)*0.13015)^2),0))</f>
        <v>28</v>
      </c>
      <c r="U353" s="32"/>
    </row>
    <row r="354" customFormat="false" ht="15" hidden="false" customHeight="false" outlineLevel="0" collapsed="false">
      <c r="A354" s="32" t="s">
        <v>418</v>
      </c>
      <c r="B354" s="32" t="s">
        <v>577</v>
      </c>
      <c r="C354" s="32" t="s">
        <v>581</v>
      </c>
      <c r="D354" s="59" t="n">
        <v>154</v>
      </c>
      <c r="E354" s="59" t="n">
        <v>145</v>
      </c>
      <c r="F354" s="68" t="n">
        <f aca="false">IF(E354="","",D354-E354)</f>
        <v>9</v>
      </c>
      <c r="G354" s="59" t="n">
        <v>280</v>
      </c>
      <c r="H354" s="59" t="n">
        <v>270</v>
      </c>
      <c r="I354" s="68" t="n">
        <f aca="false">IF(H354="","",G354-H354)</f>
        <v>10</v>
      </c>
      <c r="J354" s="40" t="n">
        <f aca="false">IF(OR(D354="",D354+G354=0),"",D354/(D354+G354))</f>
        <v>0.354838709677419</v>
      </c>
      <c r="K354" s="40" t="n">
        <f aca="false">IF(E354="","",E354/(E354+H354))</f>
        <v>0.349397590361446</v>
      </c>
      <c r="L354" s="69" t="n">
        <f aca="false">IF(OR(K354="",J354=""),"",(J354-K354)*100)</f>
        <v>0.544111931597358</v>
      </c>
      <c r="M354" s="36" t="n">
        <v>3.43103056950867</v>
      </c>
      <c r="N354" s="36" t="n">
        <v>1.05317139657435</v>
      </c>
      <c r="O354" s="36" t="n">
        <f aca="false">SQRT(M354^2+N354^2)</f>
        <v>3.58903061556534</v>
      </c>
      <c r="P354" s="40" t="n">
        <f aca="false">IF(J354="","",MAX(0,J354-1.96*O354/100))</f>
        <v>0.284493709612339</v>
      </c>
      <c r="Q354" s="40" t="n">
        <f aca="false">IF(J354="","",MIN(1,J354+1.96*O354/100))</f>
        <v>0.4251837097425</v>
      </c>
      <c r="R354" s="32" t="str">
        <f aca="false">IF(L354="","",IF(ABS(L354)&lt;=O354,"Yes","No"))</f>
        <v>Yes</v>
      </c>
      <c r="S354" s="32" t="str">
        <f aca="false">IF(L354="","",IF(ABS(L354)&lt;=1.96*O354,"Yes","No"))</f>
        <v>Yes</v>
      </c>
      <c r="T354" s="59" t="n">
        <f aca="false">IF(D354="","",ROUND(SQRT(((D354+G354)*O354/100)^2+(J354*(D354+G354)*0.13015)^2),0))</f>
        <v>25</v>
      </c>
      <c r="U354" s="32"/>
    </row>
    <row r="355" customFormat="false" ht="15" hidden="false" customHeight="false" outlineLevel="0" collapsed="false">
      <c r="A355" s="32" t="s">
        <v>418</v>
      </c>
      <c r="B355" s="32" t="s">
        <v>577</v>
      </c>
      <c r="C355" s="32" t="s">
        <v>582</v>
      </c>
      <c r="D355" s="59" t="n">
        <v>284</v>
      </c>
      <c r="E355" s="59" t="n">
        <v>263</v>
      </c>
      <c r="F355" s="68" t="n">
        <f aca="false">IF(E355="","",D355-E355)</f>
        <v>21</v>
      </c>
      <c r="G355" s="59" t="n">
        <v>413</v>
      </c>
      <c r="H355" s="59" t="n">
        <v>380</v>
      </c>
      <c r="I355" s="68" t="n">
        <f aca="false">IF(H355="","",G355-H355)</f>
        <v>33</v>
      </c>
      <c r="J355" s="40" t="n">
        <f aca="false">IF(OR(D355="",D355+G355=0),"",D355/(D355+G355))</f>
        <v>0.407460545193687</v>
      </c>
      <c r="K355" s="40" t="n">
        <f aca="false">IF(E355="","",E355/(E355+H355))</f>
        <v>0.409020217729393</v>
      </c>
      <c r="L355" s="69" t="n">
        <f aca="false">IF(OR(K355="",J355=""),"",(J355-K355)*100)</f>
        <v>-0.155967253570621</v>
      </c>
      <c r="M355" s="36" t="n">
        <v>2.23025841536431</v>
      </c>
      <c r="N355" s="36" t="n">
        <v>1.05317139657435</v>
      </c>
      <c r="O355" s="36" t="n">
        <f aca="false">SQRT(M355^2+N355^2)</f>
        <v>2.4664189810058</v>
      </c>
      <c r="P355" s="40" t="n">
        <f aca="false">IF(J355="","",MAX(0,J355-1.96*O355/100))</f>
        <v>0.359118733165974</v>
      </c>
      <c r="Q355" s="40" t="n">
        <f aca="false">IF(J355="","",MIN(1,J355+1.96*O355/100))</f>
        <v>0.455802357221401</v>
      </c>
      <c r="R355" s="32" t="str">
        <f aca="false">IF(L355="","",IF(ABS(L355)&lt;=O355,"Yes","No"))</f>
        <v>Yes</v>
      </c>
      <c r="S355" s="32" t="str">
        <f aca="false">IF(L355="","",IF(ABS(L355)&lt;=1.96*O355,"Yes","No"))</f>
        <v>Yes</v>
      </c>
      <c r="T355" s="59" t="n">
        <f aca="false">IF(D355="","",ROUND(SQRT(((D355+G355)*O355/100)^2+(J355*(D355+G355)*0.08382)^2),0))</f>
        <v>29</v>
      </c>
      <c r="U355" s="32"/>
    </row>
    <row r="356" customFormat="false" ht="15" hidden="false" customHeight="false" outlineLevel="0" collapsed="false">
      <c r="A356" s="32" t="s">
        <v>418</v>
      </c>
      <c r="B356" s="32" t="s">
        <v>583</v>
      </c>
      <c r="C356" s="32" t="s">
        <v>584</v>
      </c>
      <c r="D356" s="59" t="n">
        <v>772</v>
      </c>
      <c r="E356" s="59" t="n">
        <v>690</v>
      </c>
      <c r="F356" s="68" t="n">
        <f aca="false">IF(E356="","",D356-E356)</f>
        <v>82</v>
      </c>
      <c r="G356" s="59" t="n">
        <v>831</v>
      </c>
      <c r="H356" s="59" t="n">
        <v>687</v>
      </c>
      <c r="I356" s="68" t="n">
        <f aca="false">IF(H356="","",G356-H356)</f>
        <v>144</v>
      </c>
      <c r="J356" s="40" t="n">
        <f aca="false">IF(OR(D356="",D356+G356=0),"",D356/(D356+G356))</f>
        <v>0.481597005614473</v>
      </c>
      <c r="K356" s="40" t="n">
        <f aca="false">IF(E356="","",E356/(E356+H356))</f>
        <v>0.501089324618736</v>
      </c>
      <c r="L356" s="69" t="n">
        <f aca="false">IF(OR(K356="",J356=""),"",(J356-K356)*100)</f>
        <v>-1.94923190042635</v>
      </c>
      <c r="M356" s="36" t="n">
        <v>1.85843057324553</v>
      </c>
      <c r="N356" s="36" t="n">
        <v>1.05317139657435</v>
      </c>
      <c r="O356" s="36" t="n">
        <f aca="false">SQRT(M356^2+N356^2)</f>
        <v>2.13610256919842</v>
      </c>
      <c r="P356" s="40" t="n">
        <f aca="false">IF(J356="","",MAX(0,J356-1.96*O356/100))</f>
        <v>0.439729395258184</v>
      </c>
      <c r="Q356" s="40" t="n">
        <f aca="false">IF(J356="","",MIN(1,J356+1.96*O356/100))</f>
        <v>0.523464615970762</v>
      </c>
      <c r="R356" s="32" t="str">
        <f aca="false">IF(L356="","",IF(ABS(L356)&lt;=O356,"Yes","No"))</f>
        <v>Yes</v>
      </c>
      <c r="S356" s="32" t="str">
        <f aca="false">IF(L356="","",IF(ABS(L356)&lt;=1.96*O356,"Yes","No"))</f>
        <v>Yes</v>
      </c>
      <c r="T356" s="59" t="n">
        <f aca="false">IF(D356="","",ROUND(SQRT(((D356+G356)*O356/100)^2+(J356*(D356+G356)*0.07132)^2),0))</f>
        <v>65</v>
      </c>
      <c r="U356" s="32"/>
    </row>
    <row r="357" customFormat="false" ht="15" hidden="false" customHeight="false" outlineLevel="0" collapsed="false">
      <c r="A357" s="32" t="s">
        <v>418</v>
      </c>
      <c r="B357" s="32" t="s">
        <v>583</v>
      </c>
      <c r="C357" s="32" t="s">
        <v>585</v>
      </c>
      <c r="D357" s="59" t="n">
        <v>236</v>
      </c>
      <c r="E357" s="59"/>
      <c r="F357" s="68" t="str">
        <f aca="false">IF(E357="","",D357-E357)</f>
        <v/>
      </c>
      <c r="G357" s="59" t="n">
        <v>279</v>
      </c>
      <c r="H357" s="59"/>
      <c r="I357" s="68" t="str">
        <f aca="false">IF(H357="","",G357-H357)</f>
        <v/>
      </c>
      <c r="J357" s="40" t="n">
        <f aca="false">IF(OR(D357="",D357+G357=0),"",D357/(D357+G357))</f>
        <v>0.458252427184466</v>
      </c>
      <c r="K357" s="40" t="str">
        <f aca="false">IF(E357="","",E357/(E357+H357))</f>
        <v/>
      </c>
      <c r="L357" s="69" t="str">
        <f aca="false">IF(OR(K357="",J357=""),"",(J357-K357)*100)</f>
        <v/>
      </c>
      <c r="M357" s="36" t="n">
        <v>3.43103056950867</v>
      </c>
      <c r="N357" s="36" t="n">
        <v>1.05317139657435</v>
      </c>
      <c r="O357" s="36" t="n">
        <f aca="false">SQRT(M357^2+N357^2)</f>
        <v>3.58903061556534</v>
      </c>
      <c r="P357" s="40" t="n">
        <f aca="false">IF(J357="","",MAX(0,J357-1.96*O357/100))</f>
        <v>0.387907427119385</v>
      </c>
      <c r="Q357" s="40" t="n">
        <f aca="false">IF(J357="","",MIN(1,J357+1.96*O357/100))</f>
        <v>0.528597427249547</v>
      </c>
      <c r="R357" s="32" t="str">
        <f aca="false">IF(L357="","",IF(ABS(L357)&lt;=O357,"Yes","No"))</f>
        <v/>
      </c>
      <c r="S357" s="32" t="str">
        <f aca="false">IF(L357="","",IF(ABS(L357)&lt;=1.96*O357,"Yes","No"))</f>
        <v/>
      </c>
      <c r="T357" s="59" t="n">
        <f aca="false">IF(D357="","",ROUND(SQRT(((D357+G357)*O357/100)^2+(J357*(D357+G357)*0.13015)^2),0))</f>
        <v>36</v>
      </c>
      <c r="U357" s="32" t="s">
        <v>803</v>
      </c>
    </row>
    <row r="358" customFormat="false" ht="15" hidden="false" customHeight="false" outlineLevel="0" collapsed="false">
      <c r="A358" s="32" t="s">
        <v>418</v>
      </c>
      <c r="B358" s="32" t="s">
        <v>583</v>
      </c>
      <c r="C358" s="32" t="s">
        <v>586</v>
      </c>
      <c r="D358" s="59" t="n">
        <v>618</v>
      </c>
      <c r="E358" s="59" t="n">
        <v>571</v>
      </c>
      <c r="F358" s="68" t="n">
        <f aca="false">IF(E358="","",D358-E358)</f>
        <v>47</v>
      </c>
      <c r="G358" s="59" t="n">
        <v>637</v>
      </c>
      <c r="H358" s="59" t="n">
        <v>575</v>
      </c>
      <c r="I358" s="68" t="n">
        <f aca="false">IF(H358="","",G358-H358)</f>
        <v>62</v>
      </c>
      <c r="J358" s="40" t="n">
        <f aca="false">IF(OR(D358="",D358+G358=0),"",D358/(D358+G358))</f>
        <v>0.492430278884462</v>
      </c>
      <c r="K358" s="40" t="n">
        <f aca="false">IF(E358="","",E358/(E358+H358))</f>
        <v>0.49825479930192</v>
      </c>
      <c r="L358" s="69" t="n">
        <f aca="false">IF(OR(K358="",J358=""),"",(J358-K358)*100)</f>
        <v>-0.582452041745757</v>
      </c>
      <c r="M358" s="36" t="n">
        <v>1.85843057324553</v>
      </c>
      <c r="N358" s="36" t="n">
        <v>1.05317139657435</v>
      </c>
      <c r="O358" s="36" t="n">
        <f aca="false">SQRT(M358^2+N358^2)</f>
        <v>2.13610256919842</v>
      </c>
      <c r="P358" s="40" t="n">
        <f aca="false">IF(J358="","",MAX(0,J358-1.96*O358/100))</f>
        <v>0.450562668528173</v>
      </c>
      <c r="Q358" s="40" t="n">
        <f aca="false">IF(J358="","",MIN(1,J358+1.96*O358/100))</f>
        <v>0.534297889240751</v>
      </c>
      <c r="R358" s="32" t="str">
        <f aca="false">IF(L358="","",IF(ABS(L358)&lt;=O358,"Yes","No"))</f>
        <v>Yes</v>
      </c>
      <c r="S358" s="32" t="str">
        <f aca="false">IF(L358="","",IF(ABS(L358)&lt;=1.96*O358,"Yes","No"))</f>
        <v>Yes</v>
      </c>
      <c r="T358" s="59" t="n">
        <f aca="false">IF(D358="","",ROUND(SQRT(((D358+G358)*O358/100)^2+(J358*(D358+G358)*0.07132)^2),0))</f>
        <v>52</v>
      </c>
      <c r="U358" s="32"/>
    </row>
    <row r="359" customFormat="false" ht="15" hidden="false" customHeight="false" outlineLevel="0" collapsed="false">
      <c r="A359" s="32" t="s">
        <v>418</v>
      </c>
      <c r="B359" s="32" t="s">
        <v>583</v>
      </c>
      <c r="C359" s="32" t="s">
        <v>587</v>
      </c>
      <c r="D359" s="59" t="n">
        <v>182</v>
      </c>
      <c r="E359" s="59"/>
      <c r="F359" s="68" t="str">
        <f aca="false">IF(E359="","",D359-E359)</f>
        <v/>
      </c>
      <c r="G359" s="59" t="n">
        <v>200</v>
      </c>
      <c r="H359" s="59"/>
      <c r="I359" s="68" t="str">
        <f aca="false">IF(H359="","",G359-H359)</f>
        <v/>
      </c>
      <c r="J359" s="40" t="n">
        <f aca="false">IF(OR(D359="",D359+G359=0),"",D359/(D359+G359))</f>
        <v>0.476439790575916</v>
      </c>
      <c r="K359" s="40" t="str">
        <f aca="false">IF(E359="","",E359/(E359+H359))</f>
        <v/>
      </c>
      <c r="L359" s="69" t="str">
        <f aca="false">IF(OR(K359="",J359=""),"",(J359-K359)*100)</f>
        <v/>
      </c>
      <c r="M359" s="36" t="n">
        <v>3.43103056950867</v>
      </c>
      <c r="N359" s="36" t="n">
        <v>1.05317139657435</v>
      </c>
      <c r="O359" s="36" t="n">
        <f aca="false">SQRT(M359^2+N359^2)</f>
        <v>3.58903061556534</v>
      </c>
      <c r="P359" s="40" t="n">
        <f aca="false">IF(J359="","",MAX(0,J359-1.96*O359/100))</f>
        <v>0.406094790510836</v>
      </c>
      <c r="Q359" s="40" t="n">
        <f aca="false">IF(J359="","",MIN(1,J359+1.96*O359/100))</f>
        <v>0.546784790640997</v>
      </c>
      <c r="R359" s="32" t="str">
        <f aca="false">IF(L359="","",IF(ABS(L359)&lt;=O359,"Yes","No"))</f>
        <v/>
      </c>
      <c r="S359" s="32" t="str">
        <f aca="false">IF(L359="","",IF(ABS(L359)&lt;=1.96*O359,"Yes","No"))</f>
        <v/>
      </c>
      <c r="T359" s="59" t="n">
        <f aca="false">IF(D359="","",ROUND(SQRT(((D359+G359)*O359/100)^2+(J359*(D359+G359)*0.13015)^2),0))</f>
        <v>27</v>
      </c>
      <c r="U359" s="32" t="s">
        <v>803</v>
      </c>
    </row>
    <row r="360" customFormat="false" ht="15" hidden="false" customHeight="false" outlineLevel="0" collapsed="false">
      <c r="A360" s="32" t="s">
        <v>418</v>
      </c>
      <c r="B360" s="32" t="s">
        <v>588</v>
      </c>
      <c r="C360" s="32" t="s">
        <v>589</v>
      </c>
      <c r="D360" s="59" t="n">
        <v>309</v>
      </c>
      <c r="E360" s="59" t="n">
        <v>250</v>
      </c>
      <c r="F360" s="68" t="n">
        <f aca="false">IF(E360="","",D360-E360)</f>
        <v>59</v>
      </c>
      <c r="G360" s="59" t="n">
        <v>337</v>
      </c>
      <c r="H360" s="59" t="n">
        <v>344</v>
      </c>
      <c r="I360" s="68" t="n">
        <f aca="false">IF(H360="","",G360-H360)</f>
        <v>-7</v>
      </c>
      <c r="J360" s="40" t="n">
        <f aca="false">IF(OR(D360="",D360+G360=0),"",D360/(D360+G360))</f>
        <v>0.478328173374613</v>
      </c>
      <c r="K360" s="40" t="n">
        <f aca="false">IF(E360="","",E360/(E360+H360))</f>
        <v>0.420875420875421</v>
      </c>
      <c r="L360" s="69" t="n">
        <f aca="false">IF(OR(K360="",J360=""),"",(J360-K360)*100)</f>
        <v>5.74527524991921</v>
      </c>
      <c r="M360" s="36" t="n">
        <v>2.23025841536431</v>
      </c>
      <c r="N360" s="36" t="n">
        <v>1.05317139657435</v>
      </c>
      <c r="O360" s="36" t="n">
        <f aca="false">SQRT(M360^2+N360^2)</f>
        <v>2.4664189810058</v>
      </c>
      <c r="P360" s="40" t="n">
        <f aca="false">IF(J360="","",MAX(0,J360-1.96*O360/100))</f>
        <v>0.429986361346899</v>
      </c>
      <c r="Q360" s="40" t="n">
        <f aca="false">IF(J360="","",MIN(1,J360+1.96*O360/100))</f>
        <v>0.526669985402327</v>
      </c>
      <c r="R360" s="32" t="str">
        <f aca="false">IF(L360="","",IF(ABS(L360)&lt;=O360,"Yes","No"))</f>
        <v>No</v>
      </c>
      <c r="S360" s="32" t="str">
        <f aca="false">IF(L360="","",IF(ABS(L360)&lt;=1.96*O360,"Yes","No"))</f>
        <v>No</v>
      </c>
      <c r="T360" s="59" t="n">
        <f aca="false">IF(D360="","",ROUND(SQRT(((D360+G360)*O360/100)^2+(J360*(D360+G360)*0.08382)^2),0))</f>
        <v>30</v>
      </c>
      <c r="U360" s="32"/>
    </row>
    <row r="361" customFormat="false" ht="15" hidden="false" customHeight="false" outlineLevel="0" collapsed="false">
      <c r="A361" s="32" t="s">
        <v>418</v>
      </c>
      <c r="B361" s="32" t="s">
        <v>393</v>
      </c>
      <c r="C361" s="32" t="s">
        <v>590</v>
      </c>
      <c r="D361" s="59" t="n">
        <v>683</v>
      </c>
      <c r="E361" s="59" t="n">
        <v>548</v>
      </c>
      <c r="F361" s="68" t="n">
        <f aca="false">IF(E361="","",D361-E361)</f>
        <v>135</v>
      </c>
      <c r="G361" s="59" t="n">
        <v>971</v>
      </c>
      <c r="H361" s="59" t="n">
        <v>870</v>
      </c>
      <c r="I361" s="68" t="n">
        <f aca="false">IF(H361="","",G361-H361)</f>
        <v>101</v>
      </c>
      <c r="J361" s="40" t="n">
        <f aca="false">IF(OR(D361="",D361+G361=0),"",D361/(D361+G361))</f>
        <v>0.412938331318017</v>
      </c>
      <c r="K361" s="40" t="n">
        <f aca="false">IF(E361="","",E361/(E361+H361))</f>
        <v>0.386459802538787</v>
      </c>
      <c r="L361" s="69" t="n">
        <f aca="false">IF(OR(K361="",J361=""),"",(J361-K361)*100)</f>
        <v>2.64785287792299</v>
      </c>
      <c r="M361" s="36" t="n">
        <v>1.85843057324553</v>
      </c>
      <c r="N361" s="36" t="n">
        <v>1.05317139657435</v>
      </c>
      <c r="O361" s="36" t="n">
        <f aca="false">SQRT(M361^2+N361^2)</f>
        <v>2.13610256919842</v>
      </c>
      <c r="P361" s="40" t="n">
        <f aca="false">IF(J361="","",MAX(0,J361-1.96*O361/100))</f>
        <v>0.371070720961728</v>
      </c>
      <c r="Q361" s="40" t="n">
        <f aca="false">IF(J361="","",MIN(1,J361+1.96*O361/100))</f>
        <v>0.454805941674306</v>
      </c>
      <c r="R361" s="32" t="str">
        <f aca="false">IF(L361="","",IF(ABS(L361)&lt;=O361,"Yes","No"))</f>
        <v>No</v>
      </c>
      <c r="S361" s="32" t="str">
        <f aca="false">IF(L361="","",IF(ABS(L361)&lt;=1.96*O361,"Yes","No"))</f>
        <v>Yes</v>
      </c>
      <c r="T361" s="59" t="n">
        <f aca="false">IF(D361="","",ROUND(SQRT(((D361+G361)*O361/100)^2+(J361*(D361+G361)*0.07132)^2),0))</f>
        <v>60</v>
      </c>
      <c r="U361" s="32"/>
    </row>
    <row r="362" customFormat="false" ht="15" hidden="false" customHeight="false" outlineLevel="0" collapsed="false">
      <c r="A362" s="32" t="s">
        <v>418</v>
      </c>
      <c r="B362" s="32" t="s">
        <v>393</v>
      </c>
      <c r="C362" s="32" t="s">
        <v>591</v>
      </c>
      <c r="D362" s="59" t="n">
        <v>285</v>
      </c>
      <c r="E362" s="59"/>
      <c r="F362" s="68" t="str">
        <f aca="false">IF(E362="","",D362-E362)</f>
        <v/>
      </c>
      <c r="G362" s="59" t="n">
        <v>328</v>
      </c>
      <c r="H362" s="59"/>
      <c r="I362" s="68" t="str">
        <f aca="false">IF(H362="","",G362-H362)</f>
        <v/>
      </c>
      <c r="J362" s="40" t="n">
        <f aca="false">IF(OR(D362="",D362+G362=0),"",D362/(D362+G362))</f>
        <v>0.464926590538336</v>
      </c>
      <c r="K362" s="40" t="str">
        <f aca="false">IF(E362="","",E362/(E362+H362))</f>
        <v/>
      </c>
      <c r="L362" s="69" t="str">
        <f aca="false">IF(OR(K362="",J362=""),"",(J362-K362)*100)</f>
        <v/>
      </c>
      <c r="M362" s="36" t="n">
        <v>2.23025841536431</v>
      </c>
      <c r="N362" s="36" t="n">
        <v>1.05317139657435</v>
      </c>
      <c r="O362" s="36" t="n">
        <f aca="false">SQRT(M362^2+N362^2)</f>
        <v>2.4664189810058</v>
      </c>
      <c r="P362" s="40" t="n">
        <f aca="false">IF(J362="","",MAX(0,J362-1.96*O362/100))</f>
        <v>0.416584778510622</v>
      </c>
      <c r="Q362" s="40" t="n">
        <f aca="false">IF(J362="","",MIN(1,J362+1.96*O362/100))</f>
        <v>0.51326840256605</v>
      </c>
      <c r="R362" s="32" t="str">
        <f aca="false">IF(L362="","",IF(ABS(L362)&lt;=O362,"Yes","No"))</f>
        <v/>
      </c>
      <c r="S362" s="32" t="str">
        <f aca="false">IF(L362="","",IF(ABS(L362)&lt;=1.96*O362,"Yes","No"))</f>
        <v/>
      </c>
      <c r="T362" s="59" t="n">
        <f aca="false">IF(D362="","",ROUND(SQRT(((D362+G362)*O362/100)^2+(J362*(D362+G362)*0.08382)^2),0))</f>
        <v>28</v>
      </c>
      <c r="U362" s="32" t="s">
        <v>803</v>
      </c>
    </row>
    <row r="363" customFormat="false" ht="15" hidden="false" customHeight="false" outlineLevel="0" collapsed="false">
      <c r="A363" s="32" t="s">
        <v>418</v>
      </c>
      <c r="B363" s="32" t="s">
        <v>593</v>
      </c>
      <c r="C363" s="32" t="s">
        <v>593</v>
      </c>
      <c r="D363" s="59" t="n">
        <v>207</v>
      </c>
      <c r="E363" s="59" t="n">
        <v>190</v>
      </c>
      <c r="F363" s="68" t="n">
        <f aca="false">IF(E363="","",D363-E363)</f>
        <v>17</v>
      </c>
      <c r="G363" s="59" t="n">
        <v>193</v>
      </c>
      <c r="H363" s="59" t="n">
        <v>165</v>
      </c>
      <c r="I363" s="68" t="n">
        <f aca="false">IF(H363="","",G363-H363)</f>
        <v>28</v>
      </c>
      <c r="J363" s="40" t="n">
        <f aca="false">IF(OR(D363="",D363+G363=0),"",D363/(D363+G363))</f>
        <v>0.5175</v>
      </c>
      <c r="K363" s="40" t="n">
        <f aca="false">IF(E363="","",E363/(E363+H363))</f>
        <v>0.535211267605634</v>
      </c>
      <c r="L363" s="69" t="n">
        <f aca="false">IF(OR(K363="",J363=""),"",(J363-K363)*100)</f>
        <v>-1.77112676056338</v>
      </c>
      <c r="M363" s="36" t="n">
        <v>3.43103056950867</v>
      </c>
      <c r="N363" s="36" t="n">
        <v>1.05317139657435</v>
      </c>
      <c r="O363" s="36" t="n">
        <f aca="false">SQRT(M363^2+N363^2)</f>
        <v>3.58903061556534</v>
      </c>
      <c r="P363" s="40" t="n">
        <f aca="false">IF(J363="","",MAX(0,J363-1.96*O363/100))</f>
        <v>0.447154999934919</v>
      </c>
      <c r="Q363" s="40" t="n">
        <f aca="false">IF(J363="","",MIN(1,J363+1.96*O363/100))</f>
        <v>0.587845000065081</v>
      </c>
      <c r="R363" s="32" t="str">
        <f aca="false">IF(L363="","",IF(ABS(L363)&lt;=O363,"Yes","No"))</f>
        <v>Yes</v>
      </c>
      <c r="S363" s="32" t="str">
        <f aca="false">IF(L363="","",IF(ABS(L363)&lt;=1.96*O363,"Yes","No"))</f>
        <v>Yes</v>
      </c>
      <c r="T363" s="59" t="n">
        <f aca="false">IF(D363="","",ROUND(SQRT(((D363+G363)*O363/100)^2+(J363*(D363+G363)*0.13015)^2),0))</f>
        <v>31</v>
      </c>
      <c r="U363" s="32"/>
    </row>
    <row r="364" customFormat="false" ht="15" hidden="false" customHeight="false" outlineLevel="0" collapsed="false">
      <c r="A364" s="32" t="s">
        <v>418</v>
      </c>
      <c r="B364" s="32" t="s">
        <v>594</v>
      </c>
      <c r="C364" s="32" t="s">
        <v>595</v>
      </c>
      <c r="D364" s="59" t="n">
        <v>360</v>
      </c>
      <c r="E364" s="59" t="n">
        <v>372</v>
      </c>
      <c r="F364" s="68" t="n">
        <f aca="false">IF(E364="","",D364-E364)</f>
        <v>-12</v>
      </c>
      <c r="G364" s="59" t="n">
        <v>537</v>
      </c>
      <c r="H364" s="59" t="n">
        <v>432</v>
      </c>
      <c r="I364" s="68" t="n">
        <f aca="false">IF(H364="","",G364-H364)</f>
        <v>105</v>
      </c>
      <c r="J364" s="40" t="n">
        <f aca="false">IF(OR(D364="",D364+G364=0),"",D364/(D364+G364))</f>
        <v>0.401337792642141</v>
      </c>
      <c r="K364" s="40" t="n">
        <f aca="false">IF(E364="","",E364/(E364+H364))</f>
        <v>0.462686567164179</v>
      </c>
      <c r="L364" s="69" t="n">
        <f aca="false">IF(OR(K364="",J364=""),"",(J364-K364)*100)</f>
        <v>-6.13487745220386</v>
      </c>
      <c r="M364" s="36" t="n">
        <v>1.85843057324553</v>
      </c>
      <c r="N364" s="36" t="n">
        <v>1.05317139657435</v>
      </c>
      <c r="O364" s="36" t="n">
        <f aca="false">SQRT(M364^2+N364^2)</f>
        <v>2.13610256919842</v>
      </c>
      <c r="P364" s="40" t="n">
        <f aca="false">IF(J364="","",MAX(0,J364-1.96*O364/100))</f>
        <v>0.359470182285852</v>
      </c>
      <c r="Q364" s="40" t="n">
        <f aca="false">IF(J364="","",MIN(1,J364+1.96*O364/100))</f>
        <v>0.443205402998429</v>
      </c>
      <c r="R364" s="32" t="str">
        <f aca="false">IF(L364="","",IF(ABS(L364)&lt;=O364,"Yes","No"))</f>
        <v>No</v>
      </c>
      <c r="S364" s="32" t="str">
        <f aca="false">IF(L364="","",IF(ABS(L364)&lt;=1.96*O364,"Yes","No"))</f>
        <v>No</v>
      </c>
      <c r="T364" s="59" t="n">
        <f aca="false">IF(D364="","",ROUND(SQRT(((D364+G364)*O364/100)^2+(J364*(D364+G364)*0.07132)^2),0))</f>
        <v>32</v>
      </c>
      <c r="U364" s="32"/>
    </row>
    <row r="365" customFormat="false" ht="15" hidden="false" customHeight="false" outlineLevel="0" collapsed="false">
      <c r="A365" s="32" t="s">
        <v>418</v>
      </c>
      <c r="B365" s="32" t="s">
        <v>594</v>
      </c>
      <c r="C365" s="32" t="s">
        <v>596</v>
      </c>
      <c r="D365" s="59" t="n">
        <v>319</v>
      </c>
      <c r="E365" s="59" t="n">
        <v>292</v>
      </c>
      <c r="F365" s="68" t="n">
        <f aca="false">IF(E365="","",D365-E365)</f>
        <v>27</v>
      </c>
      <c r="G365" s="59" t="n">
        <v>491</v>
      </c>
      <c r="H365" s="59" t="n">
        <v>408</v>
      </c>
      <c r="I365" s="68" t="n">
        <f aca="false">IF(H365="","",G365-H365)</f>
        <v>83</v>
      </c>
      <c r="J365" s="40" t="n">
        <f aca="false">IF(OR(D365="",D365+G365=0),"",D365/(D365+G365))</f>
        <v>0.393827160493827</v>
      </c>
      <c r="K365" s="40" t="n">
        <f aca="false">IF(E365="","",E365/(E365+H365))</f>
        <v>0.417142857142857</v>
      </c>
      <c r="L365" s="69" t="n">
        <f aca="false">IF(OR(K365="",J365=""),"",(J365-K365)*100)</f>
        <v>-2.331569664903</v>
      </c>
      <c r="M365" s="36" t="n">
        <v>2.23025841536431</v>
      </c>
      <c r="N365" s="36" t="n">
        <v>1.05317139657435</v>
      </c>
      <c r="O365" s="36" t="n">
        <f aca="false">SQRT(M365^2+N365^2)</f>
        <v>2.4664189810058</v>
      </c>
      <c r="P365" s="40" t="n">
        <f aca="false">IF(J365="","",MAX(0,J365-1.96*O365/100))</f>
        <v>0.345485348466114</v>
      </c>
      <c r="Q365" s="40" t="n">
        <f aca="false">IF(J365="","",MIN(1,J365+1.96*O365/100))</f>
        <v>0.442168972521541</v>
      </c>
      <c r="R365" s="32" t="str">
        <f aca="false">IF(L365="","",IF(ABS(L365)&lt;=O365,"Yes","No"))</f>
        <v>Yes</v>
      </c>
      <c r="S365" s="32" t="str">
        <f aca="false">IF(L365="","",IF(ABS(L365)&lt;=1.96*O365,"Yes","No"))</f>
        <v>Yes</v>
      </c>
      <c r="T365" s="59" t="n">
        <f aca="false">IF(D365="","",ROUND(SQRT(((D365+G365)*O365/100)^2+(J365*(D365+G365)*0.08382)^2),0))</f>
        <v>33</v>
      </c>
      <c r="U365" s="32"/>
    </row>
    <row r="366" customFormat="false" ht="15" hidden="false" customHeight="false" outlineLevel="0" collapsed="false">
      <c r="A366" s="32" t="s">
        <v>418</v>
      </c>
      <c r="B366" s="32" t="s">
        <v>594</v>
      </c>
      <c r="C366" s="32" t="s">
        <v>597</v>
      </c>
      <c r="D366" s="59" t="n">
        <v>392</v>
      </c>
      <c r="E366" s="59" t="n">
        <v>383</v>
      </c>
      <c r="F366" s="68" t="n">
        <f aca="false">IF(E366="","",D366-E366)</f>
        <v>9</v>
      </c>
      <c r="G366" s="59" t="n">
        <v>429</v>
      </c>
      <c r="H366" s="59" t="n">
        <v>419</v>
      </c>
      <c r="I366" s="68" t="n">
        <f aca="false">IF(H366="","",G366-H366)</f>
        <v>10</v>
      </c>
      <c r="J366" s="40" t="n">
        <f aca="false">IF(OR(D366="",D366+G366=0),"",D366/(D366+G366))</f>
        <v>0.477466504263094</v>
      </c>
      <c r="K366" s="40" t="n">
        <f aca="false">IF(E366="","",E366/(E366+H366))</f>
        <v>0.477556109725686</v>
      </c>
      <c r="L366" s="69" t="n">
        <f aca="false">IF(OR(K366="",J366=""),"",(J366-K366)*100)</f>
        <v>-0.00896054625920129</v>
      </c>
      <c r="M366" s="36" t="n">
        <v>2.23025841536431</v>
      </c>
      <c r="N366" s="36" t="n">
        <v>1.05317139657435</v>
      </c>
      <c r="O366" s="36" t="n">
        <f aca="false">SQRT(M366^2+N366^2)</f>
        <v>2.4664189810058</v>
      </c>
      <c r="P366" s="40" t="n">
        <f aca="false">IF(J366="","",MAX(0,J366-1.96*O366/100))</f>
        <v>0.42912469223538</v>
      </c>
      <c r="Q366" s="40" t="n">
        <f aca="false">IF(J366="","",MIN(1,J366+1.96*O366/100))</f>
        <v>0.525808316290807</v>
      </c>
      <c r="R366" s="32" t="str">
        <f aca="false">IF(L366="","",IF(ABS(L366)&lt;=O366,"Yes","No"))</f>
        <v>Yes</v>
      </c>
      <c r="S366" s="32" t="str">
        <f aca="false">IF(L366="","",IF(ABS(L366)&lt;=1.96*O366,"Yes","No"))</f>
        <v>Yes</v>
      </c>
      <c r="T366" s="59" t="n">
        <f aca="false">IF(D366="","",ROUND(SQRT(((D366+G366)*O366/100)^2+(J366*(D366+G366)*0.08382)^2),0))</f>
        <v>39</v>
      </c>
      <c r="U366" s="32"/>
    </row>
    <row r="367" customFormat="false" ht="15" hidden="false" customHeight="false" outlineLevel="0" collapsed="false">
      <c r="A367" s="32" t="s">
        <v>418</v>
      </c>
      <c r="B367" s="32" t="s">
        <v>594</v>
      </c>
      <c r="C367" s="32" t="s">
        <v>598</v>
      </c>
      <c r="D367" s="59" t="n">
        <v>251</v>
      </c>
      <c r="E367" s="59" t="n">
        <v>249</v>
      </c>
      <c r="F367" s="68" t="n">
        <f aca="false">IF(E367="","",D367-E367)</f>
        <v>2</v>
      </c>
      <c r="G367" s="59" t="n">
        <v>305</v>
      </c>
      <c r="H367" s="59" t="n">
        <v>275</v>
      </c>
      <c r="I367" s="68" t="n">
        <f aca="false">IF(H367="","",G367-H367)</f>
        <v>30</v>
      </c>
      <c r="J367" s="40" t="n">
        <f aca="false">IF(OR(D367="",D367+G367=0),"",D367/(D367+G367))</f>
        <v>0.451438848920863</v>
      </c>
      <c r="K367" s="40" t="n">
        <f aca="false">IF(E367="","",E367/(E367+H367))</f>
        <v>0.475190839694657</v>
      </c>
      <c r="L367" s="69" t="n">
        <f aca="false">IF(OR(K367="",J367=""),"",(J367-K367)*100)</f>
        <v>-2.37519907737931</v>
      </c>
      <c r="M367" s="36" t="n">
        <v>2.23025841536431</v>
      </c>
      <c r="N367" s="36" t="n">
        <v>1.05317139657435</v>
      </c>
      <c r="O367" s="36" t="n">
        <f aca="false">SQRT(M367^2+N367^2)</f>
        <v>2.4664189810058</v>
      </c>
      <c r="P367" s="40" t="n">
        <f aca="false">IF(J367="","",MAX(0,J367-1.96*O367/100))</f>
        <v>0.40309703689315</v>
      </c>
      <c r="Q367" s="40" t="n">
        <f aca="false">IF(J367="","",MIN(1,J367+1.96*O367/100))</f>
        <v>0.499780660948577</v>
      </c>
      <c r="R367" s="32" t="str">
        <f aca="false">IF(L367="","",IF(ABS(L367)&lt;=O367,"Yes","No"))</f>
        <v>Yes</v>
      </c>
      <c r="S367" s="32" t="str">
        <f aca="false">IF(L367="","",IF(ABS(L367)&lt;=1.96*O367,"Yes","No"))</f>
        <v>Yes</v>
      </c>
      <c r="T367" s="59" t="n">
        <f aca="false">IF(D367="","",ROUND(SQRT(((D367+G367)*O367/100)^2+(J367*(D367+G367)*0.08382)^2),0))</f>
        <v>25</v>
      </c>
      <c r="U367" s="32"/>
    </row>
    <row r="368" customFormat="false" ht="15" hidden="false" customHeight="false" outlineLevel="0" collapsed="false">
      <c r="A368" s="32" t="s">
        <v>418</v>
      </c>
      <c r="B368" s="32" t="s">
        <v>599</v>
      </c>
      <c r="C368" s="32" t="s">
        <v>600</v>
      </c>
      <c r="D368" s="59" t="n">
        <v>445</v>
      </c>
      <c r="E368" s="59" t="n">
        <v>404</v>
      </c>
      <c r="F368" s="68" t="n">
        <f aca="false">IF(E368="","",D368-E368)</f>
        <v>41</v>
      </c>
      <c r="G368" s="59" t="n">
        <v>271</v>
      </c>
      <c r="H368" s="59" t="n">
        <v>245</v>
      </c>
      <c r="I368" s="68" t="n">
        <f aca="false">IF(H368="","",G368-H368)</f>
        <v>26</v>
      </c>
      <c r="J368" s="40" t="n">
        <f aca="false">IF(OR(D368="",D368+G368=0),"",D368/(D368+G368))</f>
        <v>0.621508379888268</v>
      </c>
      <c r="K368" s="40" t="n">
        <f aca="false">IF(E368="","",E368/(E368+H368))</f>
        <v>0.622496147919877</v>
      </c>
      <c r="L368" s="69" t="n">
        <f aca="false">IF(OR(K368="",J368=""),"",(J368-K368)*100)</f>
        <v>-0.0987768031608605</v>
      </c>
      <c r="M368" s="36" t="n">
        <v>2.23025841536431</v>
      </c>
      <c r="N368" s="36" t="n">
        <v>1.05317139657435</v>
      </c>
      <c r="O368" s="36" t="n">
        <f aca="false">SQRT(M368^2+N368^2)</f>
        <v>2.4664189810058</v>
      </c>
      <c r="P368" s="40" t="n">
        <f aca="false">IF(J368="","",MAX(0,J368-1.96*O368/100))</f>
        <v>0.573166567860555</v>
      </c>
      <c r="Q368" s="40" t="n">
        <f aca="false">IF(J368="","",MIN(1,J368+1.96*O368/100))</f>
        <v>0.669850191915982</v>
      </c>
      <c r="R368" s="32" t="str">
        <f aca="false">IF(L368="","",IF(ABS(L368)&lt;=O368,"Yes","No"))</f>
        <v>Yes</v>
      </c>
      <c r="S368" s="32" t="str">
        <f aca="false">IF(L368="","",IF(ABS(L368)&lt;=1.96*O368,"Yes","No"))</f>
        <v>Yes</v>
      </c>
      <c r="T368" s="59" t="n">
        <f aca="false">IF(D368="","",ROUND(SQRT(((D368+G368)*O368/100)^2+(J368*(D368+G368)*0.08382)^2),0))</f>
        <v>41</v>
      </c>
      <c r="U368" s="32"/>
    </row>
    <row r="369" customFormat="false" ht="15" hidden="false" customHeight="false" outlineLevel="0" collapsed="false">
      <c r="A369" s="32" t="s">
        <v>418</v>
      </c>
      <c r="B369" s="32" t="s">
        <v>599</v>
      </c>
      <c r="C369" s="32" t="s">
        <v>601</v>
      </c>
      <c r="D369" s="59" t="n">
        <v>353</v>
      </c>
      <c r="E369" s="59" t="n">
        <v>346</v>
      </c>
      <c r="F369" s="68" t="n">
        <f aca="false">IF(E369="","",D369-E369)</f>
        <v>7</v>
      </c>
      <c r="G369" s="59" t="n">
        <v>229</v>
      </c>
      <c r="H369" s="59" t="n">
        <v>192</v>
      </c>
      <c r="I369" s="68" t="n">
        <f aca="false">IF(H369="","",G369-H369)</f>
        <v>37</v>
      </c>
      <c r="J369" s="40" t="n">
        <f aca="false">IF(OR(D369="",D369+G369=0),"",D369/(D369+G369))</f>
        <v>0.606529209621993</v>
      </c>
      <c r="K369" s="40" t="n">
        <f aca="false">IF(E369="","",E369/(E369+H369))</f>
        <v>0.643122676579926</v>
      </c>
      <c r="L369" s="69" t="n">
        <f aca="false">IF(OR(K369="",J369=""),"",(J369-K369)*100)</f>
        <v>-3.65934669579325</v>
      </c>
      <c r="M369" s="36" t="n">
        <v>2.23025841536431</v>
      </c>
      <c r="N369" s="36" t="n">
        <v>1.05317139657435</v>
      </c>
      <c r="O369" s="36" t="n">
        <f aca="false">SQRT(M369^2+N369^2)</f>
        <v>2.4664189810058</v>
      </c>
      <c r="P369" s="40" t="n">
        <f aca="false">IF(J369="","",MAX(0,J369-1.96*O369/100))</f>
        <v>0.55818739759428</v>
      </c>
      <c r="Q369" s="40" t="n">
        <f aca="false">IF(J369="","",MIN(1,J369+1.96*O369/100))</f>
        <v>0.654871021649707</v>
      </c>
      <c r="R369" s="32" t="str">
        <f aca="false">IF(L369="","",IF(ABS(L369)&lt;=O369,"Yes","No"))</f>
        <v>No</v>
      </c>
      <c r="S369" s="32" t="str">
        <f aca="false">IF(L369="","",IF(ABS(L369)&lt;=1.96*O369,"Yes","No"))</f>
        <v>Yes</v>
      </c>
      <c r="T369" s="59" t="n">
        <f aca="false">IF(D369="","",ROUND(SQRT(((D369+G369)*O369/100)^2+(J369*(D369+G369)*0.08382)^2),0))</f>
        <v>33</v>
      </c>
      <c r="U369" s="32"/>
    </row>
    <row r="370" customFormat="false" ht="15" hidden="false" customHeight="false" outlineLevel="0" collapsed="false">
      <c r="A370" s="32" t="s">
        <v>418</v>
      </c>
      <c r="B370" s="32" t="s">
        <v>599</v>
      </c>
      <c r="C370" s="32" t="s">
        <v>602</v>
      </c>
      <c r="D370" s="59" t="n">
        <v>584</v>
      </c>
      <c r="E370" s="59" t="n">
        <v>497</v>
      </c>
      <c r="F370" s="68" t="n">
        <f aca="false">IF(E370="","",D370-E370)</f>
        <v>87</v>
      </c>
      <c r="G370" s="59" t="n">
        <v>335</v>
      </c>
      <c r="H370" s="59" t="n">
        <v>373</v>
      </c>
      <c r="I370" s="68" t="n">
        <f aca="false">IF(H370="","",G370-H370)</f>
        <v>-38</v>
      </c>
      <c r="J370" s="40" t="n">
        <f aca="false">IF(OR(D370="",D370+G370=0),"",D370/(D370+G370))</f>
        <v>0.635473340587595</v>
      </c>
      <c r="K370" s="40" t="n">
        <f aca="false">IF(E370="","",E370/(E370+H370))</f>
        <v>0.571264367816092</v>
      </c>
      <c r="L370" s="69" t="n">
        <f aca="false">IF(OR(K370="",J370=""),"",(J370-K370)*100)</f>
        <v>6.42089727715033</v>
      </c>
      <c r="M370" s="36" t="n">
        <v>1.85843057324553</v>
      </c>
      <c r="N370" s="36" t="n">
        <v>1.05317139657435</v>
      </c>
      <c r="O370" s="36" t="n">
        <f aca="false">SQRT(M370^2+N370^2)</f>
        <v>2.13610256919842</v>
      </c>
      <c r="P370" s="40" t="n">
        <f aca="false">IF(J370="","",MAX(0,J370-1.96*O370/100))</f>
        <v>0.593605730231306</v>
      </c>
      <c r="Q370" s="40" t="n">
        <f aca="false">IF(J370="","",MIN(1,J370+1.96*O370/100))</f>
        <v>0.677340950943884</v>
      </c>
      <c r="R370" s="32" t="str">
        <f aca="false">IF(L370="","",IF(ABS(L370)&lt;=O370,"Yes","No"))</f>
        <v>No</v>
      </c>
      <c r="S370" s="32" t="str">
        <f aca="false">IF(L370="","",IF(ABS(L370)&lt;=1.96*O370,"Yes","No"))</f>
        <v>No</v>
      </c>
      <c r="T370" s="59" t="n">
        <f aca="false">IF(D370="","",ROUND(SQRT(((D370+G370)*O370/100)^2+(J370*(D370+G370)*0.07132)^2),0))</f>
        <v>46</v>
      </c>
      <c r="U370" s="32"/>
    </row>
    <row r="371" customFormat="false" ht="15" hidden="false" customHeight="false" outlineLevel="0" collapsed="false">
      <c r="A371" s="32" t="s">
        <v>418</v>
      </c>
      <c r="B371" s="32" t="s">
        <v>603</v>
      </c>
      <c r="C371" s="32" t="s">
        <v>603</v>
      </c>
      <c r="D371" s="59" t="n">
        <v>431</v>
      </c>
      <c r="E371" s="59" t="n">
        <v>362</v>
      </c>
      <c r="F371" s="68" t="n">
        <f aca="false">IF(E371="","",D371-E371)</f>
        <v>69</v>
      </c>
      <c r="G371" s="59" t="n">
        <v>473</v>
      </c>
      <c r="H371" s="59" t="n">
        <v>437</v>
      </c>
      <c r="I371" s="68" t="n">
        <f aca="false">IF(H371="","",G371-H371)</f>
        <v>36</v>
      </c>
      <c r="J371" s="40" t="n">
        <f aca="false">IF(OR(D371="",D371+G371=0),"",D371/(D371+G371))</f>
        <v>0.476769911504425</v>
      </c>
      <c r="K371" s="40" t="n">
        <f aca="false">IF(E371="","",E371/(E371+H371))</f>
        <v>0.453066332916145</v>
      </c>
      <c r="L371" s="69" t="n">
        <f aca="false">IF(OR(K371="",J371=""),"",(J371-K371)*100)</f>
        <v>2.37035785882796</v>
      </c>
      <c r="M371" s="36" t="n">
        <v>1.85843057324553</v>
      </c>
      <c r="N371" s="36" t="n">
        <v>1.05317139657435</v>
      </c>
      <c r="O371" s="36" t="n">
        <f aca="false">SQRT(M371^2+N371^2)</f>
        <v>2.13610256919842</v>
      </c>
      <c r="P371" s="40" t="n">
        <f aca="false">IF(J371="","",MAX(0,J371-1.96*O371/100))</f>
        <v>0.434902301148136</v>
      </c>
      <c r="Q371" s="40" t="n">
        <f aca="false">IF(J371="","",MIN(1,J371+1.96*O371/100))</f>
        <v>0.518637521860714</v>
      </c>
      <c r="R371" s="32" t="str">
        <f aca="false">IF(L371="","",IF(ABS(L371)&lt;=O371,"Yes","No"))</f>
        <v>No</v>
      </c>
      <c r="S371" s="32" t="str">
        <f aca="false">IF(L371="","",IF(ABS(L371)&lt;=1.96*O371,"Yes","No"))</f>
        <v>Yes</v>
      </c>
      <c r="T371" s="59" t="n">
        <f aca="false">IF(D371="","",ROUND(SQRT(((D371+G371)*O371/100)^2+(J371*(D371+G371)*0.07132)^2),0))</f>
        <v>36</v>
      </c>
      <c r="U371" s="32"/>
    </row>
    <row r="373" customFormat="false" ht="15" hidden="false" customHeight="false" outlineLevel="0" collapsed="false">
      <c r="A373" s="20" t="s">
        <v>736</v>
      </c>
      <c r="B373" s="70"/>
      <c r="C373" s="70"/>
      <c r="D373" s="71" t="n">
        <f aca="false">SUMIF(E2:E371,"&lt;&gt;",D2:D371)</f>
        <v>132343</v>
      </c>
      <c r="E373" s="71" t="n">
        <f aca="false">SUM(E2:E371)</f>
        <v>128790</v>
      </c>
      <c r="F373" s="72" t="n">
        <f aca="false">D373-E373</f>
        <v>3553</v>
      </c>
      <c r="G373" s="71" t="n">
        <f aca="false">SUMIF(H2:H371,"&lt;&gt;",G2:G371)</f>
        <v>124200</v>
      </c>
      <c r="H373" s="71" t="n">
        <f aca="false">SUM(H2:H371)</f>
        <v>113278</v>
      </c>
      <c r="I373" s="72" t="n">
        <f aca="false">G373-H373</f>
        <v>10922</v>
      </c>
      <c r="J373" s="73" t="n">
        <f aca="false">D373/(D373+G373)</f>
        <v>0.515870633772896</v>
      </c>
      <c r="K373" s="73" t="n">
        <f aca="false">E373/(E373+H373)</f>
        <v>0.532040583637656</v>
      </c>
      <c r="L373" s="74" t="n">
        <f aca="false">(J373-K373)*100</f>
        <v>-1.61699498647597</v>
      </c>
      <c r="M373" s="75" t="n">
        <v>0</v>
      </c>
      <c r="N373" s="75" t="n">
        <v>1.05317139657435</v>
      </c>
      <c r="O373" s="75" t="n">
        <f aca="false">SQRT(M373^2+N373^2)</f>
        <v>1.05317139657435</v>
      </c>
      <c r="P373" s="73" t="n">
        <f aca="false">J373-1.96*O373/100</f>
        <v>0.495228474400039</v>
      </c>
      <c r="Q373" s="73" t="n">
        <f aca="false">J373+1.96*O373/100</f>
        <v>0.536512793145753</v>
      </c>
      <c r="R373" s="70" t="str">
        <f aca="false">IF(ABS(L373)&lt;=O373,"Yes","No")</f>
        <v>No</v>
      </c>
      <c r="S373" s="70" t="str">
        <f aca="false">IF(ABS(L373)&lt;=1.96*O373,"Yes","No")</f>
        <v>Yes</v>
      </c>
      <c r="T373" s="71" t="n">
        <f aca="false">ROUND(SQRT(((D373+G373)*O373/100)^2+(J373*(D373+G373)*0.03622)^2),0)</f>
        <v>5502</v>
      </c>
    </row>
    <row r="374" customFormat="false" ht="15" hidden="false" customHeight="false" outlineLevel="0" collapsed="false">
      <c r="A374" s="20" t="s">
        <v>737</v>
      </c>
      <c r="B374" s="70"/>
      <c r="C374" s="70"/>
      <c r="D374" s="71" t="n">
        <f aca="false">SUM(D2:D371)</f>
        <v>144428</v>
      </c>
      <c r="E374" s="71"/>
      <c r="F374" s="72"/>
      <c r="G374" s="71" t="n">
        <f aca="false">SUM(G2:G371)</f>
        <v>135394</v>
      </c>
      <c r="H374" s="71"/>
      <c r="I374" s="72"/>
      <c r="J374" s="73" t="n">
        <f aca="false">D374/(D374+G374)</f>
        <v>0.516142404814489</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39.0970588235294</v>
      </c>
    </row>
    <row r="377" customFormat="false" ht="15" hidden="false" customHeight="false" outlineLevel="0" collapsed="false">
      <c r="A377" s="2" t="s">
        <v>739</v>
      </c>
      <c r="F377" s="76" t="n">
        <f aca="false">(SUMIF(I2:I371,"&gt;0")-SUMIF(I2:I371,"&lt;0"))/COUNT(I2:I371)</f>
        <v>36.8294117647059</v>
      </c>
    </row>
    <row r="378" customFormat="false" ht="15" hidden="false" customHeight="false" outlineLevel="0" collapsed="false">
      <c r="A378" s="2" t="s">
        <v>740</v>
      </c>
      <c r="F378" s="77" t="n">
        <f aca="false">(SUMIF(L2:L371,"&gt;0")-SUMIF(L2:L371,"&lt;0"))/COUNT(L2:L371)</f>
        <v>3.20488743794577</v>
      </c>
    </row>
    <row r="379" customFormat="false" ht="15" hidden="false" customHeight="false" outlineLevel="0" collapsed="false">
      <c r="A379" s="5" t="s">
        <v>741</v>
      </c>
      <c r="F379" s="78" t="n">
        <f aca="false">SQRT(SUMSQ(L2:L371)/COUNT(L2:L371))</f>
        <v>4.23365553763789</v>
      </c>
    </row>
    <row r="380" customFormat="false" ht="15" hidden="false" customHeight="false" outlineLevel="0" collapsed="false">
      <c r="A380" s="5" t="s">
        <v>742</v>
      </c>
      <c r="F380" s="79" t="n">
        <f aca="false">L373</f>
        <v>-1.61699498647597</v>
      </c>
    </row>
    <row r="381" customFormat="false" ht="15" hidden="false" customHeight="false" outlineLevel="0" collapsed="false">
      <c r="A381" s="5" t="s">
        <v>743</v>
      </c>
      <c r="F381" s="78" t="n">
        <f aca="false">SQRT((SUMSQ(L2:L371)-2*L373*SUM(L2:L371)+COUNT(L2:L371)*L373^2)/COUNT(L2:L371))</f>
        <v>4.06697799425647</v>
      </c>
    </row>
    <row r="382" customFormat="false" ht="15" hidden="false" customHeight="false" outlineLevel="0" collapsed="false">
      <c r="A382" s="2" t="s">
        <v>744</v>
      </c>
      <c r="F382" s="80" t="n">
        <f aca="false">D373/E373-1</f>
        <v>0.0275875456168957</v>
      </c>
    </row>
    <row r="383" customFormat="false" ht="15" hidden="false" customHeight="false" outlineLevel="0" collapsed="false">
      <c r="A383" s="5" t="s">
        <v>745</v>
      </c>
      <c r="F383" s="81" t="n">
        <f aca="false">G373/H373-1</f>
        <v>0.0964176627412208</v>
      </c>
    </row>
    <row r="384" customFormat="false" ht="15" hidden="false" customHeight="false" outlineLevel="0" collapsed="false">
      <c r="A384" s="2" t="s">
        <v>746</v>
      </c>
      <c r="F384" s="80" t="n">
        <f aca="false">(D373+G373)/(E373+H373)-1</f>
        <v>0.0597972470545467</v>
      </c>
    </row>
    <row r="385" customFormat="false" ht="15" hidden="false" customHeight="false" outlineLevel="0" collapsed="false">
      <c r="A385" s="2" t="s">
        <v>747</v>
      </c>
      <c r="F385" s="77" t="n">
        <f aca="false">AVERAGE(O2:O371)</f>
        <v>2.7298036091099</v>
      </c>
    </row>
    <row r="386" customFormat="false" ht="15" hidden="false" customHeight="false" outlineLevel="0" collapsed="false">
      <c r="A386" s="5" t="s">
        <v>748</v>
      </c>
      <c r="F386" s="82" t="n">
        <f aca="false">COUNTIF(R2:R371,"Yes")/(COUNTIF(R2:R371,"Yes")+COUNTIF(R2:R371,"No"))</f>
        <v>0.529411764705882</v>
      </c>
    </row>
    <row r="387" customFormat="false" ht="15" hidden="false" customHeight="false" outlineLevel="0" collapsed="false">
      <c r="A387" s="5" t="s">
        <v>749</v>
      </c>
      <c r="F387" s="82" t="n">
        <f aca="false">COUNTIF(S2:S371,"Yes")/(COUNTIF(S2:S371,"Yes")+COUNTIF(S2:S371,"No"))</f>
        <v>0.814705882352941</v>
      </c>
    </row>
    <row r="388" customFormat="false" ht="15" hidden="false" customHeight="false" outlineLevel="0" collapsed="false">
      <c r="A388" s="2" t="s">
        <v>750</v>
      </c>
      <c r="F388" s="83" t="n">
        <f aca="false">COUNTIFS(L2:L371,"&gt;=-3",L2:L371,"&lt;=3")/COUNT(L2:L371)</f>
        <v>0.594117647058824</v>
      </c>
    </row>
    <row r="389" customFormat="false" ht="15" hidden="false" customHeight="false" outlineLevel="0" collapsed="false">
      <c r="A389" s="2" t="s">
        <v>804</v>
      </c>
      <c r="F389" s="84" t="n">
        <f aca="false">COUNT(E2:E371)</f>
        <v>340</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7701.28744815506</v>
      </c>
    </row>
    <row r="393" customFormat="false" ht="15" hidden="false" customHeight="false" outlineLevel="0" collapsed="false">
      <c r="A393" s="2" t="s">
        <v>755</v>
      </c>
      <c r="F393" s="85" t="n">
        <f aca="false">F373-((D373+G373)-(E373+H373))*K373</f>
        <v>-4148.28744815506</v>
      </c>
    </row>
    <row r="394" customFormat="false" ht="15" hidden="false" customHeight="false" outlineLevel="0" collapsed="false">
      <c r="A394" s="2" t="s">
        <v>756</v>
      </c>
      <c r="F394" s="85" t="n">
        <f aca="false">((D373+G373)-(E373+H373))*(1-K373)</f>
        <v>6773.71255184494</v>
      </c>
    </row>
    <row r="395" customFormat="false" ht="15" hidden="false" customHeight="false" outlineLevel="0" collapsed="false">
      <c r="A395" s="2" t="s">
        <v>757</v>
      </c>
      <c r="F395" s="85" t="n">
        <f aca="false">I373-((D373+G373)-(E373+H373))*(1-K373)</f>
        <v>4148.28744815506</v>
      </c>
    </row>
    <row r="396" customFormat="false" ht="15" hidden="false" customHeight="false" outlineLevel="0" collapsed="false">
      <c r="A396" s="2" t="s">
        <v>758</v>
      </c>
      <c r="F396" s="80" t="n">
        <f aca="false">(F373-((D373+G373)-(E373+H373))*K373)/E373</f>
        <v>-0.0322097014376509</v>
      </c>
    </row>
    <row r="397" customFormat="false" ht="15" hidden="false" customHeight="false" outlineLevel="0" collapsed="false">
      <c r="A397" s="2" t="s">
        <v>759</v>
      </c>
      <c r="F397" s="80" t="n">
        <f aca="false">(I373-((D373+G373)-(E373+H373))*(1-K373))/H373</f>
        <v>0.0366204156866741</v>
      </c>
    </row>
    <row r="399" customFormat="false" ht="15" hidden="false" customHeight="false" outlineLevel="0" collapsed="false">
      <c r="U399" s="5" t="s">
        <v>136</v>
      </c>
    </row>
    <row r="400" customFormat="false" ht="41.75" hidden="false" customHeight="false" outlineLevel="0" collapsed="false">
      <c r="U400" s="67" t="s">
        <v>805</v>
      </c>
    </row>
    <row r="401" customFormat="false" ht="41.75" hidden="false" customHeight="false" outlineLevel="0" collapsed="false">
      <c r="U401" s="67" t="s">
        <v>806</v>
      </c>
    </row>
    <row r="402" customFormat="false" ht="15" hidden="false" customHeight="false" outlineLevel="0" collapsed="false">
      <c r="U402" s="67" t="s">
        <v>807</v>
      </c>
    </row>
    <row r="403" customFormat="false" ht="28.35" hidden="false" customHeight="false" outlineLevel="0" collapsed="false">
      <c r="U403" s="67" t="s">
        <v>808</v>
      </c>
    </row>
    <row r="404" customFormat="false" ht="41.75" hidden="false" customHeight="false" outlineLevel="0" collapsed="false">
      <c r="U404" s="67" t="s">
        <v>809</v>
      </c>
    </row>
    <row r="405" customFormat="false" ht="28.35" hidden="false" customHeight="false" outlineLevel="0" collapsed="false">
      <c r="U405" s="67" t="s">
        <v>810</v>
      </c>
    </row>
    <row r="406" customFormat="false" ht="28.35" hidden="false" customHeight="false" outlineLevel="0" collapsed="false">
      <c r="U406" s="67" t="s">
        <v>766</v>
      </c>
    </row>
    <row r="407" customFormat="false" ht="41.75" hidden="false" customHeight="false" outlineLevel="0" collapsed="false">
      <c r="U407" s="67" t="s">
        <v>811</v>
      </c>
    </row>
    <row r="408" customFormat="false" ht="28.35" hidden="false" customHeight="false" outlineLevel="0" collapsed="false">
      <c r="U408" s="67" t="s">
        <v>812</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800</v>
      </c>
      <c r="H1" s="8" t="s">
        <v>722</v>
      </c>
      <c r="I1" s="8" t="s">
        <v>723</v>
      </c>
      <c r="J1" s="8" t="s">
        <v>724</v>
      </c>
      <c r="K1" s="8" t="s">
        <v>725</v>
      </c>
      <c r="L1" s="8" t="s">
        <v>726</v>
      </c>
      <c r="M1" s="8" t="s">
        <v>801</v>
      </c>
      <c r="N1" s="8" t="s">
        <v>802</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272</v>
      </c>
      <c r="E2" s="59" t="n">
        <v>160</v>
      </c>
      <c r="F2" s="68" t="n">
        <f aca="false">IF(E2="","",D2-E2)</f>
        <v>112</v>
      </c>
      <c r="G2" s="59" t="n">
        <v>154</v>
      </c>
      <c r="H2" s="59" t="n">
        <v>221</v>
      </c>
      <c r="I2" s="68" t="n">
        <f aca="false">IF(H2="","",G2-H2)</f>
        <v>-67</v>
      </c>
      <c r="J2" s="40" t="n">
        <f aca="false">IF(OR(D2="",D2+G2=0),"",D2/(D2+G2))</f>
        <v>0.63849765258216</v>
      </c>
      <c r="K2" s="40" t="n">
        <f aca="false">IF(E2="","",E2/(E2+H2))</f>
        <v>0.41994750656168</v>
      </c>
      <c r="L2" s="69" t="n">
        <f aca="false">IF(OR(K2="",J2=""),"",(J2-K2)*100)</f>
        <v>21.855014602048</v>
      </c>
      <c r="M2" s="36" t="n">
        <v>3.48156414853613</v>
      </c>
      <c r="N2" s="36" t="n">
        <v>1.05386651785182</v>
      </c>
      <c r="O2" s="36" t="n">
        <f aca="false">SQRT(M2^2+N2^2)</f>
        <v>3.63757110690929</v>
      </c>
      <c r="P2" s="40" t="n">
        <f aca="false">IF(J2="","",MAX(0,J2-1.96*O2/100))</f>
        <v>0.567201258886738</v>
      </c>
      <c r="Q2" s="40" t="n">
        <f aca="false">IF(J2="","",MIN(1,J2+1.96*O2/100))</f>
        <v>0.709794046277582</v>
      </c>
      <c r="R2" s="32" t="str">
        <f aca="false">IF(L2="","",IF(ABS(L2)&lt;=O2,"Yes","No"))</f>
        <v>No</v>
      </c>
      <c r="S2" s="32" t="str">
        <f aca="false">IF(L2="","",IF(ABS(L2)&lt;=1.96*O2,"Yes","No"))</f>
        <v>No</v>
      </c>
      <c r="T2" s="59" t="n">
        <f aca="false">IF(D2="","",ROUND(SQRT(((D2+G2)*O2/100)^2+(J2*(D2+G2)*0.13015)^2),0))</f>
        <v>39</v>
      </c>
      <c r="U2" s="32" t="s">
        <v>786</v>
      </c>
    </row>
    <row r="3" customFormat="false" ht="15" hidden="false" customHeight="false" outlineLevel="0" collapsed="false">
      <c r="A3" s="32" t="s">
        <v>159</v>
      </c>
      <c r="B3" s="32" t="s">
        <v>164</v>
      </c>
      <c r="C3" s="32" t="s">
        <v>164</v>
      </c>
      <c r="D3" s="59" t="n">
        <v>154</v>
      </c>
      <c r="E3" s="59" t="n">
        <v>95</v>
      </c>
      <c r="F3" s="68" t="n">
        <f aca="false">IF(E3="","",D3-E3)</f>
        <v>59</v>
      </c>
      <c r="G3" s="59" t="n">
        <v>170</v>
      </c>
      <c r="H3" s="59" t="n">
        <v>192</v>
      </c>
      <c r="I3" s="68" t="n">
        <f aca="false">IF(H3="","",G3-H3)</f>
        <v>-22</v>
      </c>
      <c r="J3" s="40" t="n">
        <f aca="false">IF(OR(D3="",D3+G3=0),"",D3/(D3+G3))</f>
        <v>0.475308641975309</v>
      </c>
      <c r="K3" s="40" t="n">
        <f aca="false">IF(E3="","",E3/(E3+H3))</f>
        <v>0.331010452961673</v>
      </c>
      <c r="L3" s="69" t="n">
        <f aca="false">IF(OR(K3="",J3=""),"",(J3-K3)*100)</f>
        <v>14.4298189013636</v>
      </c>
      <c r="M3" s="36" t="n">
        <v>3.48156414853613</v>
      </c>
      <c r="N3" s="36" t="n">
        <v>1.05386651785182</v>
      </c>
      <c r="O3" s="36" t="n">
        <f aca="false">SQRT(M3^2+N3^2)</f>
        <v>3.63757110690929</v>
      </c>
      <c r="P3" s="40" t="n">
        <f aca="false">IF(J3="","",MAX(0,J3-1.96*O3/100))</f>
        <v>0.404012248279887</v>
      </c>
      <c r="Q3" s="40" t="n">
        <f aca="false">IF(J3="","",MIN(1,J3+1.96*O3/100))</f>
        <v>0.546605035670731</v>
      </c>
      <c r="R3" s="32" t="str">
        <f aca="false">IF(L3="","",IF(ABS(L3)&lt;=O3,"Yes","No"))</f>
        <v>No</v>
      </c>
      <c r="S3" s="32" t="str">
        <f aca="false">IF(L3="","",IF(ABS(L3)&lt;=1.96*O3,"Yes","No"))</f>
        <v>No</v>
      </c>
      <c r="T3" s="59" t="n">
        <f aca="false">IF(D3="","",ROUND(SQRT(((D3+G3)*O3/100)^2+(J3*(D3+G3)*0.13015)^2),0))</f>
        <v>23</v>
      </c>
      <c r="U3" s="32" t="s">
        <v>786</v>
      </c>
    </row>
    <row r="4" customFormat="false" ht="15" hidden="false" customHeight="false" outlineLevel="0" collapsed="false">
      <c r="A4" s="32" t="s">
        <v>159</v>
      </c>
      <c r="B4" s="32" t="s">
        <v>165</v>
      </c>
      <c r="C4" s="32" t="s">
        <v>165</v>
      </c>
      <c r="D4" s="59" t="n">
        <v>170</v>
      </c>
      <c r="E4" s="59" t="n">
        <v>110</v>
      </c>
      <c r="F4" s="68" t="n">
        <f aca="false">IF(E4="","",D4-E4)</f>
        <v>60</v>
      </c>
      <c r="G4" s="59" t="n">
        <v>175</v>
      </c>
      <c r="H4" s="59" t="n">
        <v>175</v>
      </c>
      <c r="I4" s="68" t="n">
        <f aca="false">IF(H4="","",G4-H4)</f>
        <v>0</v>
      </c>
      <c r="J4" s="40" t="n">
        <f aca="false">IF(OR(D4="",D4+G4=0),"",D4/(D4+G4))</f>
        <v>0.492753623188406</v>
      </c>
      <c r="K4" s="40" t="n">
        <f aca="false">IF(E4="","",E4/(E4+H4))</f>
        <v>0.385964912280702</v>
      </c>
      <c r="L4" s="69" t="n">
        <f aca="false">IF(OR(K4="",J4=""),"",(J4-K4)*100)</f>
        <v>10.6788710907704</v>
      </c>
      <c r="M4" s="36" t="n">
        <v>3.48156414853613</v>
      </c>
      <c r="N4" s="36" t="n">
        <v>1.05386651785182</v>
      </c>
      <c r="O4" s="36" t="n">
        <f aca="false">SQRT(M4^2+N4^2)</f>
        <v>3.63757110690929</v>
      </c>
      <c r="P4" s="40" t="n">
        <f aca="false">IF(J4="","",MAX(0,J4-1.96*O4/100))</f>
        <v>0.421457229492984</v>
      </c>
      <c r="Q4" s="40" t="n">
        <f aca="false">IF(J4="","",MIN(1,J4+1.96*O4/100))</f>
        <v>0.564050016883828</v>
      </c>
      <c r="R4" s="32" t="str">
        <f aca="false">IF(L4="","",IF(ABS(L4)&lt;=O4,"Yes","No"))</f>
        <v>No</v>
      </c>
      <c r="S4" s="32" t="str">
        <f aca="false">IF(L4="","",IF(ABS(L4)&lt;=1.96*O4,"Yes","No"))</f>
        <v>No</v>
      </c>
      <c r="T4" s="59" t="n">
        <f aca="false">IF(D4="","",ROUND(SQRT(((D4+G4)*O4/100)^2+(J4*(D4+G4)*0.13015)^2),0))</f>
        <v>25</v>
      </c>
      <c r="U4" s="32" t="s">
        <v>786</v>
      </c>
    </row>
    <row r="5" customFormat="false" ht="15" hidden="false" customHeight="false" outlineLevel="0" collapsed="false">
      <c r="A5" s="32" t="s">
        <v>159</v>
      </c>
      <c r="B5" s="32" t="s">
        <v>166</v>
      </c>
      <c r="C5" s="32" t="s">
        <v>167</v>
      </c>
      <c r="D5" s="59" t="n">
        <v>237</v>
      </c>
      <c r="E5" s="59" t="n">
        <v>201</v>
      </c>
      <c r="F5" s="68" t="n">
        <f aca="false">IF(E5="","",D5-E5)</f>
        <v>36</v>
      </c>
      <c r="G5" s="59" t="n">
        <v>449</v>
      </c>
      <c r="H5" s="59" t="n">
        <v>409</v>
      </c>
      <c r="I5" s="68" t="n">
        <f aca="false">IF(H5="","",G5-H5)</f>
        <v>40</v>
      </c>
      <c r="J5" s="40" t="n">
        <f aca="false">IF(OR(D5="",D5+G5=0),"",D5/(D5+G5))</f>
        <v>0.345481049562682</v>
      </c>
      <c r="K5" s="40" t="n">
        <f aca="false">IF(E5="","",E5/(E5+H5))</f>
        <v>0.329508196721312</v>
      </c>
      <c r="L5" s="69" t="n">
        <f aca="false">IF(OR(K5="",J5=""),"",(J5-K5)*100)</f>
        <v>1.59728528413707</v>
      </c>
      <c r="M5" s="36" t="n">
        <v>2.45683467956046</v>
      </c>
      <c r="N5" s="36" t="n">
        <v>1.05386651785182</v>
      </c>
      <c r="O5" s="36" t="n">
        <f aca="false">SQRT(M5^2+N5^2)</f>
        <v>2.67332588364009</v>
      </c>
      <c r="P5" s="40" t="n">
        <f aca="false">IF(J5="","",MAX(0,J5-1.96*O5/100))</f>
        <v>0.293083862243336</v>
      </c>
      <c r="Q5" s="40" t="n">
        <f aca="false">IF(J5="","",MIN(1,J5+1.96*O5/100))</f>
        <v>0.397878236882028</v>
      </c>
      <c r="R5" s="32" t="str">
        <f aca="false">IF(L5="","",IF(ABS(L5)&lt;=O5,"Yes","No"))</f>
        <v>Yes</v>
      </c>
      <c r="S5" s="32" t="str">
        <f aca="false">IF(L5="","",IF(ABS(L5)&lt;=1.96*O5,"Yes","No"))</f>
        <v>Yes</v>
      </c>
      <c r="T5" s="59" t="n">
        <f aca="false">IF(D5="","",ROUND(SQRT(((D5+G5)*O5/100)^2+(J5*(D5+G5)*0.08382)^2),0))</f>
        <v>27</v>
      </c>
      <c r="U5" s="32" t="s">
        <v>786</v>
      </c>
    </row>
    <row r="6" customFormat="false" ht="15" hidden="false" customHeight="false" outlineLevel="0" collapsed="false">
      <c r="A6" s="32" t="s">
        <v>159</v>
      </c>
      <c r="B6" s="32" t="s">
        <v>166</v>
      </c>
      <c r="C6" s="32" t="s">
        <v>169</v>
      </c>
      <c r="D6" s="59" t="n">
        <v>236</v>
      </c>
      <c r="E6" s="59" t="n">
        <v>168</v>
      </c>
      <c r="F6" s="68" t="n">
        <f aca="false">IF(E6="","",D6-E6)</f>
        <v>68</v>
      </c>
      <c r="G6" s="59" t="n">
        <v>352</v>
      </c>
      <c r="H6" s="59" t="n">
        <v>333</v>
      </c>
      <c r="I6" s="68" t="n">
        <f aca="false">IF(H6="","",G6-H6)</f>
        <v>19</v>
      </c>
      <c r="J6" s="40" t="n">
        <f aca="false">IF(OR(D6="",D6+G6=0),"",D6/(D6+G6))</f>
        <v>0.401360544217687</v>
      </c>
      <c r="K6" s="40" t="n">
        <f aca="false">IF(E6="","",E6/(E6+H6))</f>
        <v>0.335329341317365</v>
      </c>
      <c r="L6" s="69" t="n">
        <f aca="false">IF(OR(K6="",J6=""),"",(J6-K6)*100)</f>
        <v>6.60312029003218</v>
      </c>
      <c r="M6" s="36" t="n">
        <v>2.45683467956046</v>
      </c>
      <c r="N6" s="36" t="n">
        <v>1.05386651785182</v>
      </c>
      <c r="O6" s="36" t="n">
        <f aca="false">SQRT(M6^2+N6^2)</f>
        <v>2.67332588364009</v>
      </c>
      <c r="P6" s="40" t="n">
        <f aca="false">IF(J6="","",MAX(0,J6-1.96*O6/100))</f>
        <v>0.348963356898341</v>
      </c>
      <c r="Q6" s="40" t="n">
        <f aca="false">IF(J6="","",MIN(1,J6+1.96*O6/100))</f>
        <v>0.453757731537033</v>
      </c>
      <c r="R6" s="32" t="str">
        <f aca="false">IF(L6="","",IF(ABS(L6)&lt;=O6,"Yes","No"))</f>
        <v>No</v>
      </c>
      <c r="S6" s="32" t="str">
        <f aca="false">IF(L6="","",IF(ABS(L6)&lt;=1.96*O6,"Yes","No"))</f>
        <v>No</v>
      </c>
      <c r="T6" s="59" t="n">
        <f aca="false">IF(D6="","",ROUND(SQRT(((D6+G6)*O6/100)^2+(J6*(D6+G6)*0.08382)^2),0))</f>
        <v>25</v>
      </c>
      <c r="U6" s="32" t="s">
        <v>786</v>
      </c>
    </row>
    <row r="7" customFormat="false" ht="15" hidden="false" customHeight="false" outlineLevel="0" collapsed="false">
      <c r="A7" s="32" t="s">
        <v>159</v>
      </c>
      <c r="B7" s="32" t="s">
        <v>170</v>
      </c>
      <c r="C7" s="32" t="s">
        <v>170</v>
      </c>
      <c r="D7" s="59" t="n">
        <v>48</v>
      </c>
      <c r="E7" s="59" t="n">
        <v>34</v>
      </c>
      <c r="F7" s="68" t="n">
        <f aca="false">IF(E7="","",D7-E7)</f>
        <v>14</v>
      </c>
      <c r="G7" s="59" t="n">
        <v>48</v>
      </c>
      <c r="H7" s="59" t="n">
        <v>43</v>
      </c>
      <c r="I7" s="68" t="n">
        <f aca="false">IF(H7="","",G7-H7)</f>
        <v>5</v>
      </c>
      <c r="J7" s="40" t="n">
        <f aca="false">IF(OR(D7="",D7+G7=0),"",D7/(D7+G7))</f>
        <v>0.5</v>
      </c>
      <c r="K7" s="40" t="n">
        <f aca="false">IF(E7="","",E7/(E7+H7))</f>
        <v>0.441558441558442</v>
      </c>
      <c r="L7" s="69" t="n">
        <f aca="false">IF(OR(K7="",J7=""),"",(J7-K7)*100)</f>
        <v>5.84415584415585</v>
      </c>
      <c r="M7" s="36" t="n">
        <v>3.48156414853613</v>
      </c>
      <c r="N7" s="36" t="n">
        <v>1.05386651785182</v>
      </c>
      <c r="O7" s="36" t="n">
        <f aca="false">SQRT(M7^2+N7^2)</f>
        <v>3.63757110690929</v>
      </c>
      <c r="P7" s="40" t="n">
        <f aca="false">IF(J7="","",MAX(0,J7-1.96*O7/100))</f>
        <v>0.428703606304578</v>
      </c>
      <c r="Q7" s="40" t="n">
        <f aca="false">IF(J7="","",MIN(1,J7+1.96*O7/100))</f>
        <v>0.571296393695422</v>
      </c>
      <c r="R7" s="32" t="str">
        <f aca="false">IF(L7="","",IF(ABS(L7)&lt;=O7,"Yes","No"))</f>
        <v>No</v>
      </c>
      <c r="S7" s="32" t="str">
        <f aca="false">IF(L7="","",IF(ABS(L7)&lt;=1.96*O7,"Yes","No"))</f>
        <v>Yes</v>
      </c>
      <c r="T7" s="59" t="n">
        <f aca="false">IF(D7="","",ROUND(SQRT(((D7+G7)*O7/100)^2+(J7*(D7+G7)*0.13015)^2),0))</f>
        <v>7</v>
      </c>
      <c r="U7" s="32" t="s">
        <v>786</v>
      </c>
    </row>
    <row r="8" customFormat="false" ht="15" hidden="false" customHeight="false" outlineLevel="0" collapsed="false">
      <c r="A8" s="32" t="s">
        <v>159</v>
      </c>
      <c r="B8" s="32" t="s">
        <v>171</v>
      </c>
      <c r="C8" s="32" t="s">
        <v>172</v>
      </c>
      <c r="D8" s="59" t="n">
        <v>253</v>
      </c>
      <c r="E8" s="59" t="n">
        <v>245</v>
      </c>
      <c r="F8" s="68" t="n">
        <f aca="false">IF(E8="","",D8-E8)</f>
        <v>8</v>
      </c>
      <c r="G8" s="59" t="n">
        <v>552</v>
      </c>
      <c r="H8" s="59" t="n">
        <v>473</v>
      </c>
      <c r="I8" s="68" t="n">
        <f aca="false">IF(H8="","",G8-H8)</f>
        <v>79</v>
      </c>
      <c r="J8" s="40" t="n">
        <f aca="false">IF(OR(D8="",D8+G8=0),"",D8/(D8+G8))</f>
        <v>0.314285714285714</v>
      </c>
      <c r="K8" s="40" t="n">
        <f aca="false">IF(E8="","",E8/(E8+H8))</f>
        <v>0.341225626740947</v>
      </c>
      <c r="L8" s="69" t="n">
        <f aca="false">IF(OR(K8="",J8=""),"",(J8-K8)*100)</f>
        <v>-2.69399124552328</v>
      </c>
      <c r="M8" s="36" t="n">
        <v>2.45683467956046</v>
      </c>
      <c r="N8" s="36" t="n">
        <v>1.05386651785182</v>
      </c>
      <c r="O8" s="36" t="n">
        <f aca="false">SQRT(M8^2+N8^2)</f>
        <v>2.67332588364009</v>
      </c>
      <c r="P8" s="40" t="n">
        <f aca="false">IF(J8="","",MAX(0,J8-1.96*O8/100))</f>
        <v>0.261888526966369</v>
      </c>
      <c r="Q8" s="40" t="n">
        <f aca="false">IF(J8="","",MIN(1,J8+1.96*O8/100))</f>
        <v>0.36668290160506</v>
      </c>
      <c r="R8" s="32" t="str">
        <f aca="false">IF(L8="","",IF(ABS(L8)&lt;=O8,"Yes","No"))</f>
        <v>No</v>
      </c>
      <c r="S8" s="32" t="str">
        <f aca="false">IF(L8="","",IF(ABS(L8)&lt;=1.96*O8,"Yes","No"))</f>
        <v>Yes</v>
      </c>
      <c r="T8" s="59" t="n">
        <f aca="false">IF(D8="","",ROUND(SQRT(((D8+G8)*O8/100)^2+(J8*(D8+G8)*0.08382)^2),0))</f>
        <v>30</v>
      </c>
      <c r="U8" s="32" t="s">
        <v>786</v>
      </c>
    </row>
    <row r="9" customFormat="false" ht="15" hidden="false" customHeight="false" outlineLevel="0" collapsed="false">
      <c r="A9" s="32" t="s">
        <v>159</v>
      </c>
      <c r="B9" s="32" t="s">
        <v>171</v>
      </c>
      <c r="C9" s="32" t="s">
        <v>173</v>
      </c>
      <c r="D9" s="59" t="n">
        <v>163</v>
      </c>
      <c r="E9" s="59" t="n">
        <v>132</v>
      </c>
      <c r="F9" s="68" t="n">
        <f aca="false">IF(E9="","",D9-E9)</f>
        <v>31</v>
      </c>
      <c r="G9" s="59" t="n">
        <v>277</v>
      </c>
      <c r="H9" s="59" t="n">
        <v>254</v>
      </c>
      <c r="I9" s="68" t="n">
        <f aca="false">IF(H9="","",G9-H9)</f>
        <v>23</v>
      </c>
      <c r="J9" s="40" t="n">
        <f aca="false">IF(OR(D9="",D9+G9=0),"",D9/(D9+G9))</f>
        <v>0.370454545454546</v>
      </c>
      <c r="K9" s="40" t="n">
        <f aca="false">IF(E9="","",E9/(E9+H9))</f>
        <v>0.341968911917098</v>
      </c>
      <c r="L9" s="69" t="n">
        <f aca="false">IF(OR(K9="",J9=""),"",(J9-K9)*100)</f>
        <v>2.8485633537447</v>
      </c>
      <c r="M9" s="36" t="n">
        <v>3.48156414853613</v>
      </c>
      <c r="N9" s="36" t="n">
        <v>1.05386651785182</v>
      </c>
      <c r="O9" s="36" t="n">
        <f aca="false">SQRT(M9^2+N9^2)</f>
        <v>3.63757110690929</v>
      </c>
      <c r="P9" s="40" t="n">
        <f aca="false">IF(J9="","",MAX(0,J9-1.96*O9/100))</f>
        <v>0.299158151759123</v>
      </c>
      <c r="Q9" s="40" t="n">
        <f aca="false">IF(J9="","",MIN(1,J9+1.96*O9/100))</f>
        <v>0.441750939149968</v>
      </c>
      <c r="R9" s="32" t="str">
        <f aca="false">IF(L9="","",IF(ABS(L9)&lt;=O9,"Yes","No"))</f>
        <v>Yes</v>
      </c>
      <c r="S9" s="32" t="str">
        <f aca="false">IF(L9="","",IF(ABS(L9)&lt;=1.96*O9,"Yes","No"))</f>
        <v>Yes</v>
      </c>
      <c r="T9" s="59" t="n">
        <f aca="false">IF(D9="","",ROUND(SQRT(((D9+G9)*O9/100)^2+(J9*(D9+G9)*0.13015)^2),0))</f>
        <v>27</v>
      </c>
      <c r="U9" s="32" t="s">
        <v>786</v>
      </c>
    </row>
    <row r="10" customFormat="false" ht="15" hidden="false" customHeight="false" outlineLevel="0" collapsed="false">
      <c r="A10" s="32" t="s">
        <v>159</v>
      </c>
      <c r="B10" s="32" t="s">
        <v>171</v>
      </c>
      <c r="C10" s="32" t="s">
        <v>174</v>
      </c>
      <c r="D10" s="59" t="n">
        <v>189</v>
      </c>
      <c r="E10" s="59" t="n">
        <v>159</v>
      </c>
      <c r="F10" s="68" t="n">
        <f aca="false">IF(E10="","",D10-E10)</f>
        <v>30</v>
      </c>
      <c r="G10" s="59" t="n">
        <v>443</v>
      </c>
      <c r="H10" s="59" t="n">
        <v>395</v>
      </c>
      <c r="I10" s="68" t="n">
        <f aca="false">IF(H10="","",G10-H10)</f>
        <v>48</v>
      </c>
      <c r="J10" s="40" t="n">
        <f aca="false">IF(OR(D10="",D10+G10=0),"",D10/(D10+G10))</f>
        <v>0.299050632911392</v>
      </c>
      <c r="K10" s="40" t="n">
        <f aca="false">IF(E10="","",E10/(E10+H10))</f>
        <v>0.287003610108303</v>
      </c>
      <c r="L10" s="69" t="n">
        <f aca="false">IF(OR(K10="",J10=""),"",(J10-K10)*100)</f>
        <v>1.20470228030891</v>
      </c>
      <c r="M10" s="36" t="n">
        <v>2.45683467956046</v>
      </c>
      <c r="N10" s="36" t="n">
        <v>1.05386651785182</v>
      </c>
      <c r="O10" s="36" t="n">
        <f aca="false">SQRT(M10^2+N10^2)</f>
        <v>2.67332588364009</v>
      </c>
      <c r="P10" s="40" t="n">
        <f aca="false">IF(J10="","",MAX(0,J10-1.96*O10/100))</f>
        <v>0.246653445592047</v>
      </c>
      <c r="Q10" s="40" t="n">
        <f aca="false">IF(J10="","",MIN(1,J10+1.96*O10/100))</f>
        <v>0.351447820230738</v>
      </c>
      <c r="R10" s="32" t="str">
        <f aca="false">IF(L10="","",IF(ABS(L10)&lt;=O10,"Yes","No"))</f>
        <v>Yes</v>
      </c>
      <c r="S10" s="32" t="str">
        <f aca="false">IF(L10="","",IF(ABS(L10)&lt;=1.96*O10,"Yes","No"))</f>
        <v>Yes</v>
      </c>
      <c r="T10" s="59" t="n">
        <f aca="false">IF(D10="","",ROUND(SQRT(((D10+G10)*O10/100)^2+(J10*(D10+G10)*0.08382)^2),0))</f>
        <v>23</v>
      </c>
      <c r="U10" s="32" t="s">
        <v>786</v>
      </c>
    </row>
    <row r="11" customFormat="false" ht="15" hidden="false" customHeight="false" outlineLevel="0" collapsed="false">
      <c r="A11" s="32" t="s">
        <v>159</v>
      </c>
      <c r="B11" s="32" t="s">
        <v>175</v>
      </c>
      <c r="C11" s="32" t="s">
        <v>176</v>
      </c>
      <c r="D11" s="59" t="n">
        <v>251</v>
      </c>
      <c r="E11" s="59" t="n">
        <v>218</v>
      </c>
      <c r="F11" s="68" t="n">
        <f aca="false">IF(E11="","",D11-E11)</f>
        <v>33</v>
      </c>
      <c r="G11" s="59" t="n">
        <v>197</v>
      </c>
      <c r="H11" s="59" t="n">
        <v>182</v>
      </c>
      <c r="I11" s="68" t="n">
        <f aca="false">IF(H11="","",G11-H11)</f>
        <v>15</v>
      </c>
      <c r="J11" s="40" t="n">
        <f aca="false">IF(OR(D11="",D11+G11=0),"",D11/(D11+G11))</f>
        <v>0.560267857142857</v>
      </c>
      <c r="K11" s="40" t="n">
        <f aca="false">IF(E11="","",E11/(E11+H11))</f>
        <v>0.545</v>
      </c>
      <c r="L11" s="69" t="n">
        <f aca="false">IF(OR(K11="",J11=""),"",(J11-K11)*100)</f>
        <v>1.52678571428571</v>
      </c>
      <c r="M11" s="36" t="n">
        <v>3.48156414853613</v>
      </c>
      <c r="N11" s="36" t="n">
        <v>1.05386651785182</v>
      </c>
      <c r="O11" s="36" t="n">
        <f aca="false">SQRT(M11^2+N11^2)</f>
        <v>3.63757110690929</v>
      </c>
      <c r="P11" s="40" t="n">
        <f aca="false">IF(J11="","",MAX(0,J11-1.96*O11/100))</f>
        <v>0.488971463447435</v>
      </c>
      <c r="Q11" s="40" t="n">
        <f aca="false">IF(J11="","",MIN(1,J11+1.96*O11/100))</f>
        <v>0.631564250838279</v>
      </c>
      <c r="R11" s="32" t="str">
        <f aca="false">IF(L11="","",IF(ABS(L11)&lt;=O11,"Yes","No"))</f>
        <v>Yes</v>
      </c>
      <c r="S11" s="32" t="str">
        <f aca="false">IF(L11="","",IF(ABS(L11)&lt;=1.96*O11,"Yes","No"))</f>
        <v>Yes</v>
      </c>
      <c r="T11" s="59" t="n">
        <f aca="false">IF(D11="","",ROUND(SQRT(((D11+G11)*O11/100)^2+(J11*(D11+G11)*0.13015)^2),0))</f>
        <v>37</v>
      </c>
      <c r="U11" s="32" t="s">
        <v>786</v>
      </c>
    </row>
    <row r="12" customFormat="false" ht="15" hidden="false" customHeight="false" outlineLevel="0" collapsed="false">
      <c r="A12" s="32" t="s">
        <v>159</v>
      </c>
      <c r="B12" s="32" t="s">
        <v>175</v>
      </c>
      <c r="C12" s="32" t="s">
        <v>177</v>
      </c>
      <c r="D12" s="59" t="n">
        <v>154</v>
      </c>
      <c r="E12" s="59" t="n">
        <v>110</v>
      </c>
      <c r="F12" s="68" t="n">
        <f aca="false">IF(E12="","",D12-E12)</f>
        <v>44</v>
      </c>
      <c r="G12" s="59" t="n">
        <v>141</v>
      </c>
      <c r="H12" s="59" t="n">
        <v>146</v>
      </c>
      <c r="I12" s="68" t="n">
        <f aca="false">IF(H12="","",G12-H12)</f>
        <v>-5</v>
      </c>
      <c r="J12" s="40" t="n">
        <f aca="false">IF(OR(D12="",D12+G12=0),"",D12/(D12+G12))</f>
        <v>0.522033898305085</v>
      </c>
      <c r="K12" s="40" t="n">
        <f aca="false">IF(E12="","",E12/(E12+H12))</f>
        <v>0.4296875</v>
      </c>
      <c r="L12" s="69" t="n">
        <f aca="false">IF(OR(K12="",J12=""),"",(J12-K12)*100)</f>
        <v>9.23463983050847</v>
      </c>
      <c r="M12" s="36" t="n">
        <v>3.48156414853613</v>
      </c>
      <c r="N12" s="36" t="n">
        <v>1.05386651785182</v>
      </c>
      <c r="O12" s="36" t="n">
        <f aca="false">SQRT(M12^2+N12^2)</f>
        <v>3.63757110690929</v>
      </c>
      <c r="P12" s="40" t="n">
        <f aca="false">IF(J12="","",MAX(0,J12-1.96*O12/100))</f>
        <v>0.450737504609663</v>
      </c>
      <c r="Q12" s="40" t="n">
        <f aca="false">IF(J12="","",MIN(1,J12+1.96*O12/100))</f>
        <v>0.593330292000507</v>
      </c>
      <c r="R12" s="32" t="str">
        <f aca="false">IF(L12="","",IF(ABS(L12)&lt;=O12,"Yes","No"))</f>
        <v>No</v>
      </c>
      <c r="S12" s="32" t="str">
        <f aca="false">IF(L12="","",IF(ABS(L12)&lt;=1.96*O12,"Yes","No"))</f>
        <v>No</v>
      </c>
      <c r="T12" s="59" t="n">
        <f aca="false">IF(D12="","",ROUND(SQRT(((D12+G12)*O12/100)^2+(J12*(D12+G12)*0.13015)^2),0))</f>
        <v>23</v>
      </c>
      <c r="U12" s="32" t="s">
        <v>786</v>
      </c>
    </row>
    <row r="13" customFormat="false" ht="15" hidden="false" customHeight="false" outlineLevel="0" collapsed="false">
      <c r="A13" s="32" t="s">
        <v>159</v>
      </c>
      <c r="B13" s="32" t="s">
        <v>175</v>
      </c>
      <c r="C13" s="32" t="s">
        <v>178</v>
      </c>
      <c r="D13" s="59" t="n">
        <v>294</v>
      </c>
      <c r="E13" s="59" t="n">
        <v>258</v>
      </c>
      <c r="F13" s="68" t="n">
        <f aca="false">IF(E13="","",D13-E13)</f>
        <v>36</v>
      </c>
      <c r="G13" s="59" t="n">
        <v>313</v>
      </c>
      <c r="H13" s="59" t="n">
        <v>302</v>
      </c>
      <c r="I13" s="68" t="n">
        <f aca="false">IF(H13="","",G13-H13)</f>
        <v>11</v>
      </c>
      <c r="J13" s="40" t="n">
        <f aca="false">IF(OR(D13="",D13+G13=0),"",D13/(D13+G13))</f>
        <v>0.484349258649094</v>
      </c>
      <c r="K13" s="40" t="n">
        <f aca="false">IF(E13="","",E13/(E13+H13))</f>
        <v>0.460714285714286</v>
      </c>
      <c r="L13" s="69" t="n">
        <f aca="false">IF(OR(K13="",J13=""),"",(J13-K13)*100)</f>
        <v>2.36349729348082</v>
      </c>
      <c r="M13" s="36" t="n">
        <v>2.45683467956046</v>
      </c>
      <c r="N13" s="36" t="n">
        <v>1.05386651785182</v>
      </c>
      <c r="O13" s="36" t="n">
        <f aca="false">SQRT(M13^2+N13^2)</f>
        <v>2.67332588364009</v>
      </c>
      <c r="P13" s="40" t="n">
        <f aca="false">IF(J13="","",MAX(0,J13-1.96*O13/100))</f>
        <v>0.431952071329748</v>
      </c>
      <c r="Q13" s="40" t="n">
        <f aca="false">IF(J13="","",MIN(1,J13+1.96*O13/100))</f>
        <v>0.53674644596844</v>
      </c>
      <c r="R13" s="32" t="str">
        <f aca="false">IF(L13="","",IF(ABS(L13)&lt;=O13,"Yes","No"))</f>
        <v>Yes</v>
      </c>
      <c r="S13" s="32" t="str">
        <f aca="false">IF(L13="","",IF(ABS(L13)&lt;=1.96*O13,"Yes","No"))</f>
        <v>Yes</v>
      </c>
      <c r="T13" s="59" t="n">
        <f aca="false">IF(D13="","",ROUND(SQRT(((D13+G13)*O13/100)^2+(J13*(D13+G13)*0.08382)^2),0))</f>
        <v>30</v>
      </c>
      <c r="U13" s="32" t="s">
        <v>786</v>
      </c>
    </row>
    <row r="14" customFormat="false" ht="15" hidden="false" customHeight="false" outlineLevel="0" collapsed="false">
      <c r="A14" s="32" t="s">
        <v>159</v>
      </c>
      <c r="B14" s="32" t="s">
        <v>175</v>
      </c>
      <c r="C14" s="32" t="s">
        <v>179</v>
      </c>
      <c r="D14" s="59" t="n">
        <v>180</v>
      </c>
      <c r="E14" s="59" t="n">
        <v>133</v>
      </c>
      <c r="F14" s="68" t="n">
        <f aca="false">IF(E14="","",D14-E14)</f>
        <v>47</v>
      </c>
      <c r="G14" s="59" t="n">
        <v>100</v>
      </c>
      <c r="H14" s="59" t="n">
        <v>94</v>
      </c>
      <c r="I14" s="68" t="n">
        <f aca="false">IF(H14="","",G14-H14)</f>
        <v>6</v>
      </c>
      <c r="J14" s="40" t="n">
        <f aca="false">IF(OR(D14="",D14+G14=0),"",D14/(D14+G14))</f>
        <v>0.642857142857143</v>
      </c>
      <c r="K14" s="40" t="n">
        <f aca="false">IF(E14="","",E14/(E14+H14))</f>
        <v>0.585903083700441</v>
      </c>
      <c r="L14" s="69" t="n">
        <f aca="false">IF(OR(K14="",J14=""),"",(J14-K14)*100)</f>
        <v>5.69540591567024</v>
      </c>
      <c r="M14" s="36" t="n">
        <v>3.48156414853613</v>
      </c>
      <c r="N14" s="36" t="n">
        <v>1.05386651785182</v>
      </c>
      <c r="O14" s="36" t="n">
        <f aca="false">SQRT(M14^2+N14^2)</f>
        <v>3.63757110690929</v>
      </c>
      <c r="P14" s="40" t="n">
        <f aca="false">IF(J14="","",MAX(0,J14-1.96*O14/100))</f>
        <v>0.571560749161721</v>
      </c>
      <c r="Q14" s="40" t="n">
        <f aca="false">IF(J14="","",MIN(1,J14+1.96*O14/100))</f>
        <v>0.714153536552565</v>
      </c>
      <c r="R14" s="32" t="str">
        <f aca="false">IF(L14="","",IF(ABS(L14)&lt;=O14,"Yes","No"))</f>
        <v>No</v>
      </c>
      <c r="S14" s="32" t="str">
        <f aca="false">IF(L14="","",IF(ABS(L14)&lt;=1.96*O14,"Yes","No"))</f>
        <v>Yes</v>
      </c>
      <c r="T14" s="59" t="n">
        <f aca="false">IF(D14="","",ROUND(SQRT(((D14+G14)*O14/100)^2+(J14*(D14+G14)*0.13015)^2),0))</f>
        <v>26</v>
      </c>
      <c r="U14" s="32" t="s">
        <v>786</v>
      </c>
    </row>
    <row r="15" customFormat="false" ht="15" hidden="false" customHeight="false" outlineLevel="0" collapsed="false">
      <c r="A15" s="32" t="s">
        <v>159</v>
      </c>
      <c r="B15" s="32" t="s">
        <v>175</v>
      </c>
      <c r="C15" s="32" t="s">
        <v>180</v>
      </c>
      <c r="D15" s="59" t="n">
        <v>257</v>
      </c>
      <c r="E15" s="59" t="n">
        <v>193</v>
      </c>
      <c r="F15" s="68" t="n">
        <f aca="false">IF(E15="","",D15-E15)</f>
        <v>64</v>
      </c>
      <c r="G15" s="59" t="n">
        <v>260</v>
      </c>
      <c r="H15" s="59" t="n">
        <v>225</v>
      </c>
      <c r="I15" s="68" t="n">
        <f aca="false">IF(H15="","",G15-H15)</f>
        <v>35</v>
      </c>
      <c r="J15" s="40" t="n">
        <f aca="false">IF(OR(D15="",D15+G15=0),"",D15/(D15+G15))</f>
        <v>0.497098646034816</v>
      </c>
      <c r="K15" s="40" t="n">
        <f aca="false">IF(E15="","",E15/(E15+H15))</f>
        <v>0.461722488038278</v>
      </c>
      <c r="L15" s="69" t="n">
        <f aca="false">IF(OR(K15="",J15=""),"",(J15-K15)*100)</f>
        <v>3.53761579965387</v>
      </c>
      <c r="M15" s="36" t="n">
        <v>3.48156414853613</v>
      </c>
      <c r="N15" s="36" t="n">
        <v>1.05386651785182</v>
      </c>
      <c r="O15" s="36" t="n">
        <f aca="false">SQRT(M15^2+N15^2)</f>
        <v>3.63757110690929</v>
      </c>
      <c r="P15" s="40" t="n">
        <f aca="false">IF(J15="","",MAX(0,J15-1.96*O15/100))</f>
        <v>0.425802252339394</v>
      </c>
      <c r="Q15" s="40" t="n">
        <f aca="false">IF(J15="","",MIN(1,J15+1.96*O15/100))</f>
        <v>0.568395039730238</v>
      </c>
      <c r="R15" s="32" t="str">
        <f aca="false">IF(L15="","",IF(ABS(L15)&lt;=O15,"Yes","No"))</f>
        <v>Yes</v>
      </c>
      <c r="S15" s="32" t="str">
        <f aca="false">IF(L15="","",IF(ABS(L15)&lt;=1.96*O15,"Yes","No"))</f>
        <v>Yes</v>
      </c>
      <c r="T15" s="59" t="n">
        <f aca="false">IF(D15="","",ROUND(SQRT(((D15+G15)*O15/100)^2+(J15*(D15+G15)*0.13015)^2),0))</f>
        <v>38</v>
      </c>
      <c r="U15" s="32" t="s">
        <v>786</v>
      </c>
    </row>
    <row r="16" customFormat="false" ht="15" hidden="false" customHeight="false" outlineLevel="0" collapsed="false">
      <c r="A16" s="32" t="s">
        <v>159</v>
      </c>
      <c r="B16" s="32" t="s">
        <v>181</v>
      </c>
      <c r="C16" s="32" t="s">
        <v>182</v>
      </c>
      <c r="D16" s="59" t="n">
        <v>79</v>
      </c>
      <c r="E16" s="59" t="n">
        <v>82</v>
      </c>
      <c r="F16" s="68" t="n">
        <f aca="false">IF(E16="","",D16-E16)</f>
        <v>-3</v>
      </c>
      <c r="G16" s="59" t="n">
        <v>142</v>
      </c>
      <c r="H16" s="59" t="n">
        <v>131</v>
      </c>
      <c r="I16" s="68" t="n">
        <f aca="false">IF(H16="","",G16-H16)</f>
        <v>11</v>
      </c>
      <c r="J16" s="40" t="n">
        <f aca="false">IF(OR(D16="",D16+G16=0),"",D16/(D16+G16))</f>
        <v>0.357466063348416</v>
      </c>
      <c r="K16" s="40" t="n">
        <f aca="false">IF(E16="","",E16/(E16+H16))</f>
        <v>0.384976525821596</v>
      </c>
      <c r="L16" s="69" t="n">
        <f aca="false">IF(OR(K16="",J16=""),"",(J16-K16)*100)</f>
        <v>-2.751046247318</v>
      </c>
      <c r="M16" s="36" t="n">
        <v>3.48156414853613</v>
      </c>
      <c r="N16" s="36" t="n">
        <v>1.05386651785182</v>
      </c>
      <c r="O16" s="36" t="n">
        <f aca="false">SQRT(M16^2+N16^2)</f>
        <v>3.63757110690929</v>
      </c>
      <c r="P16" s="40" t="n">
        <f aca="false">IF(J16="","",MAX(0,J16-1.96*O16/100))</f>
        <v>0.286169669652994</v>
      </c>
      <c r="Q16" s="40" t="n">
        <f aca="false">IF(J16="","",MIN(1,J16+1.96*O16/100))</f>
        <v>0.428762457043838</v>
      </c>
      <c r="R16" s="32" t="str">
        <f aca="false">IF(L16="","",IF(ABS(L16)&lt;=O16,"Yes","No"))</f>
        <v>Yes</v>
      </c>
      <c r="S16" s="32" t="str">
        <f aca="false">IF(L16="","",IF(ABS(L16)&lt;=1.96*O16,"Yes","No"))</f>
        <v>Yes</v>
      </c>
      <c r="T16" s="59" t="n">
        <f aca="false">IF(D16="","",ROUND(SQRT(((D16+G16)*O16/100)^2+(J16*(D16+G16)*0.13015)^2),0))</f>
        <v>13</v>
      </c>
      <c r="U16" s="32" t="s">
        <v>786</v>
      </c>
    </row>
    <row r="17" customFormat="false" ht="15" hidden="false" customHeight="false" outlineLevel="0" collapsed="false">
      <c r="A17" s="32" t="s">
        <v>159</v>
      </c>
      <c r="B17" s="32" t="s">
        <v>181</v>
      </c>
      <c r="C17" s="32" t="s">
        <v>183</v>
      </c>
      <c r="D17" s="59" t="n">
        <v>217</v>
      </c>
      <c r="E17" s="59" t="n">
        <v>185</v>
      </c>
      <c r="F17" s="68" t="n">
        <f aca="false">IF(E17="","",D17-E17)</f>
        <v>32</v>
      </c>
      <c r="G17" s="59" t="n">
        <v>348</v>
      </c>
      <c r="H17" s="59" t="n">
        <v>364</v>
      </c>
      <c r="I17" s="68" t="n">
        <f aca="false">IF(H17="","",G17-H17)</f>
        <v>-16</v>
      </c>
      <c r="J17" s="40" t="n">
        <f aca="false">IF(OR(D17="",D17+G17=0),"",D17/(D17+G17))</f>
        <v>0.384070796460177</v>
      </c>
      <c r="K17" s="40" t="n">
        <f aca="false">IF(E17="","",E17/(E17+H17))</f>
        <v>0.336976320582878</v>
      </c>
      <c r="L17" s="69" t="n">
        <f aca="false">IF(OR(K17="",J17=""),"",(J17-K17)*100)</f>
        <v>4.7094475877299</v>
      </c>
      <c r="M17" s="36" t="n">
        <v>2.45683467956046</v>
      </c>
      <c r="N17" s="36" t="n">
        <v>1.05386651785182</v>
      </c>
      <c r="O17" s="36" t="n">
        <f aca="false">SQRT(M17^2+N17^2)</f>
        <v>2.67332588364009</v>
      </c>
      <c r="P17" s="40" t="n">
        <f aca="false">IF(J17="","",MAX(0,J17-1.96*O17/100))</f>
        <v>0.331673609140831</v>
      </c>
      <c r="Q17" s="40" t="n">
        <f aca="false">IF(J17="","",MIN(1,J17+1.96*O17/100))</f>
        <v>0.436467983779523</v>
      </c>
      <c r="R17" s="32" t="str">
        <f aca="false">IF(L17="","",IF(ABS(L17)&lt;=O17,"Yes","No"))</f>
        <v>No</v>
      </c>
      <c r="S17" s="32" t="str">
        <f aca="false">IF(L17="","",IF(ABS(L17)&lt;=1.96*O17,"Yes","No"))</f>
        <v>Yes</v>
      </c>
      <c r="T17" s="59" t="n">
        <f aca="false">IF(D17="","",ROUND(SQRT(((D17+G17)*O17/100)^2+(J17*(D17+G17)*0.08382)^2),0))</f>
        <v>24</v>
      </c>
      <c r="U17" s="32" t="s">
        <v>786</v>
      </c>
    </row>
    <row r="18" customFormat="false" ht="15" hidden="false" customHeight="false" outlineLevel="0" collapsed="false">
      <c r="A18" s="32" t="s">
        <v>159</v>
      </c>
      <c r="B18" s="32" t="s">
        <v>184</v>
      </c>
      <c r="C18" s="32" t="s">
        <v>185</v>
      </c>
      <c r="D18" s="59" t="n">
        <v>268</v>
      </c>
      <c r="E18" s="59" t="n">
        <v>209</v>
      </c>
      <c r="F18" s="68" t="n">
        <f aca="false">IF(E18="","",D18-E18)</f>
        <v>59</v>
      </c>
      <c r="G18" s="59" t="n">
        <v>216</v>
      </c>
      <c r="H18" s="59" t="n">
        <v>211</v>
      </c>
      <c r="I18" s="68" t="n">
        <f aca="false">IF(H18="","",G18-H18)</f>
        <v>5</v>
      </c>
      <c r="J18" s="40" t="n">
        <f aca="false">IF(OR(D18="",D18+G18=0),"",D18/(D18+G18))</f>
        <v>0.553719008264463</v>
      </c>
      <c r="K18" s="40" t="n">
        <f aca="false">IF(E18="","",E18/(E18+H18))</f>
        <v>0.497619047619048</v>
      </c>
      <c r="L18" s="69" t="n">
        <f aca="false">IF(OR(K18="",J18=""),"",(J18-K18)*100)</f>
        <v>5.60999606454152</v>
      </c>
      <c r="M18" s="36" t="n">
        <v>3.48156414853613</v>
      </c>
      <c r="N18" s="36" t="n">
        <v>1.05386651785182</v>
      </c>
      <c r="O18" s="36" t="n">
        <f aca="false">SQRT(M18^2+N18^2)</f>
        <v>3.63757110690929</v>
      </c>
      <c r="P18" s="40" t="n">
        <f aca="false">IF(J18="","",MAX(0,J18-1.96*O18/100))</f>
        <v>0.482422614569041</v>
      </c>
      <c r="Q18" s="40" t="n">
        <f aca="false">IF(J18="","",MIN(1,J18+1.96*O18/100))</f>
        <v>0.625015401959885</v>
      </c>
      <c r="R18" s="32" t="str">
        <f aca="false">IF(L18="","",IF(ABS(L18)&lt;=O18,"Yes","No"))</f>
        <v>No</v>
      </c>
      <c r="S18" s="32" t="str">
        <f aca="false">IF(L18="","",IF(ABS(L18)&lt;=1.96*O18,"Yes","No"))</f>
        <v>Yes</v>
      </c>
      <c r="T18" s="59" t="n">
        <f aca="false">IF(D18="","",ROUND(SQRT(((D18+G18)*O18/100)^2+(J18*(D18+G18)*0.13015)^2),0))</f>
        <v>39</v>
      </c>
      <c r="U18" s="32" t="s">
        <v>786</v>
      </c>
    </row>
    <row r="19" customFormat="false" ht="15" hidden="false" customHeight="false" outlineLevel="0" collapsed="false">
      <c r="A19" s="32" t="s">
        <v>159</v>
      </c>
      <c r="B19" s="32" t="s">
        <v>184</v>
      </c>
      <c r="C19" s="32" t="s">
        <v>186</v>
      </c>
      <c r="D19" s="59" t="n">
        <v>160</v>
      </c>
      <c r="E19" s="59" t="n">
        <v>132</v>
      </c>
      <c r="F19" s="68" t="n">
        <f aca="false">IF(E19="","",D19-E19)</f>
        <v>28</v>
      </c>
      <c r="G19" s="59" t="n">
        <v>118</v>
      </c>
      <c r="H19" s="59" t="n">
        <v>147</v>
      </c>
      <c r="I19" s="68" t="n">
        <f aca="false">IF(H19="","",G19-H19)</f>
        <v>-29</v>
      </c>
      <c r="J19" s="40" t="n">
        <f aca="false">IF(OR(D19="",D19+G19=0),"",D19/(D19+G19))</f>
        <v>0.575539568345324</v>
      </c>
      <c r="K19" s="40" t="n">
        <f aca="false">IF(E19="","",E19/(E19+H19))</f>
        <v>0.473118279569893</v>
      </c>
      <c r="L19" s="69" t="n">
        <f aca="false">IF(OR(K19="",J19=""),"",(J19-K19)*100)</f>
        <v>10.2421288775431</v>
      </c>
      <c r="M19" s="36" t="n">
        <v>3.48156414853613</v>
      </c>
      <c r="N19" s="36" t="n">
        <v>1.05386651785182</v>
      </c>
      <c r="O19" s="36" t="n">
        <f aca="false">SQRT(M19^2+N19^2)</f>
        <v>3.63757110690929</v>
      </c>
      <c r="P19" s="40" t="n">
        <f aca="false">IF(J19="","",MAX(0,J19-1.96*O19/100))</f>
        <v>0.504243174649902</v>
      </c>
      <c r="Q19" s="40" t="n">
        <f aca="false">IF(J19="","",MIN(1,J19+1.96*O19/100))</f>
        <v>0.646835962040746</v>
      </c>
      <c r="R19" s="32" t="str">
        <f aca="false">IF(L19="","",IF(ABS(L19)&lt;=O19,"Yes","No"))</f>
        <v>No</v>
      </c>
      <c r="S19" s="32" t="str">
        <f aca="false">IF(L19="","",IF(ABS(L19)&lt;=1.96*O19,"Yes","No"))</f>
        <v>No</v>
      </c>
      <c r="T19" s="59" t="n">
        <f aca="false">IF(D19="","",ROUND(SQRT(((D19+G19)*O19/100)^2+(J19*(D19+G19)*0.13015)^2),0))</f>
        <v>23</v>
      </c>
      <c r="U19" s="32" t="s">
        <v>786</v>
      </c>
    </row>
    <row r="20" customFormat="false" ht="15" hidden="false" customHeight="false" outlineLevel="0" collapsed="false">
      <c r="A20" s="32" t="s">
        <v>159</v>
      </c>
      <c r="B20" s="32" t="s">
        <v>184</v>
      </c>
      <c r="C20" s="32" t="s">
        <v>187</v>
      </c>
      <c r="D20" s="59" t="n">
        <v>137</v>
      </c>
      <c r="E20" s="59" t="n">
        <v>114</v>
      </c>
      <c r="F20" s="68" t="n">
        <f aca="false">IF(E20="","",D20-E20)</f>
        <v>23</v>
      </c>
      <c r="G20" s="59" t="n">
        <v>111</v>
      </c>
      <c r="H20" s="59" t="n">
        <v>109</v>
      </c>
      <c r="I20" s="68" t="n">
        <f aca="false">IF(H20="","",G20-H20)</f>
        <v>2</v>
      </c>
      <c r="J20" s="40" t="n">
        <f aca="false">IF(OR(D20="",D20+G20=0),"",D20/(D20+G20))</f>
        <v>0.55241935483871</v>
      </c>
      <c r="K20" s="40" t="n">
        <f aca="false">IF(E20="","",E20/(E20+H20))</f>
        <v>0.511210762331839</v>
      </c>
      <c r="L20" s="69" t="n">
        <f aca="false">IF(OR(K20="",J20=""),"",(J20-K20)*100)</f>
        <v>4.1208592506871</v>
      </c>
      <c r="M20" s="36" t="n">
        <v>3.48156414853613</v>
      </c>
      <c r="N20" s="36" t="n">
        <v>1.05386651785182</v>
      </c>
      <c r="O20" s="36" t="n">
        <f aca="false">SQRT(M20^2+N20^2)</f>
        <v>3.63757110690929</v>
      </c>
      <c r="P20" s="40" t="n">
        <f aca="false">IF(J20="","",MAX(0,J20-1.96*O20/100))</f>
        <v>0.481122961143288</v>
      </c>
      <c r="Q20" s="40" t="n">
        <f aca="false">IF(J20="","",MIN(1,J20+1.96*O20/100))</f>
        <v>0.623715748534132</v>
      </c>
      <c r="R20" s="32" t="str">
        <f aca="false">IF(L20="","",IF(ABS(L20)&lt;=O20,"Yes","No"))</f>
        <v>No</v>
      </c>
      <c r="S20" s="32" t="str">
        <f aca="false">IF(L20="","",IF(ABS(L20)&lt;=1.96*O20,"Yes","No"))</f>
        <v>Yes</v>
      </c>
      <c r="T20" s="59" t="n">
        <f aca="false">IF(D20="","",ROUND(SQRT(((D20+G20)*O20/100)^2+(J20*(D20+G20)*0.13015)^2),0))</f>
        <v>20</v>
      </c>
      <c r="U20" s="32" t="s">
        <v>786</v>
      </c>
    </row>
    <row r="21" customFormat="false" ht="15" hidden="false" customHeight="false" outlineLevel="0" collapsed="false">
      <c r="A21" s="32" t="s">
        <v>159</v>
      </c>
      <c r="B21" s="32" t="s">
        <v>188</v>
      </c>
      <c r="C21" s="32" t="s">
        <v>188</v>
      </c>
      <c r="D21" s="59" t="n">
        <v>49</v>
      </c>
      <c r="E21" s="59" t="n">
        <v>29</v>
      </c>
      <c r="F21" s="68" t="n">
        <f aca="false">IF(E21="","",D21-E21)</f>
        <v>20</v>
      </c>
      <c r="G21" s="59" t="n">
        <v>62</v>
      </c>
      <c r="H21" s="59" t="n">
        <v>59</v>
      </c>
      <c r="I21" s="68" t="n">
        <f aca="false">IF(H21="","",G21-H21)</f>
        <v>3</v>
      </c>
      <c r="J21" s="40" t="n">
        <f aca="false">IF(OR(D21="",D21+G21=0),"",D21/(D21+G21))</f>
        <v>0.441441441441441</v>
      </c>
      <c r="K21" s="40" t="n">
        <f aca="false">IF(E21="","",E21/(E21+H21))</f>
        <v>0.329545454545455</v>
      </c>
      <c r="L21" s="69" t="n">
        <f aca="false">IF(OR(K21="",J21=""),"",(J21-K21)*100)</f>
        <v>11.1895986895987</v>
      </c>
      <c r="M21" s="36" t="n">
        <v>3.48156414853613</v>
      </c>
      <c r="N21" s="36" t="n">
        <v>1.05386651785182</v>
      </c>
      <c r="O21" s="36" t="n">
        <f aca="false">SQRT(M21^2+N21^2)</f>
        <v>3.63757110690929</v>
      </c>
      <c r="P21" s="40" t="n">
        <f aca="false">IF(J21="","",MAX(0,J21-1.96*O21/100))</f>
        <v>0.370145047746019</v>
      </c>
      <c r="Q21" s="40" t="n">
        <f aca="false">IF(J21="","",MIN(1,J21+1.96*O21/100))</f>
        <v>0.512737835136863</v>
      </c>
      <c r="R21" s="32" t="str">
        <f aca="false">IF(L21="","",IF(ABS(L21)&lt;=O21,"Yes","No"))</f>
        <v>No</v>
      </c>
      <c r="S21" s="32" t="str">
        <f aca="false">IF(L21="","",IF(ABS(L21)&lt;=1.96*O21,"Yes","No"))</f>
        <v>No</v>
      </c>
      <c r="T21" s="59" t="n">
        <f aca="false">IF(D21="","",ROUND(SQRT(((D21+G21)*O21/100)^2+(J21*(D21+G21)*0.13015)^2),0))</f>
        <v>8</v>
      </c>
      <c r="U21" s="32" t="s">
        <v>786</v>
      </c>
    </row>
    <row r="22" customFormat="false" ht="15" hidden="false" customHeight="false" outlineLevel="0" collapsed="false">
      <c r="A22" s="32" t="s">
        <v>159</v>
      </c>
      <c r="B22" s="32" t="s">
        <v>189</v>
      </c>
      <c r="C22" s="32" t="s">
        <v>189</v>
      </c>
      <c r="D22" s="59" t="n">
        <v>68</v>
      </c>
      <c r="E22" s="59" t="n">
        <v>41</v>
      </c>
      <c r="F22" s="68" t="n">
        <f aca="false">IF(E22="","",D22-E22)</f>
        <v>27</v>
      </c>
      <c r="G22" s="59" t="n">
        <v>179</v>
      </c>
      <c r="H22" s="59" t="n">
        <v>163</v>
      </c>
      <c r="I22" s="68" t="n">
        <f aca="false">IF(H22="","",G22-H22)</f>
        <v>16</v>
      </c>
      <c r="J22" s="40" t="n">
        <f aca="false">IF(OR(D22="",D22+G22=0),"",D22/(D22+G22))</f>
        <v>0.275303643724696</v>
      </c>
      <c r="K22" s="40" t="n">
        <f aca="false">IF(E22="","",E22/(E22+H22))</f>
        <v>0.200980392156863</v>
      </c>
      <c r="L22" s="69" t="n">
        <f aca="false">IF(OR(K22="",J22=""),"",(J22-K22)*100)</f>
        <v>7.43232515678336</v>
      </c>
      <c r="M22" s="36" t="n">
        <v>3.48156414853613</v>
      </c>
      <c r="N22" s="36" t="n">
        <v>1.05386651785182</v>
      </c>
      <c r="O22" s="36" t="n">
        <f aca="false">SQRT(M22^2+N22^2)</f>
        <v>3.63757110690929</v>
      </c>
      <c r="P22" s="40" t="n">
        <f aca="false">IF(J22="","",MAX(0,J22-1.96*O22/100))</f>
        <v>0.204007250029274</v>
      </c>
      <c r="Q22" s="40" t="n">
        <f aca="false">IF(J22="","",MIN(1,J22+1.96*O22/100))</f>
        <v>0.346600037420118</v>
      </c>
      <c r="R22" s="32" t="str">
        <f aca="false">IF(L22="","",IF(ABS(L22)&lt;=O22,"Yes","No"))</f>
        <v>No</v>
      </c>
      <c r="S22" s="32" t="str">
        <f aca="false">IF(L22="","",IF(ABS(L22)&lt;=1.96*O22,"Yes","No"))</f>
        <v>No</v>
      </c>
      <c r="T22" s="59" t="n">
        <f aca="false">IF(D22="","",ROUND(SQRT(((D22+G22)*O22/100)^2+(J22*(D22+G22)*0.13015)^2),0))</f>
        <v>13</v>
      </c>
      <c r="U22" s="32" t="s">
        <v>786</v>
      </c>
    </row>
    <row r="23" customFormat="false" ht="15" hidden="false" customHeight="false" outlineLevel="0" collapsed="false">
      <c r="A23" s="32" t="s">
        <v>159</v>
      </c>
      <c r="B23" s="32" t="s">
        <v>190</v>
      </c>
      <c r="C23" s="32" t="s">
        <v>191</v>
      </c>
      <c r="D23" s="59" t="n">
        <v>252</v>
      </c>
      <c r="E23" s="59" t="n">
        <v>226</v>
      </c>
      <c r="F23" s="68" t="n">
        <f aca="false">IF(E23="","",D23-E23)</f>
        <v>26</v>
      </c>
      <c r="G23" s="59" t="n">
        <v>303</v>
      </c>
      <c r="H23" s="59" t="n">
        <v>272</v>
      </c>
      <c r="I23" s="68" t="n">
        <f aca="false">IF(H23="","",G23-H23)</f>
        <v>31</v>
      </c>
      <c r="J23" s="40" t="n">
        <f aca="false">IF(OR(D23="",D23+G23=0),"",D23/(D23+G23))</f>
        <v>0.454054054054054</v>
      </c>
      <c r="K23" s="40" t="n">
        <f aca="false">IF(E23="","",E23/(E23+H23))</f>
        <v>0.453815261044177</v>
      </c>
      <c r="L23" s="69" t="n">
        <f aca="false">IF(OR(K23="",J23=""),"",(J23-K23)*100)</f>
        <v>0.0238793009877392</v>
      </c>
      <c r="M23" s="36" t="n">
        <v>2.45683467956046</v>
      </c>
      <c r="N23" s="36" t="n">
        <v>1.05386651785182</v>
      </c>
      <c r="O23" s="36" t="n">
        <f aca="false">SQRT(M23^2+N23^2)</f>
        <v>2.67332588364009</v>
      </c>
      <c r="P23" s="40" t="n">
        <f aca="false">IF(J23="","",MAX(0,J23-1.96*O23/100))</f>
        <v>0.401656866734708</v>
      </c>
      <c r="Q23" s="40" t="n">
        <f aca="false">IF(J23="","",MIN(1,J23+1.96*O23/100))</f>
        <v>0.5064512413734</v>
      </c>
      <c r="R23" s="32" t="str">
        <f aca="false">IF(L23="","",IF(ABS(L23)&lt;=O23,"Yes","No"))</f>
        <v>Yes</v>
      </c>
      <c r="S23" s="32" t="str">
        <f aca="false">IF(L23="","",IF(ABS(L23)&lt;=1.96*O23,"Yes","No"))</f>
        <v>Yes</v>
      </c>
      <c r="T23" s="59" t="n">
        <f aca="false">IF(D23="","",ROUND(SQRT(((D23+G23)*O23/100)^2+(J23*(D23+G23)*0.08382)^2),0))</f>
        <v>26</v>
      </c>
      <c r="U23" s="32" t="s">
        <v>786</v>
      </c>
    </row>
    <row r="24" customFormat="false" ht="15" hidden="false" customHeight="false" outlineLevel="0" collapsed="false">
      <c r="A24" s="32" t="s">
        <v>159</v>
      </c>
      <c r="B24" s="32" t="s">
        <v>190</v>
      </c>
      <c r="C24" s="32" t="s">
        <v>192</v>
      </c>
      <c r="D24" s="59" t="n">
        <v>269</v>
      </c>
      <c r="E24" s="59" t="n">
        <v>205</v>
      </c>
      <c r="F24" s="68" t="n">
        <f aca="false">IF(E24="","",D24-E24)</f>
        <v>64</v>
      </c>
      <c r="G24" s="59" t="n">
        <v>258</v>
      </c>
      <c r="H24" s="59" t="n">
        <v>252</v>
      </c>
      <c r="I24" s="68" t="n">
        <f aca="false">IF(H24="","",G24-H24)</f>
        <v>6</v>
      </c>
      <c r="J24" s="40" t="n">
        <f aca="false">IF(OR(D24="",D24+G24=0),"",D24/(D24+G24))</f>
        <v>0.510436432637571</v>
      </c>
      <c r="K24" s="40" t="n">
        <f aca="false">IF(E24="","",E24/(E24+H24))</f>
        <v>0.448577680525164</v>
      </c>
      <c r="L24" s="69" t="n">
        <f aca="false">IF(OR(K24="",J24=""),"",(J24-K24)*100)</f>
        <v>6.1858752112407</v>
      </c>
      <c r="M24" s="36" t="n">
        <v>3.48156414853613</v>
      </c>
      <c r="N24" s="36" t="n">
        <v>1.05386651785182</v>
      </c>
      <c r="O24" s="36" t="n">
        <f aca="false">SQRT(M24^2+N24^2)</f>
        <v>3.63757110690929</v>
      </c>
      <c r="P24" s="40" t="n">
        <f aca="false">IF(J24="","",MAX(0,J24-1.96*O24/100))</f>
        <v>0.439140038942149</v>
      </c>
      <c r="Q24" s="40" t="n">
        <f aca="false">IF(J24="","",MIN(1,J24+1.96*O24/100))</f>
        <v>0.581732826332993</v>
      </c>
      <c r="R24" s="32" t="str">
        <f aca="false">IF(L24="","",IF(ABS(L24)&lt;=O24,"Yes","No"))</f>
        <v>No</v>
      </c>
      <c r="S24" s="32" t="str">
        <f aca="false">IF(L24="","",IF(ABS(L24)&lt;=1.96*O24,"Yes","No"))</f>
        <v>Yes</v>
      </c>
      <c r="T24" s="59" t="n">
        <f aca="false">IF(D24="","",ROUND(SQRT(((D24+G24)*O24/100)^2+(J24*(D24+G24)*0.13015)^2),0))</f>
        <v>40</v>
      </c>
      <c r="U24" s="32" t="s">
        <v>786</v>
      </c>
    </row>
    <row r="25" customFormat="false" ht="15" hidden="false" customHeight="false" outlineLevel="0" collapsed="false">
      <c r="A25" s="32" t="s">
        <v>159</v>
      </c>
      <c r="B25" s="32" t="s">
        <v>190</v>
      </c>
      <c r="C25" s="32" t="s">
        <v>193</v>
      </c>
      <c r="D25" s="59" t="n">
        <v>230</v>
      </c>
      <c r="E25" s="59" t="n">
        <v>237</v>
      </c>
      <c r="F25" s="68" t="n">
        <f aca="false">IF(E25="","",D25-E25)</f>
        <v>-7</v>
      </c>
      <c r="G25" s="59" t="n">
        <v>307</v>
      </c>
      <c r="H25" s="59" t="n">
        <v>242</v>
      </c>
      <c r="I25" s="68" t="n">
        <f aca="false">IF(H25="","",G25-H25)</f>
        <v>65</v>
      </c>
      <c r="J25" s="40" t="n">
        <f aca="false">IF(OR(D25="",D25+G25=0),"",D25/(D25+G25))</f>
        <v>0.428305400372439</v>
      </c>
      <c r="K25" s="40" t="n">
        <f aca="false">IF(E25="","",E25/(E25+H25))</f>
        <v>0.494780793319415</v>
      </c>
      <c r="L25" s="69" t="n">
        <f aca="false">IF(OR(K25="",J25=""),"",(J25-K25)*100)</f>
        <v>-6.6475392946976</v>
      </c>
      <c r="M25" s="36" t="n">
        <v>2.45683467956046</v>
      </c>
      <c r="N25" s="36" t="n">
        <v>1.05386651785182</v>
      </c>
      <c r="O25" s="36" t="n">
        <f aca="false">SQRT(M25^2+N25^2)</f>
        <v>2.67332588364009</v>
      </c>
      <c r="P25" s="40" t="n">
        <f aca="false">IF(J25="","",MAX(0,J25-1.96*O25/100))</f>
        <v>0.375908213053094</v>
      </c>
      <c r="Q25" s="40" t="n">
        <f aca="false">IF(J25="","",MIN(1,J25+1.96*O25/100))</f>
        <v>0.480702587691785</v>
      </c>
      <c r="R25" s="32" t="str">
        <f aca="false">IF(L25="","",IF(ABS(L25)&lt;=O25,"Yes","No"))</f>
        <v>No</v>
      </c>
      <c r="S25" s="32" t="str">
        <f aca="false">IF(L25="","",IF(ABS(L25)&lt;=1.96*O25,"Yes","No"))</f>
        <v>No</v>
      </c>
      <c r="T25" s="59" t="n">
        <f aca="false">IF(D25="","",ROUND(SQRT(((D25+G25)*O25/100)^2+(J25*(D25+G25)*0.08382)^2),0))</f>
        <v>24</v>
      </c>
      <c r="U25" s="32" t="s">
        <v>786</v>
      </c>
    </row>
    <row r="26" customFormat="false" ht="15" hidden="false" customHeight="false" outlineLevel="0" collapsed="false">
      <c r="A26" s="32" t="s">
        <v>159</v>
      </c>
      <c r="B26" s="32" t="s">
        <v>194</v>
      </c>
      <c r="C26" s="32" t="s">
        <v>195</v>
      </c>
      <c r="D26" s="59" t="n">
        <v>377</v>
      </c>
      <c r="E26" s="59" t="n">
        <v>228</v>
      </c>
      <c r="F26" s="68" t="n">
        <f aca="false">IF(E26="","",D26-E26)</f>
        <v>149</v>
      </c>
      <c r="G26" s="59" t="n">
        <v>360</v>
      </c>
      <c r="H26" s="59" t="n">
        <v>413</v>
      </c>
      <c r="I26" s="68" t="n">
        <f aca="false">IF(H26="","",G26-H26)</f>
        <v>-53</v>
      </c>
      <c r="J26" s="40" t="n">
        <f aca="false">IF(OR(D26="",D26+G26=0),"",D26/(D26+G26))</f>
        <v>0.511533242876527</v>
      </c>
      <c r="K26" s="40" t="n">
        <f aca="false">IF(E26="","",E26/(E26+H26))</f>
        <v>0.355694227769111</v>
      </c>
      <c r="L26" s="69" t="n">
        <f aca="false">IF(OR(K26="",J26=""),"",(J26-K26)*100)</f>
        <v>15.5839015107416</v>
      </c>
      <c r="M26" s="36" t="n">
        <v>2.45683467956046</v>
      </c>
      <c r="N26" s="36" t="n">
        <v>1.05386651785182</v>
      </c>
      <c r="O26" s="36" t="n">
        <f aca="false">SQRT(M26^2+N26^2)</f>
        <v>2.67332588364009</v>
      </c>
      <c r="P26" s="40" t="n">
        <f aca="false">IF(J26="","",MAX(0,J26-1.96*O26/100))</f>
        <v>0.459136055557181</v>
      </c>
      <c r="Q26" s="40" t="n">
        <f aca="false">IF(J26="","",MIN(1,J26+1.96*O26/100))</f>
        <v>0.563930430195872</v>
      </c>
      <c r="R26" s="32" t="str">
        <f aca="false">IF(L26="","",IF(ABS(L26)&lt;=O26,"Yes","No"))</f>
        <v>No</v>
      </c>
      <c r="S26" s="32" t="str">
        <f aca="false">IF(L26="","",IF(ABS(L26)&lt;=1.96*O26,"Yes","No"))</f>
        <v>No</v>
      </c>
      <c r="T26" s="59" t="n">
        <f aca="false">IF(D26="","",ROUND(SQRT(((D26+G26)*O26/100)^2+(J26*(D26+G26)*0.08382)^2),0))</f>
        <v>37</v>
      </c>
      <c r="U26" s="32" t="s">
        <v>786</v>
      </c>
    </row>
    <row r="27" customFormat="false" ht="15" hidden="false" customHeight="false" outlineLevel="0" collapsed="false">
      <c r="A27" s="32" t="s">
        <v>159</v>
      </c>
      <c r="B27" s="32" t="s">
        <v>194</v>
      </c>
      <c r="C27" s="32" t="s">
        <v>196</v>
      </c>
      <c r="D27" s="59" t="n">
        <v>254</v>
      </c>
      <c r="E27" s="59" t="n">
        <v>174</v>
      </c>
      <c r="F27" s="68" t="n">
        <f aca="false">IF(E27="","",D27-E27)</f>
        <v>80</v>
      </c>
      <c r="G27" s="59" t="n">
        <v>276</v>
      </c>
      <c r="H27" s="59" t="n">
        <v>273</v>
      </c>
      <c r="I27" s="68" t="n">
        <f aca="false">IF(H27="","",G27-H27)</f>
        <v>3</v>
      </c>
      <c r="J27" s="40" t="n">
        <f aca="false">IF(OR(D27="",D27+G27=0),"",D27/(D27+G27))</f>
        <v>0.479245283018868</v>
      </c>
      <c r="K27" s="40" t="n">
        <f aca="false">IF(E27="","",E27/(E27+H27))</f>
        <v>0.389261744966443</v>
      </c>
      <c r="L27" s="69" t="n">
        <f aca="false">IF(OR(K27="",J27=""),"",(J27-K27)*100)</f>
        <v>8.9983538052425</v>
      </c>
      <c r="M27" s="36" t="n">
        <v>3.48156414853613</v>
      </c>
      <c r="N27" s="36" t="n">
        <v>1.05386651785182</v>
      </c>
      <c r="O27" s="36" t="n">
        <f aca="false">SQRT(M27^2+N27^2)</f>
        <v>3.63757110690929</v>
      </c>
      <c r="P27" s="40" t="n">
        <f aca="false">IF(J27="","",MAX(0,J27-1.96*O27/100))</f>
        <v>0.407948889323446</v>
      </c>
      <c r="Q27" s="40" t="n">
        <f aca="false">IF(J27="","",MIN(1,J27+1.96*O27/100))</f>
        <v>0.55054167671429</v>
      </c>
      <c r="R27" s="32" t="str">
        <f aca="false">IF(L27="","",IF(ABS(L27)&lt;=O27,"Yes","No"))</f>
        <v>No</v>
      </c>
      <c r="S27" s="32" t="str">
        <f aca="false">IF(L27="","",IF(ABS(L27)&lt;=1.96*O27,"Yes","No"))</f>
        <v>No</v>
      </c>
      <c r="T27" s="59" t="n">
        <f aca="false">IF(D27="","",ROUND(SQRT(((D27+G27)*O27/100)^2+(J27*(D27+G27)*0.13015)^2),0))</f>
        <v>38</v>
      </c>
      <c r="U27" s="32" t="s">
        <v>786</v>
      </c>
    </row>
    <row r="28" customFormat="false" ht="15" hidden="false" customHeight="false" outlineLevel="0" collapsed="false">
      <c r="A28" s="32" t="s">
        <v>159</v>
      </c>
      <c r="B28" s="32" t="s">
        <v>197</v>
      </c>
      <c r="C28" s="32" t="s">
        <v>198</v>
      </c>
      <c r="D28" s="59" t="n">
        <v>119</v>
      </c>
      <c r="E28" s="59" t="n">
        <v>95</v>
      </c>
      <c r="F28" s="68" t="n">
        <f aca="false">IF(E28="","",D28-E28)</f>
        <v>24</v>
      </c>
      <c r="G28" s="59" t="n">
        <v>243</v>
      </c>
      <c r="H28" s="59" t="n">
        <v>225</v>
      </c>
      <c r="I28" s="68" t="n">
        <f aca="false">IF(H28="","",G28-H28)</f>
        <v>18</v>
      </c>
      <c r="J28" s="40" t="n">
        <f aca="false">IF(OR(D28="",D28+G28=0),"",D28/(D28+G28))</f>
        <v>0.328729281767956</v>
      </c>
      <c r="K28" s="40" t="n">
        <f aca="false">IF(E28="","",E28/(E28+H28))</f>
        <v>0.296875</v>
      </c>
      <c r="L28" s="69" t="n">
        <f aca="false">IF(OR(K28="",J28=""),"",(J28-K28)*100)</f>
        <v>3.18542817679558</v>
      </c>
      <c r="M28" s="36" t="n">
        <v>3.48156414853613</v>
      </c>
      <c r="N28" s="36" t="n">
        <v>1.05386651785182</v>
      </c>
      <c r="O28" s="36" t="n">
        <f aca="false">SQRT(M28^2+N28^2)</f>
        <v>3.63757110690929</v>
      </c>
      <c r="P28" s="40" t="n">
        <f aca="false">IF(J28="","",MAX(0,J28-1.96*O28/100))</f>
        <v>0.257432888072534</v>
      </c>
      <c r="Q28" s="40" t="n">
        <f aca="false">IF(J28="","",MIN(1,J28+1.96*O28/100))</f>
        <v>0.400025675463378</v>
      </c>
      <c r="R28" s="32" t="str">
        <f aca="false">IF(L28="","",IF(ABS(L28)&lt;=O28,"Yes","No"))</f>
        <v>Yes</v>
      </c>
      <c r="S28" s="32" t="str">
        <f aca="false">IF(L28="","",IF(ABS(L28)&lt;=1.96*O28,"Yes","No"))</f>
        <v>Yes</v>
      </c>
      <c r="T28" s="59" t="n">
        <f aca="false">IF(D28="","",ROUND(SQRT(((D28+G28)*O28/100)^2+(J28*(D28+G28)*0.13015)^2),0))</f>
        <v>20</v>
      </c>
      <c r="U28" s="32" t="s">
        <v>786</v>
      </c>
    </row>
    <row r="29" customFormat="false" ht="15" hidden="false" customHeight="false" outlineLevel="0" collapsed="false">
      <c r="A29" s="32" t="s">
        <v>159</v>
      </c>
      <c r="B29" s="32" t="s">
        <v>197</v>
      </c>
      <c r="C29" s="32" t="s">
        <v>199</v>
      </c>
      <c r="D29" s="59" t="n">
        <v>126</v>
      </c>
      <c r="E29" s="59" t="n">
        <v>88</v>
      </c>
      <c r="F29" s="68" t="n">
        <f aca="false">IF(E29="","",D29-E29)</f>
        <v>38</v>
      </c>
      <c r="G29" s="59" t="n">
        <v>147</v>
      </c>
      <c r="H29" s="59" t="n">
        <v>148</v>
      </c>
      <c r="I29" s="68" t="n">
        <f aca="false">IF(H29="","",G29-H29)</f>
        <v>-1</v>
      </c>
      <c r="J29" s="40" t="n">
        <f aca="false">IF(OR(D29="",D29+G29=0),"",D29/(D29+G29))</f>
        <v>0.461538461538462</v>
      </c>
      <c r="K29" s="40" t="n">
        <f aca="false">IF(E29="","",E29/(E29+H29))</f>
        <v>0.372881355932203</v>
      </c>
      <c r="L29" s="69" t="n">
        <f aca="false">IF(OR(K29="",J29=""),"",(J29-K29)*100)</f>
        <v>8.86571056062582</v>
      </c>
      <c r="M29" s="36" t="n">
        <v>3.48156414853613</v>
      </c>
      <c r="N29" s="36" t="n">
        <v>1.05386651785182</v>
      </c>
      <c r="O29" s="36" t="n">
        <f aca="false">SQRT(M29^2+N29^2)</f>
        <v>3.63757110690929</v>
      </c>
      <c r="P29" s="40" t="n">
        <f aca="false">IF(J29="","",MAX(0,J29-1.96*O29/100))</f>
        <v>0.39024206784304</v>
      </c>
      <c r="Q29" s="40" t="n">
        <f aca="false">IF(J29="","",MIN(1,J29+1.96*O29/100))</f>
        <v>0.532834855233884</v>
      </c>
      <c r="R29" s="32" t="str">
        <f aca="false">IF(L29="","",IF(ABS(L29)&lt;=O29,"Yes","No"))</f>
        <v>No</v>
      </c>
      <c r="S29" s="32" t="str">
        <f aca="false">IF(L29="","",IF(ABS(L29)&lt;=1.96*O29,"Yes","No"))</f>
        <v>No</v>
      </c>
      <c r="T29" s="59" t="n">
        <f aca="false">IF(D29="","",ROUND(SQRT(((D29+G29)*O29/100)^2+(J29*(D29+G29)*0.13015)^2),0))</f>
        <v>19</v>
      </c>
      <c r="U29" s="32" t="s">
        <v>786</v>
      </c>
    </row>
    <row r="30" customFormat="false" ht="15" hidden="false" customHeight="false" outlineLevel="0" collapsed="false">
      <c r="A30" s="32" t="s">
        <v>159</v>
      </c>
      <c r="B30" s="32" t="s">
        <v>197</v>
      </c>
      <c r="C30" s="32" t="s">
        <v>200</v>
      </c>
      <c r="D30" s="59" t="n">
        <v>358</v>
      </c>
      <c r="E30" s="59" t="n">
        <v>327</v>
      </c>
      <c r="F30" s="68" t="n">
        <f aca="false">IF(E30="","",D30-E30)</f>
        <v>31</v>
      </c>
      <c r="G30" s="59" t="n">
        <v>681</v>
      </c>
      <c r="H30" s="59" t="n">
        <v>587</v>
      </c>
      <c r="I30" s="68" t="n">
        <f aca="false">IF(H30="","",G30-H30)</f>
        <v>94</v>
      </c>
      <c r="J30" s="40" t="n">
        <f aca="false">IF(OR(D30="",D30+G30=0),"",D30/(D30+G30))</f>
        <v>0.34456207892204</v>
      </c>
      <c r="K30" s="40" t="n">
        <f aca="false">IF(E30="","",E30/(E30+H30))</f>
        <v>0.357768052516411</v>
      </c>
      <c r="L30" s="69" t="n">
        <f aca="false">IF(OR(K30="",J30=""),"",(J30-K30)*100)</f>
        <v>-1.32059735943709</v>
      </c>
      <c r="M30" s="36" t="n">
        <v>2.25387356149359</v>
      </c>
      <c r="N30" s="36" t="n">
        <v>1.05386651785182</v>
      </c>
      <c r="O30" s="36" t="n">
        <f aca="false">SQRT(M30^2+N30^2)</f>
        <v>2.488087753406</v>
      </c>
      <c r="P30" s="40" t="n">
        <f aca="false">IF(J30="","",MAX(0,J30-1.96*O30/100))</f>
        <v>0.295795558955283</v>
      </c>
      <c r="Q30" s="40" t="n">
        <f aca="false">IF(J30="","",MIN(1,J30+1.96*O30/100))</f>
        <v>0.393328598888798</v>
      </c>
      <c r="R30" s="32" t="str">
        <f aca="false">IF(L30="","",IF(ABS(L30)&lt;=O30,"Yes","No"))</f>
        <v>Yes</v>
      </c>
      <c r="S30" s="32" t="str">
        <f aca="false">IF(L30="","",IF(ABS(L30)&lt;=1.96*O30,"Yes","No"))</f>
        <v>Yes</v>
      </c>
      <c r="T30" s="59" t="n">
        <f aca="false">IF(D30="","",ROUND(SQRT(((D30+G30)*O30/100)^2+(J30*(D30+G30)*0.07132)^2),0))</f>
        <v>36</v>
      </c>
      <c r="U30" s="32" t="s">
        <v>786</v>
      </c>
    </row>
    <row r="31" customFormat="false" ht="15" hidden="false" customHeight="false" outlineLevel="0" collapsed="false">
      <c r="A31" s="32" t="s">
        <v>159</v>
      </c>
      <c r="B31" s="32" t="s">
        <v>202</v>
      </c>
      <c r="C31" s="32" t="s">
        <v>203</v>
      </c>
      <c r="D31" s="59" t="n">
        <v>312</v>
      </c>
      <c r="E31" s="59" t="n">
        <v>238</v>
      </c>
      <c r="F31" s="68" t="n">
        <f aca="false">IF(E31="","",D31-E31)</f>
        <v>74</v>
      </c>
      <c r="G31" s="59" t="n">
        <v>258</v>
      </c>
      <c r="H31" s="59" t="n">
        <v>261</v>
      </c>
      <c r="I31" s="68" t="n">
        <f aca="false">IF(H31="","",G31-H31)</f>
        <v>-3</v>
      </c>
      <c r="J31" s="40" t="n">
        <f aca="false">IF(OR(D31="",D31+G31=0),"",D31/(D31+G31))</f>
        <v>0.547368421052632</v>
      </c>
      <c r="K31" s="40" t="n">
        <f aca="false">IF(E31="","",E31/(E31+H31))</f>
        <v>0.476953907815631</v>
      </c>
      <c r="L31" s="69" t="n">
        <f aca="false">IF(OR(K31="",J31=""),"",(J31-K31)*100)</f>
        <v>7.04145132370004</v>
      </c>
      <c r="M31" s="36" t="n">
        <v>2.45683467956046</v>
      </c>
      <c r="N31" s="36" t="n">
        <v>1.05386651785182</v>
      </c>
      <c r="O31" s="36" t="n">
        <f aca="false">SQRT(M31^2+N31^2)</f>
        <v>2.67332588364009</v>
      </c>
      <c r="P31" s="40" t="n">
        <f aca="false">IF(J31="","",MAX(0,J31-1.96*O31/100))</f>
        <v>0.494971233733286</v>
      </c>
      <c r="Q31" s="40" t="n">
        <f aca="false">IF(J31="","",MIN(1,J31+1.96*O31/100))</f>
        <v>0.599765608371977</v>
      </c>
      <c r="R31" s="32" t="str">
        <f aca="false">IF(L31="","",IF(ABS(L31)&lt;=O31,"Yes","No"))</f>
        <v>No</v>
      </c>
      <c r="S31" s="32" t="str">
        <f aca="false">IF(L31="","",IF(ABS(L31)&lt;=1.96*O31,"Yes","No"))</f>
        <v>No</v>
      </c>
      <c r="T31" s="59" t="n">
        <f aca="false">IF(D31="","",ROUND(SQRT(((D31+G31)*O31/100)^2+(J31*(D31+G31)*0.08382)^2),0))</f>
        <v>30</v>
      </c>
      <c r="U31" s="32" t="s">
        <v>786</v>
      </c>
    </row>
    <row r="32" customFormat="false" ht="15" hidden="false" customHeight="false" outlineLevel="0" collapsed="false">
      <c r="A32" s="32" t="s">
        <v>159</v>
      </c>
      <c r="B32" s="32" t="s">
        <v>202</v>
      </c>
      <c r="C32" s="32" t="s">
        <v>204</v>
      </c>
      <c r="D32" s="59" t="n">
        <v>317</v>
      </c>
      <c r="E32" s="59" t="n">
        <v>262</v>
      </c>
      <c r="F32" s="68" t="n">
        <f aca="false">IF(E32="","",D32-E32)</f>
        <v>55</v>
      </c>
      <c r="G32" s="59" t="n">
        <v>333</v>
      </c>
      <c r="H32" s="59" t="n">
        <v>285</v>
      </c>
      <c r="I32" s="68" t="n">
        <f aca="false">IF(H32="","",G32-H32)</f>
        <v>48</v>
      </c>
      <c r="J32" s="40" t="n">
        <f aca="false">IF(OR(D32="",D32+G32=0),"",D32/(D32+G32))</f>
        <v>0.487692307692308</v>
      </c>
      <c r="K32" s="40" t="n">
        <f aca="false">IF(E32="","",E32/(E32+H32))</f>
        <v>0.478976234003656</v>
      </c>
      <c r="L32" s="69" t="n">
        <f aca="false">IF(OR(K32="",J32=""),"",(J32-K32)*100)</f>
        <v>0.871607368865141</v>
      </c>
      <c r="M32" s="36" t="n">
        <v>2.45683467956046</v>
      </c>
      <c r="N32" s="36" t="n">
        <v>1.05386651785182</v>
      </c>
      <c r="O32" s="36" t="n">
        <f aca="false">SQRT(M32^2+N32^2)</f>
        <v>2.67332588364009</v>
      </c>
      <c r="P32" s="40" t="n">
        <f aca="false">IF(J32="","",MAX(0,J32-1.96*O32/100))</f>
        <v>0.435295120372962</v>
      </c>
      <c r="Q32" s="40" t="n">
        <f aca="false">IF(J32="","",MIN(1,J32+1.96*O32/100))</f>
        <v>0.540089495011654</v>
      </c>
      <c r="R32" s="32" t="str">
        <f aca="false">IF(L32="","",IF(ABS(L32)&lt;=O32,"Yes","No"))</f>
        <v>Yes</v>
      </c>
      <c r="S32" s="32" t="str">
        <f aca="false">IF(L32="","",IF(ABS(L32)&lt;=1.96*O32,"Yes","No"))</f>
        <v>Yes</v>
      </c>
      <c r="T32" s="59" t="n">
        <f aca="false">IF(D32="","",ROUND(SQRT(((D32+G32)*O32/100)^2+(J32*(D32+G32)*0.08382)^2),0))</f>
        <v>32</v>
      </c>
      <c r="U32" s="32" t="s">
        <v>786</v>
      </c>
    </row>
    <row r="33" customFormat="false" ht="15" hidden="false" customHeight="false" outlineLevel="0" collapsed="false">
      <c r="A33" s="32" t="s">
        <v>159</v>
      </c>
      <c r="B33" s="32" t="s">
        <v>205</v>
      </c>
      <c r="C33" s="32" t="s">
        <v>205</v>
      </c>
      <c r="D33" s="59" t="n">
        <v>145</v>
      </c>
      <c r="E33" s="59" t="n">
        <v>111</v>
      </c>
      <c r="F33" s="68" t="n">
        <f aca="false">IF(E33="","",D33-E33)</f>
        <v>34</v>
      </c>
      <c r="G33" s="59" t="n">
        <v>385</v>
      </c>
      <c r="H33" s="59" t="n">
        <v>372</v>
      </c>
      <c r="I33" s="68" t="n">
        <f aca="false">IF(H33="","",G33-H33)</f>
        <v>13</v>
      </c>
      <c r="J33" s="40" t="n">
        <f aca="false">IF(OR(D33="",D33+G33=0),"",D33/(D33+G33))</f>
        <v>0.273584905660377</v>
      </c>
      <c r="K33" s="40" t="n">
        <f aca="false">IF(E33="","",E33/(E33+H33))</f>
        <v>0.229813664596273</v>
      </c>
      <c r="L33" s="69" t="n">
        <f aca="false">IF(OR(K33="",J33=""),"",(J33-K33)*100)</f>
        <v>4.37712410641041</v>
      </c>
      <c r="M33" s="36" t="n">
        <v>2.45683467956046</v>
      </c>
      <c r="N33" s="36" t="n">
        <v>1.05386651785182</v>
      </c>
      <c r="O33" s="36" t="n">
        <f aca="false">SQRT(M33^2+N33^2)</f>
        <v>2.67332588364009</v>
      </c>
      <c r="P33" s="40" t="n">
        <f aca="false">IF(J33="","",MAX(0,J33-1.96*O33/100))</f>
        <v>0.221187718341032</v>
      </c>
      <c r="Q33" s="40" t="n">
        <f aca="false">IF(J33="","",MIN(1,J33+1.96*O33/100))</f>
        <v>0.325982092979723</v>
      </c>
      <c r="R33" s="32" t="str">
        <f aca="false">IF(L33="","",IF(ABS(L33)&lt;=O33,"Yes","No"))</f>
        <v>No</v>
      </c>
      <c r="S33" s="32" t="str">
        <f aca="false">IF(L33="","",IF(ABS(L33)&lt;=1.96*O33,"Yes","No"))</f>
        <v>Yes</v>
      </c>
      <c r="T33" s="59" t="n">
        <f aca="false">IF(D33="","",ROUND(SQRT(((D33+G33)*O33/100)^2+(J33*(D33+G33)*0.08382)^2),0))</f>
        <v>19</v>
      </c>
      <c r="U33" s="32" t="s">
        <v>786</v>
      </c>
    </row>
    <row r="34" customFormat="false" ht="15" hidden="false" customHeight="false" outlineLevel="0" collapsed="false">
      <c r="A34" s="32" t="s">
        <v>159</v>
      </c>
      <c r="B34" s="32" t="s">
        <v>206</v>
      </c>
      <c r="C34" s="32" t="s">
        <v>207</v>
      </c>
      <c r="D34" s="59" t="n">
        <v>299</v>
      </c>
      <c r="E34" s="59" t="n">
        <v>224</v>
      </c>
      <c r="F34" s="68" t="n">
        <f aca="false">IF(E34="","",D34-E34)</f>
        <v>75</v>
      </c>
      <c r="G34" s="59" t="n">
        <v>360</v>
      </c>
      <c r="H34" s="59" t="n">
        <v>376</v>
      </c>
      <c r="I34" s="68" t="n">
        <f aca="false">IF(H34="","",G34-H34)</f>
        <v>-16</v>
      </c>
      <c r="J34" s="40" t="n">
        <f aca="false">IF(OR(D34="",D34+G34=0),"",D34/(D34+G34))</f>
        <v>0.453717754172989</v>
      </c>
      <c r="K34" s="40" t="n">
        <f aca="false">IF(E34="","",E34/(E34+H34))</f>
        <v>0.373333333333333</v>
      </c>
      <c r="L34" s="69" t="n">
        <f aca="false">IF(OR(K34="",J34=""),"",(J34-K34)*100)</f>
        <v>8.0384420839656</v>
      </c>
      <c r="M34" s="36" t="n">
        <v>2.45683467956046</v>
      </c>
      <c r="N34" s="36" t="n">
        <v>1.05386651785182</v>
      </c>
      <c r="O34" s="36" t="n">
        <f aca="false">SQRT(M34^2+N34^2)</f>
        <v>2.67332588364009</v>
      </c>
      <c r="P34" s="40" t="n">
        <f aca="false">IF(J34="","",MAX(0,J34-1.96*O34/100))</f>
        <v>0.401320566853644</v>
      </c>
      <c r="Q34" s="40" t="n">
        <f aca="false">IF(J34="","",MIN(1,J34+1.96*O34/100))</f>
        <v>0.506114941492335</v>
      </c>
      <c r="R34" s="32" t="str">
        <f aca="false">IF(L34="","",IF(ABS(L34)&lt;=O34,"Yes","No"))</f>
        <v>No</v>
      </c>
      <c r="S34" s="32" t="str">
        <f aca="false">IF(L34="","",IF(ABS(L34)&lt;=1.96*O34,"Yes","No"))</f>
        <v>No</v>
      </c>
      <c r="T34" s="59" t="n">
        <f aca="false">IF(D34="","",ROUND(SQRT(((D34+G34)*O34/100)^2+(J34*(D34+G34)*0.08382)^2),0))</f>
        <v>31</v>
      </c>
      <c r="U34" s="32" t="s">
        <v>786</v>
      </c>
    </row>
    <row r="35" customFormat="false" ht="15" hidden="false" customHeight="false" outlineLevel="0" collapsed="false">
      <c r="A35" s="32" t="s">
        <v>159</v>
      </c>
      <c r="B35" s="32" t="s">
        <v>206</v>
      </c>
      <c r="C35" s="32" t="s">
        <v>208</v>
      </c>
      <c r="D35" s="59" t="n">
        <v>449</v>
      </c>
      <c r="E35" s="59" t="n">
        <v>367</v>
      </c>
      <c r="F35" s="68" t="n">
        <f aca="false">IF(E35="","",D35-E35)</f>
        <v>82</v>
      </c>
      <c r="G35" s="59" t="n">
        <v>440</v>
      </c>
      <c r="H35" s="59" t="n">
        <v>452</v>
      </c>
      <c r="I35" s="68" t="n">
        <f aca="false">IF(H35="","",G35-H35)</f>
        <v>-12</v>
      </c>
      <c r="J35" s="40" t="n">
        <f aca="false">IF(OR(D35="",D35+G35=0),"",D35/(D35+G35))</f>
        <v>0.505061867266592</v>
      </c>
      <c r="K35" s="40" t="n">
        <f aca="false">IF(E35="","",E35/(E35+H35))</f>
        <v>0.448107448107448</v>
      </c>
      <c r="L35" s="69" t="n">
        <f aca="false">IF(OR(K35="",J35=""),"",(J35-K35)*100)</f>
        <v>5.69544191591435</v>
      </c>
      <c r="M35" s="36" t="n">
        <v>2.25387356149359</v>
      </c>
      <c r="N35" s="36" t="n">
        <v>1.05386651785182</v>
      </c>
      <c r="O35" s="36" t="n">
        <f aca="false">SQRT(M35^2+N35^2)</f>
        <v>2.488087753406</v>
      </c>
      <c r="P35" s="40" t="n">
        <f aca="false">IF(J35="","",MAX(0,J35-1.96*O35/100))</f>
        <v>0.456295347299834</v>
      </c>
      <c r="Q35" s="40" t="n">
        <f aca="false">IF(J35="","",MIN(1,J35+1.96*O35/100))</f>
        <v>0.553828387233349</v>
      </c>
      <c r="R35" s="32" t="str">
        <f aca="false">IF(L35="","",IF(ABS(L35)&lt;=O35,"Yes","No"))</f>
        <v>No</v>
      </c>
      <c r="S35" s="32" t="str">
        <f aca="false">IF(L35="","",IF(ABS(L35)&lt;=1.96*O35,"Yes","No"))</f>
        <v>No</v>
      </c>
      <c r="T35" s="59" t="n">
        <f aca="false">IF(D35="","",ROUND(SQRT(((D35+G35)*O35/100)^2+(J35*(D35+G35)*0.07132)^2),0))</f>
        <v>39</v>
      </c>
      <c r="U35" s="32" t="s">
        <v>786</v>
      </c>
    </row>
    <row r="36" customFormat="false" ht="15" hidden="false" customHeight="false" outlineLevel="0" collapsed="false">
      <c r="A36" s="32" t="s">
        <v>159</v>
      </c>
      <c r="B36" s="32" t="s">
        <v>206</v>
      </c>
      <c r="C36" s="32" t="s">
        <v>209</v>
      </c>
      <c r="D36" s="59" t="n">
        <v>148</v>
      </c>
      <c r="E36" s="59" t="n">
        <v>96</v>
      </c>
      <c r="F36" s="68" t="n">
        <f aca="false">IF(E36="","",D36-E36)</f>
        <v>52</v>
      </c>
      <c r="G36" s="59" t="n">
        <v>138</v>
      </c>
      <c r="H36" s="59" t="n">
        <v>150</v>
      </c>
      <c r="I36" s="68" t="n">
        <f aca="false">IF(H36="","",G36-H36)</f>
        <v>-12</v>
      </c>
      <c r="J36" s="40" t="n">
        <f aca="false">IF(OR(D36="",D36+G36=0),"",D36/(D36+G36))</f>
        <v>0.517482517482518</v>
      </c>
      <c r="K36" s="40" t="n">
        <f aca="false">IF(E36="","",E36/(E36+H36))</f>
        <v>0.390243902439024</v>
      </c>
      <c r="L36" s="69" t="n">
        <f aca="false">IF(OR(K36="",J36=""),"",(J36-K36)*100)</f>
        <v>12.7238615043493</v>
      </c>
      <c r="M36" s="36" t="n">
        <v>3.48156414853613</v>
      </c>
      <c r="N36" s="36" t="n">
        <v>1.05386651785182</v>
      </c>
      <c r="O36" s="36" t="n">
        <f aca="false">SQRT(M36^2+N36^2)</f>
        <v>3.63757110690929</v>
      </c>
      <c r="P36" s="40" t="n">
        <f aca="false">IF(J36="","",MAX(0,J36-1.96*O36/100))</f>
        <v>0.446186123787096</v>
      </c>
      <c r="Q36" s="40" t="n">
        <f aca="false">IF(J36="","",MIN(1,J36+1.96*O36/100))</f>
        <v>0.58877891117794</v>
      </c>
      <c r="R36" s="32" t="str">
        <f aca="false">IF(L36="","",IF(ABS(L36)&lt;=O36,"Yes","No"))</f>
        <v>No</v>
      </c>
      <c r="S36" s="32" t="str">
        <f aca="false">IF(L36="","",IF(ABS(L36)&lt;=1.96*O36,"Yes","No"))</f>
        <v>No</v>
      </c>
      <c r="T36" s="59" t="n">
        <f aca="false">IF(D36="","",ROUND(SQRT(((D36+G36)*O36/100)^2+(J36*(D36+G36)*0.13015)^2),0))</f>
        <v>22</v>
      </c>
      <c r="U36" s="32" t="s">
        <v>786</v>
      </c>
    </row>
    <row r="37" customFormat="false" ht="15" hidden="false" customHeight="false" outlineLevel="0" collapsed="false">
      <c r="A37" s="32" t="s">
        <v>159</v>
      </c>
      <c r="B37" s="32" t="s">
        <v>210</v>
      </c>
      <c r="C37" s="32" t="s">
        <v>210</v>
      </c>
      <c r="D37" s="59" t="n">
        <v>76</v>
      </c>
      <c r="E37" s="59" t="n">
        <v>53</v>
      </c>
      <c r="F37" s="68" t="n">
        <f aca="false">IF(E37="","",D37-E37)</f>
        <v>23</v>
      </c>
      <c r="G37" s="59" t="n">
        <v>100</v>
      </c>
      <c r="H37" s="59" t="n">
        <v>112</v>
      </c>
      <c r="I37" s="68" t="n">
        <f aca="false">IF(H37="","",G37-H37)</f>
        <v>-12</v>
      </c>
      <c r="J37" s="40" t="n">
        <f aca="false">IF(OR(D37="",D37+G37=0),"",D37/(D37+G37))</f>
        <v>0.431818181818182</v>
      </c>
      <c r="K37" s="40" t="n">
        <f aca="false">IF(E37="","",E37/(E37+H37))</f>
        <v>0.321212121212121</v>
      </c>
      <c r="L37" s="69" t="n">
        <f aca="false">IF(OR(K37="",J37=""),"",(J37-K37)*100)</f>
        <v>11.0606060606061</v>
      </c>
      <c r="M37" s="36" t="n">
        <v>3.48156414853613</v>
      </c>
      <c r="N37" s="36" t="n">
        <v>1.05386651785182</v>
      </c>
      <c r="O37" s="36" t="n">
        <f aca="false">SQRT(M37^2+N37^2)</f>
        <v>3.63757110690929</v>
      </c>
      <c r="P37" s="40" t="n">
        <f aca="false">IF(J37="","",MAX(0,J37-1.96*O37/100))</f>
        <v>0.36052178812276</v>
      </c>
      <c r="Q37" s="40" t="n">
        <f aca="false">IF(J37="","",MIN(1,J37+1.96*O37/100))</f>
        <v>0.503114575513604</v>
      </c>
      <c r="R37" s="32" t="str">
        <f aca="false">IF(L37="","",IF(ABS(L37)&lt;=O37,"Yes","No"))</f>
        <v>No</v>
      </c>
      <c r="S37" s="32" t="str">
        <f aca="false">IF(L37="","",IF(ABS(L37)&lt;=1.96*O37,"Yes","No"))</f>
        <v>No</v>
      </c>
      <c r="T37" s="59" t="n">
        <f aca="false">IF(D37="","",ROUND(SQRT(((D37+G37)*O37/100)^2+(J37*(D37+G37)*0.13015)^2),0))</f>
        <v>12</v>
      </c>
      <c r="U37" s="32" t="s">
        <v>786</v>
      </c>
    </row>
    <row r="38" customFormat="false" ht="15" hidden="false" customHeight="false" outlineLevel="0" collapsed="false">
      <c r="A38" s="32" t="s">
        <v>159</v>
      </c>
      <c r="B38" s="32" t="s">
        <v>211</v>
      </c>
      <c r="C38" s="32" t="s">
        <v>212</v>
      </c>
      <c r="D38" s="59" t="n">
        <v>396</v>
      </c>
      <c r="E38" s="59" t="n">
        <v>299</v>
      </c>
      <c r="F38" s="68" t="n">
        <f aca="false">IF(E38="","",D38-E38)</f>
        <v>97</v>
      </c>
      <c r="G38" s="59" t="n">
        <v>414</v>
      </c>
      <c r="H38" s="59" t="n">
        <v>376</v>
      </c>
      <c r="I38" s="68" t="n">
        <f aca="false">IF(H38="","",G38-H38)</f>
        <v>38</v>
      </c>
      <c r="J38" s="40" t="n">
        <f aca="false">IF(OR(D38="",D38+G38=0),"",D38/(D38+G38))</f>
        <v>0.488888888888889</v>
      </c>
      <c r="K38" s="40" t="n">
        <f aca="false">IF(E38="","",E38/(E38+H38))</f>
        <v>0.442962962962963</v>
      </c>
      <c r="L38" s="69" t="n">
        <f aca="false">IF(OR(K38="",J38=""),"",(J38-K38)*100)</f>
        <v>4.59259259259259</v>
      </c>
      <c r="M38" s="36" t="n">
        <v>2.45683467956046</v>
      </c>
      <c r="N38" s="36" t="n">
        <v>1.05386651785182</v>
      </c>
      <c r="O38" s="36" t="n">
        <f aca="false">SQRT(M38^2+N38^2)</f>
        <v>2.67332588364009</v>
      </c>
      <c r="P38" s="40" t="n">
        <f aca="false">IF(J38="","",MAX(0,J38-1.96*O38/100))</f>
        <v>0.436491701569543</v>
      </c>
      <c r="Q38" s="40" t="n">
        <f aca="false">IF(J38="","",MIN(1,J38+1.96*O38/100))</f>
        <v>0.541286076208235</v>
      </c>
      <c r="R38" s="32" t="str">
        <f aca="false">IF(L38="","",IF(ABS(L38)&lt;=O38,"Yes","No"))</f>
        <v>No</v>
      </c>
      <c r="S38" s="32" t="str">
        <f aca="false">IF(L38="","",IF(ABS(L38)&lt;=1.96*O38,"Yes","No"))</f>
        <v>Yes</v>
      </c>
      <c r="T38" s="59" t="n">
        <f aca="false">IF(D38="","",ROUND(SQRT(((D38+G38)*O38/100)^2+(J38*(D38+G38)*0.08382)^2),0))</f>
        <v>40</v>
      </c>
      <c r="U38" s="32" t="s">
        <v>786</v>
      </c>
    </row>
    <row r="39" customFormat="false" ht="15" hidden="false" customHeight="false" outlineLevel="0" collapsed="false">
      <c r="A39" s="32" t="s">
        <v>159</v>
      </c>
      <c r="B39" s="32" t="s">
        <v>211</v>
      </c>
      <c r="C39" s="32" t="s">
        <v>213</v>
      </c>
      <c r="D39" s="59" t="n">
        <v>290</v>
      </c>
      <c r="E39" s="59" t="n">
        <v>206</v>
      </c>
      <c r="F39" s="68" t="n">
        <f aca="false">IF(E39="","",D39-E39)</f>
        <v>84</v>
      </c>
      <c r="G39" s="59" t="n">
        <v>292</v>
      </c>
      <c r="H39" s="59" t="n">
        <v>301</v>
      </c>
      <c r="I39" s="68" t="n">
        <f aca="false">IF(H39="","",G39-H39)</f>
        <v>-9</v>
      </c>
      <c r="J39" s="40" t="n">
        <f aca="false">IF(OR(D39="",D39+G39=0),"",D39/(D39+G39))</f>
        <v>0.498281786941581</v>
      </c>
      <c r="K39" s="40" t="n">
        <f aca="false">IF(E39="","",E39/(E39+H39))</f>
        <v>0.406311637080868</v>
      </c>
      <c r="L39" s="69" t="n">
        <f aca="false">IF(OR(K39="",J39=""),"",(J39-K39)*100)</f>
        <v>9.19701498607129</v>
      </c>
      <c r="M39" s="36" t="n">
        <v>2.45683467956046</v>
      </c>
      <c r="N39" s="36" t="n">
        <v>1.05386651785182</v>
      </c>
      <c r="O39" s="36" t="n">
        <f aca="false">SQRT(M39^2+N39^2)</f>
        <v>2.67332588364009</v>
      </c>
      <c r="P39" s="40" t="n">
        <f aca="false">IF(J39="","",MAX(0,J39-1.96*O39/100))</f>
        <v>0.445884599622235</v>
      </c>
      <c r="Q39" s="40" t="n">
        <f aca="false">IF(J39="","",MIN(1,J39+1.96*O39/100))</f>
        <v>0.550678974260927</v>
      </c>
      <c r="R39" s="32" t="str">
        <f aca="false">IF(L39="","",IF(ABS(L39)&lt;=O39,"Yes","No"))</f>
        <v>No</v>
      </c>
      <c r="S39" s="32" t="str">
        <f aca="false">IF(L39="","",IF(ABS(L39)&lt;=1.96*O39,"Yes","No"))</f>
        <v>No</v>
      </c>
      <c r="T39" s="59" t="n">
        <f aca="false">IF(D39="","",ROUND(SQRT(((D39+G39)*O39/100)^2+(J39*(D39+G39)*0.08382)^2),0))</f>
        <v>29</v>
      </c>
      <c r="U39" s="32" t="s">
        <v>786</v>
      </c>
    </row>
    <row r="40" customFormat="false" ht="15" hidden="false" customHeight="false" outlineLevel="0" collapsed="false">
      <c r="A40" s="32" t="s">
        <v>159</v>
      </c>
      <c r="B40" s="32" t="s">
        <v>211</v>
      </c>
      <c r="C40" s="32" t="s">
        <v>214</v>
      </c>
      <c r="D40" s="59" t="n">
        <v>471</v>
      </c>
      <c r="E40" s="59" t="n">
        <v>352</v>
      </c>
      <c r="F40" s="68" t="n">
        <f aca="false">IF(E40="","",D40-E40)</f>
        <v>119</v>
      </c>
      <c r="G40" s="59" t="n">
        <v>452</v>
      </c>
      <c r="H40" s="59" t="n">
        <v>460</v>
      </c>
      <c r="I40" s="68" t="n">
        <f aca="false">IF(H40="","",G40-H40)</f>
        <v>-8</v>
      </c>
      <c r="J40" s="40" t="n">
        <f aca="false">IF(OR(D40="",D40+G40=0),"",D40/(D40+G40))</f>
        <v>0.510292524377031</v>
      </c>
      <c r="K40" s="40" t="n">
        <f aca="false">IF(E40="","",E40/(E40+H40))</f>
        <v>0.433497536945813</v>
      </c>
      <c r="L40" s="69" t="n">
        <f aca="false">IF(OR(K40="",J40=""),"",(J40-K40)*100)</f>
        <v>7.67949874312186</v>
      </c>
      <c r="M40" s="36" t="n">
        <v>2.25387356149359</v>
      </c>
      <c r="N40" s="36" t="n">
        <v>1.05386651785182</v>
      </c>
      <c r="O40" s="36" t="n">
        <f aca="false">SQRT(M40^2+N40^2)</f>
        <v>2.488087753406</v>
      </c>
      <c r="P40" s="40" t="n">
        <f aca="false">IF(J40="","",MAX(0,J40-1.96*O40/100))</f>
        <v>0.461526004410274</v>
      </c>
      <c r="Q40" s="40" t="n">
        <f aca="false">IF(J40="","",MIN(1,J40+1.96*O40/100))</f>
        <v>0.559059044343789</v>
      </c>
      <c r="R40" s="32" t="str">
        <f aca="false">IF(L40="","",IF(ABS(L40)&lt;=O40,"Yes","No"))</f>
        <v>No</v>
      </c>
      <c r="S40" s="32" t="str">
        <f aca="false">IF(L40="","",IF(ABS(L40)&lt;=1.96*O40,"Yes","No"))</f>
        <v>No</v>
      </c>
      <c r="T40" s="59" t="n">
        <f aca="false">IF(D40="","",ROUND(SQRT(((D40+G40)*O40/100)^2+(J40*(D40+G40)*0.07132)^2),0))</f>
        <v>41</v>
      </c>
      <c r="U40" s="32" t="s">
        <v>786</v>
      </c>
    </row>
    <row r="41" customFormat="false" ht="15" hidden="false" customHeight="false" outlineLevel="0" collapsed="false">
      <c r="A41" s="32" t="s">
        <v>159</v>
      </c>
      <c r="B41" s="32" t="s">
        <v>211</v>
      </c>
      <c r="C41" s="32" t="s">
        <v>215</v>
      </c>
      <c r="D41" s="59" t="n">
        <v>481</v>
      </c>
      <c r="E41" s="59" t="n">
        <v>308</v>
      </c>
      <c r="F41" s="68" t="n">
        <f aca="false">IF(E41="","",D41-E41)</f>
        <v>173</v>
      </c>
      <c r="G41" s="59" t="n">
        <v>512</v>
      </c>
      <c r="H41" s="59" t="n">
        <v>489</v>
      </c>
      <c r="I41" s="68" t="n">
        <f aca="false">IF(H41="","",G41-H41)</f>
        <v>23</v>
      </c>
      <c r="J41" s="40" t="n">
        <f aca="false">IF(OR(D41="",D41+G41=0),"",D41/(D41+G41))</f>
        <v>0.484390735146022</v>
      </c>
      <c r="K41" s="40" t="n">
        <f aca="false">IF(E41="","",E41/(E41+H41))</f>
        <v>0.386449184441656</v>
      </c>
      <c r="L41" s="69" t="n">
        <f aca="false">IF(OR(K41="",J41=""),"",(J41-K41)*100)</f>
        <v>9.7941550704366</v>
      </c>
      <c r="M41" s="36" t="n">
        <v>2.25387356149359</v>
      </c>
      <c r="N41" s="36" t="n">
        <v>1.05386651785182</v>
      </c>
      <c r="O41" s="36" t="n">
        <f aca="false">SQRT(M41^2+N41^2)</f>
        <v>2.488087753406</v>
      </c>
      <c r="P41" s="40" t="n">
        <f aca="false">IF(J41="","",MAX(0,J41-1.96*O41/100))</f>
        <v>0.435624215179265</v>
      </c>
      <c r="Q41" s="40" t="n">
        <f aca="false">IF(J41="","",MIN(1,J41+1.96*O41/100))</f>
        <v>0.53315725511278</v>
      </c>
      <c r="R41" s="32" t="str">
        <f aca="false">IF(L41="","",IF(ABS(L41)&lt;=O41,"Yes","No"))</f>
        <v>No</v>
      </c>
      <c r="S41" s="32" t="str">
        <f aca="false">IF(L41="","",IF(ABS(L41)&lt;=1.96*O41,"Yes","No"))</f>
        <v>No</v>
      </c>
      <c r="T41" s="59" t="n">
        <f aca="false">IF(D41="","",ROUND(SQRT(((D41+G41)*O41/100)^2+(J41*(D41+G41)*0.07132)^2),0))</f>
        <v>42</v>
      </c>
      <c r="U41" s="32" t="s">
        <v>786</v>
      </c>
    </row>
    <row r="42" customFormat="false" ht="15" hidden="false" customHeight="false" outlineLevel="0" collapsed="false">
      <c r="A42" s="32" t="s">
        <v>159</v>
      </c>
      <c r="B42" s="32" t="s">
        <v>211</v>
      </c>
      <c r="C42" s="32" t="s">
        <v>216</v>
      </c>
      <c r="D42" s="59" t="n">
        <v>382</v>
      </c>
      <c r="E42" s="59" t="n">
        <v>288</v>
      </c>
      <c r="F42" s="68" t="n">
        <f aca="false">IF(E42="","",D42-E42)</f>
        <v>94</v>
      </c>
      <c r="G42" s="59" t="n">
        <v>504</v>
      </c>
      <c r="H42" s="59" t="n">
        <v>454</v>
      </c>
      <c r="I42" s="68" t="n">
        <f aca="false">IF(H42="","",G42-H42)</f>
        <v>50</v>
      </c>
      <c r="J42" s="40" t="n">
        <f aca="false">IF(OR(D42="",D42+G42=0),"",D42/(D42+G42))</f>
        <v>0.431151241534989</v>
      </c>
      <c r="K42" s="40" t="n">
        <f aca="false">IF(E42="","",E42/(E42+H42))</f>
        <v>0.388140161725067</v>
      </c>
      <c r="L42" s="69" t="n">
        <f aca="false">IF(OR(K42="",J42=""),"",(J42-K42)*100)</f>
        <v>4.30110798099214</v>
      </c>
      <c r="M42" s="36" t="n">
        <v>2.25387356149359</v>
      </c>
      <c r="N42" s="36" t="n">
        <v>1.05386651785182</v>
      </c>
      <c r="O42" s="36" t="n">
        <f aca="false">SQRT(M42^2+N42^2)</f>
        <v>2.488087753406</v>
      </c>
      <c r="P42" s="40" t="n">
        <f aca="false">IF(J42="","",MAX(0,J42-1.96*O42/100))</f>
        <v>0.382384721568231</v>
      </c>
      <c r="Q42" s="40" t="n">
        <f aca="false">IF(J42="","",MIN(1,J42+1.96*O42/100))</f>
        <v>0.479917761501746</v>
      </c>
      <c r="R42" s="32" t="str">
        <f aca="false">IF(L42="","",IF(ABS(L42)&lt;=O42,"Yes","No"))</f>
        <v>No</v>
      </c>
      <c r="S42" s="32" t="str">
        <f aca="false">IF(L42="","",IF(ABS(L42)&lt;=1.96*O42,"Yes","No"))</f>
        <v>Yes</v>
      </c>
      <c r="T42" s="59" t="n">
        <f aca="false">IF(D42="","",ROUND(SQRT(((D42+G42)*O42/100)^2+(J42*(D42+G42)*0.07132)^2),0))</f>
        <v>35</v>
      </c>
      <c r="U42" s="32" t="s">
        <v>786</v>
      </c>
    </row>
    <row r="43" customFormat="false" ht="15" hidden="false" customHeight="false" outlineLevel="0" collapsed="false">
      <c r="A43" s="32" t="s">
        <v>159</v>
      </c>
      <c r="B43" s="32" t="s">
        <v>217</v>
      </c>
      <c r="C43" s="32" t="s">
        <v>218</v>
      </c>
      <c r="D43" s="59" t="n">
        <v>206</v>
      </c>
      <c r="E43" s="59" t="n">
        <v>161</v>
      </c>
      <c r="F43" s="68" t="n">
        <f aca="false">IF(E43="","",D43-E43)</f>
        <v>45</v>
      </c>
      <c r="G43" s="59" t="n">
        <v>86</v>
      </c>
      <c r="H43" s="59" t="n">
        <v>120</v>
      </c>
      <c r="I43" s="68" t="n">
        <f aca="false">IF(H43="","",G43-H43)</f>
        <v>-34</v>
      </c>
      <c r="J43" s="40" t="n">
        <f aca="false">IF(OR(D43="",D43+G43=0),"",D43/(D43+G43))</f>
        <v>0.705479452054795</v>
      </c>
      <c r="K43" s="40" t="n">
        <f aca="false">IF(E43="","",E43/(E43+H43))</f>
        <v>0.572953736654804</v>
      </c>
      <c r="L43" s="69" t="n">
        <f aca="false">IF(OR(K43="",J43=""),"",(J43-K43)*100)</f>
        <v>13.252571539999</v>
      </c>
      <c r="M43" s="36" t="n">
        <v>3.48156414853613</v>
      </c>
      <c r="N43" s="36" t="n">
        <v>1.05386651785182</v>
      </c>
      <c r="O43" s="36" t="n">
        <f aca="false">SQRT(M43^2+N43^2)</f>
        <v>3.63757110690929</v>
      </c>
      <c r="P43" s="40" t="n">
        <f aca="false">IF(J43="","",MAX(0,J43-1.96*O43/100))</f>
        <v>0.634183058359373</v>
      </c>
      <c r="Q43" s="40" t="n">
        <f aca="false">IF(J43="","",MIN(1,J43+1.96*O43/100))</f>
        <v>0.776775845750217</v>
      </c>
      <c r="R43" s="32" t="str">
        <f aca="false">IF(L43="","",IF(ABS(L43)&lt;=O43,"Yes","No"))</f>
        <v>No</v>
      </c>
      <c r="S43" s="32" t="str">
        <f aca="false">IF(L43="","",IF(ABS(L43)&lt;=1.96*O43,"Yes","No"))</f>
        <v>No</v>
      </c>
      <c r="T43" s="59" t="n">
        <f aca="false">IF(D43="","",ROUND(SQRT(((D43+G43)*O43/100)^2+(J43*(D43+G43)*0.13015)^2),0))</f>
        <v>29</v>
      </c>
      <c r="U43" s="32" t="s">
        <v>786</v>
      </c>
    </row>
    <row r="44" customFormat="false" ht="15" hidden="false" customHeight="false" outlineLevel="0" collapsed="false">
      <c r="A44" s="32" t="s">
        <v>159</v>
      </c>
      <c r="B44" s="32" t="s">
        <v>217</v>
      </c>
      <c r="C44" s="32" t="s">
        <v>219</v>
      </c>
      <c r="D44" s="59" t="n">
        <v>216</v>
      </c>
      <c r="E44" s="59" t="n">
        <v>169</v>
      </c>
      <c r="F44" s="68" t="n">
        <f aca="false">IF(E44="","",D44-E44)</f>
        <v>47</v>
      </c>
      <c r="G44" s="59" t="n">
        <v>105</v>
      </c>
      <c r="H44" s="59" t="n">
        <v>132</v>
      </c>
      <c r="I44" s="68" t="n">
        <f aca="false">IF(H44="","",G44-H44)</f>
        <v>-27</v>
      </c>
      <c r="J44" s="40" t="n">
        <f aca="false">IF(OR(D44="",D44+G44=0),"",D44/(D44+G44))</f>
        <v>0.672897196261682</v>
      </c>
      <c r="K44" s="40" t="n">
        <f aca="false">IF(E44="","",E44/(E44+H44))</f>
        <v>0.561461794019934</v>
      </c>
      <c r="L44" s="69" t="n">
        <f aca="false">IF(OR(K44="",J44=""),"",(J44-K44)*100)</f>
        <v>11.1435402241749</v>
      </c>
      <c r="M44" s="36" t="n">
        <v>3.48156414853613</v>
      </c>
      <c r="N44" s="36" t="n">
        <v>1.05386651785182</v>
      </c>
      <c r="O44" s="36" t="n">
        <f aca="false">SQRT(M44^2+N44^2)</f>
        <v>3.63757110690929</v>
      </c>
      <c r="P44" s="40" t="n">
        <f aca="false">IF(J44="","",MAX(0,J44-1.96*O44/100))</f>
        <v>0.60160080256626</v>
      </c>
      <c r="Q44" s="40" t="n">
        <f aca="false">IF(J44="","",MIN(1,J44+1.96*O44/100))</f>
        <v>0.744193589957104</v>
      </c>
      <c r="R44" s="32" t="str">
        <f aca="false">IF(L44="","",IF(ABS(L44)&lt;=O44,"Yes","No"))</f>
        <v>No</v>
      </c>
      <c r="S44" s="32" t="str">
        <f aca="false">IF(L44="","",IF(ABS(L44)&lt;=1.96*O44,"Yes","No"))</f>
        <v>No</v>
      </c>
      <c r="T44" s="59" t="n">
        <f aca="false">IF(D44="","",ROUND(SQRT(((D44+G44)*O44/100)^2+(J44*(D44+G44)*0.13015)^2),0))</f>
        <v>30</v>
      </c>
      <c r="U44" s="32" t="s">
        <v>786</v>
      </c>
    </row>
    <row r="45" customFormat="false" ht="15" hidden="false" customHeight="false" outlineLevel="0" collapsed="false">
      <c r="A45" s="32" t="s">
        <v>159</v>
      </c>
      <c r="B45" s="32" t="s">
        <v>217</v>
      </c>
      <c r="C45" s="32" t="s">
        <v>220</v>
      </c>
      <c r="D45" s="59" t="n">
        <v>102</v>
      </c>
      <c r="E45" s="59" t="n">
        <v>85</v>
      </c>
      <c r="F45" s="68" t="n">
        <f aca="false">IF(E45="","",D45-E45)</f>
        <v>17</v>
      </c>
      <c r="G45" s="59" t="n">
        <v>137</v>
      </c>
      <c r="H45" s="59" t="n">
        <v>147</v>
      </c>
      <c r="I45" s="68" t="n">
        <f aca="false">IF(H45="","",G45-H45)</f>
        <v>-10</v>
      </c>
      <c r="J45" s="40" t="n">
        <f aca="false">IF(OR(D45="",D45+G45=0),"",D45/(D45+G45))</f>
        <v>0.426778242677824</v>
      </c>
      <c r="K45" s="40" t="n">
        <f aca="false">IF(E45="","",E45/(E45+H45))</f>
        <v>0.366379310344828</v>
      </c>
      <c r="L45" s="69" t="n">
        <f aca="false">IF(OR(K45="",J45=""),"",(J45-K45)*100)</f>
        <v>6.03989323329967</v>
      </c>
      <c r="M45" s="36" t="n">
        <v>3.48156414853613</v>
      </c>
      <c r="N45" s="36" t="n">
        <v>1.05386651785182</v>
      </c>
      <c r="O45" s="36" t="n">
        <f aca="false">SQRT(M45^2+N45^2)</f>
        <v>3.63757110690929</v>
      </c>
      <c r="P45" s="40" t="n">
        <f aca="false">IF(J45="","",MAX(0,J45-1.96*O45/100))</f>
        <v>0.355481848982402</v>
      </c>
      <c r="Q45" s="40" t="n">
        <f aca="false">IF(J45="","",MIN(1,J45+1.96*O45/100))</f>
        <v>0.498074636373246</v>
      </c>
      <c r="R45" s="32" t="str">
        <f aca="false">IF(L45="","",IF(ABS(L45)&lt;=O45,"Yes","No"))</f>
        <v>No</v>
      </c>
      <c r="S45" s="32" t="str">
        <f aca="false">IF(L45="","",IF(ABS(L45)&lt;=1.96*O45,"Yes","No"))</f>
        <v>Yes</v>
      </c>
      <c r="T45" s="59" t="n">
        <f aca="false">IF(D45="","",ROUND(SQRT(((D45+G45)*O45/100)^2+(J45*(D45+G45)*0.13015)^2),0))</f>
        <v>16</v>
      </c>
      <c r="U45" s="32" t="s">
        <v>786</v>
      </c>
    </row>
    <row r="46" customFormat="false" ht="15" hidden="false" customHeight="false" outlineLevel="0" collapsed="false">
      <c r="A46" s="32" t="s">
        <v>159</v>
      </c>
      <c r="B46" s="32" t="s">
        <v>217</v>
      </c>
      <c r="C46" s="32" t="s">
        <v>221</v>
      </c>
      <c r="D46" s="59" t="n">
        <v>190</v>
      </c>
      <c r="E46" s="59" t="n">
        <v>159</v>
      </c>
      <c r="F46" s="68" t="n">
        <f aca="false">IF(E46="","",D46-E46)</f>
        <v>31</v>
      </c>
      <c r="G46" s="59" t="n">
        <v>184</v>
      </c>
      <c r="H46" s="59" t="n">
        <v>163</v>
      </c>
      <c r="I46" s="68" t="n">
        <f aca="false">IF(H46="","",G46-H46)</f>
        <v>21</v>
      </c>
      <c r="J46" s="40" t="n">
        <f aca="false">IF(OR(D46="",D46+G46=0),"",D46/(D46+G46))</f>
        <v>0.508021390374332</v>
      </c>
      <c r="K46" s="40" t="n">
        <f aca="false">IF(E46="","",E46/(E46+H46))</f>
        <v>0.493788819875776</v>
      </c>
      <c r="L46" s="69" t="n">
        <f aca="false">IF(OR(K46="",J46=""),"",(J46-K46)*100)</f>
        <v>1.42325704985552</v>
      </c>
      <c r="M46" s="36" t="n">
        <v>3.48156414853613</v>
      </c>
      <c r="N46" s="36" t="n">
        <v>1.05386651785182</v>
      </c>
      <c r="O46" s="36" t="n">
        <f aca="false">SQRT(M46^2+N46^2)</f>
        <v>3.63757110690929</v>
      </c>
      <c r="P46" s="40" t="n">
        <f aca="false">IF(J46="","",MAX(0,J46-1.96*O46/100))</f>
        <v>0.43672499667891</v>
      </c>
      <c r="Q46" s="40" t="n">
        <f aca="false">IF(J46="","",MIN(1,J46+1.96*O46/100))</f>
        <v>0.579317784069754</v>
      </c>
      <c r="R46" s="32" t="str">
        <f aca="false">IF(L46="","",IF(ABS(L46)&lt;=O46,"Yes","No"))</f>
        <v>Yes</v>
      </c>
      <c r="S46" s="32" t="str">
        <f aca="false">IF(L46="","",IF(ABS(L46)&lt;=1.96*O46,"Yes","No"))</f>
        <v>Yes</v>
      </c>
      <c r="T46" s="59" t="n">
        <f aca="false">IF(D46="","",ROUND(SQRT(((D46+G46)*O46/100)^2+(J46*(D46+G46)*0.13015)^2),0))</f>
        <v>28</v>
      </c>
      <c r="U46" s="32" t="s">
        <v>786</v>
      </c>
    </row>
    <row r="47" customFormat="false" ht="15" hidden="false" customHeight="false" outlineLevel="0" collapsed="false">
      <c r="A47" s="32" t="s">
        <v>159</v>
      </c>
      <c r="B47" s="32" t="s">
        <v>222</v>
      </c>
      <c r="C47" s="32" t="s">
        <v>223</v>
      </c>
      <c r="D47" s="59" t="n">
        <v>246</v>
      </c>
      <c r="E47" s="59" t="n">
        <v>198</v>
      </c>
      <c r="F47" s="68" t="n">
        <f aca="false">IF(E47="","",D47-E47)</f>
        <v>48</v>
      </c>
      <c r="G47" s="59" t="n">
        <v>411</v>
      </c>
      <c r="H47" s="59" t="n">
        <v>374</v>
      </c>
      <c r="I47" s="68" t="n">
        <f aca="false">IF(H47="","",G47-H47)</f>
        <v>37</v>
      </c>
      <c r="J47" s="40" t="n">
        <f aca="false">IF(OR(D47="",D47+G47=0),"",D47/(D47+G47))</f>
        <v>0.374429223744292</v>
      </c>
      <c r="K47" s="40" t="n">
        <f aca="false">IF(E47="","",E47/(E47+H47))</f>
        <v>0.346153846153846</v>
      </c>
      <c r="L47" s="69" t="n">
        <f aca="false">IF(OR(K47="",J47=""),"",(J47-K47)*100)</f>
        <v>2.82753775904461</v>
      </c>
      <c r="M47" s="36" t="n">
        <v>2.45683467956046</v>
      </c>
      <c r="N47" s="36" t="n">
        <v>1.05386651785182</v>
      </c>
      <c r="O47" s="36" t="n">
        <f aca="false">SQRT(M47^2+N47^2)</f>
        <v>2.67332588364009</v>
      </c>
      <c r="P47" s="40" t="n">
        <f aca="false">IF(J47="","",MAX(0,J47-1.96*O47/100))</f>
        <v>0.322032036424946</v>
      </c>
      <c r="Q47" s="40" t="n">
        <f aca="false">IF(J47="","",MIN(1,J47+1.96*O47/100))</f>
        <v>0.426826411063638</v>
      </c>
      <c r="R47" s="32" t="str">
        <f aca="false">IF(L47="","",IF(ABS(L47)&lt;=O47,"Yes","No"))</f>
        <v>No</v>
      </c>
      <c r="S47" s="32" t="str">
        <f aca="false">IF(L47="","",IF(ABS(L47)&lt;=1.96*O47,"Yes","No"))</f>
        <v>Yes</v>
      </c>
      <c r="T47" s="59" t="n">
        <f aca="false">IF(D47="","",ROUND(SQRT(((D47+G47)*O47/100)^2+(J47*(D47+G47)*0.08382)^2),0))</f>
        <v>27</v>
      </c>
      <c r="U47" s="32" t="s">
        <v>786</v>
      </c>
    </row>
    <row r="48" customFormat="false" ht="15" hidden="false" customHeight="false" outlineLevel="0" collapsed="false">
      <c r="A48" s="32" t="s">
        <v>159</v>
      </c>
      <c r="B48" s="32" t="s">
        <v>222</v>
      </c>
      <c r="C48" s="32" t="s">
        <v>224</v>
      </c>
      <c r="D48" s="59" t="n">
        <v>237</v>
      </c>
      <c r="E48" s="59" t="n">
        <v>217</v>
      </c>
      <c r="F48" s="68" t="n">
        <f aca="false">IF(E48="","",D48-E48)</f>
        <v>20</v>
      </c>
      <c r="G48" s="59" t="n">
        <v>478</v>
      </c>
      <c r="H48" s="59" t="n">
        <v>393</v>
      </c>
      <c r="I48" s="68" t="n">
        <f aca="false">IF(H48="","",G48-H48)</f>
        <v>85</v>
      </c>
      <c r="J48" s="40" t="n">
        <f aca="false">IF(OR(D48="",D48+G48=0),"",D48/(D48+G48))</f>
        <v>0.331468531468531</v>
      </c>
      <c r="K48" s="40" t="n">
        <f aca="false">IF(E48="","",E48/(E48+H48))</f>
        <v>0.355737704918033</v>
      </c>
      <c r="L48" s="69" t="n">
        <f aca="false">IF(OR(K48="",J48=""),"",(J48-K48)*100)</f>
        <v>-2.42691734495014</v>
      </c>
      <c r="M48" s="36" t="n">
        <v>2.45683467956046</v>
      </c>
      <c r="N48" s="36" t="n">
        <v>1.05386651785182</v>
      </c>
      <c r="O48" s="36" t="n">
        <f aca="false">SQRT(M48^2+N48^2)</f>
        <v>2.67332588364009</v>
      </c>
      <c r="P48" s="40" t="n">
        <f aca="false">IF(J48="","",MAX(0,J48-1.96*O48/100))</f>
        <v>0.279071344149186</v>
      </c>
      <c r="Q48" s="40" t="n">
        <f aca="false">IF(J48="","",MIN(1,J48+1.96*O48/100))</f>
        <v>0.383865718787877</v>
      </c>
      <c r="R48" s="32" t="str">
        <f aca="false">IF(L48="","",IF(ABS(L48)&lt;=O48,"Yes","No"))</f>
        <v>Yes</v>
      </c>
      <c r="S48" s="32" t="str">
        <f aca="false">IF(L48="","",IF(ABS(L48)&lt;=1.96*O48,"Yes","No"))</f>
        <v>Yes</v>
      </c>
      <c r="T48" s="59" t="n">
        <f aca="false">IF(D48="","",ROUND(SQRT(((D48+G48)*O48/100)^2+(J48*(D48+G48)*0.08382)^2),0))</f>
        <v>28</v>
      </c>
      <c r="U48" s="32" t="s">
        <v>786</v>
      </c>
    </row>
    <row r="49" customFormat="false" ht="15" hidden="false" customHeight="false" outlineLevel="0" collapsed="false">
      <c r="A49" s="32" t="s">
        <v>159</v>
      </c>
      <c r="B49" s="32" t="s">
        <v>222</v>
      </c>
      <c r="C49" s="32" t="s">
        <v>225</v>
      </c>
      <c r="D49" s="59" t="n">
        <v>240</v>
      </c>
      <c r="E49" s="59" t="n">
        <v>198</v>
      </c>
      <c r="F49" s="68" t="n">
        <f aca="false">IF(E49="","",D49-E49)</f>
        <v>42</v>
      </c>
      <c r="G49" s="59" t="n">
        <v>407</v>
      </c>
      <c r="H49" s="59" t="n">
        <v>369</v>
      </c>
      <c r="I49" s="68" t="n">
        <f aca="false">IF(H49="","",G49-H49)</f>
        <v>38</v>
      </c>
      <c r="J49" s="40" t="n">
        <f aca="false">IF(OR(D49="",D49+G49=0),"",D49/(D49+G49))</f>
        <v>0.370942812982998</v>
      </c>
      <c r="K49" s="40" t="n">
        <f aca="false">IF(E49="","",E49/(E49+H49))</f>
        <v>0.349206349206349</v>
      </c>
      <c r="L49" s="69" t="n">
        <f aca="false">IF(OR(K49="",J49=""),"",(J49-K49)*100)</f>
        <v>2.17364637766493</v>
      </c>
      <c r="M49" s="36" t="n">
        <v>2.45683467956046</v>
      </c>
      <c r="N49" s="36" t="n">
        <v>1.05386651785182</v>
      </c>
      <c r="O49" s="36" t="n">
        <f aca="false">SQRT(M49^2+N49^2)</f>
        <v>2.67332588364009</v>
      </c>
      <c r="P49" s="40" t="n">
        <f aca="false">IF(J49="","",MAX(0,J49-1.96*O49/100))</f>
        <v>0.318545625663653</v>
      </c>
      <c r="Q49" s="40" t="n">
        <f aca="false">IF(J49="","",MIN(1,J49+1.96*O49/100))</f>
        <v>0.423340000302344</v>
      </c>
      <c r="R49" s="32" t="str">
        <f aca="false">IF(L49="","",IF(ABS(L49)&lt;=O49,"Yes","No"))</f>
        <v>Yes</v>
      </c>
      <c r="S49" s="32" t="str">
        <f aca="false">IF(L49="","",IF(ABS(L49)&lt;=1.96*O49,"Yes","No"))</f>
        <v>Yes</v>
      </c>
      <c r="T49" s="59" t="n">
        <f aca="false">IF(D49="","",ROUND(SQRT(((D49+G49)*O49/100)^2+(J49*(D49+G49)*0.08382)^2),0))</f>
        <v>27</v>
      </c>
      <c r="U49" s="32" t="s">
        <v>786</v>
      </c>
    </row>
    <row r="50" customFormat="false" ht="15" hidden="false" customHeight="false" outlineLevel="0" collapsed="false">
      <c r="A50" s="32" t="s">
        <v>159</v>
      </c>
      <c r="B50" s="32" t="s">
        <v>226</v>
      </c>
      <c r="C50" s="32" t="s">
        <v>227</v>
      </c>
      <c r="D50" s="59" t="n">
        <v>188</v>
      </c>
      <c r="E50" s="59" t="n">
        <v>183</v>
      </c>
      <c r="F50" s="68" t="n">
        <f aca="false">IF(E50="","",D50-E50)</f>
        <v>5</v>
      </c>
      <c r="G50" s="59" t="n">
        <v>412</v>
      </c>
      <c r="H50" s="59" t="n">
        <v>377</v>
      </c>
      <c r="I50" s="68" t="n">
        <f aca="false">IF(H50="","",G50-H50)</f>
        <v>35</v>
      </c>
      <c r="J50" s="40" t="n">
        <f aca="false">IF(OR(D50="",D50+G50=0),"",D50/(D50+G50))</f>
        <v>0.313333333333333</v>
      </c>
      <c r="K50" s="40" t="n">
        <f aca="false">IF(E50="","",E50/(E50+H50))</f>
        <v>0.326785714285714</v>
      </c>
      <c r="L50" s="69" t="n">
        <f aca="false">IF(OR(K50="",J50=""),"",(J50-K50)*100)</f>
        <v>-1.34523809523809</v>
      </c>
      <c r="M50" s="36" t="n">
        <v>2.45683467956046</v>
      </c>
      <c r="N50" s="36" t="n">
        <v>1.05386651785182</v>
      </c>
      <c r="O50" s="36" t="n">
        <f aca="false">SQRT(M50^2+N50^2)</f>
        <v>2.67332588364009</v>
      </c>
      <c r="P50" s="40" t="n">
        <f aca="false">IF(J50="","",MAX(0,J50-1.96*O50/100))</f>
        <v>0.260936146013988</v>
      </c>
      <c r="Q50" s="40" t="n">
        <f aca="false">IF(J50="","",MIN(1,J50+1.96*O50/100))</f>
        <v>0.365730520652679</v>
      </c>
      <c r="R50" s="32" t="str">
        <f aca="false">IF(L50="","",IF(ABS(L50)&lt;=O50,"Yes","No"))</f>
        <v>Yes</v>
      </c>
      <c r="S50" s="32" t="str">
        <f aca="false">IF(L50="","",IF(ABS(L50)&lt;=1.96*O50,"Yes","No"))</f>
        <v>Yes</v>
      </c>
      <c r="T50" s="59" t="n">
        <f aca="false">IF(D50="","",ROUND(SQRT(((D50+G50)*O50/100)^2+(J50*(D50+G50)*0.08382)^2),0))</f>
        <v>22</v>
      </c>
      <c r="U50" s="32" t="s">
        <v>786</v>
      </c>
    </row>
    <row r="51" customFormat="false" ht="15" hidden="false" customHeight="false" outlineLevel="0" collapsed="false">
      <c r="A51" s="32" t="s">
        <v>159</v>
      </c>
      <c r="B51" s="32" t="s">
        <v>226</v>
      </c>
      <c r="C51" s="32" t="s">
        <v>228</v>
      </c>
      <c r="D51" s="59" t="n">
        <v>101</v>
      </c>
      <c r="E51" s="59" t="n">
        <v>90</v>
      </c>
      <c r="F51" s="68" t="n">
        <f aca="false">IF(E51="","",D51-E51)</f>
        <v>11</v>
      </c>
      <c r="G51" s="59" t="n">
        <v>197</v>
      </c>
      <c r="H51" s="59" t="n">
        <v>197</v>
      </c>
      <c r="I51" s="68" t="n">
        <f aca="false">IF(H51="","",G51-H51)</f>
        <v>0</v>
      </c>
      <c r="J51" s="40" t="n">
        <f aca="false">IF(OR(D51="",D51+G51=0),"",D51/(D51+G51))</f>
        <v>0.338926174496644</v>
      </c>
      <c r="K51" s="40" t="n">
        <f aca="false">IF(E51="","",E51/(E51+H51))</f>
        <v>0.313588850174216</v>
      </c>
      <c r="L51" s="69" t="n">
        <f aca="false">IF(OR(K51="",J51=""),"",(J51-K51)*100)</f>
        <v>2.53373243224283</v>
      </c>
      <c r="M51" s="36" t="n">
        <v>3.48156414853613</v>
      </c>
      <c r="N51" s="36" t="n">
        <v>1.05386651785182</v>
      </c>
      <c r="O51" s="36" t="n">
        <f aca="false">SQRT(M51^2+N51^2)</f>
        <v>3.63757110690929</v>
      </c>
      <c r="P51" s="40" t="n">
        <f aca="false">IF(J51="","",MAX(0,J51-1.96*O51/100))</f>
        <v>0.267629780801222</v>
      </c>
      <c r="Q51" s="40" t="n">
        <f aca="false">IF(J51="","",MIN(1,J51+1.96*O51/100))</f>
        <v>0.410222568192066</v>
      </c>
      <c r="R51" s="32" t="str">
        <f aca="false">IF(L51="","",IF(ABS(L51)&lt;=O51,"Yes","No"))</f>
        <v>Yes</v>
      </c>
      <c r="S51" s="32" t="str">
        <f aca="false">IF(L51="","",IF(ABS(L51)&lt;=1.96*O51,"Yes","No"))</f>
        <v>Yes</v>
      </c>
      <c r="T51" s="59" t="n">
        <f aca="false">IF(D51="","",ROUND(SQRT(((D51+G51)*O51/100)^2+(J51*(D51+G51)*0.13015)^2),0))</f>
        <v>17</v>
      </c>
      <c r="U51" s="32" t="s">
        <v>786</v>
      </c>
    </row>
    <row r="52" customFormat="false" ht="15" hidden="false" customHeight="false" outlineLevel="0" collapsed="false">
      <c r="A52" s="32" t="s">
        <v>159</v>
      </c>
      <c r="B52" s="32" t="s">
        <v>229</v>
      </c>
      <c r="C52" s="32" t="s">
        <v>229</v>
      </c>
      <c r="D52" s="59" t="n">
        <v>60</v>
      </c>
      <c r="E52" s="59" t="n">
        <v>50</v>
      </c>
      <c r="F52" s="68" t="n">
        <f aca="false">IF(E52="","",D52-E52)</f>
        <v>10</v>
      </c>
      <c r="G52" s="59" t="n">
        <v>46</v>
      </c>
      <c r="H52" s="59" t="n">
        <v>48</v>
      </c>
      <c r="I52" s="68" t="n">
        <f aca="false">IF(H52="","",G52-H52)</f>
        <v>-2</v>
      </c>
      <c r="J52" s="40" t="n">
        <f aca="false">IF(OR(D52="",D52+G52=0),"",D52/(D52+G52))</f>
        <v>0.566037735849057</v>
      </c>
      <c r="K52" s="40" t="n">
        <f aca="false">IF(E52="","",E52/(E52+H52))</f>
        <v>0.510204081632653</v>
      </c>
      <c r="L52" s="69" t="n">
        <f aca="false">IF(OR(K52="",J52=""),"",(J52-K52)*100)</f>
        <v>5.58336542164035</v>
      </c>
      <c r="M52" s="36" t="n">
        <v>3.48156414853613</v>
      </c>
      <c r="N52" s="36" t="n">
        <v>1.05386651785182</v>
      </c>
      <c r="O52" s="36" t="n">
        <f aca="false">SQRT(M52^2+N52^2)</f>
        <v>3.63757110690929</v>
      </c>
      <c r="P52" s="40" t="n">
        <f aca="false">IF(J52="","",MAX(0,J52-1.96*O52/100))</f>
        <v>0.494741342153635</v>
      </c>
      <c r="Q52" s="40" t="n">
        <f aca="false">IF(J52="","",MIN(1,J52+1.96*O52/100))</f>
        <v>0.637334129544479</v>
      </c>
      <c r="R52" s="32" t="str">
        <f aca="false">IF(L52="","",IF(ABS(L52)&lt;=O52,"Yes","No"))</f>
        <v>No</v>
      </c>
      <c r="S52" s="32" t="str">
        <f aca="false">IF(L52="","",IF(ABS(L52)&lt;=1.96*O52,"Yes","No"))</f>
        <v>Yes</v>
      </c>
      <c r="T52" s="59" t="n">
        <f aca="false">IF(D52="","",ROUND(SQRT(((D52+G52)*O52/100)^2+(J52*(D52+G52)*0.13015)^2),0))</f>
        <v>9</v>
      </c>
      <c r="U52" s="32" t="s">
        <v>786</v>
      </c>
    </row>
    <row r="53" customFormat="false" ht="15" hidden="false" customHeight="false" outlineLevel="0" collapsed="false">
      <c r="A53" s="32" t="s">
        <v>230</v>
      </c>
      <c r="B53" s="32" t="s">
        <v>231</v>
      </c>
      <c r="C53" s="32" t="s">
        <v>231</v>
      </c>
      <c r="D53" s="59" t="n">
        <v>488</v>
      </c>
      <c r="E53" s="59" t="n">
        <v>454</v>
      </c>
      <c r="F53" s="68" t="n">
        <f aca="false">IF(E53="","",D53-E53)</f>
        <v>34</v>
      </c>
      <c r="G53" s="59" t="n">
        <v>452</v>
      </c>
      <c r="H53" s="59" t="n">
        <v>406</v>
      </c>
      <c r="I53" s="68" t="n">
        <f aca="false">IF(H53="","",G53-H53)</f>
        <v>46</v>
      </c>
      <c r="J53" s="40" t="n">
        <f aca="false">IF(OR(D53="",D53+G53=0),"",D53/(D53+G53))</f>
        <v>0.519148936170213</v>
      </c>
      <c r="K53" s="40" t="n">
        <f aca="false">IF(E53="","",E53/(E53+H53))</f>
        <v>0.527906976744186</v>
      </c>
      <c r="L53" s="69" t="n">
        <f aca="false">IF(OR(K53="",J53=""),"",(J53-K53)*100)</f>
        <v>-0.875804057397334</v>
      </c>
      <c r="M53" s="36" t="n">
        <v>2.25387356149359</v>
      </c>
      <c r="N53" s="36" t="n">
        <v>1.05386651785182</v>
      </c>
      <c r="O53" s="36" t="n">
        <f aca="false">SQRT(M53^2+N53^2)</f>
        <v>2.488087753406</v>
      </c>
      <c r="P53" s="40" t="n">
        <f aca="false">IF(J53="","",MAX(0,J53-1.96*O53/100))</f>
        <v>0.470382416203455</v>
      </c>
      <c r="Q53" s="40" t="n">
        <f aca="false">IF(J53="","",MIN(1,J53+1.96*O53/100))</f>
        <v>0.56791545613697</v>
      </c>
      <c r="R53" s="32" t="str">
        <f aca="false">IF(L53="","",IF(ABS(L53)&lt;=O53,"Yes","No"))</f>
        <v>Yes</v>
      </c>
      <c r="S53" s="32" t="str">
        <f aca="false">IF(L53="","",IF(ABS(L53)&lt;=1.96*O53,"Yes","No"))</f>
        <v>Yes</v>
      </c>
      <c r="T53" s="59" t="n">
        <f aca="false">IF(D53="","",ROUND(SQRT(((D53+G53)*O53/100)^2+(J53*(D53+G53)*0.07132)^2),0))</f>
        <v>42</v>
      </c>
      <c r="U53" s="32"/>
    </row>
    <row r="54" customFormat="false" ht="15" hidden="false" customHeight="false" outlineLevel="0" collapsed="false">
      <c r="A54" s="32" t="s">
        <v>230</v>
      </c>
      <c r="B54" s="32" t="s">
        <v>232</v>
      </c>
      <c r="C54" s="32" t="s">
        <v>233</v>
      </c>
      <c r="D54" s="59" t="n">
        <v>257</v>
      </c>
      <c r="E54" s="59" t="n">
        <v>342</v>
      </c>
      <c r="F54" s="68" t="n">
        <f aca="false">IF(E54="","",D54-E54)</f>
        <v>-85</v>
      </c>
      <c r="G54" s="59" t="n">
        <v>69</v>
      </c>
      <c r="H54" s="59" t="n">
        <v>49</v>
      </c>
      <c r="I54" s="68" t="n">
        <f aca="false">IF(H54="","",G54-H54)</f>
        <v>20</v>
      </c>
      <c r="J54" s="40" t="n">
        <f aca="false">IF(OR(D54="",D54+G54=0),"",D54/(D54+G54))</f>
        <v>0.788343558282209</v>
      </c>
      <c r="K54" s="40" t="n">
        <f aca="false">IF(E54="","",E54/(E54+H54))</f>
        <v>0.874680306905371</v>
      </c>
      <c r="L54" s="69" t="n">
        <f aca="false">IF(OR(K54="",J54=""),"",(J54-K54)*100)</f>
        <v>-8.63367486231622</v>
      </c>
      <c r="M54" s="36" t="n">
        <v>3.48156414853613</v>
      </c>
      <c r="N54" s="36" t="n">
        <v>1.05386651785182</v>
      </c>
      <c r="O54" s="36" t="n">
        <f aca="false">SQRT(M54^2+N54^2)</f>
        <v>3.63757110690929</v>
      </c>
      <c r="P54" s="40" t="n">
        <f aca="false">IF(J54="","",MAX(0,J54-1.96*O54/100))</f>
        <v>0.717047164586787</v>
      </c>
      <c r="Q54" s="40" t="n">
        <f aca="false">IF(J54="","",MIN(1,J54+1.96*O54/100))</f>
        <v>0.859639951977631</v>
      </c>
      <c r="R54" s="32" t="str">
        <f aca="false">IF(L54="","",IF(ABS(L54)&lt;=O54,"Yes","No"))</f>
        <v>No</v>
      </c>
      <c r="S54" s="32" t="str">
        <f aca="false">IF(L54="","",IF(ABS(L54)&lt;=1.96*O54,"Yes","No"))</f>
        <v>No</v>
      </c>
      <c r="T54" s="59" t="n">
        <f aca="false">IF(D54="","",ROUND(SQRT(((D54+G54)*O54/100)^2+(J54*(D54+G54)*0.13015)^2),0))</f>
        <v>35</v>
      </c>
      <c r="U54" s="32"/>
    </row>
    <row r="55" customFormat="false" ht="15" hidden="false" customHeight="false" outlineLevel="0" collapsed="false">
      <c r="A55" s="32" t="s">
        <v>230</v>
      </c>
      <c r="B55" s="32" t="s">
        <v>232</v>
      </c>
      <c r="C55" s="32" t="s">
        <v>234</v>
      </c>
      <c r="D55" s="59" t="n">
        <v>181</v>
      </c>
      <c r="E55" s="59" t="n">
        <v>252</v>
      </c>
      <c r="F55" s="68" t="n">
        <f aca="false">IF(E55="","",D55-E55)</f>
        <v>-71</v>
      </c>
      <c r="G55" s="59" t="n">
        <v>43</v>
      </c>
      <c r="H55" s="59" t="n">
        <v>67</v>
      </c>
      <c r="I55" s="68" t="n">
        <f aca="false">IF(H55="","",G55-H55)</f>
        <v>-24</v>
      </c>
      <c r="J55" s="40" t="n">
        <f aca="false">IF(OR(D55="",D55+G55=0),"",D55/(D55+G55))</f>
        <v>0.808035714285714</v>
      </c>
      <c r="K55" s="40" t="n">
        <f aca="false">IF(E55="","",E55/(E55+H55))</f>
        <v>0.789968652037618</v>
      </c>
      <c r="L55" s="69" t="n">
        <f aca="false">IF(OR(K55="",J55=""),"",(J55-K55)*100)</f>
        <v>1.80670622480967</v>
      </c>
      <c r="M55" s="36" t="n">
        <v>3.48156414853613</v>
      </c>
      <c r="N55" s="36" t="n">
        <v>1.05386651785182</v>
      </c>
      <c r="O55" s="36" t="n">
        <f aca="false">SQRT(M55^2+N55^2)</f>
        <v>3.63757110690929</v>
      </c>
      <c r="P55" s="40" t="n">
        <f aca="false">IF(J55="","",MAX(0,J55-1.96*O55/100))</f>
        <v>0.736739320590292</v>
      </c>
      <c r="Q55" s="40" t="n">
        <f aca="false">IF(J55="","",MIN(1,J55+1.96*O55/100))</f>
        <v>0.879332107981136</v>
      </c>
      <c r="R55" s="32" t="str">
        <f aca="false">IF(L55="","",IF(ABS(L55)&lt;=O55,"Yes","No"))</f>
        <v>Yes</v>
      </c>
      <c r="S55" s="32" t="str">
        <f aca="false">IF(L55="","",IF(ABS(L55)&lt;=1.96*O55,"Yes","No"))</f>
        <v>Yes</v>
      </c>
      <c r="T55" s="59" t="n">
        <f aca="false">IF(D55="","",ROUND(SQRT(((D55+G55)*O55/100)^2+(J55*(D55+G55)*0.13015)^2),0))</f>
        <v>25</v>
      </c>
      <c r="U55" s="32"/>
    </row>
    <row r="56" customFormat="false" ht="15" hidden="false" customHeight="false" outlineLevel="0" collapsed="false">
      <c r="A56" s="32" t="s">
        <v>230</v>
      </c>
      <c r="B56" s="32" t="s">
        <v>232</v>
      </c>
      <c r="C56" s="32" t="s">
        <v>235</v>
      </c>
      <c r="D56" s="59" t="n">
        <v>190</v>
      </c>
      <c r="E56" s="59" t="n">
        <v>267</v>
      </c>
      <c r="F56" s="68" t="n">
        <f aca="false">IF(E56="","",D56-E56)</f>
        <v>-77</v>
      </c>
      <c r="G56" s="59" t="n">
        <v>50</v>
      </c>
      <c r="H56" s="59" t="n">
        <v>48</v>
      </c>
      <c r="I56" s="68" t="n">
        <f aca="false">IF(H56="","",G56-H56)</f>
        <v>2</v>
      </c>
      <c r="J56" s="40" t="n">
        <f aca="false">IF(OR(D56="",D56+G56=0),"",D56/(D56+G56))</f>
        <v>0.791666666666667</v>
      </c>
      <c r="K56" s="40" t="n">
        <f aca="false">IF(E56="","",E56/(E56+H56))</f>
        <v>0.847619047619048</v>
      </c>
      <c r="L56" s="69" t="n">
        <f aca="false">IF(OR(K56="",J56=""),"",(J56-K56)*100)</f>
        <v>-5.5952380952381</v>
      </c>
      <c r="M56" s="36" t="n">
        <v>3.48156414853613</v>
      </c>
      <c r="N56" s="36" t="n">
        <v>1.05386651785182</v>
      </c>
      <c r="O56" s="36" t="n">
        <f aca="false">SQRT(M56^2+N56^2)</f>
        <v>3.63757110690929</v>
      </c>
      <c r="P56" s="40" t="n">
        <f aca="false">IF(J56="","",MAX(0,J56-1.96*O56/100))</f>
        <v>0.720370272971245</v>
      </c>
      <c r="Q56" s="40" t="n">
        <f aca="false">IF(J56="","",MIN(1,J56+1.96*O56/100))</f>
        <v>0.862963060362089</v>
      </c>
      <c r="R56" s="32" t="str">
        <f aca="false">IF(L56="","",IF(ABS(L56)&lt;=O56,"Yes","No"))</f>
        <v>No</v>
      </c>
      <c r="S56" s="32" t="str">
        <f aca="false">IF(L56="","",IF(ABS(L56)&lt;=1.96*O56,"Yes","No"))</f>
        <v>Yes</v>
      </c>
      <c r="T56" s="59" t="n">
        <f aca="false">IF(D56="","",ROUND(SQRT(((D56+G56)*O56/100)^2+(J56*(D56+G56)*0.13015)^2),0))</f>
        <v>26</v>
      </c>
      <c r="U56" s="32"/>
    </row>
    <row r="57" customFormat="false" ht="15" hidden="false" customHeight="false" outlineLevel="0" collapsed="false">
      <c r="A57" s="32" t="s">
        <v>230</v>
      </c>
      <c r="B57" s="32" t="s">
        <v>232</v>
      </c>
      <c r="C57" s="32" t="s">
        <v>236</v>
      </c>
      <c r="D57" s="59" t="n">
        <v>189</v>
      </c>
      <c r="E57" s="59" t="n">
        <v>234</v>
      </c>
      <c r="F57" s="68" t="n">
        <f aca="false">IF(E57="","",D57-E57)</f>
        <v>-45</v>
      </c>
      <c r="G57" s="59" t="n">
        <v>54</v>
      </c>
      <c r="H57" s="59" t="n">
        <v>69</v>
      </c>
      <c r="I57" s="68" t="n">
        <f aca="false">IF(H57="","",G57-H57)</f>
        <v>-15</v>
      </c>
      <c r="J57" s="40" t="n">
        <f aca="false">IF(OR(D57="",D57+G57=0),"",D57/(D57+G57))</f>
        <v>0.777777777777778</v>
      </c>
      <c r="K57" s="40" t="n">
        <f aca="false">IF(E57="","",E57/(E57+H57))</f>
        <v>0.772277227722772</v>
      </c>
      <c r="L57" s="69" t="n">
        <f aca="false">IF(OR(K57="",J57=""),"",(J57-K57)*100)</f>
        <v>0.550055005500549</v>
      </c>
      <c r="M57" s="36" t="n">
        <v>3.48156414853613</v>
      </c>
      <c r="N57" s="36" t="n">
        <v>1.05386651785182</v>
      </c>
      <c r="O57" s="36" t="n">
        <f aca="false">SQRT(M57^2+N57^2)</f>
        <v>3.63757110690929</v>
      </c>
      <c r="P57" s="40" t="n">
        <f aca="false">IF(J57="","",MAX(0,J57-1.96*O57/100))</f>
        <v>0.706481384082356</v>
      </c>
      <c r="Q57" s="40" t="n">
        <f aca="false">IF(J57="","",MIN(1,J57+1.96*O57/100))</f>
        <v>0.8490741714732</v>
      </c>
      <c r="R57" s="32" t="str">
        <f aca="false">IF(L57="","",IF(ABS(L57)&lt;=O57,"Yes","No"))</f>
        <v>Yes</v>
      </c>
      <c r="S57" s="32" t="str">
        <f aca="false">IF(L57="","",IF(ABS(L57)&lt;=1.96*O57,"Yes","No"))</f>
        <v>Yes</v>
      </c>
      <c r="T57" s="59" t="n">
        <f aca="false">IF(D57="","",ROUND(SQRT(((D57+G57)*O57/100)^2+(J57*(D57+G57)*0.13015)^2),0))</f>
        <v>26</v>
      </c>
      <c r="U57" s="32"/>
    </row>
    <row r="58" customFormat="false" ht="15" hidden="false" customHeight="false" outlineLevel="0" collapsed="false">
      <c r="A58" s="32" t="s">
        <v>230</v>
      </c>
      <c r="B58" s="32" t="s">
        <v>232</v>
      </c>
      <c r="C58" s="32" t="s">
        <v>237</v>
      </c>
      <c r="D58" s="59" t="n">
        <v>206</v>
      </c>
      <c r="E58" s="59" t="n">
        <v>297</v>
      </c>
      <c r="F58" s="68" t="n">
        <f aca="false">IF(E58="","",D58-E58)</f>
        <v>-91</v>
      </c>
      <c r="G58" s="59" t="n">
        <v>51</v>
      </c>
      <c r="H58" s="59" t="n">
        <v>58</v>
      </c>
      <c r="I58" s="68" t="n">
        <f aca="false">IF(H58="","",G58-H58)</f>
        <v>-7</v>
      </c>
      <c r="J58" s="40" t="n">
        <f aca="false">IF(OR(D58="",D58+G58=0),"",D58/(D58+G58))</f>
        <v>0.801556420233463</v>
      </c>
      <c r="K58" s="40" t="n">
        <f aca="false">IF(E58="","",E58/(E58+H58))</f>
        <v>0.836619718309859</v>
      </c>
      <c r="L58" s="69" t="n">
        <f aca="false">IF(OR(K58="",J58=""),"",(J58-K58)*100)</f>
        <v>-3.50632980763961</v>
      </c>
      <c r="M58" s="36" t="n">
        <v>3.48156414853613</v>
      </c>
      <c r="N58" s="36" t="n">
        <v>1.05386651785182</v>
      </c>
      <c r="O58" s="36" t="n">
        <f aca="false">SQRT(M58^2+N58^2)</f>
        <v>3.63757110690929</v>
      </c>
      <c r="P58" s="40" t="n">
        <f aca="false">IF(J58="","",MAX(0,J58-1.96*O58/100))</f>
        <v>0.730260026538041</v>
      </c>
      <c r="Q58" s="40" t="n">
        <f aca="false">IF(J58="","",MIN(1,J58+1.96*O58/100))</f>
        <v>0.872852813928885</v>
      </c>
      <c r="R58" s="32" t="str">
        <f aca="false">IF(L58="","",IF(ABS(L58)&lt;=O58,"Yes","No"))</f>
        <v>Yes</v>
      </c>
      <c r="S58" s="32" t="str">
        <f aca="false">IF(L58="","",IF(ABS(L58)&lt;=1.96*O58,"Yes","No"))</f>
        <v>Yes</v>
      </c>
      <c r="T58" s="59" t="n">
        <f aca="false">IF(D58="","",ROUND(SQRT(((D58+G58)*O58/100)^2+(J58*(D58+G58)*0.13015)^2),0))</f>
        <v>28</v>
      </c>
      <c r="U58" s="32"/>
    </row>
    <row r="59" customFormat="false" ht="15" hidden="false" customHeight="false" outlineLevel="0" collapsed="false">
      <c r="A59" s="32" t="s">
        <v>230</v>
      </c>
      <c r="B59" s="32" t="s">
        <v>232</v>
      </c>
      <c r="C59" s="32" t="s">
        <v>238</v>
      </c>
      <c r="D59" s="59" t="n">
        <v>278</v>
      </c>
      <c r="E59" s="59" t="n">
        <v>365</v>
      </c>
      <c r="F59" s="68" t="n">
        <f aca="false">IF(E59="","",D59-E59)</f>
        <v>-87</v>
      </c>
      <c r="G59" s="59" t="n">
        <v>103</v>
      </c>
      <c r="H59" s="59" t="n">
        <v>93</v>
      </c>
      <c r="I59" s="68" t="n">
        <f aca="false">IF(H59="","",G59-H59)</f>
        <v>10</v>
      </c>
      <c r="J59" s="40" t="n">
        <f aca="false">IF(OR(D59="",D59+G59=0),"",D59/(D59+G59))</f>
        <v>0.729658792650919</v>
      </c>
      <c r="K59" s="40" t="n">
        <f aca="false">IF(E59="","",E59/(E59+H59))</f>
        <v>0.796943231441048</v>
      </c>
      <c r="L59" s="69" t="n">
        <f aca="false">IF(OR(K59="",J59=""),"",(J59-K59)*100)</f>
        <v>-6.72844387901295</v>
      </c>
      <c r="M59" s="36" t="n">
        <v>3.48156414853613</v>
      </c>
      <c r="N59" s="36" t="n">
        <v>1.05386651785182</v>
      </c>
      <c r="O59" s="36" t="n">
        <f aca="false">SQRT(M59^2+N59^2)</f>
        <v>3.63757110690929</v>
      </c>
      <c r="P59" s="40" t="n">
        <f aca="false">IF(J59="","",MAX(0,J59-1.96*O59/100))</f>
        <v>0.658362398955497</v>
      </c>
      <c r="Q59" s="40" t="n">
        <f aca="false">IF(J59="","",MIN(1,J59+1.96*O59/100))</f>
        <v>0.800955186346341</v>
      </c>
      <c r="R59" s="32" t="str">
        <f aca="false">IF(L59="","",IF(ABS(L59)&lt;=O59,"Yes","No"))</f>
        <v>No</v>
      </c>
      <c r="S59" s="32" t="str">
        <f aca="false">IF(L59="","",IF(ABS(L59)&lt;=1.96*O59,"Yes","No"))</f>
        <v>Yes</v>
      </c>
      <c r="T59" s="59" t="n">
        <f aca="false">IF(D59="","",ROUND(SQRT(((D59+G59)*O59/100)^2+(J59*(D59+G59)*0.13015)^2),0))</f>
        <v>39</v>
      </c>
      <c r="U59" s="32"/>
    </row>
    <row r="60" customFormat="false" ht="15" hidden="false" customHeight="false" outlineLevel="0" collapsed="false">
      <c r="A60" s="32" t="s">
        <v>230</v>
      </c>
      <c r="B60" s="32" t="s">
        <v>232</v>
      </c>
      <c r="C60" s="32" t="s">
        <v>239</v>
      </c>
      <c r="D60" s="59" t="n">
        <v>510</v>
      </c>
      <c r="E60" s="59" t="n">
        <v>755</v>
      </c>
      <c r="F60" s="68" t="n">
        <f aca="false">IF(E60="","",D60-E60)</f>
        <v>-245</v>
      </c>
      <c r="G60" s="59" t="n">
        <v>195</v>
      </c>
      <c r="H60" s="59" t="n">
        <v>169</v>
      </c>
      <c r="I60" s="68" t="n">
        <f aca="false">IF(H60="","",G60-H60)</f>
        <v>26</v>
      </c>
      <c r="J60" s="40" t="n">
        <f aca="false">IF(OR(D60="",D60+G60=0),"",D60/(D60+G60))</f>
        <v>0.723404255319149</v>
      </c>
      <c r="K60" s="40" t="n">
        <f aca="false">IF(E60="","",E60/(E60+H60))</f>
        <v>0.817099567099567</v>
      </c>
      <c r="L60" s="69" t="n">
        <f aca="false">IF(OR(K60="",J60=""),"",(J60-K60)*100)</f>
        <v>-9.36953117804181</v>
      </c>
      <c r="M60" s="36" t="n">
        <v>2.45683467956046</v>
      </c>
      <c r="N60" s="36" t="n">
        <v>1.05386651785182</v>
      </c>
      <c r="O60" s="36" t="n">
        <f aca="false">SQRT(M60^2+N60^2)</f>
        <v>2.67332588364009</v>
      </c>
      <c r="P60" s="40" t="n">
        <f aca="false">IF(J60="","",MAX(0,J60-1.96*O60/100))</f>
        <v>0.671007067999803</v>
      </c>
      <c r="Q60" s="40" t="n">
        <f aca="false">IF(J60="","",MIN(1,J60+1.96*O60/100))</f>
        <v>0.775801442638495</v>
      </c>
      <c r="R60" s="32" t="str">
        <f aca="false">IF(L60="","",IF(ABS(L60)&lt;=O60,"Yes","No"))</f>
        <v>No</v>
      </c>
      <c r="S60" s="32" t="str">
        <f aca="false">IF(L60="","",IF(ABS(L60)&lt;=1.96*O60,"Yes","No"))</f>
        <v>No</v>
      </c>
      <c r="T60" s="59" t="n">
        <f aca="false">IF(D60="","",ROUND(SQRT(((D60+G60)*O60/100)^2+(J60*(D60+G60)*0.08382)^2),0))</f>
        <v>47</v>
      </c>
      <c r="U60" s="32"/>
    </row>
    <row r="61" customFormat="false" ht="15" hidden="false" customHeight="false" outlineLevel="0" collapsed="false">
      <c r="A61" s="32" t="s">
        <v>230</v>
      </c>
      <c r="B61" s="32" t="s">
        <v>232</v>
      </c>
      <c r="C61" s="32" t="s">
        <v>240</v>
      </c>
      <c r="D61" s="59" t="n">
        <v>281</v>
      </c>
      <c r="E61" s="59" t="n">
        <v>301</v>
      </c>
      <c r="F61" s="68" t="n">
        <f aca="false">IF(E61="","",D61-E61)</f>
        <v>-20</v>
      </c>
      <c r="G61" s="59" t="n">
        <v>121</v>
      </c>
      <c r="H61" s="59" t="n">
        <v>128</v>
      </c>
      <c r="I61" s="68" t="n">
        <f aca="false">IF(H61="","",G61-H61)</f>
        <v>-7</v>
      </c>
      <c r="J61" s="40" t="n">
        <f aca="false">IF(OR(D61="",D61+G61=0),"",D61/(D61+G61))</f>
        <v>0.699004975124378</v>
      </c>
      <c r="K61" s="40" t="n">
        <f aca="false">IF(E61="","",E61/(E61+H61))</f>
        <v>0.701631701631702</v>
      </c>
      <c r="L61" s="69" t="n">
        <f aca="false">IF(OR(K61="",J61=""),"",(J61-K61)*100)</f>
        <v>-0.262672650732354</v>
      </c>
      <c r="M61" s="36" t="n">
        <v>3.48156414853613</v>
      </c>
      <c r="N61" s="36" t="n">
        <v>1.05386651785182</v>
      </c>
      <c r="O61" s="36" t="n">
        <f aca="false">SQRT(M61^2+N61^2)</f>
        <v>3.63757110690929</v>
      </c>
      <c r="P61" s="40" t="n">
        <f aca="false">IF(J61="","",MAX(0,J61-1.96*O61/100))</f>
        <v>0.627708581428956</v>
      </c>
      <c r="Q61" s="40" t="n">
        <f aca="false">IF(J61="","",MIN(1,J61+1.96*O61/100))</f>
        <v>0.7703013688198</v>
      </c>
      <c r="R61" s="32" t="str">
        <f aca="false">IF(L61="","",IF(ABS(L61)&lt;=O61,"Yes","No"))</f>
        <v>Yes</v>
      </c>
      <c r="S61" s="32" t="str">
        <f aca="false">IF(L61="","",IF(ABS(L61)&lt;=1.96*O61,"Yes","No"))</f>
        <v>Yes</v>
      </c>
      <c r="T61" s="59" t="n">
        <f aca="false">IF(D61="","",ROUND(SQRT(((D61+G61)*O61/100)^2+(J61*(D61+G61)*0.13015)^2),0))</f>
        <v>39</v>
      </c>
      <c r="U61" s="32"/>
    </row>
    <row r="62" customFormat="false" ht="15" hidden="false" customHeight="false" outlineLevel="0" collapsed="false">
      <c r="A62" s="32" t="s">
        <v>230</v>
      </c>
      <c r="B62" s="32" t="s">
        <v>232</v>
      </c>
      <c r="C62" s="32" t="s">
        <v>241</v>
      </c>
      <c r="D62" s="59" t="n">
        <v>436</v>
      </c>
      <c r="E62" s="59" t="n">
        <v>484</v>
      </c>
      <c r="F62" s="68" t="n">
        <f aca="false">IF(E62="","",D62-E62)</f>
        <v>-48</v>
      </c>
      <c r="G62" s="59" t="n">
        <v>241</v>
      </c>
      <c r="H62" s="59" t="n">
        <v>251</v>
      </c>
      <c r="I62" s="68" t="n">
        <f aca="false">IF(H62="","",G62-H62)</f>
        <v>-10</v>
      </c>
      <c r="J62" s="40" t="n">
        <f aca="false">IF(OR(D62="",D62+G62=0),"",D62/(D62+G62))</f>
        <v>0.644017725258493</v>
      </c>
      <c r="K62" s="40" t="n">
        <f aca="false">IF(E62="","",E62/(E62+H62))</f>
        <v>0.658503401360544</v>
      </c>
      <c r="L62" s="69" t="n">
        <f aca="false">IF(OR(K62="",J62=""),"",(J62-K62)*100)</f>
        <v>-1.44856761020509</v>
      </c>
      <c r="M62" s="36" t="n">
        <v>2.45683467956046</v>
      </c>
      <c r="N62" s="36" t="n">
        <v>1.05386651785182</v>
      </c>
      <c r="O62" s="36" t="n">
        <f aca="false">SQRT(M62^2+N62^2)</f>
        <v>2.67332588364009</v>
      </c>
      <c r="P62" s="40" t="n">
        <f aca="false">IF(J62="","",MAX(0,J62-1.96*O62/100))</f>
        <v>0.591620537939148</v>
      </c>
      <c r="Q62" s="40" t="n">
        <f aca="false">IF(J62="","",MIN(1,J62+1.96*O62/100))</f>
        <v>0.696414912577839</v>
      </c>
      <c r="R62" s="32" t="str">
        <f aca="false">IF(L62="","",IF(ABS(L62)&lt;=O62,"Yes","No"))</f>
        <v>Yes</v>
      </c>
      <c r="S62" s="32" t="str">
        <f aca="false">IF(L62="","",IF(ABS(L62)&lt;=1.96*O62,"Yes","No"))</f>
        <v>Yes</v>
      </c>
      <c r="T62" s="59" t="n">
        <f aca="false">IF(D62="","",ROUND(SQRT(((D62+G62)*O62/100)^2+(J62*(D62+G62)*0.08382)^2),0))</f>
        <v>41</v>
      </c>
      <c r="U62" s="32"/>
    </row>
    <row r="63" customFormat="false" ht="15" hidden="false" customHeight="false" outlineLevel="0" collapsed="false">
      <c r="A63" s="32" t="s">
        <v>230</v>
      </c>
      <c r="B63" s="32" t="s">
        <v>232</v>
      </c>
      <c r="C63" s="32" t="s">
        <v>242</v>
      </c>
      <c r="D63" s="59" t="n">
        <v>335</v>
      </c>
      <c r="E63" s="59" t="n">
        <v>355</v>
      </c>
      <c r="F63" s="68" t="n">
        <f aca="false">IF(E63="","",D63-E63)</f>
        <v>-20</v>
      </c>
      <c r="G63" s="59" t="n">
        <v>189</v>
      </c>
      <c r="H63" s="59" t="n">
        <v>190</v>
      </c>
      <c r="I63" s="68" t="n">
        <f aca="false">IF(H63="","",G63-H63)</f>
        <v>-1</v>
      </c>
      <c r="J63" s="40" t="n">
        <f aca="false">IF(OR(D63="",D63+G63=0),"",D63/(D63+G63))</f>
        <v>0.639312977099237</v>
      </c>
      <c r="K63" s="40" t="n">
        <f aca="false">IF(E63="","",E63/(E63+H63))</f>
        <v>0.651376146788991</v>
      </c>
      <c r="L63" s="69" t="n">
        <f aca="false">IF(OR(K63="",J63=""),"",(J63-K63)*100)</f>
        <v>-1.20631696897542</v>
      </c>
      <c r="M63" s="36" t="n">
        <v>3.48156414853613</v>
      </c>
      <c r="N63" s="36" t="n">
        <v>1.05386651785182</v>
      </c>
      <c r="O63" s="36" t="n">
        <f aca="false">SQRT(M63^2+N63^2)</f>
        <v>3.63757110690929</v>
      </c>
      <c r="P63" s="40" t="n">
        <f aca="false">IF(J63="","",MAX(0,J63-1.96*O63/100))</f>
        <v>0.568016583403815</v>
      </c>
      <c r="Q63" s="40" t="n">
        <f aca="false">IF(J63="","",MIN(1,J63+1.96*O63/100))</f>
        <v>0.710609370794659</v>
      </c>
      <c r="R63" s="32" t="str">
        <f aca="false">IF(L63="","",IF(ABS(L63)&lt;=O63,"Yes","No"))</f>
        <v>Yes</v>
      </c>
      <c r="S63" s="32" t="str">
        <f aca="false">IF(L63="","",IF(ABS(L63)&lt;=1.96*O63,"Yes","No"))</f>
        <v>Yes</v>
      </c>
      <c r="T63" s="59" t="n">
        <f aca="false">IF(D63="","",ROUND(SQRT(((D63+G63)*O63/100)^2+(J63*(D63+G63)*0.13015)^2),0))</f>
        <v>48</v>
      </c>
      <c r="U63" s="32"/>
    </row>
    <row r="64" customFormat="false" ht="15" hidden="false" customHeight="false" outlineLevel="0" collapsed="false">
      <c r="A64" s="32" t="s">
        <v>230</v>
      </c>
      <c r="B64" s="32" t="s">
        <v>232</v>
      </c>
      <c r="C64" s="32" t="s">
        <v>243</v>
      </c>
      <c r="D64" s="59" t="n">
        <v>287</v>
      </c>
      <c r="E64" s="59" t="n">
        <v>362</v>
      </c>
      <c r="F64" s="68" t="n">
        <f aca="false">IF(E64="","",D64-E64)</f>
        <v>-75</v>
      </c>
      <c r="G64" s="59" t="n">
        <v>106</v>
      </c>
      <c r="H64" s="59" t="n">
        <v>109</v>
      </c>
      <c r="I64" s="68" t="n">
        <f aca="false">IF(H64="","",G64-H64)</f>
        <v>-3</v>
      </c>
      <c r="J64" s="40" t="n">
        <f aca="false">IF(OR(D64="",D64+G64=0),"",D64/(D64+G64))</f>
        <v>0.73027989821883</v>
      </c>
      <c r="K64" s="40" t="n">
        <f aca="false">IF(E64="","",E64/(E64+H64))</f>
        <v>0.768577494692144</v>
      </c>
      <c r="L64" s="69" t="n">
        <f aca="false">IF(OR(K64="",J64=""),"",(J64-K64)*100)</f>
        <v>-3.82975964733149</v>
      </c>
      <c r="M64" s="36" t="n">
        <v>3.48156414853613</v>
      </c>
      <c r="N64" s="36" t="n">
        <v>1.05386651785182</v>
      </c>
      <c r="O64" s="36" t="n">
        <f aca="false">SQRT(M64^2+N64^2)</f>
        <v>3.63757110690929</v>
      </c>
      <c r="P64" s="40" t="n">
        <f aca="false">IF(J64="","",MAX(0,J64-1.96*O64/100))</f>
        <v>0.658983504523408</v>
      </c>
      <c r="Q64" s="40" t="n">
        <f aca="false">IF(J64="","",MIN(1,J64+1.96*O64/100))</f>
        <v>0.801576291914252</v>
      </c>
      <c r="R64" s="32" t="str">
        <f aca="false">IF(L64="","",IF(ABS(L64)&lt;=O64,"Yes","No"))</f>
        <v>No</v>
      </c>
      <c r="S64" s="32" t="str">
        <f aca="false">IF(L64="","",IF(ABS(L64)&lt;=1.96*O64,"Yes","No"))</f>
        <v>Yes</v>
      </c>
      <c r="T64" s="59" t="n">
        <f aca="false">IF(D64="","",ROUND(SQRT(((D64+G64)*O64/100)^2+(J64*(D64+G64)*0.13015)^2),0))</f>
        <v>40</v>
      </c>
      <c r="U64" s="32"/>
    </row>
    <row r="65" customFormat="false" ht="15" hidden="false" customHeight="false" outlineLevel="0" collapsed="false">
      <c r="A65" s="32" t="s">
        <v>230</v>
      </c>
      <c r="B65" s="32" t="s">
        <v>232</v>
      </c>
      <c r="C65" s="32" t="s">
        <v>244</v>
      </c>
      <c r="D65" s="59" t="n">
        <v>375</v>
      </c>
      <c r="E65" s="59" t="n">
        <v>449</v>
      </c>
      <c r="F65" s="68" t="n">
        <f aca="false">IF(E65="","",D65-E65)</f>
        <v>-74</v>
      </c>
      <c r="G65" s="59" t="n">
        <v>135</v>
      </c>
      <c r="H65" s="59" t="n">
        <v>148</v>
      </c>
      <c r="I65" s="68" t="n">
        <f aca="false">IF(H65="","",G65-H65)</f>
        <v>-13</v>
      </c>
      <c r="J65" s="40" t="n">
        <f aca="false">IF(OR(D65="",D65+G65=0),"",D65/(D65+G65))</f>
        <v>0.735294117647059</v>
      </c>
      <c r="K65" s="40" t="n">
        <f aca="false">IF(E65="","",E65/(E65+H65))</f>
        <v>0.752093802345059</v>
      </c>
      <c r="L65" s="69" t="n">
        <f aca="false">IF(OR(K65="",J65=""),"",(J65-K65)*100)</f>
        <v>-1.67996846979998</v>
      </c>
      <c r="M65" s="36" t="n">
        <v>3.48156414853613</v>
      </c>
      <c r="N65" s="36" t="n">
        <v>1.05386651785182</v>
      </c>
      <c r="O65" s="36" t="n">
        <f aca="false">SQRT(M65^2+N65^2)</f>
        <v>3.63757110690929</v>
      </c>
      <c r="P65" s="40" t="n">
        <f aca="false">IF(J65="","",MAX(0,J65-1.96*O65/100))</f>
        <v>0.663997723951637</v>
      </c>
      <c r="Q65" s="40" t="n">
        <f aca="false">IF(J65="","",MIN(1,J65+1.96*O65/100))</f>
        <v>0.806590511342481</v>
      </c>
      <c r="R65" s="32" t="str">
        <f aca="false">IF(L65="","",IF(ABS(L65)&lt;=O65,"Yes","No"))</f>
        <v>Yes</v>
      </c>
      <c r="S65" s="32" t="str">
        <f aca="false">IF(L65="","",IF(ABS(L65)&lt;=1.96*O65,"Yes","No"))</f>
        <v>Yes</v>
      </c>
      <c r="T65" s="59" t="n">
        <f aca="false">IF(D65="","",ROUND(SQRT(((D65+G65)*O65/100)^2+(J65*(D65+G65)*0.13015)^2),0))</f>
        <v>52</v>
      </c>
      <c r="U65" s="32"/>
    </row>
    <row r="66" customFormat="false" ht="15" hidden="false" customHeight="false" outlineLevel="0" collapsed="false">
      <c r="A66" s="32" t="s">
        <v>230</v>
      </c>
      <c r="B66" s="32" t="s">
        <v>232</v>
      </c>
      <c r="C66" s="32" t="s">
        <v>245</v>
      </c>
      <c r="D66" s="59" t="n">
        <v>323</v>
      </c>
      <c r="E66" s="59" t="n">
        <v>325</v>
      </c>
      <c r="F66" s="68" t="n">
        <f aca="false">IF(E66="","",D66-E66)</f>
        <v>-2</v>
      </c>
      <c r="G66" s="59" t="n">
        <v>148</v>
      </c>
      <c r="H66" s="59" t="n">
        <v>176</v>
      </c>
      <c r="I66" s="68" t="n">
        <f aca="false">IF(H66="","",G66-H66)</f>
        <v>-28</v>
      </c>
      <c r="J66" s="40" t="n">
        <f aca="false">IF(OR(D66="",D66+G66=0),"",D66/(D66+G66))</f>
        <v>0.685774946921444</v>
      </c>
      <c r="K66" s="40" t="n">
        <f aca="false">IF(E66="","",E66/(E66+H66))</f>
        <v>0.648702594810379</v>
      </c>
      <c r="L66" s="69" t="n">
        <f aca="false">IF(OR(K66="",J66=""),"",(J66-K66)*100)</f>
        <v>3.70723521110644</v>
      </c>
      <c r="M66" s="36" t="n">
        <v>3.48156414853613</v>
      </c>
      <c r="N66" s="36" t="n">
        <v>1.05386651785182</v>
      </c>
      <c r="O66" s="36" t="n">
        <f aca="false">SQRT(M66^2+N66^2)</f>
        <v>3.63757110690929</v>
      </c>
      <c r="P66" s="40" t="n">
        <f aca="false">IF(J66="","",MAX(0,J66-1.96*O66/100))</f>
        <v>0.614478553226022</v>
      </c>
      <c r="Q66" s="40" t="n">
        <f aca="false">IF(J66="","",MIN(1,J66+1.96*O66/100))</f>
        <v>0.757071340616866</v>
      </c>
      <c r="R66" s="32" t="str">
        <f aca="false">IF(L66="","",IF(ABS(L66)&lt;=O66,"Yes","No"))</f>
        <v>No</v>
      </c>
      <c r="S66" s="32" t="str">
        <f aca="false">IF(L66="","",IF(ABS(L66)&lt;=1.96*O66,"Yes","No"))</f>
        <v>Yes</v>
      </c>
      <c r="T66" s="59" t="n">
        <f aca="false">IF(D66="","",ROUND(SQRT(((D66+G66)*O66/100)^2+(J66*(D66+G66)*0.13015)^2),0))</f>
        <v>45</v>
      </c>
      <c r="U66" s="32"/>
    </row>
    <row r="67" customFormat="false" ht="15" hidden="false" customHeight="false" outlineLevel="0" collapsed="false">
      <c r="A67" s="32" t="s">
        <v>230</v>
      </c>
      <c r="B67" s="32" t="s">
        <v>232</v>
      </c>
      <c r="C67" s="32" t="s">
        <v>246</v>
      </c>
      <c r="D67" s="59" t="n">
        <v>338</v>
      </c>
      <c r="E67" s="59" t="n">
        <v>307</v>
      </c>
      <c r="F67" s="68" t="n">
        <f aca="false">IF(E67="","",D67-E67)</f>
        <v>31</v>
      </c>
      <c r="G67" s="59" t="n">
        <v>203</v>
      </c>
      <c r="H67" s="59" t="n">
        <v>193</v>
      </c>
      <c r="I67" s="68" t="n">
        <f aca="false">IF(H67="","",G67-H67)</f>
        <v>10</v>
      </c>
      <c r="J67" s="40" t="n">
        <f aca="false">IF(OR(D67="",D67+G67=0),"",D67/(D67+G67))</f>
        <v>0.624768946395564</v>
      </c>
      <c r="K67" s="40" t="n">
        <f aca="false">IF(E67="","",E67/(E67+H67))</f>
        <v>0.614</v>
      </c>
      <c r="L67" s="69" t="n">
        <f aca="false">IF(OR(K67="",J67=""),"",(J67-K67)*100)</f>
        <v>1.07689463955638</v>
      </c>
      <c r="M67" s="36" t="n">
        <v>2.45683467956046</v>
      </c>
      <c r="N67" s="36" t="n">
        <v>1.05386651785182</v>
      </c>
      <c r="O67" s="36" t="n">
        <f aca="false">SQRT(M67^2+N67^2)</f>
        <v>2.67332588364009</v>
      </c>
      <c r="P67" s="40" t="n">
        <f aca="false">IF(J67="","",MAX(0,J67-1.96*O67/100))</f>
        <v>0.572371759076218</v>
      </c>
      <c r="Q67" s="40" t="n">
        <f aca="false">IF(J67="","",MIN(1,J67+1.96*O67/100))</f>
        <v>0.67716613371491</v>
      </c>
      <c r="R67" s="32" t="str">
        <f aca="false">IF(L67="","",IF(ABS(L67)&lt;=O67,"Yes","No"))</f>
        <v>Yes</v>
      </c>
      <c r="S67" s="32" t="str">
        <f aca="false">IF(L67="","",IF(ABS(L67)&lt;=1.96*O67,"Yes","No"))</f>
        <v>Yes</v>
      </c>
      <c r="T67" s="59" t="n">
        <f aca="false">IF(D67="","",ROUND(SQRT(((D67+G67)*O67/100)^2+(J67*(D67+G67)*0.08382)^2),0))</f>
        <v>32</v>
      </c>
      <c r="U67" s="32"/>
    </row>
    <row r="68" customFormat="false" ht="15" hidden="false" customHeight="false" outlineLevel="0" collapsed="false">
      <c r="A68" s="32" t="s">
        <v>230</v>
      </c>
      <c r="B68" s="32" t="s">
        <v>232</v>
      </c>
      <c r="C68" s="32" t="s">
        <v>247</v>
      </c>
      <c r="D68" s="59" t="n">
        <v>281</v>
      </c>
      <c r="E68" s="59" t="n">
        <v>331</v>
      </c>
      <c r="F68" s="68" t="n">
        <f aca="false">IF(E68="","",D68-E68)</f>
        <v>-50</v>
      </c>
      <c r="G68" s="59" t="n">
        <v>127</v>
      </c>
      <c r="H68" s="59" t="n">
        <v>135</v>
      </c>
      <c r="I68" s="68" t="n">
        <f aca="false">IF(H68="","",G68-H68)</f>
        <v>-8</v>
      </c>
      <c r="J68" s="40" t="n">
        <f aca="false">IF(OR(D68="",D68+G68=0),"",D68/(D68+G68))</f>
        <v>0.688725490196078</v>
      </c>
      <c r="K68" s="40" t="n">
        <f aca="false">IF(E68="","",E68/(E68+H68))</f>
        <v>0.710300429184549</v>
      </c>
      <c r="L68" s="69" t="n">
        <f aca="false">IF(OR(K68="",J68=""),"",(J68-K68)*100)</f>
        <v>-2.1574938988471</v>
      </c>
      <c r="M68" s="36" t="n">
        <v>3.48156414853613</v>
      </c>
      <c r="N68" s="36" t="n">
        <v>1.05386651785182</v>
      </c>
      <c r="O68" s="36" t="n">
        <f aca="false">SQRT(M68^2+N68^2)</f>
        <v>3.63757110690929</v>
      </c>
      <c r="P68" s="40" t="n">
        <f aca="false">IF(J68="","",MAX(0,J68-1.96*O68/100))</f>
        <v>0.617429096500656</v>
      </c>
      <c r="Q68" s="40" t="n">
        <f aca="false">IF(J68="","",MIN(1,J68+1.96*O68/100))</f>
        <v>0.760021883891501</v>
      </c>
      <c r="R68" s="32" t="str">
        <f aca="false">IF(L68="","",IF(ABS(L68)&lt;=O68,"Yes","No"))</f>
        <v>Yes</v>
      </c>
      <c r="S68" s="32" t="str">
        <f aca="false">IF(L68="","",IF(ABS(L68)&lt;=1.96*O68,"Yes","No"))</f>
        <v>Yes</v>
      </c>
      <c r="T68" s="59" t="n">
        <f aca="false">IF(D68="","",ROUND(SQRT(((D68+G68)*O68/100)^2+(J68*(D68+G68)*0.13015)^2),0))</f>
        <v>39</v>
      </c>
      <c r="U68" s="32"/>
    </row>
    <row r="69" customFormat="false" ht="15" hidden="false" customHeight="false" outlineLevel="0" collapsed="false">
      <c r="A69" s="32" t="s">
        <v>230</v>
      </c>
      <c r="B69" s="32" t="s">
        <v>232</v>
      </c>
      <c r="C69" s="32" t="s">
        <v>248</v>
      </c>
      <c r="D69" s="59" t="n">
        <v>279</v>
      </c>
      <c r="E69" s="59" t="n">
        <v>363</v>
      </c>
      <c r="F69" s="68" t="n">
        <f aca="false">IF(E69="","",D69-E69)</f>
        <v>-84</v>
      </c>
      <c r="G69" s="59" t="n">
        <v>76</v>
      </c>
      <c r="H69" s="59" t="n">
        <v>70</v>
      </c>
      <c r="I69" s="68" t="n">
        <f aca="false">IF(H69="","",G69-H69)</f>
        <v>6</v>
      </c>
      <c r="J69" s="40" t="n">
        <f aca="false">IF(OR(D69="",D69+G69=0),"",D69/(D69+G69))</f>
        <v>0.785915492957746</v>
      </c>
      <c r="K69" s="40" t="n">
        <f aca="false">IF(E69="","",E69/(E69+H69))</f>
        <v>0.838337182448037</v>
      </c>
      <c r="L69" s="69" t="n">
        <f aca="false">IF(OR(K69="",J69=""),"",(J69-K69)*100)</f>
        <v>-5.24216894902905</v>
      </c>
      <c r="M69" s="36" t="n">
        <v>3.48156414853613</v>
      </c>
      <c r="N69" s="36" t="n">
        <v>1.05386651785182</v>
      </c>
      <c r="O69" s="36" t="n">
        <f aca="false">SQRT(M69^2+N69^2)</f>
        <v>3.63757110690929</v>
      </c>
      <c r="P69" s="40" t="n">
        <f aca="false">IF(J69="","",MAX(0,J69-1.96*O69/100))</f>
        <v>0.714619099262325</v>
      </c>
      <c r="Q69" s="40" t="n">
        <f aca="false">IF(J69="","",MIN(1,J69+1.96*O69/100))</f>
        <v>0.857211886653168</v>
      </c>
      <c r="R69" s="32" t="str">
        <f aca="false">IF(L69="","",IF(ABS(L69)&lt;=O69,"Yes","No"))</f>
        <v>No</v>
      </c>
      <c r="S69" s="32" t="str">
        <f aca="false">IF(L69="","",IF(ABS(L69)&lt;=1.96*O69,"Yes","No"))</f>
        <v>Yes</v>
      </c>
      <c r="T69" s="59" t="n">
        <f aca="false">IF(D69="","",ROUND(SQRT(((D69+G69)*O69/100)^2+(J69*(D69+G69)*0.13015)^2),0))</f>
        <v>39</v>
      </c>
      <c r="U69" s="32"/>
    </row>
    <row r="70" customFormat="false" ht="15" hidden="false" customHeight="false" outlineLevel="0" collapsed="false">
      <c r="A70" s="32" t="s">
        <v>230</v>
      </c>
      <c r="B70" s="32" t="s">
        <v>232</v>
      </c>
      <c r="C70" s="32" t="s">
        <v>249</v>
      </c>
      <c r="D70" s="59" t="n">
        <v>225</v>
      </c>
      <c r="E70" s="59" t="n">
        <v>282</v>
      </c>
      <c r="F70" s="68" t="n">
        <f aca="false">IF(E70="","",D70-E70)</f>
        <v>-57</v>
      </c>
      <c r="G70" s="59" t="n">
        <v>81</v>
      </c>
      <c r="H70" s="59" t="n">
        <v>102</v>
      </c>
      <c r="I70" s="68" t="n">
        <f aca="false">IF(H70="","",G70-H70)</f>
        <v>-21</v>
      </c>
      <c r="J70" s="40" t="n">
        <f aca="false">IF(OR(D70="",D70+G70=0),"",D70/(D70+G70))</f>
        <v>0.735294117647059</v>
      </c>
      <c r="K70" s="40" t="n">
        <f aca="false">IF(E70="","",E70/(E70+H70))</f>
        <v>0.734375</v>
      </c>
      <c r="L70" s="69" t="n">
        <f aca="false">IF(OR(K70="",J70=""),"",(J70-K70)*100)</f>
        <v>0.0919117647058876</v>
      </c>
      <c r="M70" s="36" t="n">
        <v>3.48156414853613</v>
      </c>
      <c r="N70" s="36" t="n">
        <v>1.05386651785182</v>
      </c>
      <c r="O70" s="36" t="n">
        <f aca="false">SQRT(M70^2+N70^2)</f>
        <v>3.63757110690929</v>
      </c>
      <c r="P70" s="40" t="n">
        <f aca="false">IF(J70="","",MAX(0,J70-1.96*O70/100))</f>
        <v>0.663997723951637</v>
      </c>
      <c r="Q70" s="40" t="n">
        <f aca="false">IF(J70="","",MIN(1,J70+1.96*O70/100))</f>
        <v>0.806590511342481</v>
      </c>
      <c r="R70" s="32" t="str">
        <f aca="false">IF(L70="","",IF(ABS(L70)&lt;=O70,"Yes","No"))</f>
        <v>Yes</v>
      </c>
      <c r="S70" s="32" t="str">
        <f aca="false">IF(L70="","",IF(ABS(L70)&lt;=1.96*O70,"Yes","No"))</f>
        <v>Yes</v>
      </c>
      <c r="T70" s="59" t="n">
        <f aca="false">IF(D70="","",ROUND(SQRT(((D70+G70)*O70/100)^2+(J70*(D70+G70)*0.13015)^2),0))</f>
        <v>31</v>
      </c>
      <c r="U70" s="32"/>
    </row>
    <row r="71" customFormat="false" ht="15" hidden="false" customHeight="false" outlineLevel="0" collapsed="false">
      <c r="A71" s="32" t="s">
        <v>230</v>
      </c>
      <c r="B71" s="32" t="s">
        <v>232</v>
      </c>
      <c r="C71" s="32" t="s">
        <v>250</v>
      </c>
      <c r="D71" s="59" t="n">
        <v>287</v>
      </c>
      <c r="E71" s="59" t="n">
        <v>343</v>
      </c>
      <c r="F71" s="68" t="n">
        <f aca="false">IF(E71="","",D71-E71)</f>
        <v>-56</v>
      </c>
      <c r="G71" s="59" t="n">
        <v>101</v>
      </c>
      <c r="H71" s="59" t="n">
        <v>118</v>
      </c>
      <c r="I71" s="68" t="n">
        <f aca="false">IF(H71="","",G71-H71)</f>
        <v>-17</v>
      </c>
      <c r="J71" s="40" t="n">
        <f aca="false">IF(OR(D71="",D71+G71=0),"",D71/(D71+G71))</f>
        <v>0.739690721649485</v>
      </c>
      <c r="K71" s="40" t="n">
        <f aca="false">IF(E71="","",E71/(E71+H71))</f>
        <v>0.744034707158351</v>
      </c>
      <c r="L71" s="69" t="n">
        <f aca="false">IF(OR(K71="",J71=""),"",(J71-K71)*100)</f>
        <v>-0.434398550886683</v>
      </c>
      <c r="M71" s="36" t="n">
        <v>3.48156414853613</v>
      </c>
      <c r="N71" s="36" t="n">
        <v>1.05386651785182</v>
      </c>
      <c r="O71" s="36" t="n">
        <f aca="false">SQRT(M71^2+N71^2)</f>
        <v>3.63757110690929</v>
      </c>
      <c r="P71" s="40" t="n">
        <f aca="false">IF(J71="","",MAX(0,J71-1.96*O71/100))</f>
        <v>0.668394327954063</v>
      </c>
      <c r="Q71" s="40" t="n">
        <f aca="false">IF(J71="","",MIN(1,J71+1.96*O71/100))</f>
        <v>0.810987115344907</v>
      </c>
      <c r="R71" s="32" t="str">
        <f aca="false">IF(L71="","",IF(ABS(L71)&lt;=O71,"Yes","No"))</f>
        <v>Yes</v>
      </c>
      <c r="S71" s="32" t="str">
        <f aca="false">IF(L71="","",IF(ABS(L71)&lt;=1.96*O71,"Yes","No"))</f>
        <v>Yes</v>
      </c>
      <c r="T71" s="59" t="n">
        <f aca="false">IF(D71="","",ROUND(SQRT(((D71+G71)*O71/100)^2+(J71*(D71+G71)*0.13015)^2),0))</f>
        <v>40</v>
      </c>
      <c r="U71" s="32"/>
    </row>
    <row r="72" customFormat="false" ht="15" hidden="false" customHeight="false" outlineLevel="0" collapsed="false">
      <c r="A72" s="32" t="s">
        <v>230</v>
      </c>
      <c r="B72" s="32" t="s">
        <v>232</v>
      </c>
      <c r="C72" s="32" t="s">
        <v>251</v>
      </c>
      <c r="D72" s="59" t="n">
        <v>208</v>
      </c>
      <c r="E72" s="59" t="n">
        <v>238</v>
      </c>
      <c r="F72" s="68" t="n">
        <f aca="false">IF(E72="","",D72-E72)</f>
        <v>-30</v>
      </c>
      <c r="G72" s="59" t="n">
        <v>85</v>
      </c>
      <c r="H72" s="59" t="n">
        <v>99</v>
      </c>
      <c r="I72" s="68" t="n">
        <f aca="false">IF(H72="","",G72-H72)</f>
        <v>-14</v>
      </c>
      <c r="J72" s="40" t="n">
        <f aca="false">IF(OR(D72="",D72+G72=0),"",D72/(D72+G72))</f>
        <v>0.709897610921502</v>
      </c>
      <c r="K72" s="40" t="n">
        <f aca="false">IF(E72="","",E72/(E72+H72))</f>
        <v>0.706231454005935</v>
      </c>
      <c r="L72" s="69" t="n">
        <f aca="false">IF(OR(K72="",J72=""),"",(J72-K72)*100)</f>
        <v>0.366615691556704</v>
      </c>
      <c r="M72" s="36" t="n">
        <v>3.48156414853613</v>
      </c>
      <c r="N72" s="36" t="n">
        <v>1.05386651785182</v>
      </c>
      <c r="O72" s="36" t="n">
        <f aca="false">SQRT(M72^2+N72^2)</f>
        <v>3.63757110690929</v>
      </c>
      <c r="P72" s="40" t="n">
        <f aca="false">IF(J72="","",MAX(0,J72-1.96*O72/100))</f>
        <v>0.63860121722608</v>
      </c>
      <c r="Q72" s="40" t="n">
        <f aca="false">IF(J72="","",MIN(1,J72+1.96*O72/100))</f>
        <v>0.781194004616924</v>
      </c>
      <c r="R72" s="32" t="str">
        <f aca="false">IF(L72="","",IF(ABS(L72)&lt;=O72,"Yes","No"))</f>
        <v>Yes</v>
      </c>
      <c r="S72" s="32" t="str">
        <f aca="false">IF(L72="","",IF(ABS(L72)&lt;=1.96*O72,"Yes","No"))</f>
        <v>Yes</v>
      </c>
      <c r="T72" s="59" t="n">
        <f aca="false">IF(D72="","",ROUND(SQRT(((D72+G72)*O72/100)^2+(J72*(D72+G72)*0.13015)^2),0))</f>
        <v>29</v>
      </c>
      <c r="U72" s="32"/>
    </row>
    <row r="73" customFormat="false" ht="15" hidden="false" customHeight="false" outlineLevel="0" collapsed="false">
      <c r="A73" s="32" t="s">
        <v>230</v>
      </c>
      <c r="B73" s="32" t="s">
        <v>232</v>
      </c>
      <c r="C73" s="32" t="s">
        <v>252</v>
      </c>
      <c r="D73" s="59" t="n">
        <v>440</v>
      </c>
      <c r="E73" s="59" t="n">
        <v>481</v>
      </c>
      <c r="F73" s="68" t="n">
        <f aca="false">IF(E73="","",D73-E73)</f>
        <v>-41</v>
      </c>
      <c r="G73" s="59" t="n">
        <v>153</v>
      </c>
      <c r="H73" s="59" t="n">
        <v>174</v>
      </c>
      <c r="I73" s="68" t="n">
        <f aca="false">IF(H73="","",G73-H73)</f>
        <v>-21</v>
      </c>
      <c r="J73" s="40" t="n">
        <f aca="false">IF(OR(D73="",D73+G73=0),"",D73/(D73+G73))</f>
        <v>0.741989881956155</v>
      </c>
      <c r="K73" s="40" t="n">
        <f aca="false">IF(E73="","",E73/(E73+H73))</f>
        <v>0.734351145038168</v>
      </c>
      <c r="L73" s="69" t="n">
        <f aca="false">IF(OR(K73="",J73=""),"",(J73-K73)*100)</f>
        <v>0.763873691798722</v>
      </c>
      <c r="M73" s="36" t="n">
        <v>2.45683467956046</v>
      </c>
      <c r="N73" s="36" t="n">
        <v>1.05386651785182</v>
      </c>
      <c r="O73" s="36" t="n">
        <f aca="false">SQRT(M73^2+N73^2)</f>
        <v>2.67332588364009</v>
      </c>
      <c r="P73" s="40" t="n">
        <f aca="false">IF(J73="","",MAX(0,J73-1.96*O73/100))</f>
        <v>0.689592694636809</v>
      </c>
      <c r="Q73" s="40" t="n">
        <f aca="false">IF(J73="","",MIN(1,J73+1.96*O73/100))</f>
        <v>0.794387069275501</v>
      </c>
      <c r="R73" s="32" t="str">
        <f aca="false">IF(L73="","",IF(ABS(L73)&lt;=O73,"Yes","No"))</f>
        <v>Yes</v>
      </c>
      <c r="S73" s="32" t="str">
        <f aca="false">IF(L73="","",IF(ABS(L73)&lt;=1.96*O73,"Yes","No"))</f>
        <v>Yes</v>
      </c>
      <c r="T73" s="59" t="n">
        <f aca="false">IF(D73="","",ROUND(SQRT(((D73+G73)*O73/100)^2+(J73*(D73+G73)*0.08382)^2),0))</f>
        <v>40</v>
      </c>
      <c r="U73" s="32"/>
    </row>
    <row r="74" customFormat="false" ht="15" hidden="false" customHeight="false" outlineLevel="0" collapsed="false">
      <c r="A74" s="32" t="s">
        <v>230</v>
      </c>
      <c r="B74" s="32" t="s">
        <v>232</v>
      </c>
      <c r="C74" s="32" t="s">
        <v>253</v>
      </c>
      <c r="D74" s="59" t="n">
        <v>427</v>
      </c>
      <c r="E74" s="59" t="n">
        <v>497</v>
      </c>
      <c r="F74" s="68" t="n">
        <f aca="false">IF(E74="","",D74-E74)</f>
        <v>-70</v>
      </c>
      <c r="G74" s="59" t="n">
        <v>114</v>
      </c>
      <c r="H74" s="59" t="n">
        <v>124</v>
      </c>
      <c r="I74" s="68" t="n">
        <f aca="false">IF(H74="","",G74-H74)</f>
        <v>-10</v>
      </c>
      <c r="J74" s="40" t="n">
        <f aca="false">IF(OR(D74="",D74+G74=0),"",D74/(D74+G74))</f>
        <v>0.789279112754159</v>
      </c>
      <c r="K74" s="40" t="n">
        <f aca="false">IF(E74="","",E74/(E74+H74))</f>
        <v>0.800322061191626</v>
      </c>
      <c r="L74" s="69" t="n">
        <f aca="false">IF(OR(K74="",J74=""),"",(J74-K74)*100)</f>
        <v>-1.10429484374674</v>
      </c>
      <c r="M74" s="36" t="n">
        <v>2.45683467956046</v>
      </c>
      <c r="N74" s="36" t="n">
        <v>1.05386651785182</v>
      </c>
      <c r="O74" s="36" t="n">
        <f aca="false">SQRT(M74^2+N74^2)</f>
        <v>2.67332588364009</v>
      </c>
      <c r="P74" s="40" t="n">
        <f aca="false">IF(J74="","",MAX(0,J74-1.96*O74/100))</f>
        <v>0.736881925434813</v>
      </c>
      <c r="Q74" s="40" t="n">
        <f aca="false">IF(J74="","",MIN(1,J74+1.96*O74/100))</f>
        <v>0.841676300073505</v>
      </c>
      <c r="R74" s="32" t="str">
        <f aca="false">IF(L74="","",IF(ABS(L74)&lt;=O74,"Yes","No"))</f>
        <v>Yes</v>
      </c>
      <c r="S74" s="32" t="str">
        <f aca="false">IF(L74="","",IF(ABS(L74)&lt;=1.96*O74,"Yes","No"))</f>
        <v>Yes</v>
      </c>
      <c r="T74" s="59" t="n">
        <f aca="false">IF(D74="","",ROUND(SQRT(((D74+G74)*O74/100)^2+(J74*(D74+G74)*0.08382)^2),0))</f>
        <v>39</v>
      </c>
      <c r="U74" s="32"/>
    </row>
    <row r="75" customFormat="false" ht="15" hidden="false" customHeight="false" outlineLevel="0" collapsed="false">
      <c r="A75" s="32" t="s">
        <v>230</v>
      </c>
      <c r="B75" s="32" t="s">
        <v>232</v>
      </c>
      <c r="C75" s="32" t="s">
        <v>254</v>
      </c>
      <c r="D75" s="59" t="n">
        <v>364</v>
      </c>
      <c r="E75" s="59" t="n">
        <v>348</v>
      </c>
      <c r="F75" s="68" t="n">
        <f aca="false">IF(E75="","",D75-E75)</f>
        <v>16</v>
      </c>
      <c r="G75" s="59" t="n">
        <v>143</v>
      </c>
      <c r="H75" s="59" t="n">
        <v>169</v>
      </c>
      <c r="I75" s="68" t="n">
        <f aca="false">IF(H75="","",G75-H75)</f>
        <v>-26</v>
      </c>
      <c r="J75" s="40" t="n">
        <f aca="false">IF(OR(D75="",D75+G75=0),"",D75/(D75+G75))</f>
        <v>0.717948717948718</v>
      </c>
      <c r="K75" s="40" t="n">
        <f aca="false">IF(E75="","",E75/(E75+H75))</f>
        <v>0.673114119922631</v>
      </c>
      <c r="L75" s="69" t="n">
        <f aca="false">IF(OR(K75="",J75=""),"",(J75-K75)*100)</f>
        <v>4.48345980260874</v>
      </c>
      <c r="M75" s="36" t="n">
        <v>3.48156414853613</v>
      </c>
      <c r="N75" s="36" t="n">
        <v>1.05386651785182</v>
      </c>
      <c r="O75" s="36" t="n">
        <f aca="false">SQRT(M75^2+N75^2)</f>
        <v>3.63757110690929</v>
      </c>
      <c r="P75" s="40" t="n">
        <f aca="false">IF(J75="","",MAX(0,J75-1.96*O75/100))</f>
        <v>0.646652324253296</v>
      </c>
      <c r="Q75" s="40" t="n">
        <f aca="false">IF(J75="","",MIN(1,J75+1.96*O75/100))</f>
        <v>0.78924511164414</v>
      </c>
      <c r="R75" s="32" t="str">
        <f aca="false">IF(L75="","",IF(ABS(L75)&lt;=O75,"Yes","No"))</f>
        <v>No</v>
      </c>
      <c r="S75" s="32" t="str">
        <f aca="false">IF(L75="","",IF(ABS(L75)&lt;=1.96*O75,"Yes","No"))</f>
        <v>Yes</v>
      </c>
      <c r="T75" s="59" t="n">
        <f aca="false">IF(D75="","",ROUND(SQRT(((D75+G75)*O75/100)^2+(J75*(D75+G75)*0.13015)^2),0))</f>
        <v>51</v>
      </c>
      <c r="U75" s="32"/>
    </row>
    <row r="76" customFormat="false" ht="15" hidden="false" customHeight="false" outlineLevel="0" collapsed="false">
      <c r="A76" s="32" t="s">
        <v>230</v>
      </c>
      <c r="B76" s="32" t="s">
        <v>232</v>
      </c>
      <c r="C76" s="32" t="s">
        <v>255</v>
      </c>
      <c r="D76" s="59" t="n">
        <v>382</v>
      </c>
      <c r="E76" s="59" t="n">
        <v>400</v>
      </c>
      <c r="F76" s="68" t="n">
        <f aca="false">IF(E76="","",D76-E76)</f>
        <v>-18</v>
      </c>
      <c r="G76" s="59" t="n">
        <v>191</v>
      </c>
      <c r="H76" s="59" t="n">
        <v>189</v>
      </c>
      <c r="I76" s="68" t="n">
        <f aca="false">IF(H76="","",G76-H76)</f>
        <v>2</v>
      </c>
      <c r="J76" s="40" t="n">
        <f aca="false">IF(OR(D76="",D76+G76=0),"",D76/(D76+G76))</f>
        <v>0.666666666666667</v>
      </c>
      <c r="K76" s="40" t="n">
        <f aca="false">IF(E76="","",E76/(E76+H76))</f>
        <v>0.67911714770798</v>
      </c>
      <c r="L76" s="69" t="n">
        <f aca="false">IF(OR(K76="",J76=""),"",(J76-K76)*100)</f>
        <v>-1.2450481041313</v>
      </c>
      <c r="M76" s="36" t="n">
        <v>2.45683467956046</v>
      </c>
      <c r="N76" s="36" t="n">
        <v>1.05386651785182</v>
      </c>
      <c r="O76" s="36" t="n">
        <f aca="false">SQRT(M76^2+N76^2)</f>
        <v>2.67332588364009</v>
      </c>
      <c r="P76" s="40" t="n">
        <f aca="false">IF(J76="","",MAX(0,J76-1.96*O76/100))</f>
        <v>0.614269479347321</v>
      </c>
      <c r="Q76" s="40" t="n">
        <f aca="false">IF(J76="","",MIN(1,J76+1.96*O76/100))</f>
        <v>0.719063853986012</v>
      </c>
      <c r="R76" s="32" t="str">
        <f aca="false">IF(L76="","",IF(ABS(L76)&lt;=O76,"Yes","No"))</f>
        <v>Yes</v>
      </c>
      <c r="S76" s="32" t="str">
        <f aca="false">IF(L76="","",IF(ABS(L76)&lt;=1.96*O76,"Yes","No"))</f>
        <v>Yes</v>
      </c>
      <c r="T76" s="59" t="n">
        <f aca="false">IF(D76="","",ROUND(SQRT(((D76+G76)*O76/100)^2+(J76*(D76+G76)*0.08382)^2),0))</f>
        <v>35</v>
      </c>
      <c r="U76" s="32"/>
    </row>
    <row r="77" customFormat="false" ht="15" hidden="false" customHeight="false" outlineLevel="0" collapsed="false">
      <c r="A77" s="32" t="s">
        <v>230</v>
      </c>
      <c r="B77" s="32" t="s">
        <v>232</v>
      </c>
      <c r="C77" s="32" t="s">
        <v>256</v>
      </c>
      <c r="D77" s="59" t="n">
        <v>451</v>
      </c>
      <c r="E77" s="59" t="n">
        <v>488</v>
      </c>
      <c r="F77" s="68" t="n">
        <f aca="false">IF(E77="","",D77-E77)</f>
        <v>-37</v>
      </c>
      <c r="G77" s="59" t="n">
        <v>199</v>
      </c>
      <c r="H77" s="59" t="n">
        <v>238</v>
      </c>
      <c r="I77" s="68" t="n">
        <f aca="false">IF(H77="","",G77-H77)</f>
        <v>-39</v>
      </c>
      <c r="J77" s="40" t="n">
        <f aca="false">IF(OR(D77="",D77+G77=0),"",D77/(D77+G77))</f>
        <v>0.693846153846154</v>
      </c>
      <c r="K77" s="40" t="n">
        <f aca="false">IF(E77="","",E77/(E77+H77))</f>
        <v>0.672176308539945</v>
      </c>
      <c r="L77" s="69" t="n">
        <f aca="false">IF(OR(K77="",J77=""),"",(J77-K77)*100)</f>
        <v>2.1669845306209</v>
      </c>
      <c r="M77" s="36" t="n">
        <v>2.45683467956046</v>
      </c>
      <c r="N77" s="36" t="n">
        <v>1.05386651785182</v>
      </c>
      <c r="O77" s="36" t="n">
        <f aca="false">SQRT(M77^2+N77^2)</f>
        <v>2.67332588364009</v>
      </c>
      <c r="P77" s="40" t="n">
        <f aca="false">IF(J77="","",MAX(0,J77-1.96*O77/100))</f>
        <v>0.641448966526808</v>
      </c>
      <c r="Q77" s="40" t="n">
        <f aca="false">IF(J77="","",MIN(1,J77+1.96*O77/100))</f>
        <v>0.7462433411655</v>
      </c>
      <c r="R77" s="32" t="str">
        <f aca="false">IF(L77="","",IF(ABS(L77)&lt;=O77,"Yes","No"))</f>
        <v>Yes</v>
      </c>
      <c r="S77" s="32" t="str">
        <f aca="false">IF(L77="","",IF(ABS(L77)&lt;=1.96*O77,"Yes","No"))</f>
        <v>Yes</v>
      </c>
      <c r="T77" s="59" t="n">
        <f aca="false">IF(D77="","",ROUND(SQRT(((D77+G77)*O77/100)^2+(J77*(D77+G77)*0.08382)^2),0))</f>
        <v>42</v>
      </c>
      <c r="U77" s="32"/>
    </row>
    <row r="78" customFormat="false" ht="15" hidden="false" customHeight="false" outlineLevel="0" collapsed="false">
      <c r="A78" s="32" t="s">
        <v>230</v>
      </c>
      <c r="B78" s="32" t="s">
        <v>232</v>
      </c>
      <c r="C78" s="32" t="s">
        <v>257</v>
      </c>
      <c r="D78" s="59" t="n">
        <v>311</v>
      </c>
      <c r="E78" s="59" t="n">
        <v>339</v>
      </c>
      <c r="F78" s="68" t="n">
        <f aca="false">IF(E78="","",D78-E78)</f>
        <v>-28</v>
      </c>
      <c r="G78" s="59" t="n">
        <v>126</v>
      </c>
      <c r="H78" s="59" t="n">
        <v>138</v>
      </c>
      <c r="I78" s="68" t="n">
        <f aca="false">IF(H78="","",G78-H78)</f>
        <v>-12</v>
      </c>
      <c r="J78" s="40" t="n">
        <f aca="false">IF(OR(D78="",D78+G78=0),"",D78/(D78+G78))</f>
        <v>0.711670480549199</v>
      </c>
      <c r="K78" s="40" t="n">
        <f aca="false">IF(E78="","",E78/(E78+H78))</f>
        <v>0.710691823899371</v>
      </c>
      <c r="L78" s="69" t="n">
        <f aca="false">IF(OR(K78="",J78=""),"",(J78-K78)*100)</f>
        <v>0.0978656649828102</v>
      </c>
      <c r="M78" s="36" t="n">
        <v>3.48156414853613</v>
      </c>
      <c r="N78" s="36" t="n">
        <v>1.05386651785182</v>
      </c>
      <c r="O78" s="36" t="n">
        <f aca="false">SQRT(M78^2+N78^2)</f>
        <v>3.63757110690929</v>
      </c>
      <c r="P78" s="40" t="n">
        <f aca="false">IF(J78="","",MAX(0,J78-1.96*O78/100))</f>
        <v>0.640374086853777</v>
      </c>
      <c r="Q78" s="40" t="n">
        <f aca="false">IF(J78="","",MIN(1,J78+1.96*O78/100))</f>
        <v>0.782966874244621</v>
      </c>
      <c r="R78" s="32" t="str">
        <f aca="false">IF(L78="","",IF(ABS(L78)&lt;=O78,"Yes","No"))</f>
        <v>Yes</v>
      </c>
      <c r="S78" s="32" t="str">
        <f aca="false">IF(L78="","",IF(ABS(L78)&lt;=1.96*O78,"Yes","No"))</f>
        <v>Yes</v>
      </c>
      <c r="T78" s="59" t="n">
        <f aca="false">IF(D78="","",ROUND(SQRT(((D78+G78)*O78/100)^2+(J78*(D78+G78)*0.13015)^2),0))</f>
        <v>43</v>
      </c>
      <c r="U78" s="32"/>
    </row>
    <row r="79" customFormat="false" ht="15" hidden="false" customHeight="false" outlineLevel="0" collapsed="false">
      <c r="A79" s="32" t="s">
        <v>230</v>
      </c>
      <c r="B79" s="32" t="s">
        <v>232</v>
      </c>
      <c r="C79" s="32" t="s">
        <v>258</v>
      </c>
      <c r="D79" s="59" t="n">
        <v>311</v>
      </c>
      <c r="E79" s="59" t="n">
        <v>387</v>
      </c>
      <c r="F79" s="68" t="n">
        <f aca="false">IF(E79="","",D79-E79)</f>
        <v>-76</v>
      </c>
      <c r="G79" s="59" t="n">
        <v>126</v>
      </c>
      <c r="H79" s="59" t="n">
        <v>154</v>
      </c>
      <c r="I79" s="68" t="n">
        <f aca="false">IF(H79="","",G79-H79)</f>
        <v>-28</v>
      </c>
      <c r="J79" s="40" t="n">
        <f aca="false">IF(OR(D79="",D79+G79=0),"",D79/(D79+G79))</f>
        <v>0.711670480549199</v>
      </c>
      <c r="K79" s="40" t="n">
        <f aca="false">IF(E79="","",E79/(E79+H79))</f>
        <v>0.715341959334566</v>
      </c>
      <c r="L79" s="69" t="n">
        <f aca="false">IF(OR(K79="",J79=""),"",(J79-K79)*100)</f>
        <v>-0.367147878536644</v>
      </c>
      <c r="M79" s="36" t="n">
        <v>3.48156414853613</v>
      </c>
      <c r="N79" s="36" t="n">
        <v>1.05386651785182</v>
      </c>
      <c r="O79" s="36" t="n">
        <f aca="false">SQRT(M79^2+N79^2)</f>
        <v>3.63757110690929</v>
      </c>
      <c r="P79" s="40" t="n">
        <f aca="false">IF(J79="","",MAX(0,J79-1.96*O79/100))</f>
        <v>0.640374086853777</v>
      </c>
      <c r="Q79" s="40" t="n">
        <f aca="false">IF(J79="","",MIN(1,J79+1.96*O79/100))</f>
        <v>0.782966874244621</v>
      </c>
      <c r="R79" s="32" t="str">
        <f aca="false">IF(L79="","",IF(ABS(L79)&lt;=O79,"Yes","No"))</f>
        <v>Yes</v>
      </c>
      <c r="S79" s="32" t="str">
        <f aca="false">IF(L79="","",IF(ABS(L79)&lt;=1.96*O79,"Yes","No"))</f>
        <v>Yes</v>
      </c>
      <c r="T79" s="59" t="n">
        <f aca="false">IF(D79="","",ROUND(SQRT(((D79+G79)*O79/100)^2+(J79*(D79+G79)*0.13015)^2),0))</f>
        <v>43</v>
      </c>
      <c r="U79" s="32"/>
    </row>
    <row r="80" customFormat="false" ht="15" hidden="false" customHeight="false" outlineLevel="0" collapsed="false">
      <c r="A80" s="32" t="s">
        <v>230</v>
      </c>
      <c r="B80" s="32" t="s">
        <v>232</v>
      </c>
      <c r="C80" s="32" t="s">
        <v>259</v>
      </c>
      <c r="D80" s="59" t="n">
        <v>557</v>
      </c>
      <c r="E80" s="59" t="n">
        <v>559</v>
      </c>
      <c r="F80" s="68" t="n">
        <f aca="false">IF(E80="","",D80-E80)</f>
        <v>-2</v>
      </c>
      <c r="G80" s="59" t="n">
        <v>216</v>
      </c>
      <c r="H80" s="59" t="n">
        <v>255</v>
      </c>
      <c r="I80" s="68" t="n">
        <f aca="false">IF(H80="","",G80-H80)</f>
        <v>-39</v>
      </c>
      <c r="J80" s="40" t="n">
        <f aca="false">IF(OR(D80="",D80+G80=0),"",D80/(D80+G80))</f>
        <v>0.720569210866753</v>
      </c>
      <c r="K80" s="40" t="n">
        <f aca="false">IF(E80="","",E80/(E80+H80))</f>
        <v>0.686732186732187</v>
      </c>
      <c r="L80" s="69" t="n">
        <f aca="false">IF(OR(K80="",J80=""),"",(J80-K80)*100)</f>
        <v>3.38370241345662</v>
      </c>
      <c r="M80" s="36" t="n">
        <v>2.45683467956046</v>
      </c>
      <c r="N80" s="36" t="n">
        <v>1.05386651785182</v>
      </c>
      <c r="O80" s="36" t="n">
        <f aca="false">SQRT(M80^2+N80^2)</f>
        <v>2.67332588364009</v>
      </c>
      <c r="P80" s="40" t="n">
        <f aca="false">IF(J80="","",MAX(0,J80-1.96*O80/100))</f>
        <v>0.668172023547407</v>
      </c>
      <c r="Q80" s="40" t="n">
        <f aca="false">IF(J80="","",MIN(1,J80+1.96*O80/100))</f>
        <v>0.772966398186099</v>
      </c>
      <c r="R80" s="32" t="str">
        <f aca="false">IF(L80="","",IF(ABS(L80)&lt;=O80,"Yes","No"))</f>
        <v>No</v>
      </c>
      <c r="S80" s="32" t="str">
        <f aca="false">IF(L80="","",IF(ABS(L80)&lt;=1.96*O80,"Yes","No"))</f>
        <v>Yes</v>
      </c>
      <c r="T80" s="59" t="n">
        <f aca="false">IF(D80="","",ROUND(SQRT(((D80+G80)*O80/100)^2+(J80*(D80+G80)*0.08382)^2),0))</f>
        <v>51</v>
      </c>
      <c r="U80" s="32"/>
    </row>
    <row r="81" customFormat="false" ht="15" hidden="false" customHeight="false" outlineLevel="0" collapsed="false">
      <c r="A81" s="32" t="s">
        <v>230</v>
      </c>
      <c r="B81" s="32" t="s">
        <v>232</v>
      </c>
      <c r="C81" s="32" t="s">
        <v>260</v>
      </c>
      <c r="D81" s="59" t="n">
        <v>312</v>
      </c>
      <c r="E81" s="59" t="n">
        <v>337</v>
      </c>
      <c r="F81" s="68" t="n">
        <f aca="false">IF(E81="","",D81-E81)</f>
        <v>-25</v>
      </c>
      <c r="G81" s="59" t="n">
        <v>167</v>
      </c>
      <c r="H81" s="59" t="n">
        <v>161</v>
      </c>
      <c r="I81" s="68" t="n">
        <f aca="false">IF(H81="","",G81-H81)</f>
        <v>6</v>
      </c>
      <c r="J81" s="40" t="n">
        <f aca="false">IF(OR(D81="",D81+G81=0),"",D81/(D81+G81))</f>
        <v>0.651356993736952</v>
      </c>
      <c r="K81" s="40" t="n">
        <f aca="false">IF(E81="","",E81/(E81+H81))</f>
        <v>0.676706827309237</v>
      </c>
      <c r="L81" s="69" t="n">
        <f aca="false">IF(OR(K81="",J81=""),"",(J81-K81)*100)</f>
        <v>-2.53498335722849</v>
      </c>
      <c r="M81" s="36" t="n">
        <v>3.48156414853613</v>
      </c>
      <c r="N81" s="36" t="n">
        <v>1.05386651785182</v>
      </c>
      <c r="O81" s="36" t="n">
        <f aca="false">SQRT(M81^2+N81^2)</f>
        <v>3.63757110690929</v>
      </c>
      <c r="P81" s="40" t="n">
        <f aca="false">IF(J81="","",MAX(0,J81-1.96*O81/100))</f>
        <v>0.58006060004153</v>
      </c>
      <c r="Q81" s="40" t="n">
        <f aca="false">IF(J81="","",MIN(1,J81+1.96*O81/100))</f>
        <v>0.722653387432374</v>
      </c>
      <c r="R81" s="32" t="str">
        <f aca="false">IF(L81="","",IF(ABS(L81)&lt;=O81,"Yes","No"))</f>
        <v>Yes</v>
      </c>
      <c r="S81" s="32" t="str">
        <f aca="false">IF(L81="","",IF(ABS(L81)&lt;=1.96*O81,"Yes","No"))</f>
        <v>Yes</v>
      </c>
      <c r="T81" s="59" t="n">
        <f aca="false">IF(D81="","",ROUND(SQRT(((D81+G81)*O81/100)^2+(J81*(D81+G81)*0.13015)^2),0))</f>
        <v>44</v>
      </c>
      <c r="U81" s="32"/>
    </row>
    <row r="82" customFormat="false" ht="15" hidden="false" customHeight="false" outlineLevel="0" collapsed="false">
      <c r="A82" s="32" t="s">
        <v>230</v>
      </c>
      <c r="B82" s="32" t="s">
        <v>232</v>
      </c>
      <c r="C82" s="32" t="s">
        <v>261</v>
      </c>
      <c r="D82" s="59" t="n">
        <v>305</v>
      </c>
      <c r="E82" s="59" t="n">
        <v>382</v>
      </c>
      <c r="F82" s="68" t="n">
        <f aca="false">IF(E82="","",D82-E82)</f>
        <v>-77</v>
      </c>
      <c r="G82" s="59" t="n">
        <v>300</v>
      </c>
      <c r="H82" s="59" t="n">
        <v>205</v>
      </c>
      <c r="I82" s="68" t="n">
        <f aca="false">IF(H82="","",G82-H82)</f>
        <v>95</v>
      </c>
      <c r="J82" s="40" t="n">
        <f aca="false">IF(OR(D82="",D82+G82=0),"",D82/(D82+G82))</f>
        <v>0.504132231404959</v>
      </c>
      <c r="K82" s="40" t="n">
        <f aca="false">IF(E82="","",E82/(E82+H82))</f>
        <v>0.65076660988075</v>
      </c>
      <c r="L82" s="69" t="n">
        <f aca="false">IF(OR(K82="",J82=""),"",(J82-K82)*100)</f>
        <v>-14.6634378475791</v>
      </c>
      <c r="M82" s="36" t="n">
        <v>2.45683467956046</v>
      </c>
      <c r="N82" s="36" t="n">
        <v>1.05386651785182</v>
      </c>
      <c r="O82" s="36" t="n">
        <f aca="false">SQRT(M82^2+N82^2)</f>
        <v>2.67332588364009</v>
      </c>
      <c r="P82" s="40" t="n">
        <f aca="false">IF(J82="","",MAX(0,J82-1.96*O82/100))</f>
        <v>0.451735044085613</v>
      </c>
      <c r="Q82" s="40" t="n">
        <f aca="false">IF(J82="","",MIN(1,J82+1.96*O82/100))</f>
        <v>0.556529418724304</v>
      </c>
      <c r="R82" s="32" t="str">
        <f aca="false">IF(L82="","",IF(ABS(L82)&lt;=O82,"Yes","No"))</f>
        <v>No</v>
      </c>
      <c r="S82" s="32" t="str">
        <f aca="false">IF(L82="","",IF(ABS(L82)&lt;=1.96*O82,"Yes","No"))</f>
        <v>No</v>
      </c>
      <c r="T82" s="59" t="n">
        <f aca="false">IF(D82="","",ROUND(SQRT(((D82+G82)*O82/100)^2+(J82*(D82+G82)*0.08382)^2),0))</f>
        <v>30</v>
      </c>
      <c r="U82" s="32"/>
    </row>
    <row r="83" customFormat="false" ht="15" hidden="false" customHeight="false" outlineLevel="0" collapsed="false">
      <c r="A83" s="32" t="s">
        <v>230</v>
      </c>
      <c r="B83" s="32" t="s">
        <v>232</v>
      </c>
      <c r="C83" s="32" t="s">
        <v>262</v>
      </c>
      <c r="D83" s="59" t="n">
        <v>294</v>
      </c>
      <c r="E83" s="59" t="n">
        <v>415</v>
      </c>
      <c r="F83" s="68" t="n">
        <f aca="false">IF(E83="","",D83-E83)</f>
        <v>-121</v>
      </c>
      <c r="G83" s="59" t="n">
        <v>364</v>
      </c>
      <c r="H83" s="59" t="n">
        <v>235</v>
      </c>
      <c r="I83" s="68" t="n">
        <f aca="false">IF(H83="","",G83-H83)</f>
        <v>129</v>
      </c>
      <c r="J83" s="40" t="n">
        <f aca="false">IF(OR(D83="",D83+G83=0),"",D83/(D83+G83))</f>
        <v>0.446808510638298</v>
      </c>
      <c r="K83" s="40" t="n">
        <f aca="false">IF(E83="","",E83/(E83+H83))</f>
        <v>0.638461538461538</v>
      </c>
      <c r="L83" s="69" t="n">
        <f aca="false">IF(OR(K83="",J83=""),"",(J83-K83)*100)</f>
        <v>-19.1653027823241</v>
      </c>
      <c r="M83" s="36" t="n">
        <v>2.45683467956046</v>
      </c>
      <c r="N83" s="36" t="n">
        <v>1.05386651785182</v>
      </c>
      <c r="O83" s="36" t="n">
        <f aca="false">SQRT(M83^2+N83^2)</f>
        <v>2.67332588364009</v>
      </c>
      <c r="P83" s="40" t="n">
        <f aca="false">IF(J83="","",MAX(0,J83-1.96*O83/100))</f>
        <v>0.394411323318952</v>
      </c>
      <c r="Q83" s="40" t="n">
        <f aca="false">IF(J83="","",MIN(1,J83+1.96*O83/100))</f>
        <v>0.499205697957644</v>
      </c>
      <c r="R83" s="32" t="str">
        <f aca="false">IF(L83="","",IF(ABS(L83)&lt;=O83,"Yes","No"))</f>
        <v>No</v>
      </c>
      <c r="S83" s="32" t="str">
        <f aca="false">IF(L83="","",IF(ABS(L83)&lt;=1.96*O83,"Yes","No"))</f>
        <v>No</v>
      </c>
      <c r="T83" s="59" t="n">
        <f aca="false">IF(D83="","",ROUND(SQRT(((D83+G83)*O83/100)^2+(J83*(D83+G83)*0.08382)^2),0))</f>
        <v>30</v>
      </c>
      <c r="U83" s="32"/>
    </row>
    <row r="84" customFormat="false" ht="15" hidden="false" customHeight="false" outlineLevel="0" collapsed="false">
      <c r="A84" s="32" t="s">
        <v>230</v>
      </c>
      <c r="B84" s="32" t="s">
        <v>232</v>
      </c>
      <c r="C84" s="32" t="s">
        <v>263</v>
      </c>
      <c r="D84" s="59" t="n">
        <v>283</v>
      </c>
      <c r="E84" s="59"/>
      <c r="F84" s="68" t="str">
        <f aca="false">IF(E84="","",D84-E84)</f>
        <v/>
      </c>
      <c r="G84" s="59" t="n">
        <v>243</v>
      </c>
      <c r="H84" s="59"/>
      <c r="I84" s="68" t="str">
        <f aca="false">IF(H84="","",G84-H84)</f>
        <v/>
      </c>
      <c r="J84" s="40" t="n">
        <f aca="false">IF(OR(D84="",D84+G84=0),"",D84/(D84+G84))</f>
        <v>0.538022813688213</v>
      </c>
      <c r="K84" s="40" t="str">
        <f aca="false">IF(E84="","",E84/(E84+H84))</f>
        <v/>
      </c>
      <c r="L84" s="69" t="str">
        <f aca="false">IF(OR(K84="",J84=""),"",(J84-K84)*100)</f>
        <v/>
      </c>
      <c r="M84" s="36" t="n">
        <v>3.48156414853613</v>
      </c>
      <c r="N84" s="36" t="n">
        <v>1.05386651785182</v>
      </c>
      <c r="O84" s="36" t="n">
        <f aca="false">SQRT(M84^2+N84^2)</f>
        <v>3.63757110690929</v>
      </c>
      <c r="P84" s="40" t="n">
        <f aca="false">IF(J84="","",MAX(0,J84-1.96*O84/100))</f>
        <v>0.466726419992791</v>
      </c>
      <c r="Q84" s="40" t="n">
        <f aca="false">IF(J84="","",MIN(1,J84+1.96*O84/100))</f>
        <v>0.609319207383635</v>
      </c>
      <c r="R84" s="32" t="str">
        <f aca="false">IF(L84="","",IF(ABS(L84)&lt;=O84,"Yes","No"))</f>
        <v/>
      </c>
      <c r="S84" s="32" t="str">
        <f aca="false">IF(L84="","",IF(ABS(L84)&lt;=1.96*O84,"Yes","No"))</f>
        <v/>
      </c>
      <c r="T84" s="59" t="n">
        <f aca="false">IF(D84="","",ROUND(SQRT(((D84+G84)*O84/100)^2+(J84*(D84+G84)*0.13015)^2),0))</f>
        <v>42</v>
      </c>
      <c r="U84" s="32" t="s">
        <v>803</v>
      </c>
    </row>
    <row r="85" customFormat="false" ht="15" hidden="false" customHeight="false" outlineLevel="0" collapsed="false">
      <c r="A85" s="32" t="s">
        <v>230</v>
      </c>
      <c r="B85" s="32" t="s">
        <v>232</v>
      </c>
      <c r="C85" s="32" t="s">
        <v>265</v>
      </c>
      <c r="D85" s="59" t="n">
        <v>667</v>
      </c>
      <c r="E85" s="59"/>
      <c r="F85" s="68" t="str">
        <f aca="false">IF(E85="","",D85-E85)</f>
        <v/>
      </c>
      <c r="G85" s="59" t="n">
        <v>658</v>
      </c>
      <c r="H85" s="59"/>
      <c r="I85" s="68" t="str">
        <f aca="false">IF(H85="","",G85-H85)</f>
        <v/>
      </c>
      <c r="J85" s="40" t="n">
        <f aca="false">IF(OR(D85="",D85+G85=0),"",D85/(D85+G85))</f>
        <v>0.503396226415094</v>
      </c>
      <c r="K85" s="40" t="str">
        <f aca="false">IF(E85="","",E85/(E85+H85))</f>
        <v/>
      </c>
      <c r="L85" s="69" t="str">
        <f aca="false">IF(OR(K85="",J85=""),"",(J85-K85)*100)</f>
        <v/>
      </c>
      <c r="M85" s="36" t="n">
        <v>2.25387356149359</v>
      </c>
      <c r="N85" s="36" t="n">
        <v>1.05386651785182</v>
      </c>
      <c r="O85" s="36" t="n">
        <f aca="false">SQRT(M85^2+N85^2)</f>
        <v>2.488087753406</v>
      </c>
      <c r="P85" s="40" t="n">
        <f aca="false">IF(J85="","",MAX(0,J85-1.96*O85/100))</f>
        <v>0.454629706448337</v>
      </c>
      <c r="Q85" s="40" t="n">
        <f aca="false">IF(J85="","",MIN(1,J85+1.96*O85/100))</f>
        <v>0.552162746381852</v>
      </c>
      <c r="R85" s="32" t="str">
        <f aca="false">IF(L85="","",IF(ABS(L85)&lt;=O85,"Yes","No"))</f>
        <v/>
      </c>
      <c r="S85" s="32" t="str">
        <f aca="false">IF(L85="","",IF(ABS(L85)&lt;=1.96*O85,"Yes","No"))</f>
        <v/>
      </c>
      <c r="T85" s="59" t="n">
        <f aca="false">IF(D85="","",ROUND(SQRT(((D85+G85)*O85/100)^2+(J85*(D85+G85)*0.07132)^2),0))</f>
        <v>58</v>
      </c>
      <c r="U85" s="32" t="s">
        <v>803</v>
      </c>
    </row>
    <row r="86" customFormat="false" ht="15" hidden="false" customHeight="false" outlineLevel="0" collapsed="false">
      <c r="A86" s="32" t="s">
        <v>230</v>
      </c>
      <c r="B86" s="32" t="s">
        <v>232</v>
      </c>
      <c r="C86" s="32" t="s">
        <v>267</v>
      </c>
      <c r="D86" s="59" t="n">
        <v>372</v>
      </c>
      <c r="E86" s="59" t="n">
        <v>398</v>
      </c>
      <c r="F86" s="68" t="n">
        <f aca="false">IF(E86="","",D86-E86)</f>
        <v>-26</v>
      </c>
      <c r="G86" s="59" t="n">
        <v>202</v>
      </c>
      <c r="H86" s="59" t="n">
        <v>167</v>
      </c>
      <c r="I86" s="68" t="n">
        <f aca="false">IF(H86="","",G86-H86)</f>
        <v>35</v>
      </c>
      <c r="J86" s="40" t="n">
        <f aca="false">IF(OR(D86="",D86+G86=0),"",D86/(D86+G86))</f>
        <v>0.64808362369338</v>
      </c>
      <c r="K86" s="40" t="n">
        <f aca="false">IF(E86="","",E86/(E86+H86))</f>
        <v>0.704424778761062</v>
      </c>
      <c r="L86" s="69" t="n">
        <f aca="false">IF(OR(K86="",J86=""),"",(J86-K86)*100)</f>
        <v>-5.63411550676821</v>
      </c>
      <c r="M86" s="36" t="n">
        <v>2.45683467956046</v>
      </c>
      <c r="N86" s="36" t="n">
        <v>1.05386651785182</v>
      </c>
      <c r="O86" s="36" t="n">
        <f aca="false">SQRT(M86^2+N86^2)</f>
        <v>2.67332588364009</v>
      </c>
      <c r="P86" s="40" t="n">
        <f aca="false">IF(J86="","",MAX(0,J86-1.96*O86/100))</f>
        <v>0.595686436374034</v>
      </c>
      <c r="Q86" s="40" t="n">
        <f aca="false">IF(J86="","",MIN(1,J86+1.96*O86/100))</f>
        <v>0.700480811012726</v>
      </c>
      <c r="R86" s="32" t="str">
        <f aca="false">IF(L86="","",IF(ABS(L86)&lt;=O86,"Yes","No"))</f>
        <v>No</v>
      </c>
      <c r="S86" s="32" t="str">
        <f aca="false">IF(L86="","",IF(ABS(L86)&lt;=1.96*O86,"Yes","No"))</f>
        <v>No</v>
      </c>
      <c r="T86" s="59" t="n">
        <f aca="false">IF(D86="","",ROUND(SQRT(((D86+G86)*O86/100)^2+(J86*(D86+G86)*0.08382)^2),0))</f>
        <v>35</v>
      </c>
      <c r="U86" s="32"/>
    </row>
    <row r="87" customFormat="false" ht="15" hidden="false" customHeight="false" outlineLevel="0" collapsed="false">
      <c r="A87" s="32" t="s">
        <v>230</v>
      </c>
      <c r="B87" s="32" t="s">
        <v>232</v>
      </c>
      <c r="C87" s="32" t="s">
        <v>268</v>
      </c>
      <c r="D87" s="59" t="n">
        <v>458</v>
      </c>
      <c r="E87" s="59" t="n">
        <v>482</v>
      </c>
      <c r="F87" s="68" t="n">
        <f aca="false">IF(E87="","",D87-E87)</f>
        <v>-24</v>
      </c>
      <c r="G87" s="59" t="n">
        <v>327</v>
      </c>
      <c r="H87" s="59" t="n">
        <v>276</v>
      </c>
      <c r="I87" s="68" t="n">
        <f aca="false">IF(H87="","",G87-H87)</f>
        <v>51</v>
      </c>
      <c r="J87" s="40" t="n">
        <f aca="false">IF(OR(D87="",D87+G87=0),"",D87/(D87+G87))</f>
        <v>0.58343949044586</v>
      </c>
      <c r="K87" s="40" t="n">
        <f aca="false">IF(E87="","",E87/(E87+H87))</f>
        <v>0.635883905013193</v>
      </c>
      <c r="L87" s="69" t="n">
        <f aca="false">IF(OR(K87="",J87=""),"",(J87-K87)*100)</f>
        <v>-5.24444145673327</v>
      </c>
      <c r="M87" s="36" t="n">
        <v>2.45683467956046</v>
      </c>
      <c r="N87" s="36" t="n">
        <v>1.05386651785182</v>
      </c>
      <c r="O87" s="36" t="n">
        <f aca="false">SQRT(M87^2+N87^2)</f>
        <v>2.67332588364009</v>
      </c>
      <c r="P87" s="40" t="n">
        <f aca="false">IF(J87="","",MAX(0,J87-1.96*O87/100))</f>
        <v>0.531042303126514</v>
      </c>
      <c r="Q87" s="40" t="n">
        <f aca="false">IF(J87="","",MIN(1,J87+1.96*O87/100))</f>
        <v>0.635836677765206</v>
      </c>
      <c r="R87" s="32" t="str">
        <f aca="false">IF(L87="","",IF(ABS(L87)&lt;=O87,"Yes","No"))</f>
        <v>No</v>
      </c>
      <c r="S87" s="32" t="str">
        <f aca="false">IF(L87="","",IF(ABS(L87)&lt;=1.96*O87,"Yes","No"))</f>
        <v>No</v>
      </c>
      <c r="T87" s="59" t="n">
        <f aca="false">IF(D87="","",ROUND(SQRT(((D87+G87)*O87/100)^2+(J87*(D87+G87)*0.08382)^2),0))</f>
        <v>44</v>
      </c>
      <c r="U87" s="32"/>
    </row>
    <row r="88" customFormat="false" ht="15" hidden="false" customHeight="false" outlineLevel="0" collapsed="false">
      <c r="A88" s="32" t="s">
        <v>230</v>
      </c>
      <c r="B88" s="32" t="s">
        <v>232</v>
      </c>
      <c r="C88" s="32" t="s">
        <v>269</v>
      </c>
      <c r="D88" s="59" t="n">
        <v>13</v>
      </c>
      <c r="E88" s="59"/>
      <c r="F88" s="68" t="str">
        <f aca="false">IF(E88="","",D88-E88)</f>
        <v/>
      </c>
      <c r="G88" s="59" t="n">
        <v>13</v>
      </c>
      <c r="H88" s="59"/>
      <c r="I88" s="68" t="str">
        <f aca="false">IF(H88="","",G88-H88)</f>
        <v/>
      </c>
      <c r="J88" s="40" t="n">
        <f aca="false">IF(OR(D88="",D88+G88=0),"",D88/(D88+G88))</f>
        <v>0.5</v>
      </c>
      <c r="K88" s="40" t="str">
        <f aca="false">IF(E88="","",E88/(E88+H88))</f>
        <v/>
      </c>
      <c r="L88" s="69" t="str">
        <f aca="false">IF(OR(K88="",J88=""),"",(J88-K88)*100)</f>
        <v/>
      </c>
      <c r="M88" s="36" t="n">
        <v>3.48156414853613</v>
      </c>
      <c r="N88" s="36" t="n">
        <v>1.05386651785182</v>
      </c>
      <c r="O88" s="36" t="n">
        <f aca="false">SQRT(M88^2+N88^2)</f>
        <v>3.63757110690929</v>
      </c>
      <c r="P88" s="40" t="n">
        <f aca="false">IF(J88="","",MAX(0,J88-1.96*O88/100))</f>
        <v>0.428703606304578</v>
      </c>
      <c r="Q88" s="40" t="n">
        <f aca="false">IF(J88="","",MIN(1,J88+1.96*O88/100))</f>
        <v>0.571296393695422</v>
      </c>
      <c r="R88" s="32" t="str">
        <f aca="false">IF(L88="","",IF(ABS(L88)&lt;=O88,"Yes","No"))</f>
        <v/>
      </c>
      <c r="S88" s="32" t="str">
        <f aca="false">IF(L88="","",IF(ABS(L88)&lt;=1.96*O88,"Yes","No"))</f>
        <v/>
      </c>
      <c r="T88" s="59" t="n">
        <f aca="false">IF(D88="","",ROUND(SQRT(((D88+G88)*O88/100)^2+(J88*(D88+G88)*0.13015)^2),0))</f>
        <v>2</v>
      </c>
      <c r="U88" s="32" t="s">
        <v>803</v>
      </c>
    </row>
    <row r="89" customFormat="false" ht="15" hidden="false" customHeight="false" outlineLevel="0" collapsed="false">
      <c r="A89" s="32" t="s">
        <v>230</v>
      </c>
      <c r="B89" s="32" t="s">
        <v>232</v>
      </c>
      <c r="C89" s="32" t="s">
        <v>270</v>
      </c>
      <c r="D89" s="59" t="n">
        <v>239</v>
      </c>
      <c r="E89" s="59" t="n">
        <v>261</v>
      </c>
      <c r="F89" s="68" t="n">
        <f aca="false">IF(E89="","",D89-E89)</f>
        <v>-22</v>
      </c>
      <c r="G89" s="59" t="n">
        <v>115</v>
      </c>
      <c r="H89" s="59" t="n">
        <v>120</v>
      </c>
      <c r="I89" s="68" t="n">
        <f aca="false">IF(H89="","",G89-H89)</f>
        <v>-5</v>
      </c>
      <c r="J89" s="40" t="n">
        <f aca="false">IF(OR(D89="",D89+G89=0),"",D89/(D89+G89))</f>
        <v>0.675141242937853</v>
      </c>
      <c r="K89" s="40" t="n">
        <f aca="false">IF(E89="","",E89/(E89+H89))</f>
        <v>0.68503937007874</v>
      </c>
      <c r="L89" s="69" t="n">
        <f aca="false">IF(OR(K89="",J89=""),"",(J89-K89)*100)</f>
        <v>-0.9898127140887</v>
      </c>
      <c r="M89" s="36" t="n">
        <v>3.48156414853613</v>
      </c>
      <c r="N89" s="36" t="n">
        <v>1.05386651785182</v>
      </c>
      <c r="O89" s="36" t="n">
        <f aca="false">SQRT(M89^2+N89^2)</f>
        <v>3.63757110690929</v>
      </c>
      <c r="P89" s="40" t="n">
        <f aca="false">IF(J89="","",MAX(0,J89-1.96*O89/100))</f>
        <v>0.603844849242431</v>
      </c>
      <c r="Q89" s="40" t="n">
        <f aca="false">IF(J89="","",MIN(1,J89+1.96*O89/100))</f>
        <v>0.746437636633275</v>
      </c>
      <c r="R89" s="32" t="str">
        <f aca="false">IF(L89="","",IF(ABS(L89)&lt;=O89,"Yes","No"))</f>
        <v>Yes</v>
      </c>
      <c r="S89" s="32" t="str">
        <f aca="false">IF(L89="","",IF(ABS(L89)&lt;=1.96*O89,"Yes","No"))</f>
        <v>Yes</v>
      </c>
      <c r="T89" s="59" t="n">
        <f aca="false">IF(D89="","",ROUND(SQRT(((D89+G89)*O89/100)^2+(J89*(D89+G89)*0.13015)^2),0))</f>
        <v>34</v>
      </c>
      <c r="U89" s="32"/>
    </row>
    <row r="90" customFormat="false" ht="15" hidden="false" customHeight="false" outlineLevel="0" collapsed="false">
      <c r="A90" s="32" t="s">
        <v>230</v>
      </c>
      <c r="B90" s="32" t="s">
        <v>232</v>
      </c>
      <c r="C90" s="32" t="s">
        <v>271</v>
      </c>
      <c r="D90" s="59" t="n">
        <v>407</v>
      </c>
      <c r="E90" s="59" t="n">
        <v>491</v>
      </c>
      <c r="F90" s="68" t="n">
        <f aca="false">IF(E90="","",D90-E90)</f>
        <v>-84</v>
      </c>
      <c r="G90" s="59" t="n">
        <v>160</v>
      </c>
      <c r="H90" s="59" t="n">
        <v>166</v>
      </c>
      <c r="I90" s="68" t="n">
        <f aca="false">IF(H90="","",G90-H90)</f>
        <v>-6</v>
      </c>
      <c r="J90" s="40" t="n">
        <f aca="false">IF(OR(D90="",D90+G90=0),"",D90/(D90+G90))</f>
        <v>0.717813051146385</v>
      </c>
      <c r="K90" s="40" t="n">
        <f aca="false">IF(E90="","",E90/(E90+H90))</f>
        <v>0.747336377473364</v>
      </c>
      <c r="L90" s="69" t="n">
        <f aca="false">IF(OR(K90="",J90=""),"",(J90-K90)*100)</f>
        <v>-2.95233263269793</v>
      </c>
      <c r="M90" s="36" t="n">
        <v>2.45683467956046</v>
      </c>
      <c r="N90" s="36" t="n">
        <v>1.05386651785182</v>
      </c>
      <c r="O90" s="36" t="n">
        <f aca="false">SQRT(M90^2+N90^2)</f>
        <v>2.67332588364009</v>
      </c>
      <c r="P90" s="40" t="n">
        <f aca="false">IF(J90="","",MAX(0,J90-1.96*O90/100))</f>
        <v>0.665415863827039</v>
      </c>
      <c r="Q90" s="40" t="n">
        <f aca="false">IF(J90="","",MIN(1,J90+1.96*O90/100))</f>
        <v>0.77021023846573</v>
      </c>
      <c r="R90" s="32" t="str">
        <f aca="false">IF(L90="","",IF(ABS(L90)&lt;=O90,"Yes","No"))</f>
        <v>No</v>
      </c>
      <c r="S90" s="32" t="str">
        <f aca="false">IF(L90="","",IF(ABS(L90)&lt;=1.96*O90,"Yes","No"))</f>
        <v>Yes</v>
      </c>
      <c r="T90" s="59" t="n">
        <f aca="false">IF(D90="","",ROUND(SQRT(((D90+G90)*O90/100)^2+(J90*(D90+G90)*0.08382)^2),0))</f>
        <v>37</v>
      </c>
      <c r="U90" s="32"/>
    </row>
    <row r="91" customFormat="false" ht="15" hidden="false" customHeight="false" outlineLevel="0" collapsed="false">
      <c r="A91" s="32" t="s">
        <v>230</v>
      </c>
      <c r="B91" s="32" t="s">
        <v>232</v>
      </c>
      <c r="C91" s="32" t="s">
        <v>272</v>
      </c>
      <c r="D91" s="59" t="n">
        <v>265</v>
      </c>
      <c r="E91" s="59" t="n">
        <v>266</v>
      </c>
      <c r="F91" s="68" t="n">
        <f aca="false">IF(E91="","",D91-E91)</f>
        <v>-1</v>
      </c>
      <c r="G91" s="59" t="n">
        <v>154</v>
      </c>
      <c r="H91" s="59" t="n">
        <v>158</v>
      </c>
      <c r="I91" s="68" t="n">
        <f aca="false">IF(H91="","",G91-H91)</f>
        <v>-4</v>
      </c>
      <c r="J91" s="40" t="n">
        <f aca="false">IF(OR(D91="",D91+G91=0),"",D91/(D91+G91))</f>
        <v>0.632458233890215</v>
      </c>
      <c r="K91" s="40" t="n">
        <f aca="false">IF(E91="","",E91/(E91+H91))</f>
        <v>0.627358490566038</v>
      </c>
      <c r="L91" s="69" t="n">
        <f aca="false">IF(OR(K91="",J91=""),"",(J91-K91)*100)</f>
        <v>0.509974332417706</v>
      </c>
      <c r="M91" s="36" t="n">
        <v>3.48156414853613</v>
      </c>
      <c r="N91" s="36" t="n">
        <v>1.05386651785182</v>
      </c>
      <c r="O91" s="36" t="n">
        <f aca="false">SQRT(M91^2+N91^2)</f>
        <v>3.63757110690929</v>
      </c>
      <c r="P91" s="40" t="n">
        <f aca="false">IF(J91="","",MAX(0,J91-1.96*O91/100))</f>
        <v>0.561161840194793</v>
      </c>
      <c r="Q91" s="40" t="n">
        <f aca="false">IF(J91="","",MIN(1,J91+1.96*O91/100))</f>
        <v>0.703754627585637</v>
      </c>
      <c r="R91" s="32" t="str">
        <f aca="false">IF(L91="","",IF(ABS(L91)&lt;=O91,"Yes","No"))</f>
        <v>Yes</v>
      </c>
      <c r="S91" s="32" t="str">
        <f aca="false">IF(L91="","",IF(ABS(L91)&lt;=1.96*O91,"Yes","No"))</f>
        <v>Yes</v>
      </c>
      <c r="T91" s="59" t="n">
        <f aca="false">IF(D91="","",ROUND(SQRT(((D91+G91)*O91/100)^2+(J91*(D91+G91)*0.13015)^2),0))</f>
        <v>38</v>
      </c>
      <c r="U91" s="32"/>
    </row>
    <row r="92" customFormat="false" ht="15" hidden="false" customHeight="false" outlineLevel="0" collapsed="false">
      <c r="A92" s="32" t="s">
        <v>230</v>
      </c>
      <c r="B92" s="32" t="s">
        <v>232</v>
      </c>
      <c r="C92" s="32" t="s">
        <v>273</v>
      </c>
      <c r="D92" s="59" t="n">
        <v>292</v>
      </c>
      <c r="E92" s="59" t="n">
        <v>296</v>
      </c>
      <c r="F92" s="68" t="n">
        <f aca="false">IF(E92="","",D92-E92)</f>
        <v>-4</v>
      </c>
      <c r="G92" s="59" t="n">
        <v>97</v>
      </c>
      <c r="H92" s="59" t="n">
        <v>115</v>
      </c>
      <c r="I92" s="68" t="n">
        <f aca="false">IF(H92="","",G92-H92)</f>
        <v>-18</v>
      </c>
      <c r="J92" s="40" t="n">
        <f aca="false">IF(OR(D92="",D92+G92=0),"",D92/(D92+G92))</f>
        <v>0.750642673521851</v>
      </c>
      <c r="K92" s="40" t="n">
        <f aca="false">IF(E92="","",E92/(E92+H92))</f>
        <v>0.720194647201947</v>
      </c>
      <c r="L92" s="69" t="n">
        <f aca="false">IF(OR(K92="",J92=""),"",(J92-K92)*100)</f>
        <v>3.04480263199044</v>
      </c>
      <c r="M92" s="36" t="n">
        <v>3.48156414853613</v>
      </c>
      <c r="N92" s="36" t="n">
        <v>1.05386651785182</v>
      </c>
      <c r="O92" s="36" t="n">
        <f aca="false">SQRT(M92^2+N92^2)</f>
        <v>3.63757110690929</v>
      </c>
      <c r="P92" s="40" t="n">
        <f aca="false">IF(J92="","",MAX(0,J92-1.96*O92/100))</f>
        <v>0.679346279826429</v>
      </c>
      <c r="Q92" s="40" t="n">
        <f aca="false">IF(J92="","",MIN(1,J92+1.96*O92/100))</f>
        <v>0.821939067217273</v>
      </c>
      <c r="R92" s="32" t="str">
        <f aca="false">IF(L92="","",IF(ABS(L92)&lt;=O92,"Yes","No"))</f>
        <v>Yes</v>
      </c>
      <c r="S92" s="32" t="str">
        <f aca="false">IF(L92="","",IF(ABS(L92)&lt;=1.96*O92,"Yes","No"))</f>
        <v>Yes</v>
      </c>
      <c r="T92" s="59" t="n">
        <f aca="false">IF(D92="","",ROUND(SQRT(((D92+G92)*O92/100)^2+(J92*(D92+G92)*0.13015)^2),0))</f>
        <v>41</v>
      </c>
      <c r="U92" s="32"/>
    </row>
    <row r="93" customFormat="false" ht="15" hidden="false" customHeight="false" outlineLevel="0" collapsed="false">
      <c r="A93" s="32" t="s">
        <v>230</v>
      </c>
      <c r="B93" s="32" t="s">
        <v>232</v>
      </c>
      <c r="C93" s="32" t="s">
        <v>274</v>
      </c>
      <c r="D93" s="59" t="n">
        <v>658</v>
      </c>
      <c r="E93" s="59" t="n">
        <v>367</v>
      </c>
      <c r="F93" s="68" t="n">
        <f aca="false">IF(E93="","",D93-E93)</f>
        <v>291</v>
      </c>
      <c r="G93" s="59" t="n">
        <v>446</v>
      </c>
      <c r="H93" s="59" t="n">
        <v>246</v>
      </c>
      <c r="I93" s="68" t="n">
        <f aca="false">IF(H93="","",G93-H93)</f>
        <v>200</v>
      </c>
      <c r="J93" s="40" t="n">
        <f aca="false">IF(OR(D93="",D93+G93=0),"",D93/(D93+G93))</f>
        <v>0.596014492753623</v>
      </c>
      <c r="K93" s="40" t="n">
        <f aca="false">IF(E93="","",E93/(E93+H93))</f>
        <v>0.598694942903752</v>
      </c>
      <c r="L93" s="69" t="n">
        <f aca="false">IF(OR(K93="",J93=""),"",(J93-K93)*100)</f>
        <v>-0.268045015012885</v>
      </c>
      <c r="M93" s="36" t="n">
        <v>2.25387356149359</v>
      </c>
      <c r="N93" s="36" t="n">
        <v>1.05386651785182</v>
      </c>
      <c r="O93" s="36" t="n">
        <f aca="false">SQRT(M93^2+N93^2)</f>
        <v>2.488087753406</v>
      </c>
      <c r="P93" s="40" t="n">
        <f aca="false">IF(J93="","",MAX(0,J93-1.96*O93/100))</f>
        <v>0.547247972786866</v>
      </c>
      <c r="Q93" s="40" t="n">
        <f aca="false">IF(J93="","",MIN(1,J93+1.96*O93/100))</f>
        <v>0.644781012720381</v>
      </c>
      <c r="R93" s="32" t="str">
        <f aca="false">IF(L93="","",IF(ABS(L93)&lt;=O93,"Yes","No"))</f>
        <v>Yes</v>
      </c>
      <c r="S93" s="32" t="str">
        <f aca="false">IF(L93="","",IF(ABS(L93)&lt;=1.96*O93,"Yes","No"))</f>
        <v>Yes</v>
      </c>
      <c r="T93" s="59" t="n">
        <f aca="false">IF(D93="","",ROUND(SQRT(((D93+G93)*O93/100)^2+(J93*(D93+G93)*0.07132)^2),0))</f>
        <v>54</v>
      </c>
      <c r="U93" s="32"/>
    </row>
    <row r="94" customFormat="false" ht="15" hidden="false" customHeight="false" outlineLevel="0" collapsed="false">
      <c r="A94" s="32" t="s">
        <v>230</v>
      </c>
      <c r="B94" s="32" t="s">
        <v>232</v>
      </c>
      <c r="C94" s="32" t="s">
        <v>275</v>
      </c>
      <c r="D94" s="59" t="n">
        <v>1</v>
      </c>
      <c r="E94" s="59"/>
      <c r="F94" s="68" t="str">
        <f aca="false">IF(E94="","",D94-E94)</f>
        <v/>
      </c>
      <c r="G94" s="59" t="n">
        <v>1</v>
      </c>
      <c r="H94" s="59"/>
      <c r="I94" s="68" t="str">
        <f aca="false">IF(H94="","",G94-H94)</f>
        <v/>
      </c>
      <c r="J94" s="40" t="n">
        <f aca="false">IF(OR(D94="",D94+G94=0),"",D94/(D94+G94))</f>
        <v>0.5</v>
      </c>
      <c r="K94" s="40" t="str">
        <f aca="false">IF(E94="","",E94/(E94+H94))</f>
        <v/>
      </c>
      <c r="L94" s="69" t="str">
        <f aca="false">IF(OR(K94="",J94=""),"",(J94-K94)*100)</f>
        <v/>
      </c>
      <c r="M94" s="36" t="n">
        <v>3.48156414853613</v>
      </c>
      <c r="N94" s="36" t="n">
        <v>1.05386651785182</v>
      </c>
      <c r="O94" s="36" t="n">
        <f aca="false">SQRT(M94^2+N94^2)</f>
        <v>3.63757110690929</v>
      </c>
      <c r="P94" s="40" t="n">
        <f aca="false">IF(J94="","",MAX(0,J94-1.96*O94/100))</f>
        <v>0.428703606304578</v>
      </c>
      <c r="Q94" s="40" t="n">
        <f aca="false">IF(J94="","",MIN(1,J94+1.96*O94/100))</f>
        <v>0.571296393695422</v>
      </c>
      <c r="R94" s="32" t="str">
        <f aca="false">IF(L94="","",IF(ABS(L94)&lt;=O94,"Yes","No"))</f>
        <v/>
      </c>
      <c r="S94" s="32" t="str">
        <f aca="false">IF(L94="","",IF(ABS(L94)&lt;=1.96*O94,"Yes","No"))</f>
        <v/>
      </c>
      <c r="T94" s="59" t="n">
        <f aca="false">IF(D94="","",ROUND(SQRT(((D94+G94)*O94/100)^2+(J94*(D94+G94)*0.13015)^2),0))</f>
        <v>0</v>
      </c>
      <c r="U94" s="32" t="s">
        <v>803</v>
      </c>
    </row>
    <row r="95" customFormat="false" ht="15" hidden="false" customHeight="false" outlineLevel="0" collapsed="false">
      <c r="A95" s="32" t="s">
        <v>230</v>
      </c>
      <c r="B95" s="32" t="s">
        <v>232</v>
      </c>
      <c r="C95" s="32" t="s">
        <v>276</v>
      </c>
      <c r="D95" s="59" t="n">
        <v>533</v>
      </c>
      <c r="E95" s="59" t="n">
        <v>603</v>
      </c>
      <c r="F95" s="68" t="n">
        <f aca="false">IF(E95="","",D95-E95)</f>
        <v>-70</v>
      </c>
      <c r="G95" s="59" t="n">
        <v>213</v>
      </c>
      <c r="H95" s="59" t="n">
        <v>239</v>
      </c>
      <c r="I95" s="68" t="n">
        <f aca="false">IF(H95="","",G95-H95)</f>
        <v>-26</v>
      </c>
      <c r="J95" s="40" t="n">
        <f aca="false">IF(OR(D95="",D95+G95=0),"",D95/(D95+G95))</f>
        <v>0.714477211796247</v>
      </c>
      <c r="K95" s="40" t="n">
        <f aca="false">IF(E95="","",E95/(E95+H95))</f>
        <v>0.716152019002375</v>
      </c>
      <c r="L95" s="69" t="n">
        <f aca="false">IF(OR(K95="",J95=""),"",(J95-K95)*100)</f>
        <v>-0.167480720612867</v>
      </c>
      <c r="M95" s="36" t="n">
        <v>2.45683467956046</v>
      </c>
      <c r="N95" s="36" t="n">
        <v>1.05386651785182</v>
      </c>
      <c r="O95" s="36" t="n">
        <f aca="false">SQRT(M95^2+N95^2)</f>
        <v>2.67332588364009</v>
      </c>
      <c r="P95" s="40" t="n">
        <f aca="false">IF(J95="","",MAX(0,J95-1.96*O95/100))</f>
        <v>0.662080024476901</v>
      </c>
      <c r="Q95" s="40" t="n">
        <f aca="false">IF(J95="","",MIN(1,J95+1.96*O95/100))</f>
        <v>0.766874399115592</v>
      </c>
      <c r="R95" s="32" t="str">
        <f aca="false">IF(L95="","",IF(ABS(L95)&lt;=O95,"Yes","No"))</f>
        <v>Yes</v>
      </c>
      <c r="S95" s="32" t="str">
        <f aca="false">IF(L95="","",IF(ABS(L95)&lt;=1.96*O95,"Yes","No"))</f>
        <v>Yes</v>
      </c>
      <c r="T95" s="59" t="n">
        <f aca="false">IF(D95="","",ROUND(SQRT(((D95+G95)*O95/100)^2+(J95*(D95+G95)*0.08382)^2),0))</f>
        <v>49</v>
      </c>
      <c r="U95" s="32"/>
    </row>
    <row r="96" customFormat="false" ht="15" hidden="false" customHeight="false" outlineLevel="0" collapsed="false">
      <c r="A96" s="32" t="s">
        <v>230</v>
      </c>
      <c r="B96" s="32" t="s">
        <v>232</v>
      </c>
      <c r="C96" s="32" t="s">
        <v>277</v>
      </c>
      <c r="D96" s="59" t="n">
        <v>249</v>
      </c>
      <c r="E96" s="59" t="n">
        <v>357</v>
      </c>
      <c r="F96" s="68" t="n">
        <f aca="false">IF(E96="","",D96-E96)</f>
        <v>-108</v>
      </c>
      <c r="G96" s="59" t="n">
        <v>67</v>
      </c>
      <c r="H96" s="59" t="n">
        <v>33</v>
      </c>
      <c r="I96" s="68" t="n">
        <f aca="false">IF(H96="","",G96-H96)</f>
        <v>34</v>
      </c>
      <c r="J96" s="40" t="n">
        <f aca="false">IF(OR(D96="",D96+G96=0),"",D96/(D96+G96))</f>
        <v>0.787974683544304</v>
      </c>
      <c r="K96" s="40" t="n">
        <f aca="false">IF(E96="","",E96/(E96+H96))</f>
        <v>0.915384615384615</v>
      </c>
      <c r="L96" s="69" t="n">
        <f aca="false">IF(OR(K96="",J96=""),"",(J96-K96)*100)</f>
        <v>-12.7409931840312</v>
      </c>
      <c r="M96" s="36" t="n">
        <v>3.48156414853613</v>
      </c>
      <c r="N96" s="36" t="n">
        <v>1.05386651785182</v>
      </c>
      <c r="O96" s="36" t="n">
        <f aca="false">SQRT(M96^2+N96^2)</f>
        <v>3.63757110690929</v>
      </c>
      <c r="P96" s="40" t="n">
        <f aca="false">IF(J96="","",MAX(0,J96-1.96*O96/100))</f>
        <v>0.716678289848882</v>
      </c>
      <c r="Q96" s="40" t="n">
        <f aca="false">IF(J96="","",MIN(1,J96+1.96*O96/100))</f>
        <v>0.859271077239726</v>
      </c>
      <c r="R96" s="32" t="str">
        <f aca="false">IF(L96="","",IF(ABS(L96)&lt;=O96,"Yes","No"))</f>
        <v>No</v>
      </c>
      <c r="S96" s="32" t="str">
        <f aca="false">IF(L96="","",IF(ABS(L96)&lt;=1.96*O96,"Yes","No"))</f>
        <v>No</v>
      </c>
      <c r="T96" s="59" t="n">
        <f aca="false">IF(D96="","",ROUND(SQRT(((D96+G96)*O96/100)^2+(J96*(D96+G96)*0.13015)^2),0))</f>
        <v>34</v>
      </c>
      <c r="U96" s="32"/>
    </row>
    <row r="97" customFormat="false" ht="15" hidden="false" customHeight="false" outlineLevel="0" collapsed="false">
      <c r="A97" s="32" t="s">
        <v>230</v>
      </c>
      <c r="B97" s="32" t="s">
        <v>232</v>
      </c>
      <c r="C97" s="32" t="s">
        <v>278</v>
      </c>
      <c r="D97" s="59" t="n">
        <v>232</v>
      </c>
      <c r="E97" s="59" t="n">
        <v>251</v>
      </c>
      <c r="F97" s="68" t="n">
        <f aca="false">IF(E97="","",D97-E97)</f>
        <v>-19</v>
      </c>
      <c r="G97" s="59" t="n">
        <v>52</v>
      </c>
      <c r="H97" s="59" t="n">
        <v>40</v>
      </c>
      <c r="I97" s="68" t="n">
        <f aca="false">IF(H97="","",G97-H97)</f>
        <v>12</v>
      </c>
      <c r="J97" s="40" t="n">
        <f aca="false">IF(OR(D97="",D97+G97=0),"",D97/(D97+G97))</f>
        <v>0.816901408450704</v>
      </c>
      <c r="K97" s="40" t="n">
        <f aca="false">IF(E97="","",E97/(E97+H97))</f>
        <v>0.862542955326461</v>
      </c>
      <c r="L97" s="69" t="n">
        <f aca="false">IF(OR(K97="",J97=""),"",(J97-K97)*100)</f>
        <v>-4.56415468757563</v>
      </c>
      <c r="M97" s="36" t="n">
        <v>3.48156414853613</v>
      </c>
      <c r="N97" s="36" t="n">
        <v>1.05386651785182</v>
      </c>
      <c r="O97" s="36" t="n">
        <f aca="false">SQRT(M97^2+N97^2)</f>
        <v>3.63757110690929</v>
      </c>
      <c r="P97" s="40" t="n">
        <f aca="false">IF(J97="","",MAX(0,J97-1.96*O97/100))</f>
        <v>0.745605014755282</v>
      </c>
      <c r="Q97" s="40" t="n">
        <f aca="false">IF(J97="","",MIN(1,J97+1.96*O97/100))</f>
        <v>0.888197802146126</v>
      </c>
      <c r="R97" s="32" t="str">
        <f aca="false">IF(L97="","",IF(ABS(L97)&lt;=O97,"Yes","No"))</f>
        <v>No</v>
      </c>
      <c r="S97" s="32" t="str">
        <f aca="false">IF(L97="","",IF(ABS(L97)&lt;=1.96*O97,"Yes","No"))</f>
        <v>Yes</v>
      </c>
      <c r="T97" s="59" t="n">
        <f aca="false">IF(D97="","",ROUND(SQRT(((D97+G97)*O97/100)^2+(J97*(D97+G97)*0.13015)^2),0))</f>
        <v>32</v>
      </c>
      <c r="U97" s="32"/>
    </row>
    <row r="98" customFormat="false" ht="15" hidden="false" customHeight="false" outlineLevel="0" collapsed="false">
      <c r="A98" s="32" t="s">
        <v>230</v>
      </c>
      <c r="B98" s="32" t="s">
        <v>232</v>
      </c>
      <c r="C98" s="32" t="s">
        <v>279</v>
      </c>
      <c r="D98" s="59" t="n">
        <v>306</v>
      </c>
      <c r="E98" s="59" t="n">
        <v>333</v>
      </c>
      <c r="F98" s="68" t="n">
        <f aca="false">IF(E98="","",D98-E98)</f>
        <v>-27</v>
      </c>
      <c r="G98" s="59" t="n">
        <v>87</v>
      </c>
      <c r="H98" s="59" t="n">
        <v>49</v>
      </c>
      <c r="I98" s="68" t="n">
        <f aca="false">IF(H98="","",G98-H98)</f>
        <v>38</v>
      </c>
      <c r="J98" s="40" t="n">
        <f aca="false">IF(OR(D98="",D98+G98=0),"",D98/(D98+G98))</f>
        <v>0.778625954198473</v>
      </c>
      <c r="K98" s="40" t="n">
        <f aca="false">IF(E98="","",E98/(E98+H98))</f>
        <v>0.8717277486911</v>
      </c>
      <c r="L98" s="69" t="n">
        <f aca="false">IF(OR(K98="",J98=""),"",(J98-K98)*100)</f>
        <v>-9.31017944926262</v>
      </c>
      <c r="M98" s="36" t="n">
        <v>3.48156414853613</v>
      </c>
      <c r="N98" s="36" t="n">
        <v>1.05386651785182</v>
      </c>
      <c r="O98" s="36" t="n">
        <f aca="false">SQRT(M98^2+N98^2)</f>
        <v>3.63757110690929</v>
      </c>
      <c r="P98" s="40" t="n">
        <f aca="false">IF(J98="","",MAX(0,J98-1.96*O98/100))</f>
        <v>0.707329560503051</v>
      </c>
      <c r="Q98" s="40" t="n">
        <f aca="false">IF(J98="","",MIN(1,J98+1.96*O98/100))</f>
        <v>0.849922347893895</v>
      </c>
      <c r="R98" s="32" t="str">
        <f aca="false">IF(L98="","",IF(ABS(L98)&lt;=O98,"Yes","No"))</f>
        <v>No</v>
      </c>
      <c r="S98" s="32" t="str">
        <f aca="false">IF(L98="","",IF(ABS(L98)&lt;=1.96*O98,"Yes","No"))</f>
        <v>No</v>
      </c>
      <c r="T98" s="59" t="n">
        <f aca="false">IF(D98="","",ROUND(SQRT(((D98+G98)*O98/100)^2+(J98*(D98+G98)*0.13015)^2),0))</f>
        <v>42</v>
      </c>
      <c r="U98" s="32"/>
    </row>
    <row r="99" customFormat="false" ht="15" hidden="false" customHeight="false" outlineLevel="0" collapsed="false">
      <c r="A99" s="32" t="s">
        <v>230</v>
      </c>
      <c r="B99" s="32" t="s">
        <v>232</v>
      </c>
      <c r="C99" s="32" t="s">
        <v>280</v>
      </c>
      <c r="D99" s="59" t="n">
        <v>203</v>
      </c>
      <c r="E99" s="59" t="n">
        <v>221</v>
      </c>
      <c r="F99" s="68" t="n">
        <f aca="false">IF(E99="","",D99-E99)</f>
        <v>-18</v>
      </c>
      <c r="G99" s="59" t="n">
        <v>51</v>
      </c>
      <c r="H99" s="59" t="n">
        <v>48</v>
      </c>
      <c r="I99" s="68" t="n">
        <f aca="false">IF(H99="","",G99-H99)</f>
        <v>3</v>
      </c>
      <c r="J99" s="40" t="n">
        <f aca="false">IF(OR(D99="",D99+G99=0),"",D99/(D99+G99))</f>
        <v>0.799212598425197</v>
      </c>
      <c r="K99" s="40" t="n">
        <f aca="false">IF(E99="","",E99/(E99+H99))</f>
        <v>0.821561338289963</v>
      </c>
      <c r="L99" s="69" t="n">
        <f aca="false">IF(OR(K99="",J99=""),"",(J99-K99)*100)</f>
        <v>-2.23487398647659</v>
      </c>
      <c r="M99" s="36" t="n">
        <v>3.48156414853613</v>
      </c>
      <c r="N99" s="36" t="n">
        <v>1.05386651785182</v>
      </c>
      <c r="O99" s="36" t="n">
        <f aca="false">SQRT(M99^2+N99^2)</f>
        <v>3.63757110690929</v>
      </c>
      <c r="P99" s="40" t="n">
        <f aca="false">IF(J99="","",MAX(0,J99-1.96*O99/100))</f>
        <v>0.727916204729775</v>
      </c>
      <c r="Q99" s="40" t="n">
        <f aca="false">IF(J99="","",MIN(1,J99+1.96*O99/100))</f>
        <v>0.870508992120619</v>
      </c>
      <c r="R99" s="32" t="str">
        <f aca="false">IF(L99="","",IF(ABS(L99)&lt;=O99,"Yes","No"))</f>
        <v>Yes</v>
      </c>
      <c r="S99" s="32" t="str">
        <f aca="false">IF(L99="","",IF(ABS(L99)&lt;=1.96*O99,"Yes","No"))</f>
        <v>Yes</v>
      </c>
      <c r="T99" s="59" t="n">
        <f aca="false">IF(D99="","",ROUND(SQRT(((D99+G99)*O99/100)^2+(J99*(D99+G99)*0.13015)^2),0))</f>
        <v>28</v>
      </c>
      <c r="U99" s="32"/>
    </row>
    <row r="100" customFormat="false" ht="15" hidden="false" customHeight="false" outlineLevel="0" collapsed="false">
      <c r="A100" s="32" t="s">
        <v>230</v>
      </c>
      <c r="B100" s="32" t="s">
        <v>232</v>
      </c>
      <c r="C100" s="32" t="s">
        <v>281</v>
      </c>
      <c r="D100" s="59" t="n">
        <v>213</v>
      </c>
      <c r="E100" s="59" t="n">
        <v>283</v>
      </c>
      <c r="F100" s="68" t="n">
        <f aca="false">IF(E100="","",D100-E100)</f>
        <v>-70</v>
      </c>
      <c r="G100" s="59" t="n">
        <v>59</v>
      </c>
      <c r="H100" s="59" t="n">
        <v>48</v>
      </c>
      <c r="I100" s="68" t="n">
        <f aca="false">IF(H100="","",G100-H100)</f>
        <v>11</v>
      </c>
      <c r="J100" s="40" t="n">
        <f aca="false">IF(OR(D100="",D100+G100=0),"",D100/(D100+G100))</f>
        <v>0.783088235294118</v>
      </c>
      <c r="K100" s="40" t="n">
        <f aca="false">IF(E100="","",E100/(E100+H100))</f>
        <v>0.854984894259819</v>
      </c>
      <c r="L100" s="69" t="n">
        <f aca="false">IF(OR(K100="",J100=""),"",(J100-K100)*100)</f>
        <v>-7.18966589657011</v>
      </c>
      <c r="M100" s="36" t="n">
        <v>3.48156414853613</v>
      </c>
      <c r="N100" s="36" t="n">
        <v>1.05386651785182</v>
      </c>
      <c r="O100" s="36" t="n">
        <f aca="false">SQRT(M100^2+N100^2)</f>
        <v>3.63757110690929</v>
      </c>
      <c r="P100" s="40" t="n">
        <f aca="false">IF(J100="","",MAX(0,J100-1.96*O100/100))</f>
        <v>0.711791841598696</v>
      </c>
      <c r="Q100" s="40" t="n">
        <f aca="false">IF(J100="","",MIN(1,J100+1.96*O100/100))</f>
        <v>0.85438462898954</v>
      </c>
      <c r="R100" s="32" t="str">
        <f aca="false">IF(L100="","",IF(ABS(L100)&lt;=O100,"Yes","No"))</f>
        <v>No</v>
      </c>
      <c r="S100" s="32" t="str">
        <f aca="false">IF(L100="","",IF(ABS(L100)&lt;=1.96*O100,"Yes","No"))</f>
        <v>No</v>
      </c>
      <c r="T100" s="59" t="n">
        <f aca="false">IF(D100="","",ROUND(SQRT(((D100+G100)*O100/100)^2+(J100*(D100+G100)*0.13015)^2),0))</f>
        <v>29</v>
      </c>
      <c r="U100" s="32"/>
    </row>
    <row r="101" customFormat="false" ht="15" hidden="false" customHeight="false" outlineLevel="0" collapsed="false">
      <c r="A101" s="32" t="s">
        <v>230</v>
      </c>
      <c r="B101" s="32" t="s">
        <v>232</v>
      </c>
      <c r="C101" s="32" t="s">
        <v>282</v>
      </c>
      <c r="D101" s="59" t="n">
        <v>106</v>
      </c>
      <c r="E101" s="59" t="n">
        <v>167</v>
      </c>
      <c r="F101" s="68" t="n">
        <f aca="false">IF(E101="","",D101-E101)</f>
        <v>-61</v>
      </c>
      <c r="G101" s="59" t="n">
        <v>28</v>
      </c>
      <c r="H101" s="59" t="n">
        <v>35</v>
      </c>
      <c r="I101" s="68" t="n">
        <f aca="false">IF(H101="","",G101-H101)</f>
        <v>-7</v>
      </c>
      <c r="J101" s="40" t="n">
        <f aca="false">IF(OR(D101="",D101+G101=0),"",D101/(D101+G101))</f>
        <v>0.791044776119403</v>
      </c>
      <c r="K101" s="40" t="n">
        <f aca="false">IF(E101="","",E101/(E101+H101))</f>
        <v>0.826732673267327</v>
      </c>
      <c r="L101" s="69" t="n">
        <f aca="false">IF(OR(K101="",J101=""),"",(J101-K101)*100)</f>
        <v>-3.56878971479238</v>
      </c>
      <c r="M101" s="36" t="n">
        <v>3.48156414853613</v>
      </c>
      <c r="N101" s="36" t="n">
        <v>1.05386651785182</v>
      </c>
      <c r="O101" s="36" t="n">
        <f aca="false">SQRT(M101^2+N101^2)</f>
        <v>3.63757110690929</v>
      </c>
      <c r="P101" s="40" t="n">
        <f aca="false">IF(J101="","",MAX(0,J101-1.96*O101/100))</f>
        <v>0.719748382423981</v>
      </c>
      <c r="Q101" s="40" t="n">
        <f aca="false">IF(J101="","",MIN(1,J101+1.96*O101/100))</f>
        <v>0.862341169814825</v>
      </c>
      <c r="R101" s="32" t="str">
        <f aca="false">IF(L101="","",IF(ABS(L101)&lt;=O101,"Yes","No"))</f>
        <v>Yes</v>
      </c>
      <c r="S101" s="32" t="str">
        <f aca="false">IF(L101="","",IF(ABS(L101)&lt;=1.96*O101,"Yes","No"))</f>
        <v>Yes</v>
      </c>
      <c r="T101" s="59" t="n">
        <f aca="false">IF(D101="","",ROUND(SQRT(((D101+G101)*O101/100)^2+(J101*(D101+G101)*0.13015)^2),0))</f>
        <v>15</v>
      </c>
      <c r="U101" s="32"/>
    </row>
    <row r="102" customFormat="false" ht="15" hidden="false" customHeight="false" outlineLevel="0" collapsed="false">
      <c r="A102" s="32" t="s">
        <v>230</v>
      </c>
      <c r="B102" s="32" t="s">
        <v>232</v>
      </c>
      <c r="C102" s="32" t="s">
        <v>283</v>
      </c>
      <c r="D102" s="59" t="n">
        <v>191</v>
      </c>
      <c r="E102" s="59" t="n">
        <v>240</v>
      </c>
      <c r="F102" s="68" t="n">
        <f aca="false">IF(E102="","",D102-E102)</f>
        <v>-49</v>
      </c>
      <c r="G102" s="59" t="n">
        <v>77</v>
      </c>
      <c r="H102" s="59" t="n">
        <v>71</v>
      </c>
      <c r="I102" s="68" t="n">
        <f aca="false">IF(H102="","",G102-H102)</f>
        <v>6</v>
      </c>
      <c r="J102" s="40" t="n">
        <f aca="false">IF(OR(D102="",D102+G102=0),"",D102/(D102+G102))</f>
        <v>0.712686567164179</v>
      </c>
      <c r="K102" s="40" t="n">
        <f aca="false">IF(E102="","",E102/(E102+H102))</f>
        <v>0.771704180064309</v>
      </c>
      <c r="L102" s="69" t="n">
        <f aca="false">IF(OR(K102="",J102=""),"",(J102-K102)*100)</f>
        <v>-5.90176129001295</v>
      </c>
      <c r="M102" s="36" t="n">
        <v>3.48156414853613</v>
      </c>
      <c r="N102" s="36" t="n">
        <v>1.05386651785182</v>
      </c>
      <c r="O102" s="36" t="n">
        <f aca="false">SQRT(M102^2+N102^2)</f>
        <v>3.63757110690929</v>
      </c>
      <c r="P102" s="40" t="n">
        <f aca="false">IF(J102="","",MAX(0,J102-1.96*O102/100))</f>
        <v>0.641390173468757</v>
      </c>
      <c r="Q102" s="40" t="n">
        <f aca="false">IF(J102="","",MIN(1,J102+1.96*O102/100))</f>
        <v>0.783982960859601</v>
      </c>
      <c r="R102" s="32" t="str">
        <f aca="false">IF(L102="","",IF(ABS(L102)&lt;=O102,"Yes","No"))</f>
        <v>No</v>
      </c>
      <c r="S102" s="32" t="str">
        <f aca="false">IF(L102="","",IF(ABS(L102)&lt;=1.96*O102,"Yes","No"))</f>
        <v>Yes</v>
      </c>
      <c r="T102" s="59" t="n">
        <f aca="false">IF(D102="","",ROUND(SQRT(((D102+G102)*O102/100)^2+(J102*(D102+G102)*0.13015)^2),0))</f>
        <v>27</v>
      </c>
      <c r="U102" s="32"/>
    </row>
    <row r="103" customFormat="false" ht="15" hidden="false" customHeight="false" outlineLevel="0" collapsed="false">
      <c r="A103" s="32" t="s">
        <v>230</v>
      </c>
      <c r="B103" s="32" t="s">
        <v>232</v>
      </c>
      <c r="C103" s="32" t="s">
        <v>284</v>
      </c>
      <c r="D103" s="59" t="n">
        <v>348</v>
      </c>
      <c r="E103" s="59" t="n">
        <v>398</v>
      </c>
      <c r="F103" s="68" t="n">
        <f aca="false">IF(E103="","",D103-E103)</f>
        <v>-50</v>
      </c>
      <c r="G103" s="59" t="n">
        <v>77</v>
      </c>
      <c r="H103" s="59" t="n">
        <v>69</v>
      </c>
      <c r="I103" s="68" t="n">
        <f aca="false">IF(H103="","",G103-H103)</f>
        <v>8</v>
      </c>
      <c r="J103" s="40" t="n">
        <f aca="false">IF(OR(D103="",D103+G103=0),"",D103/(D103+G103))</f>
        <v>0.818823529411765</v>
      </c>
      <c r="K103" s="40" t="n">
        <f aca="false">IF(E103="","",E103/(E103+H103))</f>
        <v>0.852248394004283</v>
      </c>
      <c r="L103" s="69" t="n">
        <f aca="false">IF(OR(K103="",J103=""),"",(J103-K103)*100)</f>
        <v>-3.34248645925179</v>
      </c>
      <c r="M103" s="36" t="n">
        <v>3.48156414853613</v>
      </c>
      <c r="N103" s="36" t="n">
        <v>1.05386651785182</v>
      </c>
      <c r="O103" s="36" t="n">
        <f aca="false">SQRT(M103^2+N103^2)</f>
        <v>3.63757110690929</v>
      </c>
      <c r="P103" s="40" t="n">
        <f aca="false">IF(J103="","",MAX(0,J103-1.96*O103/100))</f>
        <v>0.747527135716343</v>
      </c>
      <c r="Q103" s="40" t="n">
        <f aca="false">IF(J103="","",MIN(1,J103+1.96*O103/100))</f>
        <v>0.890119923107187</v>
      </c>
      <c r="R103" s="32" t="str">
        <f aca="false">IF(L103="","",IF(ABS(L103)&lt;=O103,"Yes","No"))</f>
        <v>Yes</v>
      </c>
      <c r="S103" s="32" t="str">
        <f aca="false">IF(L103="","",IF(ABS(L103)&lt;=1.96*O103,"Yes","No"))</f>
        <v>Yes</v>
      </c>
      <c r="T103" s="59" t="n">
        <f aca="false">IF(D103="","",ROUND(SQRT(((D103+G103)*O103/100)^2+(J103*(D103+G103)*0.13015)^2),0))</f>
        <v>48</v>
      </c>
      <c r="U103" s="32"/>
    </row>
    <row r="104" customFormat="false" ht="15" hidden="false" customHeight="false" outlineLevel="0" collapsed="false">
      <c r="A104" s="32" t="s">
        <v>230</v>
      </c>
      <c r="B104" s="32" t="s">
        <v>232</v>
      </c>
      <c r="C104" s="32" t="s">
        <v>285</v>
      </c>
      <c r="D104" s="59" t="n">
        <v>117</v>
      </c>
      <c r="E104" s="59" t="n">
        <v>160</v>
      </c>
      <c r="F104" s="68" t="n">
        <f aca="false">IF(E104="","",D104-E104)</f>
        <v>-43</v>
      </c>
      <c r="G104" s="59" t="n">
        <v>34</v>
      </c>
      <c r="H104" s="59" t="n">
        <v>29</v>
      </c>
      <c r="I104" s="68" t="n">
        <f aca="false">IF(H104="","",G104-H104)</f>
        <v>5</v>
      </c>
      <c r="J104" s="40" t="n">
        <f aca="false">IF(OR(D104="",D104+G104=0),"",D104/(D104+G104))</f>
        <v>0.774834437086093</v>
      </c>
      <c r="K104" s="40" t="n">
        <f aca="false">IF(E104="","",E104/(E104+H104))</f>
        <v>0.846560846560847</v>
      </c>
      <c r="L104" s="69" t="n">
        <f aca="false">IF(OR(K104="",J104=""),"",(J104-K104)*100)</f>
        <v>-7.17264094747538</v>
      </c>
      <c r="M104" s="36" t="n">
        <v>3.48156414853613</v>
      </c>
      <c r="N104" s="36" t="n">
        <v>1.05386651785182</v>
      </c>
      <c r="O104" s="36" t="n">
        <f aca="false">SQRT(M104^2+N104^2)</f>
        <v>3.63757110690929</v>
      </c>
      <c r="P104" s="40" t="n">
        <f aca="false">IF(J104="","",MAX(0,J104-1.96*O104/100))</f>
        <v>0.703538043390671</v>
      </c>
      <c r="Q104" s="40" t="n">
        <f aca="false">IF(J104="","",MIN(1,J104+1.96*O104/100))</f>
        <v>0.846130830781515</v>
      </c>
      <c r="R104" s="32" t="str">
        <f aca="false">IF(L104="","",IF(ABS(L104)&lt;=O104,"Yes","No"))</f>
        <v>No</v>
      </c>
      <c r="S104" s="32" t="str">
        <f aca="false">IF(L104="","",IF(ABS(L104)&lt;=1.96*O104,"Yes","No"))</f>
        <v>No</v>
      </c>
      <c r="T104" s="59" t="n">
        <f aca="false">IF(D104="","",ROUND(SQRT(((D104+G104)*O104/100)^2+(J104*(D104+G104)*0.13015)^2),0))</f>
        <v>16</v>
      </c>
      <c r="U104" s="32"/>
    </row>
    <row r="105" customFormat="false" ht="15" hidden="false" customHeight="false" outlineLevel="0" collapsed="false">
      <c r="A105" s="32" t="s">
        <v>230</v>
      </c>
      <c r="B105" s="32" t="s">
        <v>232</v>
      </c>
      <c r="C105" s="32" t="s">
        <v>286</v>
      </c>
      <c r="D105" s="59" t="n">
        <v>163</v>
      </c>
      <c r="E105" s="59" t="n">
        <v>222</v>
      </c>
      <c r="F105" s="68" t="n">
        <f aca="false">IF(E105="","",D105-E105)</f>
        <v>-59</v>
      </c>
      <c r="G105" s="59" t="n">
        <v>44</v>
      </c>
      <c r="H105" s="59" t="n">
        <v>34</v>
      </c>
      <c r="I105" s="68" t="n">
        <f aca="false">IF(H105="","",G105-H105)</f>
        <v>10</v>
      </c>
      <c r="J105" s="40" t="n">
        <f aca="false">IF(OR(D105="",D105+G105=0),"",D105/(D105+G105))</f>
        <v>0.78743961352657</v>
      </c>
      <c r="K105" s="40" t="n">
        <f aca="false">IF(E105="","",E105/(E105+H105))</f>
        <v>0.8671875</v>
      </c>
      <c r="L105" s="69" t="n">
        <f aca="false">IF(OR(K105="",J105=""),"",(J105-K105)*100)</f>
        <v>-7.97478864734299</v>
      </c>
      <c r="M105" s="36" t="n">
        <v>3.48156414853613</v>
      </c>
      <c r="N105" s="36" t="n">
        <v>1.05386651785182</v>
      </c>
      <c r="O105" s="36" t="n">
        <f aca="false">SQRT(M105^2+N105^2)</f>
        <v>3.63757110690929</v>
      </c>
      <c r="P105" s="40" t="n">
        <f aca="false">IF(J105="","",MAX(0,J105-1.96*O105/100))</f>
        <v>0.716143219831148</v>
      </c>
      <c r="Q105" s="40" t="n">
        <f aca="false">IF(J105="","",MIN(1,J105+1.96*O105/100))</f>
        <v>0.858736007221992</v>
      </c>
      <c r="R105" s="32" t="str">
        <f aca="false">IF(L105="","",IF(ABS(L105)&lt;=O105,"Yes","No"))</f>
        <v>No</v>
      </c>
      <c r="S105" s="32" t="str">
        <f aca="false">IF(L105="","",IF(ABS(L105)&lt;=1.96*O105,"Yes","No"))</f>
        <v>No</v>
      </c>
      <c r="T105" s="59" t="n">
        <f aca="false">IF(D105="","",ROUND(SQRT(((D105+G105)*O105/100)^2+(J105*(D105+G105)*0.13015)^2),0))</f>
        <v>23</v>
      </c>
      <c r="U105" s="32"/>
    </row>
    <row r="106" customFormat="false" ht="15" hidden="false" customHeight="false" outlineLevel="0" collapsed="false">
      <c r="A106" s="32" t="s">
        <v>230</v>
      </c>
      <c r="B106" s="32" t="s">
        <v>232</v>
      </c>
      <c r="C106" s="32" t="s">
        <v>287</v>
      </c>
      <c r="D106" s="59" t="n">
        <v>235</v>
      </c>
      <c r="E106" s="59" t="n">
        <v>290</v>
      </c>
      <c r="F106" s="68" t="n">
        <f aca="false">IF(E106="","",D106-E106)</f>
        <v>-55</v>
      </c>
      <c r="G106" s="59" t="n">
        <v>64</v>
      </c>
      <c r="H106" s="59" t="n">
        <v>42</v>
      </c>
      <c r="I106" s="68" t="n">
        <f aca="false">IF(H106="","",G106-H106)</f>
        <v>22</v>
      </c>
      <c r="J106" s="40" t="n">
        <f aca="false">IF(OR(D106="",D106+G106=0),"",D106/(D106+G106))</f>
        <v>0.785953177257525</v>
      </c>
      <c r="K106" s="40" t="n">
        <f aca="false">IF(E106="","",E106/(E106+H106))</f>
        <v>0.873493975903614</v>
      </c>
      <c r="L106" s="69" t="n">
        <f aca="false">IF(OR(K106="",J106=""),"",(J106-K106)*100)</f>
        <v>-8.75407986460893</v>
      </c>
      <c r="M106" s="36" t="n">
        <v>3.48156414853613</v>
      </c>
      <c r="N106" s="36" t="n">
        <v>1.05386651785182</v>
      </c>
      <c r="O106" s="36" t="n">
        <f aca="false">SQRT(M106^2+N106^2)</f>
        <v>3.63757110690929</v>
      </c>
      <c r="P106" s="40" t="n">
        <f aca="false">IF(J106="","",MAX(0,J106-1.96*O106/100))</f>
        <v>0.714656783562103</v>
      </c>
      <c r="Q106" s="40" t="n">
        <f aca="false">IF(J106="","",MIN(1,J106+1.96*O106/100))</f>
        <v>0.857249570952947</v>
      </c>
      <c r="R106" s="32" t="str">
        <f aca="false">IF(L106="","",IF(ABS(L106)&lt;=O106,"Yes","No"))</f>
        <v>No</v>
      </c>
      <c r="S106" s="32" t="str">
        <f aca="false">IF(L106="","",IF(ABS(L106)&lt;=1.96*O106,"Yes","No"))</f>
        <v>No</v>
      </c>
      <c r="T106" s="59" t="n">
        <f aca="false">IF(D106="","",ROUND(SQRT(((D106+G106)*O106/100)^2+(J106*(D106+G106)*0.13015)^2),0))</f>
        <v>32</v>
      </c>
      <c r="U106" s="32"/>
    </row>
    <row r="107" customFormat="false" ht="15" hidden="false" customHeight="false" outlineLevel="0" collapsed="false">
      <c r="A107" s="32" t="s">
        <v>230</v>
      </c>
      <c r="B107" s="32" t="s">
        <v>232</v>
      </c>
      <c r="C107" s="32" t="s">
        <v>288</v>
      </c>
      <c r="D107" s="59" t="n">
        <v>378</v>
      </c>
      <c r="E107" s="59" t="n">
        <v>426</v>
      </c>
      <c r="F107" s="68" t="n">
        <f aca="false">IF(E107="","",D107-E107)</f>
        <v>-48</v>
      </c>
      <c r="G107" s="59" t="n">
        <v>124</v>
      </c>
      <c r="H107" s="59" t="n">
        <v>127</v>
      </c>
      <c r="I107" s="68" t="n">
        <f aca="false">IF(H107="","",G107-H107)</f>
        <v>-3</v>
      </c>
      <c r="J107" s="40" t="n">
        <f aca="false">IF(OR(D107="",D107+G107=0),"",D107/(D107+G107))</f>
        <v>0.752988047808765</v>
      </c>
      <c r="K107" s="40" t="n">
        <f aca="false">IF(E107="","",E107/(E107+H107))</f>
        <v>0.770343580470163</v>
      </c>
      <c r="L107" s="69" t="n">
        <f aca="false">IF(OR(K107="",J107=""),"",(J107-K107)*100)</f>
        <v>-1.73555326613978</v>
      </c>
      <c r="M107" s="36" t="n">
        <v>3.48156414853613</v>
      </c>
      <c r="N107" s="36" t="n">
        <v>1.05386651785182</v>
      </c>
      <c r="O107" s="36" t="n">
        <f aca="false">SQRT(M107^2+N107^2)</f>
        <v>3.63757110690929</v>
      </c>
      <c r="P107" s="40" t="n">
        <f aca="false">IF(J107="","",MAX(0,J107-1.96*O107/100))</f>
        <v>0.681691654113343</v>
      </c>
      <c r="Q107" s="40" t="n">
        <f aca="false">IF(J107="","",MIN(1,J107+1.96*O107/100))</f>
        <v>0.824284441504187</v>
      </c>
      <c r="R107" s="32" t="str">
        <f aca="false">IF(L107="","",IF(ABS(L107)&lt;=O107,"Yes","No"))</f>
        <v>Yes</v>
      </c>
      <c r="S107" s="32" t="str">
        <f aca="false">IF(L107="","",IF(ABS(L107)&lt;=1.96*O107,"Yes","No"))</f>
        <v>Yes</v>
      </c>
      <c r="T107" s="59" t="n">
        <f aca="false">IF(D107="","",ROUND(SQRT(((D107+G107)*O107/100)^2+(J107*(D107+G107)*0.13015)^2),0))</f>
        <v>52</v>
      </c>
      <c r="U107" s="32"/>
    </row>
    <row r="108" customFormat="false" ht="15" hidden="false" customHeight="false" outlineLevel="0" collapsed="false">
      <c r="A108" s="32" t="s">
        <v>230</v>
      </c>
      <c r="B108" s="32" t="s">
        <v>232</v>
      </c>
      <c r="C108" s="32" t="s">
        <v>289</v>
      </c>
      <c r="D108" s="59" t="n">
        <v>170</v>
      </c>
      <c r="E108" s="59" t="n">
        <v>214</v>
      </c>
      <c r="F108" s="68" t="n">
        <f aca="false">IF(E108="","",D108-E108)</f>
        <v>-44</v>
      </c>
      <c r="G108" s="59" t="n">
        <v>51</v>
      </c>
      <c r="H108" s="59" t="n">
        <v>51</v>
      </c>
      <c r="I108" s="68" t="n">
        <f aca="false">IF(H108="","",G108-H108)</f>
        <v>0</v>
      </c>
      <c r="J108" s="40" t="n">
        <f aca="false">IF(OR(D108="",D108+G108=0),"",D108/(D108+G108))</f>
        <v>0.769230769230769</v>
      </c>
      <c r="K108" s="40" t="n">
        <f aca="false">IF(E108="","",E108/(E108+H108))</f>
        <v>0.807547169811321</v>
      </c>
      <c r="L108" s="69" t="n">
        <f aca="false">IF(OR(K108="",J108=""),"",(J108-K108)*100)</f>
        <v>-3.83164005805515</v>
      </c>
      <c r="M108" s="36" t="n">
        <v>3.48156414853613</v>
      </c>
      <c r="N108" s="36" t="n">
        <v>1.05386651785182</v>
      </c>
      <c r="O108" s="36" t="n">
        <f aca="false">SQRT(M108^2+N108^2)</f>
        <v>3.63757110690929</v>
      </c>
      <c r="P108" s="40" t="n">
        <f aca="false">IF(J108="","",MAX(0,J108-1.96*O108/100))</f>
        <v>0.697934375535347</v>
      </c>
      <c r="Q108" s="40" t="n">
        <f aca="false">IF(J108="","",MIN(1,J108+1.96*O108/100))</f>
        <v>0.840527162926191</v>
      </c>
      <c r="R108" s="32" t="str">
        <f aca="false">IF(L108="","",IF(ABS(L108)&lt;=O108,"Yes","No"))</f>
        <v>No</v>
      </c>
      <c r="S108" s="32" t="str">
        <f aca="false">IF(L108="","",IF(ABS(L108)&lt;=1.96*O108,"Yes","No"))</f>
        <v>Yes</v>
      </c>
      <c r="T108" s="59" t="n">
        <f aca="false">IF(D108="","",ROUND(SQRT(((D108+G108)*O108/100)^2+(J108*(D108+G108)*0.13015)^2),0))</f>
        <v>24</v>
      </c>
      <c r="U108" s="32"/>
    </row>
    <row r="109" customFormat="false" ht="15" hidden="false" customHeight="false" outlineLevel="0" collapsed="false">
      <c r="A109" s="32" t="s">
        <v>230</v>
      </c>
      <c r="B109" s="32" t="s">
        <v>232</v>
      </c>
      <c r="C109" s="32" t="s">
        <v>290</v>
      </c>
      <c r="D109" s="59" t="n">
        <v>203</v>
      </c>
      <c r="E109" s="59" t="n">
        <v>296</v>
      </c>
      <c r="F109" s="68" t="n">
        <f aca="false">IF(E109="","",D109-E109)</f>
        <v>-93</v>
      </c>
      <c r="G109" s="59" t="n">
        <v>58</v>
      </c>
      <c r="H109" s="59" t="n">
        <v>45</v>
      </c>
      <c r="I109" s="68" t="n">
        <f aca="false">IF(H109="","",G109-H109)</f>
        <v>13</v>
      </c>
      <c r="J109" s="40" t="n">
        <f aca="false">IF(OR(D109="",D109+G109=0),"",D109/(D109+G109))</f>
        <v>0.777777777777778</v>
      </c>
      <c r="K109" s="40" t="n">
        <f aca="false">IF(E109="","",E109/(E109+H109))</f>
        <v>0.868035190615836</v>
      </c>
      <c r="L109" s="69" t="n">
        <f aca="false">IF(OR(K109="",J109=""),"",(J109-K109)*100)</f>
        <v>-9.0257412838058</v>
      </c>
      <c r="M109" s="36" t="n">
        <v>3.48156414853613</v>
      </c>
      <c r="N109" s="36" t="n">
        <v>1.05386651785182</v>
      </c>
      <c r="O109" s="36" t="n">
        <f aca="false">SQRT(M109^2+N109^2)</f>
        <v>3.63757110690929</v>
      </c>
      <c r="P109" s="40" t="n">
        <f aca="false">IF(J109="","",MAX(0,J109-1.96*O109/100))</f>
        <v>0.706481384082356</v>
      </c>
      <c r="Q109" s="40" t="n">
        <f aca="false">IF(J109="","",MIN(1,J109+1.96*O109/100))</f>
        <v>0.8490741714732</v>
      </c>
      <c r="R109" s="32" t="str">
        <f aca="false">IF(L109="","",IF(ABS(L109)&lt;=O109,"Yes","No"))</f>
        <v>No</v>
      </c>
      <c r="S109" s="32" t="str">
        <f aca="false">IF(L109="","",IF(ABS(L109)&lt;=1.96*O109,"Yes","No"))</f>
        <v>No</v>
      </c>
      <c r="T109" s="59" t="n">
        <f aca="false">IF(D109="","",ROUND(SQRT(((D109+G109)*O109/100)^2+(J109*(D109+G109)*0.13015)^2),0))</f>
        <v>28</v>
      </c>
      <c r="U109" s="32"/>
    </row>
    <row r="110" customFormat="false" ht="15" hidden="false" customHeight="false" outlineLevel="0" collapsed="false">
      <c r="A110" s="32" t="s">
        <v>230</v>
      </c>
      <c r="B110" s="32" t="s">
        <v>232</v>
      </c>
      <c r="C110" s="32" t="s">
        <v>291</v>
      </c>
      <c r="D110" s="59" t="n">
        <v>305</v>
      </c>
      <c r="E110" s="59" t="n">
        <v>329</v>
      </c>
      <c r="F110" s="68" t="n">
        <f aca="false">IF(E110="","",D110-E110)</f>
        <v>-24</v>
      </c>
      <c r="G110" s="59" t="n">
        <v>149</v>
      </c>
      <c r="H110" s="59" t="n">
        <v>184</v>
      </c>
      <c r="I110" s="68" t="n">
        <f aca="false">IF(H110="","",G110-H110)</f>
        <v>-35</v>
      </c>
      <c r="J110" s="40" t="n">
        <f aca="false">IF(OR(D110="",D110+G110=0),"",D110/(D110+G110))</f>
        <v>0.671806167400881</v>
      </c>
      <c r="K110" s="40" t="n">
        <f aca="false">IF(E110="","",E110/(E110+H110))</f>
        <v>0.641325536062378</v>
      </c>
      <c r="L110" s="69" t="n">
        <f aca="false">IF(OR(K110="",J110=""),"",(J110-K110)*100)</f>
        <v>3.04806313385029</v>
      </c>
      <c r="M110" s="36" t="n">
        <v>3.48156414853613</v>
      </c>
      <c r="N110" s="36" t="n">
        <v>1.05386651785182</v>
      </c>
      <c r="O110" s="36" t="n">
        <f aca="false">SQRT(M110^2+N110^2)</f>
        <v>3.63757110690929</v>
      </c>
      <c r="P110" s="40" t="n">
        <f aca="false">IF(J110="","",MAX(0,J110-1.96*O110/100))</f>
        <v>0.600509773705459</v>
      </c>
      <c r="Q110" s="40" t="n">
        <f aca="false">IF(J110="","",MIN(1,J110+1.96*O110/100))</f>
        <v>0.743102561096303</v>
      </c>
      <c r="R110" s="32" t="str">
        <f aca="false">IF(L110="","",IF(ABS(L110)&lt;=O110,"Yes","No"))</f>
        <v>Yes</v>
      </c>
      <c r="S110" s="32" t="str">
        <f aca="false">IF(L110="","",IF(ABS(L110)&lt;=1.96*O110,"Yes","No"))</f>
        <v>Yes</v>
      </c>
      <c r="T110" s="59" t="n">
        <f aca="false">IF(D110="","",ROUND(SQRT(((D110+G110)*O110/100)^2+(J110*(D110+G110)*0.13015)^2),0))</f>
        <v>43</v>
      </c>
      <c r="U110" s="32"/>
    </row>
    <row r="111" customFormat="false" ht="15" hidden="false" customHeight="false" outlineLevel="0" collapsed="false">
      <c r="A111" s="32" t="s">
        <v>230</v>
      </c>
      <c r="B111" s="32" t="s">
        <v>232</v>
      </c>
      <c r="C111" s="32" t="s">
        <v>292</v>
      </c>
      <c r="D111" s="59" t="n">
        <v>234</v>
      </c>
      <c r="E111" s="59" t="n">
        <v>305</v>
      </c>
      <c r="F111" s="68" t="n">
        <f aca="false">IF(E111="","",D111-E111)</f>
        <v>-71</v>
      </c>
      <c r="G111" s="59" t="n">
        <v>66</v>
      </c>
      <c r="H111" s="59" t="n">
        <v>50</v>
      </c>
      <c r="I111" s="68" t="n">
        <f aca="false">IF(H111="","",G111-H111)</f>
        <v>16</v>
      </c>
      <c r="J111" s="40" t="n">
        <f aca="false">IF(OR(D111="",D111+G111=0),"",D111/(D111+G111))</f>
        <v>0.78</v>
      </c>
      <c r="K111" s="40" t="n">
        <f aca="false">IF(E111="","",E111/(E111+H111))</f>
        <v>0.859154929577465</v>
      </c>
      <c r="L111" s="69" t="n">
        <f aca="false">IF(OR(K111="",J111=""),"",(J111-K111)*100)</f>
        <v>-7.91549295774647</v>
      </c>
      <c r="M111" s="36" t="n">
        <v>3.48156414853613</v>
      </c>
      <c r="N111" s="36" t="n">
        <v>1.05386651785182</v>
      </c>
      <c r="O111" s="36" t="n">
        <f aca="false">SQRT(M111^2+N111^2)</f>
        <v>3.63757110690929</v>
      </c>
      <c r="P111" s="40" t="n">
        <f aca="false">IF(J111="","",MAX(0,J111-1.96*O111/100))</f>
        <v>0.708703606304578</v>
      </c>
      <c r="Q111" s="40" t="n">
        <f aca="false">IF(J111="","",MIN(1,J111+1.96*O111/100))</f>
        <v>0.851296393695422</v>
      </c>
      <c r="R111" s="32" t="str">
        <f aca="false">IF(L111="","",IF(ABS(L111)&lt;=O111,"Yes","No"))</f>
        <v>No</v>
      </c>
      <c r="S111" s="32" t="str">
        <f aca="false">IF(L111="","",IF(ABS(L111)&lt;=1.96*O111,"Yes","No"))</f>
        <v>No</v>
      </c>
      <c r="T111" s="59" t="n">
        <f aca="false">IF(D111="","",ROUND(SQRT(((D111+G111)*O111/100)^2+(J111*(D111+G111)*0.13015)^2),0))</f>
        <v>32</v>
      </c>
      <c r="U111" s="32"/>
    </row>
    <row r="112" customFormat="false" ht="15" hidden="false" customHeight="false" outlineLevel="0" collapsed="false">
      <c r="A112" s="32" t="s">
        <v>230</v>
      </c>
      <c r="B112" s="32" t="s">
        <v>293</v>
      </c>
      <c r="C112" s="32" t="s">
        <v>294</v>
      </c>
      <c r="D112" s="59" t="n">
        <v>437</v>
      </c>
      <c r="E112" s="59" t="n">
        <v>425</v>
      </c>
      <c r="F112" s="68" t="n">
        <f aca="false">IF(E112="","",D112-E112)</f>
        <v>12</v>
      </c>
      <c r="G112" s="59" t="n">
        <v>156</v>
      </c>
      <c r="H112" s="59" t="n">
        <v>139</v>
      </c>
      <c r="I112" s="68" t="n">
        <f aca="false">IF(H112="","",G112-H112)</f>
        <v>17</v>
      </c>
      <c r="J112" s="40" t="n">
        <f aca="false">IF(OR(D112="",D112+G112=0),"",D112/(D112+G112))</f>
        <v>0.736930860033727</v>
      </c>
      <c r="K112" s="40" t="n">
        <f aca="false">IF(E112="","",E112/(E112+H112))</f>
        <v>0.75354609929078</v>
      </c>
      <c r="L112" s="69" t="n">
        <f aca="false">IF(OR(K112="",J112=""),"",(J112-K112)*100)</f>
        <v>-1.66152392570533</v>
      </c>
      <c r="M112" s="36" t="n">
        <v>2.45683467956046</v>
      </c>
      <c r="N112" s="36" t="n">
        <v>1.05386651785182</v>
      </c>
      <c r="O112" s="36" t="n">
        <f aca="false">SQRT(M112^2+N112^2)</f>
        <v>2.67332588364009</v>
      </c>
      <c r="P112" s="40" t="n">
        <f aca="false">IF(J112="","",MAX(0,J112-1.96*O112/100))</f>
        <v>0.684533672714381</v>
      </c>
      <c r="Q112" s="40" t="n">
        <f aca="false">IF(J112="","",MIN(1,J112+1.96*O112/100))</f>
        <v>0.789328047353073</v>
      </c>
      <c r="R112" s="32" t="str">
        <f aca="false">IF(L112="","",IF(ABS(L112)&lt;=O112,"Yes","No"))</f>
        <v>Yes</v>
      </c>
      <c r="S112" s="32" t="str">
        <f aca="false">IF(L112="","",IF(ABS(L112)&lt;=1.96*O112,"Yes","No"))</f>
        <v>Yes</v>
      </c>
      <c r="T112" s="59" t="n">
        <f aca="false">IF(D112="","",ROUND(SQRT(((D112+G112)*O112/100)^2+(J112*(D112+G112)*0.08382)^2),0))</f>
        <v>40</v>
      </c>
      <c r="U112" s="32"/>
    </row>
    <row r="113" customFormat="false" ht="15" hidden="false" customHeight="false" outlineLevel="0" collapsed="false">
      <c r="A113" s="32" t="s">
        <v>230</v>
      </c>
      <c r="B113" s="32" t="s">
        <v>293</v>
      </c>
      <c r="C113" s="32" t="s">
        <v>295</v>
      </c>
      <c r="D113" s="59" t="n">
        <v>310</v>
      </c>
      <c r="E113" s="59" t="n">
        <v>325</v>
      </c>
      <c r="F113" s="68" t="n">
        <f aca="false">IF(E113="","",D113-E113)</f>
        <v>-15</v>
      </c>
      <c r="G113" s="59" t="n">
        <v>128</v>
      </c>
      <c r="H113" s="59" t="n">
        <v>106</v>
      </c>
      <c r="I113" s="68" t="n">
        <f aca="false">IF(H113="","",G113-H113)</f>
        <v>22</v>
      </c>
      <c r="J113" s="40" t="n">
        <f aca="false">IF(OR(D113="",D113+G113=0),"",D113/(D113+G113))</f>
        <v>0.707762557077626</v>
      </c>
      <c r="K113" s="40" t="n">
        <f aca="false">IF(E113="","",E113/(E113+H113))</f>
        <v>0.754060324825986</v>
      </c>
      <c r="L113" s="69" t="n">
        <f aca="false">IF(OR(K113="",J113=""),"",(J113-K113)*100)</f>
        <v>-4.62977677483605</v>
      </c>
      <c r="M113" s="36" t="n">
        <v>3.48156414853613</v>
      </c>
      <c r="N113" s="36" t="n">
        <v>1.05386651785182</v>
      </c>
      <c r="O113" s="36" t="n">
        <f aca="false">SQRT(M113^2+N113^2)</f>
        <v>3.63757110690929</v>
      </c>
      <c r="P113" s="40" t="n">
        <f aca="false">IF(J113="","",MAX(0,J113-1.96*O113/100))</f>
        <v>0.636466163382204</v>
      </c>
      <c r="Q113" s="40" t="n">
        <f aca="false">IF(J113="","",MIN(1,J113+1.96*O113/100))</f>
        <v>0.779058950773048</v>
      </c>
      <c r="R113" s="32" t="str">
        <f aca="false">IF(L113="","",IF(ABS(L113)&lt;=O113,"Yes","No"))</f>
        <v>No</v>
      </c>
      <c r="S113" s="32" t="str">
        <f aca="false">IF(L113="","",IF(ABS(L113)&lt;=1.96*O113,"Yes","No"))</f>
        <v>Yes</v>
      </c>
      <c r="T113" s="59" t="n">
        <f aca="false">IF(D113="","",ROUND(SQRT(((D113+G113)*O113/100)^2+(J113*(D113+G113)*0.13015)^2),0))</f>
        <v>43</v>
      </c>
      <c r="U113" s="32"/>
    </row>
    <row r="114" customFormat="false" ht="15" hidden="false" customHeight="false" outlineLevel="0" collapsed="false">
      <c r="A114" s="32" t="s">
        <v>230</v>
      </c>
      <c r="B114" s="32" t="s">
        <v>293</v>
      </c>
      <c r="C114" s="32" t="s">
        <v>296</v>
      </c>
      <c r="D114" s="59" t="n">
        <v>320</v>
      </c>
      <c r="E114" s="59" t="n">
        <v>328</v>
      </c>
      <c r="F114" s="68" t="n">
        <f aca="false">IF(E114="","",D114-E114)</f>
        <v>-8</v>
      </c>
      <c r="G114" s="59" t="n">
        <v>131</v>
      </c>
      <c r="H114" s="59" t="n">
        <v>109</v>
      </c>
      <c r="I114" s="68" t="n">
        <f aca="false">IF(H114="","",G114-H114)</f>
        <v>22</v>
      </c>
      <c r="J114" s="40" t="n">
        <f aca="false">IF(OR(D114="",D114+G114=0),"",D114/(D114+G114))</f>
        <v>0.709534368070954</v>
      </c>
      <c r="K114" s="40" t="n">
        <f aca="false">IF(E114="","",E114/(E114+H114))</f>
        <v>0.750572082379863</v>
      </c>
      <c r="L114" s="69" t="n">
        <f aca="false">IF(OR(K114="",J114=""),"",(J114-K114)*100)</f>
        <v>-4.10377143089092</v>
      </c>
      <c r="M114" s="36" t="n">
        <v>3.48156414853613</v>
      </c>
      <c r="N114" s="36" t="n">
        <v>1.05386651785182</v>
      </c>
      <c r="O114" s="36" t="n">
        <f aca="false">SQRT(M114^2+N114^2)</f>
        <v>3.63757110690929</v>
      </c>
      <c r="P114" s="40" t="n">
        <f aca="false">IF(J114="","",MAX(0,J114-1.96*O114/100))</f>
        <v>0.638237974375532</v>
      </c>
      <c r="Q114" s="40" t="n">
        <f aca="false">IF(J114="","",MIN(1,J114+1.96*O114/100))</f>
        <v>0.780830761766375</v>
      </c>
      <c r="R114" s="32" t="str">
        <f aca="false">IF(L114="","",IF(ABS(L114)&lt;=O114,"Yes","No"))</f>
        <v>No</v>
      </c>
      <c r="S114" s="32" t="str">
        <f aca="false">IF(L114="","",IF(ABS(L114)&lt;=1.96*O114,"Yes","No"))</f>
        <v>Yes</v>
      </c>
      <c r="T114" s="59" t="n">
        <f aca="false">IF(D114="","",ROUND(SQRT(((D114+G114)*O114/100)^2+(J114*(D114+G114)*0.13015)^2),0))</f>
        <v>45</v>
      </c>
      <c r="U114" s="32"/>
    </row>
    <row r="115" customFormat="false" ht="15" hidden="false" customHeight="false" outlineLevel="0" collapsed="false">
      <c r="A115" s="32" t="s">
        <v>230</v>
      </c>
      <c r="B115" s="32" t="s">
        <v>293</v>
      </c>
      <c r="C115" s="32" t="s">
        <v>297</v>
      </c>
      <c r="D115" s="59" t="n">
        <v>376</v>
      </c>
      <c r="E115" s="59" t="n">
        <v>358</v>
      </c>
      <c r="F115" s="68" t="n">
        <f aca="false">IF(E115="","",D115-E115)</f>
        <v>18</v>
      </c>
      <c r="G115" s="59" t="n">
        <v>159</v>
      </c>
      <c r="H115" s="59" t="n">
        <v>130</v>
      </c>
      <c r="I115" s="68" t="n">
        <f aca="false">IF(H115="","",G115-H115)</f>
        <v>29</v>
      </c>
      <c r="J115" s="40" t="n">
        <f aca="false">IF(OR(D115="",D115+G115=0),"",D115/(D115+G115))</f>
        <v>0.702803738317757</v>
      </c>
      <c r="K115" s="40" t="n">
        <f aca="false">IF(E115="","",E115/(E115+H115))</f>
        <v>0.733606557377049</v>
      </c>
      <c r="L115" s="69" t="n">
        <f aca="false">IF(OR(K115="",J115=""),"",(J115-K115)*100)</f>
        <v>-3.08028190592922</v>
      </c>
      <c r="M115" s="36" t="n">
        <v>2.45683467956046</v>
      </c>
      <c r="N115" s="36" t="n">
        <v>1.05386651785182</v>
      </c>
      <c r="O115" s="36" t="n">
        <f aca="false">SQRT(M115^2+N115^2)</f>
        <v>2.67332588364009</v>
      </c>
      <c r="P115" s="40" t="n">
        <f aca="false">IF(J115="","",MAX(0,J115-1.96*O115/100))</f>
        <v>0.650406550998411</v>
      </c>
      <c r="Q115" s="40" t="n">
        <f aca="false">IF(J115="","",MIN(1,J115+1.96*O115/100))</f>
        <v>0.755200925637103</v>
      </c>
      <c r="R115" s="32" t="str">
        <f aca="false">IF(L115="","",IF(ABS(L115)&lt;=O115,"Yes","No"))</f>
        <v>No</v>
      </c>
      <c r="S115" s="32" t="str">
        <f aca="false">IF(L115="","",IF(ABS(L115)&lt;=1.96*O115,"Yes","No"))</f>
        <v>Yes</v>
      </c>
      <c r="T115" s="59" t="n">
        <f aca="false">IF(D115="","",ROUND(SQRT(((D115+G115)*O115/100)^2+(J115*(D115+G115)*0.08382)^2),0))</f>
        <v>35</v>
      </c>
      <c r="U115" s="32"/>
    </row>
    <row r="116" customFormat="false" ht="15" hidden="false" customHeight="false" outlineLevel="0" collapsed="false">
      <c r="A116" s="32" t="s">
        <v>230</v>
      </c>
      <c r="B116" s="32" t="s">
        <v>293</v>
      </c>
      <c r="C116" s="32" t="s">
        <v>298</v>
      </c>
      <c r="D116" s="59" t="n">
        <v>546</v>
      </c>
      <c r="E116" s="59" t="n">
        <v>548</v>
      </c>
      <c r="F116" s="68" t="n">
        <f aca="false">IF(E116="","",D116-E116)</f>
        <v>-2</v>
      </c>
      <c r="G116" s="59" t="n">
        <v>277</v>
      </c>
      <c r="H116" s="59" t="n">
        <v>248</v>
      </c>
      <c r="I116" s="68" t="n">
        <f aca="false">IF(H116="","",G116-H116)</f>
        <v>29</v>
      </c>
      <c r="J116" s="40" t="n">
        <f aca="false">IF(OR(D116="",D116+G116=0),"",D116/(D116+G116))</f>
        <v>0.663426488456865</v>
      </c>
      <c r="K116" s="40" t="n">
        <f aca="false">IF(E116="","",E116/(E116+H116))</f>
        <v>0.688442211055276</v>
      </c>
      <c r="L116" s="69" t="n">
        <f aca="false">IF(OR(K116="",J116=""),"",(J116-K116)*100)</f>
        <v>-2.50157225984112</v>
      </c>
      <c r="M116" s="36" t="n">
        <v>2.45683467956046</v>
      </c>
      <c r="N116" s="36" t="n">
        <v>1.05386651785182</v>
      </c>
      <c r="O116" s="36" t="n">
        <f aca="false">SQRT(M116^2+N116^2)</f>
        <v>2.67332588364009</v>
      </c>
      <c r="P116" s="40" t="n">
        <f aca="false">IF(J116="","",MAX(0,J116-1.96*O116/100))</f>
        <v>0.611029301137519</v>
      </c>
      <c r="Q116" s="40" t="n">
        <f aca="false">IF(J116="","",MIN(1,J116+1.96*O116/100))</f>
        <v>0.715823675776211</v>
      </c>
      <c r="R116" s="32" t="str">
        <f aca="false">IF(L116="","",IF(ABS(L116)&lt;=O116,"Yes","No"))</f>
        <v>Yes</v>
      </c>
      <c r="S116" s="32" t="str">
        <f aca="false">IF(L116="","",IF(ABS(L116)&lt;=1.96*O116,"Yes","No"))</f>
        <v>Yes</v>
      </c>
      <c r="T116" s="59" t="n">
        <f aca="false">IF(D116="","",ROUND(SQRT(((D116+G116)*O116/100)^2+(J116*(D116+G116)*0.08382)^2),0))</f>
        <v>51</v>
      </c>
      <c r="U116" s="32"/>
    </row>
    <row r="117" customFormat="false" ht="15" hidden="false" customHeight="false" outlineLevel="0" collapsed="false">
      <c r="A117" s="32" t="s">
        <v>230</v>
      </c>
      <c r="B117" s="32" t="s">
        <v>293</v>
      </c>
      <c r="C117" s="32" t="s">
        <v>299</v>
      </c>
      <c r="D117" s="59" t="n">
        <v>377</v>
      </c>
      <c r="E117" s="59" t="n">
        <v>370</v>
      </c>
      <c r="F117" s="68" t="n">
        <f aca="false">IF(E117="","",D117-E117)</f>
        <v>7</v>
      </c>
      <c r="G117" s="59" t="n">
        <v>210</v>
      </c>
      <c r="H117" s="59" t="n">
        <v>189</v>
      </c>
      <c r="I117" s="68" t="n">
        <f aca="false">IF(H117="","",G117-H117)</f>
        <v>21</v>
      </c>
      <c r="J117" s="40" t="n">
        <f aca="false">IF(OR(D117="",D117+G117=0),"",D117/(D117+G117))</f>
        <v>0.642248722316866</v>
      </c>
      <c r="K117" s="40" t="n">
        <f aca="false">IF(E117="","",E117/(E117+H117))</f>
        <v>0.661896243291592</v>
      </c>
      <c r="L117" s="69" t="n">
        <f aca="false">IF(OR(K117="",J117=""),"",(J117-K117)*100)</f>
        <v>-1.96475209747267</v>
      </c>
      <c r="M117" s="36" t="n">
        <v>2.45683467956046</v>
      </c>
      <c r="N117" s="36" t="n">
        <v>1.05386651785182</v>
      </c>
      <c r="O117" s="36" t="n">
        <f aca="false">SQRT(M117^2+N117^2)</f>
        <v>2.67332588364009</v>
      </c>
      <c r="P117" s="40" t="n">
        <f aca="false">IF(J117="","",MAX(0,J117-1.96*O117/100))</f>
        <v>0.58985153499752</v>
      </c>
      <c r="Q117" s="40" t="n">
        <f aca="false">IF(J117="","",MIN(1,J117+1.96*O117/100))</f>
        <v>0.694645909636211</v>
      </c>
      <c r="R117" s="32" t="str">
        <f aca="false">IF(L117="","",IF(ABS(L117)&lt;=O117,"Yes","No"))</f>
        <v>Yes</v>
      </c>
      <c r="S117" s="32" t="str">
        <f aca="false">IF(L117="","",IF(ABS(L117)&lt;=1.96*O117,"Yes","No"))</f>
        <v>Yes</v>
      </c>
      <c r="T117" s="59" t="n">
        <f aca="false">IF(D117="","",ROUND(SQRT(((D117+G117)*O117/100)^2+(J117*(D117+G117)*0.08382)^2),0))</f>
        <v>35</v>
      </c>
      <c r="U117" s="32"/>
    </row>
    <row r="118" customFormat="false" ht="15" hidden="false" customHeight="false" outlineLevel="0" collapsed="false">
      <c r="A118" s="32" t="s">
        <v>230</v>
      </c>
      <c r="B118" s="32" t="s">
        <v>293</v>
      </c>
      <c r="C118" s="32" t="s">
        <v>300</v>
      </c>
      <c r="D118" s="59" t="n">
        <v>435</v>
      </c>
      <c r="E118" s="59" t="n">
        <v>410</v>
      </c>
      <c r="F118" s="68" t="n">
        <f aca="false">IF(E118="","",D118-E118)</f>
        <v>25</v>
      </c>
      <c r="G118" s="59" t="n">
        <v>272</v>
      </c>
      <c r="H118" s="59" t="n">
        <v>276</v>
      </c>
      <c r="I118" s="68" t="n">
        <f aca="false">IF(H118="","",G118-H118)</f>
        <v>-4</v>
      </c>
      <c r="J118" s="40" t="n">
        <f aca="false">IF(OR(D118="",D118+G118=0),"",D118/(D118+G118))</f>
        <v>0.615275813295615</v>
      </c>
      <c r="K118" s="40" t="n">
        <f aca="false">IF(E118="","",E118/(E118+H118))</f>
        <v>0.597667638483965</v>
      </c>
      <c r="L118" s="69" t="n">
        <f aca="false">IF(OR(K118="",J118=""),"",(J118-K118)*100)</f>
        <v>1.76081748116503</v>
      </c>
      <c r="M118" s="36" t="n">
        <v>2.45683467956046</v>
      </c>
      <c r="N118" s="36" t="n">
        <v>1.05386651785182</v>
      </c>
      <c r="O118" s="36" t="n">
        <f aca="false">SQRT(M118^2+N118^2)</f>
        <v>2.67332588364009</v>
      </c>
      <c r="P118" s="40" t="n">
        <f aca="false">IF(J118="","",MAX(0,J118-1.96*O118/100))</f>
        <v>0.56287862597627</v>
      </c>
      <c r="Q118" s="40" t="n">
        <f aca="false">IF(J118="","",MIN(1,J118+1.96*O118/100))</f>
        <v>0.667673000614961</v>
      </c>
      <c r="R118" s="32" t="str">
        <f aca="false">IF(L118="","",IF(ABS(L118)&lt;=O118,"Yes","No"))</f>
        <v>Yes</v>
      </c>
      <c r="S118" s="32" t="str">
        <f aca="false">IF(L118="","",IF(ABS(L118)&lt;=1.96*O118,"Yes","No"))</f>
        <v>Yes</v>
      </c>
      <c r="T118" s="59" t="n">
        <f aca="false">IF(D118="","",ROUND(SQRT(((D118+G118)*O118/100)^2+(J118*(D118+G118)*0.08382)^2),0))</f>
        <v>41</v>
      </c>
      <c r="U118" s="32"/>
    </row>
    <row r="119" customFormat="false" ht="15" hidden="false" customHeight="false" outlineLevel="0" collapsed="false">
      <c r="A119" s="32" t="s">
        <v>230</v>
      </c>
      <c r="B119" s="32" t="s">
        <v>293</v>
      </c>
      <c r="C119" s="32" t="s">
        <v>301</v>
      </c>
      <c r="D119" s="59" t="n">
        <v>504</v>
      </c>
      <c r="E119" s="59" t="n">
        <v>503</v>
      </c>
      <c r="F119" s="68" t="n">
        <f aca="false">IF(E119="","",D119-E119)</f>
        <v>1</v>
      </c>
      <c r="G119" s="59" t="n">
        <v>369</v>
      </c>
      <c r="H119" s="59" t="n">
        <v>299</v>
      </c>
      <c r="I119" s="68" t="n">
        <f aca="false">IF(H119="","",G119-H119)</f>
        <v>70</v>
      </c>
      <c r="J119" s="40" t="n">
        <f aca="false">IF(OR(D119="",D119+G119=0),"",D119/(D119+G119))</f>
        <v>0.577319587628866</v>
      </c>
      <c r="K119" s="40" t="n">
        <f aca="false">IF(E119="","",E119/(E119+H119))</f>
        <v>0.627182044887781</v>
      </c>
      <c r="L119" s="69" t="n">
        <f aca="false">IF(OR(K119="",J119=""),"",(J119-K119)*100)</f>
        <v>-4.98624572589146</v>
      </c>
      <c r="M119" s="36" t="n">
        <v>2.25387356149359</v>
      </c>
      <c r="N119" s="36" t="n">
        <v>1.05386651785182</v>
      </c>
      <c r="O119" s="36" t="n">
        <f aca="false">SQRT(M119^2+N119^2)</f>
        <v>2.488087753406</v>
      </c>
      <c r="P119" s="40" t="n">
        <f aca="false">IF(J119="","",MAX(0,J119-1.96*O119/100))</f>
        <v>0.528553067662108</v>
      </c>
      <c r="Q119" s="40" t="n">
        <f aca="false">IF(J119="","",MIN(1,J119+1.96*O119/100))</f>
        <v>0.626086107595624</v>
      </c>
      <c r="R119" s="32" t="str">
        <f aca="false">IF(L119="","",IF(ABS(L119)&lt;=O119,"Yes","No"))</f>
        <v>No</v>
      </c>
      <c r="S119" s="32" t="str">
        <f aca="false">IF(L119="","",IF(ABS(L119)&lt;=1.96*O119,"Yes","No"))</f>
        <v>No</v>
      </c>
      <c r="T119" s="59" t="n">
        <f aca="false">IF(D119="","",ROUND(SQRT(((D119+G119)*O119/100)^2+(J119*(D119+G119)*0.07132)^2),0))</f>
        <v>42</v>
      </c>
      <c r="U119" s="32"/>
    </row>
    <row r="120" customFormat="false" ht="15" hidden="false" customHeight="false" outlineLevel="0" collapsed="false">
      <c r="A120" s="32" t="s">
        <v>230</v>
      </c>
      <c r="B120" s="32" t="s">
        <v>293</v>
      </c>
      <c r="C120" s="32" t="s">
        <v>302</v>
      </c>
      <c r="D120" s="59" t="n">
        <v>390</v>
      </c>
      <c r="E120" s="59" t="n">
        <v>417</v>
      </c>
      <c r="F120" s="68" t="n">
        <f aca="false">IF(E120="","",D120-E120)</f>
        <v>-27</v>
      </c>
      <c r="G120" s="59" t="n">
        <v>227</v>
      </c>
      <c r="H120" s="59" t="n">
        <v>193</v>
      </c>
      <c r="I120" s="68" t="n">
        <f aca="false">IF(H120="","",G120-H120)</f>
        <v>34</v>
      </c>
      <c r="J120" s="40" t="n">
        <f aca="false">IF(OR(D120="",D120+G120=0),"",D120/(D120+G120))</f>
        <v>0.632090761750405</v>
      </c>
      <c r="K120" s="40" t="n">
        <f aca="false">IF(E120="","",E120/(E120+H120))</f>
        <v>0.683606557377049</v>
      </c>
      <c r="L120" s="69" t="n">
        <f aca="false">IF(OR(K120="",J120=""),"",(J120-K120)*100)</f>
        <v>-5.1515795626644</v>
      </c>
      <c r="M120" s="36" t="n">
        <v>2.45683467956046</v>
      </c>
      <c r="N120" s="36" t="n">
        <v>1.05386651785182</v>
      </c>
      <c r="O120" s="36" t="n">
        <f aca="false">SQRT(M120^2+N120^2)</f>
        <v>2.67332588364009</v>
      </c>
      <c r="P120" s="40" t="n">
        <f aca="false">IF(J120="","",MAX(0,J120-1.96*O120/100))</f>
        <v>0.57969357443106</v>
      </c>
      <c r="Q120" s="40" t="n">
        <f aca="false">IF(J120="","",MIN(1,J120+1.96*O120/100))</f>
        <v>0.684487949069751</v>
      </c>
      <c r="R120" s="32" t="str">
        <f aca="false">IF(L120="","",IF(ABS(L120)&lt;=O120,"Yes","No"))</f>
        <v>No</v>
      </c>
      <c r="S120" s="32" t="str">
        <f aca="false">IF(L120="","",IF(ABS(L120)&lt;=1.96*O120,"Yes","No"))</f>
        <v>Yes</v>
      </c>
      <c r="T120" s="59" t="n">
        <f aca="false">IF(D120="","",ROUND(SQRT(((D120+G120)*O120/100)^2+(J120*(D120+G120)*0.08382)^2),0))</f>
        <v>37</v>
      </c>
      <c r="U120" s="32"/>
    </row>
    <row r="121" customFormat="false" ht="15" hidden="false" customHeight="false" outlineLevel="0" collapsed="false">
      <c r="A121" s="32" t="s">
        <v>230</v>
      </c>
      <c r="B121" s="32" t="s">
        <v>293</v>
      </c>
      <c r="C121" s="32" t="s">
        <v>303</v>
      </c>
      <c r="D121" s="59" t="n">
        <v>295</v>
      </c>
      <c r="E121" s="59" t="n">
        <v>293</v>
      </c>
      <c r="F121" s="68" t="n">
        <f aca="false">IF(E121="","",D121-E121)</f>
        <v>2</v>
      </c>
      <c r="G121" s="59" t="n">
        <v>255</v>
      </c>
      <c r="H121" s="59" t="n">
        <v>197</v>
      </c>
      <c r="I121" s="68" t="n">
        <f aca="false">IF(H121="","",G121-H121)</f>
        <v>58</v>
      </c>
      <c r="J121" s="40" t="n">
        <f aca="false">IF(OR(D121="",D121+G121=0),"",D121/(D121+G121))</f>
        <v>0.536363636363636</v>
      </c>
      <c r="K121" s="40" t="n">
        <f aca="false">IF(E121="","",E121/(E121+H121))</f>
        <v>0.597959183673469</v>
      </c>
      <c r="L121" s="69" t="n">
        <f aca="false">IF(OR(K121="",J121=""),"",(J121-K121)*100)</f>
        <v>-6.1595547309833</v>
      </c>
      <c r="M121" s="36" t="n">
        <v>2.45683467956046</v>
      </c>
      <c r="N121" s="36" t="n">
        <v>1.05386651785182</v>
      </c>
      <c r="O121" s="36" t="n">
        <f aca="false">SQRT(M121^2+N121^2)</f>
        <v>2.67332588364009</v>
      </c>
      <c r="P121" s="40" t="n">
        <f aca="false">IF(J121="","",MAX(0,J121-1.96*O121/100))</f>
        <v>0.483966449044291</v>
      </c>
      <c r="Q121" s="40" t="n">
        <f aca="false">IF(J121="","",MIN(1,J121+1.96*O121/100))</f>
        <v>0.588760823682982</v>
      </c>
      <c r="R121" s="32" t="str">
        <f aca="false">IF(L121="","",IF(ABS(L121)&lt;=O121,"Yes","No"))</f>
        <v>No</v>
      </c>
      <c r="S121" s="32" t="str">
        <f aca="false">IF(L121="","",IF(ABS(L121)&lt;=1.96*O121,"Yes","No"))</f>
        <v>No</v>
      </c>
      <c r="T121" s="59" t="n">
        <f aca="false">IF(D121="","",ROUND(SQRT(((D121+G121)*O121/100)^2+(J121*(D121+G121)*0.08382)^2),0))</f>
        <v>29</v>
      </c>
      <c r="U121" s="32"/>
    </row>
    <row r="122" customFormat="false" ht="15" hidden="false" customHeight="false" outlineLevel="0" collapsed="false">
      <c r="A122" s="32" t="s">
        <v>230</v>
      </c>
      <c r="B122" s="32" t="s">
        <v>293</v>
      </c>
      <c r="C122" s="32" t="s">
        <v>304</v>
      </c>
      <c r="D122" s="59" t="n">
        <v>368</v>
      </c>
      <c r="E122" s="59" t="n">
        <v>374</v>
      </c>
      <c r="F122" s="68" t="n">
        <f aca="false">IF(E122="","",D122-E122)</f>
        <v>-6</v>
      </c>
      <c r="G122" s="59" t="n">
        <v>206</v>
      </c>
      <c r="H122" s="59" t="n">
        <v>191</v>
      </c>
      <c r="I122" s="68" t="n">
        <f aca="false">IF(H122="","",G122-H122)</f>
        <v>15</v>
      </c>
      <c r="J122" s="40" t="n">
        <f aca="false">IF(OR(D122="",D122+G122=0),"",D122/(D122+G122))</f>
        <v>0.641114982578397</v>
      </c>
      <c r="K122" s="40" t="n">
        <f aca="false">IF(E122="","",E122/(E122+H122))</f>
        <v>0.661946902654867</v>
      </c>
      <c r="L122" s="69" t="n">
        <f aca="false">IF(OR(K122="",J122=""),"",(J122-K122)*100)</f>
        <v>-2.08319200764701</v>
      </c>
      <c r="M122" s="36" t="n">
        <v>2.45683467956046</v>
      </c>
      <c r="N122" s="36" t="n">
        <v>1.05386651785182</v>
      </c>
      <c r="O122" s="36" t="n">
        <f aca="false">SQRT(M122^2+N122^2)</f>
        <v>2.67332588364009</v>
      </c>
      <c r="P122" s="40" t="n">
        <f aca="false">IF(J122="","",MAX(0,J122-1.96*O122/100))</f>
        <v>0.588717795259051</v>
      </c>
      <c r="Q122" s="40" t="n">
        <f aca="false">IF(J122="","",MIN(1,J122+1.96*O122/100))</f>
        <v>0.693512169897743</v>
      </c>
      <c r="R122" s="32" t="str">
        <f aca="false">IF(L122="","",IF(ABS(L122)&lt;=O122,"Yes","No"))</f>
        <v>Yes</v>
      </c>
      <c r="S122" s="32" t="str">
        <f aca="false">IF(L122="","",IF(ABS(L122)&lt;=1.96*O122,"Yes","No"))</f>
        <v>Yes</v>
      </c>
      <c r="T122" s="59" t="n">
        <f aca="false">IF(D122="","",ROUND(SQRT(((D122+G122)*O122/100)^2+(J122*(D122+G122)*0.08382)^2),0))</f>
        <v>34</v>
      </c>
      <c r="U122" s="32"/>
    </row>
    <row r="123" customFormat="false" ht="15" hidden="false" customHeight="false" outlineLevel="0" collapsed="false">
      <c r="A123" s="32" t="s">
        <v>230</v>
      </c>
      <c r="B123" s="32" t="s">
        <v>293</v>
      </c>
      <c r="C123" s="32" t="s">
        <v>305</v>
      </c>
      <c r="D123" s="59" t="n">
        <v>378</v>
      </c>
      <c r="E123" s="59" t="n">
        <v>349</v>
      </c>
      <c r="F123" s="68" t="n">
        <f aca="false">IF(E123="","",D123-E123)</f>
        <v>29</v>
      </c>
      <c r="G123" s="59" t="n">
        <v>229</v>
      </c>
      <c r="H123" s="59" t="n">
        <v>223</v>
      </c>
      <c r="I123" s="68" t="n">
        <f aca="false">IF(H123="","",G123-H123)</f>
        <v>6</v>
      </c>
      <c r="J123" s="40" t="n">
        <f aca="false">IF(OR(D123="",D123+G123=0),"",D123/(D123+G123))</f>
        <v>0.622734761120264</v>
      </c>
      <c r="K123" s="40" t="n">
        <f aca="false">IF(E123="","",E123/(E123+H123))</f>
        <v>0.61013986013986</v>
      </c>
      <c r="L123" s="69" t="n">
        <f aca="false">IF(OR(K123="",J123=""),"",(J123-K123)*100)</f>
        <v>1.25949009804035</v>
      </c>
      <c r="M123" s="36" t="n">
        <v>2.45683467956046</v>
      </c>
      <c r="N123" s="36" t="n">
        <v>1.05386651785182</v>
      </c>
      <c r="O123" s="36" t="n">
        <f aca="false">SQRT(M123^2+N123^2)</f>
        <v>2.67332588364009</v>
      </c>
      <c r="P123" s="40" t="n">
        <f aca="false">IF(J123="","",MAX(0,J123-1.96*O123/100))</f>
        <v>0.570337573800918</v>
      </c>
      <c r="Q123" s="40" t="n">
        <f aca="false">IF(J123="","",MIN(1,J123+1.96*O123/100))</f>
        <v>0.675131948439609</v>
      </c>
      <c r="R123" s="32" t="str">
        <f aca="false">IF(L123="","",IF(ABS(L123)&lt;=O123,"Yes","No"))</f>
        <v>Yes</v>
      </c>
      <c r="S123" s="32" t="str">
        <f aca="false">IF(L123="","",IF(ABS(L123)&lt;=1.96*O123,"Yes","No"))</f>
        <v>Yes</v>
      </c>
      <c r="T123" s="59" t="n">
        <f aca="false">IF(D123="","",ROUND(SQRT(((D123+G123)*O123/100)^2+(J123*(D123+G123)*0.08382)^2),0))</f>
        <v>36</v>
      </c>
      <c r="U123" s="32"/>
    </row>
    <row r="124" customFormat="false" ht="15" hidden="false" customHeight="false" outlineLevel="0" collapsed="false">
      <c r="A124" s="32" t="s">
        <v>230</v>
      </c>
      <c r="B124" s="32" t="s">
        <v>306</v>
      </c>
      <c r="C124" s="32" t="s">
        <v>307</v>
      </c>
      <c r="D124" s="59" t="n">
        <v>411</v>
      </c>
      <c r="E124" s="59" t="n">
        <v>386</v>
      </c>
      <c r="F124" s="68" t="n">
        <f aca="false">IF(E124="","",D124-E124)</f>
        <v>25</v>
      </c>
      <c r="G124" s="59" t="n">
        <v>231</v>
      </c>
      <c r="H124" s="59" t="n">
        <v>215</v>
      </c>
      <c r="I124" s="68" t="n">
        <f aca="false">IF(H124="","",G124-H124)</f>
        <v>16</v>
      </c>
      <c r="J124" s="40" t="n">
        <f aca="false">IF(OR(D124="",D124+G124=0),"",D124/(D124+G124))</f>
        <v>0.640186915887851</v>
      </c>
      <c r="K124" s="40" t="n">
        <f aca="false">IF(E124="","",E124/(E124+H124))</f>
        <v>0.642262895174709</v>
      </c>
      <c r="L124" s="69" t="n">
        <f aca="false">IF(OR(K124="",J124=""),"",(J124-K124)*100)</f>
        <v>-0.207597928685832</v>
      </c>
      <c r="M124" s="36" t="n">
        <v>2.45683467956046</v>
      </c>
      <c r="N124" s="36" t="n">
        <v>1.05386651785182</v>
      </c>
      <c r="O124" s="36" t="n">
        <f aca="false">SQRT(M124^2+N124^2)</f>
        <v>2.67332588364009</v>
      </c>
      <c r="P124" s="40" t="n">
        <f aca="false">IF(J124="","",MAX(0,J124-1.96*O124/100))</f>
        <v>0.587789728568505</v>
      </c>
      <c r="Q124" s="40" t="n">
        <f aca="false">IF(J124="","",MIN(1,J124+1.96*O124/100))</f>
        <v>0.692584103207196</v>
      </c>
      <c r="R124" s="32" t="str">
        <f aca="false">IF(L124="","",IF(ABS(L124)&lt;=O124,"Yes","No"))</f>
        <v>Yes</v>
      </c>
      <c r="S124" s="32" t="str">
        <f aca="false">IF(L124="","",IF(ABS(L124)&lt;=1.96*O124,"Yes","No"))</f>
        <v>Yes</v>
      </c>
      <c r="T124" s="59" t="n">
        <f aca="false">IF(D124="","",ROUND(SQRT(((D124+G124)*O124/100)^2+(J124*(D124+G124)*0.08382)^2),0))</f>
        <v>38</v>
      </c>
      <c r="U124" s="32"/>
    </row>
    <row r="125" customFormat="false" ht="15" hidden="false" customHeight="false" outlineLevel="0" collapsed="false">
      <c r="A125" s="32" t="s">
        <v>230</v>
      </c>
      <c r="B125" s="32" t="s">
        <v>306</v>
      </c>
      <c r="C125" s="32" t="s">
        <v>308</v>
      </c>
      <c r="D125" s="59" t="n">
        <v>341</v>
      </c>
      <c r="E125" s="59" t="n">
        <v>330</v>
      </c>
      <c r="F125" s="68" t="n">
        <f aca="false">IF(E125="","",D125-E125)</f>
        <v>11</v>
      </c>
      <c r="G125" s="59" t="n">
        <v>291</v>
      </c>
      <c r="H125" s="59" t="n">
        <v>313</v>
      </c>
      <c r="I125" s="68" t="n">
        <f aca="false">IF(H125="","",G125-H125)</f>
        <v>-22</v>
      </c>
      <c r="J125" s="40" t="n">
        <f aca="false">IF(OR(D125="",D125+G125=0),"",D125/(D125+G125))</f>
        <v>0.539556962025316</v>
      </c>
      <c r="K125" s="40" t="n">
        <f aca="false">IF(E125="","",E125/(E125+H125))</f>
        <v>0.513219284603422</v>
      </c>
      <c r="L125" s="69" t="n">
        <f aca="false">IF(OR(K125="",J125=""),"",(J125-K125)*100)</f>
        <v>2.6337677421895</v>
      </c>
      <c r="M125" s="36" t="n">
        <v>2.45683467956046</v>
      </c>
      <c r="N125" s="36" t="n">
        <v>1.05386651785182</v>
      </c>
      <c r="O125" s="36" t="n">
        <f aca="false">SQRT(M125^2+N125^2)</f>
        <v>2.67332588364009</v>
      </c>
      <c r="P125" s="40" t="n">
        <f aca="false">IF(J125="","",MAX(0,J125-1.96*O125/100))</f>
        <v>0.487159774705971</v>
      </c>
      <c r="Q125" s="40" t="n">
        <f aca="false">IF(J125="","",MIN(1,J125+1.96*O125/100))</f>
        <v>0.591954149344662</v>
      </c>
      <c r="R125" s="32" t="str">
        <f aca="false">IF(L125="","",IF(ABS(L125)&lt;=O125,"Yes","No"))</f>
        <v>Yes</v>
      </c>
      <c r="S125" s="32" t="str">
        <f aca="false">IF(L125="","",IF(ABS(L125)&lt;=1.96*O125,"Yes","No"))</f>
        <v>Yes</v>
      </c>
      <c r="T125" s="59" t="n">
        <f aca="false">IF(D125="","",ROUND(SQRT(((D125+G125)*O125/100)^2+(J125*(D125+G125)*0.08382)^2),0))</f>
        <v>33</v>
      </c>
      <c r="U125" s="32"/>
    </row>
    <row r="126" customFormat="false" ht="15" hidden="false" customHeight="false" outlineLevel="0" collapsed="false">
      <c r="A126" s="32" t="s">
        <v>230</v>
      </c>
      <c r="B126" s="32" t="s">
        <v>306</v>
      </c>
      <c r="C126" s="32" t="s">
        <v>309</v>
      </c>
      <c r="D126" s="59" t="n">
        <v>404</v>
      </c>
      <c r="E126" s="59" t="n">
        <v>421</v>
      </c>
      <c r="F126" s="68" t="n">
        <f aca="false">IF(E126="","",D126-E126)</f>
        <v>-17</v>
      </c>
      <c r="G126" s="59" t="n">
        <v>345</v>
      </c>
      <c r="H126" s="59" t="n">
        <v>293</v>
      </c>
      <c r="I126" s="68" t="n">
        <f aca="false">IF(H126="","",G126-H126)</f>
        <v>52</v>
      </c>
      <c r="J126" s="40" t="n">
        <f aca="false">IF(OR(D126="",D126+G126=0),"",D126/(D126+G126))</f>
        <v>0.539385847797063</v>
      </c>
      <c r="K126" s="40" t="n">
        <f aca="false">IF(E126="","",E126/(E126+H126))</f>
        <v>0.589635854341737</v>
      </c>
      <c r="L126" s="69" t="n">
        <f aca="false">IF(OR(K126="",J126=""),"",(J126-K126)*100)</f>
        <v>-5.02500065446739</v>
      </c>
      <c r="M126" s="36" t="n">
        <v>2.45683467956046</v>
      </c>
      <c r="N126" s="36" t="n">
        <v>1.05386651785182</v>
      </c>
      <c r="O126" s="36" t="n">
        <f aca="false">SQRT(M126^2+N126^2)</f>
        <v>2.67332588364009</v>
      </c>
      <c r="P126" s="40" t="n">
        <f aca="false">IF(J126="","",MAX(0,J126-1.96*O126/100))</f>
        <v>0.486988660477717</v>
      </c>
      <c r="Q126" s="40" t="n">
        <f aca="false">IF(J126="","",MIN(1,J126+1.96*O126/100))</f>
        <v>0.591783035116409</v>
      </c>
      <c r="R126" s="32" t="str">
        <f aca="false">IF(L126="","",IF(ABS(L126)&lt;=O126,"Yes","No"))</f>
        <v>No</v>
      </c>
      <c r="S126" s="32" t="str">
        <f aca="false">IF(L126="","",IF(ABS(L126)&lt;=1.96*O126,"Yes","No"))</f>
        <v>Yes</v>
      </c>
      <c r="T126" s="59" t="n">
        <f aca="false">IF(D126="","",ROUND(SQRT(((D126+G126)*O126/100)^2+(J126*(D126+G126)*0.08382)^2),0))</f>
        <v>39</v>
      </c>
      <c r="U126" s="32"/>
    </row>
    <row r="127" customFormat="false" ht="15" hidden="false" customHeight="false" outlineLevel="0" collapsed="false">
      <c r="A127" s="32" t="s">
        <v>230</v>
      </c>
      <c r="B127" s="32" t="s">
        <v>310</v>
      </c>
      <c r="C127" s="32" t="s">
        <v>310</v>
      </c>
      <c r="D127" s="59" t="n">
        <v>527</v>
      </c>
      <c r="E127" s="59" t="n">
        <v>513</v>
      </c>
      <c r="F127" s="68" t="n">
        <f aca="false">IF(E127="","",D127-E127)</f>
        <v>14</v>
      </c>
      <c r="G127" s="59" t="n">
        <v>549</v>
      </c>
      <c r="H127" s="59" t="n">
        <v>446</v>
      </c>
      <c r="I127" s="68" t="n">
        <f aca="false">IF(H127="","",G127-H127)</f>
        <v>103</v>
      </c>
      <c r="J127" s="40" t="n">
        <f aca="false">IF(OR(D127="",D127+G127=0),"",D127/(D127+G127))</f>
        <v>0.489776951672862</v>
      </c>
      <c r="K127" s="40" t="n">
        <f aca="false">IF(E127="","",E127/(E127+H127))</f>
        <v>0.534932221063608</v>
      </c>
      <c r="L127" s="69" t="n">
        <f aca="false">IF(OR(K127="",J127=""),"",(J127-K127)*100)</f>
        <v>-4.51552693907455</v>
      </c>
      <c r="M127" s="36" t="n">
        <v>2.25387356149359</v>
      </c>
      <c r="N127" s="36" t="n">
        <v>1.05386651785182</v>
      </c>
      <c r="O127" s="36" t="n">
        <f aca="false">SQRT(M127^2+N127^2)</f>
        <v>2.488087753406</v>
      </c>
      <c r="P127" s="40" t="n">
        <f aca="false">IF(J127="","",MAX(0,J127-1.96*O127/100))</f>
        <v>0.441010431706105</v>
      </c>
      <c r="Q127" s="40" t="n">
        <f aca="false">IF(J127="","",MIN(1,J127+1.96*O127/100))</f>
        <v>0.53854347163962</v>
      </c>
      <c r="R127" s="32" t="str">
        <f aca="false">IF(L127="","",IF(ABS(L127)&lt;=O127,"Yes","No"))</f>
        <v>No</v>
      </c>
      <c r="S127" s="32" t="str">
        <f aca="false">IF(L127="","",IF(ABS(L127)&lt;=1.96*O127,"Yes","No"))</f>
        <v>Yes</v>
      </c>
      <c r="T127" s="59" t="n">
        <f aca="false">IF(D127="","",ROUND(SQRT(((D127+G127)*O127/100)^2+(J127*(D127+G127)*0.07132)^2),0))</f>
        <v>46</v>
      </c>
      <c r="U127" s="32"/>
    </row>
    <row r="128" customFormat="false" ht="15" hidden="false" customHeight="false" outlineLevel="0" collapsed="false">
      <c r="A128" s="32" t="s">
        <v>230</v>
      </c>
      <c r="B128" s="32" t="s">
        <v>311</v>
      </c>
      <c r="C128" s="32" t="s">
        <v>312</v>
      </c>
      <c r="D128" s="59" t="n">
        <v>320</v>
      </c>
      <c r="E128" s="59" t="n">
        <v>293</v>
      </c>
      <c r="F128" s="68" t="n">
        <f aca="false">IF(E128="","",D128-E128)</f>
        <v>27</v>
      </c>
      <c r="G128" s="59" t="n">
        <v>209</v>
      </c>
      <c r="H128" s="59" t="n">
        <v>223</v>
      </c>
      <c r="I128" s="68" t="n">
        <f aca="false">IF(H128="","",G128-H128)</f>
        <v>-14</v>
      </c>
      <c r="J128" s="40" t="n">
        <f aca="false">IF(OR(D128="",D128+G128=0),"",D128/(D128+G128))</f>
        <v>0.604914933837429</v>
      </c>
      <c r="K128" s="40" t="n">
        <f aca="false">IF(E128="","",E128/(E128+H128))</f>
        <v>0.567829457364341</v>
      </c>
      <c r="L128" s="69" t="n">
        <f aca="false">IF(OR(K128="",J128=""),"",(J128-K128)*100)</f>
        <v>3.7085476473088</v>
      </c>
      <c r="M128" s="36" t="n">
        <v>3.48156414853613</v>
      </c>
      <c r="N128" s="36" t="n">
        <v>1.05386651785182</v>
      </c>
      <c r="O128" s="36" t="n">
        <f aca="false">SQRT(M128^2+N128^2)</f>
        <v>3.63757110690929</v>
      </c>
      <c r="P128" s="40" t="n">
        <f aca="false">IF(J128="","",MAX(0,J128-1.96*O128/100))</f>
        <v>0.533618540142007</v>
      </c>
      <c r="Q128" s="40" t="n">
        <f aca="false">IF(J128="","",MIN(1,J128+1.96*O128/100))</f>
        <v>0.676211327532851</v>
      </c>
      <c r="R128" s="32" t="str">
        <f aca="false">IF(L128="","",IF(ABS(L128)&lt;=O128,"Yes","No"))</f>
        <v>No</v>
      </c>
      <c r="S128" s="32" t="str">
        <f aca="false">IF(L128="","",IF(ABS(L128)&lt;=1.96*O128,"Yes","No"))</f>
        <v>Yes</v>
      </c>
      <c r="T128" s="59" t="n">
        <f aca="false">IF(D128="","",ROUND(SQRT(((D128+G128)*O128/100)^2+(J128*(D128+G128)*0.13015)^2),0))</f>
        <v>46</v>
      </c>
      <c r="U128" s="32"/>
    </row>
    <row r="129" customFormat="false" ht="15" hidden="false" customHeight="false" outlineLevel="0" collapsed="false">
      <c r="A129" s="32" t="s">
        <v>230</v>
      </c>
      <c r="B129" s="32" t="s">
        <v>311</v>
      </c>
      <c r="C129" s="32" t="s">
        <v>313</v>
      </c>
      <c r="D129" s="59" t="n">
        <v>428</v>
      </c>
      <c r="E129" s="59" t="n">
        <v>367</v>
      </c>
      <c r="F129" s="68" t="n">
        <f aca="false">IF(E129="","",D129-E129)</f>
        <v>61</v>
      </c>
      <c r="G129" s="59" t="n">
        <v>253</v>
      </c>
      <c r="H129" s="59" t="n">
        <v>292</v>
      </c>
      <c r="I129" s="68" t="n">
        <f aca="false">IF(H129="","",G129-H129)</f>
        <v>-39</v>
      </c>
      <c r="J129" s="40" t="n">
        <f aca="false">IF(OR(D129="",D129+G129=0),"",D129/(D129+G129))</f>
        <v>0.62848751835536</v>
      </c>
      <c r="K129" s="40" t="n">
        <f aca="false">IF(E129="","",E129/(E129+H129))</f>
        <v>0.55690440060698</v>
      </c>
      <c r="L129" s="69" t="n">
        <f aca="false">IF(OR(K129="",J129=""),"",(J129-K129)*100)</f>
        <v>7.15831177483794</v>
      </c>
      <c r="M129" s="36" t="n">
        <v>2.45683467956046</v>
      </c>
      <c r="N129" s="36" t="n">
        <v>1.05386651785182</v>
      </c>
      <c r="O129" s="36" t="n">
        <f aca="false">SQRT(M129^2+N129^2)</f>
        <v>2.67332588364009</v>
      </c>
      <c r="P129" s="40" t="n">
        <f aca="false">IF(J129="","",MAX(0,J129-1.96*O129/100))</f>
        <v>0.576090331036014</v>
      </c>
      <c r="Q129" s="40" t="n">
        <f aca="false">IF(J129="","",MIN(1,J129+1.96*O129/100))</f>
        <v>0.680884705674706</v>
      </c>
      <c r="R129" s="32" t="str">
        <f aca="false">IF(L129="","",IF(ABS(L129)&lt;=O129,"Yes","No"))</f>
        <v>No</v>
      </c>
      <c r="S129" s="32" t="str">
        <f aca="false">IF(L129="","",IF(ABS(L129)&lt;=1.96*O129,"Yes","No"))</f>
        <v>No</v>
      </c>
      <c r="T129" s="59" t="n">
        <f aca="false">IF(D129="","",ROUND(SQRT(((D129+G129)*O129/100)^2+(J129*(D129+G129)*0.08382)^2),0))</f>
        <v>40</v>
      </c>
      <c r="U129" s="32"/>
    </row>
    <row r="130" customFormat="false" ht="15" hidden="false" customHeight="false" outlineLevel="0" collapsed="false">
      <c r="A130" s="32" t="s">
        <v>230</v>
      </c>
      <c r="B130" s="32" t="s">
        <v>314</v>
      </c>
      <c r="C130" s="32" t="s">
        <v>315</v>
      </c>
      <c r="D130" s="59" t="n">
        <v>428</v>
      </c>
      <c r="E130" s="59" t="n">
        <v>391</v>
      </c>
      <c r="F130" s="68" t="n">
        <f aca="false">IF(E130="","",D130-E130)</f>
        <v>37</v>
      </c>
      <c r="G130" s="59" t="n">
        <v>323</v>
      </c>
      <c r="H130" s="59" t="n">
        <v>291</v>
      </c>
      <c r="I130" s="68" t="n">
        <f aca="false">IF(H130="","",G130-H130)</f>
        <v>32</v>
      </c>
      <c r="J130" s="40" t="n">
        <f aca="false">IF(OR(D130="",D130+G130=0),"",D130/(D130+G130))</f>
        <v>0.569906790945406</v>
      </c>
      <c r="K130" s="40" t="n">
        <f aca="false">IF(E130="","",E130/(E130+H130))</f>
        <v>0.573313782991202</v>
      </c>
      <c r="L130" s="69" t="n">
        <f aca="false">IF(OR(K130="",J130=""),"",(J130-K130)*100)</f>
        <v>-0.340699204579631</v>
      </c>
      <c r="M130" s="36" t="n">
        <v>2.45683467956046</v>
      </c>
      <c r="N130" s="36" t="n">
        <v>1.05386651785182</v>
      </c>
      <c r="O130" s="36" t="n">
        <f aca="false">SQRT(M130^2+N130^2)</f>
        <v>2.67332588364009</v>
      </c>
      <c r="P130" s="40" t="n">
        <f aca="false">IF(J130="","",MAX(0,J130-1.96*O130/100))</f>
        <v>0.51750960362606</v>
      </c>
      <c r="Q130" s="40" t="n">
        <f aca="false">IF(J130="","",MIN(1,J130+1.96*O130/100))</f>
        <v>0.622303978264752</v>
      </c>
      <c r="R130" s="32" t="str">
        <f aca="false">IF(L130="","",IF(ABS(L130)&lt;=O130,"Yes","No"))</f>
        <v>Yes</v>
      </c>
      <c r="S130" s="32" t="str">
        <f aca="false">IF(L130="","",IF(ABS(L130)&lt;=1.96*O130,"Yes","No"))</f>
        <v>Yes</v>
      </c>
      <c r="T130" s="59" t="n">
        <f aca="false">IF(D130="","",ROUND(SQRT(((D130+G130)*O130/100)^2+(J130*(D130+G130)*0.08382)^2),0))</f>
        <v>41</v>
      </c>
      <c r="U130" s="32"/>
    </row>
    <row r="131" customFormat="false" ht="15" hidden="false" customHeight="false" outlineLevel="0" collapsed="false">
      <c r="A131" s="32" t="s">
        <v>230</v>
      </c>
      <c r="B131" s="32" t="s">
        <v>314</v>
      </c>
      <c r="C131" s="32" t="s">
        <v>316</v>
      </c>
      <c r="D131" s="59" t="n">
        <v>414</v>
      </c>
      <c r="E131" s="59" t="n">
        <v>390</v>
      </c>
      <c r="F131" s="68" t="n">
        <f aca="false">IF(E131="","",D131-E131)</f>
        <v>24</v>
      </c>
      <c r="G131" s="59" t="n">
        <v>324</v>
      </c>
      <c r="H131" s="59" t="n">
        <v>330</v>
      </c>
      <c r="I131" s="68" t="n">
        <f aca="false">IF(H131="","",G131-H131)</f>
        <v>-6</v>
      </c>
      <c r="J131" s="40" t="n">
        <f aca="false">IF(OR(D131="",D131+G131=0),"",D131/(D131+G131))</f>
        <v>0.560975609756098</v>
      </c>
      <c r="K131" s="40" t="n">
        <f aca="false">IF(E131="","",E131/(E131+H131))</f>
        <v>0.541666666666667</v>
      </c>
      <c r="L131" s="69" t="n">
        <f aca="false">IF(OR(K131="",J131=""),"",(J131-K131)*100)</f>
        <v>1.9308943089431</v>
      </c>
      <c r="M131" s="36" t="n">
        <v>2.45683467956046</v>
      </c>
      <c r="N131" s="36" t="n">
        <v>1.05386651785182</v>
      </c>
      <c r="O131" s="36" t="n">
        <f aca="false">SQRT(M131^2+N131^2)</f>
        <v>2.67332588364009</v>
      </c>
      <c r="P131" s="40" t="n">
        <f aca="false">IF(J131="","",MAX(0,J131-1.96*O131/100))</f>
        <v>0.508578422436752</v>
      </c>
      <c r="Q131" s="40" t="n">
        <f aca="false">IF(J131="","",MIN(1,J131+1.96*O131/100))</f>
        <v>0.613372797075443</v>
      </c>
      <c r="R131" s="32" t="str">
        <f aca="false">IF(L131="","",IF(ABS(L131)&lt;=O131,"Yes","No"))</f>
        <v>Yes</v>
      </c>
      <c r="S131" s="32" t="str">
        <f aca="false">IF(L131="","",IF(ABS(L131)&lt;=1.96*O131,"Yes","No"))</f>
        <v>Yes</v>
      </c>
      <c r="T131" s="59" t="n">
        <f aca="false">IF(D131="","",ROUND(SQRT(((D131+G131)*O131/100)^2+(J131*(D131+G131)*0.08382)^2),0))</f>
        <v>40</v>
      </c>
      <c r="U131" s="32"/>
    </row>
    <row r="132" customFormat="false" ht="15" hidden="false" customHeight="false" outlineLevel="0" collapsed="false">
      <c r="A132" s="32" t="s">
        <v>230</v>
      </c>
      <c r="B132" s="32" t="s">
        <v>314</v>
      </c>
      <c r="C132" s="32" t="s">
        <v>317</v>
      </c>
      <c r="D132" s="59" t="n">
        <v>486</v>
      </c>
      <c r="E132" s="59" t="n">
        <v>437</v>
      </c>
      <c r="F132" s="68" t="n">
        <f aca="false">IF(E132="","",D132-E132)</f>
        <v>49</v>
      </c>
      <c r="G132" s="59" t="n">
        <v>461</v>
      </c>
      <c r="H132" s="59" t="n">
        <v>431</v>
      </c>
      <c r="I132" s="68" t="n">
        <f aca="false">IF(H132="","",G132-H132)</f>
        <v>30</v>
      </c>
      <c r="J132" s="40" t="n">
        <f aca="false">IF(OR(D132="",D132+G132=0),"",D132/(D132+G132))</f>
        <v>0.513199577613516</v>
      </c>
      <c r="K132" s="40" t="n">
        <f aca="false">IF(E132="","",E132/(E132+H132))</f>
        <v>0.503456221198157</v>
      </c>
      <c r="L132" s="69" t="n">
        <f aca="false">IF(OR(K132="",J132=""),"",(J132-K132)*100)</f>
        <v>0.974335641535973</v>
      </c>
      <c r="M132" s="36" t="n">
        <v>2.25387356149359</v>
      </c>
      <c r="N132" s="36" t="n">
        <v>1.05386651785182</v>
      </c>
      <c r="O132" s="36" t="n">
        <f aca="false">SQRT(M132^2+N132^2)</f>
        <v>2.488087753406</v>
      </c>
      <c r="P132" s="40" t="n">
        <f aca="false">IF(J132="","",MAX(0,J132-1.96*O132/100))</f>
        <v>0.464433057646759</v>
      </c>
      <c r="Q132" s="40" t="n">
        <f aca="false">IF(J132="","",MIN(1,J132+1.96*O132/100))</f>
        <v>0.561966097580274</v>
      </c>
      <c r="R132" s="32" t="str">
        <f aca="false">IF(L132="","",IF(ABS(L132)&lt;=O132,"Yes","No"))</f>
        <v>Yes</v>
      </c>
      <c r="S132" s="32" t="str">
        <f aca="false">IF(L132="","",IF(ABS(L132)&lt;=1.96*O132,"Yes","No"))</f>
        <v>Yes</v>
      </c>
      <c r="T132" s="59" t="n">
        <f aca="false">IF(D132="","",ROUND(SQRT(((D132+G132)*O132/100)^2+(J132*(D132+G132)*0.07132)^2),0))</f>
        <v>42</v>
      </c>
      <c r="U132" s="32"/>
    </row>
    <row r="133" customFormat="false" ht="15" hidden="false" customHeight="false" outlineLevel="0" collapsed="false">
      <c r="A133" s="32" t="s">
        <v>230</v>
      </c>
      <c r="B133" s="32" t="s">
        <v>314</v>
      </c>
      <c r="C133" s="32" t="s">
        <v>318</v>
      </c>
      <c r="D133" s="59" t="n">
        <v>452</v>
      </c>
      <c r="E133" s="59" t="n">
        <v>431</v>
      </c>
      <c r="F133" s="68" t="n">
        <f aca="false">IF(E133="","",D133-E133)</f>
        <v>21</v>
      </c>
      <c r="G133" s="59" t="n">
        <v>354</v>
      </c>
      <c r="H133" s="59" t="n">
        <v>293</v>
      </c>
      <c r="I133" s="68" t="n">
        <f aca="false">IF(H133="","",G133-H133)</f>
        <v>61</v>
      </c>
      <c r="J133" s="40" t="n">
        <f aca="false">IF(OR(D133="",D133+G133=0),"",D133/(D133+G133))</f>
        <v>0.560794044665012</v>
      </c>
      <c r="K133" s="40" t="n">
        <f aca="false">IF(E133="","",E133/(E133+H133))</f>
        <v>0.595303867403315</v>
      </c>
      <c r="L133" s="69" t="n">
        <f aca="false">IF(OR(K133="",J133=""),"",(J133-K133)*100)</f>
        <v>-3.45098227383025</v>
      </c>
      <c r="M133" s="36" t="n">
        <v>2.45683467956046</v>
      </c>
      <c r="N133" s="36" t="n">
        <v>1.05386651785182</v>
      </c>
      <c r="O133" s="36" t="n">
        <f aca="false">SQRT(M133^2+N133^2)</f>
        <v>2.67332588364009</v>
      </c>
      <c r="P133" s="40" t="n">
        <f aca="false">IF(J133="","",MAX(0,J133-1.96*O133/100))</f>
        <v>0.508396857345667</v>
      </c>
      <c r="Q133" s="40" t="n">
        <f aca="false">IF(J133="","",MIN(1,J133+1.96*O133/100))</f>
        <v>0.613191231984358</v>
      </c>
      <c r="R133" s="32" t="str">
        <f aca="false">IF(L133="","",IF(ABS(L133)&lt;=O133,"Yes","No"))</f>
        <v>No</v>
      </c>
      <c r="S133" s="32" t="str">
        <f aca="false">IF(L133="","",IF(ABS(L133)&lt;=1.96*O133,"Yes","No"))</f>
        <v>Yes</v>
      </c>
      <c r="T133" s="59" t="n">
        <f aca="false">IF(D133="","",ROUND(SQRT(((D133+G133)*O133/100)^2+(J133*(D133+G133)*0.08382)^2),0))</f>
        <v>44</v>
      </c>
      <c r="U133" s="32"/>
    </row>
    <row r="134" customFormat="false" ht="15" hidden="false" customHeight="false" outlineLevel="0" collapsed="false">
      <c r="A134" s="32" t="s">
        <v>230</v>
      </c>
      <c r="B134" s="32" t="s">
        <v>314</v>
      </c>
      <c r="C134" s="32" t="s">
        <v>319</v>
      </c>
      <c r="D134" s="59" t="n">
        <v>248</v>
      </c>
      <c r="E134" s="59" t="n">
        <v>259</v>
      </c>
      <c r="F134" s="68" t="n">
        <f aca="false">IF(E134="","",D134-E134)</f>
        <v>-11</v>
      </c>
      <c r="G134" s="59" t="n">
        <v>286</v>
      </c>
      <c r="H134" s="59" t="n">
        <v>231</v>
      </c>
      <c r="I134" s="68" t="n">
        <f aca="false">IF(H134="","",G134-H134)</f>
        <v>55</v>
      </c>
      <c r="J134" s="40" t="n">
        <f aca="false">IF(OR(D134="",D134+G134=0),"",D134/(D134+G134))</f>
        <v>0.464419475655431</v>
      </c>
      <c r="K134" s="40" t="n">
        <f aca="false">IF(E134="","",E134/(E134+H134))</f>
        <v>0.528571428571429</v>
      </c>
      <c r="L134" s="69" t="n">
        <f aca="false">IF(OR(K134="",J134=""),"",(J134-K134)*100)</f>
        <v>-6.41519529159979</v>
      </c>
      <c r="M134" s="36" t="n">
        <v>2.45683467956046</v>
      </c>
      <c r="N134" s="36" t="n">
        <v>1.05386651785182</v>
      </c>
      <c r="O134" s="36" t="n">
        <f aca="false">SQRT(M134^2+N134^2)</f>
        <v>2.67332588364009</v>
      </c>
      <c r="P134" s="40" t="n">
        <f aca="false">IF(J134="","",MAX(0,J134-1.96*O134/100))</f>
        <v>0.412022288336085</v>
      </c>
      <c r="Q134" s="40" t="n">
        <f aca="false">IF(J134="","",MIN(1,J134+1.96*O134/100))</f>
        <v>0.516816662974777</v>
      </c>
      <c r="R134" s="32" t="str">
        <f aca="false">IF(L134="","",IF(ABS(L134)&lt;=O134,"Yes","No"))</f>
        <v>No</v>
      </c>
      <c r="S134" s="32" t="str">
        <f aca="false">IF(L134="","",IF(ABS(L134)&lt;=1.96*O134,"Yes","No"))</f>
        <v>No</v>
      </c>
      <c r="T134" s="59" t="n">
        <f aca="false">IF(D134="","",ROUND(SQRT(((D134+G134)*O134/100)^2+(J134*(D134+G134)*0.08382)^2),0))</f>
        <v>25</v>
      </c>
      <c r="U134" s="32"/>
    </row>
    <row r="135" customFormat="false" ht="15" hidden="false" customHeight="false" outlineLevel="0" collapsed="false">
      <c r="A135" s="32" t="s">
        <v>230</v>
      </c>
      <c r="B135" s="32" t="s">
        <v>314</v>
      </c>
      <c r="C135" s="32" t="s">
        <v>320</v>
      </c>
      <c r="D135" s="59" t="n">
        <v>494</v>
      </c>
      <c r="E135" s="59" t="n">
        <v>526</v>
      </c>
      <c r="F135" s="68" t="n">
        <f aca="false">IF(E135="","",D135-E135)</f>
        <v>-32</v>
      </c>
      <c r="G135" s="59" t="n">
        <v>473</v>
      </c>
      <c r="H135" s="59" t="n">
        <v>379</v>
      </c>
      <c r="I135" s="68" t="n">
        <f aca="false">IF(H135="","",G135-H135)</f>
        <v>94</v>
      </c>
      <c r="J135" s="40" t="n">
        <f aca="false">IF(OR(D135="",D135+G135=0),"",D135/(D135+G135))</f>
        <v>0.510858324715615</v>
      </c>
      <c r="K135" s="40" t="n">
        <f aca="false">IF(E135="","",E135/(E135+H135))</f>
        <v>0.58121546961326</v>
      </c>
      <c r="L135" s="69" t="n">
        <f aca="false">IF(OR(K135="",J135=""),"",(J135-K135)*100)</f>
        <v>-7.03571448976443</v>
      </c>
      <c r="M135" s="36" t="n">
        <v>2.25387356149359</v>
      </c>
      <c r="N135" s="36" t="n">
        <v>1.05386651785182</v>
      </c>
      <c r="O135" s="36" t="n">
        <f aca="false">SQRT(M135^2+N135^2)</f>
        <v>2.488087753406</v>
      </c>
      <c r="P135" s="40" t="n">
        <f aca="false">IF(J135="","",MAX(0,J135-1.96*O135/100))</f>
        <v>0.462091804748858</v>
      </c>
      <c r="Q135" s="40" t="n">
        <f aca="false">IF(J135="","",MIN(1,J135+1.96*O135/100))</f>
        <v>0.559624844682373</v>
      </c>
      <c r="R135" s="32" t="str">
        <f aca="false">IF(L135="","",IF(ABS(L135)&lt;=O135,"Yes","No"))</f>
        <v>No</v>
      </c>
      <c r="S135" s="32" t="str">
        <f aca="false">IF(L135="","",IF(ABS(L135)&lt;=1.96*O135,"Yes","No"))</f>
        <v>No</v>
      </c>
      <c r="T135" s="59" t="n">
        <f aca="false">IF(D135="","",ROUND(SQRT(((D135+G135)*O135/100)^2+(J135*(D135+G135)*0.07132)^2),0))</f>
        <v>43</v>
      </c>
      <c r="U135" s="32"/>
    </row>
    <row r="136" customFormat="false" ht="15" hidden="false" customHeight="false" outlineLevel="0" collapsed="false">
      <c r="A136" s="32" t="s">
        <v>230</v>
      </c>
      <c r="B136" s="32" t="s">
        <v>321</v>
      </c>
      <c r="C136" s="32" t="s">
        <v>322</v>
      </c>
      <c r="D136" s="59" t="n">
        <v>385</v>
      </c>
      <c r="E136" s="59" t="n">
        <v>416</v>
      </c>
      <c r="F136" s="68" t="n">
        <f aca="false">IF(E136="","",D136-E136)</f>
        <v>-31</v>
      </c>
      <c r="G136" s="59" t="n">
        <v>158</v>
      </c>
      <c r="H136" s="59" t="n">
        <v>151</v>
      </c>
      <c r="I136" s="68" t="n">
        <f aca="false">IF(H136="","",G136-H136)</f>
        <v>7</v>
      </c>
      <c r="J136" s="40" t="n">
        <f aca="false">IF(OR(D136="",D136+G136=0),"",D136/(D136+G136))</f>
        <v>0.70902394106814</v>
      </c>
      <c r="K136" s="40" t="n">
        <f aca="false">IF(E136="","",E136/(E136+H136))</f>
        <v>0.7336860670194</v>
      </c>
      <c r="L136" s="69" t="n">
        <f aca="false">IF(OR(K136="",J136=""),"",(J136-K136)*100)</f>
        <v>-2.46621259512604</v>
      </c>
      <c r="M136" s="36" t="n">
        <v>2.45683467956046</v>
      </c>
      <c r="N136" s="36" t="n">
        <v>1.05386651785182</v>
      </c>
      <c r="O136" s="36" t="n">
        <f aca="false">SQRT(M136^2+N136^2)</f>
        <v>2.67332588364009</v>
      </c>
      <c r="P136" s="40" t="n">
        <f aca="false">IF(J136="","",MAX(0,J136-1.96*O136/100))</f>
        <v>0.656626753748794</v>
      </c>
      <c r="Q136" s="40" t="n">
        <f aca="false">IF(J136="","",MIN(1,J136+1.96*O136/100))</f>
        <v>0.761421128387486</v>
      </c>
      <c r="R136" s="32" t="str">
        <f aca="false">IF(L136="","",IF(ABS(L136)&lt;=O136,"Yes","No"))</f>
        <v>Yes</v>
      </c>
      <c r="S136" s="32" t="str">
        <f aca="false">IF(L136="","",IF(ABS(L136)&lt;=1.96*O136,"Yes","No"))</f>
        <v>Yes</v>
      </c>
      <c r="T136" s="59" t="n">
        <f aca="false">IF(D136="","",ROUND(SQRT(((D136+G136)*O136/100)^2+(J136*(D136+G136)*0.08382)^2),0))</f>
        <v>35</v>
      </c>
      <c r="U136" s="32"/>
    </row>
    <row r="137" customFormat="false" ht="15" hidden="false" customHeight="false" outlineLevel="0" collapsed="false">
      <c r="A137" s="32" t="s">
        <v>230</v>
      </c>
      <c r="B137" s="32" t="s">
        <v>321</v>
      </c>
      <c r="C137" s="32" t="s">
        <v>323</v>
      </c>
      <c r="D137" s="59" t="n">
        <v>310</v>
      </c>
      <c r="E137" s="59" t="n">
        <v>334</v>
      </c>
      <c r="F137" s="68" t="n">
        <f aca="false">IF(E137="","",D137-E137)</f>
        <v>-24</v>
      </c>
      <c r="G137" s="59" t="n">
        <v>143</v>
      </c>
      <c r="H137" s="59" t="n">
        <v>165</v>
      </c>
      <c r="I137" s="68" t="n">
        <f aca="false">IF(H137="","",G137-H137)</f>
        <v>-22</v>
      </c>
      <c r="J137" s="40" t="n">
        <f aca="false">IF(OR(D137="",D137+G137=0),"",D137/(D137+G137))</f>
        <v>0.684326710816777</v>
      </c>
      <c r="K137" s="40" t="n">
        <f aca="false">IF(E137="","",E137/(E137+H137))</f>
        <v>0.669338677354709</v>
      </c>
      <c r="L137" s="69" t="n">
        <f aca="false">IF(OR(K137="",J137=""),"",(J137-K137)*100)</f>
        <v>1.49880334620677</v>
      </c>
      <c r="M137" s="36" t="n">
        <v>3.48156414853613</v>
      </c>
      <c r="N137" s="36" t="n">
        <v>1.05386651785182</v>
      </c>
      <c r="O137" s="36" t="n">
        <f aca="false">SQRT(M137^2+N137^2)</f>
        <v>3.63757110690929</v>
      </c>
      <c r="P137" s="40" t="n">
        <f aca="false">IF(J137="","",MAX(0,J137-1.96*O137/100))</f>
        <v>0.613030317121355</v>
      </c>
      <c r="Q137" s="40" t="n">
        <f aca="false">IF(J137="","",MIN(1,J137+1.96*O137/100))</f>
        <v>0.755623104512199</v>
      </c>
      <c r="R137" s="32" t="str">
        <f aca="false">IF(L137="","",IF(ABS(L137)&lt;=O137,"Yes","No"))</f>
        <v>Yes</v>
      </c>
      <c r="S137" s="32" t="str">
        <f aca="false">IF(L137="","",IF(ABS(L137)&lt;=1.96*O137,"Yes","No"))</f>
        <v>Yes</v>
      </c>
      <c r="T137" s="59" t="n">
        <f aca="false">IF(D137="","",ROUND(SQRT(((D137+G137)*O137/100)^2+(J137*(D137+G137)*0.13015)^2),0))</f>
        <v>44</v>
      </c>
      <c r="U137" s="32"/>
    </row>
    <row r="138" customFormat="false" ht="15" hidden="false" customHeight="false" outlineLevel="0" collapsed="false">
      <c r="A138" s="32" t="s">
        <v>230</v>
      </c>
      <c r="B138" s="32" t="s">
        <v>321</v>
      </c>
      <c r="C138" s="32" t="s">
        <v>324</v>
      </c>
      <c r="D138" s="59" t="n">
        <v>334</v>
      </c>
      <c r="E138" s="59" t="n">
        <v>327</v>
      </c>
      <c r="F138" s="68" t="n">
        <f aca="false">IF(E138="","",D138-E138)</f>
        <v>7</v>
      </c>
      <c r="G138" s="59" t="n">
        <v>147</v>
      </c>
      <c r="H138" s="59" t="n">
        <v>147</v>
      </c>
      <c r="I138" s="68" t="n">
        <f aca="false">IF(H138="","",G138-H138)</f>
        <v>0</v>
      </c>
      <c r="J138" s="40" t="n">
        <f aca="false">IF(OR(D138="",D138+G138=0),"",D138/(D138+G138))</f>
        <v>0.694386694386694</v>
      </c>
      <c r="K138" s="40" t="n">
        <f aca="false">IF(E138="","",E138/(E138+H138))</f>
        <v>0.689873417721519</v>
      </c>
      <c r="L138" s="69" t="n">
        <f aca="false">IF(OR(K138="",J138=""),"",(J138-K138)*100)</f>
        <v>0.451327666517543</v>
      </c>
      <c r="M138" s="36" t="n">
        <v>3.48156414853613</v>
      </c>
      <c r="N138" s="36" t="n">
        <v>1.05386651785182</v>
      </c>
      <c r="O138" s="36" t="n">
        <f aca="false">SQRT(M138^2+N138^2)</f>
        <v>3.63757110690929</v>
      </c>
      <c r="P138" s="40" t="n">
        <f aca="false">IF(J138="","",MAX(0,J138-1.96*O138/100))</f>
        <v>0.623090300691273</v>
      </c>
      <c r="Q138" s="40" t="n">
        <f aca="false">IF(J138="","",MIN(1,J138+1.96*O138/100))</f>
        <v>0.765683088082116</v>
      </c>
      <c r="R138" s="32" t="str">
        <f aca="false">IF(L138="","",IF(ABS(L138)&lt;=O138,"Yes","No"))</f>
        <v>Yes</v>
      </c>
      <c r="S138" s="32" t="str">
        <f aca="false">IF(L138="","",IF(ABS(L138)&lt;=1.96*O138,"Yes","No"))</f>
        <v>Yes</v>
      </c>
      <c r="T138" s="59" t="n">
        <f aca="false">IF(D138="","",ROUND(SQRT(((D138+G138)*O138/100)^2+(J138*(D138+G138)*0.13015)^2),0))</f>
        <v>47</v>
      </c>
      <c r="U138" s="32"/>
    </row>
    <row r="139" customFormat="false" ht="15" hidden="false" customHeight="false" outlineLevel="0" collapsed="false">
      <c r="A139" s="32" t="s">
        <v>230</v>
      </c>
      <c r="B139" s="32" t="s">
        <v>325</v>
      </c>
      <c r="C139" s="32" t="s">
        <v>325</v>
      </c>
      <c r="D139" s="59" t="n">
        <v>274</v>
      </c>
      <c r="E139" s="59" t="n">
        <v>294</v>
      </c>
      <c r="F139" s="68" t="n">
        <f aca="false">IF(E139="","",D139-E139)</f>
        <v>-20</v>
      </c>
      <c r="G139" s="59" t="n">
        <v>196</v>
      </c>
      <c r="H139" s="59" t="n">
        <v>198</v>
      </c>
      <c r="I139" s="68" t="n">
        <f aca="false">IF(H139="","",G139-H139)</f>
        <v>-2</v>
      </c>
      <c r="J139" s="40" t="n">
        <f aca="false">IF(OR(D139="",D139+G139=0),"",D139/(D139+G139))</f>
        <v>0.582978723404255</v>
      </c>
      <c r="K139" s="40" t="n">
        <f aca="false">IF(E139="","",E139/(E139+H139))</f>
        <v>0.597560975609756</v>
      </c>
      <c r="L139" s="69" t="n">
        <f aca="false">IF(OR(K139="",J139=""),"",(J139-K139)*100)</f>
        <v>-1.45822522055008</v>
      </c>
      <c r="M139" s="36" t="n">
        <v>3.48156414853613</v>
      </c>
      <c r="N139" s="36" t="n">
        <v>1.05386651785182</v>
      </c>
      <c r="O139" s="36" t="n">
        <f aca="false">SQRT(M139^2+N139^2)</f>
        <v>3.63757110690929</v>
      </c>
      <c r="P139" s="40" t="n">
        <f aca="false">IF(J139="","",MAX(0,J139-1.96*O139/100))</f>
        <v>0.511682329708833</v>
      </c>
      <c r="Q139" s="40" t="n">
        <f aca="false">IF(J139="","",MIN(1,J139+1.96*O139/100))</f>
        <v>0.654275117099677</v>
      </c>
      <c r="R139" s="32" t="str">
        <f aca="false">IF(L139="","",IF(ABS(L139)&lt;=O139,"Yes","No"))</f>
        <v>Yes</v>
      </c>
      <c r="S139" s="32" t="str">
        <f aca="false">IF(L139="","",IF(ABS(L139)&lt;=1.96*O139,"Yes","No"))</f>
        <v>Yes</v>
      </c>
      <c r="T139" s="59" t="n">
        <f aca="false">IF(D139="","",ROUND(SQRT(((D139+G139)*O139/100)^2+(J139*(D139+G139)*0.13015)^2),0))</f>
        <v>40</v>
      </c>
      <c r="U139" s="32"/>
    </row>
    <row r="140" customFormat="false" ht="15" hidden="false" customHeight="false" outlineLevel="0" collapsed="false">
      <c r="A140" s="32" t="s">
        <v>230</v>
      </c>
      <c r="B140" s="32" t="s">
        <v>326</v>
      </c>
      <c r="C140" s="32" t="s">
        <v>326</v>
      </c>
      <c r="D140" s="59" t="n">
        <v>475</v>
      </c>
      <c r="E140" s="59" t="n">
        <v>498</v>
      </c>
      <c r="F140" s="68" t="n">
        <f aca="false">IF(E140="","",D140-E140)</f>
        <v>-23</v>
      </c>
      <c r="G140" s="59" t="n">
        <v>1018</v>
      </c>
      <c r="H140" s="59" t="n">
        <v>876</v>
      </c>
      <c r="I140" s="68" t="n">
        <f aca="false">IF(H140="","",G140-H140)</f>
        <v>142</v>
      </c>
      <c r="J140" s="40" t="n">
        <f aca="false">IF(OR(D140="",D140+G140=0),"",D140/(D140+G140))</f>
        <v>0.318151373074347</v>
      </c>
      <c r="K140" s="40" t="n">
        <f aca="false">IF(E140="","",E140/(E140+H140))</f>
        <v>0.362445414847162</v>
      </c>
      <c r="L140" s="69" t="n">
        <f aca="false">IF(OR(K140="",J140=""),"",(J140-K140)*100)</f>
        <v>-4.42940417728147</v>
      </c>
      <c r="M140" s="36" t="n">
        <v>2.25387356149359</v>
      </c>
      <c r="N140" s="36" t="n">
        <v>1.05386651785182</v>
      </c>
      <c r="O140" s="36" t="n">
        <f aca="false">SQRT(M140^2+N140^2)</f>
        <v>2.488087753406</v>
      </c>
      <c r="P140" s="40" t="n">
        <f aca="false">IF(J140="","",MAX(0,J140-1.96*O140/100))</f>
        <v>0.269384853107589</v>
      </c>
      <c r="Q140" s="40" t="n">
        <f aca="false">IF(J140="","",MIN(1,J140+1.96*O140/100))</f>
        <v>0.366917893041105</v>
      </c>
      <c r="R140" s="32" t="str">
        <f aca="false">IF(L140="","",IF(ABS(L140)&lt;=O140,"Yes","No"))</f>
        <v>No</v>
      </c>
      <c r="S140" s="32" t="str">
        <f aca="false">IF(L140="","",IF(ABS(L140)&lt;=1.96*O140,"Yes","No"))</f>
        <v>Yes</v>
      </c>
      <c r="T140" s="59" t="n">
        <f aca="false">IF(D140="","",ROUND(SQRT(((D140+G140)*O140/100)^2+(J140*(D140+G140)*0.07132)^2),0))</f>
        <v>50</v>
      </c>
      <c r="U140" s="32"/>
    </row>
    <row r="141" customFormat="false" ht="15" hidden="false" customHeight="false" outlineLevel="0" collapsed="false">
      <c r="A141" s="32" t="s">
        <v>230</v>
      </c>
      <c r="B141" s="32" t="s">
        <v>327</v>
      </c>
      <c r="C141" s="32" t="s">
        <v>328</v>
      </c>
      <c r="D141" s="59" t="n">
        <v>645</v>
      </c>
      <c r="E141" s="59" t="n">
        <v>672</v>
      </c>
      <c r="F141" s="68" t="n">
        <f aca="false">IF(E141="","",D141-E141)</f>
        <v>-27</v>
      </c>
      <c r="G141" s="59" t="n">
        <v>784</v>
      </c>
      <c r="H141" s="59" t="n">
        <v>652</v>
      </c>
      <c r="I141" s="68" t="n">
        <f aca="false">IF(H141="","",G141-H141)</f>
        <v>132</v>
      </c>
      <c r="J141" s="40" t="n">
        <f aca="false">IF(OR(D141="",D141+G141=0),"",D141/(D141+G141))</f>
        <v>0.451364590622813</v>
      </c>
      <c r="K141" s="40" t="n">
        <f aca="false">IF(E141="","",E141/(E141+H141))</f>
        <v>0.507552870090634</v>
      </c>
      <c r="L141" s="69" t="n">
        <f aca="false">IF(OR(K141="",J141=""),"",(J141-K141)*100)</f>
        <v>-5.61882794678213</v>
      </c>
      <c r="M141" s="36" t="n">
        <v>2.25387356149359</v>
      </c>
      <c r="N141" s="36" t="n">
        <v>1.05386651785182</v>
      </c>
      <c r="O141" s="36" t="n">
        <f aca="false">SQRT(M141^2+N141^2)</f>
        <v>2.488087753406</v>
      </c>
      <c r="P141" s="40" t="n">
        <f aca="false">IF(J141="","",MAX(0,J141-1.96*O141/100))</f>
        <v>0.402598070656056</v>
      </c>
      <c r="Q141" s="40" t="n">
        <f aca="false">IF(J141="","",MIN(1,J141+1.96*O141/100))</f>
        <v>0.500131110589571</v>
      </c>
      <c r="R141" s="32" t="str">
        <f aca="false">IF(L141="","",IF(ABS(L141)&lt;=O141,"Yes","No"))</f>
        <v>No</v>
      </c>
      <c r="S141" s="32" t="str">
        <f aca="false">IF(L141="","",IF(ABS(L141)&lt;=1.96*O141,"Yes","No"))</f>
        <v>No</v>
      </c>
      <c r="T141" s="59" t="n">
        <f aca="false">IF(D141="","",ROUND(SQRT(((D141+G141)*O141/100)^2+(J141*(D141+G141)*0.07132)^2),0))</f>
        <v>58</v>
      </c>
      <c r="U141" s="32"/>
    </row>
    <row r="142" customFormat="false" ht="15" hidden="false" customHeight="false" outlineLevel="0" collapsed="false">
      <c r="A142" s="32" t="s">
        <v>230</v>
      </c>
      <c r="B142" s="32" t="s">
        <v>327</v>
      </c>
      <c r="C142" s="32" t="s">
        <v>329</v>
      </c>
      <c r="D142" s="59" t="n">
        <v>769</v>
      </c>
      <c r="E142" s="59" t="n">
        <v>791</v>
      </c>
      <c r="F142" s="68" t="n">
        <f aca="false">IF(E142="","",D142-E142)</f>
        <v>-22</v>
      </c>
      <c r="G142" s="59" t="n">
        <v>819</v>
      </c>
      <c r="H142" s="59" t="n">
        <v>781</v>
      </c>
      <c r="I142" s="68" t="n">
        <f aca="false">IF(H142="","",G142-H142)</f>
        <v>38</v>
      </c>
      <c r="J142" s="40" t="n">
        <f aca="false">IF(OR(D142="",D142+G142=0),"",D142/(D142+G142))</f>
        <v>0.484256926952141</v>
      </c>
      <c r="K142" s="40" t="n">
        <f aca="false">IF(E142="","",E142/(E142+H142))</f>
        <v>0.503180661577608</v>
      </c>
      <c r="L142" s="69" t="n">
        <f aca="false">IF(OR(K142="",J142=""),"",(J142-K142)*100)</f>
        <v>-1.8923734625467</v>
      </c>
      <c r="M142" s="36" t="n">
        <v>2.25387356149359</v>
      </c>
      <c r="N142" s="36" t="n">
        <v>1.05386651785182</v>
      </c>
      <c r="O142" s="36" t="n">
        <f aca="false">SQRT(M142^2+N142^2)</f>
        <v>2.488087753406</v>
      </c>
      <c r="P142" s="40" t="n">
        <f aca="false">IF(J142="","",MAX(0,J142-1.96*O142/100))</f>
        <v>0.435490406985384</v>
      </c>
      <c r="Q142" s="40" t="n">
        <f aca="false">IF(J142="","",MIN(1,J142+1.96*O142/100))</f>
        <v>0.533023446918899</v>
      </c>
      <c r="R142" s="32" t="str">
        <f aca="false">IF(L142="","",IF(ABS(L142)&lt;=O142,"Yes","No"))</f>
        <v>Yes</v>
      </c>
      <c r="S142" s="32" t="str">
        <f aca="false">IF(L142="","",IF(ABS(L142)&lt;=1.96*O142,"Yes","No"))</f>
        <v>Yes</v>
      </c>
      <c r="T142" s="59" t="n">
        <f aca="false">IF(D142="","",ROUND(SQRT(((D142+G142)*O142/100)^2+(J142*(D142+G142)*0.07132)^2),0))</f>
        <v>68</v>
      </c>
      <c r="U142" s="32"/>
    </row>
    <row r="143" customFormat="false" ht="15" hidden="false" customHeight="false" outlineLevel="0" collapsed="false">
      <c r="A143" s="32" t="s">
        <v>230</v>
      </c>
      <c r="B143" s="32" t="s">
        <v>327</v>
      </c>
      <c r="C143" s="32" t="s">
        <v>330</v>
      </c>
      <c r="D143" s="59" t="n">
        <v>1406</v>
      </c>
      <c r="E143" s="59" t="n">
        <v>1343</v>
      </c>
      <c r="F143" s="68" t="n">
        <f aca="false">IF(E143="","",D143-E143)</f>
        <v>63</v>
      </c>
      <c r="G143" s="59" t="n">
        <v>1401</v>
      </c>
      <c r="H143" s="59" t="n">
        <v>1305</v>
      </c>
      <c r="I143" s="68" t="n">
        <f aca="false">IF(H143="","",G143-H143)</f>
        <v>96</v>
      </c>
      <c r="J143" s="40" t="n">
        <f aca="false">IF(OR(D143="",D143+G143=0),"",D143/(D143+G143))</f>
        <v>0.500890630566441</v>
      </c>
      <c r="K143" s="40" t="n">
        <f aca="false">IF(E143="","",E143/(E143+H143))</f>
        <v>0.507175226586103</v>
      </c>
      <c r="L143" s="69" t="n">
        <f aca="false">IF(OR(K143="",J143=""),"",(J143-K143)*100)</f>
        <v>-0.628459601966169</v>
      </c>
      <c r="M143" s="36" t="n">
        <v>2.25387356149359</v>
      </c>
      <c r="N143" s="36" t="n">
        <v>1.05386651785182</v>
      </c>
      <c r="O143" s="36" t="n">
        <f aca="false">SQRT(M143^2+N143^2)</f>
        <v>2.488087753406</v>
      </c>
      <c r="P143" s="40" t="n">
        <f aca="false">IF(J143="","",MAX(0,J143-1.96*O143/100))</f>
        <v>0.452124110599683</v>
      </c>
      <c r="Q143" s="40" t="n">
        <f aca="false">IF(J143="","",MIN(1,J143+1.96*O143/100))</f>
        <v>0.549657150533199</v>
      </c>
      <c r="R143" s="32" t="str">
        <f aca="false">IF(L143="","",IF(ABS(L143)&lt;=O143,"Yes","No"))</f>
        <v>Yes</v>
      </c>
      <c r="S143" s="32" t="str">
        <f aca="false">IF(L143="","",IF(ABS(L143)&lt;=1.96*O143,"Yes","No"))</f>
        <v>Yes</v>
      </c>
      <c r="T143" s="59" t="n">
        <f aca="false">IF(D143="","",ROUND(SQRT(((D143+G143)*O143/100)^2+(J143*(D143+G143)*0.07132)^2),0))</f>
        <v>122</v>
      </c>
      <c r="U143" s="32"/>
    </row>
    <row r="144" customFormat="false" ht="15" hidden="false" customHeight="false" outlineLevel="0" collapsed="false">
      <c r="A144" s="32" t="s">
        <v>230</v>
      </c>
      <c r="B144" s="32" t="s">
        <v>327</v>
      </c>
      <c r="C144" s="32" t="s">
        <v>331</v>
      </c>
      <c r="D144" s="59" t="n">
        <v>695</v>
      </c>
      <c r="E144" s="59" t="n">
        <v>649</v>
      </c>
      <c r="F144" s="68" t="n">
        <f aca="false">IF(E144="","",D144-E144)</f>
        <v>46</v>
      </c>
      <c r="G144" s="59" t="n">
        <v>679</v>
      </c>
      <c r="H144" s="59" t="n">
        <v>636</v>
      </c>
      <c r="I144" s="68" t="n">
        <f aca="false">IF(H144="","",G144-H144)</f>
        <v>43</v>
      </c>
      <c r="J144" s="40" t="n">
        <f aca="false">IF(OR(D144="",D144+G144=0),"",D144/(D144+G144))</f>
        <v>0.505822416302766</v>
      </c>
      <c r="K144" s="40" t="n">
        <f aca="false">IF(E144="","",E144/(E144+H144))</f>
        <v>0.505058365758755</v>
      </c>
      <c r="L144" s="69" t="n">
        <f aca="false">IF(OR(K144="",J144=""),"",(J144-K144)*100)</f>
        <v>0.0764050544010853</v>
      </c>
      <c r="M144" s="36" t="n">
        <v>2.25387356149359</v>
      </c>
      <c r="N144" s="36" t="n">
        <v>1.05386651785182</v>
      </c>
      <c r="O144" s="36" t="n">
        <f aca="false">SQRT(M144^2+N144^2)</f>
        <v>2.488087753406</v>
      </c>
      <c r="P144" s="40" t="n">
        <f aca="false">IF(J144="","",MAX(0,J144-1.96*O144/100))</f>
        <v>0.457055896336008</v>
      </c>
      <c r="Q144" s="40" t="n">
        <f aca="false">IF(J144="","",MIN(1,J144+1.96*O144/100))</f>
        <v>0.554588936269523</v>
      </c>
      <c r="R144" s="32" t="str">
        <f aca="false">IF(L144="","",IF(ABS(L144)&lt;=O144,"Yes","No"))</f>
        <v>Yes</v>
      </c>
      <c r="S144" s="32" t="str">
        <f aca="false">IF(L144="","",IF(ABS(L144)&lt;=1.96*O144,"Yes","No"))</f>
        <v>Yes</v>
      </c>
      <c r="T144" s="59" t="n">
        <f aca="false">IF(D144="","",ROUND(SQRT(((D144+G144)*O144/100)^2+(J144*(D144+G144)*0.07132)^2),0))</f>
        <v>60</v>
      </c>
      <c r="U144" s="32"/>
    </row>
    <row r="145" customFormat="false" ht="15" hidden="false" customHeight="false" outlineLevel="0" collapsed="false">
      <c r="A145" s="32" t="s">
        <v>230</v>
      </c>
      <c r="B145" s="32" t="s">
        <v>327</v>
      </c>
      <c r="C145" s="32" t="s">
        <v>332</v>
      </c>
      <c r="D145" s="59" t="n">
        <v>662</v>
      </c>
      <c r="E145" s="59" t="n">
        <v>647</v>
      </c>
      <c r="F145" s="68" t="n">
        <f aca="false">IF(E145="","",D145-E145)</f>
        <v>15</v>
      </c>
      <c r="G145" s="59" t="n">
        <v>661</v>
      </c>
      <c r="H145" s="59" t="n">
        <v>623</v>
      </c>
      <c r="I145" s="68" t="n">
        <f aca="false">IF(H145="","",G145-H145)</f>
        <v>38</v>
      </c>
      <c r="J145" s="40" t="n">
        <f aca="false">IF(OR(D145="",D145+G145=0),"",D145/(D145+G145))</f>
        <v>0.500377928949358</v>
      </c>
      <c r="K145" s="40" t="n">
        <f aca="false">IF(E145="","",E145/(E145+H145))</f>
        <v>0.509448818897638</v>
      </c>
      <c r="L145" s="69" t="n">
        <f aca="false">IF(OR(K145="",J145=""),"",(J145-K145)*100)</f>
        <v>-0.907088994828031</v>
      </c>
      <c r="M145" s="36" t="n">
        <v>2.25387356149359</v>
      </c>
      <c r="N145" s="36" t="n">
        <v>1.05386651785182</v>
      </c>
      <c r="O145" s="36" t="n">
        <f aca="false">SQRT(M145^2+N145^2)</f>
        <v>2.488087753406</v>
      </c>
      <c r="P145" s="40" t="n">
        <f aca="false">IF(J145="","",MAX(0,J145-1.96*O145/100))</f>
        <v>0.4516114089826</v>
      </c>
      <c r="Q145" s="40" t="n">
        <f aca="false">IF(J145="","",MIN(1,J145+1.96*O145/100))</f>
        <v>0.549144448916115</v>
      </c>
      <c r="R145" s="32" t="str">
        <f aca="false">IF(L145="","",IF(ABS(L145)&lt;=O145,"Yes","No"))</f>
        <v>Yes</v>
      </c>
      <c r="S145" s="32" t="str">
        <f aca="false">IF(L145="","",IF(ABS(L145)&lt;=1.96*O145,"Yes","No"))</f>
        <v>Yes</v>
      </c>
      <c r="T145" s="59" t="n">
        <f aca="false">IF(D145="","",ROUND(SQRT(((D145+G145)*O145/100)^2+(J145*(D145+G145)*0.07132)^2),0))</f>
        <v>58</v>
      </c>
      <c r="U145" s="32"/>
    </row>
    <row r="146" customFormat="false" ht="15" hidden="false" customHeight="false" outlineLevel="0" collapsed="false">
      <c r="A146" s="32" t="s">
        <v>230</v>
      </c>
      <c r="B146" s="32" t="s">
        <v>327</v>
      </c>
      <c r="C146" s="32" t="s">
        <v>333</v>
      </c>
      <c r="D146" s="59" t="n">
        <v>429</v>
      </c>
      <c r="E146" s="59" t="n">
        <v>530</v>
      </c>
      <c r="F146" s="68" t="n">
        <f aca="false">IF(E146="","",D146-E146)</f>
        <v>-101</v>
      </c>
      <c r="G146" s="59" t="n">
        <v>711</v>
      </c>
      <c r="H146" s="59" t="n">
        <v>545</v>
      </c>
      <c r="I146" s="68" t="n">
        <f aca="false">IF(H146="","",G146-H146)</f>
        <v>166</v>
      </c>
      <c r="J146" s="40" t="n">
        <f aca="false">IF(OR(D146="",D146+G146=0),"",D146/(D146+G146))</f>
        <v>0.376315789473684</v>
      </c>
      <c r="K146" s="40" t="n">
        <f aca="false">IF(E146="","",E146/(E146+H146))</f>
        <v>0.493023255813954</v>
      </c>
      <c r="L146" s="69" t="n">
        <f aca="false">IF(OR(K146="",J146=""),"",(J146-K146)*100)</f>
        <v>-11.6707466340269</v>
      </c>
      <c r="M146" s="36" t="n">
        <v>2.25387356149359</v>
      </c>
      <c r="N146" s="36" t="n">
        <v>1.05386651785182</v>
      </c>
      <c r="O146" s="36" t="n">
        <f aca="false">SQRT(M146^2+N146^2)</f>
        <v>2.488087753406</v>
      </c>
      <c r="P146" s="40" t="n">
        <f aca="false">IF(J146="","",MAX(0,J146-1.96*O146/100))</f>
        <v>0.327549269506927</v>
      </c>
      <c r="Q146" s="40" t="n">
        <f aca="false">IF(J146="","",MIN(1,J146+1.96*O146/100))</f>
        <v>0.425082309440442</v>
      </c>
      <c r="R146" s="32" t="str">
        <f aca="false">IF(L146="","",IF(ABS(L146)&lt;=O146,"Yes","No"))</f>
        <v>No</v>
      </c>
      <c r="S146" s="32" t="str">
        <f aca="false">IF(L146="","",IF(ABS(L146)&lt;=1.96*O146,"Yes","No"))</f>
        <v>No</v>
      </c>
      <c r="T146" s="59" t="n">
        <f aca="false">IF(D146="","",ROUND(SQRT(((D146+G146)*O146/100)^2+(J146*(D146+G146)*0.07132)^2),0))</f>
        <v>42</v>
      </c>
      <c r="U146" s="32"/>
    </row>
    <row r="147" customFormat="false" ht="15" hidden="false" customHeight="false" outlineLevel="0" collapsed="false">
      <c r="A147" s="32" t="s">
        <v>230</v>
      </c>
      <c r="B147" s="32" t="s">
        <v>327</v>
      </c>
      <c r="C147" s="32" t="s">
        <v>334</v>
      </c>
      <c r="D147" s="59" t="n">
        <v>1014</v>
      </c>
      <c r="E147" s="59" t="n">
        <v>1006</v>
      </c>
      <c r="F147" s="68" t="n">
        <f aca="false">IF(E147="","",D147-E147)</f>
        <v>8</v>
      </c>
      <c r="G147" s="59" t="n">
        <v>914</v>
      </c>
      <c r="H147" s="59" t="n">
        <v>777</v>
      </c>
      <c r="I147" s="68" t="n">
        <f aca="false">IF(H147="","",G147-H147)</f>
        <v>137</v>
      </c>
      <c r="J147" s="40" t="n">
        <f aca="false">IF(OR(D147="",D147+G147=0),"",D147/(D147+G147))</f>
        <v>0.525933609958506</v>
      </c>
      <c r="K147" s="40" t="n">
        <f aca="false">IF(E147="","",E147/(E147+H147))</f>
        <v>0.564217610768368</v>
      </c>
      <c r="L147" s="69" t="n">
        <f aca="false">IF(OR(K147="",J147=""),"",(J147-K147)*100)</f>
        <v>-3.82840008098617</v>
      </c>
      <c r="M147" s="36" t="n">
        <v>2.25387356149359</v>
      </c>
      <c r="N147" s="36" t="n">
        <v>1.05386651785182</v>
      </c>
      <c r="O147" s="36" t="n">
        <f aca="false">SQRT(M147^2+N147^2)</f>
        <v>2.488087753406</v>
      </c>
      <c r="P147" s="40" t="n">
        <f aca="false">IF(J147="","",MAX(0,J147-1.96*O147/100))</f>
        <v>0.477167089991749</v>
      </c>
      <c r="Q147" s="40" t="n">
        <f aca="false">IF(J147="","",MIN(1,J147+1.96*O147/100))</f>
        <v>0.574700129925264</v>
      </c>
      <c r="R147" s="32" t="str">
        <f aca="false">IF(L147="","",IF(ABS(L147)&lt;=O147,"Yes","No"))</f>
        <v>No</v>
      </c>
      <c r="S147" s="32" t="str">
        <f aca="false">IF(L147="","",IF(ABS(L147)&lt;=1.96*O147,"Yes","No"))</f>
        <v>Yes</v>
      </c>
      <c r="T147" s="59" t="n">
        <f aca="false">IF(D147="","",ROUND(SQRT(((D147+G147)*O147/100)^2+(J147*(D147+G147)*0.07132)^2),0))</f>
        <v>87</v>
      </c>
      <c r="U147" s="32"/>
    </row>
    <row r="148" customFormat="false" ht="15" hidden="false" customHeight="false" outlineLevel="0" collapsed="false">
      <c r="A148" s="32" t="s">
        <v>230</v>
      </c>
      <c r="B148" s="32" t="s">
        <v>327</v>
      </c>
      <c r="C148" s="32" t="s">
        <v>335</v>
      </c>
      <c r="D148" s="59" t="n">
        <v>568</v>
      </c>
      <c r="E148" s="59" t="n">
        <v>626</v>
      </c>
      <c r="F148" s="68" t="n">
        <f aca="false">IF(E148="","",D148-E148)</f>
        <v>-58</v>
      </c>
      <c r="G148" s="59" t="n">
        <v>667</v>
      </c>
      <c r="H148" s="59" t="n">
        <v>553</v>
      </c>
      <c r="I148" s="68" t="n">
        <f aca="false">IF(H148="","",G148-H148)</f>
        <v>114</v>
      </c>
      <c r="J148" s="40" t="n">
        <f aca="false">IF(OR(D148="",D148+G148=0),"",D148/(D148+G148))</f>
        <v>0.459919028340081</v>
      </c>
      <c r="K148" s="40" t="n">
        <f aca="false">IF(E148="","",E148/(E148+H148))</f>
        <v>0.530958439355386</v>
      </c>
      <c r="L148" s="69" t="n">
        <f aca="false">IF(OR(K148="",J148=""),"",(J148-K148)*100)</f>
        <v>-7.10394110153049</v>
      </c>
      <c r="M148" s="36" t="n">
        <v>2.25387356149359</v>
      </c>
      <c r="N148" s="36" t="n">
        <v>1.05386651785182</v>
      </c>
      <c r="O148" s="36" t="n">
        <f aca="false">SQRT(M148^2+N148^2)</f>
        <v>2.488087753406</v>
      </c>
      <c r="P148" s="40" t="n">
        <f aca="false">IF(J148="","",MAX(0,J148-1.96*O148/100))</f>
        <v>0.411152508373323</v>
      </c>
      <c r="Q148" s="40" t="n">
        <f aca="false">IF(J148="","",MIN(1,J148+1.96*O148/100))</f>
        <v>0.508685548306839</v>
      </c>
      <c r="R148" s="32" t="str">
        <f aca="false">IF(L148="","",IF(ABS(L148)&lt;=O148,"Yes","No"))</f>
        <v>No</v>
      </c>
      <c r="S148" s="32" t="str">
        <f aca="false">IF(L148="","",IF(ABS(L148)&lt;=1.96*O148,"Yes","No"))</f>
        <v>No</v>
      </c>
      <c r="T148" s="59" t="n">
        <f aca="false">IF(D148="","",ROUND(SQRT(((D148+G148)*O148/100)^2+(J148*(D148+G148)*0.07132)^2),0))</f>
        <v>51</v>
      </c>
      <c r="U148" s="32"/>
    </row>
    <row r="149" customFormat="false" ht="15" hidden="false" customHeight="false" outlineLevel="0" collapsed="false">
      <c r="A149" s="32" t="s">
        <v>230</v>
      </c>
      <c r="B149" s="32" t="s">
        <v>327</v>
      </c>
      <c r="C149" s="32" t="s">
        <v>336</v>
      </c>
      <c r="D149" s="59" t="n">
        <v>432</v>
      </c>
      <c r="E149" s="59" t="n">
        <v>542</v>
      </c>
      <c r="F149" s="68" t="n">
        <f aca="false">IF(E149="","",D149-E149)</f>
        <v>-110</v>
      </c>
      <c r="G149" s="59" t="n">
        <v>764</v>
      </c>
      <c r="H149" s="59" t="n">
        <v>565</v>
      </c>
      <c r="I149" s="68" t="n">
        <f aca="false">IF(H149="","",G149-H149)</f>
        <v>199</v>
      </c>
      <c r="J149" s="40" t="n">
        <f aca="false">IF(OR(D149="",D149+G149=0),"",D149/(D149+G149))</f>
        <v>0.361204013377926</v>
      </c>
      <c r="K149" s="40" t="n">
        <f aca="false">IF(E149="","",E149/(E149+H149))</f>
        <v>0.489611562782295</v>
      </c>
      <c r="L149" s="69" t="n">
        <f aca="false">IF(OR(K149="",J149=""),"",(J149-K149)*100)</f>
        <v>-12.8407549404368</v>
      </c>
      <c r="M149" s="36" t="n">
        <v>2.25387356149359</v>
      </c>
      <c r="N149" s="36" t="n">
        <v>1.05386651785182</v>
      </c>
      <c r="O149" s="36" t="n">
        <f aca="false">SQRT(M149^2+N149^2)</f>
        <v>2.488087753406</v>
      </c>
      <c r="P149" s="40" t="n">
        <f aca="false">IF(J149="","",MAX(0,J149-1.96*O149/100))</f>
        <v>0.312437493411169</v>
      </c>
      <c r="Q149" s="40" t="n">
        <f aca="false">IF(J149="","",MIN(1,J149+1.96*O149/100))</f>
        <v>0.409970533344684</v>
      </c>
      <c r="R149" s="32" t="str">
        <f aca="false">IF(L149="","",IF(ABS(L149)&lt;=O149,"Yes","No"))</f>
        <v>No</v>
      </c>
      <c r="S149" s="32" t="str">
        <f aca="false">IF(L149="","",IF(ABS(L149)&lt;=1.96*O149,"Yes","No"))</f>
        <v>No</v>
      </c>
      <c r="T149" s="59" t="n">
        <f aca="false">IF(D149="","",ROUND(SQRT(((D149+G149)*O149/100)^2+(J149*(D149+G149)*0.07132)^2),0))</f>
        <v>43</v>
      </c>
      <c r="U149" s="32"/>
    </row>
    <row r="150" customFormat="false" ht="15" hidden="false" customHeight="false" outlineLevel="0" collapsed="false">
      <c r="A150" s="32" t="s">
        <v>230</v>
      </c>
      <c r="B150" s="32" t="s">
        <v>327</v>
      </c>
      <c r="C150" s="32" t="s">
        <v>337</v>
      </c>
      <c r="D150" s="59" t="n">
        <v>430</v>
      </c>
      <c r="E150" s="59" t="n">
        <v>430</v>
      </c>
      <c r="F150" s="68" t="n">
        <f aca="false">IF(E150="","",D150-E150)</f>
        <v>0</v>
      </c>
      <c r="G150" s="59" t="n">
        <v>471</v>
      </c>
      <c r="H150" s="59" t="n">
        <v>409</v>
      </c>
      <c r="I150" s="68" t="n">
        <f aca="false">IF(H150="","",G150-H150)</f>
        <v>62</v>
      </c>
      <c r="J150" s="40" t="n">
        <f aca="false">IF(OR(D150="",D150+G150=0),"",D150/(D150+G150))</f>
        <v>0.477247502774695</v>
      </c>
      <c r="K150" s="40" t="n">
        <f aca="false">IF(E150="","",E150/(E150+H150))</f>
        <v>0.512514898688915</v>
      </c>
      <c r="L150" s="69" t="n">
        <f aca="false">IF(OR(K150="",J150=""),"",(J150-K150)*100)</f>
        <v>-3.52673959142206</v>
      </c>
      <c r="M150" s="36" t="n">
        <v>2.25387356149359</v>
      </c>
      <c r="N150" s="36" t="n">
        <v>1.05386651785182</v>
      </c>
      <c r="O150" s="36" t="n">
        <f aca="false">SQRT(M150^2+N150^2)</f>
        <v>2.488087753406</v>
      </c>
      <c r="P150" s="40" t="n">
        <f aca="false">IF(J150="","",MAX(0,J150-1.96*O150/100))</f>
        <v>0.428480982807937</v>
      </c>
      <c r="Q150" s="40" t="n">
        <f aca="false">IF(J150="","",MIN(1,J150+1.96*O150/100))</f>
        <v>0.526014022741452</v>
      </c>
      <c r="R150" s="32" t="str">
        <f aca="false">IF(L150="","",IF(ABS(L150)&lt;=O150,"Yes","No"))</f>
        <v>No</v>
      </c>
      <c r="S150" s="32" t="str">
        <f aca="false">IF(L150="","",IF(ABS(L150)&lt;=1.96*O150,"Yes","No"))</f>
        <v>Yes</v>
      </c>
      <c r="T150" s="59" t="n">
        <f aca="false">IF(D150="","",ROUND(SQRT(((D150+G150)*O150/100)^2+(J150*(D150+G150)*0.07132)^2),0))</f>
        <v>38</v>
      </c>
      <c r="U150" s="32"/>
    </row>
    <row r="151" customFormat="false" ht="15" hidden="false" customHeight="false" outlineLevel="0" collapsed="false">
      <c r="A151" s="32" t="s">
        <v>230</v>
      </c>
      <c r="B151" s="32" t="s">
        <v>338</v>
      </c>
      <c r="C151" s="32" t="s">
        <v>338</v>
      </c>
      <c r="D151" s="59" t="n">
        <v>636</v>
      </c>
      <c r="E151" s="59" t="n">
        <v>738</v>
      </c>
      <c r="F151" s="68" t="n">
        <f aca="false">IF(E151="","",D151-E151)</f>
        <v>-102</v>
      </c>
      <c r="G151" s="59" t="n">
        <v>1353</v>
      </c>
      <c r="H151" s="59" t="n">
        <v>1114</v>
      </c>
      <c r="I151" s="68" t="n">
        <f aca="false">IF(H151="","",G151-H151)</f>
        <v>239</v>
      </c>
      <c r="J151" s="40" t="n">
        <f aca="false">IF(OR(D151="",D151+G151=0),"",D151/(D151+G151))</f>
        <v>0.319758672699849</v>
      </c>
      <c r="K151" s="40" t="n">
        <f aca="false">IF(E151="","",E151/(E151+H151))</f>
        <v>0.398488120950324</v>
      </c>
      <c r="L151" s="69" t="n">
        <f aca="false">IF(OR(K151="",J151=""),"",(J151-K151)*100)</f>
        <v>-7.87294482504748</v>
      </c>
      <c r="M151" s="36" t="n">
        <v>2.25387356149359</v>
      </c>
      <c r="N151" s="36" t="n">
        <v>1.05386651785182</v>
      </c>
      <c r="O151" s="36" t="n">
        <f aca="false">SQRT(M151^2+N151^2)</f>
        <v>2.488087753406</v>
      </c>
      <c r="P151" s="40" t="n">
        <f aca="false">IF(J151="","",MAX(0,J151-1.96*O151/100))</f>
        <v>0.270992152733092</v>
      </c>
      <c r="Q151" s="40" t="n">
        <f aca="false">IF(J151="","",MIN(1,J151+1.96*O151/100))</f>
        <v>0.368525192666607</v>
      </c>
      <c r="R151" s="32" t="str">
        <f aca="false">IF(L151="","",IF(ABS(L151)&lt;=O151,"Yes","No"))</f>
        <v>No</v>
      </c>
      <c r="S151" s="32" t="str">
        <f aca="false">IF(L151="","",IF(ABS(L151)&lt;=1.96*O151,"Yes","No"))</f>
        <v>No</v>
      </c>
      <c r="T151" s="59" t="n">
        <f aca="false">IF(D151="","",ROUND(SQRT(((D151+G151)*O151/100)^2+(J151*(D151+G151)*0.07132)^2),0))</f>
        <v>67</v>
      </c>
      <c r="U151" s="32"/>
    </row>
    <row r="152" customFormat="false" ht="15" hidden="false" customHeight="false" outlineLevel="0" collapsed="false">
      <c r="A152" s="32" t="s">
        <v>230</v>
      </c>
      <c r="B152" s="32" t="s">
        <v>339</v>
      </c>
      <c r="C152" s="32" t="s">
        <v>339</v>
      </c>
      <c r="D152" s="59" t="n">
        <v>383</v>
      </c>
      <c r="E152" s="59" t="n">
        <v>411</v>
      </c>
      <c r="F152" s="68" t="n">
        <f aca="false">IF(E152="","",D152-E152)</f>
        <v>-28</v>
      </c>
      <c r="G152" s="59" t="n">
        <v>744</v>
      </c>
      <c r="H152" s="59" t="n">
        <v>680</v>
      </c>
      <c r="I152" s="68" t="n">
        <f aca="false">IF(H152="","",G152-H152)</f>
        <v>64</v>
      </c>
      <c r="J152" s="40" t="n">
        <f aca="false">IF(OR(D152="",D152+G152=0),"",D152/(D152+G152))</f>
        <v>0.339840283939663</v>
      </c>
      <c r="K152" s="40" t="n">
        <f aca="false">IF(E152="","",E152/(E152+H152))</f>
        <v>0.376718606782768</v>
      </c>
      <c r="L152" s="69" t="n">
        <f aca="false">IF(OR(K152="",J152=""),"",(J152-K152)*100)</f>
        <v>-3.68783228431053</v>
      </c>
      <c r="M152" s="36" t="n">
        <v>2.25387356149359</v>
      </c>
      <c r="N152" s="36" t="n">
        <v>1.05386651785182</v>
      </c>
      <c r="O152" s="36" t="n">
        <f aca="false">SQRT(M152^2+N152^2)</f>
        <v>2.488087753406</v>
      </c>
      <c r="P152" s="40" t="n">
        <f aca="false">IF(J152="","",MAX(0,J152-1.96*O152/100))</f>
        <v>0.291073763972905</v>
      </c>
      <c r="Q152" s="40" t="n">
        <f aca="false">IF(J152="","",MIN(1,J152+1.96*O152/100))</f>
        <v>0.38860680390642</v>
      </c>
      <c r="R152" s="32" t="str">
        <f aca="false">IF(L152="","",IF(ABS(L152)&lt;=O152,"Yes","No"))</f>
        <v>No</v>
      </c>
      <c r="S152" s="32" t="str">
        <f aca="false">IF(L152="","",IF(ABS(L152)&lt;=1.96*O152,"Yes","No"))</f>
        <v>Yes</v>
      </c>
      <c r="T152" s="59" t="n">
        <f aca="false">IF(D152="","",ROUND(SQRT(((D152+G152)*O152/100)^2+(J152*(D152+G152)*0.07132)^2),0))</f>
        <v>39</v>
      </c>
      <c r="U152" s="32"/>
    </row>
    <row r="153" customFormat="false" ht="15" hidden="false" customHeight="false" outlineLevel="0" collapsed="false">
      <c r="A153" s="32" t="s">
        <v>230</v>
      </c>
      <c r="B153" s="32" t="s">
        <v>340</v>
      </c>
      <c r="C153" s="32" t="s">
        <v>341</v>
      </c>
      <c r="D153" s="59" t="n">
        <v>160</v>
      </c>
      <c r="E153" s="59" t="n">
        <v>118</v>
      </c>
      <c r="F153" s="68" t="n">
        <f aca="false">IF(E153="","",D153-E153)</f>
        <v>42</v>
      </c>
      <c r="G153" s="59" t="n">
        <v>323</v>
      </c>
      <c r="H153" s="59" t="n">
        <v>307</v>
      </c>
      <c r="I153" s="68" t="n">
        <f aca="false">IF(H153="","",G153-H153)</f>
        <v>16</v>
      </c>
      <c r="J153" s="40" t="n">
        <f aca="false">IF(OR(D153="",D153+G153=0),"",D153/(D153+G153))</f>
        <v>0.331262939958592</v>
      </c>
      <c r="K153" s="40" t="n">
        <f aca="false">IF(E153="","",E153/(E153+H153))</f>
        <v>0.277647058823529</v>
      </c>
      <c r="L153" s="69" t="n">
        <f aca="false">IF(OR(K153="",J153=""),"",(J153-K153)*100)</f>
        <v>5.36158811350627</v>
      </c>
      <c r="M153" s="36" t="n">
        <v>3.48156414853613</v>
      </c>
      <c r="N153" s="36" t="n">
        <v>1.05386651785182</v>
      </c>
      <c r="O153" s="36" t="n">
        <f aca="false">SQRT(M153^2+N153^2)</f>
        <v>3.63757110690929</v>
      </c>
      <c r="P153" s="40" t="n">
        <f aca="false">IF(J153="","",MAX(0,J153-1.96*O153/100))</f>
        <v>0.25996654626317</v>
      </c>
      <c r="Q153" s="40" t="n">
        <f aca="false">IF(J153="","",MIN(1,J153+1.96*O153/100))</f>
        <v>0.402559333654014</v>
      </c>
      <c r="R153" s="32" t="str">
        <f aca="false">IF(L153="","",IF(ABS(L153)&lt;=O153,"Yes","No"))</f>
        <v>No</v>
      </c>
      <c r="S153" s="32" t="str">
        <f aca="false">IF(L153="","",IF(ABS(L153)&lt;=1.96*O153,"Yes","No"))</f>
        <v>Yes</v>
      </c>
      <c r="T153" s="59" t="n">
        <f aca="false">IF(D153="","",ROUND(SQRT(((D153+G153)*O153/100)^2+(J153*(D153+G153)*0.13015)^2),0))</f>
        <v>27</v>
      </c>
      <c r="U153" s="32"/>
    </row>
    <row r="154" customFormat="false" ht="15" hidden="false" customHeight="false" outlineLevel="0" collapsed="false">
      <c r="A154" s="32" t="s">
        <v>230</v>
      </c>
      <c r="B154" s="32" t="s">
        <v>340</v>
      </c>
      <c r="C154" s="32" t="s">
        <v>342</v>
      </c>
      <c r="D154" s="59" t="n">
        <v>117</v>
      </c>
      <c r="E154" s="59" t="n">
        <v>118</v>
      </c>
      <c r="F154" s="68" t="n">
        <f aca="false">IF(E154="","",D154-E154)</f>
        <v>-1</v>
      </c>
      <c r="G154" s="59" t="n">
        <v>235</v>
      </c>
      <c r="H154" s="59" t="n">
        <v>233</v>
      </c>
      <c r="I154" s="68" t="n">
        <f aca="false">IF(H154="","",G154-H154)</f>
        <v>2</v>
      </c>
      <c r="J154" s="40" t="n">
        <f aca="false">IF(OR(D154="",D154+G154=0),"",D154/(D154+G154))</f>
        <v>0.332386363636364</v>
      </c>
      <c r="K154" s="40" t="n">
        <f aca="false">IF(E154="","",E154/(E154+H154))</f>
        <v>0.336182336182336</v>
      </c>
      <c r="L154" s="69" t="n">
        <f aca="false">IF(OR(K154="",J154=""),"",(J154-K154)*100)</f>
        <v>-0.379597254597253</v>
      </c>
      <c r="M154" s="36" t="n">
        <v>3.48156414853613</v>
      </c>
      <c r="N154" s="36" t="n">
        <v>1.05386651785182</v>
      </c>
      <c r="O154" s="36" t="n">
        <f aca="false">SQRT(M154^2+N154^2)</f>
        <v>3.63757110690929</v>
      </c>
      <c r="P154" s="40" t="n">
        <f aca="false">IF(J154="","",MAX(0,J154-1.96*O154/100))</f>
        <v>0.261089969940942</v>
      </c>
      <c r="Q154" s="40" t="n">
        <f aca="false">IF(J154="","",MIN(1,J154+1.96*O154/100))</f>
        <v>0.403682757331786</v>
      </c>
      <c r="R154" s="32" t="str">
        <f aca="false">IF(L154="","",IF(ABS(L154)&lt;=O154,"Yes","No"))</f>
        <v>Yes</v>
      </c>
      <c r="S154" s="32" t="str">
        <f aca="false">IF(L154="","",IF(ABS(L154)&lt;=1.96*O154,"Yes","No"))</f>
        <v>Yes</v>
      </c>
      <c r="T154" s="59" t="n">
        <f aca="false">IF(D154="","",ROUND(SQRT(((D154+G154)*O154/100)^2+(J154*(D154+G154)*0.13015)^2),0))</f>
        <v>20</v>
      </c>
      <c r="U154" s="32"/>
    </row>
    <row r="155" customFormat="false" ht="15" hidden="false" customHeight="false" outlineLevel="0" collapsed="false">
      <c r="A155" s="32" t="s">
        <v>230</v>
      </c>
      <c r="B155" s="32" t="s">
        <v>340</v>
      </c>
      <c r="C155" s="32" t="s">
        <v>343</v>
      </c>
      <c r="D155" s="59" t="n">
        <v>357</v>
      </c>
      <c r="E155" s="59" t="n">
        <v>387</v>
      </c>
      <c r="F155" s="68" t="n">
        <f aca="false">IF(E155="","",D155-E155)</f>
        <v>-30</v>
      </c>
      <c r="G155" s="59" t="n">
        <v>814</v>
      </c>
      <c r="H155" s="59" t="n">
        <v>693</v>
      </c>
      <c r="I155" s="68" t="n">
        <f aca="false">IF(H155="","",G155-H155)</f>
        <v>121</v>
      </c>
      <c r="J155" s="40" t="n">
        <f aca="false">IF(OR(D155="",D155+G155=0),"",D155/(D155+G155))</f>
        <v>0.304867634500427</v>
      </c>
      <c r="K155" s="40" t="n">
        <f aca="false">IF(E155="","",E155/(E155+H155))</f>
        <v>0.358333333333333</v>
      </c>
      <c r="L155" s="69" t="n">
        <f aca="false">IF(OR(K155="",J155=""),"",(J155-K155)*100)</f>
        <v>-5.34656988329064</v>
      </c>
      <c r="M155" s="36" t="n">
        <v>2.25387356149359</v>
      </c>
      <c r="N155" s="36" t="n">
        <v>1.05386651785182</v>
      </c>
      <c r="O155" s="36" t="n">
        <f aca="false">SQRT(M155^2+N155^2)</f>
        <v>2.488087753406</v>
      </c>
      <c r="P155" s="40" t="n">
        <f aca="false">IF(J155="","",MAX(0,J155-1.96*O155/100))</f>
        <v>0.256101114533669</v>
      </c>
      <c r="Q155" s="40" t="n">
        <f aca="false">IF(J155="","",MIN(1,J155+1.96*O155/100))</f>
        <v>0.353634154467185</v>
      </c>
      <c r="R155" s="32" t="str">
        <f aca="false">IF(L155="","",IF(ABS(L155)&lt;=O155,"Yes","No"))</f>
        <v>No</v>
      </c>
      <c r="S155" s="32" t="str">
        <f aca="false">IF(L155="","",IF(ABS(L155)&lt;=1.96*O155,"Yes","No"))</f>
        <v>No</v>
      </c>
      <c r="T155" s="59" t="n">
        <f aca="false">IF(D155="","",ROUND(SQRT(((D155+G155)*O155/100)^2+(J155*(D155+G155)*0.07132)^2),0))</f>
        <v>39</v>
      </c>
      <c r="U155" s="32"/>
    </row>
    <row r="156" customFormat="false" ht="15" hidden="false" customHeight="false" outlineLevel="0" collapsed="false">
      <c r="A156" s="32" t="s">
        <v>230</v>
      </c>
      <c r="B156" s="32" t="s">
        <v>344</v>
      </c>
      <c r="C156" s="32" t="s">
        <v>344</v>
      </c>
      <c r="D156" s="59" t="n">
        <v>685</v>
      </c>
      <c r="E156" s="59" t="n">
        <v>691</v>
      </c>
      <c r="F156" s="68" t="n">
        <f aca="false">IF(E156="","",D156-E156)</f>
        <v>-6</v>
      </c>
      <c r="G156" s="59" t="n">
        <v>658</v>
      </c>
      <c r="H156" s="59" t="n">
        <v>584</v>
      </c>
      <c r="I156" s="68" t="n">
        <f aca="false">IF(H156="","",G156-H156)</f>
        <v>74</v>
      </c>
      <c r="J156" s="40" t="n">
        <f aca="false">IF(OR(D156="",D156+G156=0),"",D156/(D156+G156))</f>
        <v>0.510052122114669</v>
      </c>
      <c r="K156" s="40" t="n">
        <f aca="false">IF(E156="","",E156/(E156+H156))</f>
        <v>0.541960784313726</v>
      </c>
      <c r="L156" s="69" t="n">
        <f aca="false">IF(OR(K156="",J156=""),"",(J156-K156)*100)</f>
        <v>-3.19086621990569</v>
      </c>
      <c r="M156" s="36" t="n">
        <v>2.25387356149359</v>
      </c>
      <c r="N156" s="36" t="n">
        <v>1.05386651785182</v>
      </c>
      <c r="O156" s="36" t="n">
        <f aca="false">SQRT(M156^2+N156^2)</f>
        <v>2.488087753406</v>
      </c>
      <c r="P156" s="40" t="n">
        <f aca="false">IF(J156="","",MAX(0,J156-1.96*O156/100))</f>
        <v>0.461285602147911</v>
      </c>
      <c r="Q156" s="40" t="n">
        <f aca="false">IF(J156="","",MIN(1,J156+1.96*O156/100))</f>
        <v>0.558818642081426</v>
      </c>
      <c r="R156" s="32" t="str">
        <f aca="false">IF(L156="","",IF(ABS(L156)&lt;=O156,"Yes","No"))</f>
        <v>No</v>
      </c>
      <c r="S156" s="32" t="str">
        <f aca="false">IF(L156="","",IF(ABS(L156)&lt;=1.96*O156,"Yes","No"))</f>
        <v>Yes</v>
      </c>
      <c r="T156" s="59" t="n">
        <f aca="false">IF(D156="","",ROUND(SQRT(((D156+G156)*O156/100)^2+(J156*(D156+G156)*0.07132)^2),0))</f>
        <v>59</v>
      </c>
      <c r="U156" s="32"/>
    </row>
    <row r="157" customFormat="false" ht="15" hidden="false" customHeight="false" outlineLevel="0" collapsed="false">
      <c r="A157" s="32" t="s">
        <v>230</v>
      </c>
      <c r="B157" s="32" t="s">
        <v>345</v>
      </c>
      <c r="C157" s="32" t="s">
        <v>346</v>
      </c>
      <c r="D157" s="59" t="n">
        <v>617</v>
      </c>
      <c r="E157" s="59" t="n">
        <v>727</v>
      </c>
      <c r="F157" s="68" t="n">
        <f aca="false">IF(E157="","",D157-E157)</f>
        <v>-110</v>
      </c>
      <c r="G157" s="59" t="n">
        <v>1148</v>
      </c>
      <c r="H157" s="59" t="n">
        <v>932</v>
      </c>
      <c r="I157" s="68" t="n">
        <f aca="false">IF(H157="","",G157-H157)</f>
        <v>216</v>
      </c>
      <c r="J157" s="40" t="n">
        <f aca="false">IF(OR(D157="",D157+G157=0),"",D157/(D157+G157))</f>
        <v>0.34957507082153</v>
      </c>
      <c r="K157" s="40" t="n">
        <f aca="false">IF(E157="","",E157/(E157+H157))</f>
        <v>0.438215792646172</v>
      </c>
      <c r="L157" s="69" t="n">
        <f aca="false">IF(OR(K157="",J157=""),"",(J157-K157)*100)</f>
        <v>-8.86407218246427</v>
      </c>
      <c r="M157" s="36" t="n">
        <v>2.25387356149359</v>
      </c>
      <c r="N157" s="36" t="n">
        <v>1.05386651785182</v>
      </c>
      <c r="O157" s="36" t="n">
        <f aca="false">SQRT(M157^2+N157^2)</f>
        <v>2.488087753406</v>
      </c>
      <c r="P157" s="40" t="n">
        <f aca="false">IF(J157="","",MAX(0,J157-1.96*O157/100))</f>
        <v>0.300808550854772</v>
      </c>
      <c r="Q157" s="40" t="n">
        <f aca="false">IF(J157="","",MIN(1,J157+1.96*O157/100))</f>
        <v>0.398341590788287</v>
      </c>
      <c r="R157" s="32" t="str">
        <f aca="false">IF(L157="","",IF(ABS(L157)&lt;=O157,"Yes","No"))</f>
        <v>No</v>
      </c>
      <c r="S157" s="32" t="str">
        <f aca="false">IF(L157="","",IF(ABS(L157)&lt;=1.96*O157,"Yes","No"))</f>
        <v>No</v>
      </c>
      <c r="T157" s="59" t="n">
        <f aca="false">IF(D157="","",ROUND(SQRT(((D157+G157)*O157/100)^2+(J157*(D157+G157)*0.07132)^2),0))</f>
        <v>62</v>
      </c>
      <c r="U157" s="32"/>
    </row>
    <row r="158" customFormat="false" ht="15" hidden="false" customHeight="false" outlineLevel="0" collapsed="false">
      <c r="A158" s="32" t="s">
        <v>230</v>
      </c>
      <c r="B158" s="32" t="s">
        <v>345</v>
      </c>
      <c r="C158" s="32" t="s">
        <v>347</v>
      </c>
      <c r="D158" s="59" t="n">
        <v>653</v>
      </c>
      <c r="E158" s="59" t="n">
        <v>598</v>
      </c>
      <c r="F158" s="68" t="n">
        <f aca="false">IF(E158="","",D158-E158)</f>
        <v>55</v>
      </c>
      <c r="G158" s="59" t="n">
        <v>932</v>
      </c>
      <c r="H158" s="59" t="n">
        <v>813</v>
      </c>
      <c r="I158" s="68" t="n">
        <f aca="false">IF(H158="","",G158-H158)</f>
        <v>119</v>
      </c>
      <c r="J158" s="40" t="n">
        <f aca="false">IF(OR(D158="",D158+G158=0),"",D158/(D158+G158))</f>
        <v>0.41198738170347</v>
      </c>
      <c r="K158" s="40" t="n">
        <f aca="false">IF(E158="","",E158/(E158+H158))</f>
        <v>0.423812898653437</v>
      </c>
      <c r="L158" s="69" t="n">
        <f aca="false">IF(OR(K158="",J158=""),"",(J158-K158)*100)</f>
        <v>-1.18255169499673</v>
      </c>
      <c r="M158" s="36" t="n">
        <v>2.25387356149359</v>
      </c>
      <c r="N158" s="36" t="n">
        <v>1.05386651785182</v>
      </c>
      <c r="O158" s="36" t="n">
        <f aca="false">SQRT(M158^2+N158^2)</f>
        <v>2.488087753406</v>
      </c>
      <c r="P158" s="40" t="n">
        <f aca="false">IF(J158="","",MAX(0,J158-1.96*O158/100))</f>
        <v>0.363220861736713</v>
      </c>
      <c r="Q158" s="40" t="n">
        <f aca="false">IF(J158="","",MIN(1,J158+1.96*O158/100))</f>
        <v>0.460753901670228</v>
      </c>
      <c r="R158" s="32" t="str">
        <f aca="false">IF(L158="","",IF(ABS(L158)&lt;=O158,"Yes","No"))</f>
        <v>Yes</v>
      </c>
      <c r="S158" s="32" t="str">
        <f aca="false">IF(L158="","",IF(ABS(L158)&lt;=1.96*O158,"Yes","No"))</f>
        <v>Yes</v>
      </c>
      <c r="T158" s="59" t="n">
        <f aca="false">IF(D158="","",ROUND(SQRT(((D158+G158)*O158/100)^2+(J158*(D158+G158)*0.07132)^2),0))</f>
        <v>61</v>
      </c>
      <c r="U158" s="32"/>
    </row>
    <row r="159" customFormat="false" ht="15" hidden="false" customHeight="false" outlineLevel="0" collapsed="false">
      <c r="A159" s="32" t="s">
        <v>230</v>
      </c>
      <c r="B159" s="32" t="s">
        <v>345</v>
      </c>
      <c r="C159" s="32" t="s">
        <v>348</v>
      </c>
      <c r="D159" s="59" t="n">
        <v>361</v>
      </c>
      <c r="E159" s="59" t="n">
        <v>314</v>
      </c>
      <c r="F159" s="68" t="n">
        <f aca="false">IF(E159="","",D159-E159)</f>
        <v>47</v>
      </c>
      <c r="G159" s="59" t="n">
        <v>518</v>
      </c>
      <c r="H159" s="59" t="n">
        <v>468</v>
      </c>
      <c r="I159" s="68" t="n">
        <f aca="false">IF(H159="","",G159-H159)</f>
        <v>50</v>
      </c>
      <c r="J159" s="40" t="n">
        <f aca="false">IF(OR(D159="",D159+G159=0),"",D159/(D159+G159))</f>
        <v>0.410693970420933</v>
      </c>
      <c r="K159" s="40" t="n">
        <f aca="false">IF(E159="","",E159/(E159+H159))</f>
        <v>0.40153452685422</v>
      </c>
      <c r="L159" s="69" t="n">
        <f aca="false">IF(OR(K159="",J159=""),"",(J159-K159)*100)</f>
        <v>0.915944356671289</v>
      </c>
      <c r="M159" s="36" t="n">
        <v>2.25387356149359</v>
      </c>
      <c r="N159" s="36" t="n">
        <v>1.05386651785182</v>
      </c>
      <c r="O159" s="36" t="n">
        <f aca="false">SQRT(M159^2+N159^2)</f>
        <v>2.488087753406</v>
      </c>
      <c r="P159" s="40" t="n">
        <f aca="false">IF(J159="","",MAX(0,J159-1.96*O159/100))</f>
        <v>0.361927450454175</v>
      </c>
      <c r="Q159" s="40" t="n">
        <f aca="false">IF(J159="","",MIN(1,J159+1.96*O159/100))</f>
        <v>0.45946049038769</v>
      </c>
      <c r="R159" s="32" t="str">
        <f aca="false">IF(L159="","",IF(ABS(L159)&lt;=O159,"Yes","No"))</f>
        <v>Yes</v>
      </c>
      <c r="S159" s="32" t="str">
        <f aca="false">IF(L159="","",IF(ABS(L159)&lt;=1.96*O159,"Yes","No"))</f>
        <v>Yes</v>
      </c>
      <c r="T159" s="59" t="n">
        <f aca="false">IF(D159="","",ROUND(SQRT(((D159+G159)*O159/100)^2+(J159*(D159+G159)*0.07132)^2),0))</f>
        <v>34</v>
      </c>
      <c r="U159" s="32"/>
    </row>
    <row r="160" customFormat="false" ht="15" hidden="false" customHeight="false" outlineLevel="0" collapsed="false">
      <c r="A160" s="32" t="s">
        <v>230</v>
      </c>
      <c r="B160" s="32" t="s">
        <v>345</v>
      </c>
      <c r="C160" s="32" t="s">
        <v>349</v>
      </c>
      <c r="D160" s="59" t="n">
        <v>459</v>
      </c>
      <c r="E160" s="59" t="n">
        <v>413</v>
      </c>
      <c r="F160" s="68" t="n">
        <f aca="false">IF(E160="","",D160-E160)</f>
        <v>46</v>
      </c>
      <c r="G160" s="59" t="n">
        <v>692</v>
      </c>
      <c r="H160" s="59" t="n">
        <v>633</v>
      </c>
      <c r="I160" s="68" t="n">
        <f aca="false">IF(H160="","",G160-H160)</f>
        <v>59</v>
      </c>
      <c r="J160" s="40" t="n">
        <f aca="false">IF(OR(D160="",D160+G160=0),"",D160/(D160+G160))</f>
        <v>0.398783666377063</v>
      </c>
      <c r="K160" s="40" t="n">
        <f aca="false">IF(E160="","",E160/(E160+H160))</f>
        <v>0.394837476099426</v>
      </c>
      <c r="L160" s="69" t="n">
        <f aca="false">IF(OR(K160="",J160=""),"",(J160-K160)*100)</f>
        <v>0.394619027763704</v>
      </c>
      <c r="M160" s="36" t="n">
        <v>2.25387356149359</v>
      </c>
      <c r="N160" s="36" t="n">
        <v>1.05386651785182</v>
      </c>
      <c r="O160" s="36" t="n">
        <f aca="false">SQRT(M160^2+N160^2)</f>
        <v>2.488087753406</v>
      </c>
      <c r="P160" s="40" t="n">
        <f aca="false">IF(J160="","",MAX(0,J160-1.96*O160/100))</f>
        <v>0.350017146410306</v>
      </c>
      <c r="Q160" s="40" t="n">
        <f aca="false">IF(J160="","",MIN(1,J160+1.96*O160/100))</f>
        <v>0.447550186343821</v>
      </c>
      <c r="R160" s="32" t="str">
        <f aca="false">IF(L160="","",IF(ABS(L160)&lt;=O160,"Yes","No"))</f>
        <v>Yes</v>
      </c>
      <c r="S160" s="32" t="str">
        <f aca="false">IF(L160="","",IF(ABS(L160)&lt;=1.96*O160,"Yes","No"))</f>
        <v>Yes</v>
      </c>
      <c r="T160" s="59" t="n">
        <f aca="false">IF(D160="","",ROUND(SQRT(((D160+G160)*O160/100)^2+(J160*(D160+G160)*0.07132)^2),0))</f>
        <v>43</v>
      </c>
      <c r="U160" s="32"/>
    </row>
    <row r="161" customFormat="false" ht="15" hidden="false" customHeight="false" outlineLevel="0" collapsed="false">
      <c r="A161" s="32" t="s">
        <v>230</v>
      </c>
      <c r="B161" s="32" t="s">
        <v>345</v>
      </c>
      <c r="C161" s="32" t="s">
        <v>350</v>
      </c>
      <c r="D161" s="59" t="n">
        <v>355</v>
      </c>
      <c r="E161" s="59" t="n">
        <v>376</v>
      </c>
      <c r="F161" s="68" t="n">
        <f aca="false">IF(E161="","",D161-E161)</f>
        <v>-21</v>
      </c>
      <c r="G161" s="59" t="n">
        <v>759</v>
      </c>
      <c r="H161" s="59" t="n">
        <v>622</v>
      </c>
      <c r="I161" s="68" t="n">
        <f aca="false">IF(H161="","",G161-H161)</f>
        <v>137</v>
      </c>
      <c r="J161" s="40" t="n">
        <f aca="false">IF(OR(D161="",D161+G161=0),"",D161/(D161+G161))</f>
        <v>0.318671454219031</v>
      </c>
      <c r="K161" s="40" t="n">
        <f aca="false">IF(E161="","",E161/(E161+H161))</f>
        <v>0.376753507014028</v>
      </c>
      <c r="L161" s="69" t="n">
        <f aca="false">IF(OR(K161="",J161=""),"",(J161-K161)*100)</f>
        <v>-5.80820527949975</v>
      </c>
      <c r="M161" s="36" t="n">
        <v>2.25387356149359</v>
      </c>
      <c r="N161" s="36" t="n">
        <v>1.05386651785182</v>
      </c>
      <c r="O161" s="36" t="n">
        <f aca="false">SQRT(M161^2+N161^2)</f>
        <v>2.488087753406</v>
      </c>
      <c r="P161" s="40" t="n">
        <f aca="false">IF(J161="","",MAX(0,J161-1.96*O161/100))</f>
        <v>0.269904934252273</v>
      </c>
      <c r="Q161" s="40" t="n">
        <f aca="false">IF(J161="","",MIN(1,J161+1.96*O161/100))</f>
        <v>0.367437974185788</v>
      </c>
      <c r="R161" s="32" t="str">
        <f aca="false">IF(L161="","",IF(ABS(L161)&lt;=O161,"Yes","No"))</f>
        <v>No</v>
      </c>
      <c r="S161" s="32" t="str">
        <f aca="false">IF(L161="","",IF(ABS(L161)&lt;=1.96*O161,"Yes","No"))</f>
        <v>No</v>
      </c>
      <c r="T161" s="59" t="n">
        <f aca="false">IF(D161="","",ROUND(SQRT(((D161+G161)*O161/100)^2+(J161*(D161+G161)*0.07132)^2),0))</f>
        <v>38</v>
      </c>
      <c r="U161" s="32"/>
    </row>
    <row r="162" customFormat="false" ht="15" hidden="false" customHeight="false" outlineLevel="0" collapsed="false">
      <c r="A162" s="32" t="s">
        <v>230</v>
      </c>
      <c r="B162" s="32" t="s">
        <v>345</v>
      </c>
      <c r="C162" s="32" t="s">
        <v>351</v>
      </c>
      <c r="D162" s="59" t="n">
        <v>387</v>
      </c>
      <c r="E162" s="59" t="n">
        <v>352</v>
      </c>
      <c r="F162" s="68" t="n">
        <f aca="false">IF(E162="","",D162-E162)</f>
        <v>35</v>
      </c>
      <c r="G162" s="59" t="n">
        <v>405</v>
      </c>
      <c r="H162" s="59" t="n">
        <v>381</v>
      </c>
      <c r="I162" s="68" t="n">
        <f aca="false">IF(H162="","",G162-H162)</f>
        <v>24</v>
      </c>
      <c r="J162" s="40" t="n">
        <f aca="false">IF(OR(D162="",D162+G162=0),"",D162/(D162+G162))</f>
        <v>0.488636363636364</v>
      </c>
      <c r="K162" s="40" t="n">
        <f aca="false">IF(E162="","",E162/(E162+H162))</f>
        <v>0.480218281036835</v>
      </c>
      <c r="L162" s="69" t="n">
        <f aca="false">IF(OR(K162="",J162=""),"",(J162-K162)*100)</f>
        <v>0.84180825995287</v>
      </c>
      <c r="M162" s="36" t="n">
        <v>2.45683467956046</v>
      </c>
      <c r="N162" s="36" t="n">
        <v>1.05386651785182</v>
      </c>
      <c r="O162" s="36" t="n">
        <f aca="false">SQRT(M162^2+N162^2)</f>
        <v>2.67332588364009</v>
      </c>
      <c r="P162" s="40" t="n">
        <f aca="false">IF(J162="","",MAX(0,J162-1.96*O162/100))</f>
        <v>0.436239176317018</v>
      </c>
      <c r="Q162" s="40" t="n">
        <f aca="false">IF(J162="","",MIN(1,J162+1.96*O162/100))</f>
        <v>0.541033550955709</v>
      </c>
      <c r="R162" s="32" t="str">
        <f aca="false">IF(L162="","",IF(ABS(L162)&lt;=O162,"Yes","No"))</f>
        <v>Yes</v>
      </c>
      <c r="S162" s="32" t="str">
        <f aca="false">IF(L162="","",IF(ABS(L162)&lt;=1.96*O162,"Yes","No"))</f>
        <v>Yes</v>
      </c>
      <c r="T162" s="59" t="n">
        <f aca="false">IF(D162="","",ROUND(SQRT(((D162+G162)*O162/100)^2+(J162*(D162+G162)*0.08382)^2),0))</f>
        <v>39</v>
      </c>
      <c r="U162" s="32"/>
    </row>
    <row r="163" customFormat="false" ht="15" hidden="false" customHeight="false" outlineLevel="0" collapsed="false">
      <c r="A163" s="32" t="s">
        <v>230</v>
      </c>
      <c r="B163" s="32" t="s">
        <v>352</v>
      </c>
      <c r="C163" s="32" t="s">
        <v>353</v>
      </c>
      <c r="D163" s="59" t="n">
        <v>540</v>
      </c>
      <c r="E163" s="59" t="n">
        <v>505</v>
      </c>
      <c r="F163" s="68" t="n">
        <f aca="false">IF(E163="","",D163-E163)</f>
        <v>35</v>
      </c>
      <c r="G163" s="59" t="n">
        <v>428</v>
      </c>
      <c r="H163" s="59" t="n">
        <v>425</v>
      </c>
      <c r="I163" s="68" t="n">
        <f aca="false">IF(H163="","",G163-H163)</f>
        <v>3</v>
      </c>
      <c r="J163" s="40" t="n">
        <f aca="false">IF(OR(D163="",D163+G163=0),"",D163/(D163+G163))</f>
        <v>0.557851239669422</v>
      </c>
      <c r="K163" s="40" t="n">
        <f aca="false">IF(E163="","",E163/(E163+H163))</f>
        <v>0.543010752688172</v>
      </c>
      <c r="L163" s="69" t="n">
        <f aca="false">IF(OR(K163="",J163=""),"",(J163-K163)*100)</f>
        <v>1.48404869812495</v>
      </c>
      <c r="M163" s="36" t="n">
        <v>2.25387356149359</v>
      </c>
      <c r="N163" s="36" t="n">
        <v>1.05386651785182</v>
      </c>
      <c r="O163" s="36" t="n">
        <f aca="false">SQRT(M163^2+N163^2)</f>
        <v>2.488087753406</v>
      </c>
      <c r="P163" s="40" t="n">
        <f aca="false">IF(J163="","",MAX(0,J163-1.96*O163/100))</f>
        <v>0.509084719702664</v>
      </c>
      <c r="Q163" s="40" t="n">
        <f aca="false">IF(J163="","",MIN(1,J163+1.96*O163/100))</f>
        <v>0.606617759636179</v>
      </c>
      <c r="R163" s="32" t="str">
        <f aca="false">IF(L163="","",IF(ABS(L163)&lt;=O163,"Yes","No"))</f>
        <v>Yes</v>
      </c>
      <c r="S163" s="32" t="str">
        <f aca="false">IF(L163="","",IF(ABS(L163)&lt;=1.96*O163,"Yes","No"))</f>
        <v>Yes</v>
      </c>
      <c r="T163" s="59" t="n">
        <f aca="false">IF(D163="","",ROUND(SQRT(((D163+G163)*O163/100)^2+(J163*(D163+G163)*0.07132)^2),0))</f>
        <v>45</v>
      </c>
      <c r="U163" s="32"/>
    </row>
    <row r="164" customFormat="false" ht="15" hidden="false" customHeight="false" outlineLevel="0" collapsed="false">
      <c r="A164" s="32" t="s">
        <v>230</v>
      </c>
      <c r="B164" s="32" t="s">
        <v>352</v>
      </c>
      <c r="C164" s="32" t="s">
        <v>354</v>
      </c>
      <c r="D164" s="59" t="n">
        <v>658</v>
      </c>
      <c r="E164" s="59" t="n">
        <v>565</v>
      </c>
      <c r="F164" s="68" t="n">
        <f aca="false">IF(E164="","",D164-E164)</f>
        <v>93</v>
      </c>
      <c r="G164" s="59" t="n">
        <v>463</v>
      </c>
      <c r="H164" s="59" t="n">
        <v>475</v>
      </c>
      <c r="I164" s="68" t="n">
        <f aca="false">IF(H164="","",G164-H164)</f>
        <v>-12</v>
      </c>
      <c r="J164" s="40" t="n">
        <f aca="false">IF(OR(D164="",D164+G164=0),"",D164/(D164+G164))</f>
        <v>0.586975914362177</v>
      </c>
      <c r="K164" s="40" t="n">
        <f aca="false">IF(E164="","",E164/(E164+H164))</f>
        <v>0.543269230769231</v>
      </c>
      <c r="L164" s="69" t="n">
        <f aca="false">IF(OR(K164="",J164=""),"",(J164-K164)*100)</f>
        <v>4.37066835929459</v>
      </c>
      <c r="M164" s="36" t="n">
        <v>2.25387356149359</v>
      </c>
      <c r="N164" s="36" t="n">
        <v>1.05386651785182</v>
      </c>
      <c r="O164" s="36" t="n">
        <f aca="false">SQRT(M164^2+N164^2)</f>
        <v>2.488087753406</v>
      </c>
      <c r="P164" s="40" t="n">
        <f aca="false">IF(J164="","",MAX(0,J164-1.96*O164/100))</f>
        <v>0.538209394395419</v>
      </c>
      <c r="Q164" s="40" t="n">
        <f aca="false">IF(J164="","",MIN(1,J164+1.96*O164/100))</f>
        <v>0.635742434328934</v>
      </c>
      <c r="R164" s="32" t="str">
        <f aca="false">IF(L164="","",IF(ABS(L164)&lt;=O164,"Yes","No"))</f>
        <v>No</v>
      </c>
      <c r="S164" s="32" t="str">
        <f aca="false">IF(L164="","",IF(ABS(L164)&lt;=1.96*O164,"Yes","No"))</f>
        <v>Yes</v>
      </c>
      <c r="T164" s="59" t="n">
        <f aca="false">IF(D164="","",ROUND(SQRT(((D164+G164)*O164/100)^2+(J164*(D164+G164)*0.07132)^2),0))</f>
        <v>55</v>
      </c>
      <c r="U164" s="32"/>
    </row>
    <row r="165" customFormat="false" ht="15" hidden="false" customHeight="false" outlineLevel="0" collapsed="false">
      <c r="A165" s="32" t="s">
        <v>230</v>
      </c>
      <c r="B165" s="32" t="s">
        <v>352</v>
      </c>
      <c r="C165" s="32" t="s">
        <v>355</v>
      </c>
      <c r="D165" s="59" t="n">
        <v>234</v>
      </c>
      <c r="E165" s="59" t="n">
        <v>252</v>
      </c>
      <c r="F165" s="68" t="n">
        <f aca="false">IF(E165="","",D165-E165)</f>
        <v>-18</v>
      </c>
      <c r="G165" s="59" t="n">
        <v>313</v>
      </c>
      <c r="H165" s="59" t="n">
        <v>235</v>
      </c>
      <c r="I165" s="68" t="n">
        <f aca="false">IF(H165="","",G165-H165)</f>
        <v>78</v>
      </c>
      <c r="J165" s="40" t="n">
        <f aca="false">IF(OR(D165="",D165+G165=0),"",D165/(D165+G165))</f>
        <v>0.427787934186472</v>
      </c>
      <c r="K165" s="40" t="n">
        <f aca="false">IF(E165="","",E165/(E165+H165))</f>
        <v>0.517453798767967</v>
      </c>
      <c r="L165" s="69" t="n">
        <f aca="false">IF(OR(K165="",J165=""),"",(J165-K165)*100)</f>
        <v>-8.96658645814955</v>
      </c>
      <c r="M165" s="36" t="n">
        <v>2.45683467956046</v>
      </c>
      <c r="N165" s="36" t="n">
        <v>1.05386651785182</v>
      </c>
      <c r="O165" s="36" t="n">
        <f aca="false">SQRT(M165^2+N165^2)</f>
        <v>2.67332588364009</v>
      </c>
      <c r="P165" s="40" t="n">
        <f aca="false">IF(J165="","",MAX(0,J165-1.96*O165/100))</f>
        <v>0.375390746867126</v>
      </c>
      <c r="Q165" s="40" t="n">
        <f aca="false">IF(J165="","",MIN(1,J165+1.96*O165/100))</f>
        <v>0.480185121505817</v>
      </c>
      <c r="R165" s="32" t="str">
        <f aca="false">IF(L165="","",IF(ABS(L165)&lt;=O165,"Yes","No"))</f>
        <v>No</v>
      </c>
      <c r="S165" s="32" t="str">
        <f aca="false">IF(L165="","",IF(ABS(L165)&lt;=1.96*O165,"Yes","No"))</f>
        <v>No</v>
      </c>
      <c r="T165" s="59" t="n">
        <f aca="false">IF(D165="","",ROUND(SQRT(((D165+G165)*O165/100)^2+(J165*(D165+G165)*0.08382)^2),0))</f>
        <v>24</v>
      </c>
      <c r="U165" s="32"/>
    </row>
    <row r="166" customFormat="false" ht="15" hidden="false" customHeight="false" outlineLevel="0" collapsed="false">
      <c r="A166" s="32" t="s">
        <v>230</v>
      </c>
      <c r="B166" s="32" t="s">
        <v>352</v>
      </c>
      <c r="C166" s="32" t="s">
        <v>356</v>
      </c>
      <c r="D166" s="59" t="n">
        <v>338</v>
      </c>
      <c r="E166" s="59" t="n">
        <v>277</v>
      </c>
      <c r="F166" s="68" t="n">
        <f aca="false">IF(E166="","",D166-E166)</f>
        <v>61</v>
      </c>
      <c r="G166" s="59" t="n">
        <v>265</v>
      </c>
      <c r="H166" s="59" t="n">
        <v>252</v>
      </c>
      <c r="I166" s="68" t="n">
        <f aca="false">IF(H166="","",G166-H166)</f>
        <v>13</v>
      </c>
      <c r="J166" s="40" t="n">
        <f aca="false">IF(OR(D166="",D166+G166=0),"",D166/(D166+G166))</f>
        <v>0.560530679933665</v>
      </c>
      <c r="K166" s="40" t="n">
        <f aca="false">IF(E166="","",E166/(E166+H166))</f>
        <v>0.523629489603025</v>
      </c>
      <c r="L166" s="69" t="n">
        <f aca="false">IF(OR(K166="",J166=""),"",(J166-K166)*100)</f>
        <v>3.69011903306404</v>
      </c>
      <c r="M166" s="36" t="n">
        <v>2.45683467956046</v>
      </c>
      <c r="N166" s="36" t="n">
        <v>1.05386651785182</v>
      </c>
      <c r="O166" s="36" t="n">
        <f aca="false">SQRT(M166^2+N166^2)</f>
        <v>2.67332588364009</v>
      </c>
      <c r="P166" s="40" t="n">
        <f aca="false">IF(J166="","",MAX(0,J166-1.96*O166/100))</f>
        <v>0.508133492614319</v>
      </c>
      <c r="Q166" s="40" t="n">
        <f aca="false">IF(J166="","",MIN(1,J166+1.96*O166/100))</f>
        <v>0.612927867253011</v>
      </c>
      <c r="R166" s="32" t="str">
        <f aca="false">IF(L166="","",IF(ABS(L166)&lt;=O166,"Yes","No"))</f>
        <v>No</v>
      </c>
      <c r="S166" s="32" t="str">
        <f aca="false">IF(L166="","",IF(ABS(L166)&lt;=1.96*O166,"Yes","No"))</f>
        <v>Yes</v>
      </c>
      <c r="T166" s="59" t="n">
        <f aca="false">IF(D166="","",ROUND(SQRT(((D166+G166)*O166/100)^2+(J166*(D166+G166)*0.08382)^2),0))</f>
        <v>33</v>
      </c>
      <c r="U166" s="32"/>
    </row>
    <row r="167" customFormat="false" ht="15" hidden="false" customHeight="false" outlineLevel="0" collapsed="false">
      <c r="A167" s="32" t="s">
        <v>230</v>
      </c>
      <c r="B167" s="32" t="s">
        <v>352</v>
      </c>
      <c r="C167" s="32" t="s">
        <v>357</v>
      </c>
      <c r="D167" s="59" t="n">
        <v>325</v>
      </c>
      <c r="E167" s="59" t="n">
        <v>385</v>
      </c>
      <c r="F167" s="68" t="n">
        <f aca="false">IF(E167="","",D167-E167)</f>
        <v>-60</v>
      </c>
      <c r="G167" s="59" t="n">
        <v>497</v>
      </c>
      <c r="H167" s="59" t="n">
        <v>428</v>
      </c>
      <c r="I167" s="68" t="n">
        <f aca="false">IF(H167="","",G167-H167)</f>
        <v>69</v>
      </c>
      <c r="J167" s="40" t="n">
        <f aca="false">IF(OR(D167="",D167+G167=0),"",D167/(D167+G167))</f>
        <v>0.395377128953771</v>
      </c>
      <c r="K167" s="40" t="n">
        <f aca="false">IF(E167="","",E167/(E167+H167))</f>
        <v>0.473554735547356</v>
      </c>
      <c r="L167" s="69" t="n">
        <f aca="false">IF(OR(K167="",J167=""),"",(J167-K167)*100)</f>
        <v>-7.81776065935842</v>
      </c>
      <c r="M167" s="36" t="n">
        <v>2.45683467956046</v>
      </c>
      <c r="N167" s="36" t="n">
        <v>1.05386651785182</v>
      </c>
      <c r="O167" s="36" t="n">
        <f aca="false">SQRT(M167^2+N167^2)</f>
        <v>2.67332588364009</v>
      </c>
      <c r="P167" s="40" t="n">
        <f aca="false">IF(J167="","",MAX(0,J167-1.96*O167/100))</f>
        <v>0.342979941634426</v>
      </c>
      <c r="Q167" s="40" t="n">
        <f aca="false">IF(J167="","",MIN(1,J167+1.96*O167/100))</f>
        <v>0.447774316273117</v>
      </c>
      <c r="R167" s="32" t="str">
        <f aca="false">IF(L167="","",IF(ABS(L167)&lt;=O167,"Yes","No"))</f>
        <v>No</v>
      </c>
      <c r="S167" s="32" t="str">
        <f aca="false">IF(L167="","",IF(ABS(L167)&lt;=1.96*O167,"Yes","No"))</f>
        <v>No</v>
      </c>
      <c r="T167" s="59" t="n">
        <f aca="false">IF(D167="","",ROUND(SQRT(((D167+G167)*O167/100)^2+(J167*(D167+G167)*0.08382)^2),0))</f>
        <v>35</v>
      </c>
      <c r="U167" s="32"/>
    </row>
    <row r="168" customFormat="false" ht="15" hidden="false" customHeight="false" outlineLevel="0" collapsed="false">
      <c r="A168" s="32" t="s">
        <v>230</v>
      </c>
      <c r="B168" s="32" t="s">
        <v>352</v>
      </c>
      <c r="C168" s="32" t="s">
        <v>358</v>
      </c>
      <c r="D168" s="59" t="n">
        <v>198</v>
      </c>
      <c r="E168" s="59" t="n">
        <v>242</v>
      </c>
      <c r="F168" s="68" t="n">
        <f aca="false">IF(E168="","",D168-E168)</f>
        <v>-44</v>
      </c>
      <c r="G168" s="59" t="n">
        <v>328</v>
      </c>
      <c r="H168" s="59" t="n">
        <v>256</v>
      </c>
      <c r="I168" s="68" t="n">
        <f aca="false">IF(H168="","",G168-H168)</f>
        <v>72</v>
      </c>
      <c r="J168" s="40" t="n">
        <f aca="false">IF(OR(D168="",D168+G168=0),"",D168/(D168+G168))</f>
        <v>0.376425855513308</v>
      </c>
      <c r="K168" s="40" t="n">
        <f aca="false">IF(E168="","",E168/(E168+H168))</f>
        <v>0.485943775100402</v>
      </c>
      <c r="L168" s="69" t="n">
        <f aca="false">IF(OR(K168="",J168=""),"",(J168-K168)*100)</f>
        <v>-10.9517919587094</v>
      </c>
      <c r="M168" s="36" t="n">
        <v>3.48156414853613</v>
      </c>
      <c r="N168" s="36" t="n">
        <v>1.05386651785182</v>
      </c>
      <c r="O168" s="36" t="n">
        <f aca="false">SQRT(M168^2+N168^2)</f>
        <v>3.63757110690929</v>
      </c>
      <c r="P168" s="40" t="n">
        <f aca="false">IF(J168="","",MAX(0,J168-1.96*O168/100))</f>
        <v>0.305129461817886</v>
      </c>
      <c r="Q168" s="40" t="n">
        <f aca="false">IF(J168="","",MIN(1,J168+1.96*O168/100))</f>
        <v>0.44772224920873</v>
      </c>
      <c r="R168" s="32" t="str">
        <f aca="false">IF(L168="","",IF(ABS(L168)&lt;=O168,"Yes","No"))</f>
        <v>No</v>
      </c>
      <c r="S168" s="32" t="str">
        <f aca="false">IF(L168="","",IF(ABS(L168)&lt;=1.96*O168,"Yes","No"))</f>
        <v>No</v>
      </c>
      <c r="T168" s="59" t="n">
        <f aca="false">IF(D168="","",ROUND(SQRT(((D168+G168)*O168/100)^2+(J168*(D168+G168)*0.13015)^2),0))</f>
        <v>32</v>
      </c>
      <c r="U168" s="32"/>
    </row>
    <row r="169" customFormat="false" ht="15" hidden="false" customHeight="false" outlineLevel="0" collapsed="false">
      <c r="A169" s="32" t="s">
        <v>230</v>
      </c>
      <c r="B169" s="32" t="s">
        <v>352</v>
      </c>
      <c r="C169" s="32" t="s">
        <v>359</v>
      </c>
      <c r="D169" s="59" t="n">
        <v>222</v>
      </c>
      <c r="E169" s="59" t="n">
        <v>281</v>
      </c>
      <c r="F169" s="68" t="n">
        <f aca="false">IF(E169="","",D169-E169)</f>
        <v>-59</v>
      </c>
      <c r="G169" s="59" t="n">
        <v>405</v>
      </c>
      <c r="H169" s="59" t="n">
        <v>313</v>
      </c>
      <c r="I169" s="68" t="n">
        <f aca="false">IF(H169="","",G169-H169)</f>
        <v>92</v>
      </c>
      <c r="J169" s="40" t="n">
        <f aca="false">IF(OR(D169="",D169+G169=0),"",D169/(D169+G169))</f>
        <v>0.354066985645933</v>
      </c>
      <c r="K169" s="40" t="n">
        <f aca="false">IF(E169="","",E169/(E169+H169))</f>
        <v>0.473063973063973</v>
      </c>
      <c r="L169" s="69" t="n">
        <f aca="false">IF(OR(K169="",J169=""),"",(J169-K169)*100)</f>
        <v>-11.899698741804</v>
      </c>
      <c r="M169" s="36" t="n">
        <v>2.45683467956046</v>
      </c>
      <c r="N169" s="36" t="n">
        <v>1.05386651785182</v>
      </c>
      <c r="O169" s="36" t="n">
        <f aca="false">SQRT(M169^2+N169^2)</f>
        <v>2.67332588364009</v>
      </c>
      <c r="P169" s="40" t="n">
        <f aca="false">IF(J169="","",MAX(0,J169-1.96*O169/100))</f>
        <v>0.301669798326587</v>
      </c>
      <c r="Q169" s="40" t="n">
        <f aca="false">IF(J169="","",MIN(1,J169+1.96*O169/100))</f>
        <v>0.406464172965279</v>
      </c>
      <c r="R169" s="32" t="str">
        <f aca="false">IF(L169="","",IF(ABS(L169)&lt;=O169,"Yes","No"))</f>
        <v>No</v>
      </c>
      <c r="S169" s="32" t="str">
        <f aca="false">IF(L169="","",IF(ABS(L169)&lt;=1.96*O169,"Yes","No"))</f>
        <v>No</v>
      </c>
      <c r="T169" s="59" t="n">
        <f aca="false">IF(D169="","",ROUND(SQRT(((D169+G169)*O169/100)^2+(J169*(D169+G169)*0.08382)^2),0))</f>
        <v>25</v>
      </c>
      <c r="U169" s="32"/>
    </row>
    <row r="170" customFormat="false" ht="15" hidden="false" customHeight="false" outlineLevel="0" collapsed="false">
      <c r="A170" s="32" t="s">
        <v>230</v>
      </c>
      <c r="B170" s="32" t="s">
        <v>352</v>
      </c>
      <c r="C170" s="32" t="s">
        <v>360</v>
      </c>
      <c r="D170" s="59" t="n">
        <v>379</v>
      </c>
      <c r="E170" s="59" t="n">
        <v>438</v>
      </c>
      <c r="F170" s="68" t="n">
        <f aca="false">IF(E170="","",D170-E170)</f>
        <v>-59</v>
      </c>
      <c r="G170" s="59" t="n">
        <v>530</v>
      </c>
      <c r="H170" s="59" t="n">
        <v>460</v>
      </c>
      <c r="I170" s="68" t="n">
        <f aca="false">IF(H170="","",G170-H170)</f>
        <v>70</v>
      </c>
      <c r="J170" s="40" t="n">
        <f aca="false">IF(OR(D170="",D170+G170=0),"",D170/(D170+G170))</f>
        <v>0.416941694169417</v>
      </c>
      <c r="K170" s="40" t="n">
        <f aca="false">IF(E170="","",E170/(E170+H170))</f>
        <v>0.487750556792873</v>
      </c>
      <c r="L170" s="69" t="n">
        <f aca="false">IF(OR(K170="",J170=""),"",(J170-K170)*100)</f>
        <v>-7.08088626234561</v>
      </c>
      <c r="M170" s="36" t="n">
        <v>2.25387356149359</v>
      </c>
      <c r="N170" s="36" t="n">
        <v>1.05386651785182</v>
      </c>
      <c r="O170" s="36" t="n">
        <f aca="false">SQRT(M170^2+N170^2)</f>
        <v>2.488087753406</v>
      </c>
      <c r="P170" s="40" t="n">
        <f aca="false">IF(J170="","",MAX(0,J170-1.96*O170/100))</f>
        <v>0.368175174202659</v>
      </c>
      <c r="Q170" s="40" t="n">
        <f aca="false">IF(J170="","",MIN(1,J170+1.96*O170/100))</f>
        <v>0.465708214136175</v>
      </c>
      <c r="R170" s="32" t="str">
        <f aca="false">IF(L170="","",IF(ABS(L170)&lt;=O170,"Yes","No"))</f>
        <v>No</v>
      </c>
      <c r="S170" s="32" t="str">
        <f aca="false">IF(L170="","",IF(ABS(L170)&lt;=1.96*O170,"Yes","No"))</f>
        <v>No</v>
      </c>
      <c r="T170" s="59" t="n">
        <f aca="false">IF(D170="","",ROUND(SQRT(((D170+G170)*O170/100)^2+(J170*(D170+G170)*0.07132)^2),0))</f>
        <v>35</v>
      </c>
      <c r="U170" s="32"/>
    </row>
    <row r="171" customFormat="false" ht="15" hidden="false" customHeight="false" outlineLevel="0" collapsed="false">
      <c r="A171" s="32" t="s">
        <v>230</v>
      </c>
      <c r="B171" s="32" t="s">
        <v>361</v>
      </c>
      <c r="C171" s="32" t="s">
        <v>362</v>
      </c>
      <c r="D171" s="59" t="n">
        <v>175</v>
      </c>
      <c r="E171" s="59" t="n">
        <v>156</v>
      </c>
      <c r="F171" s="68" t="n">
        <f aca="false">IF(E171="","",D171-E171)</f>
        <v>19</v>
      </c>
      <c r="G171" s="59" t="n">
        <v>165</v>
      </c>
      <c r="H171" s="59" t="n">
        <v>176</v>
      </c>
      <c r="I171" s="68" t="n">
        <f aca="false">IF(H171="","",G171-H171)</f>
        <v>-11</v>
      </c>
      <c r="J171" s="40" t="n">
        <f aca="false">IF(OR(D171="",D171+G171=0),"",D171/(D171+G171))</f>
        <v>0.514705882352941</v>
      </c>
      <c r="K171" s="40" t="n">
        <f aca="false">IF(E171="","",E171/(E171+H171))</f>
        <v>0.469879518072289</v>
      </c>
      <c r="L171" s="69" t="n">
        <f aca="false">IF(OR(K171="",J171=""),"",(J171-K171)*100)</f>
        <v>4.4826364280652</v>
      </c>
      <c r="M171" s="36" t="n">
        <v>3.48156414853613</v>
      </c>
      <c r="N171" s="36" t="n">
        <v>1.05386651785182</v>
      </c>
      <c r="O171" s="36" t="n">
        <f aca="false">SQRT(M171^2+N171^2)</f>
        <v>3.63757110690929</v>
      </c>
      <c r="P171" s="40" t="n">
        <f aca="false">IF(J171="","",MAX(0,J171-1.96*O171/100))</f>
        <v>0.443409488657519</v>
      </c>
      <c r="Q171" s="40" t="n">
        <f aca="false">IF(J171="","",MIN(1,J171+1.96*O171/100))</f>
        <v>0.586002276048363</v>
      </c>
      <c r="R171" s="32" t="str">
        <f aca="false">IF(L171="","",IF(ABS(L171)&lt;=O171,"Yes","No"))</f>
        <v>No</v>
      </c>
      <c r="S171" s="32" t="str">
        <f aca="false">IF(L171="","",IF(ABS(L171)&lt;=1.96*O171,"Yes","No"))</f>
        <v>Yes</v>
      </c>
      <c r="T171" s="59" t="n">
        <f aca="false">IF(D171="","",ROUND(SQRT(((D171+G171)*O171/100)^2+(J171*(D171+G171)*0.13015)^2),0))</f>
        <v>26</v>
      </c>
      <c r="U171" s="32"/>
    </row>
    <row r="172" customFormat="false" ht="15" hidden="false" customHeight="false" outlineLevel="0" collapsed="false">
      <c r="A172" s="32" t="s">
        <v>230</v>
      </c>
      <c r="B172" s="32" t="s">
        <v>361</v>
      </c>
      <c r="C172" s="32" t="s">
        <v>363</v>
      </c>
      <c r="D172" s="59" t="n">
        <v>143</v>
      </c>
      <c r="E172" s="59" t="n">
        <v>132</v>
      </c>
      <c r="F172" s="68" t="n">
        <f aca="false">IF(E172="","",D172-E172)</f>
        <v>11</v>
      </c>
      <c r="G172" s="59" t="n">
        <v>127</v>
      </c>
      <c r="H172" s="59" t="n">
        <v>148</v>
      </c>
      <c r="I172" s="68" t="n">
        <f aca="false">IF(H172="","",G172-H172)</f>
        <v>-21</v>
      </c>
      <c r="J172" s="40" t="n">
        <f aca="false">IF(OR(D172="",D172+G172=0),"",D172/(D172+G172))</f>
        <v>0.52962962962963</v>
      </c>
      <c r="K172" s="40" t="n">
        <f aca="false">IF(E172="","",E172/(E172+H172))</f>
        <v>0.471428571428571</v>
      </c>
      <c r="L172" s="69" t="n">
        <f aca="false">IF(OR(K172="",J172=""),"",(J172-K172)*100)</f>
        <v>5.82010582010583</v>
      </c>
      <c r="M172" s="36" t="n">
        <v>3.48156414853613</v>
      </c>
      <c r="N172" s="36" t="n">
        <v>1.05386651785182</v>
      </c>
      <c r="O172" s="36" t="n">
        <f aca="false">SQRT(M172^2+N172^2)</f>
        <v>3.63757110690929</v>
      </c>
      <c r="P172" s="40" t="n">
        <f aca="false">IF(J172="","",MAX(0,J172-1.96*O172/100))</f>
        <v>0.458333235934208</v>
      </c>
      <c r="Q172" s="40" t="n">
        <f aca="false">IF(J172="","",MIN(1,J172+1.96*O172/100))</f>
        <v>0.600926023325052</v>
      </c>
      <c r="R172" s="32" t="str">
        <f aca="false">IF(L172="","",IF(ABS(L172)&lt;=O172,"Yes","No"))</f>
        <v>No</v>
      </c>
      <c r="S172" s="32" t="str">
        <f aca="false">IF(L172="","",IF(ABS(L172)&lt;=1.96*O172,"Yes","No"))</f>
        <v>Yes</v>
      </c>
      <c r="T172" s="59" t="n">
        <f aca="false">IF(D172="","",ROUND(SQRT(((D172+G172)*O172/100)^2+(J172*(D172+G172)*0.13015)^2),0))</f>
        <v>21</v>
      </c>
      <c r="U172" s="32"/>
    </row>
    <row r="173" customFormat="false" ht="15" hidden="false" customHeight="false" outlineLevel="0" collapsed="false">
      <c r="A173" s="32" t="s">
        <v>230</v>
      </c>
      <c r="B173" s="32" t="s">
        <v>361</v>
      </c>
      <c r="C173" s="32" t="s">
        <v>364</v>
      </c>
      <c r="D173" s="59" t="n">
        <v>270</v>
      </c>
      <c r="E173" s="59" t="n">
        <v>249</v>
      </c>
      <c r="F173" s="68" t="n">
        <f aca="false">IF(E173="","",D173-E173)</f>
        <v>21</v>
      </c>
      <c r="G173" s="59" t="n">
        <v>318</v>
      </c>
      <c r="H173" s="59" t="n">
        <v>302</v>
      </c>
      <c r="I173" s="68" t="n">
        <f aca="false">IF(H173="","",G173-H173)</f>
        <v>16</v>
      </c>
      <c r="J173" s="40" t="n">
        <f aca="false">IF(OR(D173="",D173+G173=0),"",D173/(D173+G173))</f>
        <v>0.459183673469388</v>
      </c>
      <c r="K173" s="40" t="n">
        <f aca="false">IF(E173="","",E173/(E173+H173))</f>
        <v>0.451905626134301</v>
      </c>
      <c r="L173" s="69" t="n">
        <f aca="false">IF(OR(K173="",J173=""),"",(J173-K173)*100)</f>
        <v>0.727804733508647</v>
      </c>
      <c r="M173" s="36" t="n">
        <v>2.45683467956046</v>
      </c>
      <c r="N173" s="36" t="n">
        <v>1.05386651785182</v>
      </c>
      <c r="O173" s="36" t="n">
        <f aca="false">SQRT(M173^2+N173^2)</f>
        <v>2.67332588364009</v>
      </c>
      <c r="P173" s="40" t="n">
        <f aca="false">IF(J173="","",MAX(0,J173-1.96*O173/100))</f>
        <v>0.406786486150042</v>
      </c>
      <c r="Q173" s="40" t="n">
        <f aca="false">IF(J173="","",MIN(1,J173+1.96*O173/100))</f>
        <v>0.511580860788734</v>
      </c>
      <c r="R173" s="32" t="str">
        <f aca="false">IF(L173="","",IF(ABS(L173)&lt;=O173,"Yes","No"))</f>
        <v>Yes</v>
      </c>
      <c r="S173" s="32" t="str">
        <f aca="false">IF(L173="","",IF(ABS(L173)&lt;=1.96*O173,"Yes","No"))</f>
        <v>Yes</v>
      </c>
      <c r="T173" s="59" t="n">
        <f aca="false">IF(D173="","",ROUND(SQRT(((D173+G173)*O173/100)^2+(J173*(D173+G173)*0.08382)^2),0))</f>
        <v>28</v>
      </c>
      <c r="U173" s="32"/>
    </row>
    <row r="174" customFormat="false" ht="15" hidden="false" customHeight="false" outlineLevel="0" collapsed="false">
      <c r="A174" s="32" t="s">
        <v>230</v>
      </c>
      <c r="B174" s="32" t="s">
        <v>365</v>
      </c>
      <c r="C174" s="32" t="s">
        <v>366</v>
      </c>
      <c r="D174" s="59" t="n">
        <v>732</v>
      </c>
      <c r="E174" s="59" t="n">
        <v>698</v>
      </c>
      <c r="F174" s="68" t="n">
        <f aca="false">IF(E174="","",D174-E174)</f>
        <v>34</v>
      </c>
      <c r="G174" s="59" t="n">
        <v>618</v>
      </c>
      <c r="H174" s="59" t="n">
        <v>577</v>
      </c>
      <c r="I174" s="68" t="n">
        <f aca="false">IF(H174="","",G174-H174)</f>
        <v>41</v>
      </c>
      <c r="J174" s="40" t="n">
        <f aca="false">IF(OR(D174="",D174+G174=0),"",D174/(D174+G174))</f>
        <v>0.542222222222222</v>
      </c>
      <c r="K174" s="40" t="n">
        <f aca="false">IF(E174="","",E174/(E174+H174))</f>
        <v>0.547450980392157</v>
      </c>
      <c r="L174" s="69" t="n">
        <f aca="false">IF(OR(K174="",J174=""),"",(J174-K174)*100)</f>
        <v>-0.522875816993462</v>
      </c>
      <c r="M174" s="36" t="n">
        <v>2.25387356149359</v>
      </c>
      <c r="N174" s="36" t="n">
        <v>1.05386651785182</v>
      </c>
      <c r="O174" s="36" t="n">
        <f aca="false">SQRT(M174^2+N174^2)</f>
        <v>2.488087753406</v>
      </c>
      <c r="P174" s="40" t="n">
        <f aca="false">IF(J174="","",MAX(0,J174-1.96*O174/100))</f>
        <v>0.493455702255465</v>
      </c>
      <c r="Q174" s="40" t="n">
        <f aca="false">IF(J174="","",MIN(1,J174+1.96*O174/100))</f>
        <v>0.59098874218898</v>
      </c>
      <c r="R174" s="32" t="str">
        <f aca="false">IF(L174="","",IF(ABS(L174)&lt;=O174,"Yes","No"))</f>
        <v>Yes</v>
      </c>
      <c r="S174" s="32" t="str">
        <f aca="false">IF(L174="","",IF(ABS(L174)&lt;=1.96*O174,"Yes","No"))</f>
        <v>Yes</v>
      </c>
      <c r="T174" s="59" t="n">
        <f aca="false">IF(D174="","",ROUND(SQRT(((D174+G174)*O174/100)^2+(J174*(D174+G174)*0.07132)^2),0))</f>
        <v>62</v>
      </c>
      <c r="U174" s="32"/>
    </row>
    <row r="175" customFormat="false" ht="15" hidden="false" customHeight="false" outlineLevel="0" collapsed="false">
      <c r="A175" s="32" t="s">
        <v>230</v>
      </c>
      <c r="B175" s="32" t="s">
        <v>365</v>
      </c>
      <c r="C175" s="32" t="s">
        <v>367</v>
      </c>
      <c r="D175" s="59" t="n">
        <v>335</v>
      </c>
      <c r="E175" s="59" t="n">
        <v>362</v>
      </c>
      <c r="F175" s="68" t="n">
        <f aca="false">IF(E175="","",D175-E175)</f>
        <v>-27</v>
      </c>
      <c r="G175" s="59" t="n">
        <v>294</v>
      </c>
      <c r="H175" s="59" t="n">
        <v>257</v>
      </c>
      <c r="I175" s="68" t="n">
        <f aca="false">IF(H175="","",G175-H175)</f>
        <v>37</v>
      </c>
      <c r="J175" s="40" t="n">
        <f aca="false">IF(OR(D175="",D175+G175=0),"",D175/(D175+G175))</f>
        <v>0.532591414944356</v>
      </c>
      <c r="K175" s="40" t="n">
        <f aca="false">IF(E175="","",E175/(E175+H175))</f>
        <v>0.584814216478191</v>
      </c>
      <c r="L175" s="69" t="n">
        <f aca="false">IF(OR(K175="",J175=""),"",(J175-K175)*100)</f>
        <v>-5.22228015338345</v>
      </c>
      <c r="M175" s="36" t="n">
        <v>2.45683467956046</v>
      </c>
      <c r="N175" s="36" t="n">
        <v>1.05386651785182</v>
      </c>
      <c r="O175" s="36" t="n">
        <f aca="false">SQRT(M175^2+N175^2)</f>
        <v>2.67332588364009</v>
      </c>
      <c r="P175" s="40" t="n">
        <f aca="false">IF(J175="","",MAX(0,J175-1.96*O175/100))</f>
        <v>0.48019422762501</v>
      </c>
      <c r="Q175" s="40" t="n">
        <f aca="false">IF(J175="","",MIN(1,J175+1.96*O175/100))</f>
        <v>0.584988602263702</v>
      </c>
      <c r="R175" s="32" t="str">
        <f aca="false">IF(L175="","",IF(ABS(L175)&lt;=O175,"Yes","No"))</f>
        <v>No</v>
      </c>
      <c r="S175" s="32" t="str">
        <f aca="false">IF(L175="","",IF(ABS(L175)&lt;=1.96*O175,"Yes","No"))</f>
        <v>Yes</v>
      </c>
      <c r="T175" s="59" t="n">
        <f aca="false">IF(D175="","",ROUND(SQRT(((D175+G175)*O175/100)^2+(J175*(D175+G175)*0.08382)^2),0))</f>
        <v>33</v>
      </c>
      <c r="U175" s="32"/>
    </row>
    <row r="176" customFormat="false" ht="15" hidden="false" customHeight="false" outlineLevel="0" collapsed="false">
      <c r="A176" s="32" t="s">
        <v>230</v>
      </c>
      <c r="B176" s="32" t="s">
        <v>365</v>
      </c>
      <c r="C176" s="32" t="s">
        <v>368</v>
      </c>
      <c r="D176" s="59" t="n">
        <v>594</v>
      </c>
      <c r="E176" s="59" t="n">
        <v>743</v>
      </c>
      <c r="F176" s="68" t="n">
        <f aca="false">IF(E176="","",D176-E176)</f>
        <v>-149</v>
      </c>
      <c r="G176" s="59" t="n">
        <v>706</v>
      </c>
      <c r="H176" s="59" t="n">
        <v>566</v>
      </c>
      <c r="I176" s="68" t="n">
        <f aca="false">IF(H176="","",G176-H176)</f>
        <v>140</v>
      </c>
      <c r="J176" s="40" t="n">
        <f aca="false">IF(OR(D176="",D176+G176=0),"",D176/(D176+G176))</f>
        <v>0.456923076923077</v>
      </c>
      <c r="K176" s="40" t="n">
        <f aca="false">IF(E176="","",E176/(E176+H176))</f>
        <v>0.567608861726509</v>
      </c>
      <c r="L176" s="69" t="n">
        <f aca="false">IF(OR(K176="",J176=""),"",(J176-K176)*100)</f>
        <v>-11.0685784803432</v>
      </c>
      <c r="M176" s="36" t="n">
        <v>2.25387356149359</v>
      </c>
      <c r="N176" s="36" t="n">
        <v>1.05386651785182</v>
      </c>
      <c r="O176" s="36" t="n">
        <f aca="false">SQRT(M176^2+N176^2)</f>
        <v>2.488087753406</v>
      </c>
      <c r="P176" s="40" t="n">
        <f aca="false">IF(J176="","",MAX(0,J176-1.96*O176/100))</f>
        <v>0.408156556956319</v>
      </c>
      <c r="Q176" s="40" t="n">
        <f aca="false">IF(J176="","",MIN(1,J176+1.96*O176/100))</f>
        <v>0.505689596889835</v>
      </c>
      <c r="R176" s="32" t="str">
        <f aca="false">IF(L176="","",IF(ABS(L176)&lt;=O176,"Yes","No"))</f>
        <v>No</v>
      </c>
      <c r="S176" s="32" t="str">
        <f aca="false">IF(L176="","",IF(ABS(L176)&lt;=1.96*O176,"Yes","No"))</f>
        <v>No</v>
      </c>
      <c r="T176" s="59" t="n">
        <f aca="false">IF(D176="","",ROUND(SQRT(((D176+G176)*O176/100)^2+(J176*(D176+G176)*0.07132)^2),0))</f>
        <v>53</v>
      </c>
      <c r="U176" s="32"/>
    </row>
    <row r="177" customFormat="false" ht="15" hidden="false" customHeight="false" outlineLevel="0" collapsed="false">
      <c r="A177" s="32" t="s">
        <v>230</v>
      </c>
      <c r="B177" s="32" t="s">
        <v>365</v>
      </c>
      <c r="C177" s="32" t="s">
        <v>369</v>
      </c>
      <c r="D177" s="59" t="n">
        <v>439</v>
      </c>
      <c r="E177" s="59" t="n">
        <v>428</v>
      </c>
      <c r="F177" s="68" t="n">
        <f aca="false">IF(E177="","",D177-E177)</f>
        <v>11</v>
      </c>
      <c r="G177" s="59" t="n">
        <v>411</v>
      </c>
      <c r="H177" s="59" t="n">
        <v>401</v>
      </c>
      <c r="I177" s="68" t="n">
        <f aca="false">IF(H177="","",G177-H177)</f>
        <v>10</v>
      </c>
      <c r="J177" s="40" t="n">
        <f aca="false">IF(OR(D177="",D177+G177=0),"",D177/(D177+G177))</f>
        <v>0.516470588235294</v>
      </c>
      <c r="K177" s="40" t="n">
        <f aca="false">IF(E177="","",E177/(E177+H177))</f>
        <v>0.516284680337756</v>
      </c>
      <c r="L177" s="69" t="n">
        <f aca="false">IF(OR(K177="",J177=""),"",(J177-K177)*100)</f>
        <v>0.0185907897537807</v>
      </c>
      <c r="M177" s="36" t="n">
        <v>2.25387356149359</v>
      </c>
      <c r="N177" s="36" t="n">
        <v>1.05386651785182</v>
      </c>
      <c r="O177" s="36" t="n">
        <f aca="false">SQRT(M177^2+N177^2)</f>
        <v>2.488087753406</v>
      </c>
      <c r="P177" s="40" t="n">
        <f aca="false">IF(J177="","",MAX(0,J177-1.96*O177/100))</f>
        <v>0.467704068268537</v>
      </c>
      <c r="Q177" s="40" t="n">
        <f aca="false">IF(J177="","",MIN(1,J177+1.96*O177/100))</f>
        <v>0.565237108202052</v>
      </c>
      <c r="R177" s="32" t="str">
        <f aca="false">IF(L177="","",IF(ABS(L177)&lt;=O177,"Yes","No"))</f>
        <v>Yes</v>
      </c>
      <c r="S177" s="32" t="str">
        <f aca="false">IF(L177="","",IF(ABS(L177)&lt;=1.96*O177,"Yes","No"))</f>
        <v>Yes</v>
      </c>
      <c r="T177" s="59" t="n">
        <f aca="false">IF(D177="","",ROUND(SQRT(((D177+G177)*O177/100)^2+(J177*(D177+G177)*0.07132)^2),0))</f>
        <v>38</v>
      </c>
      <c r="U177" s="32"/>
    </row>
    <row r="178" customFormat="false" ht="15" hidden="false" customHeight="false" outlineLevel="0" collapsed="false">
      <c r="A178" s="32" t="s">
        <v>230</v>
      </c>
      <c r="B178" s="32" t="s">
        <v>365</v>
      </c>
      <c r="C178" s="32" t="s">
        <v>370</v>
      </c>
      <c r="D178" s="59" t="n">
        <v>716</v>
      </c>
      <c r="E178" s="59" t="n">
        <v>821</v>
      </c>
      <c r="F178" s="68" t="n">
        <f aca="false">IF(E178="","",D178-E178)</f>
        <v>-105</v>
      </c>
      <c r="G178" s="59" t="n">
        <v>674</v>
      </c>
      <c r="H178" s="59" t="n">
        <v>513</v>
      </c>
      <c r="I178" s="68" t="n">
        <f aca="false">IF(H178="","",G178-H178)</f>
        <v>161</v>
      </c>
      <c r="J178" s="40" t="n">
        <f aca="false">IF(OR(D178="",D178+G178=0),"",D178/(D178+G178))</f>
        <v>0.515107913669065</v>
      </c>
      <c r="K178" s="40" t="n">
        <f aca="false">IF(E178="","",E178/(E178+H178))</f>
        <v>0.61544227886057</v>
      </c>
      <c r="L178" s="69" t="n">
        <f aca="false">IF(OR(K178="",J178=""),"",(J178-K178)*100)</f>
        <v>-10.0334365191505</v>
      </c>
      <c r="M178" s="36" t="n">
        <v>2.25387356149359</v>
      </c>
      <c r="N178" s="36" t="n">
        <v>1.05386651785182</v>
      </c>
      <c r="O178" s="36" t="n">
        <f aca="false">SQRT(M178^2+N178^2)</f>
        <v>2.488087753406</v>
      </c>
      <c r="P178" s="40" t="n">
        <f aca="false">IF(J178="","",MAX(0,J178-1.96*O178/100))</f>
        <v>0.466341393702307</v>
      </c>
      <c r="Q178" s="40" t="n">
        <f aca="false">IF(J178="","",MIN(1,J178+1.96*O178/100))</f>
        <v>0.563874433635822</v>
      </c>
      <c r="R178" s="32" t="str">
        <f aca="false">IF(L178="","",IF(ABS(L178)&lt;=O178,"Yes","No"))</f>
        <v>No</v>
      </c>
      <c r="S178" s="32" t="str">
        <f aca="false">IF(L178="","",IF(ABS(L178)&lt;=1.96*O178,"Yes","No"))</f>
        <v>No</v>
      </c>
      <c r="T178" s="59" t="n">
        <f aca="false">IF(D178="","",ROUND(SQRT(((D178+G178)*O178/100)^2+(J178*(D178+G178)*0.07132)^2),0))</f>
        <v>62</v>
      </c>
      <c r="U178" s="32"/>
    </row>
    <row r="179" customFormat="false" ht="15" hidden="false" customHeight="false" outlineLevel="0" collapsed="false">
      <c r="A179" s="32" t="s">
        <v>230</v>
      </c>
      <c r="B179" s="32" t="s">
        <v>365</v>
      </c>
      <c r="C179" s="32" t="s">
        <v>371</v>
      </c>
      <c r="D179" s="59" t="n">
        <v>622</v>
      </c>
      <c r="E179" s="59" t="n">
        <v>768</v>
      </c>
      <c r="F179" s="68" t="n">
        <f aca="false">IF(E179="","",D179-E179)</f>
        <v>-146</v>
      </c>
      <c r="G179" s="59" t="n">
        <v>682</v>
      </c>
      <c r="H179" s="59" t="n">
        <v>482</v>
      </c>
      <c r="I179" s="68" t="n">
        <f aca="false">IF(H179="","",G179-H179)</f>
        <v>200</v>
      </c>
      <c r="J179" s="40" t="n">
        <f aca="false">IF(OR(D179="",D179+G179=0),"",D179/(D179+G179))</f>
        <v>0.476993865030675</v>
      </c>
      <c r="K179" s="40" t="n">
        <f aca="false">IF(E179="","",E179/(E179+H179))</f>
        <v>0.6144</v>
      </c>
      <c r="L179" s="69" t="n">
        <f aca="false">IF(OR(K179="",J179=""),"",(J179-K179)*100)</f>
        <v>-13.7406134969325</v>
      </c>
      <c r="M179" s="36" t="n">
        <v>2.25387356149359</v>
      </c>
      <c r="N179" s="36" t="n">
        <v>1.05386651785182</v>
      </c>
      <c r="O179" s="36" t="n">
        <f aca="false">SQRT(M179^2+N179^2)</f>
        <v>2.488087753406</v>
      </c>
      <c r="P179" s="40" t="n">
        <f aca="false">IF(J179="","",MAX(0,J179-1.96*O179/100))</f>
        <v>0.428227345063917</v>
      </c>
      <c r="Q179" s="40" t="n">
        <f aca="false">IF(J179="","",MIN(1,J179+1.96*O179/100))</f>
        <v>0.525760384997433</v>
      </c>
      <c r="R179" s="32" t="str">
        <f aca="false">IF(L179="","",IF(ABS(L179)&lt;=O179,"Yes","No"))</f>
        <v>No</v>
      </c>
      <c r="S179" s="32" t="str">
        <f aca="false">IF(L179="","",IF(ABS(L179)&lt;=1.96*O179,"Yes","No"))</f>
        <v>No</v>
      </c>
      <c r="T179" s="59" t="n">
        <f aca="false">IF(D179="","",ROUND(SQRT(((D179+G179)*O179/100)^2+(J179*(D179+G179)*0.07132)^2),0))</f>
        <v>55</v>
      </c>
      <c r="U179" s="32"/>
    </row>
    <row r="180" customFormat="false" ht="15" hidden="false" customHeight="false" outlineLevel="0" collapsed="false">
      <c r="A180" s="32" t="s">
        <v>230</v>
      </c>
      <c r="B180" s="32" t="s">
        <v>365</v>
      </c>
      <c r="C180" s="32" t="s">
        <v>372</v>
      </c>
      <c r="D180" s="59" t="n">
        <v>341</v>
      </c>
      <c r="E180" s="59" t="n">
        <v>355</v>
      </c>
      <c r="F180" s="68" t="n">
        <f aca="false">IF(E180="","",D180-E180)</f>
        <v>-14</v>
      </c>
      <c r="G180" s="59" t="n">
        <v>363</v>
      </c>
      <c r="H180" s="59" t="n">
        <v>298</v>
      </c>
      <c r="I180" s="68" t="n">
        <f aca="false">IF(H180="","",G180-H180)</f>
        <v>65</v>
      </c>
      <c r="J180" s="40" t="n">
        <f aca="false">IF(OR(D180="",D180+G180=0),"",D180/(D180+G180))</f>
        <v>0.484375</v>
      </c>
      <c r="K180" s="40" t="n">
        <f aca="false">IF(E180="","",E180/(E180+H180))</f>
        <v>0.54364471669219</v>
      </c>
      <c r="L180" s="69" t="n">
        <f aca="false">IF(OR(K180="",J180=""),"",(J180-K180)*100)</f>
        <v>-5.926971669219</v>
      </c>
      <c r="M180" s="36" t="n">
        <v>2.45683467956046</v>
      </c>
      <c r="N180" s="36" t="n">
        <v>1.05386651785182</v>
      </c>
      <c r="O180" s="36" t="n">
        <f aca="false">SQRT(M180^2+N180^2)</f>
        <v>2.67332588364009</v>
      </c>
      <c r="P180" s="40" t="n">
        <f aca="false">IF(J180="","",MAX(0,J180-1.96*O180/100))</f>
        <v>0.431977812680654</v>
      </c>
      <c r="Q180" s="40" t="n">
        <f aca="false">IF(J180="","",MIN(1,J180+1.96*O180/100))</f>
        <v>0.536772187319346</v>
      </c>
      <c r="R180" s="32" t="str">
        <f aca="false">IF(L180="","",IF(ABS(L180)&lt;=O180,"Yes","No"))</f>
        <v>No</v>
      </c>
      <c r="S180" s="32" t="str">
        <f aca="false">IF(L180="","",IF(ABS(L180)&lt;=1.96*O180,"Yes","No"))</f>
        <v>No</v>
      </c>
      <c r="T180" s="59" t="n">
        <f aca="false">IF(D180="","",ROUND(SQRT(((D180+G180)*O180/100)^2+(J180*(D180+G180)*0.08382)^2),0))</f>
        <v>34</v>
      </c>
      <c r="U180" s="32"/>
    </row>
    <row r="181" customFormat="false" ht="15" hidden="false" customHeight="false" outlineLevel="0" collapsed="false">
      <c r="A181" s="32" t="s">
        <v>230</v>
      </c>
      <c r="B181" s="32" t="s">
        <v>365</v>
      </c>
      <c r="C181" s="32" t="s">
        <v>373</v>
      </c>
      <c r="D181" s="59" t="n">
        <v>872</v>
      </c>
      <c r="E181" s="59" t="n">
        <v>834</v>
      </c>
      <c r="F181" s="68" t="n">
        <f aca="false">IF(E181="","",D181-E181)</f>
        <v>38</v>
      </c>
      <c r="G181" s="59" t="n">
        <v>872</v>
      </c>
      <c r="H181" s="59" t="n">
        <v>745</v>
      </c>
      <c r="I181" s="68" t="n">
        <f aca="false">IF(H181="","",G181-H181)</f>
        <v>127</v>
      </c>
      <c r="J181" s="40" t="n">
        <f aca="false">IF(OR(D181="",D181+G181=0),"",D181/(D181+G181))</f>
        <v>0.5</v>
      </c>
      <c r="K181" s="40" t="n">
        <f aca="false">IF(E181="","",E181/(E181+H181))</f>
        <v>0.528182393920203</v>
      </c>
      <c r="L181" s="69" t="n">
        <f aca="false">IF(OR(K181="",J181=""),"",(J181-K181)*100)</f>
        <v>-2.81823939202026</v>
      </c>
      <c r="M181" s="36" t="n">
        <v>2.25387356149359</v>
      </c>
      <c r="N181" s="36" t="n">
        <v>1.05386651785182</v>
      </c>
      <c r="O181" s="36" t="n">
        <f aca="false">SQRT(M181^2+N181^2)</f>
        <v>2.488087753406</v>
      </c>
      <c r="P181" s="40" t="n">
        <f aca="false">IF(J181="","",MAX(0,J181-1.96*O181/100))</f>
        <v>0.451233480033242</v>
      </c>
      <c r="Q181" s="40" t="n">
        <f aca="false">IF(J181="","",MIN(1,J181+1.96*O181/100))</f>
        <v>0.548766519966758</v>
      </c>
      <c r="R181" s="32" t="str">
        <f aca="false">IF(L181="","",IF(ABS(L181)&lt;=O181,"Yes","No"))</f>
        <v>No</v>
      </c>
      <c r="S181" s="32" t="str">
        <f aca="false">IF(L181="","",IF(ABS(L181)&lt;=1.96*O181,"Yes","No"))</f>
        <v>Yes</v>
      </c>
      <c r="T181" s="59" t="n">
        <f aca="false">IF(D181="","",ROUND(SQRT(((D181+G181)*O181/100)^2+(J181*(D181+G181)*0.07132)^2),0))</f>
        <v>76</v>
      </c>
      <c r="U181" s="32"/>
    </row>
    <row r="182" customFormat="false" ht="15" hidden="false" customHeight="false" outlineLevel="0" collapsed="false">
      <c r="A182" s="32" t="s">
        <v>230</v>
      </c>
      <c r="B182" s="32" t="s">
        <v>374</v>
      </c>
      <c r="C182" s="32" t="s">
        <v>375</v>
      </c>
      <c r="D182" s="59" t="n">
        <v>713</v>
      </c>
      <c r="E182" s="59" t="n">
        <v>725</v>
      </c>
      <c r="F182" s="68" t="n">
        <f aca="false">IF(E182="","",D182-E182)</f>
        <v>-12</v>
      </c>
      <c r="G182" s="59" t="n">
        <v>720</v>
      </c>
      <c r="H182" s="59" t="n">
        <v>672</v>
      </c>
      <c r="I182" s="68" t="n">
        <f aca="false">IF(H182="","",G182-H182)</f>
        <v>48</v>
      </c>
      <c r="J182" s="40" t="n">
        <f aca="false">IF(OR(D182="",D182+G182=0),"",D182/(D182+G182))</f>
        <v>0.497557571528262</v>
      </c>
      <c r="K182" s="40" t="n">
        <f aca="false">IF(E182="","",E182/(E182+H182))</f>
        <v>0.518969219756621</v>
      </c>
      <c r="L182" s="69" t="n">
        <f aca="false">IF(OR(K182="",J182=""),"",(J182-K182)*100)</f>
        <v>-2.1411648228359</v>
      </c>
      <c r="M182" s="36" t="n">
        <v>2.25387356149359</v>
      </c>
      <c r="N182" s="36" t="n">
        <v>1.05386651785182</v>
      </c>
      <c r="O182" s="36" t="n">
        <f aca="false">SQRT(M182^2+N182^2)</f>
        <v>2.488087753406</v>
      </c>
      <c r="P182" s="40" t="n">
        <f aca="false">IF(J182="","",MAX(0,J182-1.96*O182/100))</f>
        <v>0.448791051561505</v>
      </c>
      <c r="Q182" s="40" t="n">
        <f aca="false">IF(J182="","",MIN(1,J182+1.96*O182/100))</f>
        <v>0.54632409149502</v>
      </c>
      <c r="R182" s="32" t="str">
        <f aca="false">IF(L182="","",IF(ABS(L182)&lt;=O182,"Yes","No"))</f>
        <v>Yes</v>
      </c>
      <c r="S182" s="32" t="str">
        <f aca="false">IF(L182="","",IF(ABS(L182)&lt;=1.96*O182,"Yes","No"))</f>
        <v>Yes</v>
      </c>
      <c r="T182" s="59" t="n">
        <f aca="false">IF(D182="","",ROUND(SQRT(((D182+G182)*O182/100)^2+(J182*(D182+G182)*0.07132)^2),0))</f>
        <v>62</v>
      </c>
      <c r="U182" s="32"/>
    </row>
    <row r="183" customFormat="false" ht="15" hidden="false" customHeight="false" outlineLevel="0" collapsed="false">
      <c r="A183" s="32" t="s">
        <v>230</v>
      </c>
      <c r="B183" s="32" t="s">
        <v>374</v>
      </c>
      <c r="C183" s="32" t="s">
        <v>376</v>
      </c>
      <c r="D183" s="59" t="n">
        <v>843</v>
      </c>
      <c r="E183" s="59" t="n">
        <v>1001</v>
      </c>
      <c r="F183" s="68" t="n">
        <f aca="false">IF(E183="","",D183-E183)</f>
        <v>-158</v>
      </c>
      <c r="G183" s="59" t="n">
        <v>1175</v>
      </c>
      <c r="H183" s="59" t="n">
        <v>938</v>
      </c>
      <c r="I183" s="68" t="n">
        <f aca="false">IF(H183="","",G183-H183)</f>
        <v>237</v>
      </c>
      <c r="J183" s="40" t="n">
        <f aca="false">IF(OR(D183="",D183+G183=0),"",D183/(D183+G183))</f>
        <v>0.417740336967294</v>
      </c>
      <c r="K183" s="40" t="n">
        <f aca="false">IF(E183="","",E183/(E183+H183))</f>
        <v>0.516245487364621</v>
      </c>
      <c r="L183" s="69" t="n">
        <f aca="false">IF(OR(K183="",J183=""),"",(J183-K183)*100)</f>
        <v>-9.85051503973266</v>
      </c>
      <c r="M183" s="36" t="n">
        <v>2.25387356149359</v>
      </c>
      <c r="N183" s="36" t="n">
        <v>1.05386651785182</v>
      </c>
      <c r="O183" s="36" t="n">
        <f aca="false">SQRT(M183^2+N183^2)</f>
        <v>2.488087753406</v>
      </c>
      <c r="P183" s="40" t="n">
        <f aca="false">IF(J183="","",MAX(0,J183-1.96*O183/100))</f>
        <v>0.368973817000537</v>
      </c>
      <c r="Q183" s="40" t="n">
        <f aca="false">IF(J183="","",MIN(1,J183+1.96*O183/100))</f>
        <v>0.466506856934052</v>
      </c>
      <c r="R183" s="32" t="str">
        <f aca="false">IF(L183="","",IF(ABS(L183)&lt;=O183,"Yes","No"))</f>
        <v>No</v>
      </c>
      <c r="S183" s="32" t="str">
        <f aca="false">IF(L183="","",IF(ABS(L183)&lt;=1.96*O183,"Yes","No"))</f>
        <v>No</v>
      </c>
      <c r="T183" s="59" t="n">
        <f aca="false">IF(D183="","",ROUND(SQRT(((D183+G183)*O183/100)^2+(J183*(D183+G183)*0.07132)^2),0))</f>
        <v>78</v>
      </c>
      <c r="U183" s="32"/>
    </row>
    <row r="184" customFormat="false" ht="15" hidden="false" customHeight="false" outlineLevel="0" collapsed="false">
      <c r="A184" s="32" t="s">
        <v>230</v>
      </c>
      <c r="B184" s="32" t="s">
        <v>374</v>
      </c>
      <c r="C184" s="32" t="s">
        <v>377</v>
      </c>
      <c r="D184" s="59" t="n">
        <v>539</v>
      </c>
      <c r="E184" s="59" t="n">
        <v>582</v>
      </c>
      <c r="F184" s="68" t="n">
        <f aca="false">IF(E184="","",D184-E184)</f>
        <v>-43</v>
      </c>
      <c r="G184" s="59" t="n">
        <v>681</v>
      </c>
      <c r="H184" s="59" t="n">
        <v>595</v>
      </c>
      <c r="I184" s="68" t="n">
        <f aca="false">IF(H184="","",G184-H184)</f>
        <v>86</v>
      </c>
      <c r="J184" s="40" t="n">
        <f aca="false">IF(OR(D184="",D184+G184=0),"",D184/(D184+G184))</f>
        <v>0.441803278688525</v>
      </c>
      <c r="K184" s="40" t="n">
        <f aca="false">IF(E184="","",E184/(E184+H184))</f>
        <v>0.494477485131691</v>
      </c>
      <c r="L184" s="69" t="n">
        <f aca="false">IF(OR(K184="",J184=""),"",(J184-K184)*100)</f>
        <v>-5.26742064431662</v>
      </c>
      <c r="M184" s="36" t="n">
        <v>2.25387356149359</v>
      </c>
      <c r="N184" s="36" t="n">
        <v>1.05386651785182</v>
      </c>
      <c r="O184" s="36" t="n">
        <f aca="false">SQRT(M184^2+N184^2)</f>
        <v>2.488087753406</v>
      </c>
      <c r="P184" s="40" t="n">
        <f aca="false">IF(J184="","",MAX(0,J184-1.96*O184/100))</f>
        <v>0.393036758721767</v>
      </c>
      <c r="Q184" s="40" t="n">
        <f aca="false">IF(J184="","",MIN(1,J184+1.96*O184/100))</f>
        <v>0.490569798655282</v>
      </c>
      <c r="R184" s="32" t="str">
        <f aca="false">IF(L184="","",IF(ABS(L184)&lt;=O184,"Yes","No"))</f>
        <v>No</v>
      </c>
      <c r="S184" s="32" t="str">
        <f aca="false">IF(L184="","",IF(ABS(L184)&lt;=1.96*O184,"Yes","No"))</f>
        <v>No</v>
      </c>
      <c r="T184" s="59" t="n">
        <f aca="false">IF(D184="","",ROUND(SQRT(((D184+G184)*O184/100)^2+(J184*(D184+G184)*0.07132)^2),0))</f>
        <v>49</v>
      </c>
      <c r="U184" s="32"/>
    </row>
    <row r="185" customFormat="false" ht="15" hidden="false" customHeight="false" outlineLevel="0" collapsed="false">
      <c r="A185" s="32" t="s">
        <v>230</v>
      </c>
      <c r="B185" s="32" t="s">
        <v>374</v>
      </c>
      <c r="C185" s="32" t="s">
        <v>378</v>
      </c>
      <c r="D185" s="59" t="n">
        <v>437</v>
      </c>
      <c r="E185" s="59" t="n">
        <v>456</v>
      </c>
      <c r="F185" s="68" t="n">
        <f aca="false">IF(E185="","",D185-E185)</f>
        <v>-19</v>
      </c>
      <c r="G185" s="59" t="n">
        <v>342</v>
      </c>
      <c r="H185" s="59" t="n">
        <v>276</v>
      </c>
      <c r="I185" s="68" t="n">
        <f aca="false">IF(H185="","",G185-H185)</f>
        <v>66</v>
      </c>
      <c r="J185" s="40" t="n">
        <f aca="false">IF(OR(D185="",D185+G185=0),"",D185/(D185+G185))</f>
        <v>0.560975609756098</v>
      </c>
      <c r="K185" s="40" t="n">
        <f aca="false">IF(E185="","",E185/(E185+H185))</f>
        <v>0.622950819672131</v>
      </c>
      <c r="L185" s="69" t="n">
        <f aca="false">IF(OR(K185="",J185=""),"",(J185-K185)*100)</f>
        <v>-6.19752099160336</v>
      </c>
      <c r="M185" s="36" t="n">
        <v>2.45683467956046</v>
      </c>
      <c r="N185" s="36" t="n">
        <v>1.05386651785182</v>
      </c>
      <c r="O185" s="36" t="n">
        <f aca="false">SQRT(M185^2+N185^2)</f>
        <v>2.67332588364009</v>
      </c>
      <c r="P185" s="40" t="n">
        <f aca="false">IF(J185="","",MAX(0,J185-1.96*O185/100))</f>
        <v>0.508578422436752</v>
      </c>
      <c r="Q185" s="40" t="n">
        <f aca="false">IF(J185="","",MIN(1,J185+1.96*O185/100))</f>
        <v>0.613372797075443</v>
      </c>
      <c r="R185" s="32" t="str">
        <f aca="false">IF(L185="","",IF(ABS(L185)&lt;=O185,"Yes","No"))</f>
        <v>No</v>
      </c>
      <c r="S185" s="32" t="str">
        <f aca="false">IF(L185="","",IF(ABS(L185)&lt;=1.96*O185,"Yes","No"))</f>
        <v>No</v>
      </c>
      <c r="T185" s="59" t="n">
        <f aca="false">IF(D185="","",ROUND(SQRT(((D185+G185)*O185/100)^2+(J185*(D185+G185)*0.08382)^2),0))</f>
        <v>42</v>
      </c>
      <c r="U185" s="32"/>
    </row>
    <row r="186" customFormat="false" ht="15" hidden="false" customHeight="false" outlineLevel="0" collapsed="false">
      <c r="A186" s="32" t="s">
        <v>230</v>
      </c>
      <c r="B186" s="32" t="s">
        <v>374</v>
      </c>
      <c r="C186" s="32" t="s">
        <v>379</v>
      </c>
      <c r="D186" s="59" t="n">
        <v>976</v>
      </c>
      <c r="E186" s="59" t="n">
        <v>1053</v>
      </c>
      <c r="F186" s="68" t="n">
        <f aca="false">IF(E186="","",D186-E186)</f>
        <v>-77</v>
      </c>
      <c r="G186" s="59" t="n">
        <v>1081</v>
      </c>
      <c r="H186" s="59" t="n">
        <v>954</v>
      </c>
      <c r="I186" s="68" t="n">
        <f aca="false">IF(H186="","",G186-H186)</f>
        <v>127</v>
      </c>
      <c r="J186" s="40" t="n">
        <f aca="false">IF(OR(D186="",D186+G186=0),"",D186/(D186+G186))</f>
        <v>0.474477394263491</v>
      </c>
      <c r="K186" s="40" t="n">
        <f aca="false">IF(E186="","",E186/(E186+H186))</f>
        <v>0.524663677130045</v>
      </c>
      <c r="L186" s="69" t="n">
        <f aca="false">IF(OR(K186="",J186=""),"",(J186-K186)*100)</f>
        <v>-5.01862828665543</v>
      </c>
      <c r="M186" s="36" t="n">
        <v>2.25387356149359</v>
      </c>
      <c r="N186" s="36" t="n">
        <v>1.05386651785182</v>
      </c>
      <c r="O186" s="36" t="n">
        <f aca="false">SQRT(M186^2+N186^2)</f>
        <v>2.488087753406</v>
      </c>
      <c r="P186" s="40" t="n">
        <f aca="false">IF(J186="","",MAX(0,J186-1.96*O186/100))</f>
        <v>0.425710874296733</v>
      </c>
      <c r="Q186" s="40" t="n">
        <f aca="false">IF(J186="","",MIN(1,J186+1.96*O186/100))</f>
        <v>0.523243914230248</v>
      </c>
      <c r="R186" s="32" t="str">
        <f aca="false">IF(L186="","",IF(ABS(L186)&lt;=O186,"Yes","No"))</f>
        <v>No</v>
      </c>
      <c r="S186" s="32" t="str">
        <f aca="false">IF(L186="","",IF(ABS(L186)&lt;=1.96*O186,"Yes","No"))</f>
        <v>No</v>
      </c>
      <c r="T186" s="59" t="n">
        <f aca="false">IF(D186="","",ROUND(SQRT(((D186+G186)*O186/100)^2+(J186*(D186+G186)*0.07132)^2),0))</f>
        <v>86</v>
      </c>
      <c r="U186" s="32"/>
    </row>
    <row r="187" customFormat="false" ht="15" hidden="false" customHeight="false" outlineLevel="0" collapsed="false">
      <c r="A187" s="32" t="s">
        <v>230</v>
      </c>
      <c r="B187" s="32" t="s">
        <v>374</v>
      </c>
      <c r="C187" s="32" t="s">
        <v>380</v>
      </c>
      <c r="D187" s="59" t="n">
        <v>480</v>
      </c>
      <c r="E187" s="59" t="n">
        <v>445</v>
      </c>
      <c r="F187" s="68" t="n">
        <f aca="false">IF(E187="","",D187-E187)</f>
        <v>35</v>
      </c>
      <c r="G187" s="59" t="n">
        <v>416</v>
      </c>
      <c r="H187" s="59" t="n">
        <v>325</v>
      </c>
      <c r="I187" s="68" t="n">
        <f aca="false">IF(H187="","",G187-H187)</f>
        <v>91</v>
      </c>
      <c r="J187" s="40" t="n">
        <f aca="false">IF(OR(D187="",D187+G187=0),"",D187/(D187+G187))</f>
        <v>0.535714285714286</v>
      </c>
      <c r="K187" s="40" t="n">
        <f aca="false">IF(E187="","",E187/(E187+H187))</f>
        <v>0.577922077922078</v>
      </c>
      <c r="L187" s="69" t="n">
        <f aca="false">IF(OR(K187="",J187=""),"",(J187-K187)*100)</f>
        <v>-4.22077922077922</v>
      </c>
      <c r="M187" s="36" t="n">
        <v>2.25387356149359</v>
      </c>
      <c r="N187" s="36" t="n">
        <v>1.05386651785182</v>
      </c>
      <c r="O187" s="36" t="n">
        <f aca="false">SQRT(M187^2+N187^2)</f>
        <v>2.488087753406</v>
      </c>
      <c r="P187" s="40" t="n">
        <f aca="false">IF(J187="","",MAX(0,J187-1.96*O187/100))</f>
        <v>0.486947765747528</v>
      </c>
      <c r="Q187" s="40" t="n">
        <f aca="false">IF(J187="","",MIN(1,J187+1.96*O187/100))</f>
        <v>0.584480805681043</v>
      </c>
      <c r="R187" s="32" t="str">
        <f aca="false">IF(L187="","",IF(ABS(L187)&lt;=O187,"Yes","No"))</f>
        <v>No</v>
      </c>
      <c r="S187" s="32" t="str">
        <f aca="false">IF(L187="","",IF(ABS(L187)&lt;=1.96*O187,"Yes","No"))</f>
        <v>Yes</v>
      </c>
      <c r="T187" s="59" t="n">
        <f aca="false">IF(D187="","",ROUND(SQRT(((D187+G187)*O187/100)^2+(J187*(D187+G187)*0.07132)^2),0))</f>
        <v>41</v>
      </c>
      <c r="U187" s="32"/>
    </row>
    <row r="188" customFormat="false" ht="15" hidden="false" customHeight="false" outlineLevel="0" collapsed="false">
      <c r="A188" s="32" t="s">
        <v>230</v>
      </c>
      <c r="B188" s="32" t="s">
        <v>374</v>
      </c>
      <c r="C188" s="32" t="s">
        <v>381</v>
      </c>
      <c r="D188" s="59" t="n">
        <v>453</v>
      </c>
      <c r="E188" s="59" t="n">
        <v>437</v>
      </c>
      <c r="F188" s="68" t="n">
        <f aca="false">IF(E188="","",D188-E188)</f>
        <v>16</v>
      </c>
      <c r="G188" s="59" t="n">
        <v>380</v>
      </c>
      <c r="H188" s="59" t="n">
        <v>362</v>
      </c>
      <c r="I188" s="68" t="n">
        <f aca="false">IF(H188="","",G188-H188)</f>
        <v>18</v>
      </c>
      <c r="J188" s="40" t="n">
        <f aca="false">IF(OR(D188="",D188+G188=0),"",D188/(D188+G188))</f>
        <v>0.543817527010804</v>
      </c>
      <c r="K188" s="40" t="n">
        <f aca="false">IF(E188="","",E188/(E188+H188))</f>
        <v>0.546933667083855</v>
      </c>
      <c r="L188" s="69" t="n">
        <f aca="false">IF(OR(K188="",J188=""),"",(J188-K188)*100)</f>
        <v>-0.31161400730505</v>
      </c>
      <c r="M188" s="36" t="n">
        <v>2.45683467956046</v>
      </c>
      <c r="N188" s="36" t="n">
        <v>1.05386651785182</v>
      </c>
      <c r="O188" s="36" t="n">
        <f aca="false">SQRT(M188^2+N188^2)</f>
        <v>2.67332588364009</v>
      </c>
      <c r="P188" s="40" t="n">
        <f aca="false">IF(J188="","",MAX(0,J188-1.96*O188/100))</f>
        <v>0.491420339691459</v>
      </c>
      <c r="Q188" s="40" t="n">
        <f aca="false">IF(J188="","",MIN(1,J188+1.96*O188/100))</f>
        <v>0.59621471433015</v>
      </c>
      <c r="R188" s="32" t="str">
        <f aca="false">IF(L188="","",IF(ABS(L188)&lt;=O188,"Yes","No"))</f>
        <v>Yes</v>
      </c>
      <c r="S188" s="32" t="str">
        <f aca="false">IF(L188="","",IF(ABS(L188)&lt;=1.96*O188,"Yes","No"))</f>
        <v>Yes</v>
      </c>
      <c r="T188" s="59" t="n">
        <f aca="false">IF(D188="","",ROUND(SQRT(((D188+G188)*O188/100)^2+(J188*(D188+G188)*0.08382)^2),0))</f>
        <v>44</v>
      </c>
      <c r="U188" s="32"/>
    </row>
    <row r="189" customFormat="false" ht="15" hidden="false" customHeight="false" outlineLevel="0" collapsed="false">
      <c r="A189" s="32" t="s">
        <v>230</v>
      </c>
      <c r="B189" s="32" t="s">
        <v>374</v>
      </c>
      <c r="C189" s="32" t="s">
        <v>382</v>
      </c>
      <c r="D189" s="59" t="n">
        <v>393</v>
      </c>
      <c r="E189" s="59" t="n">
        <v>438</v>
      </c>
      <c r="F189" s="68" t="n">
        <f aca="false">IF(E189="","",D189-E189)</f>
        <v>-45</v>
      </c>
      <c r="G189" s="59" t="n">
        <v>428</v>
      </c>
      <c r="H189" s="59" t="n">
        <v>373</v>
      </c>
      <c r="I189" s="68" t="n">
        <f aca="false">IF(H189="","",G189-H189)</f>
        <v>55</v>
      </c>
      <c r="J189" s="40" t="n">
        <f aca="false">IF(OR(D189="",D189+G189=0),"",D189/(D189+G189))</f>
        <v>0.478684531059683</v>
      </c>
      <c r="K189" s="40" t="n">
        <f aca="false">IF(E189="","",E189/(E189+H189))</f>
        <v>0.540073982737361</v>
      </c>
      <c r="L189" s="69" t="n">
        <f aca="false">IF(OR(K189="",J189=""),"",(J189-K189)*100)</f>
        <v>-6.1389451677678</v>
      </c>
      <c r="M189" s="36" t="n">
        <v>2.45683467956046</v>
      </c>
      <c r="N189" s="36" t="n">
        <v>1.05386651785182</v>
      </c>
      <c r="O189" s="36" t="n">
        <f aca="false">SQRT(M189^2+N189^2)</f>
        <v>2.67332588364009</v>
      </c>
      <c r="P189" s="40" t="n">
        <f aca="false">IF(J189="","",MAX(0,J189-1.96*O189/100))</f>
        <v>0.426287343740338</v>
      </c>
      <c r="Q189" s="40" t="n">
        <f aca="false">IF(J189="","",MIN(1,J189+1.96*O189/100))</f>
        <v>0.531081718379029</v>
      </c>
      <c r="R189" s="32" t="str">
        <f aca="false">IF(L189="","",IF(ABS(L189)&lt;=O189,"Yes","No"))</f>
        <v>No</v>
      </c>
      <c r="S189" s="32" t="str">
        <f aca="false">IF(L189="","",IF(ABS(L189)&lt;=1.96*O189,"Yes","No"))</f>
        <v>No</v>
      </c>
      <c r="T189" s="59" t="n">
        <f aca="false">IF(D189="","",ROUND(SQRT(((D189+G189)*O189/100)^2+(J189*(D189+G189)*0.08382)^2),0))</f>
        <v>40</v>
      </c>
      <c r="U189" s="32"/>
    </row>
    <row r="190" customFormat="false" ht="15" hidden="false" customHeight="false" outlineLevel="0" collapsed="false">
      <c r="A190" s="32" t="s">
        <v>230</v>
      </c>
      <c r="B190" s="32" t="s">
        <v>383</v>
      </c>
      <c r="C190" s="32" t="s">
        <v>384</v>
      </c>
      <c r="D190" s="59" t="n">
        <v>995</v>
      </c>
      <c r="E190" s="59" t="n">
        <v>927</v>
      </c>
      <c r="F190" s="68" t="n">
        <f aca="false">IF(E190="","",D190-E190)</f>
        <v>68</v>
      </c>
      <c r="G190" s="59" t="n">
        <v>1095</v>
      </c>
      <c r="H190" s="59" t="n">
        <v>970</v>
      </c>
      <c r="I190" s="68" t="n">
        <f aca="false">IF(H190="","",G190-H190)</f>
        <v>125</v>
      </c>
      <c r="J190" s="40" t="n">
        <f aca="false">IF(OR(D190="",D190+G190=0),"",D190/(D190+G190))</f>
        <v>0.476076555023923</v>
      </c>
      <c r="K190" s="40" t="n">
        <f aca="false">IF(E190="","",E190/(E190+H190))</f>
        <v>0.488666315234581</v>
      </c>
      <c r="L190" s="69" t="n">
        <f aca="false">IF(OR(K190="",J190=""),"",(J190-K190)*100)</f>
        <v>-1.25897602106575</v>
      </c>
      <c r="M190" s="36" t="n">
        <v>2.25387356149359</v>
      </c>
      <c r="N190" s="36" t="n">
        <v>1.05386651785182</v>
      </c>
      <c r="O190" s="36" t="n">
        <f aca="false">SQRT(M190^2+N190^2)</f>
        <v>2.488087753406</v>
      </c>
      <c r="P190" s="40" t="n">
        <f aca="false">IF(J190="","",MAX(0,J190-1.96*O190/100))</f>
        <v>0.427310035057166</v>
      </c>
      <c r="Q190" s="40" t="n">
        <f aca="false">IF(J190="","",MIN(1,J190+1.96*O190/100))</f>
        <v>0.524843074990681</v>
      </c>
      <c r="R190" s="32" t="str">
        <f aca="false">IF(L190="","",IF(ABS(L190)&lt;=O190,"Yes","No"))</f>
        <v>Yes</v>
      </c>
      <c r="S190" s="32" t="str">
        <f aca="false">IF(L190="","",IF(ABS(L190)&lt;=1.96*O190,"Yes","No"))</f>
        <v>Yes</v>
      </c>
      <c r="T190" s="59" t="n">
        <f aca="false">IF(D190="","",ROUND(SQRT(((D190+G190)*O190/100)^2+(J190*(D190+G190)*0.07132)^2),0))</f>
        <v>88</v>
      </c>
      <c r="U190" s="32"/>
    </row>
    <row r="191" customFormat="false" ht="15" hidden="false" customHeight="false" outlineLevel="0" collapsed="false">
      <c r="A191" s="32" t="s">
        <v>230</v>
      </c>
      <c r="B191" s="32" t="s">
        <v>383</v>
      </c>
      <c r="C191" s="32" t="s">
        <v>385</v>
      </c>
      <c r="D191" s="59" t="n">
        <v>657</v>
      </c>
      <c r="E191" s="59" t="n">
        <v>736</v>
      </c>
      <c r="F191" s="68" t="n">
        <f aca="false">IF(E191="","",D191-E191)</f>
        <v>-79</v>
      </c>
      <c r="G191" s="59" t="n">
        <v>1196</v>
      </c>
      <c r="H191" s="59" t="n">
        <v>1004</v>
      </c>
      <c r="I191" s="68" t="n">
        <f aca="false">IF(H191="","",G191-H191)</f>
        <v>192</v>
      </c>
      <c r="J191" s="40" t="n">
        <f aca="false">IF(OR(D191="",D191+G191=0),"",D191/(D191+G191))</f>
        <v>0.35456017269293</v>
      </c>
      <c r="K191" s="40" t="n">
        <f aca="false">IF(E191="","",E191/(E191+H191))</f>
        <v>0.422988505747126</v>
      </c>
      <c r="L191" s="69" t="n">
        <f aca="false">IF(OR(K191="",J191=""),"",(J191-K191)*100)</f>
        <v>-6.84283330541961</v>
      </c>
      <c r="M191" s="36" t="n">
        <v>2.25387356149359</v>
      </c>
      <c r="N191" s="36" t="n">
        <v>1.05386651785182</v>
      </c>
      <c r="O191" s="36" t="n">
        <f aca="false">SQRT(M191^2+N191^2)</f>
        <v>2.488087753406</v>
      </c>
      <c r="P191" s="40" t="n">
        <f aca="false">IF(J191="","",MAX(0,J191-1.96*O191/100))</f>
        <v>0.305793652726173</v>
      </c>
      <c r="Q191" s="40" t="n">
        <f aca="false">IF(J191="","",MIN(1,J191+1.96*O191/100))</f>
        <v>0.403326692659688</v>
      </c>
      <c r="R191" s="32" t="str">
        <f aca="false">IF(L191="","",IF(ABS(L191)&lt;=O191,"Yes","No"))</f>
        <v>No</v>
      </c>
      <c r="S191" s="32" t="str">
        <f aca="false">IF(L191="","",IF(ABS(L191)&lt;=1.96*O191,"Yes","No"))</f>
        <v>No</v>
      </c>
      <c r="T191" s="59" t="n">
        <f aca="false">IF(D191="","",ROUND(SQRT(((D191+G191)*O191/100)^2+(J191*(D191+G191)*0.07132)^2),0))</f>
        <v>66</v>
      </c>
      <c r="U191" s="32"/>
    </row>
    <row r="192" customFormat="false" ht="15" hidden="false" customHeight="false" outlineLevel="0" collapsed="false">
      <c r="A192" s="32" t="s">
        <v>230</v>
      </c>
      <c r="B192" s="32" t="s">
        <v>386</v>
      </c>
      <c r="C192" s="32" t="s">
        <v>387</v>
      </c>
      <c r="D192" s="59" t="n">
        <v>820</v>
      </c>
      <c r="E192" s="59" t="n">
        <v>762</v>
      </c>
      <c r="F192" s="68" t="n">
        <f aca="false">IF(E192="","",D192-E192)</f>
        <v>58</v>
      </c>
      <c r="G192" s="59" t="n">
        <v>851</v>
      </c>
      <c r="H192" s="59" t="n">
        <v>808</v>
      </c>
      <c r="I192" s="68" t="n">
        <f aca="false">IF(H192="","",G192-H192)</f>
        <v>43</v>
      </c>
      <c r="J192" s="40" t="n">
        <f aca="false">IF(OR(D192="",D192+G192=0),"",D192/(D192+G192))</f>
        <v>0.490724117295033</v>
      </c>
      <c r="K192" s="40" t="n">
        <f aca="false">IF(E192="","",E192/(E192+H192))</f>
        <v>0.485350318471338</v>
      </c>
      <c r="L192" s="69" t="n">
        <f aca="false">IF(OR(K192="",J192=""),"",(J192-K192)*100)</f>
        <v>0.537379882369532</v>
      </c>
      <c r="M192" s="36" t="n">
        <v>2.25387356149359</v>
      </c>
      <c r="N192" s="36" t="n">
        <v>1.05386651785182</v>
      </c>
      <c r="O192" s="36" t="n">
        <f aca="false">SQRT(M192^2+N192^2)</f>
        <v>2.488087753406</v>
      </c>
      <c r="P192" s="40" t="n">
        <f aca="false">IF(J192="","",MAX(0,J192-1.96*O192/100))</f>
        <v>0.441957597328275</v>
      </c>
      <c r="Q192" s="40" t="n">
        <f aca="false">IF(J192="","",MIN(1,J192+1.96*O192/100))</f>
        <v>0.539490637261791</v>
      </c>
      <c r="R192" s="32" t="str">
        <f aca="false">IF(L192="","",IF(ABS(L192)&lt;=O192,"Yes","No"))</f>
        <v>Yes</v>
      </c>
      <c r="S192" s="32" t="str">
        <f aca="false">IF(L192="","",IF(ABS(L192)&lt;=1.96*O192,"Yes","No"))</f>
        <v>Yes</v>
      </c>
      <c r="T192" s="59" t="n">
        <f aca="false">IF(D192="","",ROUND(SQRT(((D192+G192)*O192/100)^2+(J192*(D192+G192)*0.07132)^2),0))</f>
        <v>72</v>
      </c>
      <c r="U192" s="32"/>
    </row>
    <row r="193" customFormat="false" ht="15" hidden="false" customHeight="false" outlineLevel="0" collapsed="false">
      <c r="A193" s="32" t="s">
        <v>230</v>
      </c>
      <c r="B193" s="32" t="s">
        <v>386</v>
      </c>
      <c r="C193" s="32" t="s">
        <v>388</v>
      </c>
      <c r="D193" s="59" t="n">
        <v>534</v>
      </c>
      <c r="E193" s="59" t="n">
        <v>473</v>
      </c>
      <c r="F193" s="68" t="n">
        <f aca="false">IF(E193="","",D193-E193)</f>
        <v>61</v>
      </c>
      <c r="G193" s="59" t="n">
        <v>593</v>
      </c>
      <c r="H193" s="59" t="n">
        <v>524</v>
      </c>
      <c r="I193" s="68" t="n">
        <f aca="false">IF(H193="","",G193-H193)</f>
        <v>69</v>
      </c>
      <c r="J193" s="40" t="n">
        <f aca="false">IF(OR(D193="",D193+G193=0),"",D193/(D193+G193))</f>
        <v>0.473824312333629</v>
      </c>
      <c r="K193" s="40" t="n">
        <f aca="false">IF(E193="","",E193/(E193+H193))</f>
        <v>0.474423269809428</v>
      </c>
      <c r="L193" s="69" t="n">
        <f aca="false">IF(OR(K193="",J193=""),"",(J193-K193)*100)</f>
        <v>-0.0598957475799189</v>
      </c>
      <c r="M193" s="36" t="n">
        <v>2.25387356149359</v>
      </c>
      <c r="N193" s="36" t="n">
        <v>1.05386651785182</v>
      </c>
      <c r="O193" s="36" t="n">
        <f aca="false">SQRT(M193^2+N193^2)</f>
        <v>2.488087753406</v>
      </c>
      <c r="P193" s="40" t="n">
        <f aca="false">IF(J193="","",MAX(0,J193-1.96*O193/100))</f>
        <v>0.425057792366872</v>
      </c>
      <c r="Q193" s="40" t="n">
        <f aca="false">IF(J193="","",MIN(1,J193+1.96*O193/100))</f>
        <v>0.522590832300387</v>
      </c>
      <c r="R193" s="32" t="str">
        <f aca="false">IF(L193="","",IF(ABS(L193)&lt;=O193,"Yes","No"))</f>
        <v>Yes</v>
      </c>
      <c r="S193" s="32" t="str">
        <f aca="false">IF(L193="","",IF(ABS(L193)&lt;=1.96*O193,"Yes","No"))</f>
        <v>Yes</v>
      </c>
      <c r="T193" s="59" t="n">
        <f aca="false">IF(D193="","",ROUND(SQRT(((D193+G193)*O193/100)^2+(J193*(D193+G193)*0.07132)^2),0))</f>
        <v>47</v>
      </c>
      <c r="U193" s="32"/>
    </row>
    <row r="194" customFormat="false" ht="15" hidden="false" customHeight="false" outlineLevel="0" collapsed="false">
      <c r="A194" s="32" t="s">
        <v>230</v>
      </c>
      <c r="B194" s="32" t="s">
        <v>386</v>
      </c>
      <c r="C194" s="32" t="s">
        <v>389</v>
      </c>
      <c r="D194" s="59" t="n">
        <v>354</v>
      </c>
      <c r="E194" s="59" t="n">
        <v>388</v>
      </c>
      <c r="F194" s="68" t="n">
        <f aca="false">IF(E194="","",D194-E194)</f>
        <v>-34</v>
      </c>
      <c r="G194" s="59" t="n">
        <v>549</v>
      </c>
      <c r="H194" s="59" t="n">
        <v>404</v>
      </c>
      <c r="I194" s="68" t="n">
        <f aca="false">IF(H194="","",G194-H194)</f>
        <v>145</v>
      </c>
      <c r="J194" s="40" t="n">
        <f aca="false">IF(OR(D194="",D194+G194=0),"",D194/(D194+G194))</f>
        <v>0.39202657807309</v>
      </c>
      <c r="K194" s="40" t="n">
        <f aca="false">IF(E194="","",E194/(E194+H194))</f>
        <v>0.48989898989899</v>
      </c>
      <c r="L194" s="69" t="n">
        <f aca="false">IF(OR(K194="",J194=""),"",(J194-K194)*100)</f>
        <v>-9.78724118259002</v>
      </c>
      <c r="M194" s="36" t="n">
        <v>2.25387356149359</v>
      </c>
      <c r="N194" s="36" t="n">
        <v>1.05386651785182</v>
      </c>
      <c r="O194" s="36" t="n">
        <f aca="false">SQRT(M194^2+N194^2)</f>
        <v>2.488087753406</v>
      </c>
      <c r="P194" s="40" t="n">
        <f aca="false">IF(J194="","",MAX(0,J194-1.96*O194/100))</f>
        <v>0.343260058106332</v>
      </c>
      <c r="Q194" s="40" t="n">
        <f aca="false">IF(J194="","",MIN(1,J194+1.96*O194/100))</f>
        <v>0.440793098039847</v>
      </c>
      <c r="R194" s="32" t="str">
        <f aca="false">IF(L194="","",IF(ABS(L194)&lt;=O194,"Yes","No"))</f>
        <v>No</v>
      </c>
      <c r="S194" s="32" t="str">
        <f aca="false">IF(L194="","",IF(ABS(L194)&lt;=1.96*O194,"Yes","No"))</f>
        <v>No</v>
      </c>
      <c r="T194" s="59" t="n">
        <f aca="false">IF(D194="","",ROUND(SQRT(((D194+G194)*O194/100)^2+(J194*(D194+G194)*0.07132)^2),0))</f>
        <v>34</v>
      </c>
      <c r="U194" s="32"/>
    </row>
    <row r="195" customFormat="false" ht="15" hidden="false" customHeight="false" outlineLevel="0" collapsed="false">
      <c r="A195" s="32" t="s">
        <v>230</v>
      </c>
      <c r="B195" s="32" t="s">
        <v>386</v>
      </c>
      <c r="C195" s="32" t="s">
        <v>390</v>
      </c>
      <c r="D195" s="59" t="n">
        <v>1033</v>
      </c>
      <c r="E195" s="59" t="n">
        <v>1052</v>
      </c>
      <c r="F195" s="68" t="n">
        <f aca="false">IF(E195="","",D195-E195)</f>
        <v>-19</v>
      </c>
      <c r="G195" s="59" t="n">
        <v>1326</v>
      </c>
      <c r="H195" s="59" t="n">
        <v>1135</v>
      </c>
      <c r="I195" s="68" t="n">
        <f aca="false">IF(H195="","",G195-H195)</f>
        <v>191</v>
      </c>
      <c r="J195" s="40" t="n">
        <f aca="false">IF(OR(D195="",D195+G195=0),"",D195/(D195+G195))</f>
        <v>0.437897414158542</v>
      </c>
      <c r="K195" s="40" t="n">
        <f aca="false">IF(E195="","",E195/(E195+H195))</f>
        <v>0.481024234110654</v>
      </c>
      <c r="L195" s="69" t="n">
        <f aca="false">IF(OR(K195="",J195=""),"",(J195-K195)*100)</f>
        <v>-4.31268199521121</v>
      </c>
      <c r="M195" s="36" t="n">
        <v>2.25387356149359</v>
      </c>
      <c r="N195" s="36" t="n">
        <v>1.05386651785182</v>
      </c>
      <c r="O195" s="36" t="n">
        <f aca="false">SQRT(M195^2+N195^2)</f>
        <v>2.488087753406</v>
      </c>
      <c r="P195" s="40" t="n">
        <f aca="false">IF(J195="","",MAX(0,J195-1.96*O195/100))</f>
        <v>0.389130894191784</v>
      </c>
      <c r="Q195" s="40" t="n">
        <f aca="false">IF(J195="","",MIN(1,J195+1.96*O195/100))</f>
        <v>0.486663934125299</v>
      </c>
      <c r="R195" s="32" t="str">
        <f aca="false">IF(L195="","",IF(ABS(L195)&lt;=O195,"Yes","No"))</f>
        <v>No</v>
      </c>
      <c r="S195" s="32" t="str">
        <f aca="false">IF(L195="","",IF(ABS(L195)&lt;=1.96*O195,"Yes","No"))</f>
        <v>Yes</v>
      </c>
      <c r="T195" s="59" t="n">
        <f aca="false">IF(D195="","",ROUND(SQRT(((D195+G195)*O195/100)^2+(J195*(D195+G195)*0.07132)^2),0))</f>
        <v>94</v>
      </c>
      <c r="U195" s="32"/>
    </row>
    <row r="196" customFormat="false" ht="15" hidden="false" customHeight="false" outlineLevel="0" collapsed="false">
      <c r="A196" s="32" t="s">
        <v>230</v>
      </c>
      <c r="B196" s="32" t="s">
        <v>386</v>
      </c>
      <c r="C196" s="32" t="s">
        <v>391</v>
      </c>
      <c r="D196" s="59" t="n">
        <v>406</v>
      </c>
      <c r="E196" s="59" t="n">
        <v>472</v>
      </c>
      <c r="F196" s="68" t="n">
        <f aca="false">IF(E196="","",D196-E196)</f>
        <v>-66</v>
      </c>
      <c r="G196" s="59" t="n">
        <v>601</v>
      </c>
      <c r="H196" s="59" t="n">
        <v>494</v>
      </c>
      <c r="I196" s="68" t="n">
        <f aca="false">IF(H196="","",G196-H196)</f>
        <v>107</v>
      </c>
      <c r="J196" s="40" t="n">
        <f aca="false">IF(OR(D196="",D196+G196=0),"",D196/(D196+G196))</f>
        <v>0.40317775571003</v>
      </c>
      <c r="K196" s="40" t="n">
        <f aca="false">IF(E196="","",E196/(E196+H196))</f>
        <v>0.488612836438923</v>
      </c>
      <c r="L196" s="69" t="n">
        <f aca="false">IF(OR(K196="",J196=""),"",(J196-K196)*100)</f>
        <v>-8.54350807288936</v>
      </c>
      <c r="M196" s="36" t="n">
        <v>2.25387356149359</v>
      </c>
      <c r="N196" s="36" t="n">
        <v>1.05386651785182</v>
      </c>
      <c r="O196" s="36" t="n">
        <f aca="false">SQRT(M196^2+N196^2)</f>
        <v>2.488087753406</v>
      </c>
      <c r="P196" s="40" t="n">
        <f aca="false">IF(J196="","",MAX(0,J196-1.96*O196/100))</f>
        <v>0.354411235743272</v>
      </c>
      <c r="Q196" s="40" t="n">
        <f aca="false">IF(J196="","",MIN(1,J196+1.96*O196/100))</f>
        <v>0.451944275676787</v>
      </c>
      <c r="R196" s="32" t="str">
        <f aca="false">IF(L196="","",IF(ABS(L196)&lt;=O196,"Yes","No"))</f>
        <v>No</v>
      </c>
      <c r="S196" s="32" t="str">
        <f aca="false">IF(L196="","",IF(ABS(L196)&lt;=1.96*O196,"Yes","No"))</f>
        <v>No</v>
      </c>
      <c r="T196" s="59" t="n">
        <f aca="false">IF(D196="","",ROUND(SQRT(((D196+G196)*O196/100)^2+(J196*(D196+G196)*0.07132)^2),0))</f>
        <v>38</v>
      </c>
      <c r="U196" s="32"/>
    </row>
    <row r="197" customFormat="false" ht="15" hidden="false" customHeight="false" outlineLevel="0" collapsed="false">
      <c r="A197" s="32" t="s">
        <v>230</v>
      </c>
      <c r="B197" s="32" t="s">
        <v>386</v>
      </c>
      <c r="C197" s="32" t="s">
        <v>392</v>
      </c>
      <c r="D197" s="59" t="n">
        <v>479</v>
      </c>
      <c r="E197" s="59" t="n">
        <v>505</v>
      </c>
      <c r="F197" s="68" t="n">
        <f aca="false">IF(E197="","",D197-E197)</f>
        <v>-26</v>
      </c>
      <c r="G197" s="59" t="n">
        <v>510</v>
      </c>
      <c r="H197" s="59" t="n">
        <v>403</v>
      </c>
      <c r="I197" s="68" t="n">
        <f aca="false">IF(H197="","",G197-H197)</f>
        <v>107</v>
      </c>
      <c r="J197" s="40" t="n">
        <f aca="false">IF(OR(D197="",D197+G197=0),"",D197/(D197+G197))</f>
        <v>0.48432760364004</v>
      </c>
      <c r="K197" s="40" t="n">
        <f aca="false">IF(E197="","",E197/(E197+H197))</f>
        <v>0.556167400881057</v>
      </c>
      <c r="L197" s="69" t="n">
        <f aca="false">IF(OR(K197="",J197=""),"",(J197-K197)*100)</f>
        <v>-7.18397972410169</v>
      </c>
      <c r="M197" s="36" t="n">
        <v>2.25387356149359</v>
      </c>
      <c r="N197" s="36" t="n">
        <v>1.05386651785182</v>
      </c>
      <c r="O197" s="36" t="n">
        <f aca="false">SQRT(M197^2+N197^2)</f>
        <v>2.488087753406</v>
      </c>
      <c r="P197" s="40" t="n">
        <f aca="false">IF(J197="","",MAX(0,J197-1.96*O197/100))</f>
        <v>0.435561083673283</v>
      </c>
      <c r="Q197" s="40" t="n">
        <f aca="false">IF(J197="","",MIN(1,J197+1.96*O197/100))</f>
        <v>0.533094123606798</v>
      </c>
      <c r="R197" s="32" t="str">
        <f aca="false">IF(L197="","",IF(ABS(L197)&lt;=O197,"Yes","No"))</f>
        <v>No</v>
      </c>
      <c r="S197" s="32" t="str">
        <f aca="false">IF(L197="","",IF(ABS(L197)&lt;=1.96*O197,"Yes","No"))</f>
        <v>No</v>
      </c>
      <c r="T197" s="59" t="n">
        <f aca="false">IF(D197="","",ROUND(SQRT(((D197+G197)*O197/100)^2+(J197*(D197+G197)*0.07132)^2),0))</f>
        <v>42</v>
      </c>
      <c r="U197" s="32"/>
    </row>
    <row r="198" customFormat="false" ht="15" hidden="false" customHeight="false" outlineLevel="0" collapsed="false">
      <c r="A198" s="32" t="s">
        <v>230</v>
      </c>
      <c r="B198" s="32" t="s">
        <v>393</v>
      </c>
      <c r="C198" s="32" t="s">
        <v>394</v>
      </c>
      <c r="D198" s="59" t="n">
        <v>171</v>
      </c>
      <c r="E198" s="59" t="n">
        <v>149</v>
      </c>
      <c r="F198" s="68" t="n">
        <f aca="false">IF(E198="","",D198-E198)</f>
        <v>22</v>
      </c>
      <c r="G198" s="59" t="n">
        <v>346</v>
      </c>
      <c r="H198" s="59" t="n">
        <v>312</v>
      </c>
      <c r="I198" s="68" t="n">
        <f aca="false">IF(H198="","",G198-H198)</f>
        <v>34</v>
      </c>
      <c r="J198" s="40" t="n">
        <f aca="false">IF(OR(D198="",D198+G198=0),"",D198/(D198+G198))</f>
        <v>0.330754352030948</v>
      </c>
      <c r="K198" s="40" t="n">
        <f aca="false">IF(E198="","",E198/(E198+H198))</f>
        <v>0.323210412147505</v>
      </c>
      <c r="L198" s="69" t="n">
        <f aca="false">IF(OR(K198="",J198=""),"",(J198-K198)*100)</f>
        <v>0.754393988344237</v>
      </c>
      <c r="M198" s="36" t="n">
        <v>3.48156414853613</v>
      </c>
      <c r="N198" s="36" t="n">
        <v>1.05386651785182</v>
      </c>
      <c r="O198" s="36" t="n">
        <f aca="false">SQRT(M198^2+N198^2)</f>
        <v>3.63757110690929</v>
      </c>
      <c r="P198" s="40" t="n">
        <f aca="false">IF(J198="","",MAX(0,J198-1.96*O198/100))</f>
        <v>0.259457958335526</v>
      </c>
      <c r="Q198" s="40" t="n">
        <f aca="false">IF(J198="","",MIN(1,J198+1.96*O198/100))</f>
        <v>0.40205074572637</v>
      </c>
      <c r="R198" s="32" t="str">
        <f aca="false">IF(L198="","",IF(ABS(L198)&lt;=O198,"Yes","No"))</f>
        <v>Yes</v>
      </c>
      <c r="S198" s="32" t="str">
        <f aca="false">IF(L198="","",IF(ABS(L198)&lt;=1.96*O198,"Yes","No"))</f>
        <v>Yes</v>
      </c>
      <c r="T198" s="59" t="n">
        <f aca="false">IF(D198="","",ROUND(SQRT(((D198+G198)*O198/100)^2+(J198*(D198+G198)*0.13015)^2),0))</f>
        <v>29</v>
      </c>
      <c r="U198" s="32"/>
    </row>
    <row r="199" customFormat="false" ht="15" hidden="false" customHeight="false" outlineLevel="0" collapsed="false">
      <c r="A199" s="32" t="s">
        <v>230</v>
      </c>
      <c r="B199" s="32" t="s">
        <v>393</v>
      </c>
      <c r="C199" s="32" t="s">
        <v>395</v>
      </c>
      <c r="D199" s="59" t="n">
        <v>669</v>
      </c>
      <c r="E199" s="59" t="n">
        <v>590</v>
      </c>
      <c r="F199" s="68" t="n">
        <f aca="false">IF(E199="","",D199-E199)</f>
        <v>79</v>
      </c>
      <c r="G199" s="59" t="n">
        <v>1121</v>
      </c>
      <c r="H199" s="59" t="n">
        <v>1006</v>
      </c>
      <c r="I199" s="68" t="n">
        <f aca="false">IF(H199="","",G199-H199)</f>
        <v>115</v>
      </c>
      <c r="J199" s="40" t="n">
        <f aca="false">IF(OR(D199="",D199+G199=0),"",D199/(D199+G199))</f>
        <v>0.373743016759777</v>
      </c>
      <c r="K199" s="40" t="n">
        <f aca="false">IF(E199="","",E199/(E199+H199))</f>
        <v>0.369674185463659</v>
      </c>
      <c r="L199" s="69" t="n">
        <f aca="false">IF(OR(K199="",J199=""),"",(J199-K199)*100)</f>
        <v>0.40688312961174</v>
      </c>
      <c r="M199" s="36" t="n">
        <v>2.25387356149359</v>
      </c>
      <c r="N199" s="36" t="n">
        <v>1.05386651785182</v>
      </c>
      <c r="O199" s="36" t="n">
        <f aca="false">SQRT(M199^2+N199^2)</f>
        <v>2.488087753406</v>
      </c>
      <c r="P199" s="40" t="n">
        <f aca="false">IF(J199="","",MAX(0,J199-1.96*O199/100))</f>
        <v>0.324976496793019</v>
      </c>
      <c r="Q199" s="40" t="n">
        <f aca="false">IF(J199="","",MIN(1,J199+1.96*O199/100))</f>
        <v>0.422509536726534</v>
      </c>
      <c r="R199" s="32" t="str">
        <f aca="false">IF(L199="","",IF(ABS(L199)&lt;=O199,"Yes","No"))</f>
        <v>Yes</v>
      </c>
      <c r="S199" s="32" t="str">
        <f aca="false">IF(L199="","",IF(ABS(L199)&lt;=1.96*O199,"Yes","No"))</f>
        <v>Yes</v>
      </c>
      <c r="T199" s="59" t="n">
        <f aca="false">IF(D199="","",ROUND(SQRT(((D199+G199)*O199/100)^2+(J199*(D199+G199)*0.07132)^2),0))</f>
        <v>65</v>
      </c>
      <c r="U199" s="32"/>
    </row>
    <row r="200" customFormat="false" ht="15" hidden="false" customHeight="false" outlineLevel="0" collapsed="false">
      <c r="A200" s="32" t="s">
        <v>230</v>
      </c>
      <c r="B200" s="32" t="s">
        <v>393</v>
      </c>
      <c r="C200" s="32" t="s">
        <v>396</v>
      </c>
      <c r="D200" s="59" t="n">
        <v>184</v>
      </c>
      <c r="E200" s="59" t="n">
        <v>136</v>
      </c>
      <c r="F200" s="68" t="n">
        <f aca="false">IF(E200="","",D200-E200)</f>
        <v>48</v>
      </c>
      <c r="G200" s="59" t="n">
        <v>304</v>
      </c>
      <c r="H200" s="59" t="n">
        <v>274</v>
      </c>
      <c r="I200" s="68" t="n">
        <f aca="false">IF(H200="","",G200-H200)</f>
        <v>30</v>
      </c>
      <c r="J200" s="40" t="n">
        <f aca="false">IF(OR(D200="",D200+G200=0),"",D200/(D200+G200))</f>
        <v>0.377049180327869</v>
      </c>
      <c r="K200" s="40" t="n">
        <f aca="false">IF(E200="","",E200/(E200+H200))</f>
        <v>0.331707317073171</v>
      </c>
      <c r="L200" s="69" t="n">
        <f aca="false">IF(OR(K200="",J200=""),"",(J200-K200)*100)</f>
        <v>4.53418632546981</v>
      </c>
      <c r="M200" s="36" t="n">
        <v>3.48156414853613</v>
      </c>
      <c r="N200" s="36" t="n">
        <v>1.05386651785182</v>
      </c>
      <c r="O200" s="36" t="n">
        <f aca="false">SQRT(M200^2+N200^2)</f>
        <v>3.63757110690929</v>
      </c>
      <c r="P200" s="40" t="n">
        <f aca="false">IF(J200="","",MAX(0,J200-1.96*O200/100))</f>
        <v>0.305752786632447</v>
      </c>
      <c r="Q200" s="40" t="n">
        <f aca="false">IF(J200="","",MIN(1,J200+1.96*O200/100))</f>
        <v>0.448345574023291</v>
      </c>
      <c r="R200" s="32" t="str">
        <f aca="false">IF(L200="","",IF(ABS(L200)&lt;=O200,"Yes","No"))</f>
        <v>No</v>
      </c>
      <c r="S200" s="32" t="str">
        <f aca="false">IF(L200="","",IF(ABS(L200)&lt;=1.96*O200,"Yes","No"))</f>
        <v>Yes</v>
      </c>
      <c r="T200" s="59" t="n">
        <f aca="false">IF(D200="","",ROUND(SQRT(((D200+G200)*O200/100)^2+(J200*(D200+G200)*0.13015)^2),0))</f>
        <v>30</v>
      </c>
      <c r="U200" s="32"/>
    </row>
    <row r="201" customFormat="false" ht="15" hidden="false" customHeight="false" outlineLevel="0" collapsed="false">
      <c r="A201" s="32" t="s">
        <v>230</v>
      </c>
      <c r="B201" s="32" t="s">
        <v>397</v>
      </c>
      <c r="C201" s="32" t="s">
        <v>397</v>
      </c>
      <c r="D201" s="59" t="n">
        <v>853</v>
      </c>
      <c r="E201" s="59" t="n">
        <v>822</v>
      </c>
      <c r="F201" s="68" t="n">
        <f aca="false">IF(E201="","",D201-E201)</f>
        <v>31</v>
      </c>
      <c r="G201" s="59" t="n">
        <v>1639</v>
      </c>
      <c r="H201" s="59" t="n">
        <v>1519</v>
      </c>
      <c r="I201" s="68" t="n">
        <f aca="false">IF(H201="","",G201-H201)</f>
        <v>120</v>
      </c>
      <c r="J201" s="40" t="n">
        <f aca="false">IF(OR(D201="",D201+G201=0),"",D201/(D201+G201))</f>
        <v>0.342295345104334</v>
      </c>
      <c r="K201" s="40" t="n">
        <f aca="false">IF(E201="","",E201/(E201+H201))</f>
        <v>0.351131994873986</v>
      </c>
      <c r="L201" s="69" t="n">
        <f aca="false">IF(OR(K201="",J201=""),"",(J201-K201)*100)</f>
        <v>-0.883664976965165</v>
      </c>
      <c r="M201" s="36" t="n">
        <v>2.25387356149359</v>
      </c>
      <c r="N201" s="36" t="n">
        <v>1.05386651785182</v>
      </c>
      <c r="O201" s="36" t="n">
        <f aca="false">SQRT(M201^2+N201^2)</f>
        <v>2.488087753406</v>
      </c>
      <c r="P201" s="40" t="n">
        <f aca="false">IF(J201="","",MAX(0,J201-1.96*O201/100))</f>
        <v>0.293528825137576</v>
      </c>
      <c r="Q201" s="40" t="n">
        <f aca="false">IF(J201="","",MIN(1,J201+1.96*O201/100))</f>
        <v>0.391061865071091</v>
      </c>
      <c r="R201" s="32" t="str">
        <f aca="false">IF(L201="","",IF(ABS(L201)&lt;=O201,"Yes","No"))</f>
        <v>Yes</v>
      </c>
      <c r="S201" s="32" t="str">
        <f aca="false">IF(L201="","",IF(ABS(L201)&lt;=1.96*O201,"Yes","No"))</f>
        <v>Yes</v>
      </c>
      <c r="T201" s="59" t="n">
        <f aca="false">IF(D201="","",ROUND(SQRT(((D201+G201)*O201/100)^2+(J201*(D201+G201)*0.07132)^2),0))</f>
        <v>87</v>
      </c>
      <c r="U201" s="32"/>
    </row>
    <row r="202" customFormat="false" ht="15" hidden="false" customHeight="false" outlineLevel="0" collapsed="false">
      <c r="A202" s="32" t="s">
        <v>230</v>
      </c>
      <c r="B202" s="32" t="s">
        <v>398</v>
      </c>
      <c r="C202" s="32" t="s">
        <v>399</v>
      </c>
      <c r="D202" s="59" t="n">
        <v>575</v>
      </c>
      <c r="E202" s="59" t="n">
        <v>519</v>
      </c>
      <c r="F202" s="68" t="n">
        <f aca="false">IF(E202="","",D202-E202)</f>
        <v>56</v>
      </c>
      <c r="G202" s="59" t="n">
        <v>621</v>
      </c>
      <c r="H202" s="59" t="n">
        <v>590</v>
      </c>
      <c r="I202" s="68" t="n">
        <f aca="false">IF(H202="","",G202-H202)</f>
        <v>31</v>
      </c>
      <c r="J202" s="40" t="n">
        <f aca="false">IF(OR(D202="",D202+G202=0),"",D202/(D202+G202))</f>
        <v>0.480769230769231</v>
      </c>
      <c r="K202" s="40" t="n">
        <f aca="false">IF(E202="","",E202/(E202+H202))</f>
        <v>0.467989179440938</v>
      </c>
      <c r="L202" s="69" t="n">
        <f aca="false">IF(OR(K202="",J202=""),"",(J202-K202)*100)</f>
        <v>1.2780051328293</v>
      </c>
      <c r="M202" s="36" t="n">
        <v>2.25387356149359</v>
      </c>
      <c r="N202" s="36" t="n">
        <v>1.05386651785182</v>
      </c>
      <c r="O202" s="36" t="n">
        <f aca="false">SQRT(M202^2+N202^2)</f>
        <v>2.488087753406</v>
      </c>
      <c r="P202" s="40" t="n">
        <f aca="false">IF(J202="","",MAX(0,J202-1.96*O202/100))</f>
        <v>0.432002710802473</v>
      </c>
      <c r="Q202" s="40" t="n">
        <f aca="false">IF(J202="","",MIN(1,J202+1.96*O202/100))</f>
        <v>0.529535750735988</v>
      </c>
      <c r="R202" s="32" t="str">
        <f aca="false">IF(L202="","",IF(ABS(L202)&lt;=O202,"Yes","No"))</f>
        <v>Yes</v>
      </c>
      <c r="S202" s="32" t="str">
        <f aca="false">IF(L202="","",IF(ABS(L202)&lt;=1.96*O202,"Yes","No"))</f>
        <v>Yes</v>
      </c>
      <c r="T202" s="59" t="n">
        <f aca="false">IF(D202="","",ROUND(SQRT(((D202+G202)*O202/100)^2+(J202*(D202+G202)*0.07132)^2),0))</f>
        <v>51</v>
      </c>
      <c r="U202" s="32"/>
    </row>
    <row r="203" customFormat="false" ht="15" hidden="false" customHeight="false" outlineLevel="0" collapsed="false">
      <c r="A203" s="32" t="s">
        <v>230</v>
      </c>
      <c r="B203" s="32" t="s">
        <v>398</v>
      </c>
      <c r="C203" s="32" t="s">
        <v>400</v>
      </c>
      <c r="D203" s="59" t="n">
        <v>531</v>
      </c>
      <c r="E203" s="59" t="n">
        <v>401</v>
      </c>
      <c r="F203" s="68" t="n">
        <f aca="false">IF(E203="","",D203-E203)</f>
        <v>130</v>
      </c>
      <c r="G203" s="59" t="n">
        <v>381</v>
      </c>
      <c r="H203" s="59" t="n">
        <v>384</v>
      </c>
      <c r="I203" s="68" t="n">
        <f aca="false">IF(H203="","",G203-H203)</f>
        <v>-3</v>
      </c>
      <c r="J203" s="40" t="n">
        <f aca="false">IF(OR(D203="",D203+G203=0),"",D203/(D203+G203))</f>
        <v>0.582236842105263</v>
      </c>
      <c r="K203" s="40" t="n">
        <f aca="false">IF(E203="","",E203/(E203+H203))</f>
        <v>0.510828025477707</v>
      </c>
      <c r="L203" s="69" t="n">
        <f aca="false">IF(OR(K203="",J203=""),"",(J203-K203)*100)</f>
        <v>7.14088166275562</v>
      </c>
      <c r="M203" s="36" t="n">
        <v>2.25387356149359</v>
      </c>
      <c r="N203" s="36" t="n">
        <v>1.05386651785182</v>
      </c>
      <c r="O203" s="36" t="n">
        <f aca="false">SQRT(M203^2+N203^2)</f>
        <v>2.488087753406</v>
      </c>
      <c r="P203" s="40" t="n">
        <f aca="false">IF(J203="","",MAX(0,J203-1.96*O203/100))</f>
        <v>0.533470322138506</v>
      </c>
      <c r="Q203" s="40" t="n">
        <f aca="false">IF(J203="","",MIN(1,J203+1.96*O203/100))</f>
        <v>0.631003362072021</v>
      </c>
      <c r="R203" s="32" t="str">
        <f aca="false">IF(L203="","",IF(ABS(L203)&lt;=O203,"Yes","No"))</f>
        <v>No</v>
      </c>
      <c r="S203" s="32" t="str">
        <f aca="false">IF(L203="","",IF(ABS(L203)&lt;=1.96*O203,"Yes","No"))</f>
        <v>No</v>
      </c>
      <c r="T203" s="59" t="n">
        <f aca="false">IF(D203="","",ROUND(SQRT(((D203+G203)*O203/100)^2+(J203*(D203+G203)*0.07132)^2),0))</f>
        <v>44</v>
      </c>
      <c r="U203" s="32"/>
    </row>
    <row r="204" customFormat="false" ht="15" hidden="false" customHeight="false" outlineLevel="0" collapsed="false">
      <c r="A204" s="32" t="s">
        <v>230</v>
      </c>
      <c r="B204" s="32" t="s">
        <v>398</v>
      </c>
      <c r="C204" s="32" t="s">
        <v>401</v>
      </c>
      <c r="D204" s="59" t="n">
        <v>544</v>
      </c>
      <c r="E204" s="59" t="n">
        <v>549</v>
      </c>
      <c r="F204" s="68" t="n">
        <f aca="false">IF(E204="","",D204-E204)</f>
        <v>-5</v>
      </c>
      <c r="G204" s="59" t="n">
        <v>334</v>
      </c>
      <c r="H204" s="59" t="n">
        <v>332</v>
      </c>
      <c r="I204" s="68" t="n">
        <f aca="false">IF(H204="","",G204-H204)</f>
        <v>2</v>
      </c>
      <c r="J204" s="40" t="n">
        <f aca="false">IF(OR(D204="",D204+G204=0),"",D204/(D204+G204))</f>
        <v>0.619589977220957</v>
      </c>
      <c r="K204" s="40" t="n">
        <f aca="false">IF(E204="","",E204/(E204+H204))</f>
        <v>0.623155505107832</v>
      </c>
      <c r="L204" s="69" t="n">
        <f aca="false">IF(OR(K204="",J204=""),"",(J204-K204)*100)</f>
        <v>-0.356552788687525</v>
      </c>
      <c r="M204" s="36" t="n">
        <v>2.25387356149359</v>
      </c>
      <c r="N204" s="36" t="n">
        <v>1.05386651785182</v>
      </c>
      <c r="O204" s="36" t="n">
        <f aca="false">SQRT(M204^2+N204^2)</f>
        <v>2.488087753406</v>
      </c>
      <c r="P204" s="40" t="n">
        <f aca="false">IF(J204="","",MAX(0,J204-1.96*O204/100))</f>
        <v>0.570823457254199</v>
      </c>
      <c r="Q204" s="40" t="n">
        <f aca="false">IF(J204="","",MIN(1,J204+1.96*O204/100))</f>
        <v>0.668356497187714</v>
      </c>
      <c r="R204" s="32" t="str">
        <f aca="false">IF(L204="","",IF(ABS(L204)&lt;=O204,"Yes","No"))</f>
        <v>Yes</v>
      </c>
      <c r="S204" s="32" t="str">
        <f aca="false">IF(L204="","",IF(ABS(L204)&lt;=1.96*O204,"Yes","No"))</f>
        <v>Yes</v>
      </c>
      <c r="T204" s="59" t="n">
        <f aca="false">IF(D204="","",ROUND(SQRT(((D204+G204)*O204/100)^2+(J204*(D204+G204)*0.07132)^2),0))</f>
        <v>45</v>
      </c>
      <c r="U204" s="32"/>
    </row>
    <row r="205" customFormat="false" ht="15" hidden="false" customHeight="false" outlineLevel="0" collapsed="false">
      <c r="A205" s="32" t="s">
        <v>230</v>
      </c>
      <c r="B205" s="32" t="s">
        <v>398</v>
      </c>
      <c r="C205" s="32" t="s">
        <v>402</v>
      </c>
      <c r="D205" s="59" t="n">
        <v>615</v>
      </c>
      <c r="E205" s="59" t="n">
        <v>626</v>
      </c>
      <c r="F205" s="68" t="n">
        <f aca="false">IF(E205="","",D205-E205)</f>
        <v>-11</v>
      </c>
      <c r="G205" s="59" t="n">
        <v>337</v>
      </c>
      <c r="H205" s="59" t="n">
        <v>318</v>
      </c>
      <c r="I205" s="68" t="n">
        <f aca="false">IF(H205="","",G205-H205)</f>
        <v>19</v>
      </c>
      <c r="J205" s="40" t="n">
        <f aca="false">IF(OR(D205="",D205+G205=0),"",D205/(D205+G205))</f>
        <v>0.646008403361345</v>
      </c>
      <c r="K205" s="40" t="n">
        <f aca="false">IF(E205="","",E205/(E205+H205))</f>
        <v>0.663135593220339</v>
      </c>
      <c r="L205" s="69" t="n">
        <f aca="false">IF(OR(K205="",J205=""),"",(J205-K205)*100)</f>
        <v>-1.71271898589944</v>
      </c>
      <c r="M205" s="36" t="n">
        <v>2.25387356149359</v>
      </c>
      <c r="N205" s="36" t="n">
        <v>1.05386651785182</v>
      </c>
      <c r="O205" s="36" t="n">
        <f aca="false">SQRT(M205^2+N205^2)</f>
        <v>2.488087753406</v>
      </c>
      <c r="P205" s="40" t="n">
        <f aca="false">IF(J205="","",MAX(0,J205-1.96*O205/100))</f>
        <v>0.597241883394587</v>
      </c>
      <c r="Q205" s="40" t="n">
        <f aca="false">IF(J205="","",MIN(1,J205+1.96*O205/100))</f>
        <v>0.694774923328102</v>
      </c>
      <c r="R205" s="32" t="str">
        <f aca="false">IF(L205="","",IF(ABS(L205)&lt;=O205,"Yes","No"))</f>
        <v>Yes</v>
      </c>
      <c r="S205" s="32" t="str">
        <f aca="false">IF(L205="","",IF(ABS(L205)&lt;=1.96*O205,"Yes","No"))</f>
        <v>Yes</v>
      </c>
      <c r="T205" s="59" t="n">
        <f aca="false">IF(D205="","",ROUND(SQRT(((D205+G205)*O205/100)^2+(J205*(D205+G205)*0.07132)^2),0))</f>
        <v>50</v>
      </c>
      <c r="U205" s="32"/>
    </row>
    <row r="206" customFormat="false" ht="15" hidden="false" customHeight="false" outlineLevel="0" collapsed="false">
      <c r="A206" s="32" t="s">
        <v>230</v>
      </c>
      <c r="B206" s="32" t="s">
        <v>398</v>
      </c>
      <c r="C206" s="32" t="s">
        <v>403</v>
      </c>
      <c r="D206" s="59" t="n">
        <v>242</v>
      </c>
      <c r="E206" s="59" t="n">
        <v>234</v>
      </c>
      <c r="F206" s="68" t="n">
        <f aca="false">IF(E206="","",D206-E206)</f>
        <v>8</v>
      </c>
      <c r="G206" s="59" t="n">
        <v>136</v>
      </c>
      <c r="H206" s="59" t="n">
        <v>159</v>
      </c>
      <c r="I206" s="68" t="n">
        <f aca="false">IF(H206="","",G206-H206)</f>
        <v>-23</v>
      </c>
      <c r="J206" s="40" t="n">
        <f aca="false">IF(OR(D206="",D206+G206=0),"",D206/(D206+G206))</f>
        <v>0.64021164021164</v>
      </c>
      <c r="K206" s="40" t="n">
        <f aca="false">IF(E206="","",E206/(E206+H206))</f>
        <v>0.595419847328244</v>
      </c>
      <c r="L206" s="69" t="n">
        <f aca="false">IF(OR(K206="",J206=""),"",(J206-K206)*100)</f>
        <v>4.4791792883396</v>
      </c>
      <c r="M206" s="36" t="n">
        <v>3.48156414853613</v>
      </c>
      <c r="N206" s="36" t="n">
        <v>1.05386651785182</v>
      </c>
      <c r="O206" s="36" t="n">
        <f aca="false">SQRT(M206^2+N206^2)</f>
        <v>3.63757110690929</v>
      </c>
      <c r="P206" s="40" t="n">
        <f aca="false">IF(J206="","",MAX(0,J206-1.96*O206/100))</f>
        <v>0.568915246516218</v>
      </c>
      <c r="Q206" s="40" t="n">
        <f aca="false">IF(J206="","",MIN(1,J206+1.96*O206/100))</f>
        <v>0.711508033907062</v>
      </c>
      <c r="R206" s="32" t="str">
        <f aca="false">IF(L206="","",IF(ABS(L206)&lt;=O206,"Yes","No"))</f>
        <v>No</v>
      </c>
      <c r="S206" s="32" t="str">
        <f aca="false">IF(L206="","",IF(ABS(L206)&lt;=1.96*O206,"Yes","No"))</f>
        <v>Yes</v>
      </c>
      <c r="T206" s="59" t="n">
        <f aca="false">IF(D206="","",ROUND(SQRT(((D206+G206)*O206/100)^2+(J206*(D206+G206)*0.13015)^2),0))</f>
        <v>34</v>
      </c>
      <c r="U206" s="32"/>
    </row>
    <row r="207" customFormat="false" ht="15" hidden="false" customHeight="false" outlineLevel="0" collapsed="false">
      <c r="A207" s="32" t="s">
        <v>230</v>
      </c>
      <c r="B207" s="32" t="s">
        <v>398</v>
      </c>
      <c r="C207" s="32" t="s">
        <v>404</v>
      </c>
      <c r="D207" s="59" t="n">
        <v>354</v>
      </c>
      <c r="E207" s="59" t="n">
        <v>359</v>
      </c>
      <c r="F207" s="68" t="n">
        <f aca="false">IF(E207="","",D207-E207)</f>
        <v>-5</v>
      </c>
      <c r="G207" s="59" t="n">
        <v>139</v>
      </c>
      <c r="H207" s="59" t="n">
        <v>144</v>
      </c>
      <c r="I207" s="68" t="n">
        <f aca="false">IF(H207="","",G207-H207)</f>
        <v>-5</v>
      </c>
      <c r="J207" s="40" t="n">
        <f aca="false">IF(OR(D207="",D207+G207=0),"",D207/(D207+G207))</f>
        <v>0.718052738336714</v>
      </c>
      <c r="K207" s="40" t="n">
        <f aca="false">IF(E207="","",E207/(E207+H207))</f>
        <v>0.713717693836978</v>
      </c>
      <c r="L207" s="69" t="n">
        <f aca="false">IF(OR(K207="",J207=""),"",(J207-K207)*100)</f>
        <v>0.433504449973587</v>
      </c>
      <c r="M207" s="36" t="n">
        <v>3.48156414853613</v>
      </c>
      <c r="N207" s="36" t="n">
        <v>1.05386651785182</v>
      </c>
      <c r="O207" s="36" t="n">
        <f aca="false">SQRT(M207^2+N207^2)</f>
        <v>3.63757110690929</v>
      </c>
      <c r="P207" s="40" t="n">
        <f aca="false">IF(J207="","",MAX(0,J207-1.96*O207/100))</f>
        <v>0.646756344641292</v>
      </c>
      <c r="Q207" s="40" t="n">
        <f aca="false">IF(J207="","",MIN(1,J207+1.96*O207/100))</f>
        <v>0.789349132032136</v>
      </c>
      <c r="R207" s="32" t="str">
        <f aca="false">IF(L207="","",IF(ABS(L207)&lt;=O207,"Yes","No"))</f>
        <v>Yes</v>
      </c>
      <c r="S207" s="32" t="str">
        <f aca="false">IF(L207="","",IF(ABS(L207)&lt;=1.96*O207,"Yes","No"))</f>
        <v>Yes</v>
      </c>
      <c r="T207" s="59" t="n">
        <f aca="false">IF(D207="","",ROUND(SQRT(((D207+G207)*O207/100)^2+(J207*(D207+G207)*0.13015)^2),0))</f>
        <v>49</v>
      </c>
      <c r="U207" s="32"/>
    </row>
    <row r="208" customFormat="false" ht="15" hidden="false" customHeight="false" outlineLevel="0" collapsed="false">
      <c r="A208" s="32" t="s">
        <v>230</v>
      </c>
      <c r="B208" s="32" t="s">
        <v>398</v>
      </c>
      <c r="C208" s="32" t="s">
        <v>405</v>
      </c>
      <c r="D208" s="59" t="n">
        <v>380</v>
      </c>
      <c r="E208" s="59" t="n">
        <v>362</v>
      </c>
      <c r="F208" s="68" t="n">
        <f aca="false">IF(E208="","",D208-E208)</f>
        <v>18</v>
      </c>
      <c r="G208" s="59" t="n">
        <v>264</v>
      </c>
      <c r="H208" s="59" t="n">
        <v>257</v>
      </c>
      <c r="I208" s="68" t="n">
        <f aca="false">IF(H208="","",G208-H208)</f>
        <v>7</v>
      </c>
      <c r="J208" s="40" t="n">
        <f aca="false">IF(OR(D208="",D208+G208=0),"",D208/(D208+G208))</f>
        <v>0.590062111801242</v>
      </c>
      <c r="K208" s="40" t="n">
        <f aca="false">IF(E208="","",E208/(E208+H208))</f>
        <v>0.584814216478191</v>
      </c>
      <c r="L208" s="69" t="n">
        <f aca="false">IF(OR(K208="",J208=""),"",(J208-K208)*100)</f>
        <v>0.524789532305159</v>
      </c>
      <c r="M208" s="36" t="n">
        <v>2.45683467956046</v>
      </c>
      <c r="N208" s="36" t="n">
        <v>1.05386651785182</v>
      </c>
      <c r="O208" s="36" t="n">
        <f aca="false">SQRT(M208^2+N208^2)</f>
        <v>2.67332588364009</v>
      </c>
      <c r="P208" s="40" t="n">
        <f aca="false">IF(J208="","",MAX(0,J208-1.96*O208/100))</f>
        <v>0.537664924481897</v>
      </c>
      <c r="Q208" s="40" t="n">
        <f aca="false">IF(J208="","",MIN(1,J208+1.96*O208/100))</f>
        <v>0.642459299120588</v>
      </c>
      <c r="R208" s="32" t="str">
        <f aca="false">IF(L208="","",IF(ABS(L208)&lt;=O208,"Yes","No"))</f>
        <v>Yes</v>
      </c>
      <c r="S208" s="32" t="str">
        <f aca="false">IF(L208="","",IF(ABS(L208)&lt;=1.96*O208,"Yes","No"))</f>
        <v>Yes</v>
      </c>
      <c r="T208" s="59" t="n">
        <f aca="false">IF(D208="","",ROUND(SQRT(((D208+G208)*O208/100)^2+(J208*(D208+G208)*0.08382)^2),0))</f>
        <v>36</v>
      </c>
      <c r="U208" s="32"/>
    </row>
    <row r="209" customFormat="false" ht="15" hidden="false" customHeight="false" outlineLevel="0" collapsed="false">
      <c r="A209" s="32" t="s">
        <v>230</v>
      </c>
      <c r="B209" s="32" t="s">
        <v>398</v>
      </c>
      <c r="C209" s="32" t="s">
        <v>406</v>
      </c>
      <c r="D209" s="59" t="n">
        <v>229</v>
      </c>
      <c r="E209" s="59" t="n">
        <v>222</v>
      </c>
      <c r="F209" s="68" t="n">
        <f aca="false">IF(E209="","",D209-E209)</f>
        <v>7</v>
      </c>
      <c r="G209" s="59" t="n">
        <v>183</v>
      </c>
      <c r="H209" s="59" t="n">
        <v>172</v>
      </c>
      <c r="I209" s="68" t="n">
        <f aca="false">IF(H209="","",G209-H209)</f>
        <v>11</v>
      </c>
      <c r="J209" s="40" t="n">
        <f aca="false">IF(OR(D209="",D209+G209=0),"",D209/(D209+G209))</f>
        <v>0.555825242718447</v>
      </c>
      <c r="K209" s="40" t="n">
        <f aca="false">IF(E209="","",E209/(E209+H209))</f>
        <v>0.563451776649746</v>
      </c>
      <c r="L209" s="69" t="n">
        <f aca="false">IF(OR(K209="",J209=""),"",(J209-K209)*100)</f>
        <v>-0.762653393129964</v>
      </c>
      <c r="M209" s="36" t="n">
        <v>3.48156414853613</v>
      </c>
      <c r="N209" s="36" t="n">
        <v>1.05386651785182</v>
      </c>
      <c r="O209" s="36" t="n">
        <f aca="false">SQRT(M209^2+N209^2)</f>
        <v>3.63757110690929</v>
      </c>
      <c r="P209" s="40" t="n">
        <f aca="false">IF(J209="","",MAX(0,J209-1.96*O209/100))</f>
        <v>0.484528849023025</v>
      </c>
      <c r="Q209" s="40" t="n">
        <f aca="false">IF(J209="","",MIN(1,J209+1.96*O209/100))</f>
        <v>0.627121636413869</v>
      </c>
      <c r="R209" s="32" t="str">
        <f aca="false">IF(L209="","",IF(ABS(L209)&lt;=O209,"Yes","No"))</f>
        <v>Yes</v>
      </c>
      <c r="S209" s="32" t="str">
        <f aca="false">IF(L209="","",IF(ABS(L209)&lt;=1.96*O209,"Yes","No"))</f>
        <v>Yes</v>
      </c>
      <c r="T209" s="59" t="n">
        <f aca="false">IF(D209="","",ROUND(SQRT(((D209+G209)*O209/100)^2+(J209*(D209+G209)*0.13015)^2),0))</f>
        <v>33</v>
      </c>
      <c r="U209" s="32"/>
    </row>
    <row r="210" customFormat="false" ht="15" hidden="false" customHeight="false" outlineLevel="0" collapsed="false">
      <c r="A210" s="32" t="s">
        <v>230</v>
      </c>
      <c r="B210" s="32" t="s">
        <v>398</v>
      </c>
      <c r="C210" s="32" t="s">
        <v>407</v>
      </c>
      <c r="D210" s="59" t="n">
        <v>387</v>
      </c>
      <c r="E210" s="59" t="n">
        <v>364</v>
      </c>
      <c r="F210" s="68" t="n">
        <f aca="false">IF(E210="","",D210-E210)</f>
        <v>23</v>
      </c>
      <c r="G210" s="59" t="n">
        <v>251</v>
      </c>
      <c r="H210" s="59" t="n">
        <v>269</v>
      </c>
      <c r="I210" s="68" t="n">
        <f aca="false">IF(H210="","",G210-H210)</f>
        <v>-18</v>
      </c>
      <c r="J210" s="40" t="n">
        <f aca="false">IF(OR(D210="",D210+G210=0),"",D210/(D210+G210))</f>
        <v>0.606583072100314</v>
      </c>
      <c r="K210" s="40" t="n">
        <f aca="false">IF(E210="","",E210/(E210+H210))</f>
        <v>0.575039494470774</v>
      </c>
      <c r="L210" s="69" t="n">
        <f aca="false">IF(OR(K210="",J210=""),"",(J210-K210)*100)</f>
        <v>3.15435776295394</v>
      </c>
      <c r="M210" s="36" t="n">
        <v>2.45683467956046</v>
      </c>
      <c r="N210" s="36" t="n">
        <v>1.05386651785182</v>
      </c>
      <c r="O210" s="36" t="n">
        <f aca="false">SQRT(M210^2+N210^2)</f>
        <v>2.67332588364009</v>
      </c>
      <c r="P210" s="40" t="n">
        <f aca="false">IF(J210="","",MAX(0,J210-1.96*O210/100))</f>
        <v>0.554185884780968</v>
      </c>
      <c r="Q210" s="40" t="n">
        <f aca="false">IF(J210="","",MIN(1,J210+1.96*O210/100))</f>
        <v>0.658980259419659</v>
      </c>
      <c r="R210" s="32" t="str">
        <f aca="false">IF(L210="","",IF(ABS(L210)&lt;=O210,"Yes","No"))</f>
        <v>No</v>
      </c>
      <c r="S210" s="32" t="str">
        <f aca="false">IF(L210="","",IF(ABS(L210)&lt;=1.96*O210,"Yes","No"))</f>
        <v>Yes</v>
      </c>
      <c r="T210" s="59" t="n">
        <f aca="false">IF(D210="","",ROUND(SQRT(((D210+G210)*O210/100)^2+(J210*(D210+G210)*0.08382)^2),0))</f>
        <v>37</v>
      </c>
      <c r="U210" s="32"/>
    </row>
    <row r="211" customFormat="false" ht="15" hidden="false" customHeight="false" outlineLevel="0" collapsed="false">
      <c r="A211" s="32" t="s">
        <v>230</v>
      </c>
      <c r="B211" s="32" t="s">
        <v>398</v>
      </c>
      <c r="C211" s="32" t="s">
        <v>408</v>
      </c>
      <c r="D211" s="59" t="n">
        <v>573</v>
      </c>
      <c r="E211" s="59" t="n">
        <v>605</v>
      </c>
      <c r="F211" s="68" t="n">
        <f aca="false">IF(E211="","",D211-E211)</f>
        <v>-32</v>
      </c>
      <c r="G211" s="59" t="n">
        <v>734</v>
      </c>
      <c r="H211" s="59" t="n">
        <v>619</v>
      </c>
      <c r="I211" s="68" t="n">
        <f aca="false">IF(H211="","",G211-H211)</f>
        <v>115</v>
      </c>
      <c r="J211" s="40" t="n">
        <f aca="false">IF(OR(D211="",D211+G211=0),"",D211/(D211+G211))</f>
        <v>0.43840856924254</v>
      </c>
      <c r="K211" s="40" t="n">
        <f aca="false">IF(E211="","",E211/(E211+H211))</f>
        <v>0.494281045751634</v>
      </c>
      <c r="L211" s="69" t="n">
        <f aca="false">IF(OR(K211="",J211=""),"",(J211-K211)*100)</f>
        <v>-5.58724765090938</v>
      </c>
      <c r="M211" s="36" t="n">
        <v>2.25387356149359</v>
      </c>
      <c r="N211" s="36" t="n">
        <v>1.05386651785182</v>
      </c>
      <c r="O211" s="36" t="n">
        <f aca="false">SQRT(M211^2+N211^2)</f>
        <v>2.488087753406</v>
      </c>
      <c r="P211" s="40" t="n">
        <f aca="false">IF(J211="","",MAX(0,J211-1.96*O211/100))</f>
        <v>0.389642049275783</v>
      </c>
      <c r="Q211" s="40" t="n">
        <f aca="false">IF(J211="","",MIN(1,J211+1.96*O211/100))</f>
        <v>0.487175089209298</v>
      </c>
      <c r="R211" s="32" t="str">
        <f aca="false">IF(L211="","",IF(ABS(L211)&lt;=O211,"Yes","No"))</f>
        <v>No</v>
      </c>
      <c r="S211" s="32" t="str">
        <f aca="false">IF(L211="","",IF(ABS(L211)&lt;=1.96*O211,"Yes","No"))</f>
        <v>No</v>
      </c>
      <c r="T211" s="59" t="n">
        <f aca="false">IF(D211="","",ROUND(SQRT(((D211+G211)*O211/100)^2+(J211*(D211+G211)*0.07132)^2),0))</f>
        <v>52</v>
      </c>
      <c r="U211" s="32"/>
    </row>
    <row r="212" customFormat="false" ht="15" hidden="false" customHeight="false" outlineLevel="0" collapsed="false">
      <c r="A212" s="32" t="s">
        <v>230</v>
      </c>
      <c r="B212" s="32" t="s">
        <v>398</v>
      </c>
      <c r="C212" s="32" t="s">
        <v>409</v>
      </c>
      <c r="D212" s="59" t="n">
        <v>566</v>
      </c>
      <c r="E212" s="59" t="n">
        <v>491</v>
      </c>
      <c r="F212" s="68" t="n">
        <f aca="false">IF(E212="","",D212-E212)</f>
        <v>75</v>
      </c>
      <c r="G212" s="59" t="n">
        <v>493</v>
      </c>
      <c r="H212" s="59" t="n">
        <v>458</v>
      </c>
      <c r="I212" s="68" t="n">
        <f aca="false">IF(H212="","",G212-H212)</f>
        <v>35</v>
      </c>
      <c r="J212" s="40" t="n">
        <f aca="false">IF(OR(D212="",D212+G212=0),"",D212/(D212+G212))</f>
        <v>0.534466477809254</v>
      </c>
      <c r="K212" s="40" t="n">
        <f aca="false">IF(E212="","",E212/(E212+H212))</f>
        <v>0.517386722866175</v>
      </c>
      <c r="L212" s="69" t="n">
        <f aca="false">IF(OR(K212="",J212=""),"",(J212-K212)*100)</f>
        <v>1.70797549430791</v>
      </c>
      <c r="M212" s="36" t="n">
        <v>2.25387356149359</v>
      </c>
      <c r="N212" s="36" t="n">
        <v>1.05386651785182</v>
      </c>
      <c r="O212" s="36" t="n">
        <f aca="false">SQRT(M212^2+N212^2)</f>
        <v>2.488087753406</v>
      </c>
      <c r="P212" s="40" t="n">
        <f aca="false">IF(J212="","",MAX(0,J212-1.96*O212/100))</f>
        <v>0.485699957842497</v>
      </c>
      <c r="Q212" s="40" t="n">
        <f aca="false">IF(J212="","",MIN(1,J212+1.96*O212/100))</f>
        <v>0.583232997776012</v>
      </c>
      <c r="R212" s="32" t="str">
        <f aca="false">IF(L212="","",IF(ABS(L212)&lt;=O212,"Yes","No"))</f>
        <v>Yes</v>
      </c>
      <c r="S212" s="32" t="str">
        <f aca="false">IF(L212="","",IF(ABS(L212)&lt;=1.96*O212,"Yes","No"))</f>
        <v>Yes</v>
      </c>
      <c r="T212" s="59" t="n">
        <f aca="false">IF(D212="","",ROUND(SQRT(((D212+G212)*O212/100)^2+(J212*(D212+G212)*0.07132)^2),0))</f>
        <v>48</v>
      </c>
      <c r="U212" s="32"/>
    </row>
    <row r="213" customFormat="false" ht="15" hidden="false" customHeight="false" outlineLevel="0" collapsed="false">
      <c r="A213" s="32" t="s">
        <v>230</v>
      </c>
      <c r="B213" s="32" t="s">
        <v>398</v>
      </c>
      <c r="C213" s="32" t="s">
        <v>410</v>
      </c>
      <c r="D213" s="59" t="n">
        <v>434</v>
      </c>
      <c r="E213" s="59" t="n">
        <v>463</v>
      </c>
      <c r="F213" s="68" t="n">
        <f aca="false">IF(E213="","",D213-E213)</f>
        <v>-29</v>
      </c>
      <c r="G213" s="59" t="n">
        <v>360</v>
      </c>
      <c r="H213" s="59" t="n">
        <v>368</v>
      </c>
      <c r="I213" s="68" t="n">
        <f aca="false">IF(H213="","",G213-H213)</f>
        <v>-8</v>
      </c>
      <c r="J213" s="40" t="n">
        <f aca="false">IF(OR(D213="",D213+G213=0),"",D213/(D213+G213))</f>
        <v>0.546599496221663</v>
      </c>
      <c r="K213" s="40" t="n">
        <f aca="false">IF(E213="","",E213/(E213+H213))</f>
        <v>0.557160048134777</v>
      </c>
      <c r="L213" s="69" t="n">
        <f aca="false">IF(OR(K213="",J213=""),"",(J213-K213)*100)</f>
        <v>-1.05605519131149</v>
      </c>
      <c r="M213" s="36" t="n">
        <v>2.45683467956046</v>
      </c>
      <c r="N213" s="36" t="n">
        <v>1.05386651785182</v>
      </c>
      <c r="O213" s="36" t="n">
        <f aca="false">SQRT(M213^2+N213^2)</f>
        <v>2.67332588364009</v>
      </c>
      <c r="P213" s="40" t="n">
        <f aca="false">IF(J213="","",MAX(0,J213-1.96*O213/100))</f>
        <v>0.494202308902317</v>
      </c>
      <c r="Q213" s="40" t="n">
        <f aca="false">IF(J213="","",MIN(1,J213+1.96*O213/100))</f>
        <v>0.598996683541008</v>
      </c>
      <c r="R213" s="32" t="str">
        <f aca="false">IF(L213="","",IF(ABS(L213)&lt;=O213,"Yes","No"))</f>
        <v>Yes</v>
      </c>
      <c r="S213" s="32" t="str">
        <f aca="false">IF(L213="","",IF(ABS(L213)&lt;=1.96*O213,"Yes","No"))</f>
        <v>Yes</v>
      </c>
      <c r="T213" s="59" t="n">
        <f aca="false">IF(D213="","",ROUND(SQRT(((D213+G213)*O213/100)^2+(J213*(D213+G213)*0.08382)^2),0))</f>
        <v>42</v>
      </c>
      <c r="U213" s="32"/>
    </row>
    <row r="214" customFormat="false" ht="15" hidden="false" customHeight="false" outlineLevel="0" collapsed="false">
      <c r="A214" s="32" t="s">
        <v>411</v>
      </c>
      <c r="B214" s="32" t="s">
        <v>412</v>
      </c>
      <c r="C214" s="32" t="s">
        <v>413</v>
      </c>
      <c r="D214" s="59" t="n">
        <v>491</v>
      </c>
      <c r="E214" s="59" t="n">
        <v>330</v>
      </c>
      <c r="F214" s="68" t="n">
        <f aca="false">IF(E214="","",D214-E214)</f>
        <v>161</v>
      </c>
      <c r="G214" s="59" t="n">
        <v>597</v>
      </c>
      <c r="H214" s="59" t="n">
        <v>632</v>
      </c>
      <c r="I214" s="68" t="n">
        <f aca="false">IF(H214="","",G214-H214)</f>
        <v>-35</v>
      </c>
      <c r="J214" s="40" t="n">
        <f aca="false">IF(OR(D214="",D214+G214=0),"",D214/(D214+G214))</f>
        <v>0.451286764705882</v>
      </c>
      <c r="K214" s="40" t="n">
        <f aca="false">IF(E214="","",E214/(E214+H214))</f>
        <v>0.343035343035343</v>
      </c>
      <c r="L214" s="69" t="n">
        <f aca="false">IF(OR(K214="",J214=""),"",(J214-K214)*100)</f>
        <v>10.8251421670539</v>
      </c>
      <c r="M214" s="36" t="n">
        <v>2.25387356149359</v>
      </c>
      <c r="N214" s="36" t="n">
        <v>1.05386651785182</v>
      </c>
      <c r="O214" s="36" t="n">
        <f aca="false">SQRT(M214^2+N214^2)</f>
        <v>2.488087753406</v>
      </c>
      <c r="P214" s="40" t="n">
        <f aca="false">IF(J214="","",MAX(0,J214-1.96*O214/100))</f>
        <v>0.402520244739125</v>
      </c>
      <c r="Q214" s="40" t="n">
        <f aca="false">IF(J214="","",MIN(1,J214+1.96*O214/100))</f>
        <v>0.50005328467264</v>
      </c>
      <c r="R214" s="32" t="str">
        <f aca="false">IF(L214="","",IF(ABS(L214)&lt;=O214,"Yes","No"))</f>
        <v>No</v>
      </c>
      <c r="S214" s="32" t="str">
        <f aca="false">IF(L214="","",IF(ABS(L214)&lt;=1.96*O214,"Yes","No"))</f>
        <v>No</v>
      </c>
      <c r="T214" s="59" t="n">
        <f aca="false">IF(D214="","",ROUND(SQRT(((D214+G214)*O214/100)^2+(J214*(D214+G214)*0.07132)^2),0))</f>
        <v>44</v>
      </c>
      <c r="U214" s="32"/>
    </row>
    <row r="215" customFormat="false" ht="15" hidden="false" customHeight="false" outlineLevel="0" collapsed="false">
      <c r="A215" s="32" t="s">
        <v>411</v>
      </c>
      <c r="B215" s="32" t="s">
        <v>414</v>
      </c>
      <c r="C215" s="32" t="s">
        <v>415</v>
      </c>
      <c r="D215" s="59" t="n">
        <v>1136</v>
      </c>
      <c r="E215" s="59" t="n">
        <v>1009</v>
      </c>
      <c r="F215" s="68" t="n">
        <f aca="false">IF(E215="","",D215-E215)</f>
        <v>127</v>
      </c>
      <c r="G215" s="59" t="n">
        <v>1537</v>
      </c>
      <c r="H215" s="59" t="n">
        <v>1471</v>
      </c>
      <c r="I215" s="68" t="n">
        <f aca="false">IF(H215="","",G215-H215)</f>
        <v>66</v>
      </c>
      <c r="J215" s="40" t="n">
        <f aca="false">IF(OR(D215="",D215+G215=0),"",D215/(D215+G215))</f>
        <v>0.424990647212869</v>
      </c>
      <c r="K215" s="40" t="n">
        <f aca="false">IF(E215="","",E215/(E215+H215))</f>
        <v>0.406854838709677</v>
      </c>
      <c r="L215" s="69" t="n">
        <f aca="false">IF(OR(K215="",J215=""),"",(J215-K215)*100)</f>
        <v>1.8135808503192</v>
      </c>
      <c r="M215" s="36" t="n">
        <v>2.25387356149359</v>
      </c>
      <c r="N215" s="36" t="n">
        <v>1.05386651785182</v>
      </c>
      <c r="O215" s="36" t="n">
        <f aca="false">SQRT(M215^2+N215^2)</f>
        <v>2.488087753406</v>
      </c>
      <c r="P215" s="40" t="n">
        <f aca="false">IF(J215="","",MAX(0,J215-1.96*O215/100))</f>
        <v>0.376224127246112</v>
      </c>
      <c r="Q215" s="40" t="n">
        <f aca="false">IF(J215="","",MIN(1,J215+1.96*O215/100))</f>
        <v>0.473757167179627</v>
      </c>
      <c r="R215" s="32" t="str">
        <f aca="false">IF(L215="","",IF(ABS(L215)&lt;=O215,"Yes","No"))</f>
        <v>Yes</v>
      </c>
      <c r="S215" s="32" t="str">
        <f aca="false">IF(L215="","",IF(ABS(L215)&lt;=1.96*O215,"Yes","No"))</f>
        <v>Yes</v>
      </c>
      <c r="T215" s="59" t="n">
        <f aca="false">IF(D215="","",ROUND(SQRT(((D215+G215)*O215/100)^2+(J215*(D215+G215)*0.07132)^2),0))</f>
        <v>105</v>
      </c>
      <c r="U215" s="32" t="s">
        <v>788</v>
      </c>
    </row>
    <row r="216" customFormat="false" ht="15" hidden="false" customHeight="false" outlineLevel="0" collapsed="false">
      <c r="A216" s="32" t="s">
        <v>411</v>
      </c>
      <c r="B216" s="32" t="s">
        <v>416</v>
      </c>
      <c r="C216" s="32" t="s">
        <v>417</v>
      </c>
      <c r="D216" s="59" t="n">
        <v>559</v>
      </c>
      <c r="E216" s="59" t="n">
        <v>369</v>
      </c>
      <c r="F216" s="68" t="n">
        <f aca="false">IF(E216="","",D216-E216)</f>
        <v>190</v>
      </c>
      <c r="G216" s="59" t="n">
        <v>550</v>
      </c>
      <c r="H216" s="59" t="n">
        <v>519</v>
      </c>
      <c r="I216" s="68" t="n">
        <f aca="false">IF(H216="","",G216-H216)</f>
        <v>31</v>
      </c>
      <c r="J216" s="40" t="n">
        <f aca="false">IF(OR(D216="",D216+G216=0),"",D216/(D216+G216))</f>
        <v>0.504057709648332</v>
      </c>
      <c r="K216" s="40" t="n">
        <f aca="false">IF(E216="","",E216/(E216+H216))</f>
        <v>0.415540540540541</v>
      </c>
      <c r="L216" s="69" t="n">
        <f aca="false">IF(OR(K216="",J216=""),"",(J216-K216)*100)</f>
        <v>8.85171691077913</v>
      </c>
      <c r="M216" s="36" t="n">
        <v>2.25387356149359</v>
      </c>
      <c r="N216" s="36" t="n">
        <v>1.05386651785182</v>
      </c>
      <c r="O216" s="36" t="n">
        <f aca="false">SQRT(M216^2+N216^2)</f>
        <v>2.488087753406</v>
      </c>
      <c r="P216" s="40" t="n">
        <f aca="false">IF(J216="","",MAX(0,J216-1.96*O216/100))</f>
        <v>0.455291189681574</v>
      </c>
      <c r="Q216" s="40" t="n">
        <f aca="false">IF(J216="","",MIN(1,J216+1.96*O216/100))</f>
        <v>0.55282422961509</v>
      </c>
      <c r="R216" s="32" t="str">
        <f aca="false">IF(L216="","",IF(ABS(L216)&lt;=O216,"Yes","No"))</f>
        <v>No</v>
      </c>
      <c r="S216" s="32" t="str">
        <f aca="false">IF(L216="","",IF(ABS(L216)&lt;=1.96*O216,"Yes","No"))</f>
        <v>No</v>
      </c>
      <c r="T216" s="59" t="n">
        <f aca="false">IF(D216="","",ROUND(SQRT(((D216+G216)*O216/100)^2+(J216*(D216+G216)*0.07132)^2),0))</f>
        <v>48</v>
      </c>
      <c r="U216" s="32" t="s">
        <v>789</v>
      </c>
    </row>
    <row r="217" customFormat="false" ht="15" hidden="false" customHeight="false" outlineLevel="0" collapsed="false">
      <c r="A217" s="32" t="s">
        <v>418</v>
      </c>
      <c r="B217" s="32" t="s">
        <v>419</v>
      </c>
      <c r="C217" s="32" t="s">
        <v>420</v>
      </c>
      <c r="D217" s="59" t="n">
        <v>1231</v>
      </c>
      <c r="E217" s="59"/>
      <c r="F217" s="68" t="str">
        <f aca="false">IF(E217="","",D217-E217)</f>
        <v/>
      </c>
      <c r="G217" s="59" t="n">
        <v>1253</v>
      </c>
      <c r="H217" s="59"/>
      <c r="I217" s="68" t="str">
        <f aca="false">IF(H217="","",G217-H217)</f>
        <v/>
      </c>
      <c r="J217" s="40" t="n">
        <f aca="false">IF(OR(D217="",D217+G217=0),"",D217/(D217+G217))</f>
        <v>0.495571658615137</v>
      </c>
      <c r="K217" s="40" t="str">
        <f aca="false">IF(E217="","",E217/(E217+H217))</f>
        <v/>
      </c>
      <c r="L217" s="69" t="str">
        <f aca="false">IF(OR(K217="",J217=""),"",(J217-K217)*100)</f>
        <v/>
      </c>
      <c r="M217" s="36" t="n">
        <v>2.25387356149359</v>
      </c>
      <c r="N217" s="36" t="n">
        <v>1.05386651785182</v>
      </c>
      <c r="O217" s="36" t="n">
        <f aca="false">SQRT(M217^2+N217^2)</f>
        <v>2.488087753406</v>
      </c>
      <c r="P217" s="40" t="n">
        <f aca="false">IF(J217="","",MAX(0,J217-1.96*O217/100))</f>
        <v>0.446805138648379</v>
      </c>
      <c r="Q217" s="40" t="n">
        <f aca="false">IF(J217="","",MIN(1,J217+1.96*O217/100))</f>
        <v>0.544338178581895</v>
      </c>
      <c r="R217" s="32" t="str">
        <f aca="false">IF(L217="","",IF(ABS(L217)&lt;=O217,"Yes","No"))</f>
        <v/>
      </c>
      <c r="S217" s="32" t="str">
        <f aca="false">IF(L217="","",IF(ABS(L217)&lt;=1.96*O217,"Yes","No"))</f>
        <v/>
      </c>
      <c r="T217" s="59" t="n">
        <f aca="false">IF(D217="","",ROUND(SQRT(((D217+G217)*O217/100)^2+(J217*(D217+G217)*0.07132)^2),0))</f>
        <v>107</v>
      </c>
      <c r="U217" s="32" t="s">
        <v>803</v>
      </c>
    </row>
    <row r="218" customFormat="false" ht="15" hidden="false" customHeight="false" outlineLevel="0" collapsed="false">
      <c r="A218" s="32" t="s">
        <v>418</v>
      </c>
      <c r="B218" s="32" t="s">
        <v>419</v>
      </c>
      <c r="C218" s="32" t="s">
        <v>421</v>
      </c>
      <c r="D218" s="59" t="n">
        <v>560</v>
      </c>
      <c r="E218" s="59"/>
      <c r="F218" s="68" t="str">
        <f aca="false">IF(E218="","",D218-E218)</f>
        <v/>
      </c>
      <c r="G218" s="59" t="n">
        <v>553</v>
      </c>
      <c r="H218" s="59"/>
      <c r="I218" s="68" t="str">
        <f aca="false">IF(H218="","",G218-H218)</f>
        <v/>
      </c>
      <c r="J218" s="40" t="n">
        <f aca="false">IF(OR(D218="",D218+G218=0),"",D218/(D218+G218))</f>
        <v>0.50314465408805</v>
      </c>
      <c r="K218" s="40" t="str">
        <f aca="false">IF(E218="","",E218/(E218+H218))</f>
        <v/>
      </c>
      <c r="L218" s="69" t="str">
        <f aca="false">IF(OR(K218="",J218=""),"",(J218-K218)*100)</f>
        <v/>
      </c>
      <c r="M218" s="36" t="n">
        <v>2.25387356149359</v>
      </c>
      <c r="N218" s="36" t="n">
        <v>1.05386651785182</v>
      </c>
      <c r="O218" s="36" t="n">
        <f aca="false">SQRT(M218^2+N218^2)</f>
        <v>2.488087753406</v>
      </c>
      <c r="P218" s="40" t="n">
        <f aca="false">IF(J218="","",MAX(0,J218-1.96*O218/100))</f>
        <v>0.454378134121293</v>
      </c>
      <c r="Q218" s="40" t="n">
        <f aca="false">IF(J218="","",MIN(1,J218+1.96*O218/100))</f>
        <v>0.551911174054808</v>
      </c>
      <c r="R218" s="32" t="str">
        <f aca="false">IF(L218="","",IF(ABS(L218)&lt;=O218,"Yes","No"))</f>
        <v/>
      </c>
      <c r="S218" s="32" t="str">
        <f aca="false">IF(L218="","",IF(ABS(L218)&lt;=1.96*O218,"Yes","No"))</f>
        <v/>
      </c>
      <c r="T218" s="59" t="n">
        <f aca="false">IF(D218="","",ROUND(SQRT(((D218+G218)*O218/100)^2+(J218*(D218+G218)*0.07132)^2),0))</f>
        <v>49</v>
      </c>
      <c r="U218" s="32" t="s">
        <v>803</v>
      </c>
    </row>
    <row r="219" customFormat="false" ht="15" hidden="false" customHeight="false" outlineLevel="0" collapsed="false">
      <c r="A219" s="32" t="s">
        <v>418</v>
      </c>
      <c r="B219" s="32" t="s">
        <v>422</v>
      </c>
      <c r="C219" s="32" t="s">
        <v>423</v>
      </c>
      <c r="D219" s="59" t="n">
        <v>409</v>
      </c>
      <c r="E219" s="59"/>
      <c r="F219" s="68" t="str">
        <f aca="false">IF(E219="","",D219-E219)</f>
        <v/>
      </c>
      <c r="G219" s="59" t="n">
        <v>351</v>
      </c>
      <c r="H219" s="59"/>
      <c r="I219" s="68" t="str">
        <f aca="false">IF(H219="","",G219-H219)</f>
        <v/>
      </c>
      <c r="J219" s="40" t="n">
        <f aca="false">IF(OR(D219="",D219+G219=0),"",D219/(D219+G219))</f>
        <v>0.538157894736842</v>
      </c>
      <c r="K219" s="40" t="str">
        <f aca="false">IF(E219="","",E219/(E219+H219))</f>
        <v/>
      </c>
      <c r="L219" s="69" t="str">
        <f aca="false">IF(OR(K219="",J219=""),"",(J219-K219)*100)</f>
        <v/>
      </c>
      <c r="M219" s="36" t="n">
        <v>2.45683467956046</v>
      </c>
      <c r="N219" s="36" t="n">
        <v>1.05386651785182</v>
      </c>
      <c r="O219" s="36" t="n">
        <f aca="false">SQRT(M219^2+N219^2)</f>
        <v>2.67332588364009</v>
      </c>
      <c r="P219" s="40" t="n">
        <f aca="false">IF(J219="","",MAX(0,J219-1.96*O219/100))</f>
        <v>0.485760707417496</v>
      </c>
      <c r="Q219" s="40" t="n">
        <f aca="false">IF(J219="","",MIN(1,J219+1.96*O219/100))</f>
        <v>0.590555082056188</v>
      </c>
      <c r="R219" s="32" t="str">
        <f aca="false">IF(L219="","",IF(ABS(L219)&lt;=O219,"Yes","No"))</f>
        <v/>
      </c>
      <c r="S219" s="32" t="str">
        <f aca="false">IF(L219="","",IF(ABS(L219)&lt;=1.96*O219,"Yes","No"))</f>
        <v/>
      </c>
      <c r="T219" s="59" t="n">
        <f aca="false">IF(D219="","",ROUND(SQRT(((D219+G219)*O219/100)^2+(J219*(D219+G219)*0.08382)^2),0))</f>
        <v>40</v>
      </c>
      <c r="U219" s="32" t="s">
        <v>803</v>
      </c>
    </row>
    <row r="220" customFormat="false" ht="15" hidden="false" customHeight="false" outlineLevel="0" collapsed="false">
      <c r="A220" s="32" t="s">
        <v>418</v>
      </c>
      <c r="B220" s="32" t="s">
        <v>422</v>
      </c>
      <c r="C220" s="32" t="s">
        <v>424</v>
      </c>
      <c r="D220" s="59" t="n">
        <v>413</v>
      </c>
      <c r="E220" s="59"/>
      <c r="F220" s="68" t="str">
        <f aca="false">IF(E220="","",D220-E220)</f>
        <v/>
      </c>
      <c r="G220" s="59" t="n">
        <v>322</v>
      </c>
      <c r="H220" s="59"/>
      <c r="I220" s="68" t="str">
        <f aca="false">IF(H220="","",G220-H220)</f>
        <v/>
      </c>
      <c r="J220" s="40" t="n">
        <f aca="false">IF(OR(D220="",D220+G220=0),"",D220/(D220+G220))</f>
        <v>0.561904761904762</v>
      </c>
      <c r="K220" s="40" t="str">
        <f aca="false">IF(E220="","",E220/(E220+H220))</f>
        <v/>
      </c>
      <c r="L220" s="69" t="str">
        <f aca="false">IF(OR(K220="",J220=""),"",(J220-K220)*100)</f>
        <v/>
      </c>
      <c r="M220" s="36" t="n">
        <v>2.45683467956046</v>
      </c>
      <c r="N220" s="36" t="n">
        <v>1.05386651785182</v>
      </c>
      <c r="O220" s="36" t="n">
        <f aca="false">SQRT(M220^2+N220^2)</f>
        <v>2.67332588364009</v>
      </c>
      <c r="P220" s="40" t="n">
        <f aca="false">IF(J220="","",MAX(0,J220-1.96*O220/100))</f>
        <v>0.509507574585416</v>
      </c>
      <c r="Q220" s="40" t="n">
        <f aca="false">IF(J220="","",MIN(1,J220+1.96*O220/100))</f>
        <v>0.614301949224108</v>
      </c>
      <c r="R220" s="32" t="str">
        <f aca="false">IF(L220="","",IF(ABS(L220)&lt;=O220,"Yes","No"))</f>
        <v/>
      </c>
      <c r="S220" s="32" t="str">
        <f aca="false">IF(L220="","",IF(ABS(L220)&lt;=1.96*O220,"Yes","No"))</f>
        <v/>
      </c>
      <c r="T220" s="59" t="n">
        <f aca="false">IF(D220="","",ROUND(SQRT(((D220+G220)*O220/100)^2+(J220*(D220+G220)*0.08382)^2),0))</f>
        <v>40</v>
      </c>
      <c r="U220" s="32" t="s">
        <v>803</v>
      </c>
    </row>
    <row r="221" customFormat="false" ht="15" hidden="false" customHeight="false" outlineLevel="0" collapsed="false">
      <c r="A221" s="32" t="s">
        <v>418</v>
      </c>
      <c r="B221" s="32" t="s">
        <v>425</v>
      </c>
      <c r="C221" s="32" t="s">
        <v>426</v>
      </c>
      <c r="D221" s="59" t="n">
        <v>445</v>
      </c>
      <c r="E221" s="59" t="n">
        <v>368</v>
      </c>
      <c r="F221" s="68" t="n">
        <f aca="false">IF(E221="","",D221-E221)</f>
        <v>77</v>
      </c>
      <c r="G221" s="59" t="n">
        <v>402</v>
      </c>
      <c r="H221" s="59" t="n">
        <v>408</v>
      </c>
      <c r="I221" s="68" t="n">
        <f aca="false">IF(H221="","",G221-H221)</f>
        <v>-6</v>
      </c>
      <c r="J221" s="40" t="n">
        <f aca="false">IF(OR(D221="",D221+G221=0),"",D221/(D221+G221))</f>
        <v>0.525383707201889</v>
      </c>
      <c r="K221" s="40" t="n">
        <f aca="false">IF(E221="","",E221/(E221+H221))</f>
        <v>0.474226804123711</v>
      </c>
      <c r="L221" s="69" t="n">
        <f aca="false">IF(OR(K221="",J221=""),"",(J221-K221)*100)</f>
        <v>5.11569030781777</v>
      </c>
      <c r="M221" s="36" t="n">
        <v>2.25387356149359</v>
      </c>
      <c r="N221" s="36" t="n">
        <v>1.05386651785182</v>
      </c>
      <c r="O221" s="36" t="n">
        <f aca="false">SQRT(M221^2+N221^2)</f>
        <v>2.488087753406</v>
      </c>
      <c r="P221" s="40" t="n">
        <f aca="false">IF(J221="","",MAX(0,J221-1.96*O221/100))</f>
        <v>0.476617187235131</v>
      </c>
      <c r="Q221" s="40" t="n">
        <f aca="false">IF(J221="","",MIN(1,J221+1.96*O221/100))</f>
        <v>0.574150227168647</v>
      </c>
      <c r="R221" s="32" t="str">
        <f aca="false">IF(L221="","",IF(ABS(L221)&lt;=O221,"Yes","No"))</f>
        <v>No</v>
      </c>
      <c r="S221" s="32" t="str">
        <f aca="false">IF(L221="","",IF(ABS(L221)&lt;=1.96*O221,"Yes","No"))</f>
        <v>No</v>
      </c>
      <c r="T221" s="59" t="n">
        <f aca="false">IF(D221="","",ROUND(SQRT(((D221+G221)*O221/100)^2+(J221*(D221+G221)*0.07132)^2),0))</f>
        <v>38</v>
      </c>
      <c r="U221" s="32"/>
    </row>
    <row r="222" customFormat="false" ht="15" hidden="false" customHeight="false" outlineLevel="0" collapsed="false">
      <c r="A222" s="32" t="s">
        <v>418</v>
      </c>
      <c r="B222" s="32" t="s">
        <v>293</v>
      </c>
      <c r="C222" s="32" t="s">
        <v>427</v>
      </c>
      <c r="D222" s="59" t="n">
        <v>524</v>
      </c>
      <c r="E222" s="59" t="n">
        <v>541</v>
      </c>
      <c r="F222" s="68" t="n">
        <f aca="false">IF(E222="","",D222-E222)</f>
        <v>-17</v>
      </c>
      <c r="G222" s="59" t="n">
        <v>395</v>
      </c>
      <c r="H222" s="59" t="n">
        <v>330</v>
      </c>
      <c r="I222" s="68" t="n">
        <f aca="false">IF(H222="","",G222-H222)</f>
        <v>65</v>
      </c>
      <c r="J222" s="40" t="n">
        <f aca="false">IF(OR(D222="",D222+G222=0),"",D222/(D222+G222))</f>
        <v>0.570184983677911</v>
      </c>
      <c r="K222" s="40" t="n">
        <f aca="false">IF(E222="","",E222/(E222+H222))</f>
        <v>0.621125143513203</v>
      </c>
      <c r="L222" s="69" t="n">
        <f aca="false">IF(OR(K222="",J222=""),"",(J222-K222)*100)</f>
        <v>-5.09401598352924</v>
      </c>
      <c r="M222" s="36" t="n">
        <v>2.25387356149359</v>
      </c>
      <c r="N222" s="36" t="n">
        <v>1.05386651785182</v>
      </c>
      <c r="O222" s="36" t="n">
        <f aca="false">SQRT(M222^2+N222^2)</f>
        <v>2.488087753406</v>
      </c>
      <c r="P222" s="40" t="n">
        <f aca="false">IF(J222="","",MAX(0,J222-1.96*O222/100))</f>
        <v>0.521418463711153</v>
      </c>
      <c r="Q222" s="40" t="n">
        <f aca="false">IF(J222="","",MIN(1,J222+1.96*O222/100))</f>
        <v>0.618951503644668</v>
      </c>
      <c r="R222" s="32" t="str">
        <f aca="false">IF(L222="","",IF(ABS(L222)&lt;=O222,"Yes","No"))</f>
        <v>No</v>
      </c>
      <c r="S222" s="32" t="str">
        <f aca="false">IF(L222="","",IF(ABS(L222)&lt;=1.96*O222,"Yes","No"))</f>
        <v>No</v>
      </c>
      <c r="T222" s="59" t="n">
        <f aca="false">IF(D222="","",ROUND(SQRT(((D222+G222)*O222/100)^2+(J222*(D222+G222)*0.07132)^2),0))</f>
        <v>44</v>
      </c>
      <c r="U222" s="32"/>
    </row>
    <row r="223" customFormat="false" ht="15" hidden="false" customHeight="false" outlineLevel="0" collapsed="false">
      <c r="A223" s="32" t="s">
        <v>418</v>
      </c>
      <c r="B223" s="32" t="s">
        <v>293</v>
      </c>
      <c r="C223" s="32" t="s">
        <v>428</v>
      </c>
      <c r="D223" s="59" t="n">
        <v>697</v>
      </c>
      <c r="E223" s="59" t="n">
        <v>705</v>
      </c>
      <c r="F223" s="68" t="n">
        <f aca="false">IF(E223="","",D223-E223)</f>
        <v>-8</v>
      </c>
      <c r="G223" s="59" t="n">
        <v>647</v>
      </c>
      <c r="H223" s="59" t="n">
        <v>516</v>
      </c>
      <c r="I223" s="68" t="n">
        <f aca="false">IF(H223="","",G223-H223)</f>
        <v>131</v>
      </c>
      <c r="J223" s="40" t="n">
        <f aca="false">IF(OR(D223="",D223+G223=0),"",D223/(D223+G223))</f>
        <v>0.518601190476191</v>
      </c>
      <c r="K223" s="40" t="n">
        <f aca="false">IF(E223="","",E223/(E223+H223))</f>
        <v>0.577395577395577</v>
      </c>
      <c r="L223" s="69" t="n">
        <f aca="false">IF(OR(K223="",J223=""),"",(J223-K223)*100)</f>
        <v>-5.87943869193869</v>
      </c>
      <c r="M223" s="36" t="n">
        <v>2.25387356149359</v>
      </c>
      <c r="N223" s="36" t="n">
        <v>1.05386651785182</v>
      </c>
      <c r="O223" s="36" t="n">
        <f aca="false">SQRT(M223^2+N223^2)</f>
        <v>2.488087753406</v>
      </c>
      <c r="P223" s="40" t="n">
        <f aca="false">IF(J223="","",MAX(0,J223-1.96*O223/100))</f>
        <v>0.469834670509433</v>
      </c>
      <c r="Q223" s="40" t="n">
        <f aca="false">IF(J223="","",MIN(1,J223+1.96*O223/100))</f>
        <v>0.567367710442948</v>
      </c>
      <c r="R223" s="32" t="str">
        <f aca="false">IF(L223="","",IF(ABS(L223)&lt;=O223,"Yes","No"))</f>
        <v>No</v>
      </c>
      <c r="S223" s="32" t="str">
        <f aca="false">IF(L223="","",IF(ABS(L223)&lt;=1.96*O223,"Yes","No"))</f>
        <v>No</v>
      </c>
      <c r="T223" s="59" t="n">
        <f aca="false">IF(D223="","",ROUND(SQRT(((D223+G223)*O223/100)^2+(J223*(D223+G223)*0.07132)^2),0))</f>
        <v>60</v>
      </c>
      <c r="U223" s="32"/>
    </row>
    <row r="224" customFormat="false" ht="15" hidden="false" customHeight="false" outlineLevel="0" collapsed="false">
      <c r="A224" s="32" t="s">
        <v>418</v>
      </c>
      <c r="B224" s="32" t="s">
        <v>293</v>
      </c>
      <c r="C224" s="32" t="s">
        <v>429</v>
      </c>
      <c r="D224" s="59" t="n">
        <v>520</v>
      </c>
      <c r="E224" s="59" t="n">
        <v>586</v>
      </c>
      <c r="F224" s="68" t="n">
        <f aca="false">IF(E224="","",D224-E224)</f>
        <v>-66</v>
      </c>
      <c r="G224" s="59" t="n">
        <v>407</v>
      </c>
      <c r="H224" s="59" t="n">
        <v>305</v>
      </c>
      <c r="I224" s="68" t="n">
        <f aca="false">IF(H224="","",G224-H224)</f>
        <v>102</v>
      </c>
      <c r="J224" s="40" t="n">
        <f aca="false">IF(OR(D224="",D224+G224=0),"",D224/(D224+G224))</f>
        <v>0.560949298813377</v>
      </c>
      <c r="K224" s="40" t="n">
        <f aca="false">IF(E224="","",E224/(E224+H224))</f>
        <v>0.657687991021324</v>
      </c>
      <c r="L224" s="69" t="n">
        <f aca="false">IF(OR(K224="",J224=""),"",(J224-K224)*100)</f>
        <v>-9.67386922079479</v>
      </c>
      <c r="M224" s="36" t="n">
        <v>2.25387356149359</v>
      </c>
      <c r="N224" s="36" t="n">
        <v>1.05386651785182</v>
      </c>
      <c r="O224" s="36" t="n">
        <f aca="false">SQRT(M224^2+N224^2)</f>
        <v>2.488087753406</v>
      </c>
      <c r="P224" s="40" t="n">
        <f aca="false">IF(J224="","",MAX(0,J224-1.96*O224/100))</f>
        <v>0.512182778846619</v>
      </c>
      <c r="Q224" s="40" t="n">
        <f aca="false">IF(J224="","",MIN(1,J224+1.96*O224/100))</f>
        <v>0.609715818780134</v>
      </c>
      <c r="R224" s="32" t="str">
        <f aca="false">IF(L224="","",IF(ABS(L224)&lt;=O224,"Yes","No"))</f>
        <v>No</v>
      </c>
      <c r="S224" s="32" t="str">
        <f aca="false">IF(L224="","",IF(ABS(L224)&lt;=1.96*O224,"Yes","No"))</f>
        <v>No</v>
      </c>
      <c r="T224" s="59" t="n">
        <f aca="false">IF(D224="","",ROUND(SQRT(((D224+G224)*O224/100)^2+(J224*(D224+G224)*0.07132)^2),0))</f>
        <v>44</v>
      </c>
      <c r="U224" s="32"/>
    </row>
    <row r="225" customFormat="false" ht="15" hidden="false" customHeight="false" outlineLevel="0" collapsed="false">
      <c r="A225" s="32" t="s">
        <v>418</v>
      </c>
      <c r="B225" s="32" t="s">
        <v>293</v>
      </c>
      <c r="C225" s="32" t="s">
        <v>430</v>
      </c>
      <c r="D225" s="59" t="n">
        <v>495</v>
      </c>
      <c r="E225" s="59" t="n">
        <v>437</v>
      </c>
      <c r="F225" s="68" t="n">
        <f aca="false">IF(E225="","",D225-E225)</f>
        <v>58</v>
      </c>
      <c r="G225" s="59" t="n">
        <v>193</v>
      </c>
      <c r="H225" s="59" t="n">
        <v>203</v>
      </c>
      <c r="I225" s="68" t="n">
        <f aca="false">IF(H225="","",G225-H225)</f>
        <v>-10</v>
      </c>
      <c r="J225" s="40" t="n">
        <f aca="false">IF(OR(D225="",D225+G225=0),"",D225/(D225+G225))</f>
        <v>0.719476744186047</v>
      </c>
      <c r="K225" s="40" t="n">
        <f aca="false">IF(E225="","",E225/(E225+H225))</f>
        <v>0.6828125</v>
      </c>
      <c r="L225" s="69" t="n">
        <f aca="false">IF(OR(K225="",J225=""),"",(J225-K225)*100)</f>
        <v>3.66642441860464</v>
      </c>
      <c r="M225" s="36" t="n">
        <v>2.45683467956046</v>
      </c>
      <c r="N225" s="36" t="n">
        <v>1.05386651785182</v>
      </c>
      <c r="O225" s="36" t="n">
        <f aca="false">SQRT(M225^2+N225^2)</f>
        <v>2.67332588364009</v>
      </c>
      <c r="P225" s="40" t="n">
        <f aca="false">IF(J225="","",MAX(0,J225-1.96*O225/100))</f>
        <v>0.667079556866701</v>
      </c>
      <c r="Q225" s="40" t="n">
        <f aca="false">IF(J225="","",MIN(1,J225+1.96*O225/100))</f>
        <v>0.771873931505392</v>
      </c>
      <c r="R225" s="32" t="str">
        <f aca="false">IF(L225="","",IF(ABS(L225)&lt;=O225,"Yes","No"))</f>
        <v>No</v>
      </c>
      <c r="S225" s="32" t="str">
        <f aca="false">IF(L225="","",IF(ABS(L225)&lt;=1.96*O225,"Yes","No"))</f>
        <v>Yes</v>
      </c>
      <c r="T225" s="59" t="n">
        <f aca="false">IF(D225="","",ROUND(SQRT(((D225+G225)*O225/100)^2+(J225*(D225+G225)*0.08382)^2),0))</f>
        <v>45</v>
      </c>
      <c r="U225" s="32"/>
    </row>
    <row r="226" customFormat="false" ht="15" hidden="false" customHeight="false" outlineLevel="0" collapsed="false">
      <c r="A226" s="32" t="s">
        <v>418</v>
      </c>
      <c r="B226" s="32" t="s">
        <v>293</v>
      </c>
      <c r="C226" s="32" t="s">
        <v>431</v>
      </c>
      <c r="D226" s="59" t="n">
        <v>606</v>
      </c>
      <c r="E226" s="59" t="n">
        <v>564</v>
      </c>
      <c r="F226" s="68" t="n">
        <f aca="false">IF(E226="","",D226-E226)</f>
        <v>42</v>
      </c>
      <c r="G226" s="59" t="n">
        <v>332</v>
      </c>
      <c r="H226" s="59" t="n">
        <v>322</v>
      </c>
      <c r="I226" s="68" t="n">
        <f aca="false">IF(H226="","",G226-H226)</f>
        <v>10</v>
      </c>
      <c r="J226" s="40" t="n">
        <f aca="false">IF(OR(D226="",D226+G226=0),"",D226/(D226+G226))</f>
        <v>0.646055437100213</v>
      </c>
      <c r="K226" s="40" t="n">
        <f aca="false">IF(E226="","",E226/(E226+H226))</f>
        <v>0.636568848758465</v>
      </c>
      <c r="L226" s="69" t="n">
        <f aca="false">IF(OR(K226="",J226=""),"",(J226-K226)*100)</f>
        <v>0.94865883417482</v>
      </c>
      <c r="M226" s="36" t="n">
        <v>2.25387356149359</v>
      </c>
      <c r="N226" s="36" t="n">
        <v>1.05386651785182</v>
      </c>
      <c r="O226" s="36" t="n">
        <f aca="false">SQRT(M226^2+N226^2)</f>
        <v>2.488087753406</v>
      </c>
      <c r="P226" s="40" t="n">
        <f aca="false">IF(J226="","",MAX(0,J226-1.96*O226/100))</f>
        <v>0.597288917133456</v>
      </c>
      <c r="Q226" s="40" t="n">
        <f aca="false">IF(J226="","",MIN(1,J226+1.96*O226/100))</f>
        <v>0.694821957066971</v>
      </c>
      <c r="R226" s="32" t="str">
        <f aca="false">IF(L226="","",IF(ABS(L226)&lt;=O226,"Yes","No"))</f>
        <v>Yes</v>
      </c>
      <c r="S226" s="32" t="str">
        <f aca="false">IF(L226="","",IF(ABS(L226)&lt;=1.96*O226,"Yes","No"))</f>
        <v>Yes</v>
      </c>
      <c r="T226" s="59" t="n">
        <f aca="false">IF(D226="","",ROUND(SQRT(((D226+G226)*O226/100)^2+(J226*(D226+G226)*0.07132)^2),0))</f>
        <v>49</v>
      </c>
      <c r="U226" s="32"/>
    </row>
    <row r="227" customFormat="false" ht="15" hidden="false" customHeight="false" outlineLevel="0" collapsed="false">
      <c r="A227" s="32" t="s">
        <v>418</v>
      </c>
      <c r="B227" s="32" t="s">
        <v>293</v>
      </c>
      <c r="C227" s="32" t="s">
        <v>432</v>
      </c>
      <c r="D227" s="59" t="n">
        <v>714</v>
      </c>
      <c r="E227" s="59" t="n">
        <v>675</v>
      </c>
      <c r="F227" s="68" t="n">
        <f aca="false">IF(E227="","",D227-E227)</f>
        <v>39</v>
      </c>
      <c r="G227" s="59" t="n">
        <v>396</v>
      </c>
      <c r="H227" s="59" t="n">
        <v>378</v>
      </c>
      <c r="I227" s="68" t="n">
        <f aca="false">IF(H227="","",G227-H227)</f>
        <v>18</v>
      </c>
      <c r="J227" s="40" t="n">
        <f aca="false">IF(OR(D227="",D227+G227=0),"",D227/(D227+G227))</f>
        <v>0.643243243243243</v>
      </c>
      <c r="K227" s="40" t="n">
        <f aca="false">IF(E227="","",E227/(E227+H227))</f>
        <v>0.641025641025641</v>
      </c>
      <c r="L227" s="69" t="n">
        <f aca="false">IF(OR(K227="",J227=""),"",(J227-K227)*100)</f>
        <v>0.221760221760214</v>
      </c>
      <c r="M227" s="36" t="n">
        <v>2.25387356149359</v>
      </c>
      <c r="N227" s="36" t="n">
        <v>1.05386651785182</v>
      </c>
      <c r="O227" s="36" t="n">
        <f aca="false">SQRT(M227^2+N227^2)</f>
        <v>2.488087753406</v>
      </c>
      <c r="P227" s="40" t="n">
        <f aca="false">IF(J227="","",MAX(0,J227-1.96*O227/100))</f>
        <v>0.594476723276486</v>
      </c>
      <c r="Q227" s="40" t="n">
        <f aca="false">IF(J227="","",MIN(1,J227+1.96*O227/100))</f>
        <v>0.692009763210001</v>
      </c>
      <c r="R227" s="32" t="str">
        <f aca="false">IF(L227="","",IF(ABS(L227)&lt;=O227,"Yes","No"))</f>
        <v>Yes</v>
      </c>
      <c r="S227" s="32" t="str">
        <f aca="false">IF(L227="","",IF(ABS(L227)&lt;=1.96*O227,"Yes","No"))</f>
        <v>Yes</v>
      </c>
      <c r="T227" s="59" t="n">
        <f aca="false">IF(D227="","",ROUND(SQRT(((D227+G227)*O227/100)^2+(J227*(D227+G227)*0.07132)^2),0))</f>
        <v>58</v>
      </c>
      <c r="U227" s="32"/>
    </row>
    <row r="228" customFormat="false" ht="15" hidden="false" customHeight="false" outlineLevel="0" collapsed="false">
      <c r="A228" s="32" t="s">
        <v>418</v>
      </c>
      <c r="B228" s="32" t="s">
        <v>293</v>
      </c>
      <c r="C228" s="32" t="s">
        <v>433</v>
      </c>
      <c r="D228" s="59" t="n">
        <v>553</v>
      </c>
      <c r="E228" s="59" t="n">
        <v>530</v>
      </c>
      <c r="F228" s="68" t="n">
        <f aca="false">IF(E228="","",D228-E228)</f>
        <v>23</v>
      </c>
      <c r="G228" s="59" t="n">
        <v>443</v>
      </c>
      <c r="H228" s="59" t="n">
        <v>384</v>
      </c>
      <c r="I228" s="68" t="n">
        <f aca="false">IF(H228="","",G228-H228)</f>
        <v>59</v>
      </c>
      <c r="J228" s="40" t="n">
        <f aca="false">IF(OR(D228="",D228+G228=0),"",D228/(D228+G228))</f>
        <v>0.555220883534137</v>
      </c>
      <c r="K228" s="40" t="n">
        <f aca="false">IF(E228="","",E228/(E228+H228))</f>
        <v>0.579868708971554</v>
      </c>
      <c r="L228" s="69" t="n">
        <f aca="false">IF(OR(K228="",J228=""),"",(J228-K228)*100)</f>
        <v>-2.46478254374171</v>
      </c>
      <c r="M228" s="36" t="n">
        <v>2.25387356149359</v>
      </c>
      <c r="N228" s="36" t="n">
        <v>1.05386651785182</v>
      </c>
      <c r="O228" s="36" t="n">
        <f aca="false">SQRT(M228^2+N228^2)</f>
        <v>2.488087753406</v>
      </c>
      <c r="P228" s="40" t="n">
        <f aca="false">IF(J228="","",MAX(0,J228-1.96*O228/100))</f>
        <v>0.506454363567379</v>
      </c>
      <c r="Q228" s="40" t="n">
        <f aca="false">IF(J228="","",MIN(1,J228+1.96*O228/100))</f>
        <v>0.603987403500894</v>
      </c>
      <c r="R228" s="32" t="str">
        <f aca="false">IF(L228="","",IF(ABS(L228)&lt;=O228,"Yes","No"))</f>
        <v>Yes</v>
      </c>
      <c r="S228" s="32" t="str">
        <f aca="false">IF(L228="","",IF(ABS(L228)&lt;=1.96*O228,"Yes","No"))</f>
        <v>Yes</v>
      </c>
      <c r="T228" s="59" t="n">
        <f aca="false">IF(D228="","",ROUND(SQRT(((D228+G228)*O228/100)^2+(J228*(D228+G228)*0.07132)^2),0))</f>
        <v>47</v>
      </c>
      <c r="U228" s="32"/>
    </row>
    <row r="229" customFormat="false" ht="15" hidden="false" customHeight="false" outlineLevel="0" collapsed="false">
      <c r="A229" s="32" t="s">
        <v>418</v>
      </c>
      <c r="B229" s="32" t="s">
        <v>293</v>
      </c>
      <c r="C229" s="32" t="s">
        <v>434</v>
      </c>
      <c r="D229" s="59" t="n">
        <v>412</v>
      </c>
      <c r="E229" s="59" t="n">
        <v>411</v>
      </c>
      <c r="F229" s="68" t="n">
        <f aca="false">IF(E229="","",D229-E229)</f>
        <v>1</v>
      </c>
      <c r="G229" s="59" t="n">
        <v>239</v>
      </c>
      <c r="H229" s="59" t="n">
        <v>217</v>
      </c>
      <c r="I229" s="68" t="n">
        <f aca="false">IF(H229="","",G229-H229)</f>
        <v>22</v>
      </c>
      <c r="J229" s="40" t="n">
        <f aca="false">IF(OR(D229="",D229+G229=0),"",D229/(D229+G229))</f>
        <v>0.632872503840246</v>
      </c>
      <c r="K229" s="40" t="n">
        <f aca="false">IF(E229="","",E229/(E229+H229))</f>
        <v>0.654458598726115</v>
      </c>
      <c r="L229" s="69" t="n">
        <f aca="false">IF(OR(K229="",J229=""),"",(J229-K229)*100)</f>
        <v>-2.15860948858689</v>
      </c>
      <c r="M229" s="36" t="n">
        <v>2.45683467956046</v>
      </c>
      <c r="N229" s="36" t="n">
        <v>1.05386651785182</v>
      </c>
      <c r="O229" s="36" t="n">
        <f aca="false">SQRT(M229^2+N229^2)</f>
        <v>2.67332588364009</v>
      </c>
      <c r="P229" s="40" t="n">
        <f aca="false">IF(J229="","",MAX(0,J229-1.96*O229/100))</f>
        <v>0.5804753165209</v>
      </c>
      <c r="Q229" s="40" t="n">
        <f aca="false">IF(J229="","",MIN(1,J229+1.96*O229/100))</f>
        <v>0.685269691159592</v>
      </c>
      <c r="R229" s="32" t="str">
        <f aca="false">IF(L229="","",IF(ABS(L229)&lt;=O229,"Yes","No"))</f>
        <v>Yes</v>
      </c>
      <c r="S229" s="32" t="str">
        <f aca="false">IF(L229="","",IF(ABS(L229)&lt;=1.96*O229,"Yes","No"))</f>
        <v>Yes</v>
      </c>
      <c r="T229" s="59" t="n">
        <f aca="false">IF(D229="","",ROUND(SQRT(((D229+G229)*O229/100)^2+(J229*(D229+G229)*0.08382)^2),0))</f>
        <v>39</v>
      </c>
      <c r="U229" s="32"/>
    </row>
    <row r="230" customFormat="false" ht="15" hidden="false" customHeight="false" outlineLevel="0" collapsed="false">
      <c r="A230" s="32" t="s">
        <v>418</v>
      </c>
      <c r="B230" s="32" t="s">
        <v>293</v>
      </c>
      <c r="C230" s="32" t="s">
        <v>435</v>
      </c>
      <c r="D230" s="59" t="n">
        <v>533</v>
      </c>
      <c r="E230" s="59" t="n">
        <v>508</v>
      </c>
      <c r="F230" s="68" t="n">
        <f aca="false">IF(E230="","",D230-E230)</f>
        <v>25</v>
      </c>
      <c r="G230" s="59" t="n">
        <v>224</v>
      </c>
      <c r="H230" s="59" t="n">
        <v>228</v>
      </c>
      <c r="I230" s="68" t="n">
        <f aca="false">IF(H230="","",G230-H230)</f>
        <v>-4</v>
      </c>
      <c r="J230" s="40" t="n">
        <f aca="false">IF(OR(D230="",D230+G230=0),"",D230/(D230+G230))</f>
        <v>0.704095112285337</v>
      </c>
      <c r="K230" s="40" t="n">
        <f aca="false">IF(E230="","",E230/(E230+H230))</f>
        <v>0.690217391304348</v>
      </c>
      <c r="L230" s="69" t="n">
        <f aca="false">IF(OR(K230="",J230=""),"",(J230-K230)*100)</f>
        <v>1.38777209809891</v>
      </c>
      <c r="M230" s="36" t="n">
        <v>2.45683467956046</v>
      </c>
      <c r="N230" s="36" t="n">
        <v>1.05386651785182</v>
      </c>
      <c r="O230" s="36" t="n">
        <f aca="false">SQRT(M230^2+N230^2)</f>
        <v>2.67332588364009</v>
      </c>
      <c r="P230" s="40" t="n">
        <f aca="false">IF(J230="","",MAX(0,J230-1.96*O230/100))</f>
        <v>0.651697924965991</v>
      </c>
      <c r="Q230" s="40" t="n">
        <f aca="false">IF(J230="","",MIN(1,J230+1.96*O230/100))</f>
        <v>0.756492299604683</v>
      </c>
      <c r="R230" s="32" t="str">
        <f aca="false">IF(L230="","",IF(ABS(L230)&lt;=O230,"Yes","No"))</f>
        <v>Yes</v>
      </c>
      <c r="S230" s="32" t="str">
        <f aca="false">IF(L230="","",IF(ABS(L230)&lt;=1.96*O230,"Yes","No"))</f>
        <v>Yes</v>
      </c>
      <c r="T230" s="59" t="n">
        <f aca="false">IF(D230="","",ROUND(SQRT(((D230+G230)*O230/100)^2+(J230*(D230+G230)*0.08382)^2),0))</f>
        <v>49</v>
      </c>
      <c r="U230" s="32"/>
    </row>
    <row r="231" customFormat="false" ht="15" hidden="false" customHeight="false" outlineLevel="0" collapsed="false">
      <c r="A231" s="32" t="s">
        <v>418</v>
      </c>
      <c r="B231" s="32" t="s">
        <v>293</v>
      </c>
      <c r="C231" s="32" t="s">
        <v>436</v>
      </c>
      <c r="D231" s="59" t="n">
        <v>736</v>
      </c>
      <c r="E231" s="59" t="n">
        <v>676</v>
      </c>
      <c r="F231" s="68" t="n">
        <f aca="false">IF(E231="","",D231-E231)</f>
        <v>60</v>
      </c>
      <c r="G231" s="59" t="n">
        <v>296</v>
      </c>
      <c r="H231" s="59" t="n">
        <v>328</v>
      </c>
      <c r="I231" s="68" t="n">
        <f aca="false">IF(H231="","",G231-H231)</f>
        <v>-32</v>
      </c>
      <c r="J231" s="40" t="n">
        <f aca="false">IF(OR(D231="",D231+G231=0),"",D231/(D231+G231))</f>
        <v>0.713178294573644</v>
      </c>
      <c r="K231" s="40" t="n">
        <f aca="false">IF(E231="","",E231/(E231+H231))</f>
        <v>0.673306772908367</v>
      </c>
      <c r="L231" s="69" t="n">
        <f aca="false">IF(OR(K231="",J231=""),"",(J231-K231)*100)</f>
        <v>3.9871521665277</v>
      </c>
      <c r="M231" s="36" t="n">
        <v>2.25387356149359</v>
      </c>
      <c r="N231" s="36" t="n">
        <v>1.05386651785182</v>
      </c>
      <c r="O231" s="36" t="n">
        <f aca="false">SQRT(M231^2+N231^2)</f>
        <v>2.488087753406</v>
      </c>
      <c r="P231" s="40" t="n">
        <f aca="false">IF(J231="","",MAX(0,J231-1.96*O231/100))</f>
        <v>0.664411774606886</v>
      </c>
      <c r="Q231" s="40" t="n">
        <f aca="false">IF(J231="","",MIN(1,J231+1.96*O231/100))</f>
        <v>0.761944814540401</v>
      </c>
      <c r="R231" s="32" t="str">
        <f aca="false">IF(L231="","",IF(ABS(L231)&lt;=O231,"Yes","No"))</f>
        <v>No</v>
      </c>
      <c r="S231" s="32" t="str">
        <f aca="false">IF(L231="","",IF(ABS(L231)&lt;=1.96*O231,"Yes","No"))</f>
        <v>Yes</v>
      </c>
      <c r="T231" s="59" t="n">
        <f aca="false">IF(D231="","",ROUND(SQRT(((D231+G231)*O231/100)^2+(J231*(D231+G231)*0.07132)^2),0))</f>
        <v>58</v>
      </c>
      <c r="U231" s="32"/>
    </row>
    <row r="232" customFormat="false" ht="15" hidden="false" customHeight="false" outlineLevel="0" collapsed="false">
      <c r="A232" s="32" t="s">
        <v>418</v>
      </c>
      <c r="B232" s="32" t="s">
        <v>293</v>
      </c>
      <c r="C232" s="32" t="s">
        <v>437</v>
      </c>
      <c r="D232" s="59" t="n">
        <v>575</v>
      </c>
      <c r="E232" s="59" t="n">
        <v>739</v>
      </c>
      <c r="F232" s="68" t="n">
        <f aca="false">IF(E232="","",D232-E232)</f>
        <v>-164</v>
      </c>
      <c r="G232" s="59" t="n">
        <v>168</v>
      </c>
      <c r="H232" s="59" t="n">
        <v>151</v>
      </c>
      <c r="I232" s="68" t="n">
        <f aca="false">IF(H232="","",G232-H232)</f>
        <v>17</v>
      </c>
      <c r="J232" s="40" t="n">
        <f aca="false">IF(OR(D232="",D232+G232=0),"",D232/(D232+G232))</f>
        <v>0.773889636608345</v>
      </c>
      <c r="K232" s="40" t="n">
        <f aca="false">IF(E232="","",E232/(E232+H232))</f>
        <v>0.830337078651685</v>
      </c>
      <c r="L232" s="69" t="n">
        <f aca="false">IF(OR(K232="",J232=""),"",(J232-K232)*100)</f>
        <v>-5.64474420433409</v>
      </c>
      <c r="M232" s="36" t="n">
        <v>2.45683467956046</v>
      </c>
      <c r="N232" s="36" t="n">
        <v>1.05386651785182</v>
      </c>
      <c r="O232" s="36" t="n">
        <f aca="false">SQRT(M232^2+N232^2)</f>
        <v>2.67332588364009</v>
      </c>
      <c r="P232" s="40" t="n">
        <f aca="false">IF(J232="","",MAX(0,J232-1.96*O232/100))</f>
        <v>0.721492449288999</v>
      </c>
      <c r="Q232" s="40" t="n">
        <f aca="false">IF(J232="","",MIN(1,J232+1.96*O232/100))</f>
        <v>0.82628682392769</v>
      </c>
      <c r="R232" s="32" t="str">
        <f aca="false">IF(L232="","",IF(ABS(L232)&lt;=O232,"Yes","No"))</f>
        <v>No</v>
      </c>
      <c r="S232" s="32" t="str">
        <f aca="false">IF(L232="","",IF(ABS(L232)&lt;=1.96*O232,"Yes","No"))</f>
        <v>No</v>
      </c>
      <c r="T232" s="59" t="n">
        <f aca="false">IF(D232="","",ROUND(SQRT(((D232+G232)*O232/100)^2+(J232*(D232+G232)*0.08382)^2),0))</f>
        <v>52</v>
      </c>
      <c r="U232" s="32"/>
    </row>
    <row r="233" customFormat="false" ht="15" hidden="false" customHeight="false" outlineLevel="0" collapsed="false">
      <c r="A233" s="32" t="s">
        <v>418</v>
      </c>
      <c r="B233" s="32" t="s">
        <v>293</v>
      </c>
      <c r="C233" s="32" t="s">
        <v>438</v>
      </c>
      <c r="D233" s="59" t="n">
        <v>507</v>
      </c>
      <c r="E233" s="59" t="n">
        <v>539</v>
      </c>
      <c r="F233" s="68" t="n">
        <f aca="false">IF(E233="","",D233-E233)</f>
        <v>-32</v>
      </c>
      <c r="G233" s="59" t="n">
        <v>305</v>
      </c>
      <c r="H233" s="59" t="n">
        <v>240</v>
      </c>
      <c r="I233" s="68" t="n">
        <f aca="false">IF(H233="","",G233-H233)</f>
        <v>65</v>
      </c>
      <c r="J233" s="40" t="n">
        <f aca="false">IF(OR(D233="",D233+G233=0),"",D233/(D233+G233))</f>
        <v>0.624384236453202</v>
      </c>
      <c r="K233" s="40" t="n">
        <f aca="false">IF(E233="","",E233/(E233+H233))</f>
        <v>0.69191270860077</v>
      </c>
      <c r="L233" s="69" t="n">
        <f aca="false">IF(OR(K233="",J233=""),"",(J233-K233)*100)</f>
        <v>-6.75284721475683</v>
      </c>
      <c r="M233" s="36" t="n">
        <v>2.45683467956046</v>
      </c>
      <c r="N233" s="36" t="n">
        <v>1.05386651785182</v>
      </c>
      <c r="O233" s="36" t="n">
        <f aca="false">SQRT(M233^2+N233^2)</f>
        <v>2.67332588364009</v>
      </c>
      <c r="P233" s="40" t="n">
        <f aca="false">IF(J233="","",MAX(0,J233-1.96*O233/100))</f>
        <v>0.571987049133856</v>
      </c>
      <c r="Q233" s="40" t="n">
        <f aca="false">IF(J233="","",MIN(1,J233+1.96*O233/100))</f>
        <v>0.676781423772548</v>
      </c>
      <c r="R233" s="32" t="str">
        <f aca="false">IF(L233="","",IF(ABS(L233)&lt;=O233,"Yes","No"))</f>
        <v>No</v>
      </c>
      <c r="S233" s="32" t="str">
        <f aca="false">IF(L233="","",IF(ABS(L233)&lt;=1.96*O233,"Yes","No"))</f>
        <v>No</v>
      </c>
      <c r="T233" s="59" t="n">
        <f aca="false">IF(D233="","",ROUND(SQRT(((D233+G233)*O233/100)^2+(J233*(D233+G233)*0.08382)^2),0))</f>
        <v>48</v>
      </c>
      <c r="U233" s="32"/>
    </row>
    <row r="234" customFormat="false" ht="15" hidden="false" customHeight="false" outlineLevel="0" collapsed="false">
      <c r="A234" s="32" t="s">
        <v>418</v>
      </c>
      <c r="B234" s="32" t="s">
        <v>293</v>
      </c>
      <c r="C234" s="32" t="s">
        <v>439</v>
      </c>
      <c r="D234" s="59" t="n">
        <v>174</v>
      </c>
      <c r="E234" s="59" t="n">
        <v>221</v>
      </c>
      <c r="F234" s="68" t="n">
        <f aca="false">IF(E234="","",D234-E234)</f>
        <v>-47</v>
      </c>
      <c r="G234" s="59" t="n">
        <v>46</v>
      </c>
      <c r="H234" s="59" t="n">
        <v>24</v>
      </c>
      <c r="I234" s="68" t="n">
        <f aca="false">IF(H234="","",G234-H234)</f>
        <v>22</v>
      </c>
      <c r="J234" s="40" t="n">
        <f aca="false">IF(OR(D234="",D234+G234=0),"",D234/(D234+G234))</f>
        <v>0.790909090909091</v>
      </c>
      <c r="K234" s="40" t="n">
        <f aca="false">IF(E234="","",E234/(E234+H234))</f>
        <v>0.902040816326531</v>
      </c>
      <c r="L234" s="69" t="n">
        <f aca="false">IF(OR(K234="",J234=""),"",(J234-K234)*100)</f>
        <v>-11.113172541744</v>
      </c>
      <c r="M234" s="36" t="n">
        <v>3.48156414853613</v>
      </c>
      <c r="N234" s="36" t="n">
        <v>1.05386651785182</v>
      </c>
      <c r="O234" s="36" t="n">
        <f aca="false">SQRT(M234^2+N234^2)</f>
        <v>3.63757110690929</v>
      </c>
      <c r="P234" s="40" t="n">
        <f aca="false">IF(J234="","",MAX(0,J234-1.96*O234/100))</f>
        <v>0.719612697213669</v>
      </c>
      <c r="Q234" s="40" t="n">
        <f aca="false">IF(J234="","",MIN(1,J234+1.96*O234/100))</f>
        <v>0.862205484604513</v>
      </c>
      <c r="R234" s="32" t="str">
        <f aca="false">IF(L234="","",IF(ABS(L234)&lt;=O234,"Yes","No"))</f>
        <v>No</v>
      </c>
      <c r="S234" s="32" t="str">
        <f aca="false">IF(L234="","",IF(ABS(L234)&lt;=1.96*O234,"Yes","No"))</f>
        <v>No</v>
      </c>
      <c r="T234" s="59" t="n">
        <f aca="false">IF(D234="","",ROUND(SQRT(((D234+G234)*O234/100)^2+(J234*(D234+G234)*0.13015)^2),0))</f>
        <v>24</v>
      </c>
      <c r="U234" s="32"/>
    </row>
    <row r="235" customFormat="false" ht="15" hidden="false" customHeight="false" outlineLevel="0" collapsed="false">
      <c r="A235" s="32" t="s">
        <v>418</v>
      </c>
      <c r="B235" s="32" t="s">
        <v>293</v>
      </c>
      <c r="C235" s="32" t="s">
        <v>440</v>
      </c>
      <c r="D235" s="59" t="n">
        <v>356</v>
      </c>
      <c r="E235" s="59" t="n">
        <v>366</v>
      </c>
      <c r="F235" s="68" t="n">
        <f aca="false">IF(E235="","",D235-E235)</f>
        <v>-10</v>
      </c>
      <c r="G235" s="59" t="n">
        <v>100</v>
      </c>
      <c r="H235" s="59" t="n">
        <v>80</v>
      </c>
      <c r="I235" s="68" t="n">
        <f aca="false">IF(H235="","",G235-H235)</f>
        <v>20</v>
      </c>
      <c r="J235" s="40" t="n">
        <f aca="false">IF(OR(D235="",D235+G235=0),"",D235/(D235+G235))</f>
        <v>0.780701754385965</v>
      </c>
      <c r="K235" s="40" t="n">
        <f aca="false">IF(E235="","",E235/(E235+H235))</f>
        <v>0.820627802690583</v>
      </c>
      <c r="L235" s="69" t="n">
        <f aca="false">IF(OR(K235="",J235=""),"",(J235-K235)*100)</f>
        <v>-3.99260483046181</v>
      </c>
      <c r="M235" s="36" t="n">
        <v>3.48156414853613</v>
      </c>
      <c r="N235" s="36" t="n">
        <v>1.05386651785182</v>
      </c>
      <c r="O235" s="36" t="n">
        <f aca="false">SQRT(M235^2+N235^2)</f>
        <v>3.63757110690929</v>
      </c>
      <c r="P235" s="40" t="n">
        <f aca="false">IF(J235="","",MAX(0,J235-1.96*O235/100))</f>
        <v>0.709405360690543</v>
      </c>
      <c r="Q235" s="40" t="n">
        <f aca="false">IF(J235="","",MIN(1,J235+1.96*O235/100))</f>
        <v>0.851998148081387</v>
      </c>
      <c r="R235" s="32" t="str">
        <f aca="false">IF(L235="","",IF(ABS(L235)&lt;=O235,"Yes","No"))</f>
        <v>No</v>
      </c>
      <c r="S235" s="32" t="str">
        <f aca="false">IF(L235="","",IF(ABS(L235)&lt;=1.96*O235,"Yes","No"))</f>
        <v>Yes</v>
      </c>
      <c r="T235" s="59" t="n">
        <f aca="false">IF(D235="","",ROUND(SQRT(((D235+G235)*O235/100)^2+(J235*(D235+G235)*0.13015)^2),0))</f>
        <v>49</v>
      </c>
      <c r="U235" s="32"/>
    </row>
    <row r="236" customFormat="false" ht="15" hidden="false" customHeight="false" outlineLevel="0" collapsed="false">
      <c r="A236" s="32" t="s">
        <v>418</v>
      </c>
      <c r="B236" s="32" t="s">
        <v>293</v>
      </c>
      <c r="C236" s="32" t="s">
        <v>441</v>
      </c>
      <c r="D236" s="59" t="n">
        <v>301</v>
      </c>
      <c r="E236" s="59" t="n">
        <v>323</v>
      </c>
      <c r="F236" s="68" t="n">
        <f aca="false">IF(E236="","",D236-E236)</f>
        <v>-22</v>
      </c>
      <c r="G236" s="59" t="n">
        <v>78</v>
      </c>
      <c r="H236" s="59" t="n">
        <v>74</v>
      </c>
      <c r="I236" s="68" t="n">
        <f aca="false">IF(H236="","",G236-H236)</f>
        <v>4</v>
      </c>
      <c r="J236" s="40" t="n">
        <f aca="false">IF(OR(D236="",D236+G236=0),"",D236/(D236+G236))</f>
        <v>0.794195250659631</v>
      </c>
      <c r="K236" s="40" t="n">
        <f aca="false">IF(E236="","",E236/(E236+H236))</f>
        <v>0.81360201511335</v>
      </c>
      <c r="L236" s="69" t="n">
        <f aca="false">IF(OR(K236="",J236=""),"",(J236-K236)*100)</f>
        <v>-1.94067644537196</v>
      </c>
      <c r="M236" s="36" t="n">
        <v>3.48156414853613</v>
      </c>
      <c r="N236" s="36" t="n">
        <v>1.05386651785182</v>
      </c>
      <c r="O236" s="36" t="n">
        <f aca="false">SQRT(M236^2+N236^2)</f>
        <v>3.63757110690929</v>
      </c>
      <c r="P236" s="40" t="n">
        <f aca="false">IF(J236="","",MAX(0,J236-1.96*O236/100))</f>
        <v>0.722898856964209</v>
      </c>
      <c r="Q236" s="40" t="n">
        <f aca="false">IF(J236="","",MIN(1,J236+1.96*O236/100))</f>
        <v>0.865491644355053</v>
      </c>
      <c r="R236" s="32" t="str">
        <f aca="false">IF(L236="","",IF(ABS(L236)&lt;=O236,"Yes","No"))</f>
        <v>Yes</v>
      </c>
      <c r="S236" s="32" t="str">
        <f aca="false">IF(L236="","",IF(ABS(L236)&lt;=1.96*O236,"Yes","No"))</f>
        <v>Yes</v>
      </c>
      <c r="T236" s="59" t="n">
        <f aca="false">IF(D236="","",ROUND(SQRT(((D236+G236)*O236/100)^2+(J236*(D236+G236)*0.13015)^2),0))</f>
        <v>42</v>
      </c>
      <c r="U236" s="32"/>
    </row>
    <row r="237" customFormat="false" ht="15" hidden="false" customHeight="false" outlineLevel="0" collapsed="false">
      <c r="A237" s="32" t="s">
        <v>418</v>
      </c>
      <c r="B237" s="32" t="s">
        <v>293</v>
      </c>
      <c r="C237" s="32" t="s">
        <v>442</v>
      </c>
      <c r="D237" s="59" t="n">
        <v>260</v>
      </c>
      <c r="E237" s="59" t="n">
        <v>307</v>
      </c>
      <c r="F237" s="68" t="n">
        <f aca="false">IF(E237="","",D237-E237)</f>
        <v>-47</v>
      </c>
      <c r="G237" s="59" t="n">
        <v>88</v>
      </c>
      <c r="H237" s="59" t="n">
        <v>59</v>
      </c>
      <c r="I237" s="68" t="n">
        <f aca="false">IF(H237="","",G237-H237)</f>
        <v>29</v>
      </c>
      <c r="J237" s="40" t="n">
        <f aca="false">IF(OR(D237="",D237+G237=0),"",D237/(D237+G237))</f>
        <v>0.747126436781609</v>
      </c>
      <c r="K237" s="40" t="n">
        <f aca="false">IF(E237="","",E237/(E237+H237))</f>
        <v>0.83879781420765</v>
      </c>
      <c r="L237" s="69" t="n">
        <f aca="false">IF(OR(K237="",J237=""),"",(J237-K237)*100)</f>
        <v>-9.16713774260412</v>
      </c>
      <c r="M237" s="36" t="n">
        <v>3.48156414853613</v>
      </c>
      <c r="N237" s="36" t="n">
        <v>1.05386651785182</v>
      </c>
      <c r="O237" s="36" t="n">
        <f aca="false">SQRT(M237^2+N237^2)</f>
        <v>3.63757110690929</v>
      </c>
      <c r="P237" s="40" t="n">
        <f aca="false">IF(J237="","",MAX(0,J237-1.96*O237/100))</f>
        <v>0.675830043086187</v>
      </c>
      <c r="Q237" s="40" t="n">
        <f aca="false">IF(J237="","",MIN(1,J237+1.96*O237/100))</f>
        <v>0.818422830477031</v>
      </c>
      <c r="R237" s="32" t="str">
        <f aca="false">IF(L237="","",IF(ABS(L237)&lt;=O237,"Yes","No"))</f>
        <v>No</v>
      </c>
      <c r="S237" s="32" t="str">
        <f aca="false">IF(L237="","",IF(ABS(L237)&lt;=1.96*O237,"Yes","No"))</f>
        <v>No</v>
      </c>
      <c r="T237" s="59" t="n">
        <f aca="false">IF(D237="","",ROUND(SQRT(((D237+G237)*O237/100)^2+(J237*(D237+G237)*0.13015)^2),0))</f>
        <v>36</v>
      </c>
      <c r="U237" s="32"/>
    </row>
    <row r="238" customFormat="false" ht="15" hidden="false" customHeight="false" outlineLevel="0" collapsed="false">
      <c r="A238" s="32" t="s">
        <v>418</v>
      </c>
      <c r="B238" s="32" t="s">
        <v>293</v>
      </c>
      <c r="C238" s="32" t="s">
        <v>443</v>
      </c>
      <c r="D238" s="59" t="n">
        <v>465</v>
      </c>
      <c r="E238" s="59" t="n">
        <v>724</v>
      </c>
      <c r="F238" s="68" t="n">
        <f aca="false">IF(E238="","",D238-E238)</f>
        <v>-259</v>
      </c>
      <c r="G238" s="59" t="n">
        <v>287</v>
      </c>
      <c r="H238" s="59" t="n">
        <v>115</v>
      </c>
      <c r="I238" s="68" t="n">
        <f aca="false">IF(H238="","",G238-H238)</f>
        <v>172</v>
      </c>
      <c r="J238" s="40" t="n">
        <f aca="false">IF(OR(D238="",D238+G238=0),"",D238/(D238+G238))</f>
        <v>0.618351063829787</v>
      </c>
      <c r="K238" s="40" t="n">
        <f aca="false">IF(E238="","",E238/(E238+H238))</f>
        <v>0.862932061978546</v>
      </c>
      <c r="L238" s="69" t="n">
        <f aca="false">IF(OR(K238="",J238=""),"",(J238-K238)*100)</f>
        <v>-24.4580998148759</v>
      </c>
      <c r="M238" s="36" t="n">
        <v>2.45683467956046</v>
      </c>
      <c r="N238" s="36" t="n">
        <v>1.05386651785182</v>
      </c>
      <c r="O238" s="36" t="n">
        <f aca="false">SQRT(M238^2+N238^2)</f>
        <v>2.67332588364009</v>
      </c>
      <c r="P238" s="40" t="n">
        <f aca="false">IF(J238="","",MAX(0,J238-1.96*O238/100))</f>
        <v>0.565953876510442</v>
      </c>
      <c r="Q238" s="40" t="n">
        <f aca="false">IF(J238="","",MIN(1,J238+1.96*O238/100))</f>
        <v>0.670748251149133</v>
      </c>
      <c r="R238" s="32" t="str">
        <f aca="false">IF(L238="","",IF(ABS(L238)&lt;=O238,"Yes","No"))</f>
        <v>No</v>
      </c>
      <c r="S238" s="32" t="str">
        <f aca="false">IF(L238="","",IF(ABS(L238)&lt;=1.96*O238,"Yes","No"))</f>
        <v>No</v>
      </c>
      <c r="T238" s="59" t="n">
        <f aca="false">IF(D238="","",ROUND(SQRT(((D238+G238)*O238/100)^2+(J238*(D238+G238)*0.08382)^2),0))</f>
        <v>44</v>
      </c>
      <c r="U238" s="32"/>
    </row>
    <row r="239" customFormat="false" ht="15" hidden="false" customHeight="false" outlineLevel="0" collapsed="false">
      <c r="A239" s="32" t="s">
        <v>418</v>
      </c>
      <c r="B239" s="32" t="s">
        <v>293</v>
      </c>
      <c r="C239" s="32" t="s">
        <v>444</v>
      </c>
      <c r="D239" s="59" t="n">
        <v>318</v>
      </c>
      <c r="E239" s="59" t="n">
        <v>350</v>
      </c>
      <c r="F239" s="68" t="n">
        <f aca="false">IF(E239="","",D239-E239)</f>
        <v>-32</v>
      </c>
      <c r="G239" s="59" t="n">
        <v>85</v>
      </c>
      <c r="H239" s="59" t="n">
        <v>68</v>
      </c>
      <c r="I239" s="68" t="n">
        <f aca="false">IF(H239="","",G239-H239)</f>
        <v>17</v>
      </c>
      <c r="J239" s="40" t="n">
        <f aca="false">IF(OR(D239="",D239+G239=0),"",D239/(D239+G239))</f>
        <v>0.789081885856079</v>
      </c>
      <c r="K239" s="40" t="n">
        <f aca="false">IF(E239="","",E239/(E239+H239))</f>
        <v>0.83732057416268</v>
      </c>
      <c r="L239" s="69" t="n">
        <f aca="false">IF(OR(K239="",J239=""),"",(J239-K239)*100)</f>
        <v>-4.82386883066001</v>
      </c>
      <c r="M239" s="36" t="n">
        <v>3.48156414853613</v>
      </c>
      <c r="N239" s="36" t="n">
        <v>1.05386651785182</v>
      </c>
      <c r="O239" s="36" t="n">
        <f aca="false">SQRT(M239^2+N239^2)</f>
        <v>3.63757110690929</v>
      </c>
      <c r="P239" s="40" t="n">
        <f aca="false">IF(J239="","",MAX(0,J239-1.96*O239/100))</f>
        <v>0.717785492160658</v>
      </c>
      <c r="Q239" s="40" t="n">
        <f aca="false">IF(J239="","",MIN(1,J239+1.96*O239/100))</f>
        <v>0.860378279551501</v>
      </c>
      <c r="R239" s="32" t="str">
        <f aca="false">IF(L239="","",IF(ABS(L239)&lt;=O239,"Yes","No"))</f>
        <v>No</v>
      </c>
      <c r="S239" s="32" t="str">
        <f aca="false">IF(L239="","",IF(ABS(L239)&lt;=1.96*O239,"Yes","No"))</f>
        <v>Yes</v>
      </c>
      <c r="T239" s="59" t="n">
        <f aca="false">IF(D239="","",ROUND(SQRT(((D239+G239)*O239/100)^2+(J239*(D239+G239)*0.13015)^2),0))</f>
        <v>44</v>
      </c>
      <c r="U239" s="32"/>
    </row>
    <row r="240" customFormat="false" ht="15" hidden="false" customHeight="false" outlineLevel="0" collapsed="false">
      <c r="A240" s="32" t="s">
        <v>418</v>
      </c>
      <c r="B240" s="32" t="s">
        <v>293</v>
      </c>
      <c r="C240" s="32" t="s">
        <v>445</v>
      </c>
      <c r="D240" s="59" t="n">
        <v>417</v>
      </c>
      <c r="E240" s="59" t="n">
        <v>496</v>
      </c>
      <c r="F240" s="68" t="n">
        <f aca="false">IF(E240="","",D240-E240)</f>
        <v>-79</v>
      </c>
      <c r="G240" s="59" t="n">
        <v>98</v>
      </c>
      <c r="H240" s="59" t="n">
        <v>78</v>
      </c>
      <c r="I240" s="68" t="n">
        <f aca="false">IF(H240="","",G240-H240)</f>
        <v>20</v>
      </c>
      <c r="J240" s="40" t="n">
        <f aca="false">IF(OR(D240="",D240+G240=0),"",D240/(D240+G240))</f>
        <v>0.809708737864078</v>
      </c>
      <c r="K240" s="40" t="n">
        <f aca="false">IF(E240="","",E240/(E240+H240))</f>
        <v>0.86411149825784</v>
      </c>
      <c r="L240" s="69" t="n">
        <f aca="false">IF(OR(K240="",J240=""),"",(J240-K240)*100)</f>
        <v>-5.4402760393762</v>
      </c>
      <c r="M240" s="36" t="n">
        <v>3.48156414853613</v>
      </c>
      <c r="N240" s="36" t="n">
        <v>1.05386651785182</v>
      </c>
      <c r="O240" s="36" t="n">
        <f aca="false">SQRT(M240^2+N240^2)</f>
        <v>3.63757110690929</v>
      </c>
      <c r="P240" s="40" t="n">
        <f aca="false">IF(J240="","",MAX(0,J240-1.96*O240/100))</f>
        <v>0.738412344168656</v>
      </c>
      <c r="Q240" s="40" t="n">
        <f aca="false">IF(J240="","",MIN(1,J240+1.96*O240/100))</f>
        <v>0.8810051315595</v>
      </c>
      <c r="R240" s="32" t="str">
        <f aca="false">IF(L240="","",IF(ABS(L240)&lt;=O240,"Yes","No"))</f>
        <v>No</v>
      </c>
      <c r="S240" s="32" t="str">
        <f aca="false">IF(L240="","",IF(ABS(L240)&lt;=1.96*O240,"Yes","No"))</f>
        <v>Yes</v>
      </c>
      <c r="T240" s="59" t="n">
        <f aca="false">IF(D240="","",ROUND(SQRT(((D240+G240)*O240/100)^2+(J240*(D240+G240)*0.13015)^2),0))</f>
        <v>57</v>
      </c>
      <c r="U240" s="32"/>
    </row>
    <row r="241" customFormat="false" ht="15" hidden="false" customHeight="false" outlineLevel="0" collapsed="false">
      <c r="A241" s="32" t="s">
        <v>418</v>
      </c>
      <c r="B241" s="32" t="s">
        <v>293</v>
      </c>
      <c r="C241" s="32" t="s">
        <v>446</v>
      </c>
      <c r="D241" s="59" t="n">
        <v>361</v>
      </c>
      <c r="E241" s="59" t="n">
        <v>381</v>
      </c>
      <c r="F241" s="68" t="n">
        <f aca="false">IF(E241="","",D241-E241)</f>
        <v>-20</v>
      </c>
      <c r="G241" s="59" t="n">
        <v>198</v>
      </c>
      <c r="H241" s="59" t="n">
        <v>133</v>
      </c>
      <c r="I241" s="68" t="n">
        <f aca="false">IF(H241="","",G241-H241)</f>
        <v>65</v>
      </c>
      <c r="J241" s="40" t="n">
        <f aca="false">IF(OR(D241="",D241+G241=0),"",D241/(D241+G241))</f>
        <v>0.645796064400716</v>
      </c>
      <c r="K241" s="40" t="n">
        <f aca="false">IF(E241="","",E241/(E241+H241))</f>
        <v>0.741245136186771</v>
      </c>
      <c r="L241" s="69" t="n">
        <f aca="false">IF(OR(K241="",J241=""),"",(J241-K241)*100)</f>
        <v>-9.54490717860549</v>
      </c>
      <c r="M241" s="36" t="n">
        <v>2.45683467956046</v>
      </c>
      <c r="N241" s="36" t="n">
        <v>1.05386651785182</v>
      </c>
      <c r="O241" s="36" t="n">
        <f aca="false">SQRT(M241^2+N241^2)</f>
        <v>2.67332588364009</v>
      </c>
      <c r="P241" s="40" t="n">
        <f aca="false">IF(J241="","",MAX(0,J241-1.96*O241/100))</f>
        <v>0.59339887708137</v>
      </c>
      <c r="Q241" s="40" t="n">
        <f aca="false">IF(J241="","",MIN(1,J241+1.96*O241/100))</f>
        <v>0.698193251720061</v>
      </c>
      <c r="R241" s="32" t="str">
        <f aca="false">IF(L241="","",IF(ABS(L241)&lt;=O241,"Yes","No"))</f>
        <v>No</v>
      </c>
      <c r="S241" s="32" t="str">
        <f aca="false">IF(L241="","",IF(ABS(L241)&lt;=1.96*O241,"Yes","No"))</f>
        <v>No</v>
      </c>
      <c r="T241" s="59" t="n">
        <f aca="false">IF(D241="","",ROUND(SQRT(((D241+G241)*O241/100)^2+(J241*(D241+G241)*0.08382)^2),0))</f>
        <v>34</v>
      </c>
      <c r="U241" s="32"/>
    </row>
    <row r="242" customFormat="false" ht="15" hidden="false" customHeight="false" outlineLevel="0" collapsed="false">
      <c r="A242" s="32" t="s">
        <v>418</v>
      </c>
      <c r="B242" s="32" t="s">
        <v>293</v>
      </c>
      <c r="C242" s="32" t="s">
        <v>447</v>
      </c>
      <c r="D242" s="59" t="n">
        <v>506</v>
      </c>
      <c r="E242" s="59" t="n">
        <v>518</v>
      </c>
      <c r="F242" s="68" t="n">
        <f aca="false">IF(E242="","",D242-E242)</f>
        <v>-12</v>
      </c>
      <c r="G242" s="59" t="n">
        <v>204</v>
      </c>
      <c r="H242" s="59" t="n">
        <v>156</v>
      </c>
      <c r="I242" s="68" t="n">
        <f aca="false">IF(H242="","",G242-H242)</f>
        <v>48</v>
      </c>
      <c r="J242" s="40" t="n">
        <f aca="false">IF(OR(D242="",D242+G242=0),"",D242/(D242+G242))</f>
        <v>0.712676056338028</v>
      </c>
      <c r="K242" s="40" t="n">
        <f aca="false">IF(E242="","",E242/(E242+H242))</f>
        <v>0.768545994065282</v>
      </c>
      <c r="L242" s="69" t="n">
        <f aca="false">IF(OR(K242="",J242=""),"",(J242-K242)*100)</f>
        <v>-5.58699377272537</v>
      </c>
      <c r="M242" s="36" t="n">
        <v>2.45683467956046</v>
      </c>
      <c r="N242" s="36" t="n">
        <v>1.05386651785182</v>
      </c>
      <c r="O242" s="36" t="n">
        <f aca="false">SQRT(M242^2+N242^2)</f>
        <v>2.67332588364009</v>
      </c>
      <c r="P242" s="40" t="n">
        <f aca="false">IF(J242="","",MAX(0,J242-1.96*O242/100))</f>
        <v>0.660278869018683</v>
      </c>
      <c r="Q242" s="40" t="n">
        <f aca="false">IF(J242="","",MIN(1,J242+1.96*O242/100))</f>
        <v>0.765073243657374</v>
      </c>
      <c r="R242" s="32" t="str">
        <f aca="false">IF(L242="","",IF(ABS(L242)&lt;=O242,"Yes","No"))</f>
        <v>No</v>
      </c>
      <c r="S242" s="32" t="str">
        <f aca="false">IF(L242="","",IF(ABS(L242)&lt;=1.96*O242,"Yes","No"))</f>
        <v>No</v>
      </c>
      <c r="T242" s="59" t="n">
        <f aca="false">IF(D242="","",ROUND(SQRT(((D242+G242)*O242/100)^2+(J242*(D242+G242)*0.08382)^2),0))</f>
        <v>46</v>
      </c>
      <c r="U242" s="32"/>
    </row>
    <row r="243" customFormat="false" ht="15" hidden="false" customHeight="false" outlineLevel="0" collapsed="false">
      <c r="A243" s="32" t="s">
        <v>418</v>
      </c>
      <c r="B243" s="32" t="s">
        <v>293</v>
      </c>
      <c r="C243" s="32" t="s">
        <v>448</v>
      </c>
      <c r="D243" s="59" t="n">
        <v>482</v>
      </c>
      <c r="E243" s="59" t="n">
        <v>515</v>
      </c>
      <c r="F243" s="68" t="n">
        <f aca="false">IF(E243="","",D243-E243)</f>
        <v>-33</v>
      </c>
      <c r="G243" s="59" t="n">
        <v>239</v>
      </c>
      <c r="H243" s="59" t="n">
        <v>155</v>
      </c>
      <c r="I243" s="68" t="n">
        <f aca="false">IF(H243="","",G243-H243)</f>
        <v>84</v>
      </c>
      <c r="J243" s="40" t="n">
        <f aca="false">IF(OR(D243="",D243+G243=0),"",D243/(D243+G243))</f>
        <v>0.668515950069348</v>
      </c>
      <c r="K243" s="40" t="n">
        <f aca="false">IF(E243="","",E243/(E243+H243))</f>
        <v>0.76865671641791</v>
      </c>
      <c r="L243" s="69" t="n">
        <f aca="false">IF(OR(K243="",J243=""),"",(J243-K243)*100)</f>
        <v>-10.0140766348562</v>
      </c>
      <c r="M243" s="36" t="n">
        <v>2.45683467956046</v>
      </c>
      <c r="N243" s="36" t="n">
        <v>1.05386651785182</v>
      </c>
      <c r="O243" s="36" t="n">
        <f aca="false">SQRT(M243^2+N243^2)</f>
        <v>2.67332588364009</v>
      </c>
      <c r="P243" s="40" t="n">
        <f aca="false">IF(J243="","",MAX(0,J243-1.96*O243/100))</f>
        <v>0.616118762750002</v>
      </c>
      <c r="Q243" s="40" t="n">
        <f aca="false">IF(J243="","",MIN(1,J243+1.96*O243/100))</f>
        <v>0.720913137388694</v>
      </c>
      <c r="R243" s="32" t="str">
        <f aca="false">IF(L243="","",IF(ABS(L243)&lt;=O243,"Yes","No"))</f>
        <v>No</v>
      </c>
      <c r="S243" s="32" t="str">
        <f aca="false">IF(L243="","",IF(ABS(L243)&lt;=1.96*O243,"Yes","No"))</f>
        <v>No</v>
      </c>
      <c r="T243" s="59" t="n">
        <f aca="false">IF(D243="","",ROUND(SQRT(((D243+G243)*O243/100)^2+(J243*(D243+G243)*0.08382)^2),0))</f>
        <v>45</v>
      </c>
      <c r="U243" s="32"/>
    </row>
    <row r="244" customFormat="false" ht="15" hidden="false" customHeight="false" outlineLevel="0" collapsed="false">
      <c r="A244" s="32" t="s">
        <v>418</v>
      </c>
      <c r="B244" s="32" t="s">
        <v>293</v>
      </c>
      <c r="C244" s="32" t="s">
        <v>449</v>
      </c>
      <c r="D244" s="59" t="n">
        <v>488</v>
      </c>
      <c r="E244" s="59" t="n">
        <v>464</v>
      </c>
      <c r="F244" s="68" t="n">
        <f aca="false">IF(E244="","",D244-E244)</f>
        <v>24</v>
      </c>
      <c r="G244" s="59" t="n">
        <v>254</v>
      </c>
      <c r="H244" s="59" t="n">
        <v>207</v>
      </c>
      <c r="I244" s="68" t="n">
        <f aca="false">IF(H244="","",G244-H244)</f>
        <v>47</v>
      </c>
      <c r="J244" s="40" t="n">
        <f aca="false">IF(OR(D244="",D244+G244=0),"",D244/(D244+G244))</f>
        <v>0.657681940700809</v>
      </c>
      <c r="K244" s="40" t="n">
        <f aca="false">IF(E244="","",E244/(E244+H244))</f>
        <v>0.69150521609538</v>
      </c>
      <c r="L244" s="69" t="n">
        <f aca="false">IF(OR(K244="",J244=""),"",(J244-K244)*100)</f>
        <v>-3.38232753945714</v>
      </c>
      <c r="M244" s="36" t="n">
        <v>2.45683467956046</v>
      </c>
      <c r="N244" s="36" t="n">
        <v>1.05386651785182</v>
      </c>
      <c r="O244" s="36" t="n">
        <f aca="false">SQRT(M244^2+N244^2)</f>
        <v>2.67332588364009</v>
      </c>
      <c r="P244" s="40" t="n">
        <f aca="false">IF(J244="","",MAX(0,J244-1.96*O244/100))</f>
        <v>0.605284753381463</v>
      </c>
      <c r="Q244" s="40" t="n">
        <f aca="false">IF(J244="","",MIN(1,J244+1.96*O244/100))</f>
        <v>0.710079128020154</v>
      </c>
      <c r="R244" s="32" t="str">
        <f aca="false">IF(L244="","",IF(ABS(L244)&lt;=O244,"Yes","No"))</f>
        <v>No</v>
      </c>
      <c r="S244" s="32" t="str">
        <f aca="false">IF(L244="","",IF(ABS(L244)&lt;=1.96*O244,"Yes","No"))</f>
        <v>Yes</v>
      </c>
      <c r="T244" s="59" t="n">
        <f aca="false">IF(D244="","",ROUND(SQRT(((D244+G244)*O244/100)^2+(J244*(D244+G244)*0.08382)^2),0))</f>
        <v>45</v>
      </c>
      <c r="U244" s="32"/>
    </row>
    <row r="245" customFormat="false" ht="15" hidden="false" customHeight="false" outlineLevel="0" collapsed="false">
      <c r="A245" s="32" t="s">
        <v>418</v>
      </c>
      <c r="B245" s="32" t="s">
        <v>293</v>
      </c>
      <c r="C245" s="32" t="s">
        <v>450</v>
      </c>
      <c r="D245" s="59" t="n">
        <v>458</v>
      </c>
      <c r="E245" s="59"/>
      <c r="F245" s="68" t="str">
        <f aca="false">IF(E245="","",D245-E245)</f>
        <v/>
      </c>
      <c r="G245" s="59" t="n">
        <v>206</v>
      </c>
      <c r="H245" s="59"/>
      <c r="I245" s="68" t="str">
        <f aca="false">IF(H245="","",G245-H245)</f>
        <v/>
      </c>
      <c r="J245" s="40" t="n">
        <f aca="false">IF(OR(D245="",D245+G245=0),"",D245/(D245+G245))</f>
        <v>0.689759036144578</v>
      </c>
      <c r="K245" s="40" t="str">
        <f aca="false">IF(E245="","",E245/(E245+H245))</f>
        <v/>
      </c>
      <c r="L245" s="69" t="str">
        <f aca="false">IF(OR(K245="",J245=""),"",(J245-K245)*100)</f>
        <v/>
      </c>
      <c r="M245" s="36" t="n">
        <v>2.45683467956046</v>
      </c>
      <c r="N245" s="36" t="n">
        <v>1.05386651785182</v>
      </c>
      <c r="O245" s="36" t="n">
        <f aca="false">SQRT(M245^2+N245^2)</f>
        <v>2.67332588364009</v>
      </c>
      <c r="P245" s="40" t="n">
        <f aca="false">IF(J245="","",MAX(0,J245-1.96*O245/100))</f>
        <v>0.637361848825233</v>
      </c>
      <c r="Q245" s="40" t="n">
        <f aca="false">IF(J245="","",MIN(1,J245+1.96*O245/100))</f>
        <v>0.742156223463924</v>
      </c>
      <c r="R245" s="32" t="str">
        <f aca="false">IF(L245="","",IF(ABS(L245)&lt;=O245,"Yes","No"))</f>
        <v/>
      </c>
      <c r="S245" s="32" t="str">
        <f aca="false">IF(L245="","",IF(ABS(L245)&lt;=1.96*O245,"Yes","No"))</f>
        <v/>
      </c>
      <c r="T245" s="59" t="n">
        <f aca="false">IF(D245="","",ROUND(SQRT(((D245+G245)*O245/100)^2+(J245*(D245+G245)*0.08382)^2),0))</f>
        <v>42</v>
      </c>
      <c r="U245" s="32" t="s">
        <v>803</v>
      </c>
    </row>
    <row r="246" customFormat="false" ht="15" hidden="false" customHeight="false" outlineLevel="0" collapsed="false">
      <c r="A246" s="32" t="s">
        <v>418</v>
      </c>
      <c r="B246" s="32" t="s">
        <v>451</v>
      </c>
      <c r="C246" s="32" t="s">
        <v>452</v>
      </c>
      <c r="D246" s="59" t="n">
        <v>356</v>
      </c>
      <c r="E246" s="59" t="n">
        <v>320</v>
      </c>
      <c r="F246" s="68" t="n">
        <f aca="false">IF(E246="","",D246-E246)</f>
        <v>36</v>
      </c>
      <c r="G246" s="59" t="n">
        <v>326</v>
      </c>
      <c r="H246" s="59" t="n">
        <v>310</v>
      </c>
      <c r="I246" s="68" t="n">
        <f aca="false">IF(H246="","",G246-H246)</f>
        <v>16</v>
      </c>
      <c r="J246" s="40" t="n">
        <f aca="false">IF(OR(D246="",D246+G246=0),"",D246/(D246+G246))</f>
        <v>0.521994134897361</v>
      </c>
      <c r="K246" s="40" t="n">
        <f aca="false">IF(E246="","",E246/(E246+H246))</f>
        <v>0.507936507936508</v>
      </c>
      <c r="L246" s="69" t="n">
        <f aca="false">IF(OR(K246="",J246=""),"",(J246-K246)*100)</f>
        <v>1.40576269608528</v>
      </c>
      <c r="M246" s="36" t="n">
        <v>2.45683467956046</v>
      </c>
      <c r="N246" s="36" t="n">
        <v>1.05386651785182</v>
      </c>
      <c r="O246" s="36" t="n">
        <f aca="false">SQRT(M246^2+N246^2)</f>
        <v>2.67332588364009</v>
      </c>
      <c r="P246" s="40" t="n">
        <f aca="false">IF(J246="","",MAX(0,J246-1.96*O246/100))</f>
        <v>0.469596947578015</v>
      </c>
      <c r="Q246" s="40" t="n">
        <f aca="false">IF(J246="","",MIN(1,J246+1.96*O246/100))</f>
        <v>0.574391322216706</v>
      </c>
      <c r="R246" s="32" t="str">
        <f aca="false">IF(L246="","",IF(ABS(L246)&lt;=O246,"Yes","No"))</f>
        <v>Yes</v>
      </c>
      <c r="S246" s="32" t="str">
        <f aca="false">IF(L246="","",IF(ABS(L246)&lt;=1.96*O246,"Yes","No"))</f>
        <v>Yes</v>
      </c>
      <c r="T246" s="59" t="n">
        <f aca="false">IF(D246="","",ROUND(SQRT(((D246+G246)*O246/100)^2+(J246*(D246+G246)*0.08382)^2),0))</f>
        <v>35</v>
      </c>
      <c r="U246" s="32"/>
    </row>
    <row r="247" customFormat="false" ht="15" hidden="false" customHeight="false" outlineLevel="0" collapsed="false">
      <c r="A247" s="32" t="s">
        <v>418</v>
      </c>
      <c r="B247" s="32" t="s">
        <v>451</v>
      </c>
      <c r="C247" s="32" t="s">
        <v>453</v>
      </c>
      <c r="D247" s="59" t="n">
        <v>444</v>
      </c>
      <c r="E247" s="59" t="n">
        <v>419</v>
      </c>
      <c r="F247" s="68" t="n">
        <f aca="false">IF(E247="","",D247-E247)</f>
        <v>25</v>
      </c>
      <c r="G247" s="59" t="n">
        <v>425</v>
      </c>
      <c r="H247" s="59" t="n">
        <v>393</v>
      </c>
      <c r="I247" s="68" t="n">
        <f aca="false">IF(H247="","",G247-H247)</f>
        <v>32</v>
      </c>
      <c r="J247" s="40" t="n">
        <f aca="false">IF(OR(D247="",D247+G247=0),"",D247/(D247+G247))</f>
        <v>0.510932105868815</v>
      </c>
      <c r="K247" s="40" t="n">
        <f aca="false">IF(E247="","",E247/(E247+H247))</f>
        <v>0.516009852216749</v>
      </c>
      <c r="L247" s="69" t="n">
        <f aca="false">IF(OR(K247="",J247=""),"",(J247-K247)*100)</f>
        <v>-0.507774634793401</v>
      </c>
      <c r="M247" s="36" t="n">
        <v>2.25387356149359</v>
      </c>
      <c r="N247" s="36" t="n">
        <v>1.05386651785182</v>
      </c>
      <c r="O247" s="36" t="n">
        <f aca="false">SQRT(M247^2+N247^2)</f>
        <v>2.488087753406</v>
      </c>
      <c r="P247" s="40" t="n">
        <f aca="false">IF(J247="","",MAX(0,J247-1.96*O247/100))</f>
        <v>0.462165585902057</v>
      </c>
      <c r="Q247" s="40" t="n">
        <f aca="false">IF(J247="","",MIN(1,J247+1.96*O247/100))</f>
        <v>0.559698625835572</v>
      </c>
      <c r="R247" s="32" t="str">
        <f aca="false">IF(L247="","",IF(ABS(L247)&lt;=O247,"Yes","No"))</f>
        <v>Yes</v>
      </c>
      <c r="S247" s="32" t="str">
        <f aca="false">IF(L247="","",IF(ABS(L247)&lt;=1.96*O247,"Yes","No"))</f>
        <v>Yes</v>
      </c>
      <c r="T247" s="59" t="n">
        <f aca="false">IF(D247="","",ROUND(SQRT(((D247+G247)*O247/100)^2+(J247*(D247+G247)*0.07132)^2),0))</f>
        <v>38</v>
      </c>
      <c r="U247" s="32"/>
    </row>
    <row r="248" customFormat="false" ht="15" hidden="false" customHeight="false" outlineLevel="0" collapsed="false">
      <c r="A248" s="32" t="s">
        <v>418</v>
      </c>
      <c r="B248" s="32" t="s">
        <v>451</v>
      </c>
      <c r="C248" s="32" t="s">
        <v>454</v>
      </c>
      <c r="D248" s="59" t="n">
        <v>420</v>
      </c>
      <c r="E248" s="59" t="n">
        <v>387</v>
      </c>
      <c r="F248" s="68" t="n">
        <f aca="false">IF(E248="","",D248-E248)</f>
        <v>33</v>
      </c>
      <c r="G248" s="59" t="n">
        <v>324</v>
      </c>
      <c r="H248" s="59" t="n">
        <v>273</v>
      </c>
      <c r="I248" s="68" t="n">
        <f aca="false">IF(H248="","",G248-H248)</f>
        <v>51</v>
      </c>
      <c r="J248" s="40" t="n">
        <f aca="false">IF(OR(D248="",D248+G248=0),"",D248/(D248+G248))</f>
        <v>0.564516129032258</v>
      </c>
      <c r="K248" s="40" t="n">
        <f aca="false">IF(E248="","",E248/(E248+H248))</f>
        <v>0.586363636363636</v>
      </c>
      <c r="L248" s="69" t="n">
        <f aca="false">IF(OR(K248="",J248=""),"",(J248-K248)*100)</f>
        <v>-2.18475073313782</v>
      </c>
      <c r="M248" s="36" t="n">
        <v>2.45683467956046</v>
      </c>
      <c r="N248" s="36" t="n">
        <v>1.05386651785182</v>
      </c>
      <c r="O248" s="36" t="n">
        <f aca="false">SQRT(M248^2+N248^2)</f>
        <v>2.67332588364009</v>
      </c>
      <c r="P248" s="40" t="n">
        <f aca="false">IF(J248="","",MAX(0,J248-1.96*O248/100))</f>
        <v>0.512118941712912</v>
      </c>
      <c r="Q248" s="40" t="n">
        <f aca="false">IF(J248="","",MIN(1,J248+1.96*O248/100))</f>
        <v>0.616913316351604</v>
      </c>
      <c r="R248" s="32" t="str">
        <f aca="false">IF(L248="","",IF(ABS(L248)&lt;=O248,"Yes","No"))</f>
        <v>Yes</v>
      </c>
      <c r="S248" s="32" t="str">
        <f aca="false">IF(L248="","",IF(ABS(L248)&lt;=1.96*O248,"Yes","No"))</f>
        <v>Yes</v>
      </c>
      <c r="T248" s="59" t="n">
        <f aca="false">IF(D248="","",ROUND(SQRT(((D248+G248)*O248/100)^2+(J248*(D248+G248)*0.08382)^2),0))</f>
        <v>40</v>
      </c>
      <c r="U248" s="32"/>
    </row>
    <row r="249" customFormat="false" ht="15" hidden="false" customHeight="false" outlineLevel="0" collapsed="false">
      <c r="A249" s="32" t="s">
        <v>418</v>
      </c>
      <c r="B249" s="32" t="s">
        <v>451</v>
      </c>
      <c r="C249" s="32" t="s">
        <v>455</v>
      </c>
      <c r="D249" s="59" t="n">
        <v>263</v>
      </c>
      <c r="E249" s="59" t="n">
        <v>208</v>
      </c>
      <c r="F249" s="68" t="n">
        <f aca="false">IF(E249="","",D249-E249)</f>
        <v>55</v>
      </c>
      <c r="G249" s="59" t="n">
        <v>251</v>
      </c>
      <c r="H249" s="59" t="n">
        <v>213</v>
      </c>
      <c r="I249" s="68" t="n">
        <f aca="false">IF(H249="","",G249-H249)</f>
        <v>38</v>
      </c>
      <c r="J249" s="40" t="n">
        <f aca="false">IF(OR(D249="",D249+G249=0),"",D249/(D249+G249))</f>
        <v>0.511673151750973</v>
      </c>
      <c r="K249" s="40" t="n">
        <f aca="false">IF(E249="","",E249/(E249+H249))</f>
        <v>0.494061757719715</v>
      </c>
      <c r="L249" s="69" t="n">
        <f aca="false">IF(OR(K249="",J249=""),"",(J249-K249)*100)</f>
        <v>1.76113940312578</v>
      </c>
      <c r="M249" s="36" t="n">
        <v>3.48156414853613</v>
      </c>
      <c r="N249" s="36" t="n">
        <v>1.05386651785182</v>
      </c>
      <c r="O249" s="36" t="n">
        <f aca="false">SQRT(M249^2+N249^2)</f>
        <v>3.63757110690929</v>
      </c>
      <c r="P249" s="40" t="n">
        <f aca="false">IF(J249="","",MAX(0,J249-1.96*O249/100))</f>
        <v>0.440376758055551</v>
      </c>
      <c r="Q249" s="40" t="n">
        <f aca="false">IF(J249="","",MIN(1,J249+1.96*O249/100))</f>
        <v>0.582969545446395</v>
      </c>
      <c r="R249" s="32" t="str">
        <f aca="false">IF(L249="","",IF(ABS(L249)&lt;=O249,"Yes","No"))</f>
        <v>Yes</v>
      </c>
      <c r="S249" s="32" t="str">
        <f aca="false">IF(L249="","",IF(ABS(L249)&lt;=1.96*O249,"Yes","No"))</f>
        <v>Yes</v>
      </c>
      <c r="T249" s="59" t="n">
        <f aca="false">IF(D249="","",ROUND(SQRT(((D249+G249)*O249/100)^2+(J249*(D249+G249)*0.13015)^2),0))</f>
        <v>39</v>
      </c>
      <c r="U249" s="32"/>
    </row>
    <row r="250" customFormat="false" ht="15" hidden="false" customHeight="false" outlineLevel="0" collapsed="false">
      <c r="A250" s="32" t="s">
        <v>418</v>
      </c>
      <c r="B250" s="32" t="s">
        <v>451</v>
      </c>
      <c r="C250" s="32" t="s">
        <v>456</v>
      </c>
      <c r="D250" s="59" t="n">
        <v>446</v>
      </c>
      <c r="E250" s="59" t="n">
        <v>393</v>
      </c>
      <c r="F250" s="68" t="n">
        <f aca="false">IF(E250="","",D250-E250)</f>
        <v>53</v>
      </c>
      <c r="G250" s="59" t="n">
        <v>278</v>
      </c>
      <c r="H250" s="59" t="n">
        <v>281</v>
      </c>
      <c r="I250" s="68" t="n">
        <f aca="false">IF(H250="","",G250-H250)</f>
        <v>-3</v>
      </c>
      <c r="J250" s="40" t="n">
        <f aca="false">IF(OR(D250="",D250+G250=0),"",D250/(D250+G250))</f>
        <v>0.616022099447514</v>
      </c>
      <c r="K250" s="40" t="n">
        <f aca="false">IF(E250="","",E250/(E250+H250))</f>
        <v>0.583086053412463</v>
      </c>
      <c r="L250" s="69" t="n">
        <f aca="false">IF(OR(K250="",J250=""),"",(J250-K250)*100)</f>
        <v>3.2936046035051</v>
      </c>
      <c r="M250" s="36" t="n">
        <v>2.45683467956046</v>
      </c>
      <c r="N250" s="36" t="n">
        <v>1.05386651785182</v>
      </c>
      <c r="O250" s="36" t="n">
        <f aca="false">SQRT(M250^2+N250^2)</f>
        <v>2.67332588364009</v>
      </c>
      <c r="P250" s="40" t="n">
        <f aca="false">IF(J250="","",MAX(0,J250-1.96*O250/100))</f>
        <v>0.563624912128168</v>
      </c>
      <c r="Q250" s="40" t="n">
        <f aca="false">IF(J250="","",MIN(1,J250+1.96*O250/100))</f>
        <v>0.66841928676686</v>
      </c>
      <c r="R250" s="32" t="str">
        <f aca="false">IF(L250="","",IF(ABS(L250)&lt;=O250,"Yes","No"))</f>
        <v>No</v>
      </c>
      <c r="S250" s="32" t="str">
        <f aca="false">IF(L250="","",IF(ABS(L250)&lt;=1.96*O250,"Yes","No"))</f>
        <v>Yes</v>
      </c>
      <c r="T250" s="59" t="n">
        <f aca="false">IF(D250="","",ROUND(SQRT(((D250+G250)*O250/100)^2+(J250*(D250+G250)*0.08382)^2),0))</f>
        <v>42</v>
      </c>
      <c r="U250" s="32"/>
    </row>
    <row r="251" customFormat="false" ht="15" hidden="false" customHeight="false" outlineLevel="0" collapsed="false">
      <c r="A251" s="32" t="s">
        <v>418</v>
      </c>
      <c r="B251" s="32" t="s">
        <v>451</v>
      </c>
      <c r="C251" s="32" t="s">
        <v>457</v>
      </c>
      <c r="D251" s="59" t="n">
        <v>444</v>
      </c>
      <c r="E251" s="59" t="n">
        <v>420</v>
      </c>
      <c r="F251" s="68" t="n">
        <f aca="false">IF(E251="","",D251-E251)</f>
        <v>24</v>
      </c>
      <c r="G251" s="59" t="n">
        <v>342</v>
      </c>
      <c r="H251" s="59" t="n">
        <v>286</v>
      </c>
      <c r="I251" s="68" t="n">
        <f aca="false">IF(H251="","",G251-H251)</f>
        <v>56</v>
      </c>
      <c r="J251" s="40" t="n">
        <f aca="false">IF(OR(D251="",D251+G251=0),"",D251/(D251+G251))</f>
        <v>0.564885496183206</v>
      </c>
      <c r="K251" s="40" t="n">
        <f aca="false">IF(E251="","",E251/(E251+H251))</f>
        <v>0.594900849858357</v>
      </c>
      <c r="L251" s="69" t="n">
        <f aca="false">IF(OR(K251="",J251=""),"",(J251-K251)*100)</f>
        <v>-3.00153536751507</v>
      </c>
      <c r="M251" s="36" t="n">
        <v>2.45683467956046</v>
      </c>
      <c r="N251" s="36" t="n">
        <v>1.05386651785182</v>
      </c>
      <c r="O251" s="36" t="n">
        <f aca="false">SQRT(M251^2+N251^2)</f>
        <v>2.67332588364009</v>
      </c>
      <c r="P251" s="40" t="n">
        <f aca="false">IF(J251="","",MAX(0,J251-1.96*O251/100))</f>
        <v>0.51248830886386</v>
      </c>
      <c r="Q251" s="40" t="n">
        <f aca="false">IF(J251="","",MIN(1,J251+1.96*O251/100))</f>
        <v>0.617282683502552</v>
      </c>
      <c r="R251" s="32" t="str">
        <f aca="false">IF(L251="","",IF(ABS(L251)&lt;=O251,"Yes","No"))</f>
        <v>No</v>
      </c>
      <c r="S251" s="32" t="str">
        <f aca="false">IF(L251="","",IF(ABS(L251)&lt;=1.96*O251,"Yes","No"))</f>
        <v>Yes</v>
      </c>
      <c r="T251" s="59" t="n">
        <f aca="false">IF(D251="","",ROUND(SQRT(((D251+G251)*O251/100)^2+(J251*(D251+G251)*0.08382)^2),0))</f>
        <v>43</v>
      </c>
      <c r="U251" s="32"/>
    </row>
    <row r="252" customFormat="false" ht="15" hidden="false" customHeight="false" outlineLevel="0" collapsed="false">
      <c r="A252" s="32" t="s">
        <v>418</v>
      </c>
      <c r="B252" s="32" t="s">
        <v>451</v>
      </c>
      <c r="C252" s="32" t="s">
        <v>458</v>
      </c>
      <c r="D252" s="59" t="n">
        <v>302</v>
      </c>
      <c r="E252" s="59" t="n">
        <v>226</v>
      </c>
      <c r="F252" s="68" t="n">
        <f aca="false">IF(E252="","",D252-E252)</f>
        <v>76</v>
      </c>
      <c r="G252" s="59" t="n">
        <v>167</v>
      </c>
      <c r="H252" s="59" t="n">
        <v>189</v>
      </c>
      <c r="I252" s="68" t="n">
        <f aca="false">IF(H252="","",G252-H252)</f>
        <v>-22</v>
      </c>
      <c r="J252" s="40" t="n">
        <f aca="false">IF(OR(D252="",D252+G252=0),"",D252/(D252+G252))</f>
        <v>0.643923240938166</v>
      </c>
      <c r="K252" s="40" t="n">
        <f aca="false">IF(E252="","",E252/(E252+H252))</f>
        <v>0.544578313253012</v>
      </c>
      <c r="L252" s="69" t="n">
        <f aca="false">IF(OR(K252="",J252=""),"",(J252-K252)*100)</f>
        <v>9.93449276851542</v>
      </c>
      <c r="M252" s="36" t="n">
        <v>3.48156414853613</v>
      </c>
      <c r="N252" s="36" t="n">
        <v>1.05386651785182</v>
      </c>
      <c r="O252" s="36" t="n">
        <f aca="false">SQRT(M252^2+N252^2)</f>
        <v>3.63757110690929</v>
      </c>
      <c r="P252" s="40" t="n">
        <f aca="false">IF(J252="","",MAX(0,J252-1.96*O252/100))</f>
        <v>0.572626847242744</v>
      </c>
      <c r="Q252" s="40" t="n">
        <f aca="false">IF(J252="","",MIN(1,J252+1.96*O252/100))</f>
        <v>0.715219634633588</v>
      </c>
      <c r="R252" s="32" t="str">
        <f aca="false">IF(L252="","",IF(ABS(L252)&lt;=O252,"Yes","No"))</f>
        <v>No</v>
      </c>
      <c r="S252" s="32" t="str">
        <f aca="false">IF(L252="","",IF(ABS(L252)&lt;=1.96*O252,"Yes","No"))</f>
        <v>No</v>
      </c>
      <c r="T252" s="59" t="n">
        <f aca="false">IF(D252="","",ROUND(SQRT(((D252+G252)*O252/100)^2+(J252*(D252+G252)*0.13015)^2),0))</f>
        <v>43</v>
      </c>
      <c r="U252" s="32"/>
    </row>
    <row r="253" customFormat="false" ht="15" hidden="false" customHeight="false" outlineLevel="0" collapsed="false">
      <c r="A253" s="32" t="s">
        <v>418</v>
      </c>
      <c r="B253" s="32" t="s">
        <v>451</v>
      </c>
      <c r="C253" s="32" t="s">
        <v>459</v>
      </c>
      <c r="D253" s="59" t="n">
        <v>296</v>
      </c>
      <c r="E253" s="59" t="n">
        <v>320</v>
      </c>
      <c r="F253" s="68" t="n">
        <f aca="false">IF(E253="","",D253-E253)</f>
        <v>-24</v>
      </c>
      <c r="G253" s="59" t="n">
        <v>251</v>
      </c>
      <c r="H253" s="59" t="n">
        <v>220</v>
      </c>
      <c r="I253" s="68" t="n">
        <f aca="false">IF(H253="","",G253-H253)</f>
        <v>31</v>
      </c>
      <c r="J253" s="40" t="n">
        <f aca="false">IF(OR(D253="",D253+G253=0),"",D253/(D253+G253))</f>
        <v>0.541133455210238</v>
      </c>
      <c r="K253" s="40" t="n">
        <f aca="false">IF(E253="","",E253/(E253+H253))</f>
        <v>0.592592592592593</v>
      </c>
      <c r="L253" s="69" t="n">
        <f aca="false">IF(OR(K253="",J253=""),"",(J253-K253)*100)</f>
        <v>-5.14591373823549</v>
      </c>
      <c r="M253" s="36" t="n">
        <v>2.45683467956046</v>
      </c>
      <c r="N253" s="36" t="n">
        <v>1.05386651785182</v>
      </c>
      <c r="O253" s="36" t="n">
        <f aca="false">SQRT(M253^2+N253^2)</f>
        <v>2.67332588364009</v>
      </c>
      <c r="P253" s="40" t="n">
        <f aca="false">IF(J253="","",MAX(0,J253-1.96*O253/100))</f>
        <v>0.488736267890892</v>
      </c>
      <c r="Q253" s="40" t="n">
        <f aca="false">IF(J253="","",MIN(1,J253+1.96*O253/100))</f>
        <v>0.593530642529583</v>
      </c>
      <c r="R253" s="32" t="str">
        <f aca="false">IF(L253="","",IF(ABS(L253)&lt;=O253,"Yes","No"))</f>
        <v>No</v>
      </c>
      <c r="S253" s="32" t="str">
        <f aca="false">IF(L253="","",IF(ABS(L253)&lt;=1.96*O253,"Yes","No"))</f>
        <v>Yes</v>
      </c>
      <c r="T253" s="59" t="n">
        <f aca="false">IF(D253="","",ROUND(SQRT(((D253+G253)*O253/100)^2+(J253*(D253+G253)*0.08382)^2),0))</f>
        <v>29</v>
      </c>
      <c r="U253" s="32"/>
    </row>
    <row r="254" customFormat="false" ht="15" hidden="false" customHeight="false" outlineLevel="0" collapsed="false">
      <c r="A254" s="32" t="s">
        <v>418</v>
      </c>
      <c r="B254" s="32" t="s">
        <v>451</v>
      </c>
      <c r="C254" s="32" t="s">
        <v>460</v>
      </c>
      <c r="D254" s="59" t="n">
        <v>252</v>
      </c>
      <c r="E254" s="59" t="n">
        <v>226</v>
      </c>
      <c r="F254" s="68" t="n">
        <f aca="false">IF(E254="","",D254-E254)</f>
        <v>26</v>
      </c>
      <c r="G254" s="59" t="n">
        <v>131</v>
      </c>
      <c r="H254" s="59" t="n">
        <v>148</v>
      </c>
      <c r="I254" s="68" t="n">
        <f aca="false">IF(H254="","",G254-H254)</f>
        <v>-17</v>
      </c>
      <c r="J254" s="40" t="n">
        <f aca="false">IF(OR(D254="",D254+G254=0),"",D254/(D254+G254))</f>
        <v>0.657963446475196</v>
      </c>
      <c r="K254" s="40" t="n">
        <f aca="false">IF(E254="","",E254/(E254+H254))</f>
        <v>0.60427807486631</v>
      </c>
      <c r="L254" s="69" t="n">
        <f aca="false">IF(OR(K254="",J254=""),"",(J254-K254)*100)</f>
        <v>5.36853716088857</v>
      </c>
      <c r="M254" s="36" t="n">
        <v>3.48156414853613</v>
      </c>
      <c r="N254" s="36" t="n">
        <v>1.05386651785182</v>
      </c>
      <c r="O254" s="36" t="n">
        <f aca="false">SQRT(M254^2+N254^2)</f>
        <v>3.63757110690929</v>
      </c>
      <c r="P254" s="40" t="n">
        <f aca="false">IF(J254="","",MAX(0,J254-1.96*O254/100))</f>
        <v>0.586667052779774</v>
      </c>
      <c r="Q254" s="40" t="n">
        <f aca="false">IF(J254="","",MIN(1,J254+1.96*O254/100))</f>
        <v>0.729259840170618</v>
      </c>
      <c r="R254" s="32" t="str">
        <f aca="false">IF(L254="","",IF(ABS(L254)&lt;=O254,"Yes","No"))</f>
        <v>No</v>
      </c>
      <c r="S254" s="32" t="str">
        <f aca="false">IF(L254="","",IF(ABS(L254)&lt;=1.96*O254,"Yes","No"))</f>
        <v>Yes</v>
      </c>
      <c r="T254" s="59" t="n">
        <f aca="false">IF(D254="","",ROUND(SQRT(((D254+G254)*O254/100)^2+(J254*(D254+G254)*0.13015)^2),0))</f>
        <v>36</v>
      </c>
      <c r="U254" s="32"/>
    </row>
    <row r="255" customFormat="false" ht="15" hidden="false" customHeight="false" outlineLevel="0" collapsed="false">
      <c r="A255" s="32" t="s">
        <v>418</v>
      </c>
      <c r="B255" s="32" t="s">
        <v>451</v>
      </c>
      <c r="C255" s="32" t="s">
        <v>461</v>
      </c>
      <c r="D255" s="59" t="n">
        <v>274</v>
      </c>
      <c r="E255" s="59" t="n">
        <v>242</v>
      </c>
      <c r="F255" s="68" t="n">
        <f aca="false">IF(E255="","",D255-E255)</f>
        <v>32</v>
      </c>
      <c r="G255" s="59" t="n">
        <v>248</v>
      </c>
      <c r="H255" s="59" t="n">
        <v>231</v>
      </c>
      <c r="I255" s="68" t="n">
        <f aca="false">IF(H255="","",G255-H255)</f>
        <v>17</v>
      </c>
      <c r="J255" s="40" t="n">
        <f aca="false">IF(OR(D255="",D255+G255=0),"",D255/(D255+G255))</f>
        <v>0.524904214559387</v>
      </c>
      <c r="K255" s="40" t="n">
        <f aca="false">IF(E255="","",E255/(E255+H255))</f>
        <v>0.511627906976744</v>
      </c>
      <c r="L255" s="69" t="n">
        <f aca="false">IF(OR(K255="",J255=""),"",(J255-K255)*100)</f>
        <v>1.32763075826428</v>
      </c>
      <c r="M255" s="36" t="n">
        <v>3.48156414853613</v>
      </c>
      <c r="N255" s="36" t="n">
        <v>1.05386651785182</v>
      </c>
      <c r="O255" s="36" t="n">
        <f aca="false">SQRT(M255^2+N255^2)</f>
        <v>3.63757110690929</v>
      </c>
      <c r="P255" s="40" t="n">
        <f aca="false">IF(J255="","",MAX(0,J255-1.96*O255/100))</f>
        <v>0.453607820863965</v>
      </c>
      <c r="Q255" s="40" t="n">
        <f aca="false">IF(J255="","",MIN(1,J255+1.96*O255/100))</f>
        <v>0.596200608254809</v>
      </c>
      <c r="R255" s="32" t="str">
        <f aca="false">IF(L255="","",IF(ABS(L255)&lt;=O255,"Yes","No"))</f>
        <v>Yes</v>
      </c>
      <c r="S255" s="32" t="str">
        <f aca="false">IF(L255="","",IF(ABS(L255)&lt;=1.96*O255,"Yes","No"))</f>
        <v>Yes</v>
      </c>
      <c r="T255" s="59" t="n">
        <f aca="false">IF(D255="","",ROUND(SQRT(((D255+G255)*O255/100)^2+(J255*(D255+G255)*0.13015)^2),0))</f>
        <v>40</v>
      </c>
      <c r="U255" s="32"/>
    </row>
    <row r="256" customFormat="false" ht="15" hidden="false" customHeight="false" outlineLevel="0" collapsed="false">
      <c r="A256" s="32" t="s">
        <v>418</v>
      </c>
      <c r="B256" s="32" t="s">
        <v>451</v>
      </c>
      <c r="C256" s="32" t="s">
        <v>462</v>
      </c>
      <c r="D256" s="59" t="n">
        <v>354</v>
      </c>
      <c r="E256" s="59" t="n">
        <v>314</v>
      </c>
      <c r="F256" s="68" t="n">
        <f aca="false">IF(E256="","",D256-E256)</f>
        <v>40</v>
      </c>
      <c r="G256" s="59" t="n">
        <v>300</v>
      </c>
      <c r="H256" s="59" t="n">
        <v>246</v>
      </c>
      <c r="I256" s="68" t="n">
        <f aca="false">IF(H256="","",G256-H256)</f>
        <v>54</v>
      </c>
      <c r="J256" s="40" t="n">
        <f aca="false">IF(OR(D256="",D256+G256=0),"",D256/(D256+G256))</f>
        <v>0.541284403669725</v>
      </c>
      <c r="K256" s="40" t="n">
        <f aca="false">IF(E256="","",E256/(E256+H256))</f>
        <v>0.560714285714286</v>
      </c>
      <c r="L256" s="69" t="n">
        <f aca="false">IF(OR(K256="",J256=""),"",(J256-K256)*100)</f>
        <v>-1.9429882044561</v>
      </c>
      <c r="M256" s="36" t="n">
        <v>2.45683467956046</v>
      </c>
      <c r="N256" s="36" t="n">
        <v>1.05386651785182</v>
      </c>
      <c r="O256" s="36" t="n">
        <f aca="false">SQRT(M256^2+N256^2)</f>
        <v>2.67332588364009</v>
      </c>
      <c r="P256" s="40" t="n">
        <f aca="false">IF(J256="","",MAX(0,J256-1.96*O256/100))</f>
        <v>0.488887216350379</v>
      </c>
      <c r="Q256" s="40" t="n">
        <f aca="false">IF(J256="","",MIN(1,J256+1.96*O256/100))</f>
        <v>0.593681590989071</v>
      </c>
      <c r="R256" s="32" t="str">
        <f aca="false">IF(L256="","",IF(ABS(L256)&lt;=O256,"Yes","No"))</f>
        <v>Yes</v>
      </c>
      <c r="S256" s="32" t="str">
        <f aca="false">IF(L256="","",IF(ABS(L256)&lt;=1.96*O256,"Yes","No"))</f>
        <v>Yes</v>
      </c>
      <c r="T256" s="59" t="n">
        <f aca="false">IF(D256="","",ROUND(SQRT(((D256+G256)*O256/100)^2+(J256*(D256+G256)*0.08382)^2),0))</f>
        <v>34</v>
      </c>
      <c r="U256" s="32"/>
    </row>
    <row r="257" customFormat="false" ht="15" hidden="false" customHeight="false" outlineLevel="0" collapsed="false">
      <c r="A257" s="32" t="s">
        <v>418</v>
      </c>
      <c r="B257" s="32" t="s">
        <v>451</v>
      </c>
      <c r="C257" s="32" t="s">
        <v>463</v>
      </c>
      <c r="D257" s="59" t="n">
        <v>337</v>
      </c>
      <c r="E257" s="59" t="n">
        <v>335</v>
      </c>
      <c r="F257" s="68" t="n">
        <f aca="false">IF(E257="","",D257-E257)</f>
        <v>2</v>
      </c>
      <c r="G257" s="59" t="n">
        <v>272</v>
      </c>
      <c r="H257" s="59" t="n">
        <v>224</v>
      </c>
      <c r="I257" s="68" t="n">
        <f aca="false">IF(H257="","",G257-H257)</f>
        <v>48</v>
      </c>
      <c r="J257" s="40" t="n">
        <f aca="false">IF(OR(D257="",D257+G257=0),"",D257/(D257+G257))</f>
        <v>0.553366174055829</v>
      </c>
      <c r="K257" s="40" t="n">
        <f aca="false">IF(E257="","",E257/(E257+H257))</f>
        <v>0.599284436493739</v>
      </c>
      <c r="L257" s="69" t="n">
        <f aca="false">IF(OR(K257="",J257=""),"",(J257-K257)*100)</f>
        <v>-4.59182624379096</v>
      </c>
      <c r="M257" s="36" t="n">
        <v>2.45683467956046</v>
      </c>
      <c r="N257" s="36" t="n">
        <v>1.05386651785182</v>
      </c>
      <c r="O257" s="36" t="n">
        <f aca="false">SQRT(M257^2+N257^2)</f>
        <v>2.67332588364009</v>
      </c>
      <c r="P257" s="40" t="n">
        <f aca="false">IF(J257="","",MAX(0,J257-1.96*O257/100))</f>
        <v>0.500968986736484</v>
      </c>
      <c r="Q257" s="40" t="n">
        <f aca="false">IF(J257="","",MIN(1,J257+1.96*O257/100))</f>
        <v>0.605763361375175</v>
      </c>
      <c r="R257" s="32" t="str">
        <f aca="false">IF(L257="","",IF(ABS(L257)&lt;=O257,"Yes","No"))</f>
        <v>No</v>
      </c>
      <c r="S257" s="32" t="str">
        <f aca="false">IF(L257="","",IF(ABS(L257)&lt;=1.96*O257,"Yes","No"))</f>
        <v>Yes</v>
      </c>
      <c r="T257" s="59" t="n">
        <f aca="false">IF(D257="","",ROUND(SQRT(((D257+G257)*O257/100)^2+(J257*(D257+G257)*0.08382)^2),0))</f>
        <v>33</v>
      </c>
      <c r="U257" s="32"/>
    </row>
    <row r="258" customFormat="false" ht="15" hidden="false" customHeight="false" outlineLevel="0" collapsed="false">
      <c r="A258" s="32" t="s">
        <v>418</v>
      </c>
      <c r="B258" s="32" t="s">
        <v>451</v>
      </c>
      <c r="C258" s="32" t="s">
        <v>464</v>
      </c>
      <c r="D258" s="59" t="n">
        <v>290</v>
      </c>
      <c r="E258" s="59" t="n">
        <v>296</v>
      </c>
      <c r="F258" s="68" t="n">
        <f aca="false">IF(E258="","",D258-E258)</f>
        <v>-6</v>
      </c>
      <c r="G258" s="59" t="n">
        <v>353</v>
      </c>
      <c r="H258" s="59" t="n">
        <v>291</v>
      </c>
      <c r="I258" s="68" t="n">
        <f aca="false">IF(H258="","",G258-H258)</f>
        <v>62</v>
      </c>
      <c r="J258" s="40" t="n">
        <f aca="false">IF(OR(D258="",D258+G258=0),"",D258/(D258+G258))</f>
        <v>0.451010886469673</v>
      </c>
      <c r="K258" s="40" t="n">
        <f aca="false">IF(E258="","",E258/(E258+H258))</f>
        <v>0.504258943781942</v>
      </c>
      <c r="L258" s="69" t="n">
        <f aca="false">IF(OR(K258="",J258=""),"",(J258-K258)*100)</f>
        <v>-5.32480573122686</v>
      </c>
      <c r="M258" s="36" t="n">
        <v>2.45683467956046</v>
      </c>
      <c r="N258" s="36" t="n">
        <v>1.05386651785182</v>
      </c>
      <c r="O258" s="36" t="n">
        <f aca="false">SQRT(M258^2+N258^2)</f>
        <v>2.67332588364009</v>
      </c>
      <c r="P258" s="40" t="n">
        <f aca="false">IF(J258="","",MAX(0,J258-1.96*O258/100))</f>
        <v>0.398613699150328</v>
      </c>
      <c r="Q258" s="40" t="n">
        <f aca="false">IF(J258="","",MIN(1,J258+1.96*O258/100))</f>
        <v>0.503408073789019</v>
      </c>
      <c r="R258" s="32" t="str">
        <f aca="false">IF(L258="","",IF(ABS(L258)&lt;=O258,"Yes","No"))</f>
        <v>No</v>
      </c>
      <c r="S258" s="32" t="str">
        <f aca="false">IF(L258="","",IF(ABS(L258)&lt;=1.96*O258,"Yes","No"))</f>
        <v>No</v>
      </c>
      <c r="T258" s="59" t="n">
        <f aca="false">IF(D258="","",ROUND(SQRT(((D258+G258)*O258/100)^2+(J258*(D258+G258)*0.08382)^2),0))</f>
        <v>30</v>
      </c>
      <c r="U258" s="32"/>
    </row>
    <row r="259" customFormat="false" ht="15" hidden="false" customHeight="false" outlineLevel="0" collapsed="false">
      <c r="A259" s="32" t="s">
        <v>418</v>
      </c>
      <c r="B259" s="32" t="s">
        <v>451</v>
      </c>
      <c r="C259" s="32" t="s">
        <v>465</v>
      </c>
      <c r="D259" s="59" t="n">
        <v>403</v>
      </c>
      <c r="E259" s="59" t="n">
        <v>450</v>
      </c>
      <c r="F259" s="68" t="n">
        <f aca="false">IF(E259="","",D259-E259)</f>
        <v>-47</v>
      </c>
      <c r="G259" s="59" t="n">
        <v>411</v>
      </c>
      <c r="H259" s="59" t="n">
        <v>362</v>
      </c>
      <c r="I259" s="68" t="n">
        <f aca="false">IF(H259="","",G259-H259)</f>
        <v>49</v>
      </c>
      <c r="J259" s="40" t="n">
        <f aca="false">IF(OR(D259="",D259+G259=0),"",D259/(D259+G259))</f>
        <v>0.495085995085995</v>
      </c>
      <c r="K259" s="40" t="n">
        <f aca="false">IF(E259="","",E259/(E259+H259))</f>
        <v>0.554187192118227</v>
      </c>
      <c r="L259" s="69" t="n">
        <f aca="false">IF(OR(K259="",J259=""),"",(J259-K259)*100)</f>
        <v>-5.91011970322315</v>
      </c>
      <c r="M259" s="36" t="n">
        <v>2.45683467956046</v>
      </c>
      <c r="N259" s="36" t="n">
        <v>1.05386651785182</v>
      </c>
      <c r="O259" s="36" t="n">
        <f aca="false">SQRT(M259^2+N259^2)</f>
        <v>2.67332588364009</v>
      </c>
      <c r="P259" s="40" t="n">
        <f aca="false">IF(J259="","",MAX(0,J259-1.96*O259/100))</f>
        <v>0.442688807766649</v>
      </c>
      <c r="Q259" s="40" t="n">
        <f aca="false">IF(J259="","",MIN(1,J259+1.96*O259/100))</f>
        <v>0.547483182405341</v>
      </c>
      <c r="R259" s="32" t="str">
        <f aca="false">IF(L259="","",IF(ABS(L259)&lt;=O259,"Yes","No"))</f>
        <v>No</v>
      </c>
      <c r="S259" s="32" t="str">
        <f aca="false">IF(L259="","",IF(ABS(L259)&lt;=1.96*O259,"Yes","No"))</f>
        <v>No</v>
      </c>
      <c r="T259" s="59" t="n">
        <f aca="false">IF(D259="","",ROUND(SQRT(((D259+G259)*O259/100)^2+(J259*(D259+G259)*0.08382)^2),0))</f>
        <v>40</v>
      </c>
      <c r="U259" s="32"/>
    </row>
    <row r="260" customFormat="false" ht="15" hidden="false" customHeight="false" outlineLevel="0" collapsed="false">
      <c r="A260" s="32" t="s">
        <v>418</v>
      </c>
      <c r="B260" s="32" t="s">
        <v>451</v>
      </c>
      <c r="C260" s="32" t="s">
        <v>466</v>
      </c>
      <c r="D260" s="59" t="n">
        <v>366</v>
      </c>
      <c r="E260" s="59" t="n">
        <v>307</v>
      </c>
      <c r="F260" s="68" t="n">
        <f aca="false">IF(E260="","",D260-E260)</f>
        <v>59</v>
      </c>
      <c r="G260" s="59" t="n">
        <v>387</v>
      </c>
      <c r="H260" s="59" t="n">
        <v>353</v>
      </c>
      <c r="I260" s="68" t="n">
        <f aca="false">IF(H260="","",G260-H260)</f>
        <v>34</v>
      </c>
      <c r="J260" s="40" t="n">
        <f aca="false">IF(OR(D260="",D260+G260=0),"",D260/(D260+G260))</f>
        <v>0.48605577689243</v>
      </c>
      <c r="K260" s="40" t="n">
        <f aca="false">IF(E260="","",E260/(E260+H260))</f>
        <v>0.465151515151515</v>
      </c>
      <c r="L260" s="69" t="n">
        <f aca="false">IF(OR(K260="",J260=""),"",(J260-K260)*100)</f>
        <v>2.09042617409151</v>
      </c>
      <c r="M260" s="36" t="n">
        <v>2.45683467956046</v>
      </c>
      <c r="N260" s="36" t="n">
        <v>1.05386651785182</v>
      </c>
      <c r="O260" s="36" t="n">
        <f aca="false">SQRT(M260^2+N260^2)</f>
        <v>2.67332588364009</v>
      </c>
      <c r="P260" s="40" t="n">
        <f aca="false">IF(J260="","",MAX(0,J260-1.96*O260/100))</f>
        <v>0.433658589573085</v>
      </c>
      <c r="Q260" s="40" t="n">
        <f aca="false">IF(J260="","",MIN(1,J260+1.96*O260/100))</f>
        <v>0.538452964211776</v>
      </c>
      <c r="R260" s="32" t="str">
        <f aca="false">IF(L260="","",IF(ABS(L260)&lt;=O260,"Yes","No"))</f>
        <v>Yes</v>
      </c>
      <c r="S260" s="32" t="str">
        <f aca="false">IF(L260="","",IF(ABS(L260)&lt;=1.96*O260,"Yes","No"))</f>
        <v>Yes</v>
      </c>
      <c r="T260" s="59" t="n">
        <f aca="false">IF(D260="","",ROUND(SQRT(((D260+G260)*O260/100)^2+(J260*(D260+G260)*0.08382)^2),0))</f>
        <v>37</v>
      </c>
      <c r="U260" s="32"/>
    </row>
    <row r="261" customFormat="false" ht="15" hidden="false" customHeight="false" outlineLevel="0" collapsed="false">
      <c r="A261" s="32" t="s">
        <v>418</v>
      </c>
      <c r="B261" s="32" t="s">
        <v>451</v>
      </c>
      <c r="C261" s="32" t="s">
        <v>467</v>
      </c>
      <c r="D261" s="59" t="n">
        <v>373</v>
      </c>
      <c r="E261" s="59" t="n">
        <v>359</v>
      </c>
      <c r="F261" s="68" t="n">
        <f aca="false">IF(E261="","",D261-E261)</f>
        <v>14</v>
      </c>
      <c r="G261" s="59" t="n">
        <v>389</v>
      </c>
      <c r="H261" s="59" t="n">
        <v>339</v>
      </c>
      <c r="I261" s="68" t="n">
        <f aca="false">IF(H261="","",G261-H261)</f>
        <v>50</v>
      </c>
      <c r="J261" s="40" t="n">
        <f aca="false">IF(OR(D261="",D261+G261=0),"",D261/(D261+G261))</f>
        <v>0.489501312335958</v>
      </c>
      <c r="K261" s="40" t="n">
        <f aca="false">IF(E261="","",E261/(E261+H261))</f>
        <v>0.51432664756447</v>
      </c>
      <c r="L261" s="69" t="n">
        <f aca="false">IF(OR(K261="",J261=""),"",(J261-K261)*100)</f>
        <v>-2.48253352285119</v>
      </c>
      <c r="M261" s="36" t="n">
        <v>2.45683467956046</v>
      </c>
      <c r="N261" s="36" t="n">
        <v>1.05386651785182</v>
      </c>
      <c r="O261" s="36" t="n">
        <f aca="false">SQRT(M261^2+N261^2)</f>
        <v>2.67332588364009</v>
      </c>
      <c r="P261" s="40" t="n">
        <f aca="false">IF(J261="","",MAX(0,J261-1.96*O261/100))</f>
        <v>0.437104125016612</v>
      </c>
      <c r="Q261" s="40" t="n">
        <f aca="false">IF(J261="","",MIN(1,J261+1.96*O261/100))</f>
        <v>0.541898499655304</v>
      </c>
      <c r="R261" s="32" t="str">
        <f aca="false">IF(L261="","",IF(ABS(L261)&lt;=O261,"Yes","No"))</f>
        <v>Yes</v>
      </c>
      <c r="S261" s="32" t="str">
        <f aca="false">IF(L261="","",IF(ABS(L261)&lt;=1.96*O261,"Yes","No"))</f>
        <v>Yes</v>
      </c>
      <c r="T261" s="59" t="n">
        <f aca="false">IF(D261="","",ROUND(SQRT(((D261+G261)*O261/100)^2+(J261*(D261+G261)*0.08382)^2),0))</f>
        <v>37</v>
      </c>
      <c r="U261" s="32"/>
    </row>
    <row r="262" customFormat="false" ht="15" hidden="false" customHeight="false" outlineLevel="0" collapsed="false">
      <c r="A262" s="32" t="s">
        <v>418</v>
      </c>
      <c r="B262" s="32" t="s">
        <v>451</v>
      </c>
      <c r="C262" s="32" t="s">
        <v>468</v>
      </c>
      <c r="D262" s="59" t="n">
        <v>380</v>
      </c>
      <c r="E262" s="59" t="n">
        <v>354</v>
      </c>
      <c r="F262" s="68" t="n">
        <f aca="false">IF(E262="","",D262-E262)</f>
        <v>26</v>
      </c>
      <c r="G262" s="59" t="n">
        <v>357</v>
      </c>
      <c r="H262" s="59" t="n">
        <v>314</v>
      </c>
      <c r="I262" s="68" t="n">
        <f aca="false">IF(H262="","",G262-H262)</f>
        <v>43</v>
      </c>
      <c r="J262" s="40" t="n">
        <f aca="false">IF(OR(D262="",D262+G262=0),"",D262/(D262+G262))</f>
        <v>0.515603799185889</v>
      </c>
      <c r="K262" s="40" t="n">
        <f aca="false">IF(E262="","",E262/(E262+H262))</f>
        <v>0.529940119760479</v>
      </c>
      <c r="L262" s="69" t="n">
        <f aca="false">IF(OR(K262="",J262=""),"",(J262-K262)*100)</f>
        <v>-1.43363205745903</v>
      </c>
      <c r="M262" s="36" t="n">
        <v>2.45683467956046</v>
      </c>
      <c r="N262" s="36" t="n">
        <v>1.05386651785182</v>
      </c>
      <c r="O262" s="36" t="n">
        <f aca="false">SQRT(M262^2+N262^2)</f>
        <v>2.67332588364009</v>
      </c>
      <c r="P262" s="40" t="n">
        <f aca="false">IF(J262="","",MAX(0,J262-1.96*O262/100))</f>
        <v>0.463206611866543</v>
      </c>
      <c r="Q262" s="40" t="n">
        <f aca="false">IF(J262="","",MIN(1,J262+1.96*O262/100))</f>
        <v>0.568000986505235</v>
      </c>
      <c r="R262" s="32" t="str">
        <f aca="false">IF(L262="","",IF(ABS(L262)&lt;=O262,"Yes","No"))</f>
        <v>Yes</v>
      </c>
      <c r="S262" s="32" t="str">
        <f aca="false">IF(L262="","",IF(ABS(L262)&lt;=1.96*O262,"Yes","No"))</f>
        <v>Yes</v>
      </c>
      <c r="T262" s="59" t="n">
        <f aca="false">IF(D262="","",ROUND(SQRT(((D262+G262)*O262/100)^2+(J262*(D262+G262)*0.08382)^2),0))</f>
        <v>37</v>
      </c>
      <c r="U262" s="32"/>
    </row>
    <row r="263" customFormat="false" ht="15" hidden="false" customHeight="false" outlineLevel="0" collapsed="false">
      <c r="A263" s="32" t="s">
        <v>418</v>
      </c>
      <c r="B263" s="32" t="s">
        <v>469</v>
      </c>
      <c r="C263" s="32" t="s">
        <v>470</v>
      </c>
      <c r="D263" s="59" t="n">
        <v>667</v>
      </c>
      <c r="E263" s="59" t="n">
        <v>579</v>
      </c>
      <c r="F263" s="68" t="n">
        <f aca="false">IF(E263="","",D263-E263)</f>
        <v>88</v>
      </c>
      <c r="G263" s="59" t="n">
        <v>1079</v>
      </c>
      <c r="H263" s="59" t="n">
        <v>946</v>
      </c>
      <c r="I263" s="68" t="n">
        <f aca="false">IF(H263="","",G263-H263)</f>
        <v>133</v>
      </c>
      <c r="J263" s="40" t="n">
        <f aca="false">IF(OR(D263="",D263+G263=0),"",D263/(D263+G263))</f>
        <v>0.382016036655212</v>
      </c>
      <c r="K263" s="40" t="n">
        <f aca="false">IF(E263="","",E263/(E263+H263))</f>
        <v>0.379672131147541</v>
      </c>
      <c r="L263" s="69" t="n">
        <f aca="false">IF(OR(K263="",J263=""),"",(J263-K263)*100)</f>
        <v>0.234390550767088</v>
      </c>
      <c r="M263" s="36" t="n">
        <v>2.25387356149359</v>
      </c>
      <c r="N263" s="36" t="n">
        <v>1.05386651785182</v>
      </c>
      <c r="O263" s="36" t="n">
        <f aca="false">SQRT(M263^2+N263^2)</f>
        <v>2.488087753406</v>
      </c>
      <c r="P263" s="40" t="n">
        <f aca="false">IF(J263="","",MAX(0,J263-1.96*O263/100))</f>
        <v>0.333249516688454</v>
      </c>
      <c r="Q263" s="40" t="n">
        <f aca="false">IF(J263="","",MIN(1,J263+1.96*O263/100))</f>
        <v>0.430782556621969</v>
      </c>
      <c r="R263" s="32" t="str">
        <f aca="false">IF(L263="","",IF(ABS(L263)&lt;=O263,"Yes","No"))</f>
        <v>Yes</v>
      </c>
      <c r="S263" s="32" t="str">
        <f aca="false">IF(L263="","",IF(ABS(L263)&lt;=1.96*O263,"Yes","No"))</f>
        <v>Yes</v>
      </c>
      <c r="T263" s="59" t="n">
        <f aca="false">IF(D263="","",ROUND(SQRT(((D263+G263)*O263/100)^2+(J263*(D263+G263)*0.07132)^2),0))</f>
        <v>64</v>
      </c>
      <c r="U263" s="32"/>
    </row>
    <row r="264" customFormat="false" ht="15" hidden="false" customHeight="false" outlineLevel="0" collapsed="false">
      <c r="A264" s="32" t="s">
        <v>418</v>
      </c>
      <c r="B264" s="32" t="s">
        <v>469</v>
      </c>
      <c r="C264" s="32" t="s">
        <v>471</v>
      </c>
      <c r="D264" s="59" t="n">
        <v>677</v>
      </c>
      <c r="E264" s="59" t="n">
        <v>544</v>
      </c>
      <c r="F264" s="68" t="n">
        <f aca="false">IF(E264="","",D264-E264)</f>
        <v>133</v>
      </c>
      <c r="G264" s="59" t="n">
        <v>746</v>
      </c>
      <c r="H264" s="59" t="n">
        <v>694</v>
      </c>
      <c r="I264" s="68" t="n">
        <f aca="false">IF(H264="","",G264-H264)</f>
        <v>52</v>
      </c>
      <c r="J264" s="40" t="n">
        <f aca="false">IF(OR(D264="",D264+G264=0),"",D264/(D264+G264))</f>
        <v>0.475755446240337</v>
      </c>
      <c r="K264" s="40" t="n">
        <f aca="false">IF(E264="","",E264/(E264+H264))</f>
        <v>0.439418416801292</v>
      </c>
      <c r="L264" s="69" t="n">
        <f aca="false">IF(OR(K264="",J264=""),"",(J264-K264)*100)</f>
        <v>3.63370294390449</v>
      </c>
      <c r="M264" s="36" t="n">
        <v>2.25387356149359</v>
      </c>
      <c r="N264" s="36" t="n">
        <v>1.05386651785182</v>
      </c>
      <c r="O264" s="36" t="n">
        <f aca="false">SQRT(M264^2+N264^2)</f>
        <v>2.488087753406</v>
      </c>
      <c r="P264" s="40" t="n">
        <f aca="false">IF(J264="","",MAX(0,J264-1.96*O264/100))</f>
        <v>0.42698892627358</v>
      </c>
      <c r="Q264" s="40" t="n">
        <f aca="false">IF(J264="","",MIN(1,J264+1.96*O264/100))</f>
        <v>0.524521966207095</v>
      </c>
      <c r="R264" s="32" t="str">
        <f aca="false">IF(L264="","",IF(ABS(L264)&lt;=O264,"Yes","No"))</f>
        <v>No</v>
      </c>
      <c r="S264" s="32" t="str">
        <f aca="false">IF(L264="","",IF(ABS(L264)&lt;=1.96*O264,"Yes","No"))</f>
        <v>Yes</v>
      </c>
      <c r="T264" s="59" t="n">
        <f aca="false">IF(D264="","",ROUND(SQRT(((D264+G264)*O264/100)^2+(J264*(D264+G264)*0.07132)^2),0))</f>
        <v>60</v>
      </c>
      <c r="U264" s="32"/>
    </row>
    <row r="265" customFormat="false" ht="15" hidden="false" customHeight="false" outlineLevel="0" collapsed="false">
      <c r="A265" s="32" t="s">
        <v>418</v>
      </c>
      <c r="B265" s="32" t="s">
        <v>469</v>
      </c>
      <c r="C265" s="32" t="s">
        <v>472</v>
      </c>
      <c r="D265" s="59" t="n">
        <v>328</v>
      </c>
      <c r="E265" s="59" t="n">
        <v>247</v>
      </c>
      <c r="F265" s="68" t="n">
        <f aca="false">IF(E265="","",D265-E265)</f>
        <v>81</v>
      </c>
      <c r="G265" s="59" t="n">
        <v>525</v>
      </c>
      <c r="H265" s="59" t="n">
        <v>503</v>
      </c>
      <c r="I265" s="68" t="n">
        <f aca="false">IF(H265="","",G265-H265)</f>
        <v>22</v>
      </c>
      <c r="J265" s="40" t="n">
        <f aca="false">IF(OR(D265="",D265+G265=0),"",D265/(D265+G265))</f>
        <v>0.384525205158265</v>
      </c>
      <c r="K265" s="40" t="n">
        <f aca="false">IF(E265="","",E265/(E265+H265))</f>
        <v>0.329333333333333</v>
      </c>
      <c r="L265" s="69" t="n">
        <f aca="false">IF(OR(K265="",J265=""),"",(J265-K265)*100)</f>
        <v>5.51918718249316</v>
      </c>
      <c r="M265" s="36" t="n">
        <v>2.25387356149359</v>
      </c>
      <c r="N265" s="36" t="n">
        <v>1.05386651785182</v>
      </c>
      <c r="O265" s="36" t="n">
        <f aca="false">SQRT(M265^2+N265^2)</f>
        <v>2.488087753406</v>
      </c>
      <c r="P265" s="40" t="n">
        <f aca="false">IF(J265="","",MAX(0,J265-1.96*O265/100))</f>
        <v>0.335758685191507</v>
      </c>
      <c r="Q265" s="40" t="n">
        <f aca="false">IF(J265="","",MIN(1,J265+1.96*O265/100))</f>
        <v>0.433291725125023</v>
      </c>
      <c r="R265" s="32" t="str">
        <f aca="false">IF(L265="","",IF(ABS(L265)&lt;=O265,"Yes","No"))</f>
        <v>No</v>
      </c>
      <c r="S265" s="32" t="str">
        <f aca="false">IF(L265="","",IF(ABS(L265)&lt;=1.96*O265,"Yes","No"))</f>
        <v>No</v>
      </c>
      <c r="T265" s="59" t="n">
        <f aca="false">IF(D265="","",ROUND(SQRT(((D265+G265)*O265/100)^2+(J265*(D265+G265)*0.07132)^2),0))</f>
        <v>32</v>
      </c>
      <c r="U265" s="32"/>
    </row>
    <row r="266" customFormat="false" ht="15" hidden="false" customHeight="false" outlineLevel="0" collapsed="false">
      <c r="A266" s="32" t="s">
        <v>418</v>
      </c>
      <c r="B266" s="32" t="s">
        <v>473</v>
      </c>
      <c r="C266" s="32" t="s">
        <v>473</v>
      </c>
      <c r="D266" s="59" t="n">
        <v>41</v>
      </c>
      <c r="E266" s="59" t="n">
        <v>30</v>
      </c>
      <c r="F266" s="68" t="n">
        <f aca="false">IF(E266="","",D266-E266)</f>
        <v>11</v>
      </c>
      <c r="G266" s="59" t="n">
        <v>42</v>
      </c>
      <c r="H266" s="59" t="n">
        <v>36</v>
      </c>
      <c r="I266" s="68" t="n">
        <f aca="false">IF(H266="","",G266-H266)</f>
        <v>6</v>
      </c>
      <c r="J266" s="40" t="n">
        <f aca="false">IF(OR(D266="",D266+G266=0),"",D266/(D266+G266))</f>
        <v>0.493975903614458</v>
      </c>
      <c r="K266" s="40" t="n">
        <f aca="false">IF(E266="","",E266/(E266+H266))</f>
        <v>0.454545454545455</v>
      </c>
      <c r="L266" s="69" t="n">
        <f aca="false">IF(OR(K266="",J266=""),"",(J266-K266)*100)</f>
        <v>3.94304490690033</v>
      </c>
      <c r="M266" s="36" t="n">
        <v>3.48156414853613</v>
      </c>
      <c r="N266" s="36" t="n">
        <v>1.05386651785182</v>
      </c>
      <c r="O266" s="36" t="n">
        <f aca="false">SQRT(M266^2+N266^2)</f>
        <v>3.63757110690929</v>
      </c>
      <c r="P266" s="40" t="n">
        <f aca="false">IF(J266="","",MAX(0,J266-1.96*O266/100))</f>
        <v>0.422679509919036</v>
      </c>
      <c r="Q266" s="40" t="n">
        <f aca="false">IF(J266="","",MIN(1,J266+1.96*O266/100))</f>
        <v>0.56527229730988</v>
      </c>
      <c r="R266" s="32" t="str">
        <f aca="false">IF(L266="","",IF(ABS(L266)&lt;=O266,"Yes","No"))</f>
        <v>No</v>
      </c>
      <c r="S266" s="32" t="str">
        <f aca="false">IF(L266="","",IF(ABS(L266)&lt;=1.96*O266,"Yes","No"))</f>
        <v>Yes</v>
      </c>
      <c r="T266" s="59" t="n">
        <f aca="false">IF(D266="","",ROUND(SQRT(((D266+G266)*O266/100)^2+(J266*(D266+G266)*0.13015)^2),0))</f>
        <v>6</v>
      </c>
      <c r="U266" s="32"/>
    </row>
    <row r="267" customFormat="false" ht="15" hidden="false" customHeight="false" outlineLevel="0" collapsed="false">
      <c r="A267" s="32" t="s">
        <v>418</v>
      </c>
      <c r="B267" s="32" t="s">
        <v>474</v>
      </c>
      <c r="C267" s="32" t="s">
        <v>475</v>
      </c>
      <c r="D267" s="59" t="n">
        <v>522</v>
      </c>
      <c r="E267" s="59" t="n">
        <v>375</v>
      </c>
      <c r="F267" s="68" t="n">
        <f aca="false">IF(E267="","",D267-E267)</f>
        <v>147</v>
      </c>
      <c r="G267" s="59" t="n">
        <v>559</v>
      </c>
      <c r="H267" s="59" t="n">
        <v>542</v>
      </c>
      <c r="I267" s="68" t="n">
        <f aca="false">IF(H267="","",G267-H267)</f>
        <v>17</v>
      </c>
      <c r="J267" s="40" t="n">
        <f aca="false">IF(OR(D267="",D267+G267=0),"",D267/(D267+G267))</f>
        <v>0.482886216466235</v>
      </c>
      <c r="K267" s="40" t="n">
        <f aca="false">IF(E267="","",E267/(E267+H267))</f>
        <v>0.408942202835333</v>
      </c>
      <c r="L267" s="69" t="n">
        <f aca="false">IF(OR(K267="",J267=""),"",(J267-K267)*100)</f>
        <v>7.39440136309024</v>
      </c>
      <c r="M267" s="36" t="n">
        <v>2.25387356149359</v>
      </c>
      <c r="N267" s="36" t="n">
        <v>1.05386651785182</v>
      </c>
      <c r="O267" s="36" t="n">
        <f aca="false">SQRT(M267^2+N267^2)</f>
        <v>2.488087753406</v>
      </c>
      <c r="P267" s="40" t="n">
        <f aca="false">IF(J267="","",MAX(0,J267-1.96*O267/100))</f>
        <v>0.434119696499477</v>
      </c>
      <c r="Q267" s="40" t="n">
        <f aca="false">IF(J267="","",MIN(1,J267+1.96*O267/100))</f>
        <v>0.531652736432993</v>
      </c>
      <c r="R267" s="32" t="str">
        <f aca="false">IF(L267="","",IF(ABS(L267)&lt;=O267,"Yes","No"))</f>
        <v>No</v>
      </c>
      <c r="S267" s="32" t="str">
        <f aca="false">IF(L267="","",IF(ABS(L267)&lt;=1.96*O267,"Yes","No"))</f>
        <v>No</v>
      </c>
      <c r="T267" s="59" t="n">
        <f aca="false">IF(D267="","",ROUND(SQRT(((D267+G267)*O267/100)^2+(J267*(D267+G267)*0.07132)^2),0))</f>
        <v>46</v>
      </c>
      <c r="U267" s="32"/>
    </row>
    <row r="268" customFormat="false" ht="15" hidden="false" customHeight="false" outlineLevel="0" collapsed="false">
      <c r="A268" s="32" t="s">
        <v>418</v>
      </c>
      <c r="B268" s="32" t="s">
        <v>474</v>
      </c>
      <c r="C268" s="32" t="s">
        <v>476</v>
      </c>
      <c r="D268" s="59" t="n">
        <v>579</v>
      </c>
      <c r="E268" s="59" t="n">
        <v>465</v>
      </c>
      <c r="F268" s="68" t="n">
        <f aca="false">IF(E268="","",D268-E268)</f>
        <v>114</v>
      </c>
      <c r="G268" s="59" t="n">
        <v>554</v>
      </c>
      <c r="H268" s="59" t="n">
        <v>609</v>
      </c>
      <c r="I268" s="68" t="n">
        <f aca="false">IF(H268="","",G268-H268)</f>
        <v>-55</v>
      </c>
      <c r="J268" s="40" t="n">
        <f aca="false">IF(OR(D268="",D268+G268=0),"",D268/(D268+G268))</f>
        <v>0.511032656663725</v>
      </c>
      <c r="K268" s="40" t="n">
        <f aca="false">IF(E268="","",E268/(E268+H268))</f>
        <v>0.432960893854749</v>
      </c>
      <c r="L268" s="69" t="n">
        <f aca="false">IF(OR(K268="",J268=""),"",(J268-K268)*100)</f>
        <v>7.8071762808976</v>
      </c>
      <c r="M268" s="36" t="n">
        <v>2.25387356149359</v>
      </c>
      <c r="N268" s="36" t="n">
        <v>1.05386651785182</v>
      </c>
      <c r="O268" s="36" t="n">
        <f aca="false">SQRT(M268^2+N268^2)</f>
        <v>2.488087753406</v>
      </c>
      <c r="P268" s="40" t="n">
        <f aca="false">IF(J268="","",MAX(0,J268-1.96*O268/100))</f>
        <v>0.462266136696967</v>
      </c>
      <c r="Q268" s="40" t="n">
        <f aca="false">IF(J268="","",MIN(1,J268+1.96*O268/100))</f>
        <v>0.559799176630482</v>
      </c>
      <c r="R268" s="32" t="str">
        <f aca="false">IF(L268="","",IF(ABS(L268)&lt;=O268,"Yes","No"))</f>
        <v>No</v>
      </c>
      <c r="S268" s="32" t="str">
        <f aca="false">IF(L268="","",IF(ABS(L268)&lt;=1.96*O268,"Yes","No"))</f>
        <v>No</v>
      </c>
      <c r="T268" s="59" t="n">
        <f aca="false">IF(D268="","",ROUND(SQRT(((D268+G268)*O268/100)^2+(J268*(D268+G268)*0.07132)^2),0))</f>
        <v>50</v>
      </c>
      <c r="U268" s="32"/>
    </row>
    <row r="269" customFormat="false" ht="15" hidden="false" customHeight="false" outlineLevel="0" collapsed="false">
      <c r="A269" s="32" t="s">
        <v>418</v>
      </c>
      <c r="B269" s="32" t="s">
        <v>477</v>
      </c>
      <c r="C269" s="32" t="s">
        <v>477</v>
      </c>
      <c r="D269" s="59" t="n">
        <v>158</v>
      </c>
      <c r="E269" s="59" t="n">
        <v>130</v>
      </c>
      <c r="F269" s="68" t="n">
        <f aca="false">IF(E269="","",D269-E269)</f>
        <v>28</v>
      </c>
      <c r="G269" s="59" t="n">
        <v>178</v>
      </c>
      <c r="H269" s="59" t="n">
        <v>203</v>
      </c>
      <c r="I269" s="68" t="n">
        <f aca="false">IF(H269="","",G269-H269)</f>
        <v>-25</v>
      </c>
      <c r="J269" s="40" t="n">
        <f aca="false">IF(OR(D269="",D269+G269=0),"",D269/(D269+G269))</f>
        <v>0.470238095238095</v>
      </c>
      <c r="K269" s="40" t="n">
        <f aca="false">IF(E269="","",E269/(E269+H269))</f>
        <v>0.39039039039039</v>
      </c>
      <c r="L269" s="69" t="n">
        <f aca="false">IF(OR(K269="",J269=""),"",(J269-K269)*100)</f>
        <v>7.98477048477049</v>
      </c>
      <c r="M269" s="36" t="n">
        <v>3.48156414853613</v>
      </c>
      <c r="N269" s="36" t="n">
        <v>1.05386651785182</v>
      </c>
      <c r="O269" s="36" t="n">
        <f aca="false">SQRT(M269^2+N269^2)</f>
        <v>3.63757110690929</v>
      </c>
      <c r="P269" s="40" t="n">
        <f aca="false">IF(J269="","",MAX(0,J269-1.96*O269/100))</f>
        <v>0.398941701542673</v>
      </c>
      <c r="Q269" s="40" t="n">
        <f aca="false">IF(J269="","",MIN(1,J269+1.96*O269/100))</f>
        <v>0.541534488933517</v>
      </c>
      <c r="R269" s="32" t="str">
        <f aca="false">IF(L269="","",IF(ABS(L269)&lt;=O269,"Yes","No"))</f>
        <v>No</v>
      </c>
      <c r="S269" s="32" t="str">
        <f aca="false">IF(L269="","",IF(ABS(L269)&lt;=1.96*O269,"Yes","No"))</f>
        <v>No</v>
      </c>
      <c r="T269" s="59" t="n">
        <f aca="false">IF(D269="","",ROUND(SQRT(((D269+G269)*O269/100)^2+(J269*(D269+G269)*0.13015)^2),0))</f>
        <v>24</v>
      </c>
      <c r="U269" s="32"/>
    </row>
    <row r="270" customFormat="false" ht="15" hidden="false" customHeight="false" outlineLevel="0" collapsed="false">
      <c r="A270" s="32" t="s">
        <v>418</v>
      </c>
      <c r="B270" s="32" t="s">
        <v>478</v>
      </c>
      <c r="C270" s="32" t="s">
        <v>479</v>
      </c>
      <c r="D270" s="59" t="n">
        <v>200</v>
      </c>
      <c r="E270" s="59"/>
      <c r="F270" s="68" t="str">
        <f aca="false">IF(E270="","",D270-E270)</f>
        <v/>
      </c>
      <c r="G270" s="59" t="n">
        <v>79</v>
      </c>
      <c r="H270" s="59"/>
      <c r="I270" s="68" t="str">
        <f aca="false">IF(H270="","",G270-H270)</f>
        <v/>
      </c>
      <c r="J270" s="40" t="n">
        <f aca="false">IF(OR(D270="",D270+G270=0),"",D270/(D270+G270))</f>
        <v>0.716845878136201</v>
      </c>
      <c r="K270" s="40" t="str">
        <f aca="false">IF(E270="","",E270/(E270+H270))</f>
        <v/>
      </c>
      <c r="L270" s="69" t="str">
        <f aca="false">IF(OR(K270="",J270=""),"",(J270-K270)*100)</f>
        <v/>
      </c>
      <c r="M270" s="36" t="n">
        <v>3.48156414853613</v>
      </c>
      <c r="N270" s="36" t="n">
        <v>1.05386651785182</v>
      </c>
      <c r="O270" s="36" t="n">
        <f aca="false">SQRT(M270^2+N270^2)</f>
        <v>3.63757110690929</v>
      </c>
      <c r="P270" s="40" t="n">
        <f aca="false">IF(J270="","",MAX(0,J270-1.96*O270/100))</f>
        <v>0.645549484440779</v>
      </c>
      <c r="Q270" s="40" t="n">
        <f aca="false">IF(J270="","",MIN(1,J270+1.96*O270/100))</f>
        <v>0.788142271831623</v>
      </c>
      <c r="R270" s="32" t="str">
        <f aca="false">IF(L270="","",IF(ABS(L270)&lt;=O270,"Yes","No"))</f>
        <v/>
      </c>
      <c r="S270" s="32" t="str">
        <f aca="false">IF(L270="","",IF(ABS(L270)&lt;=1.96*O270,"Yes","No"))</f>
        <v/>
      </c>
      <c r="T270" s="59" t="n">
        <f aca="false">IF(D270="","",ROUND(SQRT(((D270+G270)*O270/100)^2+(J270*(D270+G270)*0.13015)^2),0))</f>
        <v>28</v>
      </c>
      <c r="U270" s="32" t="s">
        <v>803</v>
      </c>
    </row>
    <row r="271" customFormat="false" ht="15" hidden="false" customHeight="false" outlineLevel="0" collapsed="false">
      <c r="A271" s="32" t="s">
        <v>418</v>
      </c>
      <c r="B271" s="32" t="s">
        <v>478</v>
      </c>
      <c r="C271" s="32" t="s">
        <v>480</v>
      </c>
      <c r="D271" s="59" t="n">
        <v>327</v>
      </c>
      <c r="E271" s="59" t="n">
        <v>353</v>
      </c>
      <c r="F271" s="68" t="n">
        <f aca="false">IF(E271="","",D271-E271)</f>
        <v>-26</v>
      </c>
      <c r="G271" s="59" t="n">
        <v>122</v>
      </c>
      <c r="H271" s="59" t="n">
        <v>112</v>
      </c>
      <c r="I271" s="68" t="n">
        <f aca="false">IF(H271="","",G271-H271)</f>
        <v>10</v>
      </c>
      <c r="J271" s="40" t="n">
        <f aca="false">IF(OR(D271="",D271+G271=0),"",D271/(D271+G271))</f>
        <v>0.728285077951002</v>
      </c>
      <c r="K271" s="40" t="n">
        <f aca="false">IF(E271="","",E271/(E271+H271))</f>
        <v>0.759139784946237</v>
      </c>
      <c r="L271" s="69" t="n">
        <f aca="false">IF(OR(K271="",J271=""),"",(J271-K271)*100)</f>
        <v>-3.08547069952343</v>
      </c>
      <c r="M271" s="36" t="n">
        <v>3.48156414853613</v>
      </c>
      <c r="N271" s="36" t="n">
        <v>1.05386651785182</v>
      </c>
      <c r="O271" s="36" t="n">
        <f aca="false">SQRT(M271^2+N271^2)</f>
        <v>3.63757110690929</v>
      </c>
      <c r="P271" s="40" t="n">
        <f aca="false">IF(J271="","",MAX(0,J271-1.96*O271/100))</f>
        <v>0.65698868425558</v>
      </c>
      <c r="Q271" s="40" t="n">
        <f aca="false">IF(J271="","",MIN(1,J271+1.96*O271/100))</f>
        <v>0.799581471646424</v>
      </c>
      <c r="R271" s="32" t="str">
        <f aca="false">IF(L271="","",IF(ABS(L271)&lt;=O271,"Yes","No"))</f>
        <v>Yes</v>
      </c>
      <c r="S271" s="32" t="str">
        <f aca="false">IF(L271="","",IF(ABS(L271)&lt;=1.96*O271,"Yes","No"))</f>
        <v>Yes</v>
      </c>
      <c r="T271" s="59" t="n">
        <f aca="false">IF(D271="","",ROUND(SQRT(((D271+G271)*O271/100)^2+(J271*(D271+G271)*0.13015)^2),0))</f>
        <v>46</v>
      </c>
      <c r="U271" s="32"/>
    </row>
    <row r="272" customFormat="false" ht="15" hidden="false" customHeight="false" outlineLevel="0" collapsed="false">
      <c r="A272" s="32" t="s">
        <v>418</v>
      </c>
      <c r="B272" s="32" t="s">
        <v>478</v>
      </c>
      <c r="C272" s="32" t="s">
        <v>481</v>
      </c>
      <c r="D272" s="59" t="n">
        <v>290</v>
      </c>
      <c r="E272" s="59" t="n">
        <v>326</v>
      </c>
      <c r="F272" s="68" t="n">
        <f aca="false">IF(E272="","",D272-E272)</f>
        <v>-36</v>
      </c>
      <c r="G272" s="59" t="n">
        <v>148</v>
      </c>
      <c r="H272" s="59" t="n">
        <v>91</v>
      </c>
      <c r="I272" s="68" t="n">
        <f aca="false">IF(H272="","",G272-H272)</f>
        <v>57</v>
      </c>
      <c r="J272" s="40" t="n">
        <f aca="false">IF(OR(D272="",D272+G272=0),"",D272/(D272+G272))</f>
        <v>0.662100456621005</v>
      </c>
      <c r="K272" s="40" t="n">
        <f aca="false">IF(E272="","",E272/(E272+H272))</f>
        <v>0.781774580335731</v>
      </c>
      <c r="L272" s="69" t="n">
        <f aca="false">IF(OR(K272="",J272=""),"",(J272-K272)*100)</f>
        <v>-11.9674123714727</v>
      </c>
      <c r="M272" s="36" t="n">
        <v>3.48156414853613</v>
      </c>
      <c r="N272" s="36" t="n">
        <v>1.05386651785182</v>
      </c>
      <c r="O272" s="36" t="n">
        <f aca="false">SQRT(M272^2+N272^2)</f>
        <v>3.63757110690929</v>
      </c>
      <c r="P272" s="40" t="n">
        <f aca="false">IF(J272="","",MAX(0,J272-1.96*O272/100))</f>
        <v>0.590804062925583</v>
      </c>
      <c r="Q272" s="40" t="n">
        <f aca="false">IF(J272="","",MIN(1,J272+1.96*O272/100))</f>
        <v>0.733396850316427</v>
      </c>
      <c r="R272" s="32" t="str">
        <f aca="false">IF(L272="","",IF(ABS(L272)&lt;=O272,"Yes","No"))</f>
        <v>No</v>
      </c>
      <c r="S272" s="32" t="str">
        <f aca="false">IF(L272="","",IF(ABS(L272)&lt;=1.96*O272,"Yes","No"))</f>
        <v>No</v>
      </c>
      <c r="T272" s="59" t="n">
        <f aca="false">IF(D272="","",ROUND(SQRT(((D272+G272)*O272/100)^2+(J272*(D272+G272)*0.13015)^2),0))</f>
        <v>41</v>
      </c>
      <c r="U272" s="32"/>
    </row>
    <row r="273" customFormat="false" ht="15" hidden="false" customHeight="false" outlineLevel="0" collapsed="false">
      <c r="A273" s="32" t="s">
        <v>418</v>
      </c>
      <c r="B273" s="32" t="s">
        <v>478</v>
      </c>
      <c r="C273" s="32" t="s">
        <v>482</v>
      </c>
      <c r="D273" s="59" t="n">
        <v>577</v>
      </c>
      <c r="E273" s="59" t="n">
        <v>609</v>
      </c>
      <c r="F273" s="68" t="n">
        <f aca="false">IF(E273="","",D273-E273)</f>
        <v>-32</v>
      </c>
      <c r="G273" s="59" t="n">
        <v>281</v>
      </c>
      <c r="H273" s="59" t="n">
        <v>202</v>
      </c>
      <c r="I273" s="68" t="n">
        <f aca="false">IF(H273="","",G273-H273)</f>
        <v>79</v>
      </c>
      <c r="J273" s="40" t="n">
        <f aca="false">IF(OR(D273="",D273+G273=0),"",D273/(D273+G273))</f>
        <v>0.672494172494173</v>
      </c>
      <c r="K273" s="40" t="n">
        <f aca="false">IF(E273="","",E273/(E273+H273))</f>
        <v>0.750924784217016</v>
      </c>
      <c r="L273" s="69" t="n">
        <f aca="false">IF(OR(K273="",J273=""),"",(J273-K273)*100)</f>
        <v>-7.84306117228435</v>
      </c>
      <c r="M273" s="36" t="n">
        <v>2.25387356149359</v>
      </c>
      <c r="N273" s="36" t="n">
        <v>1.05386651785182</v>
      </c>
      <c r="O273" s="36" t="n">
        <f aca="false">SQRT(M273^2+N273^2)</f>
        <v>2.488087753406</v>
      </c>
      <c r="P273" s="40" t="n">
        <f aca="false">IF(J273="","",MAX(0,J273-1.96*O273/100))</f>
        <v>0.623727652527415</v>
      </c>
      <c r="Q273" s="40" t="n">
        <f aca="false">IF(J273="","",MIN(1,J273+1.96*O273/100))</f>
        <v>0.72126069246093</v>
      </c>
      <c r="R273" s="32" t="str">
        <f aca="false">IF(L273="","",IF(ABS(L273)&lt;=O273,"Yes","No"))</f>
        <v>No</v>
      </c>
      <c r="S273" s="32" t="str">
        <f aca="false">IF(L273="","",IF(ABS(L273)&lt;=1.96*O273,"Yes","No"))</f>
        <v>No</v>
      </c>
      <c r="T273" s="59" t="n">
        <f aca="false">IF(D273="","",ROUND(SQRT(((D273+G273)*O273/100)^2+(J273*(D273+G273)*0.07132)^2),0))</f>
        <v>46</v>
      </c>
      <c r="U273" s="32"/>
    </row>
    <row r="274" customFormat="false" ht="15" hidden="false" customHeight="false" outlineLevel="0" collapsed="false">
      <c r="A274" s="32" t="s">
        <v>418</v>
      </c>
      <c r="B274" s="32" t="s">
        <v>478</v>
      </c>
      <c r="C274" s="32" t="s">
        <v>483</v>
      </c>
      <c r="D274" s="59" t="n">
        <v>363</v>
      </c>
      <c r="E274" s="59"/>
      <c r="F274" s="68" t="str">
        <f aca="false">IF(E274="","",D274-E274)</f>
        <v/>
      </c>
      <c r="G274" s="59" t="n">
        <v>190</v>
      </c>
      <c r="H274" s="59"/>
      <c r="I274" s="68" t="str">
        <f aca="false">IF(H274="","",G274-H274)</f>
        <v/>
      </c>
      <c r="J274" s="40" t="n">
        <f aca="false">IF(OR(D274="",D274+G274=0),"",D274/(D274+G274))</f>
        <v>0.656419529837251</v>
      </c>
      <c r="K274" s="40" t="str">
        <f aca="false">IF(E274="","",E274/(E274+H274))</f>
        <v/>
      </c>
      <c r="L274" s="69" t="str">
        <f aca="false">IF(OR(K274="",J274=""),"",(J274-K274)*100)</f>
        <v/>
      </c>
      <c r="M274" s="36" t="n">
        <v>2.45683467956046</v>
      </c>
      <c r="N274" s="36" t="n">
        <v>1.05386651785182</v>
      </c>
      <c r="O274" s="36" t="n">
        <f aca="false">SQRT(M274^2+N274^2)</f>
        <v>2.67332588364009</v>
      </c>
      <c r="P274" s="40" t="n">
        <f aca="false">IF(J274="","",MAX(0,J274-1.96*O274/100))</f>
        <v>0.604022342517906</v>
      </c>
      <c r="Q274" s="40" t="n">
        <f aca="false">IF(J274="","",MIN(1,J274+1.96*O274/100))</f>
        <v>0.708816717156597</v>
      </c>
      <c r="R274" s="32" t="str">
        <f aca="false">IF(L274="","",IF(ABS(L274)&lt;=O274,"Yes","No"))</f>
        <v/>
      </c>
      <c r="S274" s="32" t="str">
        <f aca="false">IF(L274="","",IF(ABS(L274)&lt;=1.96*O274,"Yes","No"))</f>
        <v/>
      </c>
      <c r="T274" s="59" t="n">
        <f aca="false">IF(D274="","",ROUND(SQRT(((D274+G274)*O274/100)^2+(J274*(D274+G274)*0.08382)^2),0))</f>
        <v>34</v>
      </c>
      <c r="U274" s="32" t="s">
        <v>803</v>
      </c>
    </row>
    <row r="275" customFormat="false" ht="15" hidden="false" customHeight="false" outlineLevel="0" collapsed="false">
      <c r="A275" s="32" t="s">
        <v>418</v>
      </c>
      <c r="B275" s="32" t="s">
        <v>478</v>
      </c>
      <c r="C275" s="32" t="s">
        <v>484</v>
      </c>
      <c r="D275" s="59" t="n">
        <v>377</v>
      </c>
      <c r="E275" s="59" t="n">
        <v>410</v>
      </c>
      <c r="F275" s="68" t="n">
        <f aca="false">IF(E275="","",D275-E275)</f>
        <v>-33</v>
      </c>
      <c r="G275" s="59" t="n">
        <v>176</v>
      </c>
      <c r="H275" s="59" t="n">
        <v>127</v>
      </c>
      <c r="I275" s="68" t="n">
        <f aca="false">IF(H275="","",G275-H275)</f>
        <v>49</v>
      </c>
      <c r="J275" s="40" t="n">
        <f aca="false">IF(OR(D275="",D275+G275=0),"",D275/(D275+G275))</f>
        <v>0.681735985533454</v>
      </c>
      <c r="K275" s="40" t="n">
        <f aca="false">IF(E275="","",E275/(E275+H275))</f>
        <v>0.763500931098696</v>
      </c>
      <c r="L275" s="69" t="n">
        <f aca="false">IF(OR(K275="",J275=""),"",(J275-K275)*100)</f>
        <v>-8.17649455652425</v>
      </c>
      <c r="M275" s="36" t="n">
        <v>2.45683467956046</v>
      </c>
      <c r="N275" s="36" t="n">
        <v>1.05386651785182</v>
      </c>
      <c r="O275" s="36" t="n">
        <f aca="false">SQRT(M275^2+N275^2)</f>
        <v>2.67332588364009</v>
      </c>
      <c r="P275" s="40" t="n">
        <f aca="false">IF(J275="","",MAX(0,J275-1.96*O275/100))</f>
        <v>0.629338798214108</v>
      </c>
      <c r="Q275" s="40" t="n">
        <f aca="false">IF(J275="","",MIN(1,J275+1.96*O275/100))</f>
        <v>0.7341331728528</v>
      </c>
      <c r="R275" s="32" t="str">
        <f aca="false">IF(L275="","",IF(ABS(L275)&lt;=O275,"Yes","No"))</f>
        <v>No</v>
      </c>
      <c r="S275" s="32" t="str">
        <f aca="false">IF(L275="","",IF(ABS(L275)&lt;=1.96*O275,"Yes","No"))</f>
        <v>No</v>
      </c>
      <c r="T275" s="59" t="n">
        <f aca="false">IF(D275="","",ROUND(SQRT(((D275+G275)*O275/100)^2+(J275*(D275+G275)*0.08382)^2),0))</f>
        <v>35</v>
      </c>
      <c r="U275" s="32"/>
    </row>
    <row r="276" customFormat="false" ht="15" hidden="false" customHeight="false" outlineLevel="0" collapsed="false">
      <c r="A276" s="32" t="s">
        <v>418</v>
      </c>
      <c r="B276" s="32" t="s">
        <v>478</v>
      </c>
      <c r="C276" s="32" t="s">
        <v>485</v>
      </c>
      <c r="D276" s="59" t="n">
        <v>339</v>
      </c>
      <c r="E276" s="59" t="n">
        <v>334</v>
      </c>
      <c r="F276" s="68" t="n">
        <f aca="false">IF(E276="","",D276-E276)</f>
        <v>5</v>
      </c>
      <c r="G276" s="59" t="n">
        <v>151</v>
      </c>
      <c r="H276" s="59" t="n">
        <v>128</v>
      </c>
      <c r="I276" s="68" t="n">
        <f aca="false">IF(H276="","",G276-H276)</f>
        <v>23</v>
      </c>
      <c r="J276" s="40" t="n">
        <f aca="false">IF(OR(D276="",D276+G276=0),"",D276/(D276+G276))</f>
        <v>0.691836734693878</v>
      </c>
      <c r="K276" s="40" t="n">
        <f aca="false">IF(E276="","",E276/(E276+H276))</f>
        <v>0.722943722943723</v>
      </c>
      <c r="L276" s="69" t="n">
        <f aca="false">IF(OR(K276="",J276=""),"",(J276-K276)*100)</f>
        <v>-3.11069882498454</v>
      </c>
      <c r="M276" s="36" t="n">
        <v>3.48156414853613</v>
      </c>
      <c r="N276" s="36" t="n">
        <v>1.05386651785182</v>
      </c>
      <c r="O276" s="36" t="n">
        <f aca="false">SQRT(M276^2+N276^2)</f>
        <v>3.63757110690929</v>
      </c>
      <c r="P276" s="40" t="n">
        <f aca="false">IF(J276="","",MAX(0,J276-1.96*O276/100))</f>
        <v>0.620540340998456</v>
      </c>
      <c r="Q276" s="40" t="n">
        <f aca="false">IF(J276="","",MIN(1,J276+1.96*O276/100))</f>
        <v>0.7631331283893</v>
      </c>
      <c r="R276" s="32" t="str">
        <f aca="false">IF(L276="","",IF(ABS(L276)&lt;=O276,"Yes","No"))</f>
        <v>Yes</v>
      </c>
      <c r="S276" s="32" t="str">
        <f aca="false">IF(L276="","",IF(ABS(L276)&lt;=1.96*O276,"Yes","No"))</f>
        <v>Yes</v>
      </c>
      <c r="T276" s="59" t="n">
        <f aca="false">IF(D276="","",ROUND(SQRT(((D276+G276)*O276/100)^2+(J276*(D276+G276)*0.13015)^2),0))</f>
        <v>48</v>
      </c>
      <c r="U276" s="32"/>
    </row>
    <row r="277" customFormat="false" ht="15" hidden="false" customHeight="false" outlineLevel="0" collapsed="false">
      <c r="A277" s="32" t="s">
        <v>418</v>
      </c>
      <c r="B277" s="32" t="s">
        <v>478</v>
      </c>
      <c r="C277" s="32" t="s">
        <v>486</v>
      </c>
      <c r="D277" s="59" t="n">
        <v>155</v>
      </c>
      <c r="E277" s="59" t="n">
        <v>189</v>
      </c>
      <c r="F277" s="68" t="n">
        <f aca="false">IF(E277="","",D277-E277)</f>
        <v>-34</v>
      </c>
      <c r="G277" s="59" t="n">
        <v>58</v>
      </c>
      <c r="H277" s="59" t="n">
        <v>42</v>
      </c>
      <c r="I277" s="68" t="n">
        <f aca="false">IF(H277="","",G277-H277)</f>
        <v>16</v>
      </c>
      <c r="J277" s="40" t="n">
        <f aca="false">IF(OR(D277="",D277+G277=0),"",D277/(D277+G277))</f>
        <v>0.727699530516432</v>
      </c>
      <c r="K277" s="40" t="n">
        <f aca="false">IF(E277="","",E277/(E277+H277))</f>
        <v>0.818181818181818</v>
      </c>
      <c r="L277" s="69" t="n">
        <f aca="false">IF(OR(K277="",J277=""),"",(J277-K277)*100)</f>
        <v>-9.04822876653864</v>
      </c>
      <c r="M277" s="36" t="n">
        <v>3.48156414853613</v>
      </c>
      <c r="N277" s="36" t="n">
        <v>1.05386651785182</v>
      </c>
      <c r="O277" s="36" t="n">
        <f aca="false">SQRT(M277^2+N277^2)</f>
        <v>3.63757110690929</v>
      </c>
      <c r="P277" s="40" t="n">
        <f aca="false">IF(J277="","",MAX(0,J277-1.96*O277/100))</f>
        <v>0.65640313682101</v>
      </c>
      <c r="Q277" s="40" t="n">
        <f aca="false">IF(J277="","",MIN(1,J277+1.96*O277/100))</f>
        <v>0.798995924211854</v>
      </c>
      <c r="R277" s="32" t="str">
        <f aca="false">IF(L277="","",IF(ABS(L277)&lt;=O277,"Yes","No"))</f>
        <v>No</v>
      </c>
      <c r="S277" s="32" t="str">
        <f aca="false">IF(L277="","",IF(ABS(L277)&lt;=1.96*O277,"Yes","No"))</f>
        <v>No</v>
      </c>
      <c r="T277" s="59" t="n">
        <f aca="false">IF(D277="","",ROUND(SQRT(((D277+G277)*O277/100)^2+(J277*(D277+G277)*0.13015)^2),0))</f>
        <v>22</v>
      </c>
      <c r="U277" s="32"/>
    </row>
    <row r="278" customFormat="false" ht="15" hidden="false" customHeight="false" outlineLevel="0" collapsed="false">
      <c r="A278" s="32" t="s">
        <v>418</v>
      </c>
      <c r="B278" s="32" t="s">
        <v>478</v>
      </c>
      <c r="C278" s="32" t="s">
        <v>487</v>
      </c>
      <c r="D278" s="59" t="n">
        <v>241</v>
      </c>
      <c r="E278" s="59" t="n">
        <v>236</v>
      </c>
      <c r="F278" s="68" t="n">
        <f aca="false">IF(E278="","",D278-E278)</f>
        <v>5</v>
      </c>
      <c r="G278" s="59" t="n">
        <v>67</v>
      </c>
      <c r="H278" s="59" t="n">
        <v>61</v>
      </c>
      <c r="I278" s="68" t="n">
        <f aca="false">IF(H278="","",G278-H278)</f>
        <v>6</v>
      </c>
      <c r="J278" s="40" t="n">
        <f aca="false">IF(OR(D278="",D278+G278=0),"",D278/(D278+G278))</f>
        <v>0.782467532467532</v>
      </c>
      <c r="K278" s="40" t="n">
        <f aca="false">IF(E278="","",E278/(E278+H278))</f>
        <v>0.794612794612795</v>
      </c>
      <c r="L278" s="69" t="n">
        <f aca="false">IF(OR(K278="",J278=""),"",(J278-K278)*100)</f>
        <v>-1.21452621452622</v>
      </c>
      <c r="M278" s="36" t="n">
        <v>3.48156414853613</v>
      </c>
      <c r="N278" s="36" t="n">
        <v>1.05386651785182</v>
      </c>
      <c r="O278" s="36" t="n">
        <f aca="false">SQRT(M278^2+N278^2)</f>
        <v>3.63757110690929</v>
      </c>
      <c r="P278" s="40" t="n">
        <f aca="false">IF(J278="","",MAX(0,J278-1.96*O278/100))</f>
        <v>0.711171138772111</v>
      </c>
      <c r="Q278" s="40" t="n">
        <f aca="false">IF(J278="","",MIN(1,J278+1.96*O278/100))</f>
        <v>0.853763926162954</v>
      </c>
      <c r="R278" s="32" t="str">
        <f aca="false">IF(L278="","",IF(ABS(L278)&lt;=O278,"Yes","No"))</f>
        <v>Yes</v>
      </c>
      <c r="S278" s="32" t="str">
        <f aca="false">IF(L278="","",IF(ABS(L278)&lt;=1.96*O278,"Yes","No"))</f>
        <v>Yes</v>
      </c>
      <c r="T278" s="59" t="n">
        <f aca="false">IF(D278="","",ROUND(SQRT(((D278+G278)*O278/100)^2+(J278*(D278+G278)*0.13015)^2),0))</f>
        <v>33</v>
      </c>
      <c r="U278" s="32"/>
    </row>
    <row r="279" customFormat="false" ht="15" hidden="false" customHeight="false" outlineLevel="0" collapsed="false">
      <c r="A279" s="32" t="s">
        <v>418</v>
      </c>
      <c r="B279" s="32" t="s">
        <v>478</v>
      </c>
      <c r="C279" s="32" t="s">
        <v>488</v>
      </c>
      <c r="D279" s="59" t="n">
        <v>265</v>
      </c>
      <c r="E279" s="59" t="n">
        <v>280</v>
      </c>
      <c r="F279" s="68" t="n">
        <f aca="false">IF(E279="","",D279-E279)</f>
        <v>-15</v>
      </c>
      <c r="G279" s="59" t="n">
        <v>73</v>
      </c>
      <c r="H279" s="59" t="n">
        <v>61</v>
      </c>
      <c r="I279" s="68" t="n">
        <f aca="false">IF(H279="","",G279-H279)</f>
        <v>12</v>
      </c>
      <c r="J279" s="40" t="n">
        <f aca="false">IF(OR(D279="",D279+G279=0),"",D279/(D279+G279))</f>
        <v>0.784023668639053</v>
      </c>
      <c r="K279" s="40" t="n">
        <f aca="false">IF(E279="","",E279/(E279+H279))</f>
        <v>0.821114369501466</v>
      </c>
      <c r="L279" s="69" t="n">
        <f aca="false">IF(OR(K279="",J279=""),"",(J279-K279)*100)</f>
        <v>-3.70907008624131</v>
      </c>
      <c r="M279" s="36" t="n">
        <v>3.48156414853613</v>
      </c>
      <c r="N279" s="36" t="n">
        <v>1.05386651785182</v>
      </c>
      <c r="O279" s="36" t="n">
        <f aca="false">SQRT(M279^2+N279^2)</f>
        <v>3.63757110690929</v>
      </c>
      <c r="P279" s="40" t="n">
        <f aca="false">IF(J279="","",MAX(0,J279-1.96*O279/100))</f>
        <v>0.712727274943631</v>
      </c>
      <c r="Q279" s="40" t="n">
        <f aca="false">IF(J279="","",MIN(1,J279+1.96*O279/100))</f>
        <v>0.855320062334475</v>
      </c>
      <c r="R279" s="32" t="str">
        <f aca="false">IF(L279="","",IF(ABS(L279)&lt;=O279,"Yes","No"))</f>
        <v>No</v>
      </c>
      <c r="S279" s="32" t="str">
        <f aca="false">IF(L279="","",IF(ABS(L279)&lt;=1.96*O279,"Yes","No"))</f>
        <v>Yes</v>
      </c>
      <c r="T279" s="59" t="n">
        <f aca="false">IF(D279="","",ROUND(SQRT(((D279+G279)*O279/100)^2+(J279*(D279+G279)*0.13015)^2),0))</f>
        <v>37</v>
      </c>
      <c r="U279" s="32"/>
    </row>
    <row r="280" customFormat="false" ht="15" hidden="false" customHeight="false" outlineLevel="0" collapsed="false">
      <c r="A280" s="32" t="s">
        <v>418</v>
      </c>
      <c r="B280" s="32" t="s">
        <v>478</v>
      </c>
      <c r="C280" s="32" t="s">
        <v>489</v>
      </c>
      <c r="D280" s="59" t="n">
        <v>502</v>
      </c>
      <c r="E280" s="59"/>
      <c r="F280" s="68" t="str">
        <f aca="false">IF(E280="","",D280-E280)</f>
        <v/>
      </c>
      <c r="G280" s="59" t="n">
        <v>228</v>
      </c>
      <c r="H280" s="59"/>
      <c r="I280" s="68" t="str">
        <f aca="false">IF(H280="","",G280-H280)</f>
        <v/>
      </c>
      <c r="J280" s="40" t="n">
        <f aca="false">IF(OR(D280="",D280+G280=0),"",D280/(D280+G280))</f>
        <v>0.687671232876712</v>
      </c>
      <c r="K280" s="40" t="str">
        <f aca="false">IF(E280="","",E280/(E280+H280))</f>
        <v/>
      </c>
      <c r="L280" s="69" t="str">
        <f aca="false">IF(OR(K280="",J280=""),"",(J280-K280)*100)</f>
        <v/>
      </c>
      <c r="M280" s="36" t="n">
        <v>2.45683467956046</v>
      </c>
      <c r="N280" s="36" t="n">
        <v>1.05386651785182</v>
      </c>
      <c r="O280" s="36" t="n">
        <f aca="false">SQRT(M280^2+N280^2)</f>
        <v>2.67332588364009</v>
      </c>
      <c r="P280" s="40" t="n">
        <f aca="false">IF(J280="","",MAX(0,J280-1.96*O280/100))</f>
        <v>0.635274045557367</v>
      </c>
      <c r="Q280" s="40" t="n">
        <f aca="false">IF(J280="","",MIN(1,J280+1.96*O280/100))</f>
        <v>0.740068420196058</v>
      </c>
      <c r="R280" s="32" t="str">
        <f aca="false">IF(L280="","",IF(ABS(L280)&lt;=O280,"Yes","No"))</f>
        <v/>
      </c>
      <c r="S280" s="32" t="str">
        <f aca="false">IF(L280="","",IF(ABS(L280)&lt;=1.96*O280,"Yes","No"))</f>
        <v/>
      </c>
      <c r="T280" s="59" t="n">
        <f aca="false">IF(D280="","",ROUND(SQRT(((D280+G280)*O280/100)^2+(J280*(D280+G280)*0.08382)^2),0))</f>
        <v>46</v>
      </c>
      <c r="U280" s="32" t="s">
        <v>803</v>
      </c>
    </row>
    <row r="281" customFormat="false" ht="15" hidden="false" customHeight="false" outlineLevel="0" collapsed="false">
      <c r="A281" s="32" t="s">
        <v>418</v>
      </c>
      <c r="B281" s="32" t="s">
        <v>478</v>
      </c>
      <c r="C281" s="32" t="s">
        <v>490</v>
      </c>
      <c r="D281" s="59" t="n">
        <v>662</v>
      </c>
      <c r="E281" s="59" t="n">
        <v>699</v>
      </c>
      <c r="F281" s="68" t="n">
        <f aca="false">IF(E281="","",D281-E281)</f>
        <v>-37</v>
      </c>
      <c r="G281" s="59" t="n">
        <v>221</v>
      </c>
      <c r="H281" s="59" t="n">
        <v>213</v>
      </c>
      <c r="I281" s="68" t="n">
        <f aca="false">IF(H281="","",G281-H281)</f>
        <v>8</v>
      </c>
      <c r="J281" s="40" t="n">
        <f aca="false">IF(OR(D281="",D281+G281=0),"",D281/(D281+G281))</f>
        <v>0.749716874292186</v>
      </c>
      <c r="K281" s="40" t="n">
        <f aca="false">IF(E281="","",E281/(E281+H281))</f>
        <v>0.766447368421053</v>
      </c>
      <c r="L281" s="69" t="n">
        <f aca="false">IF(OR(K281="",J281=""),"",(J281-K281)*100)</f>
        <v>-1.6730494128867</v>
      </c>
      <c r="M281" s="36" t="n">
        <v>2.25387356149359</v>
      </c>
      <c r="N281" s="36" t="n">
        <v>1.05386651785182</v>
      </c>
      <c r="O281" s="36" t="n">
        <f aca="false">SQRT(M281^2+N281^2)</f>
        <v>2.488087753406</v>
      </c>
      <c r="P281" s="40" t="n">
        <f aca="false">IF(J281="","",MAX(0,J281-1.96*O281/100))</f>
        <v>0.700950354325428</v>
      </c>
      <c r="Q281" s="40" t="n">
        <f aca="false">IF(J281="","",MIN(1,J281+1.96*O281/100))</f>
        <v>0.798483394258943</v>
      </c>
      <c r="R281" s="32" t="str">
        <f aca="false">IF(L281="","",IF(ABS(L281)&lt;=O281,"Yes","No"))</f>
        <v>Yes</v>
      </c>
      <c r="S281" s="32" t="str">
        <f aca="false">IF(L281="","",IF(ABS(L281)&lt;=1.96*O281,"Yes","No"))</f>
        <v>Yes</v>
      </c>
      <c r="T281" s="59" t="n">
        <f aca="false">IF(D281="","",ROUND(SQRT(((D281+G281)*O281/100)^2+(J281*(D281+G281)*0.07132)^2),0))</f>
        <v>52</v>
      </c>
      <c r="U281" s="32"/>
    </row>
    <row r="282" customFormat="false" ht="15" hidden="false" customHeight="false" outlineLevel="0" collapsed="false">
      <c r="A282" s="32" t="s">
        <v>418</v>
      </c>
      <c r="B282" s="32" t="s">
        <v>491</v>
      </c>
      <c r="C282" s="32" t="s">
        <v>492</v>
      </c>
      <c r="D282" s="59" t="n">
        <v>876</v>
      </c>
      <c r="E282" s="59" t="n">
        <v>907</v>
      </c>
      <c r="F282" s="68" t="n">
        <f aca="false">IF(E282="","",D282-E282)</f>
        <v>-31</v>
      </c>
      <c r="G282" s="59" t="n">
        <v>1011</v>
      </c>
      <c r="H282" s="59" t="n">
        <v>861</v>
      </c>
      <c r="I282" s="68" t="n">
        <f aca="false">IF(H282="","",G282-H282)</f>
        <v>150</v>
      </c>
      <c r="J282" s="40" t="n">
        <f aca="false">IF(OR(D282="",D282+G282=0),"",D282/(D282+G282))</f>
        <v>0.46422893481717</v>
      </c>
      <c r="K282" s="40" t="n">
        <f aca="false">IF(E282="","",E282/(E282+H282))</f>
        <v>0.513009049773756</v>
      </c>
      <c r="L282" s="69" t="n">
        <f aca="false">IF(OR(K282="",J282=""),"",(J282-K282)*100)</f>
        <v>-4.87801149565855</v>
      </c>
      <c r="M282" s="36" t="n">
        <v>2.25387356149359</v>
      </c>
      <c r="N282" s="36" t="n">
        <v>1.05386651785182</v>
      </c>
      <c r="O282" s="36" t="n">
        <f aca="false">SQRT(M282^2+N282^2)</f>
        <v>2.488087753406</v>
      </c>
      <c r="P282" s="40" t="n">
        <f aca="false">IF(J282="","",MAX(0,J282-1.96*O282/100))</f>
        <v>0.415462414850413</v>
      </c>
      <c r="Q282" s="40" t="n">
        <f aca="false">IF(J282="","",MIN(1,J282+1.96*O282/100))</f>
        <v>0.512995454783928</v>
      </c>
      <c r="R282" s="32" t="str">
        <f aca="false">IF(L282="","",IF(ABS(L282)&lt;=O282,"Yes","No"))</f>
        <v>No</v>
      </c>
      <c r="S282" s="32" t="str">
        <f aca="false">IF(L282="","",IF(ABS(L282)&lt;=1.96*O282,"Yes","No"))</f>
        <v>No</v>
      </c>
      <c r="T282" s="59" t="n">
        <f aca="false">IF(D282="","",ROUND(SQRT(((D282+G282)*O282/100)^2+(J282*(D282+G282)*0.07132)^2),0))</f>
        <v>78</v>
      </c>
      <c r="U282" s="32"/>
    </row>
    <row r="283" customFormat="false" ht="15" hidden="false" customHeight="false" outlineLevel="0" collapsed="false">
      <c r="A283" s="32" t="s">
        <v>418</v>
      </c>
      <c r="B283" s="32" t="s">
        <v>491</v>
      </c>
      <c r="C283" s="32" t="s">
        <v>493</v>
      </c>
      <c r="D283" s="59" t="n">
        <v>472</v>
      </c>
      <c r="E283" s="59"/>
      <c r="F283" s="68" t="str">
        <f aca="false">IF(E283="","",D283-E283)</f>
        <v/>
      </c>
      <c r="G283" s="59" t="n">
        <v>466</v>
      </c>
      <c r="H283" s="59"/>
      <c r="I283" s="68" t="str">
        <f aca="false">IF(H283="","",G283-H283)</f>
        <v/>
      </c>
      <c r="J283" s="40" t="n">
        <f aca="false">IF(OR(D283="",D283+G283=0),"",D283/(D283+G283))</f>
        <v>0.50319829424307</v>
      </c>
      <c r="K283" s="40" t="str">
        <f aca="false">IF(E283="","",E283/(E283+H283))</f>
        <v/>
      </c>
      <c r="L283" s="69" t="str">
        <f aca="false">IF(OR(K283="",J283=""),"",(J283-K283)*100)</f>
        <v/>
      </c>
      <c r="M283" s="36" t="n">
        <v>2.25387356149359</v>
      </c>
      <c r="N283" s="36" t="n">
        <v>1.05386651785182</v>
      </c>
      <c r="O283" s="36" t="n">
        <f aca="false">SQRT(M283^2+N283^2)</f>
        <v>2.488087753406</v>
      </c>
      <c r="P283" s="40" t="n">
        <f aca="false">IF(J283="","",MAX(0,J283-1.96*O283/100))</f>
        <v>0.454431774276313</v>
      </c>
      <c r="Q283" s="40" t="n">
        <f aca="false">IF(J283="","",MIN(1,J283+1.96*O283/100))</f>
        <v>0.551964814209828</v>
      </c>
      <c r="R283" s="32" t="str">
        <f aca="false">IF(L283="","",IF(ABS(L283)&lt;=O283,"Yes","No"))</f>
        <v/>
      </c>
      <c r="S283" s="32" t="str">
        <f aca="false">IF(L283="","",IF(ABS(L283)&lt;=1.96*O283,"Yes","No"))</f>
        <v/>
      </c>
      <c r="T283" s="59" t="n">
        <f aca="false">IF(D283="","",ROUND(SQRT(((D283+G283)*O283/100)^2+(J283*(D283+G283)*0.07132)^2),0))</f>
        <v>41</v>
      </c>
      <c r="U283" s="32" t="s">
        <v>803</v>
      </c>
    </row>
    <row r="284" customFormat="false" ht="15" hidden="false" customHeight="false" outlineLevel="0" collapsed="false">
      <c r="A284" s="32" t="s">
        <v>418</v>
      </c>
      <c r="B284" s="32" t="s">
        <v>491</v>
      </c>
      <c r="C284" s="32" t="s">
        <v>494</v>
      </c>
      <c r="D284" s="59" t="n">
        <v>465</v>
      </c>
      <c r="E284" s="59"/>
      <c r="F284" s="68" t="str">
        <f aca="false">IF(E284="","",D284-E284)</f>
        <v/>
      </c>
      <c r="G284" s="59" t="n">
        <v>489</v>
      </c>
      <c r="H284" s="59"/>
      <c r="I284" s="68" t="str">
        <f aca="false">IF(H284="","",G284-H284)</f>
        <v/>
      </c>
      <c r="J284" s="40" t="n">
        <f aca="false">IF(OR(D284="",D284+G284=0),"",D284/(D284+G284))</f>
        <v>0.487421383647799</v>
      </c>
      <c r="K284" s="40" t="str">
        <f aca="false">IF(E284="","",E284/(E284+H284))</f>
        <v/>
      </c>
      <c r="L284" s="69" t="str">
        <f aca="false">IF(OR(K284="",J284=""),"",(J284-K284)*100)</f>
        <v/>
      </c>
      <c r="M284" s="36" t="n">
        <v>2.25387356149359</v>
      </c>
      <c r="N284" s="36" t="n">
        <v>1.05386651785182</v>
      </c>
      <c r="O284" s="36" t="n">
        <f aca="false">SQRT(M284^2+N284^2)</f>
        <v>2.488087753406</v>
      </c>
      <c r="P284" s="40" t="n">
        <f aca="false">IF(J284="","",MAX(0,J284-1.96*O284/100))</f>
        <v>0.438654863681041</v>
      </c>
      <c r="Q284" s="40" t="n">
        <f aca="false">IF(J284="","",MIN(1,J284+1.96*O284/100))</f>
        <v>0.536187903614556</v>
      </c>
      <c r="R284" s="32" t="str">
        <f aca="false">IF(L284="","",IF(ABS(L284)&lt;=O284,"Yes","No"))</f>
        <v/>
      </c>
      <c r="S284" s="32" t="str">
        <f aca="false">IF(L284="","",IF(ABS(L284)&lt;=1.96*O284,"Yes","No"))</f>
        <v/>
      </c>
      <c r="T284" s="59" t="n">
        <f aca="false">IF(D284="","",ROUND(SQRT(((D284+G284)*O284/100)^2+(J284*(D284+G284)*0.07132)^2),0))</f>
        <v>41</v>
      </c>
      <c r="U284" s="32" t="s">
        <v>803</v>
      </c>
    </row>
    <row r="285" customFormat="false" ht="15" hidden="false" customHeight="false" outlineLevel="0" collapsed="false">
      <c r="A285" s="32" t="s">
        <v>418</v>
      </c>
      <c r="B285" s="32" t="s">
        <v>491</v>
      </c>
      <c r="C285" s="32" t="s">
        <v>495</v>
      </c>
      <c r="D285" s="59" t="n">
        <v>501</v>
      </c>
      <c r="E285" s="59"/>
      <c r="F285" s="68" t="str">
        <f aca="false">IF(E285="","",D285-E285)</f>
        <v/>
      </c>
      <c r="G285" s="59" t="n">
        <v>493</v>
      </c>
      <c r="H285" s="59"/>
      <c r="I285" s="68" t="str">
        <f aca="false">IF(H285="","",G285-H285)</f>
        <v/>
      </c>
      <c r="J285" s="40" t="n">
        <f aca="false">IF(OR(D285="",D285+G285=0),"",D285/(D285+G285))</f>
        <v>0.504024144869215</v>
      </c>
      <c r="K285" s="40" t="str">
        <f aca="false">IF(E285="","",E285/(E285+H285))</f>
        <v/>
      </c>
      <c r="L285" s="69" t="str">
        <f aca="false">IF(OR(K285="",J285=""),"",(J285-K285)*100)</f>
        <v/>
      </c>
      <c r="M285" s="36" t="n">
        <v>2.25387356149359</v>
      </c>
      <c r="N285" s="36" t="n">
        <v>1.05386651785182</v>
      </c>
      <c r="O285" s="36" t="n">
        <f aca="false">SQRT(M285^2+N285^2)</f>
        <v>2.488087753406</v>
      </c>
      <c r="P285" s="40" t="n">
        <f aca="false">IF(J285="","",MAX(0,J285-1.96*O285/100))</f>
        <v>0.455257624902458</v>
      </c>
      <c r="Q285" s="40" t="n">
        <f aca="false">IF(J285="","",MIN(1,J285+1.96*O285/100))</f>
        <v>0.552790664835973</v>
      </c>
      <c r="R285" s="32" t="str">
        <f aca="false">IF(L285="","",IF(ABS(L285)&lt;=O285,"Yes","No"))</f>
        <v/>
      </c>
      <c r="S285" s="32" t="str">
        <f aca="false">IF(L285="","",IF(ABS(L285)&lt;=1.96*O285,"Yes","No"))</f>
        <v/>
      </c>
      <c r="T285" s="59" t="n">
        <f aca="false">IF(D285="","",ROUND(SQRT(((D285+G285)*O285/100)^2+(J285*(D285+G285)*0.07132)^2),0))</f>
        <v>43</v>
      </c>
      <c r="U285" s="32" t="s">
        <v>803</v>
      </c>
    </row>
    <row r="286" customFormat="false" ht="15" hidden="false" customHeight="false" outlineLevel="0" collapsed="false">
      <c r="A286" s="32" t="s">
        <v>418</v>
      </c>
      <c r="B286" s="32" t="s">
        <v>491</v>
      </c>
      <c r="C286" s="32" t="s">
        <v>496</v>
      </c>
      <c r="D286" s="59" t="n">
        <v>736</v>
      </c>
      <c r="E286" s="59" t="n">
        <v>735</v>
      </c>
      <c r="F286" s="68" t="n">
        <f aca="false">IF(E286="","",D286-E286)</f>
        <v>1</v>
      </c>
      <c r="G286" s="59" t="n">
        <v>671</v>
      </c>
      <c r="H286" s="59" t="n">
        <v>521</v>
      </c>
      <c r="I286" s="68" t="n">
        <f aca="false">IF(H286="","",G286-H286)</f>
        <v>150</v>
      </c>
      <c r="J286" s="40" t="n">
        <f aca="false">IF(OR(D286="",D286+G286=0),"",D286/(D286+G286))</f>
        <v>0.523098791755508</v>
      </c>
      <c r="K286" s="40" t="n">
        <f aca="false">IF(E286="","",E286/(E286+H286))</f>
        <v>0.585191082802548</v>
      </c>
      <c r="L286" s="69" t="n">
        <f aca="false">IF(OR(K286="",J286=""),"",(J286-K286)*100)</f>
        <v>-6.20922910470395</v>
      </c>
      <c r="M286" s="36" t="n">
        <v>2.25387356149359</v>
      </c>
      <c r="N286" s="36" t="n">
        <v>1.05386651785182</v>
      </c>
      <c r="O286" s="36" t="n">
        <f aca="false">SQRT(M286^2+N286^2)</f>
        <v>2.488087753406</v>
      </c>
      <c r="P286" s="40" t="n">
        <f aca="false">IF(J286="","",MAX(0,J286-1.96*O286/100))</f>
        <v>0.474332271788751</v>
      </c>
      <c r="Q286" s="40" t="n">
        <f aca="false">IF(J286="","",MIN(1,J286+1.96*O286/100))</f>
        <v>0.571865311722266</v>
      </c>
      <c r="R286" s="32" t="str">
        <f aca="false">IF(L286="","",IF(ABS(L286)&lt;=O286,"Yes","No"))</f>
        <v>No</v>
      </c>
      <c r="S286" s="32" t="str">
        <f aca="false">IF(L286="","",IF(ABS(L286)&lt;=1.96*O286,"Yes","No"))</f>
        <v>No</v>
      </c>
      <c r="T286" s="59" t="n">
        <f aca="false">IF(D286="","",ROUND(SQRT(((D286+G286)*O286/100)^2+(J286*(D286+G286)*0.07132)^2),0))</f>
        <v>63</v>
      </c>
      <c r="U286" s="32"/>
    </row>
    <row r="287" customFormat="false" ht="15" hidden="false" customHeight="false" outlineLevel="0" collapsed="false">
      <c r="A287" s="32" t="s">
        <v>418</v>
      </c>
      <c r="B287" s="32" t="s">
        <v>491</v>
      </c>
      <c r="C287" s="32" t="s">
        <v>497</v>
      </c>
      <c r="D287" s="59" t="n">
        <v>561</v>
      </c>
      <c r="E287" s="59"/>
      <c r="F287" s="68" t="str">
        <f aca="false">IF(E287="","",D287-E287)</f>
        <v/>
      </c>
      <c r="G287" s="59" t="n">
        <v>554</v>
      </c>
      <c r="H287" s="59"/>
      <c r="I287" s="68" t="str">
        <f aca="false">IF(H287="","",G287-H287)</f>
        <v/>
      </c>
      <c r="J287" s="40" t="n">
        <f aca="false">IF(OR(D287="",D287+G287=0),"",D287/(D287+G287))</f>
        <v>0.503139013452915</v>
      </c>
      <c r="K287" s="40" t="str">
        <f aca="false">IF(E287="","",E287/(E287+H287))</f>
        <v/>
      </c>
      <c r="L287" s="69" t="str">
        <f aca="false">IF(OR(K287="",J287=""),"",(J287-K287)*100)</f>
        <v/>
      </c>
      <c r="M287" s="36" t="n">
        <v>2.25387356149359</v>
      </c>
      <c r="N287" s="36" t="n">
        <v>1.05386651785182</v>
      </c>
      <c r="O287" s="36" t="n">
        <f aca="false">SQRT(M287^2+N287^2)</f>
        <v>2.488087753406</v>
      </c>
      <c r="P287" s="40" t="n">
        <f aca="false">IF(J287="","",MAX(0,J287-1.96*O287/100))</f>
        <v>0.454372493486157</v>
      </c>
      <c r="Q287" s="40" t="n">
        <f aca="false">IF(J287="","",MIN(1,J287+1.96*O287/100))</f>
        <v>0.551905533419672</v>
      </c>
      <c r="R287" s="32" t="str">
        <f aca="false">IF(L287="","",IF(ABS(L287)&lt;=O287,"Yes","No"))</f>
        <v/>
      </c>
      <c r="S287" s="32" t="str">
        <f aca="false">IF(L287="","",IF(ABS(L287)&lt;=1.96*O287,"Yes","No"))</f>
        <v/>
      </c>
      <c r="T287" s="59" t="n">
        <f aca="false">IF(D287="","",ROUND(SQRT(((D287+G287)*O287/100)^2+(J287*(D287+G287)*0.07132)^2),0))</f>
        <v>49</v>
      </c>
      <c r="U287" s="32" t="s">
        <v>803</v>
      </c>
    </row>
    <row r="288" customFormat="false" ht="15" hidden="false" customHeight="false" outlineLevel="0" collapsed="false">
      <c r="A288" s="32" t="s">
        <v>418</v>
      </c>
      <c r="B288" s="32" t="s">
        <v>491</v>
      </c>
      <c r="C288" s="32" t="s">
        <v>498</v>
      </c>
      <c r="D288" s="59" t="n">
        <v>583</v>
      </c>
      <c r="E288" s="59"/>
      <c r="F288" s="68" t="str">
        <f aca="false">IF(E288="","",D288-E288)</f>
        <v/>
      </c>
      <c r="G288" s="59" t="n">
        <v>465</v>
      </c>
      <c r="H288" s="59"/>
      <c r="I288" s="68" t="str">
        <f aca="false">IF(H288="","",G288-H288)</f>
        <v/>
      </c>
      <c r="J288" s="40" t="n">
        <f aca="false">IF(OR(D288="",D288+G288=0),"",D288/(D288+G288))</f>
        <v>0.556297709923664</v>
      </c>
      <c r="K288" s="40" t="str">
        <f aca="false">IF(E288="","",E288/(E288+H288))</f>
        <v/>
      </c>
      <c r="L288" s="69" t="str">
        <f aca="false">IF(OR(K288="",J288=""),"",(J288-K288)*100)</f>
        <v/>
      </c>
      <c r="M288" s="36" t="n">
        <v>2.25387356149359</v>
      </c>
      <c r="N288" s="36" t="n">
        <v>1.05386651785182</v>
      </c>
      <c r="O288" s="36" t="n">
        <f aca="false">SQRT(M288^2+N288^2)</f>
        <v>2.488087753406</v>
      </c>
      <c r="P288" s="40" t="n">
        <f aca="false">IF(J288="","",MAX(0,J288-1.96*O288/100))</f>
        <v>0.507531189956907</v>
      </c>
      <c r="Q288" s="40" t="n">
        <f aca="false">IF(J288="","",MIN(1,J288+1.96*O288/100))</f>
        <v>0.605064229890422</v>
      </c>
      <c r="R288" s="32" t="str">
        <f aca="false">IF(L288="","",IF(ABS(L288)&lt;=O288,"Yes","No"))</f>
        <v/>
      </c>
      <c r="S288" s="32" t="str">
        <f aca="false">IF(L288="","",IF(ABS(L288)&lt;=1.96*O288,"Yes","No"))</f>
        <v/>
      </c>
      <c r="T288" s="59" t="n">
        <f aca="false">IF(D288="","",ROUND(SQRT(((D288+G288)*O288/100)^2+(J288*(D288+G288)*0.07132)^2),0))</f>
        <v>49</v>
      </c>
      <c r="U288" s="32" t="s">
        <v>803</v>
      </c>
    </row>
    <row r="289" customFormat="false" ht="15" hidden="false" customHeight="false" outlineLevel="0" collapsed="false">
      <c r="A289" s="32" t="s">
        <v>418</v>
      </c>
      <c r="B289" s="32" t="s">
        <v>499</v>
      </c>
      <c r="C289" s="32" t="s">
        <v>499</v>
      </c>
      <c r="D289" s="59" t="n">
        <v>517</v>
      </c>
      <c r="E289" s="59" t="n">
        <v>497</v>
      </c>
      <c r="F289" s="68" t="n">
        <f aca="false">IF(E289="","",D289-E289)</f>
        <v>20</v>
      </c>
      <c r="G289" s="59" t="n">
        <v>214</v>
      </c>
      <c r="H289" s="59" t="n">
        <v>253</v>
      </c>
      <c r="I289" s="68" t="n">
        <f aca="false">IF(H289="","",G289-H289)</f>
        <v>-39</v>
      </c>
      <c r="J289" s="40" t="n">
        <f aca="false">IF(OR(D289="",D289+G289=0),"",D289/(D289+G289))</f>
        <v>0.707250341997264</v>
      </c>
      <c r="K289" s="40" t="n">
        <f aca="false">IF(E289="","",E289/(E289+H289))</f>
        <v>0.662666666666667</v>
      </c>
      <c r="L289" s="69" t="n">
        <f aca="false">IF(OR(K289="",J289=""),"",(J289-K289)*100)</f>
        <v>4.45836753305974</v>
      </c>
      <c r="M289" s="36" t="n">
        <v>2.45683467956046</v>
      </c>
      <c r="N289" s="36" t="n">
        <v>1.05386651785182</v>
      </c>
      <c r="O289" s="36" t="n">
        <f aca="false">SQRT(M289^2+N289^2)</f>
        <v>2.67332588364009</v>
      </c>
      <c r="P289" s="40" t="n">
        <f aca="false">IF(J289="","",MAX(0,J289-1.96*O289/100))</f>
        <v>0.654853154677918</v>
      </c>
      <c r="Q289" s="40" t="n">
        <f aca="false">IF(J289="","",MIN(1,J289+1.96*O289/100))</f>
        <v>0.75964752931661</v>
      </c>
      <c r="R289" s="32" t="str">
        <f aca="false">IF(L289="","",IF(ABS(L289)&lt;=O289,"Yes","No"))</f>
        <v>No</v>
      </c>
      <c r="S289" s="32" t="str">
        <f aca="false">IF(L289="","",IF(ABS(L289)&lt;=1.96*O289,"Yes","No"))</f>
        <v>Yes</v>
      </c>
      <c r="T289" s="59" t="n">
        <f aca="false">IF(D289="","",ROUND(SQRT(((D289+G289)*O289/100)^2+(J289*(D289+G289)*0.08382)^2),0))</f>
        <v>48</v>
      </c>
      <c r="U289" s="32"/>
    </row>
    <row r="290" customFormat="false" ht="15" hidden="false" customHeight="false" outlineLevel="0" collapsed="false">
      <c r="A290" s="32" t="s">
        <v>418</v>
      </c>
      <c r="B290" s="32" t="s">
        <v>500</v>
      </c>
      <c r="C290" s="32" t="s">
        <v>500</v>
      </c>
      <c r="D290" s="59" t="n">
        <v>75</v>
      </c>
      <c r="E290" s="59" t="n">
        <v>72</v>
      </c>
      <c r="F290" s="68" t="n">
        <f aca="false">IF(E290="","",D290-E290)</f>
        <v>3</v>
      </c>
      <c r="G290" s="59" t="n">
        <v>47</v>
      </c>
      <c r="H290" s="59" t="n">
        <v>39</v>
      </c>
      <c r="I290" s="68" t="n">
        <f aca="false">IF(H290="","",G290-H290)</f>
        <v>8</v>
      </c>
      <c r="J290" s="40" t="n">
        <f aca="false">IF(OR(D290="",D290+G290=0),"",D290/(D290+G290))</f>
        <v>0.614754098360656</v>
      </c>
      <c r="K290" s="40" t="n">
        <f aca="false">IF(E290="","",E290/(E290+H290))</f>
        <v>0.648648648648649</v>
      </c>
      <c r="L290" s="69" t="n">
        <f aca="false">IF(OR(K290="",J290=""),"",(J290-K290)*100)</f>
        <v>-3.38945502879929</v>
      </c>
      <c r="M290" s="36" t="n">
        <v>3.48156414853613</v>
      </c>
      <c r="N290" s="36" t="n">
        <v>1.05386651785182</v>
      </c>
      <c r="O290" s="36" t="n">
        <f aca="false">SQRT(M290^2+N290^2)</f>
        <v>3.63757110690929</v>
      </c>
      <c r="P290" s="40" t="n">
        <f aca="false">IF(J290="","",MAX(0,J290-1.96*O290/100))</f>
        <v>0.543457704665234</v>
      </c>
      <c r="Q290" s="40" t="n">
        <f aca="false">IF(J290="","",MIN(1,J290+1.96*O290/100))</f>
        <v>0.686050492056078</v>
      </c>
      <c r="R290" s="32" t="str">
        <f aca="false">IF(L290="","",IF(ABS(L290)&lt;=O290,"Yes","No"))</f>
        <v>Yes</v>
      </c>
      <c r="S290" s="32" t="str">
        <f aca="false">IF(L290="","",IF(ABS(L290)&lt;=1.96*O290,"Yes","No"))</f>
        <v>Yes</v>
      </c>
      <c r="T290" s="59" t="n">
        <f aca="false">IF(D290="","",ROUND(SQRT(((D290+G290)*O290/100)^2+(J290*(D290+G290)*0.13015)^2),0))</f>
        <v>11</v>
      </c>
      <c r="U290" s="32"/>
    </row>
    <row r="291" customFormat="false" ht="15" hidden="false" customHeight="false" outlineLevel="0" collapsed="false">
      <c r="A291" s="32" t="s">
        <v>418</v>
      </c>
      <c r="B291" s="32" t="s">
        <v>325</v>
      </c>
      <c r="C291" s="32" t="s">
        <v>501</v>
      </c>
      <c r="D291" s="59" t="n">
        <v>627</v>
      </c>
      <c r="E291" s="59" t="n">
        <v>671</v>
      </c>
      <c r="F291" s="68" t="n">
        <f aca="false">IF(E291="","",D291-E291)</f>
        <v>-44</v>
      </c>
      <c r="G291" s="59" t="n">
        <v>596</v>
      </c>
      <c r="H291" s="59" t="n">
        <v>526</v>
      </c>
      <c r="I291" s="68" t="n">
        <f aca="false">IF(H291="","",G291-H291)</f>
        <v>70</v>
      </c>
      <c r="J291" s="40" t="n">
        <f aca="false">IF(OR(D291="",D291+G291=0),"",D291/(D291+G291))</f>
        <v>0.512673753066231</v>
      </c>
      <c r="K291" s="40" t="n">
        <f aca="false">IF(E291="","",E291/(E291+H291))</f>
        <v>0.560568086883876</v>
      </c>
      <c r="L291" s="69" t="n">
        <f aca="false">IF(OR(K291="",J291=""),"",(J291-K291)*100)</f>
        <v>-4.78943338176459</v>
      </c>
      <c r="M291" s="36" t="n">
        <v>2.25387356149359</v>
      </c>
      <c r="N291" s="36" t="n">
        <v>1.05386651785182</v>
      </c>
      <c r="O291" s="36" t="n">
        <f aca="false">SQRT(M291^2+N291^2)</f>
        <v>2.488087753406</v>
      </c>
      <c r="P291" s="40" t="n">
        <f aca="false">IF(J291="","",MAX(0,J291-1.96*O291/100))</f>
        <v>0.463907233099473</v>
      </c>
      <c r="Q291" s="40" t="n">
        <f aca="false">IF(J291="","",MIN(1,J291+1.96*O291/100))</f>
        <v>0.561440273032988</v>
      </c>
      <c r="R291" s="32" t="str">
        <f aca="false">IF(L291="","",IF(ABS(L291)&lt;=O291,"Yes","No"))</f>
        <v>No</v>
      </c>
      <c r="S291" s="32" t="str">
        <f aca="false">IF(L291="","",IF(ABS(L291)&lt;=1.96*O291,"Yes","No"))</f>
        <v>Yes</v>
      </c>
      <c r="T291" s="59" t="n">
        <f aca="false">IF(D291="","",ROUND(SQRT(((D291+G291)*O291/100)^2+(J291*(D291+G291)*0.07132)^2),0))</f>
        <v>54</v>
      </c>
      <c r="U291" s="32"/>
    </row>
    <row r="292" customFormat="false" ht="15" hidden="false" customHeight="false" outlineLevel="0" collapsed="false">
      <c r="A292" s="32" t="s">
        <v>418</v>
      </c>
      <c r="B292" s="32" t="s">
        <v>325</v>
      </c>
      <c r="C292" s="32" t="s">
        <v>502</v>
      </c>
      <c r="D292" s="59" t="n">
        <v>675</v>
      </c>
      <c r="E292" s="59" t="n">
        <v>661</v>
      </c>
      <c r="F292" s="68" t="n">
        <f aca="false">IF(E292="","",D292-E292)</f>
        <v>14</v>
      </c>
      <c r="G292" s="59" t="n">
        <v>566</v>
      </c>
      <c r="H292" s="59" t="n">
        <v>518</v>
      </c>
      <c r="I292" s="68" t="n">
        <f aca="false">IF(H292="","",G292-H292)</f>
        <v>48</v>
      </c>
      <c r="J292" s="40" t="n">
        <f aca="false">IF(OR(D292="",D292+G292=0),"",D292/(D292+G292))</f>
        <v>0.543916196615633</v>
      </c>
      <c r="K292" s="40" t="n">
        <f aca="false">IF(E292="","",E292/(E292+H292))</f>
        <v>0.560644614079729</v>
      </c>
      <c r="L292" s="69" t="n">
        <f aca="false">IF(OR(K292="",J292=""),"",(J292-K292)*100)</f>
        <v>-1.6728417464096</v>
      </c>
      <c r="M292" s="36" t="n">
        <v>2.25387356149359</v>
      </c>
      <c r="N292" s="36" t="n">
        <v>1.05386651785182</v>
      </c>
      <c r="O292" s="36" t="n">
        <f aca="false">SQRT(M292^2+N292^2)</f>
        <v>2.488087753406</v>
      </c>
      <c r="P292" s="40" t="n">
        <f aca="false">IF(J292="","",MAX(0,J292-1.96*O292/100))</f>
        <v>0.495149676648875</v>
      </c>
      <c r="Q292" s="40" t="n">
        <f aca="false">IF(J292="","",MIN(1,J292+1.96*O292/100))</f>
        <v>0.59268271658239</v>
      </c>
      <c r="R292" s="32" t="str">
        <f aca="false">IF(L292="","",IF(ABS(L292)&lt;=O292,"Yes","No"))</f>
        <v>Yes</v>
      </c>
      <c r="S292" s="32" t="str">
        <f aca="false">IF(L292="","",IF(ABS(L292)&lt;=1.96*O292,"Yes","No"))</f>
        <v>Yes</v>
      </c>
      <c r="T292" s="59" t="n">
        <f aca="false">IF(D292="","",ROUND(SQRT(((D292+G292)*O292/100)^2+(J292*(D292+G292)*0.07132)^2),0))</f>
        <v>57</v>
      </c>
      <c r="U292" s="32"/>
    </row>
    <row r="293" customFormat="false" ht="15" hidden="false" customHeight="false" outlineLevel="0" collapsed="false">
      <c r="A293" s="32" t="s">
        <v>418</v>
      </c>
      <c r="B293" s="32" t="s">
        <v>325</v>
      </c>
      <c r="C293" s="32" t="s">
        <v>503</v>
      </c>
      <c r="D293" s="59" t="n">
        <v>347</v>
      </c>
      <c r="E293" s="59" t="n">
        <v>319</v>
      </c>
      <c r="F293" s="68" t="n">
        <f aca="false">IF(E293="","",D293-E293)</f>
        <v>28</v>
      </c>
      <c r="G293" s="59" t="n">
        <v>348</v>
      </c>
      <c r="H293" s="59" t="n">
        <v>311</v>
      </c>
      <c r="I293" s="68" t="n">
        <f aca="false">IF(H293="","",G293-H293)</f>
        <v>37</v>
      </c>
      <c r="J293" s="40" t="n">
        <f aca="false">IF(OR(D293="",D293+G293=0),"",D293/(D293+G293))</f>
        <v>0.499280575539568</v>
      </c>
      <c r="K293" s="40" t="n">
        <f aca="false">IF(E293="","",E293/(E293+H293))</f>
        <v>0.506349206349206</v>
      </c>
      <c r="L293" s="69" t="n">
        <f aca="false">IF(OR(K293="",J293=""),"",(J293-K293)*100)</f>
        <v>-0.706863080963799</v>
      </c>
      <c r="M293" s="36" t="n">
        <v>2.45683467956046</v>
      </c>
      <c r="N293" s="36" t="n">
        <v>1.05386651785182</v>
      </c>
      <c r="O293" s="36" t="n">
        <f aca="false">SQRT(M293^2+N293^2)</f>
        <v>2.67332588364009</v>
      </c>
      <c r="P293" s="40" t="n">
        <f aca="false">IF(J293="","",MAX(0,J293-1.96*O293/100))</f>
        <v>0.446883388220223</v>
      </c>
      <c r="Q293" s="40" t="n">
        <f aca="false">IF(J293="","",MIN(1,J293+1.96*O293/100))</f>
        <v>0.551677762858914</v>
      </c>
      <c r="R293" s="32" t="str">
        <f aca="false">IF(L293="","",IF(ABS(L293)&lt;=O293,"Yes","No"))</f>
        <v>Yes</v>
      </c>
      <c r="S293" s="32" t="str">
        <f aca="false">IF(L293="","",IF(ABS(L293)&lt;=1.96*O293,"Yes","No"))</f>
        <v>Yes</v>
      </c>
      <c r="T293" s="59" t="n">
        <f aca="false">IF(D293="","",ROUND(SQRT(((D293+G293)*O293/100)^2+(J293*(D293+G293)*0.08382)^2),0))</f>
        <v>35</v>
      </c>
      <c r="U293" s="32"/>
    </row>
    <row r="294" customFormat="false" ht="15" hidden="false" customHeight="false" outlineLevel="0" collapsed="false">
      <c r="A294" s="32" t="s">
        <v>418</v>
      </c>
      <c r="B294" s="32" t="s">
        <v>325</v>
      </c>
      <c r="C294" s="32" t="s">
        <v>504</v>
      </c>
      <c r="D294" s="59" t="n">
        <v>510</v>
      </c>
      <c r="E294" s="59" t="n">
        <v>528</v>
      </c>
      <c r="F294" s="68" t="n">
        <f aca="false">IF(E294="","",D294-E294)</f>
        <v>-18</v>
      </c>
      <c r="G294" s="59" t="n">
        <v>635</v>
      </c>
      <c r="H294" s="59" t="n">
        <v>489</v>
      </c>
      <c r="I294" s="68" t="n">
        <f aca="false">IF(H294="","",G294-H294)</f>
        <v>146</v>
      </c>
      <c r="J294" s="40" t="n">
        <f aca="false">IF(OR(D294="",D294+G294=0),"",D294/(D294+G294))</f>
        <v>0.445414847161572</v>
      </c>
      <c r="K294" s="40" t="n">
        <f aca="false">IF(E294="","",E294/(E294+H294))</f>
        <v>0.519174041297935</v>
      </c>
      <c r="L294" s="69" t="n">
        <f aca="false">IF(OR(K294="",J294=""),"",(J294-K294)*100)</f>
        <v>-7.37591941363631</v>
      </c>
      <c r="M294" s="36" t="n">
        <v>2.25387356149359</v>
      </c>
      <c r="N294" s="36" t="n">
        <v>1.05386651785182</v>
      </c>
      <c r="O294" s="36" t="n">
        <f aca="false">SQRT(M294^2+N294^2)</f>
        <v>2.488087753406</v>
      </c>
      <c r="P294" s="40" t="n">
        <f aca="false">IF(J294="","",MAX(0,J294-1.96*O294/100))</f>
        <v>0.396648327194814</v>
      </c>
      <c r="Q294" s="40" t="n">
        <f aca="false">IF(J294="","",MIN(1,J294+1.96*O294/100))</f>
        <v>0.49418136712833</v>
      </c>
      <c r="R294" s="32" t="str">
        <f aca="false">IF(L294="","",IF(ABS(L294)&lt;=O294,"Yes","No"))</f>
        <v>No</v>
      </c>
      <c r="S294" s="32" t="str">
        <f aca="false">IF(L294="","",IF(ABS(L294)&lt;=1.96*O294,"Yes","No"))</f>
        <v>No</v>
      </c>
      <c r="T294" s="59" t="n">
        <f aca="false">IF(D294="","",ROUND(SQRT(((D294+G294)*O294/100)^2+(J294*(D294+G294)*0.07132)^2),0))</f>
        <v>46</v>
      </c>
      <c r="U294" s="32"/>
    </row>
    <row r="295" customFormat="false" ht="15" hidden="false" customHeight="false" outlineLevel="0" collapsed="false">
      <c r="A295" s="32" t="s">
        <v>418</v>
      </c>
      <c r="B295" s="32" t="s">
        <v>325</v>
      </c>
      <c r="C295" s="32" t="s">
        <v>505</v>
      </c>
      <c r="D295" s="59" t="n">
        <v>537</v>
      </c>
      <c r="E295" s="59" t="n">
        <v>540</v>
      </c>
      <c r="F295" s="68" t="n">
        <f aca="false">IF(E295="","",D295-E295)</f>
        <v>-3</v>
      </c>
      <c r="G295" s="59" t="n">
        <v>540</v>
      </c>
      <c r="H295" s="59" t="n">
        <v>425</v>
      </c>
      <c r="I295" s="68" t="n">
        <f aca="false">IF(H295="","",G295-H295)</f>
        <v>115</v>
      </c>
      <c r="J295" s="40" t="n">
        <f aca="false">IF(OR(D295="",D295+G295=0),"",D295/(D295+G295))</f>
        <v>0.498607242339833</v>
      </c>
      <c r="K295" s="40" t="n">
        <f aca="false">IF(E295="","",E295/(E295+H295))</f>
        <v>0.559585492227979</v>
      </c>
      <c r="L295" s="69" t="n">
        <f aca="false">IF(OR(K295="",J295=""),"",(J295-K295)*100)</f>
        <v>-6.09782498881464</v>
      </c>
      <c r="M295" s="36" t="n">
        <v>2.25387356149359</v>
      </c>
      <c r="N295" s="36" t="n">
        <v>1.05386651785182</v>
      </c>
      <c r="O295" s="36" t="n">
        <f aca="false">SQRT(M295^2+N295^2)</f>
        <v>2.488087753406</v>
      </c>
      <c r="P295" s="40" t="n">
        <f aca="false">IF(J295="","",MAX(0,J295-1.96*O295/100))</f>
        <v>0.449840722373075</v>
      </c>
      <c r="Q295" s="40" t="n">
        <f aca="false">IF(J295="","",MIN(1,J295+1.96*O295/100))</f>
        <v>0.547373762306591</v>
      </c>
      <c r="R295" s="32" t="str">
        <f aca="false">IF(L295="","",IF(ABS(L295)&lt;=O295,"Yes","No"))</f>
        <v>No</v>
      </c>
      <c r="S295" s="32" t="str">
        <f aca="false">IF(L295="","",IF(ABS(L295)&lt;=1.96*O295,"Yes","No"))</f>
        <v>No</v>
      </c>
      <c r="T295" s="59" t="n">
        <f aca="false">IF(D295="","",ROUND(SQRT(((D295+G295)*O295/100)^2+(J295*(D295+G295)*0.07132)^2),0))</f>
        <v>47</v>
      </c>
      <c r="U295" s="32"/>
    </row>
    <row r="296" customFormat="false" ht="15" hidden="false" customHeight="false" outlineLevel="0" collapsed="false">
      <c r="A296" s="32" t="s">
        <v>418</v>
      </c>
      <c r="B296" s="32" t="s">
        <v>325</v>
      </c>
      <c r="C296" s="32" t="s">
        <v>506</v>
      </c>
      <c r="D296" s="59" t="n">
        <v>332</v>
      </c>
      <c r="E296" s="59" t="n">
        <v>356</v>
      </c>
      <c r="F296" s="68" t="n">
        <f aca="false">IF(E296="","",D296-E296)</f>
        <v>-24</v>
      </c>
      <c r="G296" s="59" t="n">
        <v>398</v>
      </c>
      <c r="H296" s="59" t="n">
        <v>341</v>
      </c>
      <c r="I296" s="68" t="n">
        <f aca="false">IF(H296="","",G296-H296)</f>
        <v>57</v>
      </c>
      <c r="J296" s="40" t="n">
        <f aca="false">IF(OR(D296="",D296+G296=0),"",D296/(D296+G296))</f>
        <v>0.454794520547945</v>
      </c>
      <c r="K296" s="40" t="n">
        <f aca="false">IF(E296="","",E296/(E296+H296))</f>
        <v>0.510760401721664</v>
      </c>
      <c r="L296" s="69" t="n">
        <f aca="false">IF(OR(K296="",J296=""),"",(J296-K296)*100)</f>
        <v>-5.5965881173719</v>
      </c>
      <c r="M296" s="36" t="n">
        <v>2.45683467956046</v>
      </c>
      <c r="N296" s="36" t="n">
        <v>1.05386651785182</v>
      </c>
      <c r="O296" s="36" t="n">
        <f aca="false">SQRT(M296^2+N296^2)</f>
        <v>2.67332588364009</v>
      </c>
      <c r="P296" s="40" t="n">
        <f aca="false">IF(J296="","",MAX(0,J296-1.96*O296/100))</f>
        <v>0.402397333228599</v>
      </c>
      <c r="Q296" s="40" t="n">
        <f aca="false">IF(J296="","",MIN(1,J296+1.96*O296/100))</f>
        <v>0.507191707867291</v>
      </c>
      <c r="R296" s="32" t="str">
        <f aca="false">IF(L296="","",IF(ABS(L296)&lt;=O296,"Yes","No"))</f>
        <v>No</v>
      </c>
      <c r="S296" s="32" t="str">
        <f aca="false">IF(L296="","",IF(ABS(L296)&lt;=1.96*O296,"Yes","No"))</f>
        <v>No</v>
      </c>
      <c r="T296" s="59" t="n">
        <f aca="false">IF(D296="","",ROUND(SQRT(((D296+G296)*O296/100)^2+(J296*(D296+G296)*0.08382)^2),0))</f>
        <v>34</v>
      </c>
      <c r="U296" s="32"/>
    </row>
    <row r="297" customFormat="false" ht="15" hidden="false" customHeight="false" outlineLevel="0" collapsed="false">
      <c r="A297" s="32" t="s">
        <v>418</v>
      </c>
      <c r="B297" s="32" t="s">
        <v>507</v>
      </c>
      <c r="C297" s="32" t="s">
        <v>508</v>
      </c>
      <c r="D297" s="59" t="n">
        <v>452</v>
      </c>
      <c r="E297" s="59" t="n">
        <v>413</v>
      </c>
      <c r="F297" s="68" t="n">
        <f aca="false">IF(E297="","",D297-E297)</f>
        <v>39</v>
      </c>
      <c r="G297" s="59" t="n">
        <v>333</v>
      </c>
      <c r="H297" s="59" t="n">
        <v>327</v>
      </c>
      <c r="I297" s="68" t="n">
        <f aca="false">IF(H297="","",G297-H297)</f>
        <v>6</v>
      </c>
      <c r="J297" s="40" t="n">
        <f aca="false">IF(OR(D297="",D297+G297=0),"",D297/(D297+G297))</f>
        <v>0.575796178343949</v>
      </c>
      <c r="K297" s="40" t="n">
        <f aca="false">IF(E297="","",E297/(E297+H297))</f>
        <v>0.558108108108108</v>
      </c>
      <c r="L297" s="69" t="n">
        <f aca="false">IF(OR(K297="",J297=""),"",(J297-K297)*100)</f>
        <v>1.7688070235841</v>
      </c>
      <c r="M297" s="36" t="n">
        <v>2.45683467956046</v>
      </c>
      <c r="N297" s="36" t="n">
        <v>1.05386651785182</v>
      </c>
      <c r="O297" s="36" t="n">
        <f aca="false">SQRT(M297^2+N297^2)</f>
        <v>2.67332588364009</v>
      </c>
      <c r="P297" s="40" t="n">
        <f aca="false">IF(J297="","",MAX(0,J297-1.96*O297/100))</f>
        <v>0.523398991024603</v>
      </c>
      <c r="Q297" s="40" t="n">
        <f aca="false">IF(J297="","",MIN(1,J297+1.96*O297/100))</f>
        <v>0.628193365663295</v>
      </c>
      <c r="R297" s="32" t="str">
        <f aca="false">IF(L297="","",IF(ABS(L297)&lt;=O297,"Yes","No"))</f>
        <v>Yes</v>
      </c>
      <c r="S297" s="32" t="str">
        <f aca="false">IF(L297="","",IF(ABS(L297)&lt;=1.96*O297,"Yes","No"))</f>
        <v>Yes</v>
      </c>
      <c r="T297" s="59" t="n">
        <f aca="false">IF(D297="","",ROUND(SQRT(((D297+G297)*O297/100)^2+(J297*(D297+G297)*0.08382)^2),0))</f>
        <v>43</v>
      </c>
      <c r="U297" s="32"/>
    </row>
    <row r="298" customFormat="false" ht="15" hidden="false" customHeight="false" outlineLevel="0" collapsed="false">
      <c r="A298" s="32" t="s">
        <v>418</v>
      </c>
      <c r="B298" s="32" t="s">
        <v>507</v>
      </c>
      <c r="C298" s="32" t="s">
        <v>509</v>
      </c>
      <c r="D298" s="59" t="n">
        <v>343</v>
      </c>
      <c r="E298" s="59" t="n">
        <v>327</v>
      </c>
      <c r="F298" s="68" t="n">
        <f aca="false">IF(E298="","",D298-E298)</f>
        <v>16</v>
      </c>
      <c r="G298" s="59" t="n">
        <v>282</v>
      </c>
      <c r="H298" s="59" t="n">
        <v>246</v>
      </c>
      <c r="I298" s="68" t="n">
        <f aca="false">IF(H298="","",G298-H298)</f>
        <v>36</v>
      </c>
      <c r="J298" s="40" t="n">
        <f aca="false">IF(OR(D298="",D298+G298=0),"",D298/(D298+G298))</f>
        <v>0.5488</v>
      </c>
      <c r="K298" s="40" t="n">
        <f aca="false">IF(E298="","",E298/(E298+H298))</f>
        <v>0.570680628272251</v>
      </c>
      <c r="L298" s="69" t="n">
        <f aca="false">IF(OR(K298="",J298=""),"",(J298-K298)*100)</f>
        <v>-2.18806282722513</v>
      </c>
      <c r="M298" s="36" t="n">
        <v>2.45683467956046</v>
      </c>
      <c r="N298" s="36" t="n">
        <v>1.05386651785182</v>
      </c>
      <c r="O298" s="36" t="n">
        <f aca="false">SQRT(M298^2+N298^2)</f>
        <v>2.67332588364009</v>
      </c>
      <c r="P298" s="40" t="n">
        <f aca="false">IF(J298="","",MAX(0,J298-1.96*O298/100))</f>
        <v>0.496402812680654</v>
      </c>
      <c r="Q298" s="40" t="n">
        <f aca="false">IF(J298="","",MIN(1,J298+1.96*O298/100))</f>
        <v>0.601197187319346</v>
      </c>
      <c r="R298" s="32" t="str">
        <f aca="false">IF(L298="","",IF(ABS(L298)&lt;=O298,"Yes","No"))</f>
        <v>Yes</v>
      </c>
      <c r="S298" s="32" t="str">
        <f aca="false">IF(L298="","",IF(ABS(L298)&lt;=1.96*O298,"Yes","No"))</f>
        <v>Yes</v>
      </c>
      <c r="T298" s="59" t="n">
        <f aca="false">IF(D298="","",ROUND(SQRT(((D298+G298)*O298/100)^2+(J298*(D298+G298)*0.08382)^2),0))</f>
        <v>33</v>
      </c>
      <c r="U298" s="32"/>
    </row>
    <row r="299" customFormat="false" ht="15" hidden="false" customHeight="false" outlineLevel="0" collapsed="false">
      <c r="A299" s="32" t="s">
        <v>418</v>
      </c>
      <c r="B299" s="32" t="s">
        <v>507</v>
      </c>
      <c r="C299" s="32" t="s">
        <v>510</v>
      </c>
      <c r="D299" s="59" t="n">
        <v>519</v>
      </c>
      <c r="E299" s="59" t="n">
        <v>506</v>
      </c>
      <c r="F299" s="68" t="n">
        <f aca="false">IF(E299="","",D299-E299)</f>
        <v>13</v>
      </c>
      <c r="G299" s="59" t="n">
        <v>420</v>
      </c>
      <c r="H299" s="59" t="n">
        <v>393</v>
      </c>
      <c r="I299" s="68" t="n">
        <f aca="false">IF(H299="","",G299-H299)</f>
        <v>27</v>
      </c>
      <c r="J299" s="40" t="n">
        <f aca="false">IF(OR(D299="",D299+G299=0),"",D299/(D299+G299))</f>
        <v>0.552715654952077</v>
      </c>
      <c r="K299" s="40" t="n">
        <f aca="false">IF(E299="","",E299/(E299+H299))</f>
        <v>0.562847608453838</v>
      </c>
      <c r="L299" s="69" t="n">
        <f aca="false">IF(OR(K299="",J299=""),"",(J299-K299)*100)</f>
        <v>-1.0131953501761</v>
      </c>
      <c r="M299" s="36" t="n">
        <v>2.25387356149359</v>
      </c>
      <c r="N299" s="36" t="n">
        <v>1.05386651785182</v>
      </c>
      <c r="O299" s="36" t="n">
        <f aca="false">SQRT(M299^2+N299^2)</f>
        <v>2.488087753406</v>
      </c>
      <c r="P299" s="40" t="n">
        <f aca="false">IF(J299="","",MAX(0,J299-1.96*O299/100))</f>
        <v>0.503949134985319</v>
      </c>
      <c r="Q299" s="40" t="n">
        <f aca="false">IF(J299="","",MIN(1,J299+1.96*O299/100))</f>
        <v>0.601482174918834</v>
      </c>
      <c r="R299" s="32" t="str">
        <f aca="false">IF(L299="","",IF(ABS(L299)&lt;=O299,"Yes","No"))</f>
        <v>Yes</v>
      </c>
      <c r="S299" s="32" t="str">
        <f aca="false">IF(L299="","",IF(ABS(L299)&lt;=1.96*O299,"Yes","No"))</f>
        <v>Yes</v>
      </c>
      <c r="T299" s="59" t="n">
        <f aca="false">IF(D299="","",ROUND(SQRT(((D299+G299)*O299/100)^2+(J299*(D299+G299)*0.07132)^2),0))</f>
        <v>44</v>
      </c>
      <c r="U299" s="32"/>
    </row>
    <row r="300" customFormat="false" ht="15" hidden="false" customHeight="false" outlineLevel="0" collapsed="false">
      <c r="A300" s="32" t="s">
        <v>418</v>
      </c>
      <c r="B300" s="32" t="s">
        <v>511</v>
      </c>
      <c r="C300" s="32" t="s">
        <v>512</v>
      </c>
      <c r="D300" s="59" t="n">
        <v>402</v>
      </c>
      <c r="E300" s="59" t="n">
        <v>380</v>
      </c>
      <c r="F300" s="68" t="n">
        <f aca="false">IF(E300="","",D300-E300)</f>
        <v>22</v>
      </c>
      <c r="G300" s="59" t="n">
        <v>752</v>
      </c>
      <c r="H300" s="59" t="n">
        <v>668</v>
      </c>
      <c r="I300" s="68" t="n">
        <f aca="false">IF(H300="","",G300-H300)</f>
        <v>84</v>
      </c>
      <c r="J300" s="40" t="n">
        <f aca="false">IF(OR(D300="",D300+G300=0),"",D300/(D300+G300))</f>
        <v>0.348353552859619</v>
      </c>
      <c r="K300" s="40" t="n">
        <f aca="false">IF(E300="","",E300/(E300+H300))</f>
        <v>0.362595419847328</v>
      </c>
      <c r="L300" s="69" t="n">
        <f aca="false">IF(OR(K300="",J300=""),"",(J300-K300)*100)</f>
        <v>-1.42418669877095</v>
      </c>
      <c r="M300" s="36" t="n">
        <v>2.25387356149359</v>
      </c>
      <c r="N300" s="36" t="n">
        <v>1.05386651785182</v>
      </c>
      <c r="O300" s="36" t="n">
        <f aca="false">SQRT(M300^2+N300^2)</f>
        <v>2.488087753406</v>
      </c>
      <c r="P300" s="40" t="n">
        <f aca="false">IF(J300="","",MAX(0,J300-1.96*O300/100))</f>
        <v>0.299587032892861</v>
      </c>
      <c r="Q300" s="40" t="n">
        <f aca="false">IF(J300="","",MIN(1,J300+1.96*O300/100))</f>
        <v>0.397120072826376</v>
      </c>
      <c r="R300" s="32" t="str">
        <f aca="false">IF(L300="","",IF(ABS(L300)&lt;=O300,"Yes","No"))</f>
        <v>Yes</v>
      </c>
      <c r="S300" s="32" t="str">
        <f aca="false">IF(L300="","",IF(ABS(L300)&lt;=1.96*O300,"Yes","No"))</f>
        <v>Yes</v>
      </c>
      <c r="T300" s="59" t="n">
        <f aca="false">IF(D300="","",ROUND(SQRT(((D300+G300)*O300/100)^2+(J300*(D300+G300)*0.07132)^2),0))</f>
        <v>41</v>
      </c>
      <c r="U300" s="32"/>
    </row>
    <row r="301" customFormat="false" ht="15" hidden="false" customHeight="false" outlineLevel="0" collapsed="false">
      <c r="A301" s="32" t="s">
        <v>418</v>
      </c>
      <c r="B301" s="32" t="s">
        <v>511</v>
      </c>
      <c r="C301" s="32" t="s">
        <v>513</v>
      </c>
      <c r="D301" s="59" t="n">
        <v>661</v>
      </c>
      <c r="E301" s="59" t="n">
        <v>444</v>
      </c>
      <c r="F301" s="68" t="n">
        <f aca="false">IF(E301="","",D301-E301)</f>
        <v>217</v>
      </c>
      <c r="G301" s="59" t="n">
        <v>687</v>
      </c>
      <c r="H301" s="59" t="n">
        <v>728</v>
      </c>
      <c r="I301" s="68" t="n">
        <f aca="false">IF(H301="","",G301-H301)</f>
        <v>-41</v>
      </c>
      <c r="J301" s="40" t="n">
        <f aca="false">IF(OR(D301="",D301+G301=0),"",D301/(D301+G301))</f>
        <v>0.490356083086053</v>
      </c>
      <c r="K301" s="40" t="n">
        <f aca="false">IF(E301="","",E301/(E301+H301))</f>
        <v>0.378839590443686</v>
      </c>
      <c r="L301" s="69" t="n">
        <f aca="false">IF(OR(K301="",J301=""),"",(J301-K301)*100)</f>
        <v>11.1516492642367</v>
      </c>
      <c r="M301" s="36" t="n">
        <v>2.25387356149359</v>
      </c>
      <c r="N301" s="36" t="n">
        <v>1.05386651785182</v>
      </c>
      <c r="O301" s="36" t="n">
        <f aca="false">SQRT(M301^2+N301^2)</f>
        <v>2.488087753406</v>
      </c>
      <c r="P301" s="40" t="n">
        <f aca="false">IF(J301="","",MAX(0,J301-1.96*O301/100))</f>
        <v>0.441589563119296</v>
      </c>
      <c r="Q301" s="40" t="n">
        <f aca="false">IF(J301="","",MIN(1,J301+1.96*O301/100))</f>
        <v>0.539122603052811</v>
      </c>
      <c r="R301" s="32" t="str">
        <f aca="false">IF(L301="","",IF(ABS(L301)&lt;=O301,"Yes","No"))</f>
        <v>No</v>
      </c>
      <c r="S301" s="32" t="str">
        <f aca="false">IF(L301="","",IF(ABS(L301)&lt;=1.96*O301,"Yes","No"))</f>
        <v>No</v>
      </c>
      <c r="T301" s="59" t="n">
        <f aca="false">IF(D301="","",ROUND(SQRT(((D301+G301)*O301/100)^2+(J301*(D301+G301)*0.07132)^2),0))</f>
        <v>58</v>
      </c>
      <c r="U301" s="32"/>
    </row>
    <row r="302" customFormat="false" ht="15" hidden="false" customHeight="false" outlineLevel="0" collapsed="false">
      <c r="A302" s="32" t="s">
        <v>418</v>
      </c>
      <c r="B302" s="32" t="s">
        <v>511</v>
      </c>
      <c r="C302" s="32" t="s">
        <v>514</v>
      </c>
      <c r="D302" s="59" t="n">
        <v>193</v>
      </c>
      <c r="E302" s="59" t="n">
        <v>146</v>
      </c>
      <c r="F302" s="68" t="n">
        <f aca="false">IF(E302="","",D302-E302)</f>
        <v>47</v>
      </c>
      <c r="G302" s="59" t="n">
        <v>255</v>
      </c>
      <c r="H302" s="59" t="n">
        <v>290</v>
      </c>
      <c r="I302" s="68" t="n">
        <f aca="false">IF(H302="","",G302-H302)</f>
        <v>-35</v>
      </c>
      <c r="J302" s="40" t="n">
        <f aca="false">IF(OR(D302="",D302+G302=0),"",D302/(D302+G302))</f>
        <v>0.430803571428571</v>
      </c>
      <c r="K302" s="40" t="n">
        <f aca="false">IF(E302="","",E302/(E302+H302))</f>
        <v>0.334862385321101</v>
      </c>
      <c r="L302" s="69" t="n">
        <f aca="false">IF(OR(K302="",J302=""),"",(J302-K302)*100)</f>
        <v>9.59411861074706</v>
      </c>
      <c r="M302" s="36" t="n">
        <v>3.48156414853613</v>
      </c>
      <c r="N302" s="36" t="n">
        <v>1.05386651785182</v>
      </c>
      <c r="O302" s="36" t="n">
        <f aca="false">SQRT(M302^2+N302^2)</f>
        <v>3.63757110690929</v>
      </c>
      <c r="P302" s="40" t="n">
        <f aca="false">IF(J302="","",MAX(0,J302-1.96*O302/100))</f>
        <v>0.359507177733149</v>
      </c>
      <c r="Q302" s="40" t="n">
        <f aca="false">IF(J302="","",MIN(1,J302+1.96*O302/100))</f>
        <v>0.502099965123994</v>
      </c>
      <c r="R302" s="32" t="str">
        <f aca="false">IF(L302="","",IF(ABS(L302)&lt;=O302,"Yes","No"))</f>
        <v>No</v>
      </c>
      <c r="S302" s="32" t="str">
        <f aca="false">IF(L302="","",IF(ABS(L302)&lt;=1.96*O302,"Yes","No"))</f>
        <v>No</v>
      </c>
      <c r="T302" s="59" t="n">
        <f aca="false">IF(D302="","",ROUND(SQRT(((D302+G302)*O302/100)^2+(J302*(D302+G302)*0.13015)^2),0))</f>
        <v>30</v>
      </c>
      <c r="U302" s="32"/>
    </row>
    <row r="303" customFormat="false" ht="15" hidden="false" customHeight="false" outlineLevel="0" collapsed="false">
      <c r="A303" s="32" t="s">
        <v>418</v>
      </c>
      <c r="B303" s="32" t="s">
        <v>511</v>
      </c>
      <c r="C303" s="32" t="s">
        <v>515</v>
      </c>
      <c r="D303" s="59" t="n">
        <v>518</v>
      </c>
      <c r="E303" s="59" t="n">
        <v>340</v>
      </c>
      <c r="F303" s="68" t="n">
        <f aca="false">IF(E303="","",D303-E303)</f>
        <v>178</v>
      </c>
      <c r="G303" s="59" t="n">
        <v>525</v>
      </c>
      <c r="H303" s="59" t="n">
        <v>571</v>
      </c>
      <c r="I303" s="68" t="n">
        <f aca="false">IF(H303="","",G303-H303)</f>
        <v>-46</v>
      </c>
      <c r="J303" s="40" t="n">
        <f aca="false">IF(OR(D303="",D303+G303=0),"",D303/(D303+G303))</f>
        <v>0.496644295302013</v>
      </c>
      <c r="K303" s="40" t="n">
        <f aca="false">IF(E303="","",E303/(E303+H303))</f>
        <v>0.373216245883644</v>
      </c>
      <c r="L303" s="69" t="n">
        <f aca="false">IF(OR(K303="",J303=""),"",(J303-K303)*100)</f>
        <v>12.3428049418369</v>
      </c>
      <c r="M303" s="36" t="n">
        <v>2.25387356149359</v>
      </c>
      <c r="N303" s="36" t="n">
        <v>1.05386651785182</v>
      </c>
      <c r="O303" s="36" t="n">
        <f aca="false">SQRT(M303^2+N303^2)</f>
        <v>2.488087753406</v>
      </c>
      <c r="P303" s="40" t="n">
        <f aca="false">IF(J303="","",MAX(0,J303-1.96*O303/100))</f>
        <v>0.447877775335256</v>
      </c>
      <c r="Q303" s="40" t="n">
        <f aca="false">IF(J303="","",MIN(1,J303+1.96*O303/100))</f>
        <v>0.545410815268771</v>
      </c>
      <c r="R303" s="32" t="str">
        <f aca="false">IF(L303="","",IF(ABS(L303)&lt;=O303,"Yes","No"))</f>
        <v>No</v>
      </c>
      <c r="S303" s="32" t="str">
        <f aca="false">IF(L303="","",IF(ABS(L303)&lt;=1.96*O303,"Yes","No"))</f>
        <v>No</v>
      </c>
      <c r="T303" s="59" t="n">
        <f aca="false">IF(D303="","",ROUND(SQRT(((D303+G303)*O303/100)^2+(J303*(D303+G303)*0.07132)^2),0))</f>
        <v>45</v>
      </c>
      <c r="U303" s="32"/>
    </row>
    <row r="304" customFormat="false" ht="15" hidden="false" customHeight="false" outlineLevel="0" collapsed="false">
      <c r="A304" s="32" t="s">
        <v>418</v>
      </c>
      <c r="B304" s="32" t="s">
        <v>511</v>
      </c>
      <c r="C304" s="32" t="s">
        <v>516</v>
      </c>
      <c r="D304" s="59" t="n">
        <v>285</v>
      </c>
      <c r="E304" s="59" t="n">
        <v>233</v>
      </c>
      <c r="F304" s="68" t="n">
        <f aca="false">IF(E304="","",D304-E304)</f>
        <v>52</v>
      </c>
      <c r="G304" s="59" t="n">
        <v>454</v>
      </c>
      <c r="H304" s="59" t="n">
        <v>451</v>
      </c>
      <c r="I304" s="68" t="n">
        <f aca="false">IF(H304="","",G304-H304)</f>
        <v>3</v>
      </c>
      <c r="J304" s="40" t="n">
        <f aca="false">IF(OR(D304="",D304+G304=0),"",D304/(D304+G304))</f>
        <v>0.385656292286874</v>
      </c>
      <c r="K304" s="40" t="n">
        <f aca="false">IF(E304="","",E304/(E304+H304))</f>
        <v>0.340643274853801</v>
      </c>
      <c r="L304" s="69" t="n">
        <f aca="false">IF(OR(K304="",J304=""),"",(J304-K304)*100)</f>
        <v>4.5013017433073</v>
      </c>
      <c r="M304" s="36" t="n">
        <v>2.45683467956046</v>
      </c>
      <c r="N304" s="36" t="n">
        <v>1.05386651785182</v>
      </c>
      <c r="O304" s="36" t="n">
        <f aca="false">SQRT(M304^2+N304^2)</f>
        <v>2.67332588364009</v>
      </c>
      <c r="P304" s="40" t="n">
        <f aca="false">IF(J304="","",MAX(0,J304-1.96*O304/100))</f>
        <v>0.333259104967528</v>
      </c>
      <c r="Q304" s="40" t="n">
        <f aca="false">IF(J304="","",MIN(1,J304+1.96*O304/100))</f>
        <v>0.43805347960622</v>
      </c>
      <c r="R304" s="32" t="str">
        <f aca="false">IF(L304="","",IF(ABS(L304)&lt;=O304,"Yes","No"))</f>
        <v>No</v>
      </c>
      <c r="S304" s="32" t="str">
        <f aca="false">IF(L304="","",IF(ABS(L304)&lt;=1.96*O304,"Yes","No"))</f>
        <v>Yes</v>
      </c>
      <c r="T304" s="59" t="n">
        <f aca="false">IF(D304="","",ROUND(SQRT(((D304+G304)*O304/100)^2+(J304*(D304+G304)*0.08382)^2),0))</f>
        <v>31</v>
      </c>
      <c r="U304" s="32"/>
    </row>
    <row r="305" customFormat="false" ht="15" hidden="false" customHeight="false" outlineLevel="0" collapsed="false">
      <c r="A305" s="32" t="s">
        <v>418</v>
      </c>
      <c r="B305" s="32" t="s">
        <v>517</v>
      </c>
      <c r="C305" s="32" t="s">
        <v>518</v>
      </c>
      <c r="D305" s="59" t="n">
        <v>75</v>
      </c>
      <c r="E305" s="59" t="n">
        <v>194</v>
      </c>
      <c r="F305" s="68" t="n">
        <f aca="false">IF(E305="","",D305-E305)</f>
        <v>-119</v>
      </c>
      <c r="G305" s="59" t="n">
        <v>78</v>
      </c>
      <c r="H305" s="59" t="n">
        <v>248</v>
      </c>
      <c r="I305" s="68" t="n">
        <f aca="false">IF(H305="","",G305-H305)</f>
        <v>-170</v>
      </c>
      <c r="J305" s="40" t="n">
        <f aca="false">IF(OR(D305="",D305+G305=0),"",D305/(D305+G305))</f>
        <v>0.490196078431373</v>
      </c>
      <c r="K305" s="40" t="n">
        <f aca="false">IF(E305="","",E305/(E305+H305))</f>
        <v>0.438914027149321</v>
      </c>
      <c r="L305" s="69" t="n">
        <f aca="false">IF(OR(K305="",J305=""),"",(J305-K305)*100)</f>
        <v>5.12820512820513</v>
      </c>
      <c r="M305" s="36" t="n">
        <v>3.48156414853613</v>
      </c>
      <c r="N305" s="36" t="n">
        <v>1.05386651785182</v>
      </c>
      <c r="O305" s="36" t="n">
        <f aca="false">SQRT(M305^2+N305^2)</f>
        <v>3.63757110690929</v>
      </c>
      <c r="P305" s="40" t="n">
        <f aca="false">IF(J305="","",MAX(0,J305-1.96*O305/100))</f>
        <v>0.418899684735951</v>
      </c>
      <c r="Q305" s="40" t="n">
        <f aca="false">IF(J305="","",MIN(1,J305+1.96*O305/100))</f>
        <v>0.561492472126795</v>
      </c>
      <c r="R305" s="32" t="str">
        <f aca="false">IF(L305="","",IF(ABS(L305)&lt;=O305,"Yes","No"))</f>
        <v>No</v>
      </c>
      <c r="S305" s="32" t="str">
        <f aca="false">IF(L305="","",IF(ABS(L305)&lt;=1.96*O305,"Yes","No"))</f>
        <v>Yes</v>
      </c>
      <c r="T305" s="59" t="n">
        <f aca="false">IF(D305="","",ROUND(SQRT(((D305+G305)*O305/100)^2+(J305*(D305+G305)*0.13015)^2),0))</f>
        <v>11</v>
      </c>
      <c r="U305" s="32"/>
    </row>
    <row r="306" customFormat="false" ht="15" hidden="false" customHeight="false" outlineLevel="0" collapsed="false">
      <c r="A306" s="32" t="s">
        <v>418</v>
      </c>
      <c r="B306" s="32" t="s">
        <v>517</v>
      </c>
      <c r="C306" s="32" t="s">
        <v>519</v>
      </c>
      <c r="D306" s="59" t="n">
        <v>336</v>
      </c>
      <c r="E306" s="59" t="n">
        <v>280</v>
      </c>
      <c r="F306" s="68" t="n">
        <f aca="false">IF(E306="","",D306-E306)</f>
        <v>56</v>
      </c>
      <c r="G306" s="59" t="n">
        <v>501</v>
      </c>
      <c r="H306" s="59" t="n">
        <v>430</v>
      </c>
      <c r="I306" s="68" t="n">
        <f aca="false">IF(H306="","",G306-H306)</f>
        <v>71</v>
      </c>
      <c r="J306" s="40" t="n">
        <f aca="false">IF(OR(D306="",D306+G306=0),"",D306/(D306+G306))</f>
        <v>0.401433691756272</v>
      </c>
      <c r="K306" s="40" t="n">
        <f aca="false">IF(E306="","",E306/(E306+H306))</f>
        <v>0.394366197183099</v>
      </c>
      <c r="L306" s="69" t="n">
        <f aca="false">IF(OR(K306="",J306=""),"",(J306-K306)*100)</f>
        <v>0.706749457317385</v>
      </c>
      <c r="M306" s="36" t="n">
        <v>2.45683467956046</v>
      </c>
      <c r="N306" s="36" t="n">
        <v>1.05386651785182</v>
      </c>
      <c r="O306" s="36" t="n">
        <f aca="false">SQRT(M306^2+N306^2)</f>
        <v>2.67332588364009</v>
      </c>
      <c r="P306" s="40" t="n">
        <f aca="false">IF(J306="","",MAX(0,J306-1.96*O306/100))</f>
        <v>0.349036504436927</v>
      </c>
      <c r="Q306" s="40" t="n">
        <f aca="false">IF(J306="","",MIN(1,J306+1.96*O306/100))</f>
        <v>0.453830879075618</v>
      </c>
      <c r="R306" s="32" t="str">
        <f aca="false">IF(L306="","",IF(ABS(L306)&lt;=O306,"Yes","No"))</f>
        <v>Yes</v>
      </c>
      <c r="S306" s="32" t="str">
        <f aca="false">IF(L306="","",IF(ABS(L306)&lt;=1.96*O306,"Yes","No"))</f>
        <v>Yes</v>
      </c>
      <c r="T306" s="59" t="n">
        <f aca="false">IF(D306="","",ROUND(SQRT(((D306+G306)*O306/100)^2+(J306*(D306+G306)*0.08382)^2),0))</f>
        <v>36</v>
      </c>
      <c r="U306" s="32"/>
    </row>
    <row r="307" customFormat="false" ht="15" hidden="false" customHeight="false" outlineLevel="0" collapsed="false">
      <c r="A307" s="32" t="s">
        <v>418</v>
      </c>
      <c r="B307" s="32" t="s">
        <v>520</v>
      </c>
      <c r="C307" s="32" t="s">
        <v>521</v>
      </c>
      <c r="D307" s="59" t="n">
        <v>189</v>
      </c>
      <c r="E307" s="59"/>
      <c r="F307" s="68" t="str">
        <f aca="false">IF(E307="","",D307-E307)</f>
        <v/>
      </c>
      <c r="G307" s="59" t="n">
        <v>202</v>
      </c>
      <c r="H307" s="59"/>
      <c r="I307" s="68" t="str">
        <f aca="false">IF(H307="","",G307-H307)</f>
        <v/>
      </c>
      <c r="J307" s="40" t="n">
        <f aca="false">IF(OR(D307="",D307+G307=0),"",D307/(D307+G307))</f>
        <v>0.483375959079284</v>
      </c>
      <c r="K307" s="40" t="str">
        <f aca="false">IF(E307="","",E307/(E307+H307))</f>
        <v/>
      </c>
      <c r="L307" s="69" t="str">
        <f aca="false">IF(OR(K307="",J307=""),"",(J307-K307)*100)</f>
        <v/>
      </c>
      <c r="M307" s="36" t="n">
        <v>3.48156414853613</v>
      </c>
      <c r="N307" s="36" t="n">
        <v>1.05386651785182</v>
      </c>
      <c r="O307" s="36" t="n">
        <f aca="false">SQRT(M307^2+N307^2)</f>
        <v>3.63757110690929</v>
      </c>
      <c r="P307" s="40" t="n">
        <f aca="false">IF(J307="","",MAX(0,J307-1.96*O307/100))</f>
        <v>0.412079565383862</v>
      </c>
      <c r="Q307" s="40" t="n">
        <f aca="false">IF(J307="","",MIN(1,J307+1.96*O307/100))</f>
        <v>0.554672352774706</v>
      </c>
      <c r="R307" s="32" t="str">
        <f aca="false">IF(L307="","",IF(ABS(L307)&lt;=O307,"Yes","No"))</f>
        <v/>
      </c>
      <c r="S307" s="32" t="str">
        <f aca="false">IF(L307="","",IF(ABS(L307)&lt;=1.96*O307,"Yes","No"))</f>
        <v/>
      </c>
      <c r="T307" s="59" t="n">
        <f aca="false">IF(D307="","",ROUND(SQRT(((D307+G307)*O307/100)^2+(J307*(D307+G307)*0.13015)^2),0))</f>
        <v>28</v>
      </c>
      <c r="U307" s="32" t="s">
        <v>803</v>
      </c>
    </row>
    <row r="308" customFormat="false" ht="15" hidden="false" customHeight="false" outlineLevel="0" collapsed="false">
      <c r="A308" s="32" t="s">
        <v>418</v>
      </c>
      <c r="B308" s="32" t="s">
        <v>520</v>
      </c>
      <c r="C308" s="32" t="s">
        <v>522</v>
      </c>
      <c r="D308" s="59" t="n">
        <v>476</v>
      </c>
      <c r="E308" s="59"/>
      <c r="F308" s="68" t="str">
        <f aca="false">IF(E308="","",D308-E308)</f>
        <v/>
      </c>
      <c r="G308" s="59" t="n">
        <v>470</v>
      </c>
      <c r="H308" s="59"/>
      <c r="I308" s="68" t="str">
        <f aca="false">IF(H308="","",G308-H308)</f>
        <v/>
      </c>
      <c r="J308" s="40" t="n">
        <f aca="false">IF(OR(D308="",D308+G308=0),"",D308/(D308+G308))</f>
        <v>0.503171247357294</v>
      </c>
      <c r="K308" s="40" t="str">
        <f aca="false">IF(E308="","",E308/(E308+H308))</f>
        <v/>
      </c>
      <c r="L308" s="69" t="str">
        <f aca="false">IF(OR(K308="",J308=""),"",(J308-K308)*100)</f>
        <v/>
      </c>
      <c r="M308" s="36" t="n">
        <v>2.25387356149359</v>
      </c>
      <c r="N308" s="36" t="n">
        <v>1.05386651785182</v>
      </c>
      <c r="O308" s="36" t="n">
        <f aca="false">SQRT(M308^2+N308^2)</f>
        <v>2.488087753406</v>
      </c>
      <c r="P308" s="40" t="n">
        <f aca="false">IF(J308="","",MAX(0,J308-1.96*O308/100))</f>
        <v>0.454404727390536</v>
      </c>
      <c r="Q308" s="40" t="n">
        <f aca="false">IF(J308="","",MIN(1,J308+1.96*O308/100))</f>
        <v>0.551937767324052</v>
      </c>
      <c r="R308" s="32" t="str">
        <f aca="false">IF(L308="","",IF(ABS(L308)&lt;=O308,"Yes","No"))</f>
        <v/>
      </c>
      <c r="S308" s="32" t="str">
        <f aca="false">IF(L308="","",IF(ABS(L308)&lt;=1.96*O308,"Yes","No"))</f>
        <v/>
      </c>
      <c r="T308" s="59" t="n">
        <f aca="false">IF(D308="","",ROUND(SQRT(((D308+G308)*O308/100)^2+(J308*(D308+G308)*0.07132)^2),0))</f>
        <v>41</v>
      </c>
      <c r="U308" s="32" t="s">
        <v>803</v>
      </c>
    </row>
    <row r="309" customFormat="false" ht="15" hidden="false" customHeight="false" outlineLevel="0" collapsed="false">
      <c r="A309" s="32" t="s">
        <v>418</v>
      </c>
      <c r="B309" s="32" t="s">
        <v>520</v>
      </c>
      <c r="C309" s="32" t="s">
        <v>523</v>
      </c>
      <c r="D309" s="59" t="n">
        <v>489</v>
      </c>
      <c r="E309" s="59" t="n">
        <v>419</v>
      </c>
      <c r="F309" s="68" t="n">
        <f aca="false">IF(E309="","",D309-E309)</f>
        <v>70</v>
      </c>
      <c r="G309" s="59" t="n">
        <v>563</v>
      </c>
      <c r="H309" s="59" t="n">
        <v>543</v>
      </c>
      <c r="I309" s="68" t="n">
        <f aca="false">IF(H309="","",G309-H309)</f>
        <v>20</v>
      </c>
      <c r="J309" s="40" t="n">
        <f aca="false">IF(OR(D309="",D309+G309=0),"",D309/(D309+G309))</f>
        <v>0.464828897338403</v>
      </c>
      <c r="K309" s="40" t="n">
        <f aca="false">IF(E309="","",E309/(E309+H309))</f>
        <v>0.435550935550936</v>
      </c>
      <c r="L309" s="69" t="n">
        <f aca="false">IF(OR(K309="",J309=""),"",(J309-K309)*100)</f>
        <v>2.92779617874675</v>
      </c>
      <c r="M309" s="36" t="n">
        <v>2.25387356149359</v>
      </c>
      <c r="N309" s="36" t="n">
        <v>1.05386651785182</v>
      </c>
      <c r="O309" s="36" t="n">
        <f aca="false">SQRT(M309^2+N309^2)</f>
        <v>2.488087753406</v>
      </c>
      <c r="P309" s="40" t="n">
        <f aca="false">IF(J309="","",MAX(0,J309-1.96*O309/100))</f>
        <v>0.416062377371646</v>
      </c>
      <c r="Q309" s="40" t="n">
        <f aca="false">IF(J309="","",MIN(1,J309+1.96*O309/100))</f>
        <v>0.513595417305161</v>
      </c>
      <c r="R309" s="32" t="str">
        <f aca="false">IF(L309="","",IF(ABS(L309)&lt;=O309,"Yes","No"))</f>
        <v>No</v>
      </c>
      <c r="S309" s="32" t="str">
        <f aca="false">IF(L309="","",IF(ABS(L309)&lt;=1.96*O309,"Yes","No"))</f>
        <v>Yes</v>
      </c>
      <c r="T309" s="59" t="n">
        <f aca="false">IF(D309="","",ROUND(SQRT(((D309+G309)*O309/100)^2+(J309*(D309+G309)*0.07132)^2),0))</f>
        <v>44</v>
      </c>
      <c r="U309" s="32"/>
    </row>
    <row r="310" customFormat="false" ht="15" hidden="false" customHeight="false" outlineLevel="0" collapsed="false">
      <c r="A310" s="32" t="s">
        <v>418</v>
      </c>
      <c r="B310" s="32" t="s">
        <v>520</v>
      </c>
      <c r="C310" s="32" t="s">
        <v>524</v>
      </c>
      <c r="D310" s="59" t="n">
        <v>511</v>
      </c>
      <c r="E310" s="59"/>
      <c r="F310" s="68" t="str">
        <f aca="false">IF(E310="","",D310-E310)</f>
        <v/>
      </c>
      <c r="G310" s="59" t="n">
        <v>503</v>
      </c>
      <c r="H310" s="59"/>
      <c r="I310" s="68" t="str">
        <f aca="false">IF(H310="","",G310-H310)</f>
        <v/>
      </c>
      <c r="J310" s="40" t="n">
        <f aca="false">IF(OR(D310="",D310+G310=0),"",D310/(D310+G310))</f>
        <v>0.503944773175542</v>
      </c>
      <c r="K310" s="40" t="str">
        <f aca="false">IF(E310="","",E310/(E310+H310))</f>
        <v/>
      </c>
      <c r="L310" s="69" t="str">
        <f aca="false">IF(OR(K310="",J310=""),"",(J310-K310)*100)</f>
        <v/>
      </c>
      <c r="M310" s="36" t="n">
        <v>2.25387356149359</v>
      </c>
      <c r="N310" s="36" t="n">
        <v>1.05386651785182</v>
      </c>
      <c r="O310" s="36" t="n">
        <f aca="false">SQRT(M310^2+N310^2)</f>
        <v>2.488087753406</v>
      </c>
      <c r="P310" s="40" t="n">
        <f aca="false">IF(J310="","",MAX(0,J310-1.96*O310/100))</f>
        <v>0.455178253208785</v>
      </c>
      <c r="Q310" s="40" t="n">
        <f aca="false">IF(J310="","",MIN(1,J310+1.96*O310/100))</f>
        <v>0.5527112931423</v>
      </c>
      <c r="R310" s="32" t="str">
        <f aca="false">IF(L310="","",IF(ABS(L310)&lt;=O310,"Yes","No"))</f>
        <v/>
      </c>
      <c r="S310" s="32" t="str">
        <f aca="false">IF(L310="","",IF(ABS(L310)&lt;=1.96*O310,"Yes","No"))</f>
        <v/>
      </c>
      <c r="T310" s="59" t="n">
        <f aca="false">IF(D310="","",ROUND(SQRT(((D310+G310)*O310/100)^2+(J310*(D310+G310)*0.07132)^2),0))</f>
        <v>44</v>
      </c>
      <c r="U310" s="32" t="s">
        <v>803</v>
      </c>
    </row>
    <row r="311" customFormat="false" ht="15" hidden="false" customHeight="false" outlineLevel="0" collapsed="false">
      <c r="A311" s="32" t="s">
        <v>418</v>
      </c>
      <c r="B311" s="32" t="s">
        <v>525</v>
      </c>
      <c r="C311" s="32" t="s">
        <v>526</v>
      </c>
      <c r="D311" s="59" t="n">
        <v>413</v>
      </c>
      <c r="E311" s="59" t="n">
        <v>436</v>
      </c>
      <c r="F311" s="68" t="n">
        <f aca="false">IF(E311="","",D311-E311)</f>
        <v>-23</v>
      </c>
      <c r="G311" s="59" t="n">
        <v>493</v>
      </c>
      <c r="H311" s="59" t="n">
        <v>430</v>
      </c>
      <c r="I311" s="68" t="n">
        <f aca="false">IF(H311="","",G311-H311)</f>
        <v>63</v>
      </c>
      <c r="J311" s="40" t="n">
        <f aca="false">IF(OR(D311="",D311+G311=0),"",D311/(D311+G311))</f>
        <v>0.455849889624724</v>
      </c>
      <c r="K311" s="40" t="n">
        <f aca="false">IF(E311="","",E311/(E311+H311))</f>
        <v>0.503464203233256</v>
      </c>
      <c r="L311" s="69" t="n">
        <f aca="false">IF(OR(K311="",J311=""),"",(J311-K311)*100)</f>
        <v>-4.76143136085323</v>
      </c>
      <c r="M311" s="36" t="n">
        <v>2.25387356149359</v>
      </c>
      <c r="N311" s="36" t="n">
        <v>1.05386651785182</v>
      </c>
      <c r="O311" s="36" t="n">
        <f aca="false">SQRT(M311^2+N311^2)</f>
        <v>2.488087753406</v>
      </c>
      <c r="P311" s="40" t="n">
        <f aca="false">IF(J311="","",MAX(0,J311-1.96*O311/100))</f>
        <v>0.407083369657967</v>
      </c>
      <c r="Q311" s="40" t="n">
        <f aca="false">IF(J311="","",MIN(1,J311+1.96*O311/100))</f>
        <v>0.504616409591482</v>
      </c>
      <c r="R311" s="32" t="str">
        <f aca="false">IF(L311="","",IF(ABS(L311)&lt;=O311,"Yes","No"))</f>
        <v>No</v>
      </c>
      <c r="S311" s="32" t="str">
        <f aca="false">IF(L311="","",IF(ABS(L311)&lt;=1.96*O311,"Yes","No"))</f>
        <v>Yes</v>
      </c>
      <c r="T311" s="59" t="n">
        <f aca="false">IF(D311="","",ROUND(SQRT(((D311+G311)*O311/100)^2+(J311*(D311+G311)*0.07132)^2),0))</f>
        <v>37</v>
      </c>
      <c r="U311" s="32"/>
    </row>
    <row r="312" customFormat="false" ht="15" hidden="false" customHeight="false" outlineLevel="0" collapsed="false">
      <c r="A312" s="32" t="s">
        <v>418</v>
      </c>
      <c r="B312" s="32" t="s">
        <v>525</v>
      </c>
      <c r="C312" s="32" t="s">
        <v>527</v>
      </c>
      <c r="D312" s="59" t="n">
        <v>528</v>
      </c>
      <c r="E312" s="59" t="n">
        <v>451</v>
      </c>
      <c r="F312" s="68" t="n">
        <f aca="false">IF(E312="","",D312-E312)</f>
        <v>77</v>
      </c>
      <c r="G312" s="59" t="n">
        <v>575</v>
      </c>
      <c r="H312" s="59" t="n">
        <v>565</v>
      </c>
      <c r="I312" s="68" t="n">
        <f aca="false">IF(H312="","",G312-H312)</f>
        <v>10</v>
      </c>
      <c r="J312" s="40" t="n">
        <f aca="false">IF(OR(D312="",D312+G312=0),"",D312/(D312+G312))</f>
        <v>0.478694469628287</v>
      </c>
      <c r="K312" s="40" t="n">
        <f aca="false">IF(E312="","",E312/(E312+H312))</f>
        <v>0.443897637795276</v>
      </c>
      <c r="L312" s="69" t="n">
        <f aca="false">IF(OR(K312="",J312=""),"",(J312-K312)*100)</f>
        <v>3.47968318330109</v>
      </c>
      <c r="M312" s="36" t="n">
        <v>2.25387356149359</v>
      </c>
      <c r="N312" s="36" t="n">
        <v>1.05386651785182</v>
      </c>
      <c r="O312" s="36" t="n">
        <f aca="false">SQRT(M312^2+N312^2)</f>
        <v>2.488087753406</v>
      </c>
      <c r="P312" s="40" t="n">
        <f aca="false">IF(J312="","",MAX(0,J312-1.96*O312/100))</f>
        <v>0.429927949661529</v>
      </c>
      <c r="Q312" s="40" t="n">
        <f aca="false">IF(J312="","",MIN(1,J312+1.96*O312/100))</f>
        <v>0.527460989595044</v>
      </c>
      <c r="R312" s="32" t="str">
        <f aca="false">IF(L312="","",IF(ABS(L312)&lt;=O312,"Yes","No"))</f>
        <v>No</v>
      </c>
      <c r="S312" s="32" t="str">
        <f aca="false">IF(L312="","",IF(ABS(L312)&lt;=1.96*O312,"Yes","No"))</f>
        <v>Yes</v>
      </c>
      <c r="T312" s="59" t="n">
        <f aca="false">IF(D312="","",ROUND(SQRT(((D312+G312)*O312/100)^2+(J312*(D312+G312)*0.07132)^2),0))</f>
        <v>47</v>
      </c>
      <c r="U312" s="32"/>
    </row>
    <row r="313" customFormat="false" ht="15" hidden="false" customHeight="false" outlineLevel="0" collapsed="false">
      <c r="A313" s="32" t="s">
        <v>418</v>
      </c>
      <c r="B313" s="32" t="s">
        <v>525</v>
      </c>
      <c r="C313" s="32" t="s">
        <v>528</v>
      </c>
      <c r="D313" s="59" t="n">
        <v>229</v>
      </c>
      <c r="E313" s="59"/>
      <c r="F313" s="68" t="str">
        <f aca="false">IF(E313="","",D313-E313)</f>
        <v/>
      </c>
      <c r="G313" s="59" t="n">
        <v>267</v>
      </c>
      <c r="H313" s="59"/>
      <c r="I313" s="68" t="str">
        <f aca="false">IF(H313="","",G313-H313)</f>
        <v/>
      </c>
      <c r="J313" s="40" t="n">
        <f aca="false">IF(OR(D313="",D313+G313=0),"",D313/(D313+G313))</f>
        <v>0.461693548387097</v>
      </c>
      <c r="K313" s="40" t="str">
        <f aca="false">IF(E313="","",E313/(E313+H313))</f>
        <v/>
      </c>
      <c r="L313" s="69" t="str">
        <f aca="false">IF(OR(K313="",J313=""),"",(J313-K313)*100)</f>
        <v/>
      </c>
      <c r="M313" s="36" t="n">
        <v>3.48156414853613</v>
      </c>
      <c r="N313" s="36" t="n">
        <v>1.05386651785182</v>
      </c>
      <c r="O313" s="36" t="n">
        <f aca="false">SQRT(M313^2+N313^2)</f>
        <v>3.63757110690929</v>
      </c>
      <c r="P313" s="40" t="n">
        <f aca="false">IF(J313="","",MAX(0,J313-1.96*O313/100))</f>
        <v>0.390397154691675</v>
      </c>
      <c r="Q313" s="40" t="n">
        <f aca="false">IF(J313="","",MIN(1,J313+1.96*O313/100))</f>
        <v>0.532989942082519</v>
      </c>
      <c r="R313" s="32" t="str">
        <f aca="false">IF(L313="","",IF(ABS(L313)&lt;=O313,"Yes","No"))</f>
        <v/>
      </c>
      <c r="S313" s="32" t="str">
        <f aca="false">IF(L313="","",IF(ABS(L313)&lt;=1.96*O313,"Yes","No"))</f>
        <v/>
      </c>
      <c r="T313" s="59" t="n">
        <f aca="false">IF(D313="","",ROUND(SQRT(((D313+G313)*O313/100)^2+(J313*(D313+G313)*0.13015)^2),0))</f>
        <v>35</v>
      </c>
      <c r="U313" s="32" t="s">
        <v>803</v>
      </c>
    </row>
    <row r="314" customFormat="false" ht="15" hidden="false" customHeight="false" outlineLevel="0" collapsed="false">
      <c r="A314" s="32" t="s">
        <v>418</v>
      </c>
      <c r="B314" s="32" t="s">
        <v>525</v>
      </c>
      <c r="C314" s="32" t="s">
        <v>529</v>
      </c>
      <c r="D314" s="59" t="n">
        <v>365</v>
      </c>
      <c r="E314" s="59" t="n">
        <v>373</v>
      </c>
      <c r="F314" s="68" t="n">
        <f aca="false">IF(E314="","",D314-E314)</f>
        <v>-8</v>
      </c>
      <c r="G314" s="59" t="n">
        <v>370</v>
      </c>
      <c r="H314" s="59" t="n">
        <v>332</v>
      </c>
      <c r="I314" s="68" t="n">
        <f aca="false">IF(H314="","",G314-H314)</f>
        <v>38</v>
      </c>
      <c r="J314" s="40" t="n">
        <f aca="false">IF(OR(D314="",D314+G314=0),"",D314/(D314+G314))</f>
        <v>0.496598639455782</v>
      </c>
      <c r="K314" s="40" t="n">
        <f aca="false">IF(E314="","",E314/(E314+H314))</f>
        <v>0.529078014184397</v>
      </c>
      <c r="L314" s="69" t="n">
        <f aca="false">IF(OR(K314="",J314=""),"",(J314-K314)*100)</f>
        <v>-3.24793747286148</v>
      </c>
      <c r="M314" s="36" t="n">
        <v>2.45683467956046</v>
      </c>
      <c r="N314" s="36" t="n">
        <v>1.05386651785182</v>
      </c>
      <c r="O314" s="36" t="n">
        <f aca="false">SQRT(M314^2+N314^2)</f>
        <v>2.67332588364009</v>
      </c>
      <c r="P314" s="40" t="n">
        <f aca="false">IF(J314="","",MAX(0,J314-1.96*O314/100))</f>
        <v>0.444201452136437</v>
      </c>
      <c r="Q314" s="40" t="n">
        <f aca="false">IF(J314="","",MIN(1,J314+1.96*O314/100))</f>
        <v>0.548995826775128</v>
      </c>
      <c r="R314" s="32" t="str">
        <f aca="false">IF(L314="","",IF(ABS(L314)&lt;=O314,"Yes","No"))</f>
        <v>No</v>
      </c>
      <c r="S314" s="32" t="str">
        <f aca="false">IF(L314="","",IF(ABS(L314)&lt;=1.96*O314,"Yes","No"))</f>
        <v>Yes</v>
      </c>
      <c r="T314" s="59" t="n">
        <f aca="false">IF(D314="","",ROUND(SQRT(((D314+G314)*O314/100)^2+(J314*(D314+G314)*0.08382)^2),0))</f>
        <v>36</v>
      </c>
      <c r="U314" s="32"/>
    </row>
    <row r="315" customFormat="false" ht="15" hidden="false" customHeight="false" outlineLevel="0" collapsed="false">
      <c r="A315" s="32" t="s">
        <v>418</v>
      </c>
      <c r="B315" s="32" t="s">
        <v>525</v>
      </c>
      <c r="C315" s="32" t="s">
        <v>530</v>
      </c>
      <c r="D315" s="59" t="n">
        <v>388</v>
      </c>
      <c r="E315" s="59" t="n">
        <v>297</v>
      </c>
      <c r="F315" s="68" t="n">
        <f aca="false">IF(E315="","",D315-E315)</f>
        <v>91</v>
      </c>
      <c r="G315" s="59" t="n">
        <v>386</v>
      </c>
      <c r="H315" s="59" t="n">
        <v>386</v>
      </c>
      <c r="I315" s="68" t="n">
        <f aca="false">IF(H315="","",G315-H315)</f>
        <v>0</v>
      </c>
      <c r="J315" s="40" t="n">
        <f aca="false">IF(OR(D315="",D315+G315=0),"",D315/(D315+G315))</f>
        <v>0.501291989664083</v>
      </c>
      <c r="K315" s="40" t="n">
        <f aca="false">IF(E315="","",E315/(E315+H315))</f>
        <v>0.434846266471449</v>
      </c>
      <c r="L315" s="69" t="n">
        <f aca="false">IF(OR(K315="",J315=""),"",(J315-K315)*100)</f>
        <v>6.64457231926333</v>
      </c>
      <c r="M315" s="36" t="n">
        <v>2.45683467956046</v>
      </c>
      <c r="N315" s="36" t="n">
        <v>1.05386651785182</v>
      </c>
      <c r="O315" s="36" t="n">
        <f aca="false">SQRT(M315^2+N315^2)</f>
        <v>2.67332588364009</v>
      </c>
      <c r="P315" s="40" t="n">
        <f aca="false">IF(J315="","",MAX(0,J315-1.96*O315/100))</f>
        <v>0.448894802344737</v>
      </c>
      <c r="Q315" s="40" t="n">
        <f aca="false">IF(J315="","",MIN(1,J315+1.96*O315/100))</f>
        <v>0.553689176983429</v>
      </c>
      <c r="R315" s="32" t="str">
        <f aca="false">IF(L315="","",IF(ABS(L315)&lt;=O315,"Yes","No"))</f>
        <v>No</v>
      </c>
      <c r="S315" s="32" t="str">
        <f aca="false">IF(L315="","",IF(ABS(L315)&lt;=1.96*O315,"Yes","No"))</f>
        <v>No</v>
      </c>
      <c r="T315" s="59" t="n">
        <f aca="false">IF(D315="","",ROUND(SQRT(((D315+G315)*O315/100)^2+(J315*(D315+G315)*0.08382)^2),0))</f>
        <v>39</v>
      </c>
      <c r="U315" s="32"/>
    </row>
    <row r="316" customFormat="false" ht="15" hidden="false" customHeight="false" outlineLevel="0" collapsed="false">
      <c r="A316" s="32" t="s">
        <v>418</v>
      </c>
      <c r="B316" s="32" t="s">
        <v>525</v>
      </c>
      <c r="C316" s="32" t="s">
        <v>531</v>
      </c>
      <c r="D316" s="59" t="n">
        <v>304</v>
      </c>
      <c r="E316" s="59"/>
      <c r="F316" s="68" t="str">
        <f aca="false">IF(E316="","",D316-E316)</f>
        <v/>
      </c>
      <c r="G316" s="59" t="n">
        <v>361</v>
      </c>
      <c r="H316" s="59"/>
      <c r="I316" s="68" t="str">
        <f aca="false">IF(H316="","",G316-H316)</f>
        <v/>
      </c>
      <c r="J316" s="40" t="n">
        <f aca="false">IF(OR(D316="",D316+G316=0),"",D316/(D316+G316))</f>
        <v>0.457142857142857</v>
      </c>
      <c r="K316" s="40" t="str">
        <f aca="false">IF(E316="","",E316/(E316+H316))</f>
        <v/>
      </c>
      <c r="L316" s="69" t="str">
        <f aca="false">IF(OR(K316="",J316=""),"",(J316-K316)*100)</f>
        <v/>
      </c>
      <c r="M316" s="36" t="n">
        <v>2.45683467956046</v>
      </c>
      <c r="N316" s="36" t="n">
        <v>1.05386651785182</v>
      </c>
      <c r="O316" s="36" t="n">
        <f aca="false">SQRT(M316^2+N316^2)</f>
        <v>2.67332588364009</v>
      </c>
      <c r="P316" s="40" t="n">
        <f aca="false">IF(J316="","",MAX(0,J316-1.96*O316/100))</f>
        <v>0.404745669823511</v>
      </c>
      <c r="Q316" s="40" t="n">
        <f aca="false">IF(J316="","",MIN(1,J316+1.96*O316/100))</f>
        <v>0.509540044462203</v>
      </c>
      <c r="R316" s="32" t="str">
        <f aca="false">IF(L316="","",IF(ABS(L316)&lt;=O316,"Yes","No"))</f>
        <v/>
      </c>
      <c r="S316" s="32" t="str">
        <f aca="false">IF(L316="","",IF(ABS(L316)&lt;=1.96*O316,"Yes","No"))</f>
        <v/>
      </c>
      <c r="T316" s="59" t="n">
        <f aca="false">IF(D316="","",ROUND(SQRT(((D316+G316)*O316/100)^2+(J316*(D316+G316)*0.08382)^2),0))</f>
        <v>31</v>
      </c>
      <c r="U316" s="32" t="s">
        <v>803</v>
      </c>
    </row>
    <row r="317" customFormat="false" ht="15" hidden="false" customHeight="false" outlineLevel="0" collapsed="false">
      <c r="A317" s="32" t="s">
        <v>418</v>
      </c>
      <c r="B317" s="32" t="s">
        <v>532</v>
      </c>
      <c r="C317" s="32" t="s">
        <v>533</v>
      </c>
      <c r="D317" s="59" t="n">
        <v>331</v>
      </c>
      <c r="E317" s="59" t="n">
        <v>294</v>
      </c>
      <c r="F317" s="68" t="n">
        <f aca="false">IF(E317="","",D317-E317)</f>
        <v>37</v>
      </c>
      <c r="G317" s="59" t="n">
        <v>532</v>
      </c>
      <c r="H317" s="59" t="n">
        <v>490</v>
      </c>
      <c r="I317" s="68" t="n">
        <f aca="false">IF(H317="","",G317-H317)</f>
        <v>42</v>
      </c>
      <c r="J317" s="40" t="n">
        <f aca="false">IF(OR(D317="",D317+G317=0),"",D317/(D317+G317))</f>
        <v>0.383545770567787</v>
      </c>
      <c r="K317" s="40" t="n">
        <f aca="false">IF(E317="","",E317/(E317+H317))</f>
        <v>0.375</v>
      </c>
      <c r="L317" s="69" t="n">
        <f aca="false">IF(OR(K317="",J317=""),"",(J317-K317)*100)</f>
        <v>0.854577056778677</v>
      </c>
      <c r="M317" s="36" t="n">
        <v>2.25387356149359</v>
      </c>
      <c r="N317" s="36" t="n">
        <v>1.05386651785182</v>
      </c>
      <c r="O317" s="36" t="n">
        <f aca="false">SQRT(M317^2+N317^2)</f>
        <v>2.488087753406</v>
      </c>
      <c r="P317" s="40" t="n">
        <f aca="false">IF(J317="","",MAX(0,J317-1.96*O317/100))</f>
        <v>0.334779250601029</v>
      </c>
      <c r="Q317" s="40" t="n">
        <f aca="false">IF(J317="","",MIN(1,J317+1.96*O317/100))</f>
        <v>0.432312290534544</v>
      </c>
      <c r="R317" s="32" t="str">
        <f aca="false">IF(L317="","",IF(ABS(L317)&lt;=O317,"Yes","No"))</f>
        <v>Yes</v>
      </c>
      <c r="S317" s="32" t="str">
        <f aca="false">IF(L317="","",IF(ABS(L317)&lt;=1.96*O317,"Yes","No"))</f>
        <v>Yes</v>
      </c>
      <c r="T317" s="59" t="n">
        <f aca="false">IF(D317="","",ROUND(SQRT(((D317+G317)*O317/100)^2+(J317*(D317+G317)*0.07132)^2),0))</f>
        <v>32</v>
      </c>
      <c r="U317" s="32"/>
    </row>
    <row r="318" customFormat="false" ht="15" hidden="false" customHeight="false" outlineLevel="0" collapsed="false">
      <c r="A318" s="32" t="s">
        <v>418</v>
      </c>
      <c r="B318" s="32" t="s">
        <v>532</v>
      </c>
      <c r="C318" s="32" t="s">
        <v>534</v>
      </c>
      <c r="D318" s="59" t="n">
        <v>796</v>
      </c>
      <c r="E318" s="59" t="n">
        <v>571</v>
      </c>
      <c r="F318" s="68" t="n">
        <f aca="false">IF(E318="","",D318-E318)</f>
        <v>225</v>
      </c>
      <c r="G318" s="59" t="n">
        <v>885</v>
      </c>
      <c r="H318" s="59" t="n">
        <v>923</v>
      </c>
      <c r="I318" s="68" t="n">
        <f aca="false">IF(H318="","",G318-H318)</f>
        <v>-38</v>
      </c>
      <c r="J318" s="40" t="n">
        <f aca="false">IF(OR(D318="",D318+G318=0),"",D318/(D318+G318))</f>
        <v>0.473527662105889</v>
      </c>
      <c r="K318" s="40" t="n">
        <f aca="false">IF(E318="","",E318/(E318+H318))</f>
        <v>0.382195448460509</v>
      </c>
      <c r="L318" s="69" t="n">
        <f aca="false">IF(OR(K318="",J318=""),"",(J318-K318)*100)</f>
        <v>9.13322136453807</v>
      </c>
      <c r="M318" s="36" t="n">
        <v>2.25387356149359</v>
      </c>
      <c r="N318" s="36" t="n">
        <v>1.05386651785182</v>
      </c>
      <c r="O318" s="36" t="n">
        <f aca="false">SQRT(M318^2+N318^2)</f>
        <v>2.488087753406</v>
      </c>
      <c r="P318" s="40" t="n">
        <f aca="false">IF(J318="","",MAX(0,J318-1.96*O318/100))</f>
        <v>0.424761142139132</v>
      </c>
      <c r="Q318" s="40" t="n">
        <f aca="false">IF(J318="","",MIN(1,J318+1.96*O318/100))</f>
        <v>0.522294182072647</v>
      </c>
      <c r="R318" s="32" t="str">
        <f aca="false">IF(L318="","",IF(ABS(L318)&lt;=O318,"Yes","No"))</f>
        <v>No</v>
      </c>
      <c r="S318" s="32" t="str">
        <f aca="false">IF(L318="","",IF(ABS(L318)&lt;=1.96*O318,"Yes","No"))</f>
        <v>No</v>
      </c>
      <c r="T318" s="59" t="n">
        <f aca="false">IF(D318="","",ROUND(SQRT(((D318+G318)*O318/100)^2+(J318*(D318+G318)*0.07132)^2),0))</f>
        <v>71</v>
      </c>
      <c r="U318" s="32"/>
    </row>
    <row r="319" customFormat="false" ht="15" hidden="false" customHeight="false" outlineLevel="0" collapsed="false">
      <c r="A319" s="32" t="s">
        <v>418</v>
      </c>
      <c r="B319" s="32" t="s">
        <v>532</v>
      </c>
      <c r="C319" s="32" t="s">
        <v>535</v>
      </c>
      <c r="D319" s="59" t="n">
        <v>437</v>
      </c>
      <c r="E319" s="59" t="n">
        <v>368</v>
      </c>
      <c r="F319" s="68" t="n">
        <f aca="false">IF(E319="","",D319-E319)</f>
        <v>69</v>
      </c>
      <c r="G319" s="59" t="n">
        <v>796</v>
      </c>
      <c r="H319" s="59" t="n">
        <v>745</v>
      </c>
      <c r="I319" s="68" t="n">
        <f aca="false">IF(H319="","",G319-H319)</f>
        <v>51</v>
      </c>
      <c r="J319" s="40" t="n">
        <f aca="false">IF(OR(D319="",D319+G319=0),"",D319/(D319+G319))</f>
        <v>0.354420113544201</v>
      </c>
      <c r="K319" s="40" t="n">
        <f aca="false">IF(E319="","",E319/(E319+H319))</f>
        <v>0.330637915543576</v>
      </c>
      <c r="L319" s="69" t="n">
        <f aca="false">IF(OR(K319="",J319=""),"",(J319-K319)*100)</f>
        <v>2.37821980006252</v>
      </c>
      <c r="M319" s="36" t="n">
        <v>2.25387356149359</v>
      </c>
      <c r="N319" s="36" t="n">
        <v>1.05386651785182</v>
      </c>
      <c r="O319" s="36" t="n">
        <f aca="false">SQRT(M319^2+N319^2)</f>
        <v>2.488087753406</v>
      </c>
      <c r="P319" s="40" t="n">
        <f aca="false">IF(J319="","",MAX(0,J319-1.96*O319/100))</f>
        <v>0.305653593577444</v>
      </c>
      <c r="Q319" s="40" t="n">
        <f aca="false">IF(J319="","",MIN(1,J319+1.96*O319/100))</f>
        <v>0.403186633510959</v>
      </c>
      <c r="R319" s="32" t="str">
        <f aca="false">IF(L319="","",IF(ABS(L319)&lt;=O319,"Yes","No"))</f>
        <v>Yes</v>
      </c>
      <c r="S319" s="32" t="str">
        <f aca="false">IF(L319="","",IF(ABS(L319)&lt;=1.96*O319,"Yes","No"))</f>
        <v>Yes</v>
      </c>
      <c r="T319" s="59" t="n">
        <f aca="false">IF(D319="","",ROUND(SQRT(((D319+G319)*O319/100)^2+(J319*(D319+G319)*0.07132)^2),0))</f>
        <v>44</v>
      </c>
      <c r="U319" s="32"/>
    </row>
    <row r="320" customFormat="false" ht="15" hidden="false" customHeight="false" outlineLevel="0" collapsed="false">
      <c r="A320" s="32" t="s">
        <v>418</v>
      </c>
      <c r="B320" s="32" t="s">
        <v>532</v>
      </c>
      <c r="C320" s="32" t="s">
        <v>536</v>
      </c>
      <c r="D320" s="59" t="n">
        <v>248</v>
      </c>
      <c r="E320" s="59" t="n">
        <v>171</v>
      </c>
      <c r="F320" s="68" t="n">
        <f aca="false">IF(E320="","",D320-E320)</f>
        <v>77</v>
      </c>
      <c r="G320" s="59" t="n">
        <v>329</v>
      </c>
      <c r="H320" s="59" t="n">
        <v>354</v>
      </c>
      <c r="I320" s="68" t="n">
        <f aca="false">IF(H320="","",G320-H320)</f>
        <v>-25</v>
      </c>
      <c r="J320" s="40" t="n">
        <f aca="false">IF(OR(D320="",D320+G320=0),"",D320/(D320+G320))</f>
        <v>0.429809358752166</v>
      </c>
      <c r="K320" s="40" t="n">
        <f aca="false">IF(E320="","",E320/(E320+H320))</f>
        <v>0.325714285714286</v>
      </c>
      <c r="L320" s="69" t="n">
        <f aca="false">IF(OR(K320="",J320=""),"",(J320-K320)*100)</f>
        <v>10.4095073037881</v>
      </c>
      <c r="M320" s="36" t="n">
        <v>2.45683467956046</v>
      </c>
      <c r="N320" s="36" t="n">
        <v>1.05386651785182</v>
      </c>
      <c r="O320" s="36" t="n">
        <f aca="false">SQRT(M320^2+N320^2)</f>
        <v>2.67332588364009</v>
      </c>
      <c r="P320" s="40" t="n">
        <f aca="false">IF(J320="","",MAX(0,J320-1.96*O320/100))</f>
        <v>0.377412171432821</v>
      </c>
      <c r="Q320" s="40" t="n">
        <f aca="false">IF(J320="","",MIN(1,J320+1.96*O320/100))</f>
        <v>0.482206546071512</v>
      </c>
      <c r="R320" s="32" t="str">
        <f aca="false">IF(L320="","",IF(ABS(L320)&lt;=O320,"Yes","No"))</f>
        <v>No</v>
      </c>
      <c r="S320" s="32" t="str">
        <f aca="false">IF(L320="","",IF(ABS(L320)&lt;=1.96*O320,"Yes","No"))</f>
        <v>No</v>
      </c>
      <c r="T320" s="59" t="n">
        <f aca="false">IF(D320="","",ROUND(SQRT(((D320+G320)*O320/100)^2+(J320*(D320+G320)*0.08382)^2),0))</f>
        <v>26</v>
      </c>
      <c r="U320" s="32"/>
    </row>
    <row r="321" customFormat="false" ht="15" hidden="false" customHeight="false" outlineLevel="0" collapsed="false">
      <c r="A321" s="32" t="s">
        <v>418</v>
      </c>
      <c r="B321" s="32" t="s">
        <v>537</v>
      </c>
      <c r="C321" s="32" t="s">
        <v>538</v>
      </c>
      <c r="D321" s="59" t="n">
        <v>409</v>
      </c>
      <c r="E321" s="59" t="n">
        <v>423</v>
      </c>
      <c r="F321" s="68" t="n">
        <f aca="false">IF(E321="","",D321-E321)</f>
        <v>-14</v>
      </c>
      <c r="G321" s="59" t="n">
        <v>521</v>
      </c>
      <c r="H321" s="59" t="n">
        <v>423</v>
      </c>
      <c r="I321" s="68" t="n">
        <f aca="false">IF(H321="","",G321-H321)</f>
        <v>98</v>
      </c>
      <c r="J321" s="40" t="n">
        <f aca="false">IF(OR(D321="",D321+G321=0),"",D321/(D321+G321))</f>
        <v>0.439784946236559</v>
      </c>
      <c r="K321" s="40" t="n">
        <f aca="false">IF(E321="","",E321/(E321+H321))</f>
        <v>0.5</v>
      </c>
      <c r="L321" s="69" t="n">
        <f aca="false">IF(OR(K321="",J321=""),"",(J321-K321)*100)</f>
        <v>-6.02150537634409</v>
      </c>
      <c r="M321" s="36" t="n">
        <v>2.25387356149359</v>
      </c>
      <c r="N321" s="36" t="n">
        <v>1.05386651785182</v>
      </c>
      <c r="O321" s="36" t="n">
        <f aca="false">SQRT(M321^2+N321^2)</f>
        <v>2.488087753406</v>
      </c>
      <c r="P321" s="40" t="n">
        <f aca="false">IF(J321="","",MAX(0,J321-1.96*O321/100))</f>
        <v>0.391018426269802</v>
      </c>
      <c r="Q321" s="40" t="n">
        <f aca="false">IF(J321="","",MIN(1,J321+1.96*O321/100))</f>
        <v>0.488551466203317</v>
      </c>
      <c r="R321" s="32" t="str">
        <f aca="false">IF(L321="","",IF(ABS(L321)&lt;=O321,"Yes","No"))</f>
        <v>No</v>
      </c>
      <c r="S321" s="32" t="str">
        <f aca="false">IF(L321="","",IF(ABS(L321)&lt;=1.96*O321,"Yes","No"))</f>
        <v>No</v>
      </c>
      <c r="T321" s="59" t="n">
        <f aca="false">IF(D321="","",ROUND(SQRT(((D321+G321)*O321/100)^2+(J321*(D321+G321)*0.07132)^2),0))</f>
        <v>37</v>
      </c>
      <c r="U321" s="32"/>
    </row>
    <row r="322" customFormat="false" ht="15" hidden="false" customHeight="false" outlineLevel="0" collapsed="false">
      <c r="A322" s="32" t="s">
        <v>418</v>
      </c>
      <c r="B322" s="32" t="s">
        <v>537</v>
      </c>
      <c r="C322" s="32" t="s">
        <v>539</v>
      </c>
      <c r="D322" s="59" t="n">
        <v>396</v>
      </c>
      <c r="E322" s="59" t="n">
        <v>370</v>
      </c>
      <c r="F322" s="68" t="n">
        <f aca="false">IF(E322="","",D322-E322)</f>
        <v>26</v>
      </c>
      <c r="G322" s="59" t="n">
        <v>338</v>
      </c>
      <c r="H322" s="59" t="n">
        <v>293</v>
      </c>
      <c r="I322" s="68" t="n">
        <f aca="false">IF(H322="","",G322-H322)</f>
        <v>45</v>
      </c>
      <c r="J322" s="40" t="n">
        <f aca="false">IF(OR(D322="",D322+G322=0),"",D322/(D322+G322))</f>
        <v>0.539509536784741</v>
      </c>
      <c r="K322" s="40" t="n">
        <f aca="false">IF(E322="","",E322/(E322+H322))</f>
        <v>0.558069381598793</v>
      </c>
      <c r="L322" s="69" t="n">
        <f aca="false">IF(OR(K322="",J322=""),"",(J322-K322)*100)</f>
        <v>-1.85598448140523</v>
      </c>
      <c r="M322" s="36" t="n">
        <v>2.45683467956046</v>
      </c>
      <c r="N322" s="36" t="n">
        <v>1.05386651785182</v>
      </c>
      <c r="O322" s="36" t="n">
        <f aca="false">SQRT(M322^2+N322^2)</f>
        <v>2.67332588364009</v>
      </c>
      <c r="P322" s="40" t="n">
        <f aca="false">IF(J322="","",MAX(0,J322-1.96*O322/100))</f>
        <v>0.487112349465395</v>
      </c>
      <c r="Q322" s="40" t="n">
        <f aca="false">IF(J322="","",MIN(1,J322+1.96*O322/100))</f>
        <v>0.591906724104087</v>
      </c>
      <c r="R322" s="32" t="str">
        <f aca="false">IF(L322="","",IF(ABS(L322)&lt;=O322,"Yes","No"))</f>
        <v>Yes</v>
      </c>
      <c r="S322" s="32" t="str">
        <f aca="false">IF(L322="","",IF(ABS(L322)&lt;=1.96*O322,"Yes","No"))</f>
        <v>Yes</v>
      </c>
      <c r="T322" s="59" t="n">
        <f aca="false">IF(D322="","",ROUND(SQRT(((D322+G322)*O322/100)^2+(J322*(D322+G322)*0.08382)^2),0))</f>
        <v>39</v>
      </c>
      <c r="U322" s="32"/>
    </row>
    <row r="323" customFormat="false" ht="15" hidden="false" customHeight="false" outlineLevel="0" collapsed="false">
      <c r="A323" s="32" t="s">
        <v>418</v>
      </c>
      <c r="B323" s="32" t="s">
        <v>537</v>
      </c>
      <c r="C323" s="32" t="s">
        <v>540</v>
      </c>
      <c r="D323" s="59" t="n">
        <v>371</v>
      </c>
      <c r="E323" s="59" t="n">
        <v>335</v>
      </c>
      <c r="F323" s="68" t="n">
        <f aca="false">IF(E323="","",D323-E323)</f>
        <v>36</v>
      </c>
      <c r="G323" s="59" t="n">
        <v>318</v>
      </c>
      <c r="H323" s="59" t="n">
        <v>282</v>
      </c>
      <c r="I323" s="68" t="n">
        <f aca="false">IF(H323="","",G323-H323)</f>
        <v>36</v>
      </c>
      <c r="J323" s="40" t="n">
        <f aca="false">IF(OR(D323="",D323+G323=0),"",D323/(D323+G323))</f>
        <v>0.538461538461538</v>
      </c>
      <c r="K323" s="40" t="n">
        <f aca="false">IF(E323="","",E323/(E323+H323))</f>
        <v>0.542949756888169</v>
      </c>
      <c r="L323" s="69" t="n">
        <f aca="false">IF(OR(K323="",J323=""),"",(J323-K323)*100)</f>
        <v>-0.448821842663016</v>
      </c>
      <c r="M323" s="36" t="n">
        <v>2.45683467956046</v>
      </c>
      <c r="N323" s="36" t="n">
        <v>1.05386651785182</v>
      </c>
      <c r="O323" s="36" t="n">
        <f aca="false">SQRT(M323^2+N323^2)</f>
        <v>2.67332588364009</v>
      </c>
      <c r="P323" s="40" t="n">
        <f aca="false">IF(J323="","",MAX(0,J323-1.96*O323/100))</f>
        <v>0.486064351142193</v>
      </c>
      <c r="Q323" s="40" t="n">
        <f aca="false">IF(J323="","",MIN(1,J323+1.96*O323/100))</f>
        <v>0.590858725780884</v>
      </c>
      <c r="R323" s="32" t="str">
        <f aca="false">IF(L323="","",IF(ABS(L323)&lt;=O323,"Yes","No"))</f>
        <v>Yes</v>
      </c>
      <c r="S323" s="32" t="str">
        <f aca="false">IF(L323="","",IF(ABS(L323)&lt;=1.96*O323,"Yes","No"))</f>
        <v>Yes</v>
      </c>
      <c r="T323" s="59" t="n">
        <f aca="false">IF(D323="","",ROUND(SQRT(((D323+G323)*O323/100)^2+(J323*(D323+G323)*0.08382)^2),0))</f>
        <v>36</v>
      </c>
      <c r="U323" s="32"/>
    </row>
    <row r="324" customFormat="false" ht="15" hidden="false" customHeight="false" outlineLevel="0" collapsed="false">
      <c r="A324" s="32" t="s">
        <v>418</v>
      </c>
      <c r="B324" s="32" t="s">
        <v>541</v>
      </c>
      <c r="C324" s="32" t="s">
        <v>542</v>
      </c>
      <c r="D324" s="59" t="n">
        <v>183</v>
      </c>
      <c r="E324" s="59" t="n">
        <v>146</v>
      </c>
      <c r="F324" s="68" t="n">
        <f aca="false">IF(E324="","",D324-E324)</f>
        <v>37</v>
      </c>
      <c r="G324" s="59" t="n">
        <v>138</v>
      </c>
      <c r="H324" s="59" t="n">
        <v>146</v>
      </c>
      <c r="I324" s="68" t="n">
        <f aca="false">IF(H324="","",G324-H324)</f>
        <v>-8</v>
      </c>
      <c r="J324" s="40" t="n">
        <f aca="false">IF(OR(D324="",D324+G324=0),"",D324/(D324+G324))</f>
        <v>0.570093457943925</v>
      </c>
      <c r="K324" s="40" t="n">
        <f aca="false">IF(E324="","",E324/(E324+H324))</f>
        <v>0.5</v>
      </c>
      <c r="L324" s="69" t="n">
        <f aca="false">IF(OR(K324="",J324=""),"",(J324-K324)*100)</f>
        <v>7.00934579439252</v>
      </c>
      <c r="M324" s="36" t="n">
        <v>3.48156414853613</v>
      </c>
      <c r="N324" s="36" t="n">
        <v>1.05386651785182</v>
      </c>
      <c r="O324" s="36" t="n">
        <f aca="false">SQRT(M324^2+N324^2)</f>
        <v>3.63757110690929</v>
      </c>
      <c r="P324" s="40" t="n">
        <f aca="false">IF(J324="","",MAX(0,J324-1.96*O324/100))</f>
        <v>0.498797064248503</v>
      </c>
      <c r="Q324" s="40" t="n">
        <f aca="false">IF(J324="","",MIN(1,J324+1.96*O324/100))</f>
        <v>0.641389851639347</v>
      </c>
      <c r="R324" s="32" t="str">
        <f aca="false">IF(L324="","",IF(ABS(L324)&lt;=O324,"Yes","No"))</f>
        <v>No</v>
      </c>
      <c r="S324" s="32" t="str">
        <f aca="false">IF(L324="","",IF(ABS(L324)&lt;=1.96*O324,"Yes","No"))</f>
        <v>Yes</v>
      </c>
      <c r="T324" s="59" t="n">
        <f aca="false">IF(D324="","",ROUND(SQRT(((D324+G324)*O324/100)^2+(J324*(D324+G324)*0.13015)^2),0))</f>
        <v>27</v>
      </c>
      <c r="U324" s="32"/>
    </row>
    <row r="325" customFormat="false" ht="15" hidden="false" customHeight="false" outlineLevel="0" collapsed="false">
      <c r="A325" s="32" t="s">
        <v>418</v>
      </c>
      <c r="B325" s="32" t="s">
        <v>541</v>
      </c>
      <c r="C325" s="32" t="s">
        <v>543</v>
      </c>
      <c r="D325" s="59" t="n">
        <v>415</v>
      </c>
      <c r="E325" s="59" t="n">
        <v>390</v>
      </c>
      <c r="F325" s="68" t="n">
        <f aca="false">IF(E325="","",D325-E325)</f>
        <v>25</v>
      </c>
      <c r="G325" s="59" t="n">
        <v>413</v>
      </c>
      <c r="H325" s="59" t="n">
        <v>375</v>
      </c>
      <c r="I325" s="68" t="n">
        <f aca="false">IF(H325="","",G325-H325)</f>
        <v>38</v>
      </c>
      <c r="J325" s="40" t="n">
        <f aca="false">IF(OR(D325="",D325+G325=0),"",D325/(D325+G325))</f>
        <v>0.501207729468599</v>
      </c>
      <c r="K325" s="40" t="n">
        <f aca="false">IF(E325="","",E325/(E325+H325))</f>
        <v>0.509803921568627</v>
      </c>
      <c r="L325" s="69" t="n">
        <f aca="false">IF(OR(K325="",J325=""),"",(J325-K325)*100)</f>
        <v>-0.859619210002838</v>
      </c>
      <c r="M325" s="36" t="n">
        <v>2.45683467956046</v>
      </c>
      <c r="N325" s="36" t="n">
        <v>1.05386651785182</v>
      </c>
      <c r="O325" s="36" t="n">
        <f aca="false">SQRT(M325^2+N325^2)</f>
        <v>2.67332588364009</v>
      </c>
      <c r="P325" s="40" t="n">
        <f aca="false">IF(J325="","",MAX(0,J325-1.96*O325/100))</f>
        <v>0.448810542149253</v>
      </c>
      <c r="Q325" s="40" t="n">
        <f aca="false">IF(J325="","",MIN(1,J325+1.96*O325/100))</f>
        <v>0.553604916787945</v>
      </c>
      <c r="R325" s="32" t="str">
        <f aca="false">IF(L325="","",IF(ABS(L325)&lt;=O325,"Yes","No"))</f>
        <v>Yes</v>
      </c>
      <c r="S325" s="32" t="str">
        <f aca="false">IF(L325="","",IF(ABS(L325)&lt;=1.96*O325,"Yes","No"))</f>
        <v>Yes</v>
      </c>
      <c r="T325" s="59" t="n">
        <f aca="false">IF(D325="","",ROUND(SQRT(((D325+G325)*O325/100)^2+(J325*(D325+G325)*0.08382)^2),0))</f>
        <v>41</v>
      </c>
      <c r="U325" s="32"/>
    </row>
    <row r="326" customFormat="false" ht="15" hidden="false" customHeight="false" outlineLevel="0" collapsed="false">
      <c r="A326" s="32" t="s">
        <v>418</v>
      </c>
      <c r="B326" s="32" t="s">
        <v>544</v>
      </c>
      <c r="C326" s="32" t="s">
        <v>545</v>
      </c>
      <c r="D326" s="59" t="n">
        <v>474</v>
      </c>
      <c r="E326" s="59" t="n">
        <v>404</v>
      </c>
      <c r="F326" s="68" t="n">
        <f aca="false">IF(E326="","",D326-E326)</f>
        <v>70</v>
      </c>
      <c r="G326" s="59" t="n">
        <v>378</v>
      </c>
      <c r="H326" s="59" t="n">
        <v>420</v>
      </c>
      <c r="I326" s="68" t="n">
        <f aca="false">IF(H326="","",G326-H326)</f>
        <v>-42</v>
      </c>
      <c r="J326" s="40" t="n">
        <f aca="false">IF(OR(D326="",D326+G326=0),"",D326/(D326+G326))</f>
        <v>0.556338028169014</v>
      </c>
      <c r="K326" s="40" t="n">
        <f aca="false">IF(E326="","",E326/(E326+H326))</f>
        <v>0.490291262135922</v>
      </c>
      <c r="L326" s="69" t="n">
        <f aca="false">IF(OR(K326="",J326=""),"",(J326-K326)*100)</f>
        <v>6.60467660330918</v>
      </c>
      <c r="M326" s="36" t="n">
        <v>2.25387356149359</v>
      </c>
      <c r="N326" s="36" t="n">
        <v>1.05386651785182</v>
      </c>
      <c r="O326" s="36" t="n">
        <f aca="false">SQRT(M326^2+N326^2)</f>
        <v>2.488087753406</v>
      </c>
      <c r="P326" s="40" t="n">
        <f aca="false">IF(J326="","",MAX(0,J326-1.96*O326/100))</f>
        <v>0.507571508202257</v>
      </c>
      <c r="Q326" s="40" t="n">
        <f aca="false">IF(J326="","",MIN(1,J326+1.96*O326/100))</f>
        <v>0.605104548135772</v>
      </c>
      <c r="R326" s="32" t="str">
        <f aca="false">IF(L326="","",IF(ABS(L326)&lt;=O326,"Yes","No"))</f>
        <v>No</v>
      </c>
      <c r="S326" s="32" t="str">
        <f aca="false">IF(L326="","",IF(ABS(L326)&lt;=1.96*O326,"Yes","No"))</f>
        <v>No</v>
      </c>
      <c r="T326" s="59" t="n">
        <f aca="false">IF(D326="","",ROUND(SQRT(((D326+G326)*O326/100)^2+(J326*(D326+G326)*0.07132)^2),0))</f>
        <v>40</v>
      </c>
      <c r="U326" s="32"/>
    </row>
    <row r="327" customFormat="false" ht="15" hidden="false" customHeight="false" outlineLevel="0" collapsed="false">
      <c r="A327" s="32" t="s">
        <v>418</v>
      </c>
      <c r="B327" s="32" t="s">
        <v>544</v>
      </c>
      <c r="C327" s="32" t="s">
        <v>546</v>
      </c>
      <c r="D327" s="59" t="n">
        <v>411</v>
      </c>
      <c r="E327" s="59" t="n">
        <v>361</v>
      </c>
      <c r="F327" s="68" t="n">
        <f aca="false">IF(E327="","",D327-E327)</f>
        <v>50</v>
      </c>
      <c r="G327" s="59" t="n">
        <v>322</v>
      </c>
      <c r="H327" s="59" t="n">
        <v>329</v>
      </c>
      <c r="I327" s="68" t="n">
        <f aca="false">IF(H327="","",G327-H327)</f>
        <v>-7</v>
      </c>
      <c r="J327" s="40" t="n">
        <f aca="false">IF(OR(D327="",D327+G327=0),"",D327/(D327+G327))</f>
        <v>0.560709413369714</v>
      </c>
      <c r="K327" s="40" t="n">
        <f aca="false">IF(E327="","",E327/(E327+H327))</f>
        <v>0.523188405797102</v>
      </c>
      <c r="L327" s="69" t="n">
        <f aca="false">IF(OR(K327="",J327=""),"",(J327-K327)*100)</f>
        <v>3.7521007572612</v>
      </c>
      <c r="M327" s="36" t="n">
        <v>2.45683467956046</v>
      </c>
      <c r="N327" s="36" t="n">
        <v>1.05386651785182</v>
      </c>
      <c r="O327" s="36" t="n">
        <f aca="false">SQRT(M327^2+N327^2)</f>
        <v>2.67332588364009</v>
      </c>
      <c r="P327" s="40" t="n">
        <f aca="false">IF(J327="","",MAX(0,J327-1.96*O327/100))</f>
        <v>0.508312226050368</v>
      </c>
      <c r="Q327" s="40" t="n">
        <f aca="false">IF(J327="","",MIN(1,J327+1.96*O327/100))</f>
        <v>0.613106600689059</v>
      </c>
      <c r="R327" s="32" t="str">
        <f aca="false">IF(L327="","",IF(ABS(L327)&lt;=O327,"Yes","No"))</f>
        <v>No</v>
      </c>
      <c r="S327" s="32" t="str">
        <f aca="false">IF(L327="","",IF(ABS(L327)&lt;=1.96*O327,"Yes","No"))</f>
        <v>Yes</v>
      </c>
      <c r="T327" s="59" t="n">
        <f aca="false">IF(D327="","",ROUND(SQRT(((D327+G327)*O327/100)^2+(J327*(D327+G327)*0.08382)^2),0))</f>
        <v>40</v>
      </c>
      <c r="U327" s="32"/>
    </row>
    <row r="328" customFormat="false" ht="15" hidden="false" customHeight="false" outlineLevel="0" collapsed="false">
      <c r="A328" s="32" t="s">
        <v>418</v>
      </c>
      <c r="B328" s="32" t="s">
        <v>544</v>
      </c>
      <c r="C328" s="32" t="s">
        <v>547</v>
      </c>
      <c r="D328" s="59" t="n">
        <v>856</v>
      </c>
      <c r="E328" s="59" t="n">
        <v>723</v>
      </c>
      <c r="F328" s="68" t="n">
        <f aca="false">IF(E328="","",D328-E328)</f>
        <v>133</v>
      </c>
      <c r="G328" s="59" t="n">
        <v>753</v>
      </c>
      <c r="H328" s="59" t="n">
        <v>723</v>
      </c>
      <c r="I328" s="68" t="n">
        <f aca="false">IF(H328="","",G328-H328)</f>
        <v>30</v>
      </c>
      <c r="J328" s="40" t="n">
        <f aca="false">IF(OR(D328="",D328+G328=0),"",D328/(D328+G328))</f>
        <v>0.532007458048477</v>
      </c>
      <c r="K328" s="40" t="n">
        <f aca="false">IF(E328="","",E328/(E328+H328))</f>
        <v>0.5</v>
      </c>
      <c r="L328" s="69" t="n">
        <f aca="false">IF(OR(K328="",J328=""),"",(J328-K328)*100)</f>
        <v>3.20074580484773</v>
      </c>
      <c r="M328" s="36" t="n">
        <v>2.25387356149359</v>
      </c>
      <c r="N328" s="36" t="n">
        <v>1.05386651785182</v>
      </c>
      <c r="O328" s="36" t="n">
        <f aca="false">SQRT(M328^2+N328^2)</f>
        <v>2.488087753406</v>
      </c>
      <c r="P328" s="40" t="n">
        <f aca="false">IF(J328="","",MAX(0,J328-1.96*O328/100))</f>
        <v>0.48324093808172</v>
      </c>
      <c r="Q328" s="40" t="n">
        <f aca="false">IF(J328="","",MIN(1,J328+1.96*O328/100))</f>
        <v>0.580773978015235</v>
      </c>
      <c r="R328" s="32" t="str">
        <f aca="false">IF(L328="","",IF(ABS(L328)&lt;=O328,"Yes","No"))</f>
        <v>No</v>
      </c>
      <c r="S328" s="32" t="str">
        <f aca="false">IF(L328="","",IF(ABS(L328)&lt;=1.96*O328,"Yes","No"))</f>
        <v>Yes</v>
      </c>
      <c r="T328" s="59" t="n">
        <f aca="false">IF(D328="","",ROUND(SQRT(((D328+G328)*O328/100)^2+(J328*(D328+G328)*0.07132)^2),0))</f>
        <v>73</v>
      </c>
      <c r="U328" s="32"/>
    </row>
    <row r="329" customFormat="false" ht="15" hidden="false" customHeight="false" outlineLevel="0" collapsed="false">
      <c r="A329" s="32" t="s">
        <v>418</v>
      </c>
      <c r="B329" s="32" t="s">
        <v>544</v>
      </c>
      <c r="C329" s="32" t="s">
        <v>548</v>
      </c>
      <c r="D329" s="59" t="n">
        <v>214</v>
      </c>
      <c r="E329" s="59" t="n">
        <v>162</v>
      </c>
      <c r="F329" s="68" t="n">
        <f aca="false">IF(E329="","",D329-E329)</f>
        <v>52</v>
      </c>
      <c r="G329" s="59" t="n">
        <v>145</v>
      </c>
      <c r="H329" s="59" t="n">
        <v>162</v>
      </c>
      <c r="I329" s="68" t="n">
        <f aca="false">IF(H329="","",G329-H329)</f>
        <v>-17</v>
      </c>
      <c r="J329" s="40" t="n">
        <f aca="false">IF(OR(D329="",D329+G329=0),"",D329/(D329+G329))</f>
        <v>0.596100278551532</v>
      </c>
      <c r="K329" s="40" t="n">
        <f aca="false">IF(E329="","",E329/(E329+H329))</f>
        <v>0.5</v>
      </c>
      <c r="L329" s="69" t="n">
        <f aca="false">IF(OR(K329="",J329=""),"",(J329-K329)*100)</f>
        <v>9.6100278551532</v>
      </c>
      <c r="M329" s="36" t="n">
        <v>3.48156414853613</v>
      </c>
      <c r="N329" s="36" t="n">
        <v>1.05386651785182</v>
      </c>
      <c r="O329" s="36" t="n">
        <f aca="false">SQRT(M329^2+N329^2)</f>
        <v>3.63757110690929</v>
      </c>
      <c r="P329" s="40" t="n">
        <f aca="false">IF(J329="","",MAX(0,J329-1.96*O329/100))</f>
        <v>0.52480388485611</v>
      </c>
      <c r="Q329" s="40" t="n">
        <f aca="false">IF(J329="","",MIN(1,J329+1.96*O329/100))</f>
        <v>0.667396672246954</v>
      </c>
      <c r="R329" s="32" t="str">
        <f aca="false">IF(L329="","",IF(ABS(L329)&lt;=O329,"Yes","No"))</f>
        <v>No</v>
      </c>
      <c r="S329" s="32" t="str">
        <f aca="false">IF(L329="","",IF(ABS(L329)&lt;=1.96*O329,"Yes","No"))</f>
        <v>No</v>
      </c>
      <c r="T329" s="59" t="n">
        <f aca="false">IF(D329="","",ROUND(SQRT(((D329+G329)*O329/100)^2+(J329*(D329+G329)*0.13015)^2),0))</f>
        <v>31</v>
      </c>
      <c r="U329" s="32"/>
    </row>
    <row r="330" customFormat="false" ht="15" hidden="false" customHeight="false" outlineLevel="0" collapsed="false">
      <c r="A330" s="32" t="s">
        <v>418</v>
      </c>
      <c r="B330" s="32" t="s">
        <v>549</v>
      </c>
      <c r="C330" s="32" t="s">
        <v>550</v>
      </c>
      <c r="D330" s="59" t="n">
        <v>503</v>
      </c>
      <c r="E330" s="59" t="n">
        <v>491</v>
      </c>
      <c r="F330" s="68" t="n">
        <f aca="false">IF(E330="","",D330-E330)</f>
        <v>12</v>
      </c>
      <c r="G330" s="59" t="n">
        <v>465</v>
      </c>
      <c r="H330" s="59" t="n">
        <v>442</v>
      </c>
      <c r="I330" s="68" t="n">
        <f aca="false">IF(H330="","",G330-H330)</f>
        <v>23</v>
      </c>
      <c r="J330" s="40" t="n">
        <f aca="false">IF(OR(D330="",D330+G330=0),"",D330/(D330+G330))</f>
        <v>0.519628099173554</v>
      </c>
      <c r="K330" s="40" t="n">
        <f aca="false">IF(E330="","",E330/(E330+H330))</f>
        <v>0.526259378349411</v>
      </c>
      <c r="L330" s="69" t="n">
        <f aca="false">IF(OR(K330="",J330=""),"",(J330-K330)*100)</f>
        <v>-0.663127917585682</v>
      </c>
      <c r="M330" s="36" t="n">
        <v>2.25387356149359</v>
      </c>
      <c r="N330" s="36" t="n">
        <v>1.05386651785182</v>
      </c>
      <c r="O330" s="36" t="n">
        <f aca="false">SQRT(M330^2+N330^2)</f>
        <v>2.488087753406</v>
      </c>
      <c r="P330" s="40" t="n">
        <f aca="false">IF(J330="","",MAX(0,J330-1.96*O330/100))</f>
        <v>0.470861579206796</v>
      </c>
      <c r="Q330" s="40" t="n">
        <f aca="false">IF(J330="","",MIN(1,J330+1.96*O330/100))</f>
        <v>0.568394619140311</v>
      </c>
      <c r="R330" s="32" t="str">
        <f aca="false">IF(L330="","",IF(ABS(L330)&lt;=O330,"Yes","No"))</f>
        <v>Yes</v>
      </c>
      <c r="S330" s="32" t="str">
        <f aca="false">IF(L330="","",IF(ABS(L330)&lt;=1.96*O330,"Yes","No"))</f>
        <v>Yes</v>
      </c>
      <c r="T330" s="59" t="n">
        <f aca="false">IF(D330="","",ROUND(SQRT(((D330+G330)*O330/100)^2+(J330*(D330+G330)*0.07132)^2),0))</f>
        <v>43</v>
      </c>
      <c r="U330" s="32"/>
    </row>
    <row r="331" customFormat="false" ht="15" hidden="false" customHeight="false" outlineLevel="0" collapsed="false">
      <c r="A331" s="32" t="s">
        <v>418</v>
      </c>
      <c r="B331" s="32" t="s">
        <v>549</v>
      </c>
      <c r="C331" s="32" t="s">
        <v>551</v>
      </c>
      <c r="D331" s="59" t="n">
        <v>373</v>
      </c>
      <c r="E331" s="59"/>
      <c r="F331" s="68" t="str">
        <f aca="false">IF(E331="","",D331-E331)</f>
        <v/>
      </c>
      <c r="G331" s="59" t="n">
        <v>274</v>
      </c>
      <c r="H331" s="59"/>
      <c r="I331" s="68" t="str">
        <f aca="false">IF(H331="","",G331-H331)</f>
        <v/>
      </c>
      <c r="J331" s="40" t="n">
        <f aca="false">IF(OR(D331="",D331+G331=0),"",D331/(D331+G331))</f>
        <v>0.576506955177743</v>
      </c>
      <c r="K331" s="40" t="str">
        <f aca="false">IF(E331="","",E331/(E331+H331))</f>
        <v/>
      </c>
      <c r="L331" s="69" t="str">
        <f aca="false">IF(OR(K331="",J331=""),"",(J331-K331)*100)</f>
        <v/>
      </c>
      <c r="M331" s="36" t="n">
        <v>2.45683467956046</v>
      </c>
      <c r="N331" s="36" t="n">
        <v>1.05386651785182</v>
      </c>
      <c r="O331" s="36" t="n">
        <f aca="false">SQRT(M331^2+N331^2)</f>
        <v>2.67332588364009</v>
      </c>
      <c r="P331" s="40" t="n">
        <f aca="false">IF(J331="","",MAX(0,J331-1.96*O331/100))</f>
        <v>0.524109767858398</v>
      </c>
      <c r="Q331" s="40" t="n">
        <f aca="false">IF(J331="","",MIN(1,J331+1.96*O331/100))</f>
        <v>0.628904142497089</v>
      </c>
      <c r="R331" s="32" t="str">
        <f aca="false">IF(L331="","",IF(ABS(L331)&lt;=O331,"Yes","No"))</f>
        <v/>
      </c>
      <c r="S331" s="32" t="str">
        <f aca="false">IF(L331="","",IF(ABS(L331)&lt;=1.96*O331,"Yes","No"))</f>
        <v/>
      </c>
      <c r="T331" s="59" t="n">
        <f aca="false">IF(D331="","",ROUND(SQRT(((D331+G331)*O331/100)^2+(J331*(D331+G331)*0.08382)^2),0))</f>
        <v>36</v>
      </c>
      <c r="U331" s="32" t="s">
        <v>803</v>
      </c>
    </row>
    <row r="332" customFormat="false" ht="15" hidden="false" customHeight="false" outlineLevel="0" collapsed="false">
      <c r="A332" s="32" t="s">
        <v>418</v>
      </c>
      <c r="B332" s="32" t="s">
        <v>549</v>
      </c>
      <c r="C332" s="32" t="s">
        <v>552</v>
      </c>
      <c r="D332" s="59" t="n">
        <v>525</v>
      </c>
      <c r="E332" s="59"/>
      <c r="F332" s="68" t="str">
        <f aca="false">IF(E332="","",D332-E332)</f>
        <v/>
      </c>
      <c r="G332" s="59" t="n">
        <v>517</v>
      </c>
      <c r="H332" s="59"/>
      <c r="I332" s="68" t="str">
        <f aca="false">IF(H332="","",G332-H332)</f>
        <v/>
      </c>
      <c r="J332" s="40" t="n">
        <f aca="false">IF(OR(D332="",D332+G332=0),"",D332/(D332+G332))</f>
        <v>0.50383877159309</v>
      </c>
      <c r="K332" s="40" t="str">
        <f aca="false">IF(E332="","",E332/(E332+H332))</f>
        <v/>
      </c>
      <c r="L332" s="69" t="str">
        <f aca="false">IF(OR(K332="",J332=""),"",(J332-K332)*100)</f>
        <v/>
      </c>
      <c r="M332" s="36" t="n">
        <v>2.25387356149359</v>
      </c>
      <c r="N332" s="36" t="n">
        <v>1.05386651785182</v>
      </c>
      <c r="O332" s="36" t="n">
        <f aca="false">SQRT(M332^2+N332^2)</f>
        <v>2.488087753406</v>
      </c>
      <c r="P332" s="40" t="n">
        <f aca="false">IF(J332="","",MAX(0,J332-1.96*O332/100))</f>
        <v>0.455072251626333</v>
      </c>
      <c r="Q332" s="40" t="n">
        <f aca="false">IF(J332="","",MIN(1,J332+1.96*O332/100))</f>
        <v>0.552605291559848</v>
      </c>
      <c r="R332" s="32" t="str">
        <f aca="false">IF(L332="","",IF(ABS(L332)&lt;=O332,"Yes","No"))</f>
        <v/>
      </c>
      <c r="S332" s="32" t="str">
        <f aca="false">IF(L332="","",IF(ABS(L332)&lt;=1.96*O332,"Yes","No"))</f>
        <v/>
      </c>
      <c r="T332" s="59" t="n">
        <f aca="false">IF(D332="","",ROUND(SQRT(((D332+G332)*O332/100)^2+(J332*(D332+G332)*0.07132)^2),0))</f>
        <v>46</v>
      </c>
      <c r="U332" s="32" t="s">
        <v>803</v>
      </c>
    </row>
    <row r="333" customFormat="false" ht="15" hidden="false" customHeight="false" outlineLevel="0" collapsed="false">
      <c r="A333" s="32" t="s">
        <v>418</v>
      </c>
      <c r="B333" s="32" t="s">
        <v>549</v>
      </c>
      <c r="C333" s="32" t="s">
        <v>553</v>
      </c>
      <c r="D333" s="59" t="n">
        <v>597</v>
      </c>
      <c r="E333" s="59" t="n">
        <v>515</v>
      </c>
      <c r="F333" s="68" t="n">
        <f aca="false">IF(E333="","",D333-E333)</f>
        <v>82</v>
      </c>
      <c r="G333" s="59" t="n">
        <v>472</v>
      </c>
      <c r="H333" s="59" t="n">
        <v>483</v>
      </c>
      <c r="I333" s="68" t="n">
        <f aca="false">IF(H333="","",G333-H333)</f>
        <v>-11</v>
      </c>
      <c r="J333" s="40" t="n">
        <f aca="false">IF(OR(D333="",D333+G333=0),"",D333/(D333+G333))</f>
        <v>0.558465855940131</v>
      </c>
      <c r="K333" s="40" t="n">
        <f aca="false">IF(E333="","",E333/(E333+H333))</f>
        <v>0.516032064128257</v>
      </c>
      <c r="L333" s="69" t="n">
        <f aca="false">IF(OR(K333="",J333=""),"",(J333-K333)*100)</f>
        <v>4.24337918118745</v>
      </c>
      <c r="M333" s="36" t="n">
        <v>2.25387356149359</v>
      </c>
      <c r="N333" s="36" t="n">
        <v>1.05386651785182</v>
      </c>
      <c r="O333" s="36" t="n">
        <f aca="false">SQRT(M333^2+N333^2)</f>
        <v>2.488087753406</v>
      </c>
      <c r="P333" s="40" t="n">
        <f aca="false">IF(J333="","",MAX(0,J333-1.96*O333/100))</f>
        <v>0.509699335973373</v>
      </c>
      <c r="Q333" s="40" t="n">
        <f aca="false">IF(J333="","",MIN(1,J333+1.96*O333/100))</f>
        <v>0.607232375906889</v>
      </c>
      <c r="R333" s="32" t="str">
        <f aca="false">IF(L333="","",IF(ABS(L333)&lt;=O333,"Yes","No"))</f>
        <v>No</v>
      </c>
      <c r="S333" s="32" t="str">
        <f aca="false">IF(L333="","",IF(ABS(L333)&lt;=1.96*O333,"Yes","No"))</f>
        <v>Yes</v>
      </c>
      <c r="T333" s="59" t="n">
        <f aca="false">IF(D333="","",ROUND(SQRT(((D333+G333)*O333/100)^2+(J333*(D333+G333)*0.07132)^2),0))</f>
        <v>50</v>
      </c>
      <c r="U333" s="32"/>
    </row>
    <row r="334" customFormat="false" ht="15" hidden="false" customHeight="false" outlineLevel="0" collapsed="false">
      <c r="A334" s="32" t="s">
        <v>418</v>
      </c>
      <c r="B334" s="32" t="s">
        <v>549</v>
      </c>
      <c r="C334" s="32" t="s">
        <v>554</v>
      </c>
      <c r="D334" s="59" t="n">
        <v>820</v>
      </c>
      <c r="E334" s="59" t="n">
        <v>769</v>
      </c>
      <c r="F334" s="68" t="n">
        <f aca="false">IF(E334="","",D334-E334)</f>
        <v>51</v>
      </c>
      <c r="G334" s="59" t="n">
        <v>874</v>
      </c>
      <c r="H334" s="59" t="n">
        <v>753</v>
      </c>
      <c r="I334" s="68" t="n">
        <f aca="false">IF(H334="","",G334-H334)</f>
        <v>121</v>
      </c>
      <c r="J334" s="40" t="n">
        <f aca="false">IF(OR(D334="",D334+G334=0),"",D334/(D334+G334))</f>
        <v>0.484061393152302</v>
      </c>
      <c r="K334" s="40" t="n">
        <f aca="false">IF(E334="","",E334/(E334+H334))</f>
        <v>0.505256241787122</v>
      </c>
      <c r="L334" s="69" t="n">
        <f aca="false">IF(OR(K334="",J334=""),"",(J334-K334)*100)</f>
        <v>-2.119484863482</v>
      </c>
      <c r="M334" s="36" t="n">
        <v>2.25387356149359</v>
      </c>
      <c r="N334" s="36" t="n">
        <v>1.05386651785182</v>
      </c>
      <c r="O334" s="36" t="n">
        <f aca="false">SQRT(M334^2+N334^2)</f>
        <v>2.488087753406</v>
      </c>
      <c r="P334" s="40" t="n">
        <f aca="false">IF(J334="","",MAX(0,J334-1.96*O334/100))</f>
        <v>0.435294873185545</v>
      </c>
      <c r="Q334" s="40" t="n">
        <f aca="false">IF(J334="","",MIN(1,J334+1.96*O334/100))</f>
        <v>0.53282791311906</v>
      </c>
      <c r="R334" s="32" t="str">
        <f aca="false">IF(L334="","",IF(ABS(L334)&lt;=O334,"Yes","No"))</f>
        <v>Yes</v>
      </c>
      <c r="S334" s="32" t="str">
        <f aca="false">IF(L334="","",IF(ABS(L334)&lt;=1.96*O334,"Yes","No"))</f>
        <v>Yes</v>
      </c>
      <c r="T334" s="59" t="n">
        <f aca="false">IF(D334="","",ROUND(SQRT(((D334+G334)*O334/100)^2+(J334*(D334+G334)*0.07132)^2),0))</f>
        <v>72</v>
      </c>
      <c r="U334" s="32"/>
    </row>
    <row r="335" customFormat="false" ht="15" hidden="false" customHeight="false" outlineLevel="0" collapsed="false">
      <c r="A335" s="32" t="s">
        <v>418</v>
      </c>
      <c r="B335" s="32" t="s">
        <v>549</v>
      </c>
      <c r="C335" s="32" t="s">
        <v>555</v>
      </c>
      <c r="D335" s="59" t="n">
        <v>614</v>
      </c>
      <c r="E335" s="59" t="n">
        <v>554</v>
      </c>
      <c r="F335" s="68" t="n">
        <f aca="false">IF(E335="","",D335-E335)</f>
        <v>60</v>
      </c>
      <c r="G335" s="59" t="n">
        <v>599</v>
      </c>
      <c r="H335" s="59" t="n">
        <v>591</v>
      </c>
      <c r="I335" s="68" t="n">
        <f aca="false">IF(H335="","",G335-H335)</f>
        <v>8</v>
      </c>
      <c r="J335" s="40" t="n">
        <f aca="false">IF(OR(D335="",D335+G335=0),"",D335/(D335+G335))</f>
        <v>0.506183017312449</v>
      </c>
      <c r="K335" s="40" t="n">
        <f aca="false">IF(E335="","",E335/(E335+H335))</f>
        <v>0.483842794759825</v>
      </c>
      <c r="L335" s="69" t="n">
        <f aca="false">IF(OR(K335="",J335=""),"",(J335-K335)*100)</f>
        <v>2.23402225526232</v>
      </c>
      <c r="M335" s="36" t="n">
        <v>2.25387356149359</v>
      </c>
      <c r="N335" s="36" t="n">
        <v>1.05386651785182</v>
      </c>
      <c r="O335" s="36" t="n">
        <f aca="false">SQRT(M335^2+N335^2)</f>
        <v>2.488087753406</v>
      </c>
      <c r="P335" s="40" t="n">
        <f aca="false">IF(J335="","",MAX(0,J335-1.96*O335/100))</f>
        <v>0.457416497345691</v>
      </c>
      <c r="Q335" s="40" t="n">
        <f aca="false">IF(J335="","",MIN(1,J335+1.96*O335/100))</f>
        <v>0.554949537279206</v>
      </c>
      <c r="R335" s="32" t="str">
        <f aca="false">IF(L335="","",IF(ABS(L335)&lt;=O335,"Yes","No"))</f>
        <v>Yes</v>
      </c>
      <c r="S335" s="32" t="str">
        <f aca="false">IF(L335="","",IF(ABS(L335)&lt;=1.96*O335,"Yes","No"))</f>
        <v>Yes</v>
      </c>
      <c r="T335" s="59" t="n">
        <f aca="false">IF(D335="","",ROUND(SQRT(((D335+G335)*O335/100)^2+(J335*(D335+G335)*0.07132)^2),0))</f>
        <v>53</v>
      </c>
      <c r="U335" s="32"/>
    </row>
    <row r="336" customFormat="false" ht="15" hidden="false" customHeight="false" outlineLevel="0" collapsed="false">
      <c r="A336" s="32" t="s">
        <v>418</v>
      </c>
      <c r="B336" s="32" t="s">
        <v>549</v>
      </c>
      <c r="C336" s="32" t="s">
        <v>556</v>
      </c>
      <c r="D336" s="59" t="n">
        <v>446</v>
      </c>
      <c r="E336" s="59"/>
      <c r="F336" s="68" t="str">
        <f aca="false">IF(E336="","",D336-E336)</f>
        <v/>
      </c>
      <c r="G336" s="59" t="n">
        <v>439</v>
      </c>
      <c r="H336" s="59"/>
      <c r="I336" s="68" t="str">
        <f aca="false">IF(H336="","",G336-H336)</f>
        <v/>
      </c>
      <c r="J336" s="40" t="n">
        <f aca="false">IF(OR(D336="",D336+G336=0),"",D336/(D336+G336))</f>
        <v>0.503954802259887</v>
      </c>
      <c r="K336" s="40" t="str">
        <f aca="false">IF(E336="","",E336/(E336+H336))</f>
        <v/>
      </c>
      <c r="L336" s="69" t="str">
        <f aca="false">IF(OR(K336="",J336=""),"",(J336-K336)*100)</f>
        <v/>
      </c>
      <c r="M336" s="36" t="n">
        <v>2.25387356149359</v>
      </c>
      <c r="N336" s="36" t="n">
        <v>1.05386651785182</v>
      </c>
      <c r="O336" s="36" t="n">
        <f aca="false">SQRT(M336^2+N336^2)</f>
        <v>2.488087753406</v>
      </c>
      <c r="P336" s="40" t="n">
        <f aca="false">IF(J336="","",MAX(0,J336-1.96*O336/100))</f>
        <v>0.455188282293129</v>
      </c>
      <c r="Q336" s="40" t="n">
        <f aca="false">IF(J336="","",MIN(1,J336+1.96*O336/100))</f>
        <v>0.552721322226645</v>
      </c>
      <c r="R336" s="32" t="str">
        <f aca="false">IF(L336="","",IF(ABS(L336)&lt;=O336,"Yes","No"))</f>
        <v/>
      </c>
      <c r="S336" s="32" t="str">
        <f aca="false">IF(L336="","",IF(ABS(L336)&lt;=1.96*O336,"Yes","No"))</f>
        <v/>
      </c>
      <c r="T336" s="59" t="n">
        <f aca="false">IF(D336="","",ROUND(SQRT(((D336+G336)*O336/100)^2+(J336*(D336+G336)*0.07132)^2),0))</f>
        <v>39</v>
      </c>
      <c r="U336" s="32" t="s">
        <v>803</v>
      </c>
    </row>
    <row r="337" customFormat="false" ht="15" hidden="false" customHeight="false" outlineLevel="0" collapsed="false">
      <c r="A337" s="32" t="s">
        <v>418</v>
      </c>
      <c r="B337" s="32" t="s">
        <v>549</v>
      </c>
      <c r="C337" s="32" t="s">
        <v>557</v>
      </c>
      <c r="D337" s="59" t="n">
        <v>502</v>
      </c>
      <c r="E337" s="59"/>
      <c r="F337" s="68" t="str">
        <f aca="false">IF(E337="","",D337-E337)</f>
        <v/>
      </c>
      <c r="G337" s="59" t="n">
        <v>453</v>
      </c>
      <c r="H337" s="59"/>
      <c r="I337" s="68" t="str">
        <f aca="false">IF(H337="","",G337-H337)</f>
        <v/>
      </c>
      <c r="J337" s="40" t="n">
        <f aca="false">IF(OR(D337="",D337+G337=0),"",D337/(D337+G337))</f>
        <v>0.52565445026178</v>
      </c>
      <c r="K337" s="40" t="str">
        <f aca="false">IF(E337="","",E337/(E337+H337))</f>
        <v/>
      </c>
      <c r="L337" s="69" t="str">
        <f aca="false">IF(OR(K337="",J337=""),"",(J337-K337)*100)</f>
        <v/>
      </c>
      <c r="M337" s="36" t="n">
        <v>2.25387356149359</v>
      </c>
      <c r="N337" s="36" t="n">
        <v>1.05386651785182</v>
      </c>
      <c r="O337" s="36" t="n">
        <f aca="false">SQRT(M337^2+N337^2)</f>
        <v>2.488087753406</v>
      </c>
      <c r="P337" s="40" t="n">
        <f aca="false">IF(J337="","",MAX(0,J337-1.96*O337/100))</f>
        <v>0.476887930295023</v>
      </c>
      <c r="Q337" s="40" t="n">
        <f aca="false">IF(J337="","",MIN(1,J337+1.96*O337/100))</f>
        <v>0.574420970228538</v>
      </c>
      <c r="R337" s="32" t="str">
        <f aca="false">IF(L337="","",IF(ABS(L337)&lt;=O337,"Yes","No"))</f>
        <v/>
      </c>
      <c r="S337" s="32" t="str">
        <f aca="false">IF(L337="","",IF(ABS(L337)&lt;=1.96*O337,"Yes","No"))</f>
        <v/>
      </c>
      <c r="T337" s="59" t="n">
        <f aca="false">IF(D337="","",ROUND(SQRT(((D337+G337)*O337/100)^2+(J337*(D337+G337)*0.07132)^2),0))</f>
        <v>43</v>
      </c>
      <c r="U337" s="32" t="s">
        <v>803</v>
      </c>
    </row>
    <row r="338" customFormat="false" ht="15" hidden="false" customHeight="false" outlineLevel="0" collapsed="false">
      <c r="A338" s="32" t="s">
        <v>418</v>
      </c>
      <c r="B338" s="32" t="s">
        <v>549</v>
      </c>
      <c r="C338" s="32" t="s">
        <v>558</v>
      </c>
      <c r="D338" s="59" t="n">
        <v>256</v>
      </c>
      <c r="E338" s="59"/>
      <c r="F338" s="68" t="str">
        <f aca="false">IF(E338="","",D338-E338)</f>
        <v/>
      </c>
      <c r="G338" s="59" t="n">
        <v>226</v>
      </c>
      <c r="H338" s="59"/>
      <c r="I338" s="68" t="str">
        <f aca="false">IF(H338="","",G338-H338)</f>
        <v/>
      </c>
      <c r="J338" s="40" t="n">
        <f aca="false">IF(OR(D338="",D338+G338=0),"",D338/(D338+G338))</f>
        <v>0.531120331950208</v>
      </c>
      <c r="K338" s="40" t="str">
        <f aca="false">IF(E338="","",E338/(E338+H338))</f>
        <v/>
      </c>
      <c r="L338" s="69" t="str">
        <f aca="false">IF(OR(K338="",J338=""),"",(J338-K338)*100)</f>
        <v/>
      </c>
      <c r="M338" s="36" t="n">
        <v>3.48156414853613</v>
      </c>
      <c r="N338" s="36" t="n">
        <v>1.05386651785182</v>
      </c>
      <c r="O338" s="36" t="n">
        <f aca="false">SQRT(M338^2+N338^2)</f>
        <v>3.63757110690929</v>
      </c>
      <c r="P338" s="40" t="n">
        <f aca="false">IF(J338="","",MAX(0,J338-1.96*O338/100))</f>
        <v>0.459823938254785</v>
      </c>
      <c r="Q338" s="40" t="n">
        <f aca="false">IF(J338="","",MIN(1,J338+1.96*O338/100))</f>
        <v>0.602416725645629</v>
      </c>
      <c r="R338" s="32" t="str">
        <f aca="false">IF(L338="","",IF(ABS(L338)&lt;=O338,"Yes","No"))</f>
        <v/>
      </c>
      <c r="S338" s="32" t="str">
        <f aca="false">IF(L338="","",IF(ABS(L338)&lt;=1.96*O338,"Yes","No"))</f>
        <v/>
      </c>
      <c r="T338" s="59" t="n">
        <f aca="false">IF(D338="","",ROUND(SQRT(((D338+G338)*O338/100)^2+(J338*(D338+G338)*0.13015)^2),0))</f>
        <v>38</v>
      </c>
      <c r="U338" s="32" t="s">
        <v>803</v>
      </c>
    </row>
    <row r="339" customFormat="false" ht="15" hidden="false" customHeight="false" outlineLevel="0" collapsed="false">
      <c r="A339" s="32" t="s">
        <v>418</v>
      </c>
      <c r="B339" s="32" t="s">
        <v>559</v>
      </c>
      <c r="C339" s="32" t="s">
        <v>560</v>
      </c>
      <c r="D339" s="59" t="n">
        <v>100</v>
      </c>
      <c r="E339" s="59" t="n">
        <v>71</v>
      </c>
      <c r="F339" s="68" t="n">
        <f aca="false">IF(E339="","",D339-E339)</f>
        <v>29</v>
      </c>
      <c r="G339" s="59" t="n">
        <v>90</v>
      </c>
      <c r="H339" s="59" t="n">
        <v>87</v>
      </c>
      <c r="I339" s="68" t="n">
        <f aca="false">IF(H339="","",G339-H339)</f>
        <v>3</v>
      </c>
      <c r="J339" s="40" t="n">
        <f aca="false">IF(OR(D339="",D339+G339=0),"",D339/(D339+G339))</f>
        <v>0.526315789473684</v>
      </c>
      <c r="K339" s="40" t="n">
        <f aca="false">IF(E339="","",E339/(E339+H339))</f>
        <v>0.449367088607595</v>
      </c>
      <c r="L339" s="69" t="n">
        <f aca="false">IF(OR(K339="",J339=""),"",(J339-K339)*100)</f>
        <v>7.69487008660892</v>
      </c>
      <c r="M339" s="36" t="n">
        <v>3.48156414853613</v>
      </c>
      <c r="N339" s="36" t="n">
        <v>1.05386651785182</v>
      </c>
      <c r="O339" s="36" t="n">
        <f aca="false">SQRT(M339^2+N339^2)</f>
        <v>3.63757110690929</v>
      </c>
      <c r="P339" s="40" t="n">
        <f aca="false">IF(J339="","",MAX(0,J339-1.96*O339/100))</f>
        <v>0.455019395778262</v>
      </c>
      <c r="Q339" s="40" t="n">
        <f aca="false">IF(J339="","",MIN(1,J339+1.96*O339/100))</f>
        <v>0.597612183169106</v>
      </c>
      <c r="R339" s="32" t="str">
        <f aca="false">IF(L339="","",IF(ABS(L339)&lt;=O339,"Yes","No"))</f>
        <v>No</v>
      </c>
      <c r="S339" s="32" t="str">
        <f aca="false">IF(L339="","",IF(ABS(L339)&lt;=1.96*O339,"Yes","No"))</f>
        <v>No</v>
      </c>
      <c r="T339" s="59" t="n">
        <f aca="false">IF(D339="","",ROUND(SQRT(((D339+G339)*O339/100)^2+(J339*(D339+G339)*0.13015)^2),0))</f>
        <v>15</v>
      </c>
      <c r="U339" s="32"/>
    </row>
    <row r="340" customFormat="false" ht="15" hidden="false" customHeight="false" outlineLevel="0" collapsed="false">
      <c r="A340" s="32" t="s">
        <v>418</v>
      </c>
      <c r="B340" s="32" t="s">
        <v>559</v>
      </c>
      <c r="C340" s="32" t="s">
        <v>561</v>
      </c>
      <c r="D340" s="59" t="n">
        <v>216</v>
      </c>
      <c r="E340" s="59" t="n">
        <v>169</v>
      </c>
      <c r="F340" s="68" t="n">
        <f aca="false">IF(E340="","",D340-E340)</f>
        <v>47</v>
      </c>
      <c r="G340" s="59" t="n">
        <v>322</v>
      </c>
      <c r="H340" s="59" t="n">
        <v>336</v>
      </c>
      <c r="I340" s="68" t="n">
        <f aca="false">IF(H340="","",G340-H340)</f>
        <v>-14</v>
      </c>
      <c r="J340" s="40" t="n">
        <f aca="false">IF(OR(D340="",D340+G340=0),"",D340/(D340+G340))</f>
        <v>0.401486988847584</v>
      </c>
      <c r="K340" s="40" t="n">
        <f aca="false">IF(E340="","",E340/(E340+H340))</f>
        <v>0.334653465346535</v>
      </c>
      <c r="L340" s="69" t="n">
        <f aca="false">IF(OR(K340="",J340=""),"",(J340-K340)*100)</f>
        <v>6.6833523501049</v>
      </c>
      <c r="M340" s="36" t="n">
        <v>2.45683467956046</v>
      </c>
      <c r="N340" s="36" t="n">
        <v>1.05386651785182</v>
      </c>
      <c r="O340" s="36" t="n">
        <f aca="false">SQRT(M340^2+N340^2)</f>
        <v>2.67332588364009</v>
      </c>
      <c r="P340" s="40" t="n">
        <f aca="false">IF(J340="","",MAX(0,J340-1.96*O340/100))</f>
        <v>0.349089801528238</v>
      </c>
      <c r="Q340" s="40" t="n">
        <f aca="false">IF(J340="","",MIN(1,J340+1.96*O340/100))</f>
        <v>0.453884176166929</v>
      </c>
      <c r="R340" s="32" t="str">
        <f aca="false">IF(L340="","",IF(ABS(L340)&lt;=O340,"Yes","No"))</f>
        <v>No</v>
      </c>
      <c r="S340" s="32" t="str">
        <f aca="false">IF(L340="","",IF(ABS(L340)&lt;=1.96*O340,"Yes","No"))</f>
        <v>No</v>
      </c>
      <c r="T340" s="59" t="n">
        <f aca="false">IF(D340="","",ROUND(SQRT(((D340+G340)*O340/100)^2+(J340*(D340+G340)*0.08382)^2),0))</f>
        <v>23</v>
      </c>
      <c r="U340" s="32"/>
    </row>
    <row r="341" customFormat="false" ht="15" hidden="false" customHeight="false" outlineLevel="0" collapsed="false">
      <c r="A341" s="32" t="s">
        <v>418</v>
      </c>
      <c r="B341" s="32" t="s">
        <v>559</v>
      </c>
      <c r="C341" s="32" t="s">
        <v>562</v>
      </c>
      <c r="D341" s="59" t="n">
        <v>169</v>
      </c>
      <c r="E341" s="59" t="n">
        <v>154</v>
      </c>
      <c r="F341" s="68" t="n">
        <f aca="false">IF(E341="","",D341-E341)</f>
        <v>15</v>
      </c>
      <c r="G341" s="59" t="n">
        <v>167</v>
      </c>
      <c r="H341" s="59" t="n">
        <v>168</v>
      </c>
      <c r="I341" s="68" t="n">
        <f aca="false">IF(H341="","",G341-H341)</f>
        <v>-1</v>
      </c>
      <c r="J341" s="40" t="n">
        <f aca="false">IF(OR(D341="",D341+G341=0),"",D341/(D341+G341))</f>
        <v>0.502976190476191</v>
      </c>
      <c r="K341" s="40" t="n">
        <f aca="false">IF(E341="","",E341/(E341+H341))</f>
        <v>0.478260869565217</v>
      </c>
      <c r="L341" s="69" t="n">
        <f aca="false">IF(OR(K341="",J341=""),"",(J341-K341)*100)</f>
        <v>2.47153209109731</v>
      </c>
      <c r="M341" s="36" t="n">
        <v>3.48156414853613</v>
      </c>
      <c r="N341" s="36" t="n">
        <v>1.05386651785182</v>
      </c>
      <c r="O341" s="36" t="n">
        <f aca="false">SQRT(M341^2+N341^2)</f>
        <v>3.63757110690929</v>
      </c>
      <c r="P341" s="40" t="n">
        <f aca="false">IF(J341="","",MAX(0,J341-1.96*O341/100))</f>
        <v>0.431679796780768</v>
      </c>
      <c r="Q341" s="40" t="n">
        <f aca="false">IF(J341="","",MIN(1,J341+1.96*O341/100))</f>
        <v>0.574272584171613</v>
      </c>
      <c r="R341" s="32" t="str">
        <f aca="false">IF(L341="","",IF(ABS(L341)&lt;=O341,"Yes","No"))</f>
        <v>Yes</v>
      </c>
      <c r="S341" s="32" t="str">
        <f aca="false">IF(L341="","",IF(ABS(L341)&lt;=1.96*O341,"Yes","No"))</f>
        <v>Yes</v>
      </c>
      <c r="T341" s="59" t="n">
        <f aca="false">IF(D341="","",ROUND(SQRT(((D341+G341)*O341/100)^2+(J341*(D341+G341)*0.13015)^2),0))</f>
        <v>25</v>
      </c>
      <c r="U341" s="32"/>
    </row>
    <row r="342" customFormat="false" ht="15" hidden="false" customHeight="false" outlineLevel="0" collapsed="false">
      <c r="A342" s="32" t="s">
        <v>418</v>
      </c>
      <c r="B342" s="32" t="s">
        <v>559</v>
      </c>
      <c r="C342" s="32" t="s">
        <v>563</v>
      </c>
      <c r="D342" s="59" t="n">
        <v>101</v>
      </c>
      <c r="E342" s="59" t="n">
        <v>90</v>
      </c>
      <c r="F342" s="68" t="n">
        <f aca="false">IF(E342="","",D342-E342)</f>
        <v>11</v>
      </c>
      <c r="G342" s="59" t="n">
        <v>85</v>
      </c>
      <c r="H342" s="59" t="n">
        <v>94</v>
      </c>
      <c r="I342" s="68" t="n">
        <f aca="false">IF(H342="","",G342-H342)</f>
        <v>-9</v>
      </c>
      <c r="J342" s="40" t="n">
        <f aca="false">IF(OR(D342="",D342+G342=0),"",D342/(D342+G342))</f>
        <v>0.543010752688172</v>
      </c>
      <c r="K342" s="40" t="n">
        <f aca="false">IF(E342="","",E342/(E342+H342))</f>
        <v>0.489130434782609</v>
      </c>
      <c r="L342" s="69" t="n">
        <f aca="false">IF(OR(K342="",J342=""),"",(J342-K342)*100)</f>
        <v>5.38803179055633</v>
      </c>
      <c r="M342" s="36" t="n">
        <v>3.48156414853613</v>
      </c>
      <c r="N342" s="36" t="n">
        <v>1.05386651785182</v>
      </c>
      <c r="O342" s="36" t="n">
        <f aca="false">SQRT(M342^2+N342^2)</f>
        <v>3.63757110690929</v>
      </c>
      <c r="P342" s="40" t="n">
        <f aca="false">IF(J342="","",MAX(0,J342-1.96*O342/100))</f>
        <v>0.47171435899275</v>
      </c>
      <c r="Q342" s="40" t="n">
        <f aca="false">IF(J342="","",MIN(1,J342+1.96*O342/100))</f>
        <v>0.614307146383594</v>
      </c>
      <c r="R342" s="32" t="str">
        <f aca="false">IF(L342="","",IF(ABS(L342)&lt;=O342,"Yes","No"))</f>
        <v>No</v>
      </c>
      <c r="S342" s="32" t="str">
        <f aca="false">IF(L342="","",IF(ABS(L342)&lt;=1.96*O342,"Yes","No"))</f>
        <v>Yes</v>
      </c>
      <c r="T342" s="59" t="n">
        <f aca="false">IF(D342="","",ROUND(SQRT(((D342+G342)*O342/100)^2+(J342*(D342+G342)*0.13015)^2),0))</f>
        <v>15</v>
      </c>
      <c r="U342" s="32"/>
    </row>
    <row r="343" customFormat="false" ht="15" hidden="false" customHeight="false" outlineLevel="0" collapsed="false">
      <c r="A343" s="32" t="s">
        <v>418</v>
      </c>
      <c r="B343" s="32" t="s">
        <v>564</v>
      </c>
      <c r="C343" s="32" t="s">
        <v>565</v>
      </c>
      <c r="D343" s="59" t="n">
        <v>404</v>
      </c>
      <c r="E343" s="59" t="n">
        <v>324</v>
      </c>
      <c r="F343" s="68" t="n">
        <f aca="false">IF(E343="","",D343-E343)</f>
        <v>80</v>
      </c>
      <c r="G343" s="59" t="n">
        <v>444</v>
      </c>
      <c r="H343" s="59" t="n">
        <v>461</v>
      </c>
      <c r="I343" s="68" t="n">
        <f aca="false">IF(H343="","",G343-H343)</f>
        <v>-17</v>
      </c>
      <c r="J343" s="40" t="n">
        <f aca="false">IF(OR(D343="",D343+G343=0),"",D343/(D343+G343))</f>
        <v>0.476415094339623</v>
      </c>
      <c r="K343" s="40" t="n">
        <f aca="false">IF(E343="","",E343/(E343+H343))</f>
        <v>0.412738853503185</v>
      </c>
      <c r="L343" s="69" t="n">
        <f aca="false">IF(OR(K343="",J343=""),"",(J343-K343)*100)</f>
        <v>6.36762408364379</v>
      </c>
      <c r="M343" s="36" t="n">
        <v>2.25387356149359</v>
      </c>
      <c r="N343" s="36" t="n">
        <v>1.05386651785182</v>
      </c>
      <c r="O343" s="36" t="n">
        <f aca="false">SQRT(M343^2+N343^2)</f>
        <v>2.488087753406</v>
      </c>
      <c r="P343" s="40" t="n">
        <f aca="false">IF(J343="","",MAX(0,J343-1.96*O343/100))</f>
        <v>0.427648574372865</v>
      </c>
      <c r="Q343" s="40" t="n">
        <f aca="false">IF(J343="","",MIN(1,J343+1.96*O343/100))</f>
        <v>0.52518161430638</v>
      </c>
      <c r="R343" s="32" t="str">
        <f aca="false">IF(L343="","",IF(ABS(L343)&lt;=O343,"Yes","No"))</f>
        <v>No</v>
      </c>
      <c r="S343" s="32" t="str">
        <f aca="false">IF(L343="","",IF(ABS(L343)&lt;=1.96*O343,"Yes","No"))</f>
        <v>No</v>
      </c>
      <c r="T343" s="59" t="n">
        <f aca="false">IF(D343="","",ROUND(SQRT(((D343+G343)*O343/100)^2+(J343*(D343+G343)*0.07132)^2),0))</f>
        <v>36</v>
      </c>
      <c r="U343" s="32"/>
    </row>
    <row r="344" customFormat="false" ht="15" hidden="false" customHeight="false" outlineLevel="0" collapsed="false">
      <c r="A344" s="32" t="s">
        <v>418</v>
      </c>
      <c r="B344" s="32" t="s">
        <v>564</v>
      </c>
      <c r="C344" s="32" t="s">
        <v>566</v>
      </c>
      <c r="D344" s="59" t="n">
        <v>312</v>
      </c>
      <c r="E344" s="59" t="n">
        <v>276</v>
      </c>
      <c r="F344" s="68" t="n">
        <f aca="false">IF(E344="","",D344-E344)</f>
        <v>36</v>
      </c>
      <c r="G344" s="59" t="n">
        <v>360</v>
      </c>
      <c r="H344" s="59" t="n">
        <v>361</v>
      </c>
      <c r="I344" s="68" t="n">
        <f aca="false">IF(H344="","",G344-H344)</f>
        <v>-1</v>
      </c>
      <c r="J344" s="40" t="n">
        <f aca="false">IF(OR(D344="",D344+G344=0),"",D344/(D344+G344))</f>
        <v>0.464285714285714</v>
      </c>
      <c r="K344" s="40" t="n">
        <f aca="false">IF(E344="","",E344/(E344+H344))</f>
        <v>0.433281004709576</v>
      </c>
      <c r="L344" s="69" t="n">
        <f aca="false">IF(OR(K344="",J344=""),"",(J344-K344)*100)</f>
        <v>3.10047095761382</v>
      </c>
      <c r="M344" s="36" t="n">
        <v>2.45683467956046</v>
      </c>
      <c r="N344" s="36" t="n">
        <v>1.05386651785182</v>
      </c>
      <c r="O344" s="36" t="n">
        <f aca="false">SQRT(M344^2+N344^2)</f>
        <v>2.67332588364009</v>
      </c>
      <c r="P344" s="40" t="n">
        <f aca="false">IF(J344="","",MAX(0,J344-1.96*O344/100))</f>
        <v>0.411888526966369</v>
      </c>
      <c r="Q344" s="40" t="n">
        <f aca="false">IF(J344="","",MIN(1,J344+1.96*O344/100))</f>
        <v>0.51668290160506</v>
      </c>
      <c r="R344" s="32" t="str">
        <f aca="false">IF(L344="","",IF(ABS(L344)&lt;=O344,"Yes","No"))</f>
        <v>No</v>
      </c>
      <c r="S344" s="32" t="str">
        <f aca="false">IF(L344="","",IF(ABS(L344)&lt;=1.96*O344,"Yes","No"))</f>
        <v>Yes</v>
      </c>
      <c r="T344" s="59" t="n">
        <f aca="false">IF(D344="","",ROUND(SQRT(((D344+G344)*O344/100)^2+(J344*(D344+G344)*0.08382)^2),0))</f>
        <v>32</v>
      </c>
      <c r="U344" s="32"/>
    </row>
    <row r="345" customFormat="false" ht="15" hidden="false" customHeight="false" outlineLevel="0" collapsed="false">
      <c r="A345" s="32" t="s">
        <v>418</v>
      </c>
      <c r="B345" s="32" t="s">
        <v>564</v>
      </c>
      <c r="C345" s="32" t="s">
        <v>567</v>
      </c>
      <c r="D345" s="59" t="n">
        <v>234</v>
      </c>
      <c r="E345" s="59" t="n">
        <v>188</v>
      </c>
      <c r="F345" s="68" t="n">
        <f aca="false">IF(E345="","",D345-E345)</f>
        <v>46</v>
      </c>
      <c r="G345" s="59" t="n">
        <v>419</v>
      </c>
      <c r="H345" s="59" t="n">
        <v>354</v>
      </c>
      <c r="I345" s="68" t="n">
        <f aca="false">IF(H345="","",G345-H345)</f>
        <v>65</v>
      </c>
      <c r="J345" s="40" t="n">
        <f aca="false">IF(OR(D345="",D345+G345=0),"",D345/(D345+G345))</f>
        <v>0.358346094946401</v>
      </c>
      <c r="K345" s="40" t="n">
        <f aca="false">IF(E345="","",E345/(E345+H345))</f>
        <v>0.346863468634686</v>
      </c>
      <c r="L345" s="69" t="n">
        <f aca="false">IF(OR(K345="",J345=""),"",(J345-K345)*100)</f>
        <v>1.14826263117149</v>
      </c>
      <c r="M345" s="36" t="n">
        <v>2.45683467956046</v>
      </c>
      <c r="N345" s="36" t="n">
        <v>1.05386651785182</v>
      </c>
      <c r="O345" s="36" t="n">
        <f aca="false">SQRT(M345^2+N345^2)</f>
        <v>2.67332588364009</v>
      </c>
      <c r="P345" s="40" t="n">
        <f aca="false">IF(J345="","",MAX(0,J345-1.96*O345/100))</f>
        <v>0.305948907627055</v>
      </c>
      <c r="Q345" s="40" t="n">
        <f aca="false">IF(J345="","",MIN(1,J345+1.96*O345/100))</f>
        <v>0.410743282265747</v>
      </c>
      <c r="R345" s="32" t="str">
        <f aca="false">IF(L345="","",IF(ABS(L345)&lt;=O345,"Yes","No"))</f>
        <v>Yes</v>
      </c>
      <c r="S345" s="32" t="str">
        <f aca="false">IF(L345="","",IF(ABS(L345)&lt;=1.96*O345,"Yes","No"))</f>
        <v>Yes</v>
      </c>
      <c r="T345" s="59" t="n">
        <f aca="false">IF(D345="","",ROUND(SQRT(((D345+G345)*O345/100)^2+(J345*(D345+G345)*0.08382)^2),0))</f>
        <v>26</v>
      </c>
      <c r="U345" s="32"/>
    </row>
    <row r="346" customFormat="false" ht="15" hidden="false" customHeight="false" outlineLevel="0" collapsed="false">
      <c r="A346" s="32" t="s">
        <v>418</v>
      </c>
      <c r="B346" s="32" t="s">
        <v>564</v>
      </c>
      <c r="C346" s="32" t="s">
        <v>568</v>
      </c>
      <c r="D346" s="59" t="n">
        <v>305</v>
      </c>
      <c r="E346" s="59" t="n">
        <v>228</v>
      </c>
      <c r="F346" s="68" t="n">
        <f aca="false">IF(E346="","",D346-E346)</f>
        <v>77</v>
      </c>
      <c r="G346" s="59" t="n">
        <v>370</v>
      </c>
      <c r="H346" s="59" t="n">
        <v>355</v>
      </c>
      <c r="I346" s="68" t="n">
        <f aca="false">IF(H346="","",G346-H346)</f>
        <v>15</v>
      </c>
      <c r="J346" s="40" t="n">
        <f aca="false">IF(OR(D346="",D346+G346=0),"",D346/(D346+G346))</f>
        <v>0.451851851851852</v>
      </c>
      <c r="K346" s="40" t="n">
        <f aca="false">IF(E346="","",E346/(E346+H346))</f>
        <v>0.391080617495712</v>
      </c>
      <c r="L346" s="69" t="n">
        <f aca="false">IF(OR(K346="",J346=""),"",(J346-K346)*100)</f>
        <v>6.077123435614</v>
      </c>
      <c r="M346" s="36" t="n">
        <v>2.45683467956046</v>
      </c>
      <c r="N346" s="36" t="n">
        <v>1.05386651785182</v>
      </c>
      <c r="O346" s="36" t="n">
        <f aca="false">SQRT(M346^2+N346^2)</f>
        <v>2.67332588364009</v>
      </c>
      <c r="P346" s="40" t="n">
        <f aca="false">IF(J346="","",MAX(0,J346-1.96*O346/100))</f>
        <v>0.399454664532506</v>
      </c>
      <c r="Q346" s="40" t="n">
        <f aca="false">IF(J346="","",MIN(1,J346+1.96*O346/100))</f>
        <v>0.504249039171198</v>
      </c>
      <c r="R346" s="32" t="str">
        <f aca="false">IF(L346="","",IF(ABS(L346)&lt;=O346,"Yes","No"))</f>
        <v>No</v>
      </c>
      <c r="S346" s="32" t="str">
        <f aca="false">IF(L346="","",IF(ABS(L346)&lt;=1.96*O346,"Yes","No"))</f>
        <v>No</v>
      </c>
      <c r="T346" s="59" t="n">
        <f aca="false">IF(D346="","",ROUND(SQRT(((D346+G346)*O346/100)^2+(J346*(D346+G346)*0.08382)^2),0))</f>
        <v>31</v>
      </c>
      <c r="U346" s="32"/>
    </row>
    <row r="347" customFormat="false" ht="15" hidden="false" customHeight="false" outlineLevel="0" collapsed="false">
      <c r="A347" s="32" t="s">
        <v>418</v>
      </c>
      <c r="B347" s="32" t="s">
        <v>569</v>
      </c>
      <c r="C347" s="32" t="s">
        <v>570</v>
      </c>
      <c r="D347" s="59" t="n">
        <v>70</v>
      </c>
      <c r="E347" s="59" t="n">
        <v>62</v>
      </c>
      <c r="F347" s="68" t="n">
        <f aca="false">IF(E347="","",D347-E347)</f>
        <v>8</v>
      </c>
      <c r="G347" s="59" t="n">
        <v>111</v>
      </c>
      <c r="H347" s="59" t="n">
        <v>104</v>
      </c>
      <c r="I347" s="68" t="n">
        <f aca="false">IF(H347="","",G347-H347)</f>
        <v>7</v>
      </c>
      <c r="J347" s="40" t="n">
        <f aca="false">IF(OR(D347="",D347+G347=0),"",D347/(D347+G347))</f>
        <v>0.386740331491713</v>
      </c>
      <c r="K347" s="40" t="n">
        <f aca="false">IF(E347="","",E347/(E347+H347))</f>
        <v>0.373493975903614</v>
      </c>
      <c r="L347" s="69" t="n">
        <f aca="false">IF(OR(K347="",J347=""),"",(J347-K347)*100)</f>
        <v>1.32463555880983</v>
      </c>
      <c r="M347" s="36" t="n">
        <v>3.48156414853613</v>
      </c>
      <c r="N347" s="36" t="n">
        <v>1.05386651785182</v>
      </c>
      <c r="O347" s="36" t="n">
        <f aca="false">SQRT(M347^2+N347^2)</f>
        <v>3.63757110690929</v>
      </c>
      <c r="P347" s="40" t="n">
        <f aca="false">IF(J347="","",MAX(0,J347-1.96*O347/100))</f>
        <v>0.315443937796291</v>
      </c>
      <c r="Q347" s="40" t="n">
        <f aca="false">IF(J347="","",MIN(1,J347+1.96*O347/100))</f>
        <v>0.458036725187135</v>
      </c>
      <c r="R347" s="32" t="str">
        <f aca="false">IF(L347="","",IF(ABS(L347)&lt;=O347,"Yes","No"))</f>
        <v>Yes</v>
      </c>
      <c r="S347" s="32" t="str">
        <f aca="false">IF(L347="","",IF(ABS(L347)&lt;=1.96*O347,"Yes","No"))</f>
        <v>Yes</v>
      </c>
      <c r="T347" s="59" t="n">
        <f aca="false">IF(D347="","",ROUND(SQRT(((D347+G347)*O347/100)^2+(J347*(D347+G347)*0.13015)^2),0))</f>
        <v>11</v>
      </c>
      <c r="U347" s="32"/>
    </row>
    <row r="348" customFormat="false" ht="15" hidden="false" customHeight="false" outlineLevel="0" collapsed="false">
      <c r="A348" s="32" t="s">
        <v>418</v>
      </c>
      <c r="B348" s="32" t="s">
        <v>571</v>
      </c>
      <c r="C348" s="32" t="s">
        <v>572</v>
      </c>
      <c r="D348" s="59" t="n">
        <v>297</v>
      </c>
      <c r="E348" s="59" t="n">
        <v>243</v>
      </c>
      <c r="F348" s="68" t="n">
        <f aca="false">IF(E348="","",D348-E348)</f>
        <v>54</v>
      </c>
      <c r="G348" s="59" t="n">
        <v>299</v>
      </c>
      <c r="H348" s="59" t="n">
        <v>335</v>
      </c>
      <c r="I348" s="68" t="n">
        <f aca="false">IF(H348="","",G348-H348)</f>
        <v>-36</v>
      </c>
      <c r="J348" s="40" t="n">
        <f aca="false">IF(OR(D348="",D348+G348=0),"",D348/(D348+G348))</f>
        <v>0.498322147651007</v>
      </c>
      <c r="K348" s="40" t="n">
        <f aca="false">IF(E348="","",E348/(E348+H348))</f>
        <v>0.420415224913495</v>
      </c>
      <c r="L348" s="69" t="n">
        <f aca="false">IF(OR(K348="",J348=""),"",(J348-K348)*100)</f>
        <v>7.79069227375119</v>
      </c>
      <c r="M348" s="36" t="n">
        <v>2.45683467956046</v>
      </c>
      <c r="N348" s="36" t="n">
        <v>1.05386651785182</v>
      </c>
      <c r="O348" s="36" t="n">
        <f aca="false">SQRT(M348^2+N348^2)</f>
        <v>2.67332588364009</v>
      </c>
      <c r="P348" s="40" t="n">
        <f aca="false">IF(J348="","",MAX(0,J348-1.96*O348/100))</f>
        <v>0.445924960331661</v>
      </c>
      <c r="Q348" s="40" t="n">
        <f aca="false">IF(J348="","",MIN(1,J348+1.96*O348/100))</f>
        <v>0.550719334970352</v>
      </c>
      <c r="R348" s="32" t="str">
        <f aca="false">IF(L348="","",IF(ABS(L348)&lt;=O348,"Yes","No"))</f>
        <v>No</v>
      </c>
      <c r="S348" s="32" t="str">
        <f aca="false">IF(L348="","",IF(ABS(L348)&lt;=1.96*O348,"Yes","No"))</f>
        <v>No</v>
      </c>
      <c r="T348" s="59" t="n">
        <f aca="false">IF(D348="","",ROUND(SQRT(((D348+G348)*O348/100)^2+(J348*(D348+G348)*0.08382)^2),0))</f>
        <v>30</v>
      </c>
      <c r="U348" s="32"/>
    </row>
    <row r="349" customFormat="false" ht="15" hidden="false" customHeight="false" outlineLevel="0" collapsed="false">
      <c r="A349" s="32" t="s">
        <v>418</v>
      </c>
      <c r="B349" s="32" t="s">
        <v>573</v>
      </c>
      <c r="C349" s="32" t="s">
        <v>574</v>
      </c>
      <c r="D349" s="59" t="n">
        <v>188</v>
      </c>
      <c r="E349" s="59" t="n">
        <v>142</v>
      </c>
      <c r="F349" s="68" t="n">
        <f aca="false">IF(E349="","",D349-E349)</f>
        <v>46</v>
      </c>
      <c r="G349" s="59" t="n">
        <v>175</v>
      </c>
      <c r="H349" s="59" t="n">
        <v>172</v>
      </c>
      <c r="I349" s="68" t="n">
        <f aca="false">IF(H349="","",G349-H349)</f>
        <v>3</v>
      </c>
      <c r="J349" s="40" t="n">
        <f aca="false">IF(OR(D349="",D349+G349=0),"",D349/(D349+G349))</f>
        <v>0.517906336088154</v>
      </c>
      <c r="K349" s="40" t="n">
        <f aca="false">IF(E349="","",E349/(E349+H349))</f>
        <v>0.452229299363057</v>
      </c>
      <c r="L349" s="69" t="n">
        <f aca="false">IF(OR(K349="",J349=""),"",(J349-K349)*100)</f>
        <v>6.5677036725097</v>
      </c>
      <c r="M349" s="36" t="n">
        <v>3.48156414853613</v>
      </c>
      <c r="N349" s="36" t="n">
        <v>1.05386651785182</v>
      </c>
      <c r="O349" s="36" t="n">
        <f aca="false">SQRT(M349^2+N349^2)</f>
        <v>3.63757110690929</v>
      </c>
      <c r="P349" s="40" t="n">
        <f aca="false">IF(J349="","",MAX(0,J349-1.96*O349/100))</f>
        <v>0.446609942392732</v>
      </c>
      <c r="Q349" s="40" t="n">
        <f aca="false">IF(J349="","",MIN(1,J349+1.96*O349/100))</f>
        <v>0.589202729783576</v>
      </c>
      <c r="R349" s="32" t="str">
        <f aca="false">IF(L349="","",IF(ABS(L349)&lt;=O349,"Yes","No"))</f>
        <v>No</v>
      </c>
      <c r="S349" s="32" t="str">
        <f aca="false">IF(L349="","",IF(ABS(L349)&lt;=1.96*O349,"Yes","No"))</f>
        <v>Yes</v>
      </c>
      <c r="T349" s="59" t="n">
        <f aca="false">IF(D349="","",ROUND(SQRT(((D349+G349)*O349/100)^2+(J349*(D349+G349)*0.13015)^2),0))</f>
        <v>28</v>
      </c>
      <c r="U349" s="32"/>
    </row>
    <row r="350" customFormat="false" ht="15" hidden="false" customHeight="false" outlineLevel="0" collapsed="false">
      <c r="A350" s="32" t="s">
        <v>418</v>
      </c>
      <c r="B350" s="32" t="s">
        <v>575</v>
      </c>
      <c r="C350" s="32" t="s">
        <v>576</v>
      </c>
      <c r="D350" s="59" t="n">
        <v>239</v>
      </c>
      <c r="E350" s="59" t="n">
        <v>192</v>
      </c>
      <c r="F350" s="68" t="n">
        <f aca="false">IF(E350="","",D350-E350)</f>
        <v>47</v>
      </c>
      <c r="G350" s="59" t="n">
        <v>239</v>
      </c>
      <c r="H350" s="59" t="n">
        <v>253</v>
      </c>
      <c r="I350" s="68" t="n">
        <f aca="false">IF(H350="","",G350-H350)</f>
        <v>-14</v>
      </c>
      <c r="J350" s="40" t="n">
        <f aca="false">IF(OR(D350="",D350+G350=0),"",D350/(D350+G350))</f>
        <v>0.5</v>
      </c>
      <c r="K350" s="40" t="n">
        <f aca="false">IF(E350="","",E350/(E350+H350))</f>
        <v>0.431460674157303</v>
      </c>
      <c r="L350" s="69" t="n">
        <f aca="false">IF(OR(K350="",J350=""),"",(J350-K350)*100)</f>
        <v>6.85393258426966</v>
      </c>
      <c r="M350" s="36" t="n">
        <v>3.48156414853613</v>
      </c>
      <c r="N350" s="36" t="n">
        <v>1.05386651785182</v>
      </c>
      <c r="O350" s="36" t="n">
        <f aca="false">SQRT(M350^2+N350^2)</f>
        <v>3.63757110690929</v>
      </c>
      <c r="P350" s="40" t="n">
        <f aca="false">IF(J350="","",MAX(0,J350-1.96*O350/100))</f>
        <v>0.428703606304578</v>
      </c>
      <c r="Q350" s="40" t="n">
        <f aca="false">IF(J350="","",MIN(1,J350+1.96*O350/100))</f>
        <v>0.571296393695422</v>
      </c>
      <c r="R350" s="32" t="str">
        <f aca="false">IF(L350="","",IF(ABS(L350)&lt;=O350,"Yes","No"))</f>
        <v>No</v>
      </c>
      <c r="S350" s="32" t="str">
        <f aca="false">IF(L350="","",IF(ABS(L350)&lt;=1.96*O350,"Yes","No"))</f>
        <v>Yes</v>
      </c>
      <c r="T350" s="59" t="n">
        <f aca="false">IF(D350="","",ROUND(SQRT(((D350+G350)*O350/100)^2+(J350*(D350+G350)*0.13015)^2),0))</f>
        <v>36</v>
      </c>
      <c r="U350" s="32"/>
    </row>
    <row r="351" customFormat="false" ht="15" hidden="false" customHeight="false" outlineLevel="0" collapsed="false">
      <c r="A351" s="32" t="s">
        <v>418</v>
      </c>
      <c r="B351" s="32" t="s">
        <v>577</v>
      </c>
      <c r="C351" s="32" t="s">
        <v>578</v>
      </c>
      <c r="D351" s="59" t="n">
        <v>271</v>
      </c>
      <c r="E351" s="59" t="n">
        <v>229</v>
      </c>
      <c r="F351" s="68" t="n">
        <f aca="false">IF(E351="","",D351-E351)</f>
        <v>42</v>
      </c>
      <c r="G351" s="59" t="n">
        <v>496</v>
      </c>
      <c r="H351" s="59" t="n">
        <v>476</v>
      </c>
      <c r="I351" s="68" t="n">
        <f aca="false">IF(H351="","",G351-H351)</f>
        <v>20</v>
      </c>
      <c r="J351" s="40" t="n">
        <f aca="false">IF(OR(D351="",D351+G351=0),"",D351/(D351+G351))</f>
        <v>0.353324641460235</v>
      </c>
      <c r="K351" s="40" t="n">
        <f aca="false">IF(E351="","",E351/(E351+H351))</f>
        <v>0.324822695035461</v>
      </c>
      <c r="L351" s="69" t="n">
        <f aca="false">IF(OR(K351="",J351=""),"",(J351-K351)*100)</f>
        <v>2.85019464247737</v>
      </c>
      <c r="M351" s="36" t="n">
        <v>2.45683467956046</v>
      </c>
      <c r="N351" s="36" t="n">
        <v>1.05386651785182</v>
      </c>
      <c r="O351" s="36" t="n">
        <f aca="false">SQRT(M351^2+N351^2)</f>
        <v>2.67332588364009</v>
      </c>
      <c r="P351" s="40" t="n">
        <f aca="false">IF(J351="","",MAX(0,J351-1.96*O351/100))</f>
        <v>0.300927454140889</v>
      </c>
      <c r="Q351" s="40" t="n">
        <f aca="false">IF(J351="","",MIN(1,J351+1.96*O351/100))</f>
        <v>0.40572182877958</v>
      </c>
      <c r="R351" s="32" t="str">
        <f aca="false">IF(L351="","",IF(ABS(L351)&lt;=O351,"Yes","No"))</f>
        <v>No</v>
      </c>
      <c r="S351" s="32" t="str">
        <f aca="false">IF(L351="","",IF(ABS(L351)&lt;=1.96*O351,"Yes","No"))</f>
        <v>Yes</v>
      </c>
      <c r="T351" s="59" t="n">
        <f aca="false">IF(D351="","",ROUND(SQRT(((D351+G351)*O351/100)^2+(J351*(D351+G351)*0.08382)^2),0))</f>
        <v>31</v>
      </c>
      <c r="U351" s="32"/>
    </row>
    <row r="352" customFormat="false" ht="15" hidden="false" customHeight="false" outlineLevel="0" collapsed="false">
      <c r="A352" s="32" t="s">
        <v>418</v>
      </c>
      <c r="B352" s="32" t="s">
        <v>577</v>
      </c>
      <c r="C352" s="32" t="s">
        <v>579</v>
      </c>
      <c r="D352" s="59" t="n">
        <v>211</v>
      </c>
      <c r="E352" s="59" t="n">
        <v>193</v>
      </c>
      <c r="F352" s="68" t="n">
        <f aca="false">IF(E352="","",D352-E352)</f>
        <v>18</v>
      </c>
      <c r="G352" s="59" t="n">
        <v>354</v>
      </c>
      <c r="H352" s="59" t="n">
        <v>317</v>
      </c>
      <c r="I352" s="68" t="n">
        <f aca="false">IF(H352="","",G352-H352)</f>
        <v>37</v>
      </c>
      <c r="J352" s="40" t="n">
        <f aca="false">IF(OR(D352="",D352+G352=0),"",D352/(D352+G352))</f>
        <v>0.373451327433628</v>
      </c>
      <c r="K352" s="40" t="n">
        <f aca="false">IF(E352="","",E352/(E352+H352))</f>
        <v>0.37843137254902</v>
      </c>
      <c r="L352" s="69" t="n">
        <f aca="false">IF(OR(K352="",J352=""),"",(J352-K352)*100)</f>
        <v>-0.49800451153913</v>
      </c>
      <c r="M352" s="36" t="n">
        <v>2.45683467956046</v>
      </c>
      <c r="N352" s="36" t="n">
        <v>1.05386651785182</v>
      </c>
      <c r="O352" s="36" t="n">
        <f aca="false">SQRT(M352^2+N352^2)</f>
        <v>2.67332588364009</v>
      </c>
      <c r="P352" s="40" t="n">
        <f aca="false">IF(J352="","",MAX(0,J352-1.96*O352/100))</f>
        <v>0.321054140114283</v>
      </c>
      <c r="Q352" s="40" t="n">
        <f aca="false">IF(J352="","",MIN(1,J352+1.96*O352/100))</f>
        <v>0.425848514752974</v>
      </c>
      <c r="R352" s="32" t="str">
        <f aca="false">IF(L352="","",IF(ABS(L352)&lt;=O352,"Yes","No"))</f>
        <v>Yes</v>
      </c>
      <c r="S352" s="32" t="str">
        <f aca="false">IF(L352="","",IF(ABS(L352)&lt;=1.96*O352,"Yes","No"))</f>
        <v>Yes</v>
      </c>
      <c r="T352" s="59" t="n">
        <f aca="false">IF(D352="","",ROUND(SQRT(((D352+G352)*O352/100)^2+(J352*(D352+G352)*0.08382)^2),0))</f>
        <v>23</v>
      </c>
      <c r="U352" s="32"/>
    </row>
    <row r="353" customFormat="false" ht="15" hidden="false" customHeight="false" outlineLevel="0" collapsed="false">
      <c r="A353" s="32" t="s">
        <v>418</v>
      </c>
      <c r="B353" s="32" t="s">
        <v>577</v>
      </c>
      <c r="C353" s="32" t="s">
        <v>580</v>
      </c>
      <c r="D353" s="59" t="n">
        <v>176</v>
      </c>
      <c r="E353" s="59" t="n">
        <v>137</v>
      </c>
      <c r="F353" s="68" t="n">
        <f aca="false">IF(E353="","",D353-E353)</f>
        <v>39</v>
      </c>
      <c r="G353" s="59" t="n">
        <v>298</v>
      </c>
      <c r="H353" s="59" t="n">
        <v>266</v>
      </c>
      <c r="I353" s="68" t="n">
        <f aca="false">IF(H353="","",G353-H353)</f>
        <v>32</v>
      </c>
      <c r="J353" s="40" t="n">
        <f aca="false">IF(OR(D353="",D353+G353=0),"",D353/(D353+G353))</f>
        <v>0.371308016877637</v>
      </c>
      <c r="K353" s="40" t="n">
        <f aca="false">IF(E353="","",E353/(E353+H353))</f>
        <v>0.339950372208437</v>
      </c>
      <c r="L353" s="69" t="n">
        <f aca="false">IF(OR(K353="",J353=""),"",(J353-K353)*100)</f>
        <v>3.13576446692004</v>
      </c>
      <c r="M353" s="36" t="n">
        <v>3.48156414853613</v>
      </c>
      <c r="N353" s="36" t="n">
        <v>1.05386651785182</v>
      </c>
      <c r="O353" s="36" t="n">
        <f aca="false">SQRT(M353^2+N353^2)</f>
        <v>3.63757110690929</v>
      </c>
      <c r="P353" s="40" t="n">
        <f aca="false">IF(J353="","",MAX(0,J353-1.96*O353/100))</f>
        <v>0.300011623182215</v>
      </c>
      <c r="Q353" s="40" t="n">
        <f aca="false">IF(J353="","",MIN(1,J353+1.96*O353/100))</f>
        <v>0.442604410573059</v>
      </c>
      <c r="R353" s="32" t="str">
        <f aca="false">IF(L353="","",IF(ABS(L353)&lt;=O353,"Yes","No"))</f>
        <v>Yes</v>
      </c>
      <c r="S353" s="32" t="str">
        <f aca="false">IF(L353="","",IF(ABS(L353)&lt;=1.96*O353,"Yes","No"))</f>
        <v>Yes</v>
      </c>
      <c r="T353" s="59" t="n">
        <f aca="false">IF(D353="","",ROUND(SQRT(((D353+G353)*O353/100)^2+(J353*(D353+G353)*0.13015)^2),0))</f>
        <v>29</v>
      </c>
      <c r="U353" s="32"/>
    </row>
    <row r="354" customFormat="false" ht="15" hidden="false" customHeight="false" outlineLevel="0" collapsed="false">
      <c r="A354" s="32" t="s">
        <v>418</v>
      </c>
      <c r="B354" s="32" t="s">
        <v>577</v>
      </c>
      <c r="C354" s="32" t="s">
        <v>581</v>
      </c>
      <c r="D354" s="59" t="n">
        <v>157</v>
      </c>
      <c r="E354" s="59" t="n">
        <v>145</v>
      </c>
      <c r="F354" s="68" t="n">
        <f aca="false">IF(E354="","",D354-E354)</f>
        <v>12</v>
      </c>
      <c r="G354" s="59" t="n">
        <v>277</v>
      </c>
      <c r="H354" s="59" t="n">
        <v>270</v>
      </c>
      <c r="I354" s="68" t="n">
        <f aca="false">IF(H354="","",G354-H354)</f>
        <v>7</v>
      </c>
      <c r="J354" s="40" t="n">
        <f aca="false">IF(OR(D354="",D354+G354=0),"",D354/(D354+G354))</f>
        <v>0.361751152073733</v>
      </c>
      <c r="K354" s="40" t="n">
        <f aca="false">IF(E354="","",E354/(E354+H354))</f>
        <v>0.349397590361446</v>
      </c>
      <c r="L354" s="69" t="n">
        <f aca="false">IF(OR(K354="",J354=""),"",(J354-K354)*100)</f>
        <v>1.23535617122869</v>
      </c>
      <c r="M354" s="36" t="n">
        <v>3.48156414853613</v>
      </c>
      <c r="N354" s="36" t="n">
        <v>1.05386651785182</v>
      </c>
      <c r="O354" s="36" t="n">
        <f aca="false">SQRT(M354^2+N354^2)</f>
        <v>3.63757110690929</v>
      </c>
      <c r="P354" s="40" t="n">
        <f aca="false">IF(J354="","",MAX(0,J354-1.96*O354/100))</f>
        <v>0.290454758378311</v>
      </c>
      <c r="Q354" s="40" t="n">
        <f aca="false">IF(J354="","",MIN(1,J354+1.96*O354/100))</f>
        <v>0.433047545769155</v>
      </c>
      <c r="R354" s="32" t="str">
        <f aca="false">IF(L354="","",IF(ABS(L354)&lt;=O354,"Yes","No"))</f>
        <v>Yes</v>
      </c>
      <c r="S354" s="32" t="str">
        <f aca="false">IF(L354="","",IF(ABS(L354)&lt;=1.96*O354,"Yes","No"))</f>
        <v>Yes</v>
      </c>
      <c r="T354" s="59" t="n">
        <f aca="false">IF(D354="","",ROUND(SQRT(((D354+G354)*O354/100)^2+(J354*(D354+G354)*0.13015)^2),0))</f>
        <v>26</v>
      </c>
      <c r="U354" s="32"/>
    </row>
    <row r="355" customFormat="false" ht="15" hidden="false" customHeight="false" outlineLevel="0" collapsed="false">
      <c r="A355" s="32" t="s">
        <v>418</v>
      </c>
      <c r="B355" s="32" t="s">
        <v>577</v>
      </c>
      <c r="C355" s="32" t="s">
        <v>582</v>
      </c>
      <c r="D355" s="59" t="n">
        <v>303</v>
      </c>
      <c r="E355" s="59" t="n">
        <v>263</v>
      </c>
      <c r="F355" s="68" t="n">
        <f aca="false">IF(E355="","",D355-E355)</f>
        <v>40</v>
      </c>
      <c r="G355" s="59" t="n">
        <v>394</v>
      </c>
      <c r="H355" s="59" t="n">
        <v>380</v>
      </c>
      <c r="I355" s="68" t="n">
        <f aca="false">IF(H355="","",G355-H355)</f>
        <v>14</v>
      </c>
      <c r="J355" s="40" t="n">
        <f aca="false">IF(OR(D355="",D355+G355=0),"",D355/(D355+G355))</f>
        <v>0.434720229555237</v>
      </c>
      <c r="K355" s="40" t="n">
        <f aca="false">IF(E355="","",E355/(E355+H355))</f>
        <v>0.409020217729393</v>
      </c>
      <c r="L355" s="69" t="n">
        <f aca="false">IF(OR(K355="",J355=""),"",(J355-K355)*100)</f>
        <v>2.57000118258433</v>
      </c>
      <c r="M355" s="36" t="n">
        <v>2.45683467956046</v>
      </c>
      <c r="N355" s="36" t="n">
        <v>1.05386651785182</v>
      </c>
      <c r="O355" s="36" t="n">
        <f aca="false">SQRT(M355^2+N355^2)</f>
        <v>2.67332588364009</v>
      </c>
      <c r="P355" s="40" t="n">
        <f aca="false">IF(J355="","",MAX(0,J355-1.96*O355/100))</f>
        <v>0.382323042235891</v>
      </c>
      <c r="Q355" s="40" t="n">
        <f aca="false">IF(J355="","",MIN(1,J355+1.96*O355/100))</f>
        <v>0.487117416874583</v>
      </c>
      <c r="R355" s="32" t="str">
        <f aca="false">IF(L355="","",IF(ABS(L355)&lt;=O355,"Yes","No"))</f>
        <v>Yes</v>
      </c>
      <c r="S355" s="32" t="str">
        <f aca="false">IF(L355="","",IF(ABS(L355)&lt;=1.96*O355,"Yes","No"))</f>
        <v>Yes</v>
      </c>
      <c r="T355" s="59" t="n">
        <f aca="false">IF(D355="","",ROUND(SQRT(((D355+G355)*O355/100)^2+(J355*(D355+G355)*0.08382)^2),0))</f>
        <v>31</v>
      </c>
      <c r="U355" s="32"/>
    </row>
    <row r="356" customFormat="false" ht="15" hidden="false" customHeight="false" outlineLevel="0" collapsed="false">
      <c r="A356" s="32" t="s">
        <v>418</v>
      </c>
      <c r="B356" s="32" t="s">
        <v>583</v>
      </c>
      <c r="C356" s="32" t="s">
        <v>584</v>
      </c>
      <c r="D356" s="59" t="n">
        <v>818</v>
      </c>
      <c r="E356" s="59" t="n">
        <v>690</v>
      </c>
      <c r="F356" s="68" t="n">
        <f aca="false">IF(E356="","",D356-E356)</f>
        <v>128</v>
      </c>
      <c r="G356" s="59" t="n">
        <v>785</v>
      </c>
      <c r="H356" s="59" t="n">
        <v>687</v>
      </c>
      <c r="I356" s="68" t="n">
        <f aca="false">IF(H356="","",G356-H356)</f>
        <v>98</v>
      </c>
      <c r="J356" s="40" t="n">
        <f aca="false">IF(OR(D356="",D356+G356=0),"",D356/(D356+G356))</f>
        <v>0.510293200249532</v>
      </c>
      <c r="K356" s="40" t="n">
        <f aca="false">IF(E356="","",E356/(E356+H356))</f>
        <v>0.501089324618736</v>
      </c>
      <c r="L356" s="69" t="n">
        <f aca="false">IF(OR(K356="",J356=""),"",(J356-K356)*100)</f>
        <v>0.920387563079583</v>
      </c>
      <c r="M356" s="36" t="n">
        <v>2.25387356149359</v>
      </c>
      <c r="N356" s="36" t="n">
        <v>1.05386651785182</v>
      </c>
      <c r="O356" s="36" t="n">
        <f aca="false">SQRT(M356^2+N356^2)</f>
        <v>2.488087753406</v>
      </c>
      <c r="P356" s="40" t="n">
        <f aca="false">IF(J356="","",MAX(0,J356-1.96*O356/100))</f>
        <v>0.461526680282775</v>
      </c>
      <c r="Q356" s="40" t="n">
        <f aca="false">IF(J356="","",MIN(1,J356+1.96*O356/100))</f>
        <v>0.55905972021629</v>
      </c>
      <c r="R356" s="32" t="str">
        <f aca="false">IF(L356="","",IF(ABS(L356)&lt;=O356,"Yes","No"))</f>
        <v>Yes</v>
      </c>
      <c r="S356" s="32" t="str">
        <f aca="false">IF(L356="","",IF(ABS(L356)&lt;=1.96*O356,"Yes","No"))</f>
        <v>Yes</v>
      </c>
      <c r="T356" s="59" t="n">
        <f aca="false">IF(D356="","",ROUND(SQRT(((D356+G356)*O356/100)^2+(J356*(D356+G356)*0.07132)^2),0))</f>
        <v>71</v>
      </c>
      <c r="U356" s="32"/>
    </row>
    <row r="357" customFormat="false" ht="15" hidden="false" customHeight="false" outlineLevel="0" collapsed="false">
      <c r="A357" s="32" t="s">
        <v>418</v>
      </c>
      <c r="B357" s="32" t="s">
        <v>583</v>
      </c>
      <c r="C357" s="32" t="s">
        <v>585</v>
      </c>
      <c r="D357" s="59" t="n">
        <v>259</v>
      </c>
      <c r="E357" s="59"/>
      <c r="F357" s="68" t="str">
        <f aca="false">IF(E357="","",D357-E357)</f>
        <v/>
      </c>
      <c r="G357" s="59" t="n">
        <v>256</v>
      </c>
      <c r="H357" s="59"/>
      <c r="I357" s="68" t="str">
        <f aca="false">IF(H357="","",G357-H357)</f>
        <v/>
      </c>
      <c r="J357" s="40" t="n">
        <f aca="false">IF(OR(D357="",D357+G357=0),"",D357/(D357+G357))</f>
        <v>0.502912621359223</v>
      </c>
      <c r="K357" s="40" t="str">
        <f aca="false">IF(E357="","",E357/(E357+H357))</f>
        <v/>
      </c>
      <c r="L357" s="69" t="str">
        <f aca="false">IF(OR(K357="",J357=""),"",(J357-K357)*100)</f>
        <v/>
      </c>
      <c r="M357" s="36" t="n">
        <v>3.48156414853613</v>
      </c>
      <c r="N357" s="36" t="n">
        <v>1.05386651785182</v>
      </c>
      <c r="O357" s="36" t="n">
        <f aca="false">SQRT(M357^2+N357^2)</f>
        <v>3.63757110690929</v>
      </c>
      <c r="P357" s="40" t="n">
        <f aca="false">IF(J357="","",MAX(0,J357-1.96*O357/100))</f>
        <v>0.431616227663801</v>
      </c>
      <c r="Q357" s="40" t="n">
        <f aca="false">IF(J357="","",MIN(1,J357+1.96*O357/100))</f>
        <v>0.574209015054645</v>
      </c>
      <c r="R357" s="32" t="str">
        <f aca="false">IF(L357="","",IF(ABS(L357)&lt;=O357,"Yes","No"))</f>
        <v/>
      </c>
      <c r="S357" s="32" t="str">
        <f aca="false">IF(L357="","",IF(ABS(L357)&lt;=1.96*O357,"Yes","No"))</f>
        <v/>
      </c>
      <c r="T357" s="59" t="n">
        <f aca="false">IF(D357="","",ROUND(SQRT(((D357+G357)*O357/100)^2+(J357*(D357+G357)*0.13015)^2),0))</f>
        <v>39</v>
      </c>
      <c r="U357" s="32" t="s">
        <v>803</v>
      </c>
    </row>
    <row r="358" customFormat="false" ht="15" hidden="false" customHeight="false" outlineLevel="0" collapsed="false">
      <c r="A358" s="32" t="s">
        <v>418</v>
      </c>
      <c r="B358" s="32" t="s">
        <v>583</v>
      </c>
      <c r="C358" s="32" t="s">
        <v>586</v>
      </c>
      <c r="D358" s="59" t="n">
        <v>615</v>
      </c>
      <c r="E358" s="59" t="n">
        <v>571</v>
      </c>
      <c r="F358" s="68" t="n">
        <f aca="false">IF(E358="","",D358-E358)</f>
        <v>44</v>
      </c>
      <c r="G358" s="59" t="n">
        <v>640</v>
      </c>
      <c r="H358" s="59" t="n">
        <v>575</v>
      </c>
      <c r="I358" s="68" t="n">
        <f aca="false">IF(H358="","",G358-H358)</f>
        <v>65</v>
      </c>
      <c r="J358" s="40" t="n">
        <f aca="false">IF(OR(D358="",D358+G358=0),"",D358/(D358+G358))</f>
        <v>0.49003984063745</v>
      </c>
      <c r="K358" s="40" t="n">
        <f aca="false">IF(E358="","",E358/(E358+H358))</f>
        <v>0.49825479930192</v>
      </c>
      <c r="L358" s="69" t="n">
        <f aca="false">IF(OR(K358="",J358=""),"",(J358-K358)*100)</f>
        <v>-0.821495866446953</v>
      </c>
      <c r="M358" s="36" t="n">
        <v>2.25387356149359</v>
      </c>
      <c r="N358" s="36" t="n">
        <v>1.05386651785182</v>
      </c>
      <c r="O358" s="36" t="n">
        <f aca="false">SQRT(M358^2+N358^2)</f>
        <v>2.488087753406</v>
      </c>
      <c r="P358" s="40" t="n">
        <f aca="false">IF(J358="","",MAX(0,J358-1.96*O358/100))</f>
        <v>0.441273320670693</v>
      </c>
      <c r="Q358" s="40" t="n">
        <f aca="false">IF(J358="","",MIN(1,J358+1.96*O358/100))</f>
        <v>0.538806360604208</v>
      </c>
      <c r="R358" s="32" t="str">
        <f aca="false">IF(L358="","",IF(ABS(L358)&lt;=O358,"Yes","No"))</f>
        <v>Yes</v>
      </c>
      <c r="S358" s="32" t="str">
        <f aca="false">IF(L358="","",IF(ABS(L358)&lt;=1.96*O358,"Yes","No"))</f>
        <v>Yes</v>
      </c>
      <c r="T358" s="59" t="n">
        <f aca="false">IF(D358="","",ROUND(SQRT(((D358+G358)*O358/100)^2+(J358*(D358+G358)*0.07132)^2),0))</f>
        <v>54</v>
      </c>
      <c r="U358" s="32"/>
    </row>
    <row r="359" customFormat="false" ht="15" hidden="false" customHeight="false" outlineLevel="0" collapsed="false">
      <c r="A359" s="32" t="s">
        <v>418</v>
      </c>
      <c r="B359" s="32" t="s">
        <v>583</v>
      </c>
      <c r="C359" s="32" t="s">
        <v>587</v>
      </c>
      <c r="D359" s="59" t="n">
        <v>192</v>
      </c>
      <c r="E359" s="59"/>
      <c r="F359" s="68" t="str">
        <f aca="false">IF(E359="","",D359-E359)</f>
        <v/>
      </c>
      <c r="G359" s="59" t="n">
        <v>190</v>
      </c>
      <c r="H359" s="59"/>
      <c r="I359" s="68" t="str">
        <f aca="false">IF(H359="","",G359-H359)</f>
        <v/>
      </c>
      <c r="J359" s="40" t="n">
        <f aca="false">IF(OR(D359="",D359+G359=0),"",D359/(D359+G359))</f>
        <v>0.50261780104712</v>
      </c>
      <c r="K359" s="40" t="str">
        <f aca="false">IF(E359="","",E359/(E359+H359))</f>
        <v/>
      </c>
      <c r="L359" s="69" t="str">
        <f aca="false">IF(OR(K359="",J359=""),"",(J359-K359)*100)</f>
        <v/>
      </c>
      <c r="M359" s="36" t="n">
        <v>3.48156414853613</v>
      </c>
      <c r="N359" s="36" t="n">
        <v>1.05386651785182</v>
      </c>
      <c r="O359" s="36" t="n">
        <f aca="false">SQRT(M359^2+N359^2)</f>
        <v>3.63757110690929</v>
      </c>
      <c r="P359" s="40" t="n">
        <f aca="false">IF(J359="","",MAX(0,J359-1.96*O359/100))</f>
        <v>0.431321407351698</v>
      </c>
      <c r="Q359" s="40" t="n">
        <f aca="false">IF(J359="","",MIN(1,J359+1.96*O359/100))</f>
        <v>0.573914194742542</v>
      </c>
      <c r="R359" s="32" t="str">
        <f aca="false">IF(L359="","",IF(ABS(L359)&lt;=O359,"Yes","No"))</f>
        <v/>
      </c>
      <c r="S359" s="32" t="str">
        <f aca="false">IF(L359="","",IF(ABS(L359)&lt;=1.96*O359,"Yes","No"))</f>
        <v/>
      </c>
      <c r="T359" s="59" t="n">
        <f aca="false">IF(D359="","",ROUND(SQRT(((D359+G359)*O359/100)^2+(J359*(D359+G359)*0.13015)^2),0))</f>
        <v>29</v>
      </c>
      <c r="U359" s="32" t="s">
        <v>803</v>
      </c>
    </row>
    <row r="360" customFormat="false" ht="15" hidden="false" customHeight="false" outlineLevel="0" collapsed="false">
      <c r="A360" s="32" t="s">
        <v>418</v>
      </c>
      <c r="B360" s="32" t="s">
        <v>588</v>
      </c>
      <c r="C360" s="32" t="s">
        <v>589</v>
      </c>
      <c r="D360" s="59" t="n">
        <v>333</v>
      </c>
      <c r="E360" s="59" t="n">
        <v>250</v>
      </c>
      <c r="F360" s="68" t="n">
        <f aca="false">IF(E360="","",D360-E360)</f>
        <v>83</v>
      </c>
      <c r="G360" s="59" t="n">
        <v>313</v>
      </c>
      <c r="H360" s="59" t="n">
        <v>344</v>
      </c>
      <c r="I360" s="68" t="n">
        <f aca="false">IF(H360="","",G360-H360)</f>
        <v>-31</v>
      </c>
      <c r="J360" s="40" t="n">
        <f aca="false">IF(OR(D360="",D360+G360=0),"",D360/(D360+G360))</f>
        <v>0.515479876160991</v>
      </c>
      <c r="K360" s="40" t="n">
        <f aca="false">IF(E360="","",E360/(E360+H360))</f>
        <v>0.420875420875421</v>
      </c>
      <c r="L360" s="69" t="n">
        <f aca="false">IF(OR(K360="",J360=""),"",(J360-K360)*100)</f>
        <v>9.46044552855698</v>
      </c>
      <c r="M360" s="36" t="n">
        <v>2.45683467956046</v>
      </c>
      <c r="N360" s="36" t="n">
        <v>1.05386651785182</v>
      </c>
      <c r="O360" s="36" t="n">
        <f aca="false">SQRT(M360^2+N360^2)</f>
        <v>2.67332588364009</v>
      </c>
      <c r="P360" s="40" t="n">
        <f aca="false">IF(J360="","",MAX(0,J360-1.96*O360/100))</f>
        <v>0.463082688841645</v>
      </c>
      <c r="Q360" s="40" t="n">
        <f aca="false">IF(J360="","",MIN(1,J360+1.96*O360/100))</f>
        <v>0.567877063480336</v>
      </c>
      <c r="R360" s="32" t="str">
        <f aca="false">IF(L360="","",IF(ABS(L360)&lt;=O360,"Yes","No"))</f>
        <v>No</v>
      </c>
      <c r="S360" s="32" t="str">
        <f aca="false">IF(L360="","",IF(ABS(L360)&lt;=1.96*O360,"Yes","No"))</f>
        <v>No</v>
      </c>
      <c r="T360" s="59" t="n">
        <f aca="false">IF(D360="","",ROUND(SQRT(((D360+G360)*O360/100)^2+(J360*(D360+G360)*0.08382)^2),0))</f>
        <v>33</v>
      </c>
      <c r="U360" s="32"/>
    </row>
    <row r="361" customFormat="false" ht="15" hidden="false" customHeight="false" outlineLevel="0" collapsed="false">
      <c r="A361" s="32" t="s">
        <v>418</v>
      </c>
      <c r="B361" s="32" t="s">
        <v>393</v>
      </c>
      <c r="C361" s="32" t="s">
        <v>590</v>
      </c>
      <c r="D361" s="59" t="n">
        <v>731</v>
      </c>
      <c r="E361" s="59" t="n">
        <v>548</v>
      </c>
      <c r="F361" s="68" t="n">
        <f aca="false">IF(E361="","",D361-E361)</f>
        <v>183</v>
      </c>
      <c r="G361" s="59" t="n">
        <v>923</v>
      </c>
      <c r="H361" s="59" t="n">
        <v>870</v>
      </c>
      <c r="I361" s="68" t="n">
        <f aca="false">IF(H361="","",G361-H361)</f>
        <v>53</v>
      </c>
      <c r="J361" s="40" t="n">
        <f aca="false">IF(OR(D361="",D361+G361=0),"",D361/(D361+G361))</f>
        <v>0.441958887545345</v>
      </c>
      <c r="K361" s="40" t="n">
        <f aca="false">IF(E361="","",E361/(E361+H361))</f>
        <v>0.386459802538787</v>
      </c>
      <c r="L361" s="69" t="n">
        <f aca="false">IF(OR(K361="",J361=""),"",(J361-K361)*100)</f>
        <v>5.54990850065576</v>
      </c>
      <c r="M361" s="36" t="n">
        <v>2.25387356149359</v>
      </c>
      <c r="N361" s="36" t="n">
        <v>1.05386651785182</v>
      </c>
      <c r="O361" s="36" t="n">
        <f aca="false">SQRT(M361^2+N361^2)</f>
        <v>2.488087753406</v>
      </c>
      <c r="P361" s="40" t="n">
        <f aca="false">IF(J361="","",MAX(0,J361-1.96*O361/100))</f>
        <v>0.393192367578587</v>
      </c>
      <c r="Q361" s="40" t="n">
        <f aca="false">IF(J361="","",MIN(1,J361+1.96*O361/100))</f>
        <v>0.490725407512102</v>
      </c>
      <c r="R361" s="32" t="str">
        <f aca="false">IF(L361="","",IF(ABS(L361)&lt;=O361,"Yes","No"))</f>
        <v>No</v>
      </c>
      <c r="S361" s="32" t="str">
        <f aca="false">IF(L361="","",IF(ABS(L361)&lt;=1.96*O361,"Yes","No"))</f>
        <v>No</v>
      </c>
      <c r="T361" s="59" t="n">
        <f aca="false">IF(D361="","",ROUND(SQRT(((D361+G361)*O361/100)^2+(J361*(D361+G361)*0.07132)^2),0))</f>
        <v>66</v>
      </c>
      <c r="U361" s="32"/>
    </row>
    <row r="362" customFormat="false" ht="15" hidden="false" customHeight="false" outlineLevel="0" collapsed="false">
      <c r="A362" s="32" t="s">
        <v>418</v>
      </c>
      <c r="B362" s="32" t="s">
        <v>393</v>
      </c>
      <c r="C362" s="32" t="s">
        <v>591</v>
      </c>
      <c r="D362" s="59" t="n">
        <v>320</v>
      </c>
      <c r="E362" s="59"/>
      <c r="F362" s="68" t="str">
        <f aca="false">IF(E362="","",D362-E362)</f>
        <v/>
      </c>
      <c r="G362" s="59" t="n">
        <v>293</v>
      </c>
      <c r="H362" s="59"/>
      <c r="I362" s="68" t="str">
        <f aca="false">IF(H362="","",G362-H362)</f>
        <v/>
      </c>
      <c r="J362" s="40" t="n">
        <f aca="false">IF(OR(D362="",D362+G362=0),"",D362/(D362+G362))</f>
        <v>0.522022838499184</v>
      </c>
      <c r="K362" s="40" t="str">
        <f aca="false">IF(E362="","",E362/(E362+H362))</f>
        <v/>
      </c>
      <c r="L362" s="69" t="str">
        <f aca="false">IF(OR(K362="",J362=""),"",(J362-K362)*100)</f>
        <v/>
      </c>
      <c r="M362" s="36" t="n">
        <v>2.45683467956046</v>
      </c>
      <c r="N362" s="36" t="n">
        <v>1.05386651785182</v>
      </c>
      <c r="O362" s="36" t="n">
        <f aca="false">SQRT(M362^2+N362^2)</f>
        <v>2.67332588364009</v>
      </c>
      <c r="P362" s="40" t="n">
        <f aca="false">IF(J362="","",MAX(0,J362-1.96*O362/100))</f>
        <v>0.469625651179839</v>
      </c>
      <c r="Q362" s="40" t="n">
        <f aca="false">IF(J362="","",MIN(1,J362+1.96*O362/100))</f>
        <v>0.57442002581853</v>
      </c>
      <c r="R362" s="32" t="str">
        <f aca="false">IF(L362="","",IF(ABS(L362)&lt;=O362,"Yes","No"))</f>
        <v/>
      </c>
      <c r="S362" s="32" t="str">
        <f aca="false">IF(L362="","",IF(ABS(L362)&lt;=1.96*O362,"Yes","No"))</f>
        <v/>
      </c>
      <c r="T362" s="59" t="n">
        <f aca="false">IF(D362="","",ROUND(SQRT(((D362+G362)*O362/100)^2+(J362*(D362+G362)*0.08382)^2),0))</f>
        <v>31</v>
      </c>
      <c r="U362" s="32" t="s">
        <v>803</v>
      </c>
    </row>
    <row r="363" customFormat="false" ht="15" hidden="false" customHeight="false" outlineLevel="0" collapsed="false">
      <c r="A363" s="32" t="s">
        <v>418</v>
      </c>
      <c r="B363" s="32" t="s">
        <v>593</v>
      </c>
      <c r="C363" s="32" t="s">
        <v>593</v>
      </c>
      <c r="D363" s="59" t="n">
        <v>232</v>
      </c>
      <c r="E363" s="59" t="n">
        <v>190</v>
      </c>
      <c r="F363" s="68" t="n">
        <f aca="false">IF(E363="","",D363-E363)</f>
        <v>42</v>
      </c>
      <c r="G363" s="59" t="n">
        <v>168</v>
      </c>
      <c r="H363" s="59" t="n">
        <v>165</v>
      </c>
      <c r="I363" s="68" t="n">
        <f aca="false">IF(H363="","",G363-H363)</f>
        <v>3</v>
      </c>
      <c r="J363" s="40" t="n">
        <f aca="false">IF(OR(D363="",D363+G363=0),"",D363/(D363+G363))</f>
        <v>0.58</v>
      </c>
      <c r="K363" s="40" t="n">
        <f aca="false">IF(E363="","",E363/(E363+H363))</f>
        <v>0.535211267605634</v>
      </c>
      <c r="L363" s="69" t="n">
        <f aca="false">IF(OR(K363="",J363=""),"",(J363-K363)*100)</f>
        <v>4.47887323943662</v>
      </c>
      <c r="M363" s="36" t="n">
        <v>3.48156414853613</v>
      </c>
      <c r="N363" s="36" t="n">
        <v>1.05386651785182</v>
      </c>
      <c r="O363" s="36" t="n">
        <f aca="false">SQRT(M363^2+N363^2)</f>
        <v>3.63757110690929</v>
      </c>
      <c r="P363" s="40" t="n">
        <f aca="false">IF(J363="","",MAX(0,J363-1.96*O363/100))</f>
        <v>0.508703606304578</v>
      </c>
      <c r="Q363" s="40" t="n">
        <f aca="false">IF(J363="","",MIN(1,J363+1.96*O363/100))</f>
        <v>0.651296393695422</v>
      </c>
      <c r="R363" s="32" t="str">
        <f aca="false">IF(L363="","",IF(ABS(L363)&lt;=O363,"Yes","No"))</f>
        <v>No</v>
      </c>
      <c r="S363" s="32" t="str">
        <f aca="false">IF(L363="","",IF(ABS(L363)&lt;=1.96*O363,"Yes","No"))</f>
        <v>Yes</v>
      </c>
      <c r="T363" s="59" t="n">
        <f aca="false">IF(D363="","",ROUND(SQRT(((D363+G363)*O363/100)^2+(J363*(D363+G363)*0.13015)^2),0))</f>
        <v>34</v>
      </c>
      <c r="U363" s="32"/>
    </row>
    <row r="364" customFormat="false" ht="15" hidden="false" customHeight="false" outlineLevel="0" collapsed="false">
      <c r="A364" s="32" t="s">
        <v>418</v>
      </c>
      <c r="B364" s="32" t="s">
        <v>594</v>
      </c>
      <c r="C364" s="32" t="s">
        <v>595</v>
      </c>
      <c r="D364" s="59" t="n">
        <v>356</v>
      </c>
      <c r="E364" s="59" t="n">
        <v>372</v>
      </c>
      <c r="F364" s="68" t="n">
        <f aca="false">IF(E364="","",D364-E364)</f>
        <v>-16</v>
      </c>
      <c r="G364" s="59" t="n">
        <v>541</v>
      </c>
      <c r="H364" s="59" t="n">
        <v>432</v>
      </c>
      <c r="I364" s="68" t="n">
        <f aca="false">IF(H364="","",G364-H364)</f>
        <v>109</v>
      </c>
      <c r="J364" s="40" t="n">
        <f aca="false">IF(OR(D364="",D364+G364=0),"",D364/(D364+G364))</f>
        <v>0.396878483835006</v>
      </c>
      <c r="K364" s="40" t="n">
        <f aca="false">IF(E364="","",E364/(E364+H364))</f>
        <v>0.462686567164179</v>
      </c>
      <c r="L364" s="69" t="n">
        <f aca="false">IF(OR(K364="",J364=""),"",(J364-K364)*100)</f>
        <v>-6.58080833291735</v>
      </c>
      <c r="M364" s="36" t="n">
        <v>2.25387356149359</v>
      </c>
      <c r="N364" s="36" t="n">
        <v>1.05386651785182</v>
      </c>
      <c r="O364" s="36" t="n">
        <f aca="false">SQRT(M364^2+N364^2)</f>
        <v>2.488087753406</v>
      </c>
      <c r="P364" s="40" t="n">
        <f aca="false">IF(J364="","",MAX(0,J364-1.96*O364/100))</f>
        <v>0.348111963868248</v>
      </c>
      <c r="Q364" s="40" t="n">
        <f aca="false">IF(J364="","",MIN(1,J364+1.96*O364/100))</f>
        <v>0.445645003801763</v>
      </c>
      <c r="R364" s="32" t="str">
        <f aca="false">IF(L364="","",IF(ABS(L364)&lt;=O364,"Yes","No"))</f>
        <v>No</v>
      </c>
      <c r="S364" s="32" t="str">
        <f aca="false">IF(L364="","",IF(ABS(L364)&lt;=1.96*O364,"Yes","No"))</f>
        <v>No</v>
      </c>
      <c r="T364" s="59" t="n">
        <f aca="false">IF(D364="","",ROUND(SQRT(((D364+G364)*O364/100)^2+(J364*(D364+G364)*0.07132)^2),0))</f>
        <v>34</v>
      </c>
      <c r="U364" s="32"/>
    </row>
    <row r="365" customFormat="false" ht="15" hidden="false" customHeight="false" outlineLevel="0" collapsed="false">
      <c r="A365" s="32" t="s">
        <v>418</v>
      </c>
      <c r="B365" s="32" t="s">
        <v>594</v>
      </c>
      <c r="C365" s="32" t="s">
        <v>596</v>
      </c>
      <c r="D365" s="59" t="n">
        <v>320</v>
      </c>
      <c r="E365" s="59" t="n">
        <v>292</v>
      </c>
      <c r="F365" s="68" t="n">
        <f aca="false">IF(E365="","",D365-E365)</f>
        <v>28</v>
      </c>
      <c r="G365" s="59" t="n">
        <v>490</v>
      </c>
      <c r="H365" s="59" t="n">
        <v>408</v>
      </c>
      <c r="I365" s="68" t="n">
        <f aca="false">IF(H365="","",G365-H365)</f>
        <v>82</v>
      </c>
      <c r="J365" s="40" t="n">
        <f aca="false">IF(OR(D365="",D365+G365=0),"",D365/(D365+G365))</f>
        <v>0.395061728395062</v>
      </c>
      <c r="K365" s="40" t="n">
        <f aca="false">IF(E365="","",E365/(E365+H365))</f>
        <v>0.417142857142857</v>
      </c>
      <c r="L365" s="69" t="n">
        <f aca="false">IF(OR(K365="",J365=""),"",(J365-K365)*100)</f>
        <v>-2.20811287477954</v>
      </c>
      <c r="M365" s="36" t="n">
        <v>2.45683467956046</v>
      </c>
      <c r="N365" s="36" t="n">
        <v>1.05386651785182</v>
      </c>
      <c r="O365" s="36" t="n">
        <f aca="false">SQRT(M365^2+N365^2)</f>
        <v>2.67332588364009</v>
      </c>
      <c r="P365" s="40" t="n">
        <f aca="false">IF(J365="","",MAX(0,J365-1.96*O365/100))</f>
        <v>0.342664541075716</v>
      </c>
      <c r="Q365" s="40" t="n">
        <f aca="false">IF(J365="","",MIN(1,J365+1.96*O365/100))</f>
        <v>0.447458915714408</v>
      </c>
      <c r="R365" s="32" t="str">
        <f aca="false">IF(L365="","",IF(ABS(L365)&lt;=O365,"Yes","No"))</f>
        <v>Yes</v>
      </c>
      <c r="S365" s="32" t="str">
        <f aca="false">IF(L365="","",IF(ABS(L365)&lt;=1.96*O365,"Yes","No"))</f>
        <v>Yes</v>
      </c>
      <c r="T365" s="59" t="n">
        <f aca="false">IF(D365="","",ROUND(SQRT(((D365+G365)*O365/100)^2+(J365*(D365+G365)*0.08382)^2),0))</f>
        <v>34</v>
      </c>
      <c r="U365" s="32"/>
    </row>
    <row r="366" customFormat="false" ht="15" hidden="false" customHeight="false" outlineLevel="0" collapsed="false">
      <c r="A366" s="32" t="s">
        <v>418</v>
      </c>
      <c r="B366" s="32" t="s">
        <v>594</v>
      </c>
      <c r="C366" s="32" t="s">
        <v>597</v>
      </c>
      <c r="D366" s="59" t="n">
        <v>366</v>
      </c>
      <c r="E366" s="59" t="n">
        <v>383</v>
      </c>
      <c r="F366" s="68" t="n">
        <f aca="false">IF(E366="","",D366-E366)</f>
        <v>-17</v>
      </c>
      <c r="G366" s="59" t="n">
        <v>455</v>
      </c>
      <c r="H366" s="59" t="n">
        <v>419</v>
      </c>
      <c r="I366" s="68" t="n">
        <f aca="false">IF(H366="","",G366-H366)</f>
        <v>36</v>
      </c>
      <c r="J366" s="40" t="n">
        <f aca="false">IF(OR(D366="",D366+G366=0),"",D366/(D366+G366))</f>
        <v>0.445797807551766</v>
      </c>
      <c r="K366" s="40" t="n">
        <f aca="false">IF(E366="","",E366/(E366+H366))</f>
        <v>0.477556109725686</v>
      </c>
      <c r="L366" s="69" t="n">
        <f aca="false">IF(OR(K366="",J366=""),"",(J366-K366)*100)</f>
        <v>-3.17583021739197</v>
      </c>
      <c r="M366" s="36" t="n">
        <v>2.45683467956046</v>
      </c>
      <c r="N366" s="36" t="n">
        <v>1.05386651785182</v>
      </c>
      <c r="O366" s="36" t="n">
        <f aca="false">SQRT(M366^2+N366^2)</f>
        <v>2.67332588364009</v>
      </c>
      <c r="P366" s="40" t="n">
        <f aca="false">IF(J366="","",MAX(0,J366-1.96*O366/100))</f>
        <v>0.39340062023242</v>
      </c>
      <c r="Q366" s="40" t="n">
        <f aca="false">IF(J366="","",MIN(1,J366+1.96*O366/100))</f>
        <v>0.498194994871112</v>
      </c>
      <c r="R366" s="32" t="str">
        <f aca="false">IF(L366="","",IF(ABS(L366)&lt;=O366,"Yes","No"))</f>
        <v>No</v>
      </c>
      <c r="S366" s="32" t="str">
        <f aca="false">IF(L366="","",IF(ABS(L366)&lt;=1.96*O366,"Yes","No"))</f>
        <v>Yes</v>
      </c>
      <c r="T366" s="59" t="n">
        <f aca="false">IF(D366="","",ROUND(SQRT(((D366+G366)*O366/100)^2+(J366*(D366+G366)*0.08382)^2),0))</f>
        <v>38</v>
      </c>
      <c r="U366" s="32"/>
    </row>
    <row r="367" customFormat="false" ht="15" hidden="false" customHeight="false" outlineLevel="0" collapsed="false">
      <c r="A367" s="32" t="s">
        <v>418</v>
      </c>
      <c r="B367" s="32" t="s">
        <v>594</v>
      </c>
      <c r="C367" s="32" t="s">
        <v>598</v>
      </c>
      <c r="D367" s="59" t="n">
        <v>268</v>
      </c>
      <c r="E367" s="59" t="n">
        <v>249</v>
      </c>
      <c r="F367" s="68" t="n">
        <f aca="false">IF(E367="","",D367-E367)</f>
        <v>19</v>
      </c>
      <c r="G367" s="59" t="n">
        <v>288</v>
      </c>
      <c r="H367" s="59" t="n">
        <v>275</v>
      </c>
      <c r="I367" s="68" t="n">
        <f aca="false">IF(H367="","",G367-H367)</f>
        <v>13</v>
      </c>
      <c r="J367" s="40" t="n">
        <f aca="false">IF(OR(D367="",D367+G367=0),"",D367/(D367+G367))</f>
        <v>0.482014388489209</v>
      </c>
      <c r="K367" s="40" t="n">
        <f aca="false">IF(E367="","",E367/(E367+H367))</f>
        <v>0.475190839694657</v>
      </c>
      <c r="L367" s="69" t="n">
        <f aca="false">IF(OR(K367="",J367=""),"",(J367-K367)*100)</f>
        <v>0.682354879455216</v>
      </c>
      <c r="M367" s="36" t="n">
        <v>2.45683467956046</v>
      </c>
      <c r="N367" s="36" t="n">
        <v>1.05386651785182</v>
      </c>
      <c r="O367" s="36" t="n">
        <f aca="false">SQRT(M367^2+N367^2)</f>
        <v>2.67332588364009</v>
      </c>
      <c r="P367" s="40" t="n">
        <f aca="false">IF(J367="","",MAX(0,J367-1.96*O367/100))</f>
        <v>0.429617201169863</v>
      </c>
      <c r="Q367" s="40" t="n">
        <f aca="false">IF(J367="","",MIN(1,J367+1.96*O367/100))</f>
        <v>0.534411575808554</v>
      </c>
      <c r="R367" s="32" t="str">
        <f aca="false">IF(L367="","",IF(ABS(L367)&lt;=O367,"Yes","No"))</f>
        <v>Yes</v>
      </c>
      <c r="S367" s="32" t="str">
        <f aca="false">IF(L367="","",IF(ABS(L367)&lt;=1.96*O367,"Yes","No"))</f>
        <v>Yes</v>
      </c>
      <c r="T367" s="59" t="n">
        <f aca="false">IF(D367="","",ROUND(SQRT(((D367+G367)*O367/100)^2+(J367*(D367+G367)*0.08382)^2),0))</f>
        <v>27</v>
      </c>
      <c r="U367" s="32"/>
    </row>
    <row r="368" customFormat="false" ht="15" hidden="false" customHeight="false" outlineLevel="0" collapsed="false">
      <c r="A368" s="32" t="s">
        <v>418</v>
      </c>
      <c r="B368" s="32" t="s">
        <v>599</v>
      </c>
      <c r="C368" s="32" t="s">
        <v>600</v>
      </c>
      <c r="D368" s="59" t="n">
        <v>446</v>
      </c>
      <c r="E368" s="59" t="n">
        <v>404</v>
      </c>
      <c r="F368" s="68" t="n">
        <f aca="false">IF(E368="","",D368-E368)</f>
        <v>42</v>
      </c>
      <c r="G368" s="59" t="n">
        <v>270</v>
      </c>
      <c r="H368" s="59" t="n">
        <v>245</v>
      </c>
      <c r="I368" s="68" t="n">
        <f aca="false">IF(H368="","",G368-H368)</f>
        <v>25</v>
      </c>
      <c r="J368" s="40" t="n">
        <f aca="false">IF(OR(D368="",D368+G368=0),"",D368/(D368+G368))</f>
        <v>0.622905027932961</v>
      </c>
      <c r="K368" s="40" t="n">
        <f aca="false">IF(E368="","",E368/(E368+H368))</f>
        <v>0.622496147919877</v>
      </c>
      <c r="L368" s="69" t="n">
        <f aca="false">IF(OR(K368="",J368=""),"",(J368-K368)*100)</f>
        <v>0.0408880013084145</v>
      </c>
      <c r="M368" s="36" t="n">
        <v>2.45683467956046</v>
      </c>
      <c r="N368" s="36" t="n">
        <v>1.05386651785182</v>
      </c>
      <c r="O368" s="36" t="n">
        <f aca="false">SQRT(M368^2+N368^2)</f>
        <v>2.67332588364009</v>
      </c>
      <c r="P368" s="40" t="n">
        <f aca="false">IF(J368="","",MAX(0,J368-1.96*O368/100))</f>
        <v>0.570507840613615</v>
      </c>
      <c r="Q368" s="40" t="n">
        <f aca="false">IF(J368="","",MIN(1,J368+1.96*O368/100))</f>
        <v>0.675302215252307</v>
      </c>
      <c r="R368" s="32" t="str">
        <f aca="false">IF(L368="","",IF(ABS(L368)&lt;=O368,"Yes","No"))</f>
        <v>Yes</v>
      </c>
      <c r="S368" s="32" t="str">
        <f aca="false">IF(L368="","",IF(ABS(L368)&lt;=1.96*O368,"Yes","No"))</f>
        <v>Yes</v>
      </c>
      <c r="T368" s="59" t="n">
        <f aca="false">IF(D368="","",ROUND(SQRT(((D368+G368)*O368/100)^2+(J368*(D368+G368)*0.08382)^2),0))</f>
        <v>42</v>
      </c>
      <c r="U368" s="32"/>
    </row>
    <row r="369" customFormat="false" ht="15" hidden="false" customHeight="false" outlineLevel="0" collapsed="false">
      <c r="A369" s="32" t="s">
        <v>418</v>
      </c>
      <c r="B369" s="32" t="s">
        <v>599</v>
      </c>
      <c r="C369" s="32" t="s">
        <v>601</v>
      </c>
      <c r="D369" s="59" t="n">
        <v>360</v>
      </c>
      <c r="E369" s="59" t="n">
        <v>346</v>
      </c>
      <c r="F369" s="68" t="n">
        <f aca="false">IF(E369="","",D369-E369)</f>
        <v>14</v>
      </c>
      <c r="G369" s="59" t="n">
        <v>222</v>
      </c>
      <c r="H369" s="59" t="n">
        <v>192</v>
      </c>
      <c r="I369" s="68" t="n">
        <f aca="false">IF(H369="","",G369-H369)</f>
        <v>30</v>
      </c>
      <c r="J369" s="40" t="n">
        <f aca="false">IF(OR(D369="",D369+G369=0),"",D369/(D369+G369))</f>
        <v>0.618556701030928</v>
      </c>
      <c r="K369" s="40" t="n">
        <f aca="false">IF(E369="","",E369/(E369+H369))</f>
        <v>0.643122676579926</v>
      </c>
      <c r="L369" s="69" t="n">
        <f aca="false">IF(OR(K369="",J369=""),"",(J369-K369)*100)</f>
        <v>-2.45659755489978</v>
      </c>
      <c r="M369" s="36" t="n">
        <v>2.45683467956046</v>
      </c>
      <c r="N369" s="36" t="n">
        <v>1.05386651785182</v>
      </c>
      <c r="O369" s="36" t="n">
        <f aca="false">SQRT(M369^2+N369^2)</f>
        <v>2.67332588364009</v>
      </c>
      <c r="P369" s="40" t="n">
        <f aca="false">IF(J369="","",MAX(0,J369-1.96*O369/100))</f>
        <v>0.566159513711582</v>
      </c>
      <c r="Q369" s="40" t="n">
        <f aca="false">IF(J369="","",MIN(1,J369+1.96*O369/100))</f>
        <v>0.670953888350274</v>
      </c>
      <c r="R369" s="32" t="str">
        <f aca="false">IF(L369="","",IF(ABS(L369)&lt;=O369,"Yes","No"))</f>
        <v>Yes</v>
      </c>
      <c r="S369" s="32" t="str">
        <f aca="false">IF(L369="","",IF(ABS(L369)&lt;=1.96*O369,"Yes","No"))</f>
        <v>Yes</v>
      </c>
      <c r="T369" s="59" t="n">
        <f aca="false">IF(D369="","",ROUND(SQRT(((D369+G369)*O369/100)^2+(J369*(D369+G369)*0.08382)^2),0))</f>
        <v>34</v>
      </c>
      <c r="U369" s="32"/>
    </row>
    <row r="370" customFormat="false" ht="15" hidden="false" customHeight="false" outlineLevel="0" collapsed="false">
      <c r="A370" s="32" t="s">
        <v>418</v>
      </c>
      <c r="B370" s="32" t="s">
        <v>599</v>
      </c>
      <c r="C370" s="32" t="s">
        <v>602</v>
      </c>
      <c r="D370" s="59" t="n">
        <v>610</v>
      </c>
      <c r="E370" s="59" t="n">
        <v>497</v>
      </c>
      <c r="F370" s="68" t="n">
        <f aca="false">IF(E370="","",D370-E370)</f>
        <v>113</v>
      </c>
      <c r="G370" s="59" t="n">
        <v>309</v>
      </c>
      <c r="H370" s="59" t="n">
        <v>373</v>
      </c>
      <c r="I370" s="68" t="n">
        <f aca="false">IF(H370="","",G370-H370)</f>
        <v>-64</v>
      </c>
      <c r="J370" s="40" t="n">
        <f aca="false">IF(OR(D370="",D370+G370=0),"",D370/(D370+G370))</f>
        <v>0.663764961915125</v>
      </c>
      <c r="K370" s="40" t="n">
        <f aca="false">IF(E370="","",E370/(E370+H370))</f>
        <v>0.571264367816092</v>
      </c>
      <c r="L370" s="69" t="n">
        <f aca="false">IF(OR(K370="",J370=""),"",(J370-K370)*100)</f>
        <v>9.25005940990332</v>
      </c>
      <c r="M370" s="36" t="n">
        <v>2.25387356149359</v>
      </c>
      <c r="N370" s="36" t="n">
        <v>1.05386651785182</v>
      </c>
      <c r="O370" s="36" t="n">
        <f aca="false">SQRT(M370^2+N370^2)</f>
        <v>2.488087753406</v>
      </c>
      <c r="P370" s="40" t="n">
        <f aca="false">IF(J370="","",MAX(0,J370-1.96*O370/100))</f>
        <v>0.614998441948368</v>
      </c>
      <c r="Q370" s="40" t="n">
        <f aca="false">IF(J370="","",MIN(1,J370+1.96*O370/100))</f>
        <v>0.712531481881883</v>
      </c>
      <c r="R370" s="32" t="str">
        <f aca="false">IF(L370="","",IF(ABS(L370)&lt;=O370,"Yes","No"))</f>
        <v>No</v>
      </c>
      <c r="S370" s="32" t="str">
        <f aca="false">IF(L370="","",IF(ABS(L370)&lt;=1.96*O370,"Yes","No"))</f>
        <v>No</v>
      </c>
      <c r="T370" s="59" t="n">
        <f aca="false">IF(D370="","",ROUND(SQRT(((D370+G370)*O370/100)^2+(J370*(D370+G370)*0.07132)^2),0))</f>
        <v>49</v>
      </c>
      <c r="U370" s="32"/>
    </row>
    <row r="371" customFormat="false" ht="15" hidden="false" customHeight="false" outlineLevel="0" collapsed="false">
      <c r="A371" s="32" t="s">
        <v>418</v>
      </c>
      <c r="B371" s="32" t="s">
        <v>603</v>
      </c>
      <c r="C371" s="32" t="s">
        <v>603</v>
      </c>
      <c r="D371" s="59" t="n">
        <v>437</v>
      </c>
      <c r="E371" s="59" t="n">
        <v>362</v>
      </c>
      <c r="F371" s="68" t="n">
        <f aca="false">IF(E371="","",D371-E371)</f>
        <v>75</v>
      </c>
      <c r="G371" s="59" t="n">
        <v>467</v>
      </c>
      <c r="H371" s="59" t="n">
        <v>437</v>
      </c>
      <c r="I371" s="68" t="n">
        <f aca="false">IF(H371="","",G371-H371)</f>
        <v>30</v>
      </c>
      <c r="J371" s="40" t="n">
        <f aca="false">IF(OR(D371="",D371+G371=0),"",D371/(D371+G371))</f>
        <v>0.483407079646018</v>
      </c>
      <c r="K371" s="40" t="n">
        <f aca="false">IF(E371="","",E371/(E371+H371))</f>
        <v>0.453066332916145</v>
      </c>
      <c r="L371" s="69" t="n">
        <f aca="false">IF(OR(K371="",J371=""),"",(J371-K371)*100)</f>
        <v>3.03407467298725</v>
      </c>
      <c r="M371" s="36" t="n">
        <v>2.25387356149359</v>
      </c>
      <c r="N371" s="36" t="n">
        <v>1.05386651785182</v>
      </c>
      <c r="O371" s="36" t="n">
        <f aca="false">SQRT(M371^2+N371^2)</f>
        <v>2.488087753406</v>
      </c>
      <c r="P371" s="40" t="n">
        <f aca="false">IF(J371="","",MAX(0,J371-1.96*O371/100))</f>
        <v>0.43464055967926</v>
      </c>
      <c r="Q371" s="40" t="n">
        <f aca="false">IF(J371="","",MIN(1,J371+1.96*O371/100))</f>
        <v>0.532173599612775</v>
      </c>
      <c r="R371" s="32" t="str">
        <f aca="false">IF(L371="","",IF(ABS(L371)&lt;=O371,"Yes","No"))</f>
        <v>No</v>
      </c>
      <c r="S371" s="32" t="str">
        <f aca="false">IF(L371="","",IF(ABS(L371)&lt;=1.96*O371,"Yes","No"))</f>
        <v>Yes</v>
      </c>
      <c r="T371" s="59" t="n">
        <f aca="false">IF(D371="","",ROUND(SQRT(((D371+G371)*O371/100)^2+(J371*(D371+G371)*0.07132)^2),0))</f>
        <v>38</v>
      </c>
      <c r="U371" s="32"/>
    </row>
    <row r="373" customFormat="false" ht="15" hidden="false" customHeight="false" outlineLevel="0" collapsed="false">
      <c r="A373" s="20" t="s">
        <v>736</v>
      </c>
      <c r="B373" s="70"/>
      <c r="C373" s="70"/>
      <c r="D373" s="71" t="n">
        <f aca="false">SUMIF(E2:E371,"&lt;&gt;",D2:D371)</f>
        <v>132352</v>
      </c>
      <c r="E373" s="71" t="n">
        <f aca="false">SUM(E2:E371)</f>
        <v>128790</v>
      </c>
      <c r="F373" s="72" t="n">
        <f aca="false">D373-E373</f>
        <v>3562</v>
      </c>
      <c r="G373" s="71" t="n">
        <f aca="false">SUMIF(H2:H371,"&lt;&gt;",G2:G371)</f>
        <v>124191</v>
      </c>
      <c r="H373" s="71" t="n">
        <f aca="false">SUM(H2:H371)</f>
        <v>113278</v>
      </c>
      <c r="I373" s="72" t="n">
        <f aca="false">G373-H373</f>
        <v>10913</v>
      </c>
      <c r="J373" s="73" t="n">
        <f aca="false">D373/(D373+G373)</f>
        <v>0.515905715611028</v>
      </c>
      <c r="K373" s="73" t="n">
        <f aca="false">E373/(E373+H373)</f>
        <v>0.532040583637656</v>
      </c>
      <c r="L373" s="74" t="n">
        <f aca="false">(J373-K373)*100</f>
        <v>-1.61348680266273</v>
      </c>
      <c r="M373" s="75" t="n">
        <v>0</v>
      </c>
      <c r="N373" s="75" t="n">
        <v>1.05386651785182</v>
      </c>
      <c r="O373" s="75" t="n">
        <f aca="false">SQRT(M373^2+N373^2)</f>
        <v>1.05386651785182</v>
      </c>
      <c r="P373" s="73" t="n">
        <f aca="false">J373-1.96*O373/100</f>
        <v>0.495249931861133</v>
      </c>
      <c r="Q373" s="73" t="n">
        <f aca="false">J373+1.96*O373/100</f>
        <v>0.536561499360924</v>
      </c>
      <c r="R373" s="70" t="str">
        <f aca="false">IF(ABS(L373)&lt;=O373,"Yes","No")</f>
        <v>No</v>
      </c>
      <c r="S373" s="70" t="str">
        <f aca="false">IF(ABS(L373)&lt;=1.96*O373,"Yes","No")</f>
        <v>Yes</v>
      </c>
      <c r="T373" s="71" t="n">
        <f aca="false">ROUND(SQRT(((D373+G373)*O373/100)^2+(J373*(D373+G373)*0.03622)^2),0)</f>
        <v>5504</v>
      </c>
    </row>
    <row r="374" customFormat="false" ht="15" hidden="false" customHeight="false" outlineLevel="0" collapsed="false">
      <c r="A374" s="20" t="s">
        <v>737</v>
      </c>
      <c r="B374" s="70"/>
      <c r="C374" s="70"/>
      <c r="D374" s="71" t="n">
        <f aca="false">SUM(D2:D371)</f>
        <v>144616</v>
      </c>
      <c r="E374" s="71"/>
      <c r="F374" s="72"/>
      <c r="G374" s="71" t="n">
        <f aca="false">SUM(G2:G371)</f>
        <v>135206</v>
      </c>
      <c r="H374" s="71"/>
      <c r="I374" s="72"/>
      <c r="J374" s="73" t="n">
        <f aca="false">D374/(D374+G374)</f>
        <v>0.516814260494171</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48.2411764705882</v>
      </c>
    </row>
    <row r="377" customFormat="false" ht="15" hidden="false" customHeight="false" outlineLevel="0" collapsed="false">
      <c r="A377" s="2" t="s">
        <v>739</v>
      </c>
      <c r="F377" s="76" t="n">
        <f aca="false">(SUMIF(I2:I371,"&gt;0")-SUMIF(I2:I371,"&lt;0"))/COUNT(I2:I371)</f>
        <v>43.0970588235294</v>
      </c>
    </row>
    <row r="378" customFormat="false" ht="15" hidden="false" customHeight="false" outlineLevel="0" collapsed="false">
      <c r="A378" s="2" t="s">
        <v>740</v>
      </c>
      <c r="F378" s="77" t="n">
        <f aca="false">(SUMIF(L2:L371,"&gt;0")-SUMIF(L2:L371,"&lt;0"))/COUNT(L2:L371)</f>
        <v>4.63740330225641</v>
      </c>
    </row>
    <row r="379" customFormat="false" ht="15" hidden="false" customHeight="false" outlineLevel="0" collapsed="false">
      <c r="A379" s="5" t="s">
        <v>741</v>
      </c>
      <c r="F379" s="78" t="n">
        <f aca="false">SQRT(SUMSQ(L2:L371)/COUNT(L2:L371))</f>
        <v>5.95907062102121</v>
      </c>
    </row>
    <row r="380" customFormat="false" ht="15" hidden="false" customHeight="false" outlineLevel="0" collapsed="false">
      <c r="A380" s="5" t="s">
        <v>742</v>
      </c>
      <c r="F380" s="79" t="n">
        <f aca="false">L373</f>
        <v>-1.61348680266273</v>
      </c>
    </row>
    <row r="381" customFormat="false" ht="15" hidden="false" customHeight="false" outlineLevel="0" collapsed="false">
      <c r="A381" s="5" t="s">
        <v>743</v>
      </c>
      <c r="F381" s="78" t="n">
        <f aca="false">SQRT((SUMSQ(L2:L371)-2*L373*SUM(L2:L371)+COUNT(L2:L371)*L373^2)/COUNT(L2:L371))</f>
        <v>6.08147524949714</v>
      </c>
    </row>
    <row r="382" customFormat="false" ht="15" hidden="false" customHeight="false" outlineLevel="0" collapsed="false">
      <c r="A382" s="2" t="s">
        <v>744</v>
      </c>
      <c r="F382" s="80" t="n">
        <f aca="false">D373/E373-1</f>
        <v>0.0276574268188523</v>
      </c>
    </row>
    <row r="383" customFormat="false" ht="15" hidden="false" customHeight="false" outlineLevel="0" collapsed="false">
      <c r="A383" s="5" t="s">
        <v>745</v>
      </c>
      <c r="F383" s="81" t="n">
        <f aca="false">G373/H373-1</f>
        <v>0.0963382121859495</v>
      </c>
    </row>
    <row r="384" customFormat="false" ht="15" hidden="false" customHeight="false" outlineLevel="0" collapsed="false">
      <c r="A384" s="2" t="s">
        <v>746</v>
      </c>
      <c r="F384" s="80" t="n">
        <f aca="false">(D373+G373)/(E373+H373)-1</f>
        <v>0.0597972470545467</v>
      </c>
    </row>
    <row r="385" customFormat="false" ht="15" hidden="false" customHeight="false" outlineLevel="0" collapsed="false">
      <c r="A385" s="2" t="s">
        <v>747</v>
      </c>
      <c r="F385" s="77" t="n">
        <f aca="false">AVERAGE(O2:O371)</f>
        <v>2.93229310645987</v>
      </c>
    </row>
    <row r="386" customFormat="false" ht="15" hidden="false" customHeight="false" outlineLevel="0" collapsed="false">
      <c r="A386" s="5" t="s">
        <v>748</v>
      </c>
      <c r="F386" s="82" t="n">
        <f aca="false">COUNTIF(R2:R371,"Yes")/(COUNTIF(R2:R371,"Yes")+COUNTIF(R2:R371,"No"))</f>
        <v>0.411764705882353</v>
      </c>
    </row>
    <row r="387" customFormat="false" ht="15" hidden="false" customHeight="false" outlineLevel="0" collapsed="false">
      <c r="A387" s="5" t="s">
        <v>749</v>
      </c>
      <c r="F387" s="82" t="n">
        <f aca="false">COUNTIF(S2:S371,"Yes")/(COUNTIF(S2:S371,"Yes")+COUNTIF(S2:S371,"No"))</f>
        <v>0.655882352941177</v>
      </c>
    </row>
    <row r="388" customFormat="false" ht="15" hidden="false" customHeight="false" outlineLevel="0" collapsed="false">
      <c r="A388" s="2" t="s">
        <v>750</v>
      </c>
      <c r="F388" s="83" t="n">
        <f aca="false">COUNTIFS(L2:L371,"&gt;=-3",L2:L371,"&lt;=3")/COUNT(L2:L371)</f>
        <v>0.397058823529412</v>
      </c>
    </row>
    <row r="389" customFormat="false" ht="15" hidden="false" customHeight="false" outlineLevel="0" collapsed="false">
      <c r="A389" s="2" t="s">
        <v>804</v>
      </c>
      <c r="F389" s="84" t="n">
        <f aca="false">COUNT(E2:E371)</f>
        <v>340</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7701.28744815506</v>
      </c>
    </row>
    <row r="393" customFormat="false" ht="15" hidden="false" customHeight="false" outlineLevel="0" collapsed="false">
      <c r="A393" s="2" t="s">
        <v>755</v>
      </c>
      <c r="F393" s="85" t="n">
        <f aca="false">F373-((D373+G373)-(E373+H373))*K373</f>
        <v>-4139.28744815506</v>
      </c>
    </row>
    <row r="394" customFormat="false" ht="15" hidden="false" customHeight="false" outlineLevel="0" collapsed="false">
      <c r="A394" s="2" t="s">
        <v>756</v>
      </c>
      <c r="F394" s="85" t="n">
        <f aca="false">((D373+G373)-(E373+H373))*(1-K373)</f>
        <v>6773.71255184494</v>
      </c>
    </row>
    <row r="395" customFormat="false" ht="15" hidden="false" customHeight="false" outlineLevel="0" collapsed="false">
      <c r="A395" s="2" t="s">
        <v>757</v>
      </c>
      <c r="F395" s="85" t="n">
        <f aca="false">I373-((D373+G373)-(E373+H373))*(1-K373)</f>
        <v>4139.28744815506</v>
      </c>
    </row>
    <row r="396" customFormat="false" ht="15" hidden="false" customHeight="false" outlineLevel="0" collapsed="false">
      <c r="A396" s="2" t="s">
        <v>758</v>
      </c>
      <c r="F396" s="80" t="n">
        <f aca="false">(F373-((D373+G373)-(E373+H373))*K373)/E373</f>
        <v>-0.0321398202356943</v>
      </c>
    </row>
    <row r="397" customFormat="false" ht="15" hidden="false" customHeight="false" outlineLevel="0" collapsed="false">
      <c r="A397" s="2" t="s">
        <v>759</v>
      </c>
      <c r="F397" s="80" t="n">
        <f aca="false">(I373-((D373+G373)-(E373+H373))*(1-K373))/H373</f>
        <v>0.036540965131403</v>
      </c>
    </row>
    <row r="399" customFormat="false" ht="15" hidden="false" customHeight="false" outlineLevel="0" collapsed="false">
      <c r="U399" s="5" t="s">
        <v>136</v>
      </c>
    </row>
    <row r="400" customFormat="false" ht="41.75" hidden="false" customHeight="false" outlineLevel="0" collapsed="false">
      <c r="U400" s="67" t="s">
        <v>805</v>
      </c>
    </row>
    <row r="401" customFormat="false" ht="41.75" hidden="false" customHeight="false" outlineLevel="0" collapsed="false">
      <c r="U401" s="67" t="s">
        <v>806</v>
      </c>
    </row>
    <row r="402" customFormat="false" ht="28.35" hidden="false" customHeight="false" outlineLevel="0" collapsed="false">
      <c r="U402" s="67" t="s">
        <v>813</v>
      </c>
    </row>
    <row r="403" customFormat="false" ht="28.35" hidden="false" customHeight="false" outlineLevel="0" collapsed="false">
      <c r="U403" s="67" t="s">
        <v>808</v>
      </c>
    </row>
    <row r="404" customFormat="false" ht="41.75" hidden="false" customHeight="false" outlineLevel="0" collapsed="false">
      <c r="U404" s="67" t="s">
        <v>809</v>
      </c>
    </row>
    <row r="405" customFormat="false" ht="28.35" hidden="false" customHeight="false" outlineLevel="0" collapsed="false">
      <c r="U405" s="67" t="s">
        <v>810</v>
      </c>
    </row>
    <row r="406" customFormat="false" ht="28.35" hidden="false" customHeight="false" outlineLevel="0" collapsed="false">
      <c r="U406" s="67" t="s">
        <v>766</v>
      </c>
    </row>
    <row r="407" customFormat="false" ht="41.75" hidden="false" customHeight="false" outlineLevel="0" collapsed="false">
      <c r="U407" s="67" t="s">
        <v>811</v>
      </c>
    </row>
    <row r="408" customFormat="false" ht="28.35" hidden="false" customHeight="false" outlineLevel="0" collapsed="false">
      <c r="U408" s="67" t="s">
        <v>812</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4"/>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110</v>
      </c>
      <c r="B1" s="8" t="s">
        <v>111</v>
      </c>
      <c r="C1" s="8" t="s">
        <v>112</v>
      </c>
      <c r="D1" s="8" t="s">
        <v>718</v>
      </c>
      <c r="E1" s="8" t="s">
        <v>719</v>
      </c>
      <c r="F1" s="8" t="s">
        <v>720</v>
      </c>
      <c r="G1" s="8" t="s">
        <v>800</v>
      </c>
      <c r="H1" s="8" t="s">
        <v>722</v>
      </c>
      <c r="I1" s="8" t="s">
        <v>723</v>
      </c>
      <c r="J1" s="8" t="s">
        <v>724</v>
      </c>
      <c r="K1" s="8" t="s">
        <v>725</v>
      </c>
      <c r="L1" s="8" t="s">
        <v>726</v>
      </c>
      <c r="M1" s="8" t="s">
        <v>801</v>
      </c>
      <c r="N1" s="8" t="s">
        <v>802</v>
      </c>
      <c r="O1" s="8" t="s">
        <v>139</v>
      </c>
      <c r="P1" s="8" t="s">
        <v>729</v>
      </c>
      <c r="Q1" s="8" t="s">
        <v>730</v>
      </c>
      <c r="R1" s="8" t="s">
        <v>731</v>
      </c>
      <c r="S1" s="8" t="s">
        <v>732</v>
      </c>
      <c r="T1" s="8" t="s">
        <v>733</v>
      </c>
      <c r="U1" s="8" t="s">
        <v>734</v>
      </c>
    </row>
    <row r="2" customFormat="false" ht="15" hidden="false" customHeight="false" outlineLevel="0" collapsed="false">
      <c r="A2" s="32" t="s">
        <v>159</v>
      </c>
      <c r="B2" s="32" t="s">
        <v>160</v>
      </c>
      <c r="C2" s="32" t="s">
        <v>160</v>
      </c>
      <c r="D2" s="59" t="n">
        <v>214</v>
      </c>
      <c r="E2" s="59" t="n">
        <v>160</v>
      </c>
      <c r="F2" s="68" t="n">
        <f aca="false">IF(E2="","",D2-E2)</f>
        <v>54</v>
      </c>
      <c r="G2" s="59" t="n">
        <v>212</v>
      </c>
      <c r="H2" s="59" t="n">
        <v>221</v>
      </c>
      <c r="I2" s="68" t="n">
        <f aca="false">IF(H2="","",G2-H2)</f>
        <v>-9</v>
      </c>
      <c r="J2" s="40" t="n">
        <f aca="false">IF(OR(D2="",D2+G2=0),"",D2/(D2+G2))</f>
        <v>0.502347417840376</v>
      </c>
      <c r="K2" s="40" t="n">
        <f aca="false">IF(E2="","",E2/(E2+H2))</f>
        <v>0.41994750656168</v>
      </c>
      <c r="L2" s="69" t="n">
        <f aca="false">IF(OR(K2="",J2=""),"",(J2-K2)*100)</f>
        <v>8.23999112786958</v>
      </c>
      <c r="M2" s="36" t="n">
        <v>3.57626045191504</v>
      </c>
      <c r="N2" s="36" t="n">
        <v>1.05456450691838</v>
      </c>
      <c r="O2" s="36" t="n">
        <f aca="false">SQRT(M2^2+N2^2)</f>
        <v>3.72850440782676</v>
      </c>
      <c r="P2" s="40" t="n">
        <f aca="false">IF(J2="","",MAX(0,J2-1.96*O2/100))</f>
        <v>0.429268731446971</v>
      </c>
      <c r="Q2" s="40" t="n">
        <f aca="false">IF(J2="","",MIN(1,J2+1.96*O2/100))</f>
        <v>0.57542610423378</v>
      </c>
      <c r="R2" s="32" t="str">
        <f aca="false">IF(L2="","",IF(ABS(L2)&lt;=O2,"Yes","No"))</f>
        <v>No</v>
      </c>
      <c r="S2" s="32" t="str">
        <f aca="false">IF(L2="","",IF(ABS(L2)&lt;=1.96*O2,"Yes","No"))</f>
        <v>No</v>
      </c>
      <c r="T2" s="59" t="n">
        <f aca="false">IF(D2="","",ROUND(SQRT(((D2+G2)*O2/100)^2+(J2*(D2+G2)*0.13015)^2),0))</f>
        <v>32</v>
      </c>
      <c r="U2" s="32" t="s">
        <v>786</v>
      </c>
    </row>
    <row r="3" customFormat="false" ht="15" hidden="false" customHeight="false" outlineLevel="0" collapsed="false">
      <c r="A3" s="32" t="s">
        <v>159</v>
      </c>
      <c r="B3" s="32" t="s">
        <v>164</v>
      </c>
      <c r="C3" s="32" t="s">
        <v>164</v>
      </c>
      <c r="D3" s="59" t="n">
        <v>138</v>
      </c>
      <c r="E3" s="59" t="n">
        <v>95</v>
      </c>
      <c r="F3" s="68" t="n">
        <f aca="false">IF(E3="","",D3-E3)</f>
        <v>43</v>
      </c>
      <c r="G3" s="59" t="n">
        <v>186</v>
      </c>
      <c r="H3" s="59" t="n">
        <v>192</v>
      </c>
      <c r="I3" s="68" t="n">
        <f aca="false">IF(H3="","",G3-H3)</f>
        <v>-6</v>
      </c>
      <c r="J3" s="40" t="n">
        <f aca="false">IF(OR(D3="",D3+G3=0),"",D3/(D3+G3))</f>
        <v>0.425925925925926</v>
      </c>
      <c r="K3" s="40" t="n">
        <f aca="false">IF(E3="","",E3/(E3+H3))</f>
        <v>0.331010452961673</v>
      </c>
      <c r="L3" s="69" t="n">
        <f aca="false">IF(OR(K3="",J3=""),"",(J3-K3)*100)</f>
        <v>9.49154729642535</v>
      </c>
      <c r="M3" s="36" t="n">
        <v>3.57626045191504</v>
      </c>
      <c r="N3" s="36" t="n">
        <v>1.05456450691838</v>
      </c>
      <c r="O3" s="36" t="n">
        <f aca="false">SQRT(M3^2+N3^2)</f>
        <v>3.72850440782676</v>
      </c>
      <c r="P3" s="40" t="n">
        <f aca="false">IF(J3="","",MAX(0,J3-1.96*O3/100))</f>
        <v>0.352847239532521</v>
      </c>
      <c r="Q3" s="40" t="n">
        <f aca="false">IF(J3="","",MIN(1,J3+1.96*O3/100))</f>
        <v>0.49900461231933</v>
      </c>
      <c r="R3" s="32" t="str">
        <f aca="false">IF(L3="","",IF(ABS(L3)&lt;=O3,"Yes","No"))</f>
        <v>No</v>
      </c>
      <c r="S3" s="32" t="str">
        <f aca="false">IF(L3="","",IF(ABS(L3)&lt;=1.96*O3,"Yes","No"))</f>
        <v>No</v>
      </c>
      <c r="T3" s="59" t="n">
        <f aca="false">IF(D3="","",ROUND(SQRT(((D3+G3)*O3/100)^2+(J3*(D3+G3)*0.13015)^2),0))</f>
        <v>22</v>
      </c>
      <c r="U3" s="32" t="s">
        <v>786</v>
      </c>
    </row>
    <row r="4" customFormat="false" ht="15" hidden="false" customHeight="false" outlineLevel="0" collapsed="false">
      <c r="A4" s="32" t="s">
        <v>159</v>
      </c>
      <c r="B4" s="32" t="s">
        <v>165</v>
      </c>
      <c r="C4" s="32" t="s">
        <v>165</v>
      </c>
      <c r="D4" s="59" t="n">
        <v>145</v>
      </c>
      <c r="E4" s="59" t="n">
        <v>110</v>
      </c>
      <c r="F4" s="68" t="n">
        <f aca="false">IF(E4="","",D4-E4)</f>
        <v>35</v>
      </c>
      <c r="G4" s="59" t="n">
        <v>200</v>
      </c>
      <c r="H4" s="59" t="n">
        <v>175</v>
      </c>
      <c r="I4" s="68" t="n">
        <f aca="false">IF(H4="","",G4-H4)</f>
        <v>25</v>
      </c>
      <c r="J4" s="40" t="n">
        <f aca="false">IF(OR(D4="",D4+G4=0),"",D4/(D4+G4))</f>
        <v>0.420289855072464</v>
      </c>
      <c r="K4" s="40" t="n">
        <f aca="false">IF(E4="","",E4/(E4+H4))</f>
        <v>0.385964912280702</v>
      </c>
      <c r="L4" s="69" t="n">
        <f aca="false">IF(OR(K4="",J4=""),"",(J4-K4)*100)</f>
        <v>3.4324942791762</v>
      </c>
      <c r="M4" s="36" t="n">
        <v>3.57626045191504</v>
      </c>
      <c r="N4" s="36" t="n">
        <v>1.05456450691838</v>
      </c>
      <c r="O4" s="36" t="n">
        <f aca="false">SQRT(M4^2+N4^2)</f>
        <v>3.72850440782676</v>
      </c>
      <c r="P4" s="40" t="n">
        <f aca="false">IF(J4="","",MAX(0,J4-1.96*O4/100))</f>
        <v>0.347211168679059</v>
      </c>
      <c r="Q4" s="40" t="n">
        <f aca="false">IF(J4="","",MIN(1,J4+1.96*O4/100))</f>
        <v>0.493368541465868</v>
      </c>
      <c r="R4" s="32" t="str">
        <f aca="false">IF(L4="","",IF(ABS(L4)&lt;=O4,"Yes","No"))</f>
        <v>Yes</v>
      </c>
      <c r="S4" s="32" t="str">
        <f aca="false">IF(L4="","",IF(ABS(L4)&lt;=1.96*O4,"Yes","No"))</f>
        <v>Yes</v>
      </c>
      <c r="T4" s="59" t="n">
        <f aca="false">IF(D4="","",ROUND(SQRT(((D4+G4)*O4/100)^2+(J4*(D4+G4)*0.13015)^2),0))</f>
        <v>23</v>
      </c>
      <c r="U4" s="32" t="s">
        <v>786</v>
      </c>
    </row>
    <row r="5" customFormat="false" ht="15" hidden="false" customHeight="false" outlineLevel="0" collapsed="false">
      <c r="A5" s="32" t="s">
        <v>159</v>
      </c>
      <c r="B5" s="32" t="s">
        <v>166</v>
      </c>
      <c r="C5" s="32" t="s">
        <v>167</v>
      </c>
      <c r="D5" s="59" t="n">
        <v>248</v>
      </c>
      <c r="E5" s="59" t="n">
        <v>201</v>
      </c>
      <c r="F5" s="68" t="n">
        <f aca="false">IF(E5="","",D5-E5)</f>
        <v>47</v>
      </c>
      <c r="G5" s="59" t="n">
        <v>438</v>
      </c>
      <c r="H5" s="59" t="n">
        <v>409</v>
      </c>
      <c r="I5" s="68" t="n">
        <f aca="false">IF(H5="","",G5-H5)</f>
        <v>29</v>
      </c>
      <c r="J5" s="40" t="n">
        <f aca="false">IF(OR(D5="",D5+G5=0),"",D5/(D5+G5))</f>
        <v>0.361516034985423</v>
      </c>
      <c r="K5" s="40" t="n">
        <f aca="false">IF(E5="","",E5/(E5+H5))</f>
        <v>0.329508196721312</v>
      </c>
      <c r="L5" s="69" t="n">
        <f aca="false">IF(OR(K5="",J5=""),"",(J5-K5)*100)</f>
        <v>3.20078382641112</v>
      </c>
      <c r="M5" s="36" t="n">
        <v>2.37172386690479</v>
      </c>
      <c r="N5" s="36" t="n">
        <v>1.05456450691838</v>
      </c>
      <c r="O5" s="36" t="n">
        <f aca="false">SQRT(M5^2+N5^2)</f>
        <v>2.59560790569335</v>
      </c>
      <c r="P5" s="40" t="n">
        <f aca="false">IF(J5="","",MAX(0,J5-1.96*O5/100))</f>
        <v>0.310642120033833</v>
      </c>
      <c r="Q5" s="40" t="n">
        <f aca="false">IF(J5="","",MIN(1,J5+1.96*O5/100))</f>
        <v>0.412389949937012</v>
      </c>
      <c r="R5" s="32" t="str">
        <f aca="false">IF(L5="","",IF(ABS(L5)&lt;=O5,"Yes","No"))</f>
        <v>No</v>
      </c>
      <c r="S5" s="32" t="str">
        <f aca="false">IF(L5="","",IF(ABS(L5)&lt;=1.96*O5,"Yes","No"))</f>
        <v>Yes</v>
      </c>
      <c r="T5" s="59" t="n">
        <f aca="false">IF(D5="","",ROUND(SQRT(((D5+G5)*O5/100)^2+(J5*(D5+G5)*0.08382)^2),0))</f>
        <v>27</v>
      </c>
      <c r="U5" s="32" t="s">
        <v>786</v>
      </c>
    </row>
    <row r="6" customFormat="false" ht="15" hidden="false" customHeight="false" outlineLevel="0" collapsed="false">
      <c r="A6" s="32" t="s">
        <v>159</v>
      </c>
      <c r="B6" s="32" t="s">
        <v>166</v>
      </c>
      <c r="C6" s="32" t="s">
        <v>169</v>
      </c>
      <c r="D6" s="59" t="n">
        <v>236</v>
      </c>
      <c r="E6" s="59" t="n">
        <v>168</v>
      </c>
      <c r="F6" s="68" t="n">
        <f aca="false">IF(E6="","",D6-E6)</f>
        <v>68</v>
      </c>
      <c r="G6" s="59" t="n">
        <v>352</v>
      </c>
      <c r="H6" s="59" t="n">
        <v>333</v>
      </c>
      <c r="I6" s="68" t="n">
        <f aca="false">IF(H6="","",G6-H6)</f>
        <v>19</v>
      </c>
      <c r="J6" s="40" t="n">
        <f aca="false">IF(OR(D6="",D6+G6=0),"",D6/(D6+G6))</f>
        <v>0.401360544217687</v>
      </c>
      <c r="K6" s="40" t="n">
        <f aca="false">IF(E6="","",E6/(E6+H6))</f>
        <v>0.335329341317365</v>
      </c>
      <c r="L6" s="69" t="n">
        <f aca="false">IF(OR(K6="",J6=""),"",(J6-K6)*100)</f>
        <v>6.60312029003218</v>
      </c>
      <c r="M6" s="36" t="n">
        <v>2.37172386690479</v>
      </c>
      <c r="N6" s="36" t="n">
        <v>1.05456450691838</v>
      </c>
      <c r="O6" s="36" t="n">
        <f aca="false">SQRT(M6^2+N6^2)</f>
        <v>2.59560790569335</v>
      </c>
      <c r="P6" s="40" t="n">
        <f aca="false">IF(J6="","",MAX(0,J6-1.96*O6/100))</f>
        <v>0.350486629266097</v>
      </c>
      <c r="Q6" s="40" t="n">
        <f aca="false">IF(J6="","",MIN(1,J6+1.96*O6/100))</f>
        <v>0.452234459169277</v>
      </c>
      <c r="R6" s="32" t="str">
        <f aca="false">IF(L6="","",IF(ABS(L6)&lt;=O6,"Yes","No"))</f>
        <v>No</v>
      </c>
      <c r="S6" s="32" t="str">
        <f aca="false">IF(L6="","",IF(ABS(L6)&lt;=1.96*O6,"Yes","No"))</f>
        <v>No</v>
      </c>
      <c r="T6" s="59" t="n">
        <f aca="false">IF(D6="","",ROUND(SQRT(((D6+G6)*O6/100)^2+(J6*(D6+G6)*0.08382)^2),0))</f>
        <v>25</v>
      </c>
      <c r="U6" s="32" t="s">
        <v>786</v>
      </c>
    </row>
    <row r="7" customFormat="false" ht="15" hidden="false" customHeight="false" outlineLevel="0" collapsed="false">
      <c r="A7" s="32" t="s">
        <v>159</v>
      </c>
      <c r="B7" s="32" t="s">
        <v>170</v>
      </c>
      <c r="C7" s="32" t="s">
        <v>170</v>
      </c>
      <c r="D7" s="59" t="n">
        <v>41</v>
      </c>
      <c r="E7" s="59" t="n">
        <v>34</v>
      </c>
      <c r="F7" s="68" t="n">
        <f aca="false">IF(E7="","",D7-E7)</f>
        <v>7</v>
      </c>
      <c r="G7" s="59" t="n">
        <v>55</v>
      </c>
      <c r="H7" s="59" t="n">
        <v>43</v>
      </c>
      <c r="I7" s="68" t="n">
        <f aca="false">IF(H7="","",G7-H7)</f>
        <v>12</v>
      </c>
      <c r="J7" s="40" t="n">
        <f aca="false">IF(OR(D7="",D7+G7=0),"",D7/(D7+G7))</f>
        <v>0.427083333333333</v>
      </c>
      <c r="K7" s="40" t="n">
        <f aca="false">IF(E7="","",E7/(E7+H7))</f>
        <v>0.441558441558442</v>
      </c>
      <c r="L7" s="69" t="n">
        <f aca="false">IF(OR(K7="",J7=""),"",(J7-K7)*100)</f>
        <v>-1.44751082251082</v>
      </c>
      <c r="M7" s="36" t="n">
        <v>3.57626045191504</v>
      </c>
      <c r="N7" s="36" t="n">
        <v>1.05456450691838</v>
      </c>
      <c r="O7" s="36" t="n">
        <f aca="false">SQRT(M7^2+N7^2)</f>
        <v>3.72850440782676</v>
      </c>
      <c r="P7" s="40" t="n">
        <f aca="false">IF(J7="","",MAX(0,J7-1.96*O7/100))</f>
        <v>0.354004646939929</v>
      </c>
      <c r="Q7" s="40" t="n">
        <f aca="false">IF(J7="","",MIN(1,J7+1.96*O7/100))</f>
        <v>0.500162019726738</v>
      </c>
      <c r="R7" s="32" t="str">
        <f aca="false">IF(L7="","",IF(ABS(L7)&lt;=O7,"Yes","No"))</f>
        <v>Yes</v>
      </c>
      <c r="S7" s="32" t="str">
        <f aca="false">IF(L7="","",IF(ABS(L7)&lt;=1.96*O7,"Yes","No"))</f>
        <v>Yes</v>
      </c>
      <c r="T7" s="59" t="n">
        <f aca="false">IF(D7="","",ROUND(SQRT(((D7+G7)*O7/100)^2+(J7*(D7+G7)*0.13015)^2),0))</f>
        <v>6</v>
      </c>
      <c r="U7" s="32" t="s">
        <v>786</v>
      </c>
    </row>
    <row r="8" customFormat="false" ht="15" hidden="false" customHeight="false" outlineLevel="0" collapsed="false">
      <c r="A8" s="32" t="s">
        <v>159</v>
      </c>
      <c r="B8" s="32" t="s">
        <v>171</v>
      </c>
      <c r="C8" s="32" t="s">
        <v>172</v>
      </c>
      <c r="D8" s="59" t="n">
        <v>296</v>
      </c>
      <c r="E8" s="59" t="n">
        <v>245</v>
      </c>
      <c r="F8" s="68" t="n">
        <f aca="false">IF(E8="","",D8-E8)</f>
        <v>51</v>
      </c>
      <c r="G8" s="59" t="n">
        <v>509</v>
      </c>
      <c r="H8" s="59" t="n">
        <v>473</v>
      </c>
      <c r="I8" s="68" t="n">
        <f aca="false">IF(H8="","",G8-H8)</f>
        <v>36</v>
      </c>
      <c r="J8" s="40" t="n">
        <f aca="false">IF(OR(D8="",D8+G8=0),"",D8/(D8+G8))</f>
        <v>0.367701863354037</v>
      </c>
      <c r="K8" s="40" t="n">
        <f aca="false">IF(E8="","",E8/(E8+H8))</f>
        <v>0.341225626740947</v>
      </c>
      <c r="L8" s="69" t="n">
        <f aca="false">IF(OR(K8="",J8=""),"",(J8-K8)*100)</f>
        <v>2.64762366130902</v>
      </c>
      <c r="M8" s="36" t="n">
        <v>2.37172386690479</v>
      </c>
      <c r="N8" s="36" t="n">
        <v>1.05456450691838</v>
      </c>
      <c r="O8" s="36" t="n">
        <f aca="false">SQRT(M8^2+N8^2)</f>
        <v>2.59560790569335</v>
      </c>
      <c r="P8" s="40" t="n">
        <f aca="false">IF(J8="","",MAX(0,J8-1.96*O8/100))</f>
        <v>0.316827948402448</v>
      </c>
      <c r="Q8" s="40" t="n">
        <f aca="false">IF(J8="","",MIN(1,J8+1.96*O8/100))</f>
        <v>0.418575778305627</v>
      </c>
      <c r="R8" s="32" t="str">
        <f aca="false">IF(L8="","",IF(ABS(L8)&lt;=O8,"Yes","No"))</f>
        <v>No</v>
      </c>
      <c r="S8" s="32" t="str">
        <f aca="false">IF(L8="","",IF(ABS(L8)&lt;=1.96*O8,"Yes","No"))</f>
        <v>Yes</v>
      </c>
      <c r="T8" s="59" t="n">
        <f aca="false">IF(D8="","",ROUND(SQRT(((D8+G8)*O8/100)^2+(J8*(D8+G8)*0.08382)^2),0))</f>
        <v>32</v>
      </c>
      <c r="U8" s="32" t="s">
        <v>786</v>
      </c>
    </row>
    <row r="9" customFormat="false" ht="15" hidden="false" customHeight="false" outlineLevel="0" collapsed="false">
      <c r="A9" s="32" t="s">
        <v>159</v>
      </c>
      <c r="B9" s="32" t="s">
        <v>171</v>
      </c>
      <c r="C9" s="32" t="s">
        <v>173</v>
      </c>
      <c r="D9" s="59" t="n">
        <v>170</v>
      </c>
      <c r="E9" s="59" t="n">
        <v>132</v>
      </c>
      <c r="F9" s="68" t="n">
        <f aca="false">IF(E9="","",D9-E9)</f>
        <v>38</v>
      </c>
      <c r="G9" s="59" t="n">
        <v>270</v>
      </c>
      <c r="H9" s="59" t="n">
        <v>254</v>
      </c>
      <c r="I9" s="68" t="n">
        <f aca="false">IF(H9="","",G9-H9)</f>
        <v>16</v>
      </c>
      <c r="J9" s="40" t="n">
        <f aca="false">IF(OR(D9="",D9+G9=0),"",D9/(D9+G9))</f>
        <v>0.386363636363636</v>
      </c>
      <c r="K9" s="40" t="n">
        <f aca="false">IF(E9="","",E9/(E9+H9))</f>
        <v>0.341968911917098</v>
      </c>
      <c r="L9" s="69" t="n">
        <f aca="false">IF(OR(K9="",J9=""),"",(J9-K9)*100)</f>
        <v>4.43947244465379</v>
      </c>
      <c r="M9" s="36" t="n">
        <v>3.57626045191504</v>
      </c>
      <c r="N9" s="36" t="n">
        <v>1.05456450691838</v>
      </c>
      <c r="O9" s="36" t="n">
        <f aca="false">SQRT(M9^2+N9^2)</f>
        <v>3.72850440782676</v>
      </c>
      <c r="P9" s="40" t="n">
        <f aca="false">IF(J9="","",MAX(0,J9-1.96*O9/100))</f>
        <v>0.313284949970232</v>
      </c>
      <c r="Q9" s="40" t="n">
        <f aca="false">IF(J9="","",MIN(1,J9+1.96*O9/100))</f>
        <v>0.459442322757041</v>
      </c>
      <c r="R9" s="32" t="str">
        <f aca="false">IF(L9="","",IF(ABS(L9)&lt;=O9,"Yes","No"))</f>
        <v>No</v>
      </c>
      <c r="S9" s="32" t="str">
        <f aca="false">IF(L9="","",IF(ABS(L9)&lt;=1.96*O9,"Yes","No"))</f>
        <v>Yes</v>
      </c>
      <c r="T9" s="59" t="n">
        <f aca="false">IF(D9="","",ROUND(SQRT(((D9+G9)*O9/100)^2+(J9*(D9+G9)*0.13015)^2),0))</f>
        <v>28</v>
      </c>
      <c r="U9" s="32" t="s">
        <v>786</v>
      </c>
    </row>
    <row r="10" customFormat="false" ht="15" hidden="false" customHeight="false" outlineLevel="0" collapsed="false">
      <c r="A10" s="32" t="s">
        <v>159</v>
      </c>
      <c r="B10" s="32" t="s">
        <v>171</v>
      </c>
      <c r="C10" s="32" t="s">
        <v>174</v>
      </c>
      <c r="D10" s="59" t="n">
        <v>225</v>
      </c>
      <c r="E10" s="59" t="n">
        <v>159</v>
      </c>
      <c r="F10" s="68" t="n">
        <f aca="false">IF(E10="","",D10-E10)</f>
        <v>66</v>
      </c>
      <c r="G10" s="59" t="n">
        <v>407</v>
      </c>
      <c r="H10" s="59" t="n">
        <v>395</v>
      </c>
      <c r="I10" s="68" t="n">
        <f aca="false">IF(H10="","",G10-H10)</f>
        <v>12</v>
      </c>
      <c r="J10" s="40" t="n">
        <f aca="false">IF(OR(D10="",D10+G10=0),"",D10/(D10+G10))</f>
        <v>0.356012658227848</v>
      </c>
      <c r="K10" s="40" t="n">
        <f aca="false">IF(E10="","",E10/(E10+H10))</f>
        <v>0.287003610108303</v>
      </c>
      <c r="L10" s="69" t="n">
        <f aca="false">IF(OR(K10="",J10=""),"",(J10-K10)*100)</f>
        <v>6.90090481195448</v>
      </c>
      <c r="M10" s="36" t="n">
        <v>2.37172386690479</v>
      </c>
      <c r="N10" s="36" t="n">
        <v>1.05456450691838</v>
      </c>
      <c r="O10" s="36" t="n">
        <f aca="false">SQRT(M10^2+N10^2)</f>
        <v>2.59560790569335</v>
      </c>
      <c r="P10" s="40" t="n">
        <f aca="false">IF(J10="","",MAX(0,J10-1.96*O10/100))</f>
        <v>0.305138743276258</v>
      </c>
      <c r="Q10" s="40" t="n">
        <f aca="false">IF(J10="","",MIN(1,J10+1.96*O10/100))</f>
        <v>0.406886573179438</v>
      </c>
      <c r="R10" s="32" t="str">
        <f aca="false">IF(L10="","",IF(ABS(L10)&lt;=O10,"Yes","No"))</f>
        <v>No</v>
      </c>
      <c r="S10" s="32" t="str">
        <f aca="false">IF(L10="","",IF(ABS(L10)&lt;=1.96*O10,"Yes","No"))</f>
        <v>No</v>
      </c>
      <c r="T10" s="59" t="n">
        <f aca="false">IF(D10="","",ROUND(SQRT(((D10+G10)*O10/100)^2+(J10*(D10+G10)*0.08382)^2),0))</f>
        <v>25</v>
      </c>
      <c r="U10" s="32" t="s">
        <v>786</v>
      </c>
    </row>
    <row r="11" customFormat="false" ht="15" hidden="false" customHeight="false" outlineLevel="0" collapsed="false">
      <c r="A11" s="32" t="s">
        <v>159</v>
      </c>
      <c r="B11" s="32" t="s">
        <v>175</v>
      </c>
      <c r="C11" s="32" t="s">
        <v>176</v>
      </c>
      <c r="D11" s="59" t="n">
        <v>211</v>
      </c>
      <c r="E11" s="59" t="n">
        <v>218</v>
      </c>
      <c r="F11" s="68" t="n">
        <f aca="false">IF(E11="","",D11-E11)</f>
        <v>-7</v>
      </c>
      <c r="G11" s="59" t="n">
        <v>237</v>
      </c>
      <c r="H11" s="59" t="n">
        <v>182</v>
      </c>
      <c r="I11" s="68" t="n">
        <f aca="false">IF(H11="","",G11-H11)</f>
        <v>55</v>
      </c>
      <c r="J11" s="40" t="n">
        <f aca="false">IF(OR(D11="",D11+G11=0),"",D11/(D11+G11))</f>
        <v>0.470982142857143</v>
      </c>
      <c r="K11" s="40" t="n">
        <f aca="false">IF(E11="","",E11/(E11+H11))</f>
        <v>0.545</v>
      </c>
      <c r="L11" s="69" t="n">
        <f aca="false">IF(OR(K11="",J11=""),"",(J11-K11)*100)</f>
        <v>-7.40178571428572</v>
      </c>
      <c r="M11" s="36" t="n">
        <v>3.57626045191504</v>
      </c>
      <c r="N11" s="36" t="n">
        <v>1.05456450691838</v>
      </c>
      <c r="O11" s="36" t="n">
        <f aca="false">SQRT(M11^2+N11^2)</f>
        <v>3.72850440782676</v>
      </c>
      <c r="P11" s="40" t="n">
        <f aca="false">IF(J11="","",MAX(0,J11-1.96*O11/100))</f>
        <v>0.397903456463738</v>
      </c>
      <c r="Q11" s="40" t="n">
        <f aca="false">IF(J11="","",MIN(1,J11+1.96*O11/100))</f>
        <v>0.544060829250547</v>
      </c>
      <c r="R11" s="32" t="str">
        <f aca="false">IF(L11="","",IF(ABS(L11)&lt;=O11,"Yes","No"))</f>
        <v>No</v>
      </c>
      <c r="S11" s="32" t="str">
        <f aca="false">IF(L11="","",IF(ABS(L11)&lt;=1.96*O11,"Yes","No"))</f>
        <v>No</v>
      </c>
      <c r="T11" s="59" t="n">
        <f aca="false">IF(D11="","",ROUND(SQRT(((D11+G11)*O11/100)^2+(J11*(D11+G11)*0.13015)^2),0))</f>
        <v>32</v>
      </c>
      <c r="U11" s="32" t="s">
        <v>786</v>
      </c>
    </row>
    <row r="12" customFormat="false" ht="15" hidden="false" customHeight="false" outlineLevel="0" collapsed="false">
      <c r="A12" s="32" t="s">
        <v>159</v>
      </c>
      <c r="B12" s="32" t="s">
        <v>175</v>
      </c>
      <c r="C12" s="32" t="s">
        <v>177</v>
      </c>
      <c r="D12" s="59" t="n">
        <v>142</v>
      </c>
      <c r="E12" s="59" t="n">
        <v>110</v>
      </c>
      <c r="F12" s="68" t="n">
        <f aca="false">IF(E12="","",D12-E12)</f>
        <v>32</v>
      </c>
      <c r="G12" s="59" t="n">
        <v>153</v>
      </c>
      <c r="H12" s="59" t="n">
        <v>146</v>
      </c>
      <c r="I12" s="68" t="n">
        <f aca="false">IF(H12="","",G12-H12)</f>
        <v>7</v>
      </c>
      <c r="J12" s="40" t="n">
        <f aca="false">IF(OR(D12="",D12+G12=0),"",D12/(D12+G12))</f>
        <v>0.48135593220339</v>
      </c>
      <c r="K12" s="40" t="n">
        <f aca="false">IF(E12="","",E12/(E12+H12))</f>
        <v>0.4296875</v>
      </c>
      <c r="L12" s="69" t="n">
        <f aca="false">IF(OR(K12="",J12=""),"",(J12-K12)*100)</f>
        <v>5.16684322033898</v>
      </c>
      <c r="M12" s="36" t="n">
        <v>3.57626045191504</v>
      </c>
      <c r="N12" s="36" t="n">
        <v>1.05456450691838</v>
      </c>
      <c r="O12" s="36" t="n">
        <f aca="false">SQRT(M12^2+N12^2)</f>
        <v>3.72850440782676</v>
      </c>
      <c r="P12" s="40" t="n">
        <f aca="false">IF(J12="","",MAX(0,J12-1.96*O12/100))</f>
        <v>0.408277245809985</v>
      </c>
      <c r="Q12" s="40" t="n">
        <f aca="false">IF(J12="","",MIN(1,J12+1.96*O12/100))</f>
        <v>0.554434618596794</v>
      </c>
      <c r="R12" s="32" t="str">
        <f aca="false">IF(L12="","",IF(ABS(L12)&lt;=O12,"Yes","No"))</f>
        <v>No</v>
      </c>
      <c r="S12" s="32" t="str">
        <f aca="false">IF(L12="","",IF(ABS(L12)&lt;=1.96*O12,"Yes","No"))</f>
        <v>Yes</v>
      </c>
      <c r="T12" s="59" t="n">
        <f aca="false">IF(D12="","",ROUND(SQRT(((D12+G12)*O12/100)^2+(J12*(D12+G12)*0.13015)^2),0))</f>
        <v>22</v>
      </c>
      <c r="U12" s="32" t="s">
        <v>786</v>
      </c>
    </row>
    <row r="13" customFormat="false" ht="15" hidden="false" customHeight="false" outlineLevel="0" collapsed="false">
      <c r="A13" s="32" t="s">
        <v>159</v>
      </c>
      <c r="B13" s="32" t="s">
        <v>175</v>
      </c>
      <c r="C13" s="32" t="s">
        <v>178</v>
      </c>
      <c r="D13" s="59" t="n">
        <v>267</v>
      </c>
      <c r="E13" s="59" t="n">
        <v>258</v>
      </c>
      <c r="F13" s="68" t="n">
        <f aca="false">IF(E13="","",D13-E13)</f>
        <v>9</v>
      </c>
      <c r="G13" s="59" t="n">
        <v>340</v>
      </c>
      <c r="H13" s="59" t="n">
        <v>302</v>
      </c>
      <c r="I13" s="68" t="n">
        <f aca="false">IF(H13="","",G13-H13)</f>
        <v>38</v>
      </c>
      <c r="J13" s="40" t="n">
        <f aca="false">IF(OR(D13="",D13+G13=0),"",D13/(D13+G13))</f>
        <v>0.439868204283361</v>
      </c>
      <c r="K13" s="40" t="n">
        <f aca="false">IF(E13="","",E13/(E13+H13))</f>
        <v>0.460714285714286</v>
      </c>
      <c r="L13" s="69" t="n">
        <f aca="false">IF(OR(K13="",J13=""),"",(J13-K13)*100)</f>
        <v>-2.08460814309249</v>
      </c>
      <c r="M13" s="36" t="n">
        <v>2.37172386690479</v>
      </c>
      <c r="N13" s="36" t="n">
        <v>1.05456450691838</v>
      </c>
      <c r="O13" s="36" t="n">
        <f aca="false">SQRT(M13^2+N13^2)</f>
        <v>2.59560790569335</v>
      </c>
      <c r="P13" s="40" t="n">
        <f aca="false">IF(J13="","",MAX(0,J13-1.96*O13/100))</f>
        <v>0.388994289331771</v>
      </c>
      <c r="Q13" s="40" t="n">
        <f aca="false">IF(J13="","",MIN(1,J13+1.96*O13/100))</f>
        <v>0.490742119234951</v>
      </c>
      <c r="R13" s="32" t="str">
        <f aca="false">IF(L13="","",IF(ABS(L13)&lt;=O13,"Yes","No"))</f>
        <v>Yes</v>
      </c>
      <c r="S13" s="32" t="str">
        <f aca="false">IF(L13="","",IF(ABS(L13)&lt;=1.96*O13,"Yes","No"))</f>
        <v>Yes</v>
      </c>
      <c r="T13" s="59" t="n">
        <f aca="false">IF(D13="","",ROUND(SQRT(((D13+G13)*O13/100)^2+(J13*(D13+G13)*0.08382)^2),0))</f>
        <v>27</v>
      </c>
      <c r="U13" s="32" t="s">
        <v>786</v>
      </c>
    </row>
    <row r="14" customFormat="false" ht="15" hidden="false" customHeight="false" outlineLevel="0" collapsed="false">
      <c r="A14" s="32" t="s">
        <v>159</v>
      </c>
      <c r="B14" s="32" t="s">
        <v>175</v>
      </c>
      <c r="C14" s="32" t="s">
        <v>179</v>
      </c>
      <c r="D14" s="59" t="n">
        <v>149</v>
      </c>
      <c r="E14" s="59" t="n">
        <v>133</v>
      </c>
      <c r="F14" s="68" t="n">
        <f aca="false">IF(E14="","",D14-E14)</f>
        <v>16</v>
      </c>
      <c r="G14" s="59" t="n">
        <v>131</v>
      </c>
      <c r="H14" s="59" t="n">
        <v>94</v>
      </c>
      <c r="I14" s="68" t="n">
        <f aca="false">IF(H14="","",G14-H14)</f>
        <v>37</v>
      </c>
      <c r="J14" s="40" t="n">
        <f aca="false">IF(OR(D14="",D14+G14=0),"",D14/(D14+G14))</f>
        <v>0.532142857142857</v>
      </c>
      <c r="K14" s="40" t="n">
        <f aca="false">IF(E14="","",E14/(E14+H14))</f>
        <v>0.585903083700441</v>
      </c>
      <c r="L14" s="69" t="n">
        <f aca="false">IF(OR(K14="",J14=""),"",(J14-K14)*100)</f>
        <v>-5.37602265575834</v>
      </c>
      <c r="M14" s="36" t="n">
        <v>3.57626045191504</v>
      </c>
      <c r="N14" s="36" t="n">
        <v>1.05456450691838</v>
      </c>
      <c r="O14" s="36" t="n">
        <f aca="false">SQRT(M14^2+N14^2)</f>
        <v>3.72850440782676</v>
      </c>
      <c r="P14" s="40" t="n">
        <f aca="false">IF(J14="","",MAX(0,J14-1.96*O14/100))</f>
        <v>0.459064170749453</v>
      </c>
      <c r="Q14" s="40" t="n">
        <f aca="false">IF(J14="","",MIN(1,J14+1.96*O14/100))</f>
        <v>0.605221543536262</v>
      </c>
      <c r="R14" s="32" t="str">
        <f aca="false">IF(L14="","",IF(ABS(L14)&lt;=O14,"Yes","No"))</f>
        <v>No</v>
      </c>
      <c r="S14" s="32" t="str">
        <f aca="false">IF(L14="","",IF(ABS(L14)&lt;=1.96*O14,"Yes","No"))</f>
        <v>Yes</v>
      </c>
      <c r="T14" s="59" t="n">
        <f aca="false">IF(D14="","",ROUND(SQRT(((D14+G14)*O14/100)^2+(J14*(D14+G14)*0.13015)^2),0))</f>
        <v>22</v>
      </c>
      <c r="U14" s="32" t="s">
        <v>786</v>
      </c>
    </row>
    <row r="15" customFormat="false" ht="15" hidden="false" customHeight="false" outlineLevel="0" collapsed="false">
      <c r="A15" s="32" t="s">
        <v>159</v>
      </c>
      <c r="B15" s="32" t="s">
        <v>175</v>
      </c>
      <c r="C15" s="32" t="s">
        <v>180</v>
      </c>
      <c r="D15" s="59" t="n">
        <v>224</v>
      </c>
      <c r="E15" s="59" t="n">
        <v>193</v>
      </c>
      <c r="F15" s="68" t="n">
        <f aca="false">IF(E15="","",D15-E15)</f>
        <v>31</v>
      </c>
      <c r="G15" s="59" t="n">
        <v>293</v>
      </c>
      <c r="H15" s="59" t="n">
        <v>225</v>
      </c>
      <c r="I15" s="68" t="n">
        <f aca="false">IF(H15="","",G15-H15)</f>
        <v>68</v>
      </c>
      <c r="J15" s="40" t="n">
        <f aca="false">IF(OR(D15="",D15+G15=0),"",D15/(D15+G15))</f>
        <v>0.433268858800774</v>
      </c>
      <c r="K15" s="40" t="n">
        <f aca="false">IF(E15="","",E15/(E15+H15))</f>
        <v>0.461722488038278</v>
      </c>
      <c r="L15" s="69" t="n">
        <f aca="false">IF(OR(K15="",J15=""),"",(J15-K15)*100)</f>
        <v>-2.84536292375038</v>
      </c>
      <c r="M15" s="36" t="n">
        <v>3.57626045191504</v>
      </c>
      <c r="N15" s="36" t="n">
        <v>1.05456450691838</v>
      </c>
      <c r="O15" s="36" t="n">
        <f aca="false">SQRT(M15^2+N15^2)</f>
        <v>3.72850440782676</v>
      </c>
      <c r="P15" s="40" t="n">
        <f aca="false">IF(J15="","",MAX(0,J15-1.96*O15/100))</f>
        <v>0.360190172407369</v>
      </c>
      <c r="Q15" s="40" t="n">
        <f aca="false">IF(J15="","",MIN(1,J15+1.96*O15/100))</f>
        <v>0.506347545194178</v>
      </c>
      <c r="R15" s="32" t="str">
        <f aca="false">IF(L15="","",IF(ABS(L15)&lt;=O15,"Yes","No"))</f>
        <v>Yes</v>
      </c>
      <c r="S15" s="32" t="str">
        <f aca="false">IF(L15="","",IF(ABS(L15)&lt;=1.96*O15,"Yes","No"))</f>
        <v>Yes</v>
      </c>
      <c r="T15" s="59" t="n">
        <f aca="false">IF(D15="","",ROUND(SQRT(((D15+G15)*O15/100)^2+(J15*(D15+G15)*0.13015)^2),0))</f>
        <v>35</v>
      </c>
      <c r="U15" s="32" t="s">
        <v>786</v>
      </c>
    </row>
    <row r="16" customFormat="false" ht="15" hidden="false" customHeight="false" outlineLevel="0" collapsed="false">
      <c r="A16" s="32" t="s">
        <v>159</v>
      </c>
      <c r="B16" s="32" t="s">
        <v>181</v>
      </c>
      <c r="C16" s="32" t="s">
        <v>182</v>
      </c>
      <c r="D16" s="59" t="n">
        <v>85</v>
      </c>
      <c r="E16" s="59" t="n">
        <v>82</v>
      </c>
      <c r="F16" s="68" t="n">
        <f aca="false">IF(E16="","",D16-E16)</f>
        <v>3</v>
      </c>
      <c r="G16" s="59" t="n">
        <v>136</v>
      </c>
      <c r="H16" s="59" t="n">
        <v>131</v>
      </c>
      <c r="I16" s="68" t="n">
        <f aca="false">IF(H16="","",G16-H16)</f>
        <v>5</v>
      </c>
      <c r="J16" s="40" t="n">
        <f aca="false">IF(OR(D16="",D16+G16=0),"",D16/(D16+G16))</f>
        <v>0.384615384615385</v>
      </c>
      <c r="K16" s="40" t="n">
        <f aca="false">IF(E16="","",E16/(E16+H16))</f>
        <v>0.384976525821596</v>
      </c>
      <c r="L16" s="69" t="n">
        <f aca="false">IF(OR(K16="",J16=""),"",(J16-K16)*100)</f>
        <v>-0.0361141206211613</v>
      </c>
      <c r="M16" s="36" t="n">
        <v>3.57626045191504</v>
      </c>
      <c r="N16" s="36" t="n">
        <v>1.05456450691838</v>
      </c>
      <c r="O16" s="36" t="n">
        <f aca="false">SQRT(M16^2+N16^2)</f>
        <v>3.72850440782676</v>
      </c>
      <c r="P16" s="40" t="n">
        <f aca="false">IF(J16="","",MAX(0,J16-1.96*O16/100))</f>
        <v>0.31153669822198</v>
      </c>
      <c r="Q16" s="40" t="n">
        <f aca="false">IF(J16="","",MIN(1,J16+1.96*O16/100))</f>
        <v>0.457694071008789</v>
      </c>
      <c r="R16" s="32" t="str">
        <f aca="false">IF(L16="","",IF(ABS(L16)&lt;=O16,"Yes","No"))</f>
        <v>Yes</v>
      </c>
      <c r="S16" s="32" t="str">
        <f aca="false">IF(L16="","",IF(ABS(L16)&lt;=1.96*O16,"Yes","No"))</f>
        <v>Yes</v>
      </c>
      <c r="T16" s="59" t="n">
        <f aca="false">IF(D16="","",ROUND(SQRT(((D16+G16)*O16/100)^2+(J16*(D16+G16)*0.13015)^2),0))</f>
        <v>14</v>
      </c>
      <c r="U16" s="32" t="s">
        <v>786</v>
      </c>
    </row>
    <row r="17" customFormat="false" ht="15" hidden="false" customHeight="false" outlineLevel="0" collapsed="false">
      <c r="A17" s="32" t="s">
        <v>159</v>
      </c>
      <c r="B17" s="32" t="s">
        <v>181</v>
      </c>
      <c r="C17" s="32" t="s">
        <v>183</v>
      </c>
      <c r="D17" s="59" t="n">
        <v>218</v>
      </c>
      <c r="E17" s="59" t="n">
        <v>185</v>
      </c>
      <c r="F17" s="68" t="n">
        <f aca="false">IF(E17="","",D17-E17)</f>
        <v>33</v>
      </c>
      <c r="G17" s="59" t="n">
        <v>347</v>
      </c>
      <c r="H17" s="59" t="n">
        <v>364</v>
      </c>
      <c r="I17" s="68" t="n">
        <f aca="false">IF(H17="","",G17-H17)</f>
        <v>-17</v>
      </c>
      <c r="J17" s="40" t="n">
        <f aca="false">IF(OR(D17="",D17+G17=0),"",D17/(D17+G17))</f>
        <v>0.385840707964602</v>
      </c>
      <c r="K17" s="40" t="n">
        <f aca="false">IF(E17="","",E17/(E17+H17))</f>
        <v>0.336976320582878</v>
      </c>
      <c r="L17" s="69" t="n">
        <f aca="false">IF(OR(K17="",J17=""),"",(J17-K17)*100)</f>
        <v>4.88643873817238</v>
      </c>
      <c r="M17" s="36" t="n">
        <v>2.37172386690479</v>
      </c>
      <c r="N17" s="36" t="n">
        <v>1.05456450691838</v>
      </c>
      <c r="O17" s="36" t="n">
        <f aca="false">SQRT(M17^2+N17^2)</f>
        <v>2.59560790569335</v>
      </c>
      <c r="P17" s="40" t="n">
        <f aca="false">IF(J17="","",MAX(0,J17-1.96*O17/100))</f>
        <v>0.334966793013012</v>
      </c>
      <c r="Q17" s="40" t="n">
        <f aca="false">IF(J17="","",MIN(1,J17+1.96*O17/100))</f>
        <v>0.436714622916191</v>
      </c>
      <c r="R17" s="32" t="str">
        <f aca="false">IF(L17="","",IF(ABS(L17)&lt;=O17,"Yes","No"))</f>
        <v>No</v>
      </c>
      <c r="S17" s="32" t="str">
        <f aca="false">IF(L17="","",IF(ABS(L17)&lt;=1.96*O17,"Yes","No"))</f>
        <v>Yes</v>
      </c>
      <c r="T17" s="59" t="n">
        <f aca="false">IF(D17="","",ROUND(SQRT(((D17+G17)*O17/100)^2+(J17*(D17+G17)*0.08382)^2),0))</f>
        <v>23</v>
      </c>
      <c r="U17" s="32" t="s">
        <v>786</v>
      </c>
    </row>
    <row r="18" customFormat="false" ht="15" hidden="false" customHeight="false" outlineLevel="0" collapsed="false">
      <c r="A18" s="32" t="s">
        <v>159</v>
      </c>
      <c r="B18" s="32" t="s">
        <v>184</v>
      </c>
      <c r="C18" s="32" t="s">
        <v>185</v>
      </c>
      <c r="D18" s="59" t="n">
        <v>229</v>
      </c>
      <c r="E18" s="59" t="n">
        <v>209</v>
      </c>
      <c r="F18" s="68" t="n">
        <f aca="false">IF(E18="","",D18-E18)</f>
        <v>20</v>
      </c>
      <c r="G18" s="59" t="n">
        <v>255</v>
      </c>
      <c r="H18" s="59" t="n">
        <v>211</v>
      </c>
      <c r="I18" s="68" t="n">
        <f aca="false">IF(H18="","",G18-H18)</f>
        <v>44</v>
      </c>
      <c r="J18" s="40" t="n">
        <f aca="false">IF(OR(D18="",D18+G18=0),"",D18/(D18+G18))</f>
        <v>0.473140495867769</v>
      </c>
      <c r="K18" s="40" t="n">
        <f aca="false">IF(E18="","",E18/(E18+H18))</f>
        <v>0.497619047619048</v>
      </c>
      <c r="L18" s="69" t="n">
        <f aca="false">IF(OR(K18="",J18=""),"",(J18-K18)*100)</f>
        <v>-2.44785517512791</v>
      </c>
      <c r="M18" s="36" t="n">
        <v>3.57626045191504</v>
      </c>
      <c r="N18" s="36" t="n">
        <v>1.05456450691838</v>
      </c>
      <c r="O18" s="36" t="n">
        <f aca="false">SQRT(M18^2+N18^2)</f>
        <v>3.72850440782676</v>
      </c>
      <c r="P18" s="40" t="n">
        <f aca="false">IF(J18="","",MAX(0,J18-1.96*O18/100))</f>
        <v>0.400061809474364</v>
      </c>
      <c r="Q18" s="40" t="n">
        <f aca="false">IF(J18="","",MIN(1,J18+1.96*O18/100))</f>
        <v>0.546219182261173</v>
      </c>
      <c r="R18" s="32" t="str">
        <f aca="false">IF(L18="","",IF(ABS(L18)&lt;=O18,"Yes","No"))</f>
        <v>Yes</v>
      </c>
      <c r="S18" s="32" t="str">
        <f aca="false">IF(L18="","",IF(ABS(L18)&lt;=1.96*O18,"Yes","No"))</f>
        <v>Yes</v>
      </c>
      <c r="T18" s="59" t="n">
        <f aca="false">IF(D18="","",ROUND(SQRT(((D18+G18)*O18/100)^2+(J18*(D18+G18)*0.13015)^2),0))</f>
        <v>35</v>
      </c>
      <c r="U18" s="32" t="s">
        <v>786</v>
      </c>
    </row>
    <row r="19" customFormat="false" ht="15" hidden="false" customHeight="false" outlineLevel="0" collapsed="false">
      <c r="A19" s="32" t="s">
        <v>159</v>
      </c>
      <c r="B19" s="32" t="s">
        <v>184</v>
      </c>
      <c r="C19" s="32" t="s">
        <v>186</v>
      </c>
      <c r="D19" s="59" t="n">
        <v>124</v>
      </c>
      <c r="E19" s="59" t="n">
        <v>132</v>
      </c>
      <c r="F19" s="68" t="n">
        <f aca="false">IF(E19="","",D19-E19)</f>
        <v>-8</v>
      </c>
      <c r="G19" s="59" t="n">
        <v>154</v>
      </c>
      <c r="H19" s="59" t="n">
        <v>147</v>
      </c>
      <c r="I19" s="68" t="n">
        <f aca="false">IF(H19="","",G19-H19)</f>
        <v>7</v>
      </c>
      <c r="J19" s="40" t="n">
        <f aca="false">IF(OR(D19="",D19+G19=0),"",D19/(D19+G19))</f>
        <v>0.446043165467626</v>
      </c>
      <c r="K19" s="40" t="n">
        <f aca="false">IF(E19="","",E19/(E19+H19))</f>
        <v>0.473118279569893</v>
      </c>
      <c r="L19" s="69" t="n">
        <f aca="false">IF(OR(K19="",J19=""),"",(J19-K19)*100)</f>
        <v>-2.70751141022666</v>
      </c>
      <c r="M19" s="36" t="n">
        <v>3.57626045191504</v>
      </c>
      <c r="N19" s="36" t="n">
        <v>1.05456450691838</v>
      </c>
      <c r="O19" s="36" t="n">
        <f aca="false">SQRT(M19^2+N19^2)</f>
        <v>3.72850440782676</v>
      </c>
      <c r="P19" s="40" t="n">
        <f aca="false">IF(J19="","",MAX(0,J19-1.96*O19/100))</f>
        <v>0.372964479074221</v>
      </c>
      <c r="Q19" s="40" t="n">
        <f aca="false">IF(J19="","",MIN(1,J19+1.96*O19/100))</f>
        <v>0.51912185186103</v>
      </c>
      <c r="R19" s="32" t="str">
        <f aca="false">IF(L19="","",IF(ABS(L19)&lt;=O19,"Yes","No"))</f>
        <v>Yes</v>
      </c>
      <c r="S19" s="32" t="str">
        <f aca="false">IF(L19="","",IF(ABS(L19)&lt;=1.96*O19,"Yes","No"))</f>
        <v>Yes</v>
      </c>
      <c r="T19" s="59" t="n">
        <f aca="false">IF(D19="","",ROUND(SQRT(((D19+G19)*O19/100)^2+(J19*(D19+G19)*0.13015)^2),0))</f>
        <v>19</v>
      </c>
      <c r="U19" s="32" t="s">
        <v>786</v>
      </c>
    </row>
    <row r="20" customFormat="false" ht="15" hidden="false" customHeight="false" outlineLevel="0" collapsed="false">
      <c r="A20" s="32" t="s">
        <v>159</v>
      </c>
      <c r="B20" s="32" t="s">
        <v>184</v>
      </c>
      <c r="C20" s="32" t="s">
        <v>187</v>
      </c>
      <c r="D20" s="59" t="n">
        <v>116</v>
      </c>
      <c r="E20" s="59" t="n">
        <v>114</v>
      </c>
      <c r="F20" s="68" t="n">
        <f aca="false">IF(E20="","",D20-E20)</f>
        <v>2</v>
      </c>
      <c r="G20" s="59" t="n">
        <v>132</v>
      </c>
      <c r="H20" s="59" t="n">
        <v>109</v>
      </c>
      <c r="I20" s="68" t="n">
        <f aca="false">IF(H20="","",G20-H20)</f>
        <v>23</v>
      </c>
      <c r="J20" s="40" t="n">
        <f aca="false">IF(OR(D20="",D20+G20=0),"",D20/(D20+G20))</f>
        <v>0.467741935483871</v>
      </c>
      <c r="K20" s="40" t="n">
        <f aca="false">IF(E20="","",E20/(E20+H20))</f>
        <v>0.511210762331839</v>
      </c>
      <c r="L20" s="69" t="n">
        <f aca="false">IF(OR(K20="",J20=""),"",(J20-K20)*100)</f>
        <v>-4.34688268479677</v>
      </c>
      <c r="M20" s="36" t="n">
        <v>3.57626045191504</v>
      </c>
      <c r="N20" s="36" t="n">
        <v>1.05456450691838</v>
      </c>
      <c r="O20" s="36" t="n">
        <f aca="false">SQRT(M20^2+N20^2)</f>
        <v>3.72850440782676</v>
      </c>
      <c r="P20" s="40" t="n">
        <f aca="false">IF(J20="","",MAX(0,J20-1.96*O20/100))</f>
        <v>0.394663249090466</v>
      </c>
      <c r="Q20" s="40" t="n">
        <f aca="false">IF(J20="","",MIN(1,J20+1.96*O20/100))</f>
        <v>0.540820621877275</v>
      </c>
      <c r="R20" s="32" t="str">
        <f aca="false">IF(L20="","",IF(ABS(L20)&lt;=O20,"Yes","No"))</f>
        <v>No</v>
      </c>
      <c r="S20" s="32" t="str">
        <f aca="false">IF(L20="","",IF(ABS(L20)&lt;=1.96*O20,"Yes","No"))</f>
        <v>Yes</v>
      </c>
      <c r="T20" s="59" t="n">
        <f aca="false">IF(D20="","",ROUND(SQRT(((D20+G20)*O20/100)^2+(J20*(D20+G20)*0.13015)^2),0))</f>
        <v>18</v>
      </c>
      <c r="U20" s="32" t="s">
        <v>786</v>
      </c>
    </row>
    <row r="21" customFormat="false" ht="15" hidden="false" customHeight="false" outlineLevel="0" collapsed="false">
      <c r="A21" s="32" t="s">
        <v>159</v>
      </c>
      <c r="B21" s="32" t="s">
        <v>188</v>
      </c>
      <c r="C21" s="32" t="s">
        <v>188</v>
      </c>
      <c r="D21" s="59" t="n">
        <v>44</v>
      </c>
      <c r="E21" s="59" t="n">
        <v>29</v>
      </c>
      <c r="F21" s="68" t="n">
        <f aca="false">IF(E21="","",D21-E21)</f>
        <v>15</v>
      </c>
      <c r="G21" s="59" t="n">
        <v>67</v>
      </c>
      <c r="H21" s="59" t="n">
        <v>59</v>
      </c>
      <c r="I21" s="68" t="n">
        <f aca="false">IF(H21="","",G21-H21)</f>
        <v>8</v>
      </c>
      <c r="J21" s="40" t="n">
        <f aca="false">IF(OR(D21="",D21+G21=0),"",D21/(D21+G21))</f>
        <v>0.396396396396396</v>
      </c>
      <c r="K21" s="40" t="n">
        <f aca="false">IF(E21="","",E21/(E21+H21))</f>
        <v>0.329545454545455</v>
      </c>
      <c r="L21" s="69" t="n">
        <f aca="false">IF(OR(K21="",J21=""),"",(J21-K21)*100)</f>
        <v>6.68509418509419</v>
      </c>
      <c r="M21" s="36" t="n">
        <v>3.57626045191504</v>
      </c>
      <c r="N21" s="36" t="n">
        <v>1.05456450691838</v>
      </c>
      <c r="O21" s="36" t="n">
        <f aca="false">SQRT(M21^2+N21^2)</f>
        <v>3.72850440782676</v>
      </c>
      <c r="P21" s="40" t="n">
        <f aca="false">IF(J21="","",MAX(0,J21-1.96*O21/100))</f>
        <v>0.323317710002992</v>
      </c>
      <c r="Q21" s="40" t="n">
        <f aca="false">IF(J21="","",MIN(1,J21+1.96*O21/100))</f>
        <v>0.469475082789801</v>
      </c>
      <c r="R21" s="32" t="str">
        <f aca="false">IF(L21="","",IF(ABS(L21)&lt;=O21,"Yes","No"))</f>
        <v>No</v>
      </c>
      <c r="S21" s="32" t="str">
        <f aca="false">IF(L21="","",IF(ABS(L21)&lt;=1.96*O21,"Yes","No"))</f>
        <v>Yes</v>
      </c>
      <c r="T21" s="59" t="n">
        <f aca="false">IF(D21="","",ROUND(SQRT(((D21+G21)*O21/100)^2+(J21*(D21+G21)*0.13015)^2),0))</f>
        <v>7</v>
      </c>
      <c r="U21" s="32" t="s">
        <v>786</v>
      </c>
    </row>
    <row r="22" customFormat="false" ht="15" hidden="false" customHeight="false" outlineLevel="0" collapsed="false">
      <c r="A22" s="32" t="s">
        <v>159</v>
      </c>
      <c r="B22" s="32" t="s">
        <v>189</v>
      </c>
      <c r="C22" s="32" t="s">
        <v>189</v>
      </c>
      <c r="D22" s="59" t="n">
        <v>84</v>
      </c>
      <c r="E22" s="59" t="n">
        <v>41</v>
      </c>
      <c r="F22" s="68" t="n">
        <f aca="false">IF(E22="","",D22-E22)</f>
        <v>43</v>
      </c>
      <c r="G22" s="59" t="n">
        <v>163</v>
      </c>
      <c r="H22" s="59" t="n">
        <v>163</v>
      </c>
      <c r="I22" s="68" t="n">
        <f aca="false">IF(H22="","",G22-H22)</f>
        <v>0</v>
      </c>
      <c r="J22" s="40" t="n">
        <f aca="false">IF(OR(D22="",D22+G22=0),"",D22/(D22+G22))</f>
        <v>0.340080971659919</v>
      </c>
      <c r="K22" s="40" t="n">
        <f aca="false">IF(E22="","",E22/(E22+H22))</f>
        <v>0.200980392156863</v>
      </c>
      <c r="L22" s="69" t="n">
        <f aca="false">IF(OR(K22="",J22=""),"",(J22-K22)*100)</f>
        <v>13.9100579503056</v>
      </c>
      <c r="M22" s="36" t="n">
        <v>3.57626045191504</v>
      </c>
      <c r="N22" s="36" t="n">
        <v>1.05456450691838</v>
      </c>
      <c r="O22" s="36" t="n">
        <f aca="false">SQRT(M22^2+N22^2)</f>
        <v>3.72850440782676</v>
      </c>
      <c r="P22" s="40" t="n">
        <f aca="false">IF(J22="","",MAX(0,J22-1.96*O22/100))</f>
        <v>0.267002285266515</v>
      </c>
      <c r="Q22" s="40" t="n">
        <f aca="false">IF(J22="","",MIN(1,J22+1.96*O22/100))</f>
        <v>0.413159658053324</v>
      </c>
      <c r="R22" s="32" t="str">
        <f aca="false">IF(L22="","",IF(ABS(L22)&lt;=O22,"Yes","No"))</f>
        <v>No</v>
      </c>
      <c r="S22" s="32" t="str">
        <f aca="false">IF(L22="","",IF(ABS(L22)&lt;=1.96*O22,"Yes","No"))</f>
        <v>No</v>
      </c>
      <c r="T22" s="59" t="n">
        <f aca="false">IF(D22="","",ROUND(SQRT(((D22+G22)*O22/100)^2+(J22*(D22+G22)*0.13015)^2),0))</f>
        <v>14</v>
      </c>
      <c r="U22" s="32" t="s">
        <v>786</v>
      </c>
    </row>
    <row r="23" customFormat="false" ht="15" hidden="false" customHeight="false" outlineLevel="0" collapsed="false">
      <c r="A23" s="32" t="s">
        <v>159</v>
      </c>
      <c r="B23" s="32" t="s">
        <v>190</v>
      </c>
      <c r="C23" s="32" t="s">
        <v>191</v>
      </c>
      <c r="D23" s="59" t="n">
        <v>237</v>
      </c>
      <c r="E23" s="59" t="n">
        <v>226</v>
      </c>
      <c r="F23" s="68" t="n">
        <f aca="false">IF(E23="","",D23-E23)</f>
        <v>11</v>
      </c>
      <c r="G23" s="59" t="n">
        <v>318</v>
      </c>
      <c r="H23" s="59" t="n">
        <v>272</v>
      </c>
      <c r="I23" s="68" t="n">
        <f aca="false">IF(H23="","",G23-H23)</f>
        <v>46</v>
      </c>
      <c r="J23" s="40" t="n">
        <f aca="false">IF(OR(D23="",D23+G23=0),"",D23/(D23+G23))</f>
        <v>0.427027027027027</v>
      </c>
      <c r="K23" s="40" t="n">
        <f aca="false">IF(E23="","",E23/(E23+H23))</f>
        <v>0.453815261044177</v>
      </c>
      <c r="L23" s="69" t="n">
        <f aca="false">IF(OR(K23="",J23=""),"",(J23-K23)*100)</f>
        <v>-2.67882340171496</v>
      </c>
      <c r="M23" s="36" t="n">
        <v>2.37172386690479</v>
      </c>
      <c r="N23" s="36" t="n">
        <v>1.05456450691838</v>
      </c>
      <c r="O23" s="36" t="n">
        <f aca="false">SQRT(M23^2+N23^2)</f>
        <v>2.59560790569335</v>
      </c>
      <c r="P23" s="40" t="n">
        <f aca="false">IF(J23="","",MAX(0,J23-1.96*O23/100))</f>
        <v>0.376153112075437</v>
      </c>
      <c r="Q23" s="40" t="n">
        <f aca="false">IF(J23="","",MIN(1,J23+1.96*O23/100))</f>
        <v>0.477900941978617</v>
      </c>
      <c r="R23" s="32" t="str">
        <f aca="false">IF(L23="","",IF(ABS(L23)&lt;=O23,"Yes","No"))</f>
        <v>No</v>
      </c>
      <c r="S23" s="32" t="str">
        <f aca="false">IF(L23="","",IF(ABS(L23)&lt;=1.96*O23,"Yes","No"))</f>
        <v>Yes</v>
      </c>
      <c r="T23" s="59" t="n">
        <f aca="false">IF(D23="","",ROUND(SQRT(((D23+G23)*O23/100)^2+(J23*(D23+G23)*0.08382)^2),0))</f>
        <v>25</v>
      </c>
      <c r="U23" s="32" t="s">
        <v>786</v>
      </c>
    </row>
    <row r="24" customFormat="false" ht="15" hidden="false" customHeight="false" outlineLevel="0" collapsed="false">
      <c r="A24" s="32" t="s">
        <v>159</v>
      </c>
      <c r="B24" s="32" t="s">
        <v>190</v>
      </c>
      <c r="C24" s="32" t="s">
        <v>192</v>
      </c>
      <c r="D24" s="59" t="n">
        <v>229</v>
      </c>
      <c r="E24" s="59" t="n">
        <v>205</v>
      </c>
      <c r="F24" s="68" t="n">
        <f aca="false">IF(E24="","",D24-E24)</f>
        <v>24</v>
      </c>
      <c r="G24" s="59" t="n">
        <v>298</v>
      </c>
      <c r="H24" s="59" t="n">
        <v>252</v>
      </c>
      <c r="I24" s="68" t="n">
        <f aca="false">IF(H24="","",G24-H24)</f>
        <v>46</v>
      </c>
      <c r="J24" s="40" t="n">
        <f aca="false">IF(OR(D24="",D24+G24=0),"",D24/(D24+G24))</f>
        <v>0.434535104364326</v>
      </c>
      <c r="K24" s="40" t="n">
        <f aca="false">IF(E24="","",E24/(E24+H24))</f>
        <v>0.448577680525164</v>
      </c>
      <c r="L24" s="69" t="n">
        <f aca="false">IF(OR(K24="",J24=""),"",(J24-K24)*100)</f>
        <v>-1.40425761608378</v>
      </c>
      <c r="M24" s="36" t="n">
        <v>3.57626045191504</v>
      </c>
      <c r="N24" s="36" t="n">
        <v>1.05456450691838</v>
      </c>
      <c r="O24" s="36" t="n">
        <f aca="false">SQRT(M24^2+N24^2)</f>
        <v>3.72850440782676</v>
      </c>
      <c r="P24" s="40" t="n">
        <f aca="false">IF(J24="","",MAX(0,J24-1.96*O24/100))</f>
        <v>0.361456417970922</v>
      </c>
      <c r="Q24" s="40" t="n">
        <f aca="false">IF(J24="","",MIN(1,J24+1.96*O24/100))</f>
        <v>0.507613790757731</v>
      </c>
      <c r="R24" s="32" t="str">
        <f aca="false">IF(L24="","",IF(ABS(L24)&lt;=O24,"Yes","No"))</f>
        <v>Yes</v>
      </c>
      <c r="S24" s="32" t="str">
        <f aca="false">IF(L24="","",IF(ABS(L24)&lt;=1.96*O24,"Yes","No"))</f>
        <v>Yes</v>
      </c>
      <c r="T24" s="59" t="n">
        <f aca="false">IF(D24="","",ROUND(SQRT(((D24+G24)*O24/100)^2+(J24*(D24+G24)*0.13015)^2),0))</f>
        <v>36</v>
      </c>
      <c r="U24" s="32" t="s">
        <v>786</v>
      </c>
    </row>
    <row r="25" customFormat="false" ht="15" hidden="false" customHeight="false" outlineLevel="0" collapsed="false">
      <c r="A25" s="32" t="s">
        <v>159</v>
      </c>
      <c r="B25" s="32" t="s">
        <v>190</v>
      </c>
      <c r="C25" s="32" t="s">
        <v>193</v>
      </c>
      <c r="D25" s="59" t="n">
        <v>230</v>
      </c>
      <c r="E25" s="59" t="n">
        <v>237</v>
      </c>
      <c r="F25" s="68" t="n">
        <f aca="false">IF(E25="","",D25-E25)</f>
        <v>-7</v>
      </c>
      <c r="G25" s="59" t="n">
        <v>307</v>
      </c>
      <c r="H25" s="59" t="n">
        <v>242</v>
      </c>
      <c r="I25" s="68" t="n">
        <f aca="false">IF(H25="","",G25-H25)</f>
        <v>65</v>
      </c>
      <c r="J25" s="40" t="n">
        <f aca="false">IF(OR(D25="",D25+G25=0),"",D25/(D25+G25))</f>
        <v>0.428305400372439</v>
      </c>
      <c r="K25" s="40" t="n">
        <f aca="false">IF(E25="","",E25/(E25+H25))</f>
        <v>0.494780793319415</v>
      </c>
      <c r="L25" s="69" t="n">
        <f aca="false">IF(OR(K25="",J25=""),"",(J25-K25)*100)</f>
        <v>-6.6475392946976</v>
      </c>
      <c r="M25" s="36" t="n">
        <v>2.37172386690479</v>
      </c>
      <c r="N25" s="36" t="n">
        <v>1.05456450691838</v>
      </c>
      <c r="O25" s="36" t="n">
        <f aca="false">SQRT(M25^2+N25^2)</f>
        <v>2.59560790569335</v>
      </c>
      <c r="P25" s="40" t="n">
        <f aca="false">IF(J25="","",MAX(0,J25-1.96*O25/100))</f>
        <v>0.37743148542085</v>
      </c>
      <c r="Q25" s="40" t="n">
        <f aca="false">IF(J25="","",MIN(1,J25+1.96*O25/100))</f>
        <v>0.479179315324029</v>
      </c>
      <c r="R25" s="32" t="str">
        <f aca="false">IF(L25="","",IF(ABS(L25)&lt;=O25,"Yes","No"))</f>
        <v>No</v>
      </c>
      <c r="S25" s="32" t="str">
        <f aca="false">IF(L25="","",IF(ABS(L25)&lt;=1.96*O25,"Yes","No"))</f>
        <v>No</v>
      </c>
      <c r="T25" s="59" t="n">
        <f aca="false">IF(D25="","",ROUND(SQRT(((D25+G25)*O25/100)^2+(J25*(D25+G25)*0.08382)^2),0))</f>
        <v>24</v>
      </c>
      <c r="U25" s="32" t="s">
        <v>786</v>
      </c>
    </row>
    <row r="26" customFormat="false" ht="15" hidden="false" customHeight="false" outlineLevel="0" collapsed="false">
      <c r="A26" s="32" t="s">
        <v>159</v>
      </c>
      <c r="B26" s="32" t="s">
        <v>194</v>
      </c>
      <c r="C26" s="32" t="s">
        <v>195</v>
      </c>
      <c r="D26" s="59" t="n">
        <v>309</v>
      </c>
      <c r="E26" s="59" t="n">
        <v>228</v>
      </c>
      <c r="F26" s="68" t="n">
        <f aca="false">IF(E26="","",D26-E26)</f>
        <v>81</v>
      </c>
      <c r="G26" s="59" t="n">
        <v>428</v>
      </c>
      <c r="H26" s="59" t="n">
        <v>413</v>
      </c>
      <c r="I26" s="68" t="n">
        <f aca="false">IF(H26="","",G26-H26)</f>
        <v>15</v>
      </c>
      <c r="J26" s="40" t="n">
        <f aca="false">IF(OR(D26="",D26+G26=0),"",D26/(D26+G26))</f>
        <v>0.419267299864315</v>
      </c>
      <c r="K26" s="40" t="n">
        <f aca="false">IF(E26="","",E26/(E26+H26))</f>
        <v>0.355694227769111</v>
      </c>
      <c r="L26" s="69" t="n">
        <f aca="false">IF(OR(K26="",J26=""),"",(J26-K26)*100)</f>
        <v>6.3573072095204</v>
      </c>
      <c r="M26" s="36" t="n">
        <v>2.37172386690479</v>
      </c>
      <c r="N26" s="36" t="n">
        <v>1.05456450691838</v>
      </c>
      <c r="O26" s="36" t="n">
        <f aca="false">SQRT(M26^2+N26^2)</f>
        <v>2.59560790569335</v>
      </c>
      <c r="P26" s="40" t="n">
        <f aca="false">IF(J26="","",MAX(0,J26-1.96*O26/100))</f>
        <v>0.368393384912725</v>
      </c>
      <c r="Q26" s="40" t="n">
        <f aca="false">IF(J26="","",MIN(1,J26+1.96*O26/100))</f>
        <v>0.470141214815904</v>
      </c>
      <c r="R26" s="32" t="str">
        <f aca="false">IF(L26="","",IF(ABS(L26)&lt;=O26,"Yes","No"))</f>
        <v>No</v>
      </c>
      <c r="S26" s="32" t="str">
        <f aca="false">IF(L26="","",IF(ABS(L26)&lt;=1.96*O26,"Yes","No"))</f>
        <v>No</v>
      </c>
      <c r="T26" s="59" t="n">
        <f aca="false">IF(D26="","",ROUND(SQRT(((D26+G26)*O26/100)^2+(J26*(D26+G26)*0.08382)^2),0))</f>
        <v>32</v>
      </c>
      <c r="U26" s="32" t="s">
        <v>786</v>
      </c>
    </row>
    <row r="27" customFormat="false" ht="15" hidden="false" customHeight="false" outlineLevel="0" collapsed="false">
      <c r="A27" s="32" t="s">
        <v>159</v>
      </c>
      <c r="B27" s="32" t="s">
        <v>194</v>
      </c>
      <c r="C27" s="32" t="s">
        <v>196</v>
      </c>
      <c r="D27" s="59" t="n">
        <v>223</v>
      </c>
      <c r="E27" s="59" t="n">
        <v>174</v>
      </c>
      <c r="F27" s="68" t="n">
        <f aca="false">IF(E27="","",D27-E27)</f>
        <v>49</v>
      </c>
      <c r="G27" s="59" t="n">
        <v>307</v>
      </c>
      <c r="H27" s="59" t="n">
        <v>273</v>
      </c>
      <c r="I27" s="68" t="n">
        <f aca="false">IF(H27="","",G27-H27)</f>
        <v>34</v>
      </c>
      <c r="J27" s="40" t="n">
        <f aca="false">IF(OR(D27="",D27+G27=0),"",D27/(D27+G27))</f>
        <v>0.420754716981132</v>
      </c>
      <c r="K27" s="40" t="n">
        <f aca="false">IF(E27="","",E27/(E27+H27))</f>
        <v>0.389261744966443</v>
      </c>
      <c r="L27" s="69" t="n">
        <f aca="false">IF(OR(K27="",J27=""),"",(J27-K27)*100)</f>
        <v>3.14929720146891</v>
      </c>
      <c r="M27" s="36" t="n">
        <v>3.57626045191504</v>
      </c>
      <c r="N27" s="36" t="n">
        <v>1.05456450691838</v>
      </c>
      <c r="O27" s="36" t="n">
        <f aca="false">SQRT(M27^2+N27^2)</f>
        <v>3.72850440782676</v>
      </c>
      <c r="P27" s="40" t="n">
        <f aca="false">IF(J27="","",MAX(0,J27-1.96*O27/100))</f>
        <v>0.347676030587728</v>
      </c>
      <c r="Q27" s="40" t="n">
        <f aca="false">IF(J27="","",MIN(1,J27+1.96*O27/100))</f>
        <v>0.493833403374537</v>
      </c>
      <c r="R27" s="32" t="str">
        <f aca="false">IF(L27="","",IF(ABS(L27)&lt;=O27,"Yes","No"))</f>
        <v>Yes</v>
      </c>
      <c r="S27" s="32" t="str">
        <f aca="false">IF(L27="","",IF(ABS(L27)&lt;=1.96*O27,"Yes","No"))</f>
        <v>Yes</v>
      </c>
      <c r="T27" s="59" t="n">
        <f aca="false">IF(D27="","",ROUND(SQRT(((D27+G27)*O27/100)^2+(J27*(D27+G27)*0.13015)^2),0))</f>
        <v>35</v>
      </c>
      <c r="U27" s="32" t="s">
        <v>786</v>
      </c>
    </row>
    <row r="28" customFormat="false" ht="15" hidden="false" customHeight="false" outlineLevel="0" collapsed="false">
      <c r="A28" s="32" t="s">
        <v>159</v>
      </c>
      <c r="B28" s="32" t="s">
        <v>197</v>
      </c>
      <c r="C28" s="32" t="s">
        <v>198</v>
      </c>
      <c r="D28" s="59" t="n">
        <v>129</v>
      </c>
      <c r="E28" s="59" t="n">
        <v>95</v>
      </c>
      <c r="F28" s="68" t="n">
        <f aca="false">IF(E28="","",D28-E28)</f>
        <v>34</v>
      </c>
      <c r="G28" s="59" t="n">
        <v>233</v>
      </c>
      <c r="H28" s="59" t="n">
        <v>225</v>
      </c>
      <c r="I28" s="68" t="n">
        <f aca="false">IF(H28="","",G28-H28)</f>
        <v>8</v>
      </c>
      <c r="J28" s="40" t="n">
        <f aca="false">IF(OR(D28="",D28+G28=0),"",D28/(D28+G28))</f>
        <v>0.356353591160221</v>
      </c>
      <c r="K28" s="40" t="n">
        <f aca="false">IF(E28="","",E28/(E28+H28))</f>
        <v>0.296875</v>
      </c>
      <c r="L28" s="69" t="n">
        <f aca="false">IF(OR(K28="",J28=""),"",(J28-K28)*100)</f>
        <v>5.9478591160221</v>
      </c>
      <c r="M28" s="36" t="n">
        <v>3.57626045191504</v>
      </c>
      <c r="N28" s="36" t="n">
        <v>1.05456450691838</v>
      </c>
      <c r="O28" s="36" t="n">
        <f aca="false">SQRT(M28^2+N28^2)</f>
        <v>3.72850440782676</v>
      </c>
      <c r="P28" s="40" t="n">
        <f aca="false">IF(J28="","",MAX(0,J28-1.96*O28/100))</f>
        <v>0.283274904766817</v>
      </c>
      <c r="Q28" s="40" t="n">
        <f aca="false">IF(J28="","",MIN(1,J28+1.96*O28/100))</f>
        <v>0.429432277553625</v>
      </c>
      <c r="R28" s="32" t="str">
        <f aca="false">IF(L28="","",IF(ABS(L28)&lt;=O28,"Yes","No"))</f>
        <v>No</v>
      </c>
      <c r="S28" s="32" t="str">
        <f aca="false">IF(L28="","",IF(ABS(L28)&lt;=1.96*O28,"Yes","No"))</f>
        <v>Yes</v>
      </c>
      <c r="T28" s="59" t="n">
        <f aca="false">IF(D28="","",ROUND(SQRT(((D28+G28)*O28/100)^2+(J28*(D28+G28)*0.13015)^2),0))</f>
        <v>22</v>
      </c>
      <c r="U28" s="32" t="s">
        <v>786</v>
      </c>
    </row>
    <row r="29" customFormat="false" ht="15" hidden="false" customHeight="false" outlineLevel="0" collapsed="false">
      <c r="A29" s="32" t="s">
        <v>159</v>
      </c>
      <c r="B29" s="32" t="s">
        <v>197</v>
      </c>
      <c r="C29" s="32" t="s">
        <v>199</v>
      </c>
      <c r="D29" s="59" t="n">
        <v>112</v>
      </c>
      <c r="E29" s="59" t="n">
        <v>88</v>
      </c>
      <c r="F29" s="68" t="n">
        <f aca="false">IF(E29="","",D29-E29)</f>
        <v>24</v>
      </c>
      <c r="G29" s="59" t="n">
        <v>161</v>
      </c>
      <c r="H29" s="59" t="n">
        <v>148</v>
      </c>
      <c r="I29" s="68" t="n">
        <f aca="false">IF(H29="","",G29-H29)</f>
        <v>13</v>
      </c>
      <c r="J29" s="40" t="n">
        <f aca="false">IF(OR(D29="",D29+G29=0),"",D29/(D29+G29))</f>
        <v>0.41025641025641</v>
      </c>
      <c r="K29" s="40" t="n">
        <f aca="false">IF(E29="","",E29/(E29+H29))</f>
        <v>0.372881355932203</v>
      </c>
      <c r="L29" s="69" t="n">
        <f aca="false">IF(OR(K29="",J29=""),"",(J29-K29)*100)</f>
        <v>3.73750543242068</v>
      </c>
      <c r="M29" s="36" t="n">
        <v>3.57626045191504</v>
      </c>
      <c r="N29" s="36" t="n">
        <v>1.05456450691838</v>
      </c>
      <c r="O29" s="36" t="n">
        <f aca="false">SQRT(M29^2+N29^2)</f>
        <v>3.72850440782676</v>
      </c>
      <c r="P29" s="40" t="n">
        <f aca="false">IF(J29="","",MAX(0,J29-1.96*O29/100))</f>
        <v>0.337177723863006</v>
      </c>
      <c r="Q29" s="40" t="n">
        <f aca="false">IF(J29="","",MIN(1,J29+1.96*O29/100))</f>
        <v>0.483335096649815</v>
      </c>
      <c r="R29" s="32" t="str">
        <f aca="false">IF(L29="","",IF(ABS(L29)&lt;=O29,"Yes","No"))</f>
        <v>No</v>
      </c>
      <c r="S29" s="32" t="str">
        <f aca="false">IF(L29="","",IF(ABS(L29)&lt;=1.96*O29,"Yes","No"))</f>
        <v>Yes</v>
      </c>
      <c r="T29" s="59" t="n">
        <f aca="false">IF(D29="","",ROUND(SQRT(((D29+G29)*O29/100)^2+(J29*(D29+G29)*0.13015)^2),0))</f>
        <v>18</v>
      </c>
      <c r="U29" s="32" t="s">
        <v>786</v>
      </c>
    </row>
    <row r="30" customFormat="false" ht="15" hidden="false" customHeight="false" outlineLevel="0" collapsed="false">
      <c r="A30" s="32" t="s">
        <v>159</v>
      </c>
      <c r="B30" s="32" t="s">
        <v>197</v>
      </c>
      <c r="C30" s="32" t="s">
        <v>200</v>
      </c>
      <c r="D30" s="59" t="n">
        <v>382</v>
      </c>
      <c r="E30" s="59" t="n">
        <v>327</v>
      </c>
      <c r="F30" s="68" t="n">
        <f aca="false">IF(E30="","",D30-E30)</f>
        <v>55</v>
      </c>
      <c r="G30" s="59" t="n">
        <v>657</v>
      </c>
      <c r="H30" s="59" t="n">
        <v>587</v>
      </c>
      <c r="I30" s="68" t="n">
        <f aca="false">IF(H30="","",G30-H30)</f>
        <v>70</v>
      </c>
      <c r="J30" s="40" t="n">
        <f aca="false">IF(OR(D30="",D30+G30=0),"",D30/(D30+G30))</f>
        <v>0.367661212704524</v>
      </c>
      <c r="K30" s="40" t="n">
        <f aca="false">IF(E30="","",E30/(E30+H30))</f>
        <v>0.357768052516411</v>
      </c>
      <c r="L30" s="69" t="n">
        <f aca="false">IF(OR(K30="",J30=""),"",(J30-K30)*100)</f>
        <v>0.98931601881122</v>
      </c>
      <c r="M30" s="36" t="n">
        <v>2.00322167035439</v>
      </c>
      <c r="N30" s="36" t="n">
        <v>1.05456450691838</v>
      </c>
      <c r="O30" s="36" t="n">
        <f aca="false">SQRT(M30^2+N30^2)</f>
        <v>2.26384702659642</v>
      </c>
      <c r="P30" s="40" t="n">
        <f aca="false">IF(J30="","",MAX(0,J30-1.96*O30/100))</f>
        <v>0.323289810983234</v>
      </c>
      <c r="Q30" s="40" t="n">
        <f aca="false">IF(J30="","",MIN(1,J30+1.96*O30/100))</f>
        <v>0.412032614425813</v>
      </c>
      <c r="R30" s="32" t="str">
        <f aca="false">IF(L30="","",IF(ABS(L30)&lt;=O30,"Yes","No"))</f>
        <v>Yes</v>
      </c>
      <c r="S30" s="32" t="str">
        <f aca="false">IF(L30="","",IF(ABS(L30)&lt;=1.96*O30,"Yes","No"))</f>
        <v>Yes</v>
      </c>
      <c r="T30" s="59" t="n">
        <f aca="false">IF(D30="","",ROUND(SQRT(((D30+G30)*O30/100)^2+(J30*(D30+G30)*0.07132)^2),0))</f>
        <v>36</v>
      </c>
      <c r="U30" s="32" t="s">
        <v>786</v>
      </c>
    </row>
    <row r="31" customFormat="false" ht="15" hidden="false" customHeight="false" outlineLevel="0" collapsed="false">
      <c r="A31" s="32" t="s">
        <v>159</v>
      </c>
      <c r="B31" s="32" t="s">
        <v>202</v>
      </c>
      <c r="C31" s="32" t="s">
        <v>203</v>
      </c>
      <c r="D31" s="59" t="n">
        <v>274</v>
      </c>
      <c r="E31" s="59" t="n">
        <v>238</v>
      </c>
      <c r="F31" s="68" t="n">
        <f aca="false">IF(E31="","",D31-E31)</f>
        <v>36</v>
      </c>
      <c r="G31" s="59" t="n">
        <v>296</v>
      </c>
      <c r="H31" s="59" t="n">
        <v>261</v>
      </c>
      <c r="I31" s="68" t="n">
        <f aca="false">IF(H31="","",G31-H31)</f>
        <v>35</v>
      </c>
      <c r="J31" s="40" t="n">
        <f aca="false">IF(OR(D31="",D31+G31=0),"",D31/(D31+G31))</f>
        <v>0.480701754385965</v>
      </c>
      <c r="K31" s="40" t="n">
        <f aca="false">IF(E31="","",E31/(E31+H31))</f>
        <v>0.476953907815631</v>
      </c>
      <c r="L31" s="69" t="n">
        <f aca="false">IF(OR(K31="",J31=""),"",(J31-K31)*100)</f>
        <v>0.374784657033367</v>
      </c>
      <c r="M31" s="36" t="n">
        <v>2.37172386690479</v>
      </c>
      <c r="N31" s="36" t="n">
        <v>1.05456450691838</v>
      </c>
      <c r="O31" s="36" t="n">
        <f aca="false">SQRT(M31^2+N31^2)</f>
        <v>2.59560790569335</v>
      </c>
      <c r="P31" s="40" t="n">
        <f aca="false">IF(J31="","",MAX(0,J31-1.96*O31/100))</f>
        <v>0.429827839434375</v>
      </c>
      <c r="Q31" s="40" t="n">
        <f aca="false">IF(J31="","",MIN(1,J31+1.96*O31/100))</f>
        <v>0.531575669337555</v>
      </c>
      <c r="R31" s="32" t="str">
        <f aca="false">IF(L31="","",IF(ABS(L31)&lt;=O31,"Yes","No"))</f>
        <v>Yes</v>
      </c>
      <c r="S31" s="32" t="str">
        <f aca="false">IF(L31="","",IF(ABS(L31)&lt;=1.96*O31,"Yes","No"))</f>
        <v>Yes</v>
      </c>
      <c r="T31" s="59" t="n">
        <f aca="false">IF(D31="","",ROUND(SQRT(((D31+G31)*O31/100)^2+(J31*(D31+G31)*0.08382)^2),0))</f>
        <v>27</v>
      </c>
      <c r="U31" s="32" t="s">
        <v>786</v>
      </c>
    </row>
    <row r="32" customFormat="false" ht="15" hidden="false" customHeight="false" outlineLevel="0" collapsed="false">
      <c r="A32" s="32" t="s">
        <v>159</v>
      </c>
      <c r="B32" s="32" t="s">
        <v>202</v>
      </c>
      <c r="C32" s="32" t="s">
        <v>204</v>
      </c>
      <c r="D32" s="59" t="n">
        <v>292</v>
      </c>
      <c r="E32" s="59" t="n">
        <v>262</v>
      </c>
      <c r="F32" s="68" t="n">
        <f aca="false">IF(E32="","",D32-E32)</f>
        <v>30</v>
      </c>
      <c r="G32" s="59" t="n">
        <v>358</v>
      </c>
      <c r="H32" s="59" t="n">
        <v>285</v>
      </c>
      <c r="I32" s="68" t="n">
        <f aca="false">IF(H32="","",G32-H32)</f>
        <v>73</v>
      </c>
      <c r="J32" s="40" t="n">
        <f aca="false">IF(OR(D32="",D32+G32=0),"",D32/(D32+G32))</f>
        <v>0.449230769230769</v>
      </c>
      <c r="K32" s="40" t="n">
        <f aca="false">IF(E32="","",E32/(E32+H32))</f>
        <v>0.478976234003656</v>
      </c>
      <c r="L32" s="69" t="n">
        <f aca="false">IF(OR(K32="",J32=""),"",(J32-K32)*100)</f>
        <v>-2.97454647728871</v>
      </c>
      <c r="M32" s="36" t="n">
        <v>2.37172386690479</v>
      </c>
      <c r="N32" s="36" t="n">
        <v>1.05456450691838</v>
      </c>
      <c r="O32" s="36" t="n">
        <f aca="false">SQRT(M32^2+N32^2)</f>
        <v>2.59560790569335</v>
      </c>
      <c r="P32" s="40" t="n">
        <f aca="false">IF(J32="","",MAX(0,J32-1.96*O32/100))</f>
        <v>0.39835685427918</v>
      </c>
      <c r="Q32" s="40" t="n">
        <f aca="false">IF(J32="","",MIN(1,J32+1.96*O32/100))</f>
        <v>0.500104684182359</v>
      </c>
      <c r="R32" s="32" t="str">
        <f aca="false">IF(L32="","",IF(ABS(L32)&lt;=O32,"Yes","No"))</f>
        <v>No</v>
      </c>
      <c r="S32" s="32" t="str">
        <f aca="false">IF(L32="","",IF(ABS(L32)&lt;=1.96*O32,"Yes","No"))</f>
        <v>Yes</v>
      </c>
      <c r="T32" s="59" t="n">
        <f aca="false">IF(D32="","",ROUND(SQRT(((D32+G32)*O32/100)^2+(J32*(D32+G32)*0.08382)^2),0))</f>
        <v>30</v>
      </c>
      <c r="U32" s="32" t="s">
        <v>786</v>
      </c>
    </row>
    <row r="33" customFormat="false" ht="15" hidden="false" customHeight="false" outlineLevel="0" collapsed="false">
      <c r="A33" s="32" t="s">
        <v>159</v>
      </c>
      <c r="B33" s="32" t="s">
        <v>205</v>
      </c>
      <c r="C33" s="32" t="s">
        <v>205</v>
      </c>
      <c r="D33" s="59" t="n">
        <v>174</v>
      </c>
      <c r="E33" s="59" t="n">
        <v>111</v>
      </c>
      <c r="F33" s="68" t="n">
        <f aca="false">IF(E33="","",D33-E33)</f>
        <v>63</v>
      </c>
      <c r="G33" s="59" t="n">
        <v>356</v>
      </c>
      <c r="H33" s="59" t="n">
        <v>372</v>
      </c>
      <c r="I33" s="68" t="n">
        <f aca="false">IF(H33="","",G33-H33)</f>
        <v>-16</v>
      </c>
      <c r="J33" s="40" t="n">
        <f aca="false">IF(OR(D33="",D33+G33=0),"",D33/(D33+G33))</f>
        <v>0.328301886792453</v>
      </c>
      <c r="K33" s="40" t="n">
        <f aca="false">IF(E33="","",E33/(E33+H33))</f>
        <v>0.229813664596273</v>
      </c>
      <c r="L33" s="69" t="n">
        <f aca="false">IF(OR(K33="",J33=""),"",(J33-K33)*100)</f>
        <v>9.84882221961795</v>
      </c>
      <c r="M33" s="36" t="n">
        <v>2.37172386690479</v>
      </c>
      <c r="N33" s="36" t="n">
        <v>1.05456450691838</v>
      </c>
      <c r="O33" s="36" t="n">
        <f aca="false">SQRT(M33^2+N33^2)</f>
        <v>2.59560790569335</v>
      </c>
      <c r="P33" s="40" t="n">
        <f aca="false">IF(J33="","",MAX(0,J33-1.96*O33/100))</f>
        <v>0.277427971840863</v>
      </c>
      <c r="Q33" s="40" t="n">
        <f aca="false">IF(J33="","",MIN(1,J33+1.96*O33/100))</f>
        <v>0.379175801744043</v>
      </c>
      <c r="R33" s="32" t="str">
        <f aca="false">IF(L33="","",IF(ABS(L33)&lt;=O33,"Yes","No"))</f>
        <v>No</v>
      </c>
      <c r="S33" s="32" t="str">
        <f aca="false">IF(L33="","",IF(ABS(L33)&lt;=1.96*O33,"Yes","No"))</f>
        <v>No</v>
      </c>
      <c r="T33" s="59" t="n">
        <f aca="false">IF(D33="","",ROUND(SQRT(((D33+G33)*O33/100)^2+(J33*(D33+G33)*0.08382)^2),0))</f>
        <v>20</v>
      </c>
      <c r="U33" s="32" t="s">
        <v>786</v>
      </c>
    </row>
    <row r="34" customFormat="false" ht="15" hidden="false" customHeight="false" outlineLevel="0" collapsed="false">
      <c r="A34" s="32" t="s">
        <v>159</v>
      </c>
      <c r="B34" s="32" t="s">
        <v>206</v>
      </c>
      <c r="C34" s="32" t="s">
        <v>207</v>
      </c>
      <c r="D34" s="59" t="n">
        <v>270</v>
      </c>
      <c r="E34" s="59" t="n">
        <v>224</v>
      </c>
      <c r="F34" s="68" t="n">
        <f aca="false">IF(E34="","",D34-E34)</f>
        <v>46</v>
      </c>
      <c r="G34" s="59" t="n">
        <v>389</v>
      </c>
      <c r="H34" s="59" t="n">
        <v>376</v>
      </c>
      <c r="I34" s="68" t="n">
        <f aca="false">IF(H34="","",G34-H34)</f>
        <v>13</v>
      </c>
      <c r="J34" s="40" t="n">
        <f aca="false">IF(OR(D34="",D34+G34=0),"",D34/(D34+G34))</f>
        <v>0.409711684370258</v>
      </c>
      <c r="K34" s="40" t="n">
        <f aca="false">IF(E34="","",E34/(E34+H34))</f>
        <v>0.373333333333333</v>
      </c>
      <c r="L34" s="69" t="n">
        <f aca="false">IF(OR(K34="",J34=""),"",(J34-K34)*100)</f>
        <v>3.63783510369246</v>
      </c>
      <c r="M34" s="36" t="n">
        <v>2.37172386690479</v>
      </c>
      <c r="N34" s="36" t="n">
        <v>1.05456450691838</v>
      </c>
      <c r="O34" s="36" t="n">
        <f aca="false">SQRT(M34^2+N34^2)</f>
        <v>2.59560790569335</v>
      </c>
      <c r="P34" s="40" t="n">
        <f aca="false">IF(J34="","",MAX(0,J34-1.96*O34/100))</f>
        <v>0.358837769418668</v>
      </c>
      <c r="Q34" s="40" t="n">
        <f aca="false">IF(J34="","",MIN(1,J34+1.96*O34/100))</f>
        <v>0.460585599321848</v>
      </c>
      <c r="R34" s="32" t="str">
        <f aca="false">IF(L34="","",IF(ABS(L34)&lt;=O34,"Yes","No"))</f>
        <v>No</v>
      </c>
      <c r="S34" s="32" t="str">
        <f aca="false">IF(L34="","",IF(ABS(L34)&lt;=1.96*O34,"Yes","No"))</f>
        <v>Yes</v>
      </c>
      <c r="T34" s="59" t="n">
        <f aca="false">IF(D34="","",ROUND(SQRT(((D34+G34)*O34/100)^2+(J34*(D34+G34)*0.08382)^2),0))</f>
        <v>28</v>
      </c>
      <c r="U34" s="32" t="s">
        <v>786</v>
      </c>
    </row>
    <row r="35" customFormat="false" ht="15" hidden="false" customHeight="false" outlineLevel="0" collapsed="false">
      <c r="A35" s="32" t="s">
        <v>159</v>
      </c>
      <c r="B35" s="32" t="s">
        <v>206</v>
      </c>
      <c r="C35" s="32" t="s">
        <v>208</v>
      </c>
      <c r="D35" s="59" t="n">
        <v>384</v>
      </c>
      <c r="E35" s="59" t="n">
        <v>367</v>
      </c>
      <c r="F35" s="68" t="n">
        <f aca="false">IF(E35="","",D35-E35)</f>
        <v>17</v>
      </c>
      <c r="G35" s="59" t="n">
        <v>505</v>
      </c>
      <c r="H35" s="59" t="n">
        <v>452</v>
      </c>
      <c r="I35" s="68" t="n">
        <f aca="false">IF(H35="","",G35-H35)</f>
        <v>53</v>
      </c>
      <c r="J35" s="40" t="n">
        <f aca="false">IF(OR(D35="",D35+G35=0),"",D35/(D35+G35))</f>
        <v>0.431946006749156</v>
      </c>
      <c r="K35" s="40" t="n">
        <f aca="false">IF(E35="","",E35/(E35+H35))</f>
        <v>0.448107448107448</v>
      </c>
      <c r="L35" s="69" t="n">
        <f aca="false">IF(OR(K35="",J35=""),"",(J35-K35)*100)</f>
        <v>-1.61614413582918</v>
      </c>
      <c r="M35" s="36" t="n">
        <v>2.00322167035439</v>
      </c>
      <c r="N35" s="36" t="n">
        <v>1.05456450691838</v>
      </c>
      <c r="O35" s="36" t="n">
        <f aca="false">SQRT(M35^2+N35^2)</f>
        <v>2.26384702659642</v>
      </c>
      <c r="P35" s="40" t="n">
        <f aca="false">IF(J35="","",MAX(0,J35-1.96*O35/100))</f>
        <v>0.387574605027867</v>
      </c>
      <c r="Q35" s="40" t="n">
        <f aca="false">IF(J35="","",MIN(1,J35+1.96*O35/100))</f>
        <v>0.476317408470446</v>
      </c>
      <c r="R35" s="32" t="str">
        <f aca="false">IF(L35="","",IF(ABS(L35)&lt;=O35,"Yes","No"))</f>
        <v>Yes</v>
      </c>
      <c r="S35" s="32" t="str">
        <f aca="false">IF(L35="","",IF(ABS(L35)&lt;=1.96*O35,"Yes","No"))</f>
        <v>Yes</v>
      </c>
      <c r="T35" s="59" t="n">
        <f aca="false">IF(D35="","",ROUND(SQRT(((D35+G35)*O35/100)^2+(J35*(D35+G35)*0.07132)^2),0))</f>
        <v>34</v>
      </c>
      <c r="U35" s="32" t="s">
        <v>786</v>
      </c>
    </row>
    <row r="36" customFormat="false" ht="15" hidden="false" customHeight="false" outlineLevel="0" collapsed="false">
      <c r="A36" s="32" t="s">
        <v>159</v>
      </c>
      <c r="B36" s="32" t="s">
        <v>206</v>
      </c>
      <c r="C36" s="32" t="s">
        <v>209</v>
      </c>
      <c r="D36" s="59" t="n">
        <v>126</v>
      </c>
      <c r="E36" s="59" t="n">
        <v>96</v>
      </c>
      <c r="F36" s="68" t="n">
        <f aca="false">IF(E36="","",D36-E36)</f>
        <v>30</v>
      </c>
      <c r="G36" s="59" t="n">
        <v>160</v>
      </c>
      <c r="H36" s="59" t="n">
        <v>150</v>
      </c>
      <c r="I36" s="68" t="n">
        <f aca="false">IF(H36="","",G36-H36)</f>
        <v>10</v>
      </c>
      <c r="J36" s="40" t="n">
        <f aca="false">IF(OR(D36="",D36+G36=0),"",D36/(D36+G36))</f>
        <v>0.440559440559441</v>
      </c>
      <c r="K36" s="40" t="n">
        <f aca="false">IF(E36="","",E36/(E36+H36))</f>
        <v>0.390243902439024</v>
      </c>
      <c r="L36" s="69" t="n">
        <f aca="false">IF(OR(K36="",J36=""),"",(J36-K36)*100)</f>
        <v>5.03155381204162</v>
      </c>
      <c r="M36" s="36" t="n">
        <v>3.57626045191504</v>
      </c>
      <c r="N36" s="36" t="n">
        <v>1.05456450691838</v>
      </c>
      <c r="O36" s="36" t="n">
        <f aca="false">SQRT(M36^2+N36^2)</f>
        <v>3.72850440782676</v>
      </c>
      <c r="P36" s="40" t="n">
        <f aca="false">IF(J36="","",MAX(0,J36-1.96*O36/100))</f>
        <v>0.367480754166036</v>
      </c>
      <c r="Q36" s="40" t="n">
        <f aca="false">IF(J36="","",MIN(1,J36+1.96*O36/100))</f>
        <v>0.513638126952845</v>
      </c>
      <c r="R36" s="32" t="str">
        <f aca="false">IF(L36="","",IF(ABS(L36)&lt;=O36,"Yes","No"))</f>
        <v>No</v>
      </c>
      <c r="S36" s="32" t="str">
        <f aca="false">IF(L36="","",IF(ABS(L36)&lt;=1.96*O36,"Yes","No"))</f>
        <v>Yes</v>
      </c>
      <c r="T36" s="59" t="n">
        <f aca="false">IF(D36="","",ROUND(SQRT(((D36+G36)*O36/100)^2+(J36*(D36+G36)*0.13015)^2),0))</f>
        <v>20</v>
      </c>
      <c r="U36" s="32" t="s">
        <v>786</v>
      </c>
    </row>
    <row r="37" customFormat="false" ht="15" hidden="false" customHeight="false" outlineLevel="0" collapsed="false">
      <c r="A37" s="32" t="s">
        <v>159</v>
      </c>
      <c r="B37" s="32" t="s">
        <v>210</v>
      </c>
      <c r="C37" s="32" t="s">
        <v>210</v>
      </c>
      <c r="D37" s="59" t="n">
        <v>71</v>
      </c>
      <c r="E37" s="59" t="n">
        <v>53</v>
      </c>
      <c r="F37" s="68" t="n">
        <f aca="false">IF(E37="","",D37-E37)</f>
        <v>18</v>
      </c>
      <c r="G37" s="59" t="n">
        <v>105</v>
      </c>
      <c r="H37" s="59" t="n">
        <v>112</v>
      </c>
      <c r="I37" s="68" t="n">
        <f aca="false">IF(H37="","",G37-H37)</f>
        <v>-7</v>
      </c>
      <c r="J37" s="40" t="n">
        <f aca="false">IF(OR(D37="",D37+G37=0),"",D37/(D37+G37))</f>
        <v>0.403409090909091</v>
      </c>
      <c r="K37" s="40" t="n">
        <f aca="false">IF(E37="","",E37/(E37+H37))</f>
        <v>0.321212121212121</v>
      </c>
      <c r="L37" s="69" t="n">
        <f aca="false">IF(OR(K37="",J37=""),"",(J37-K37)*100)</f>
        <v>8.21969696969697</v>
      </c>
      <c r="M37" s="36" t="n">
        <v>3.57626045191504</v>
      </c>
      <c r="N37" s="36" t="n">
        <v>1.05456450691838</v>
      </c>
      <c r="O37" s="36" t="n">
        <f aca="false">SQRT(M37^2+N37^2)</f>
        <v>3.72850440782676</v>
      </c>
      <c r="P37" s="40" t="n">
        <f aca="false">IF(J37="","",MAX(0,J37-1.96*O37/100))</f>
        <v>0.330330404515686</v>
      </c>
      <c r="Q37" s="40" t="n">
        <f aca="false">IF(J37="","",MIN(1,J37+1.96*O37/100))</f>
        <v>0.476487777302495</v>
      </c>
      <c r="R37" s="32" t="str">
        <f aca="false">IF(L37="","",IF(ABS(L37)&lt;=O37,"Yes","No"))</f>
        <v>No</v>
      </c>
      <c r="S37" s="32" t="str">
        <f aca="false">IF(L37="","",IF(ABS(L37)&lt;=1.96*O37,"Yes","No"))</f>
        <v>No</v>
      </c>
      <c r="T37" s="59" t="n">
        <f aca="false">IF(D37="","",ROUND(SQRT(((D37+G37)*O37/100)^2+(J37*(D37+G37)*0.13015)^2),0))</f>
        <v>11</v>
      </c>
      <c r="U37" s="32" t="s">
        <v>786</v>
      </c>
    </row>
    <row r="38" customFormat="false" ht="15" hidden="false" customHeight="false" outlineLevel="0" collapsed="false">
      <c r="A38" s="32" t="s">
        <v>159</v>
      </c>
      <c r="B38" s="32" t="s">
        <v>211</v>
      </c>
      <c r="C38" s="32" t="s">
        <v>212</v>
      </c>
      <c r="D38" s="59" t="n">
        <v>359</v>
      </c>
      <c r="E38" s="59" t="n">
        <v>299</v>
      </c>
      <c r="F38" s="68" t="n">
        <f aca="false">IF(E38="","",D38-E38)</f>
        <v>60</v>
      </c>
      <c r="G38" s="59" t="n">
        <v>451</v>
      </c>
      <c r="H38" s="59" t="n">
        <v>376</v>
      </c>
      <c r="I38" s="68" t="n">
        <f aca="false">IF(H38="","",G38-H38)</f>
        <v>75</v>
      </c>
      <c r="J38" s="40" t="n">
        <f aca="false">IF(OR(D38="",D38+G38=0),"",D38/(D38+G38))</f>
        <v>0.44320987654321</v>
      </c>
      <c r="K38" s="40" t="n">
        <f aca="false">IF(E38="","",E38/(E38+H38))</f>
        <v>0.442962962962963</v>
      </c>
      <c r="L38" s="69" t="n">
        <f aca="false">IF(OR(K38="",J38=""),"",(J38-K38)*100)</f>
        <v>0.0246913580246921</v>
      </c>
      <c r="M38" s="36" t="n">
        <v>2.37172386690479</v>
      </c>
      <c r="N38" s="36" t="n">
        <v>1.05456450691838</v>
      </c>
      <c r="O38" s="36" t="n">
        <f aca="false">SQRT(M38^2+N38^2)</f>
        <v>2.59560790569335</v>
      </c>
      <c r="P38" s="40" t="n">
        <f aca="false">IF(J38="","",MAX(0,J38-1.96*O38/100))</f>
        <v>0.39233596159162</v>
      </c>
      <c r="Q38" s="40" t="n">
        <f aca="false">IF(J38="","",MIN(1,J38+1.96*O38/100))</f>
        <v>0.4940837914948</v>
      </c>
      <c r="R38" s="32" t="str">
        <f aca="false">IF(L38="","",IF(ABS(L38)&lt;=O38,"Yes","No"))</f>
        <v>Yes</v>
      </c>
      <c r="S38" s="32" t="str">
        <f aca="false">IF(L38="","",IF(ABS(L38)&lt;=1.96*O38,"Yes","No"))</f>
        <v>Yes</v>
      </c>
      <c r="T38" s="59" t="n">
        <f aca="false">IF(D38="","",ROUND(SQRT(((D38+G38)*O38/100)^2+(J38*(D38+G38)*0.08382)^2),0))</f>
        <v>37</v>
      </c>
      <c r="U38" s="32" t="s">
        <v>786</v>
      </c>
    </row>
    <row r="39" customFormat="false" ht="15" hidden="false" customHeight="false" outlineLevel="0" collapsed="false">
      <c r="A39" s="32" t="s">
        <v>159</v>
      </c>
      <c r="B39" s="32" t="s">
        <v>211</v>
      </c>
      <c r="C39" s="32" t="s">
        <v>213</v>
      </c>
      <c r="D39" s="59" t="n">
        <v>247</v>
      </c>
      <c r="E39" s="59" t="n">
        <v>206</v>
      </c>
      <c r="F39" s="68" t="n">
        <f aca="false">IF(E39="","",D39-E39)</f>
        <v>41</v>
      </c>
      <c r="G39" s="59" t="n">
        <v>335</v>
      </c>
      <c r="H39" s="59" t="n">
        <v>301</v>
      </c>
      <c r="I39" s="68" t="n">
        <f aca="false">IF(H39="","",G39-H39)</f>
        <v>34</v>
      </c>
      <c r="J39" s="40" t="n">
        <f aca="false">IF(OR(D39="",D39+G39=0),"",D39/(D39+G39))</f>
        <v>0.424398625429553</v>
      </c>
      <c r="K39" s="40" t="n">
        <f aca="false">IF(E39="","",E39/(E39+H39))</f>
        <v>0.406311637080868</v>
      </c>
      <c r="L39" s="69" t="n">
        <f aca="false">IF(OR(K39="",J39=""),"",(J39-K39)*100)</f>
        <v>1.80869883486854</v>
      </c>
      <c r="M39" s="36" t="n">
        <v>2.37172386690479</v>
      </c>
      <c r="N39" s="36" t="n">
        <v>1.05456450691838</v>
      </c>
      <c r="O39" s="36" t="n">
        <f aca="false">SQRT(M39^2+N39^2)</f>
        <v>2.59560790569335</v>
      </c>
      <c r="P39" s="40" t="n">
        <f aca="false">IF(J39="","",MAX(0,J39-1.96*O39/100))</f>
        <v>0.373524710477964</v>
      </c>
      <c r="Q39" s="40" t="n">
        <f aca="false">IF(J39="","",MIN(1,J39+1.96*O39/100))</f>
        <v>0.475272540381143</v>
      </c>
      <c r="R39" s="32" t="str">
        <f aca="false">IF(L39="","",IF(ABS(L39)&lt;=O39,"Yes","No"))</f>
        <v>Yes</v>
      </c>
      <c r="S39" s="32" t="str">
        <f aca="false">IF(L39="","",IF(ABS(L39)&lt;=1.96*O39,"Yes","No"))</f>
        <v>Yes</v>
      </c>
      <c r="T39" s="59" t="n">
        <f aca="false">IF(D39="","",ROUND(SQRT(((D39+G39)*O39/100)^2+(J39*(D39+G39)*0.08382)^2),0))</f>
        <v>26</v>
      </c>
      <c r="U39" s="32" t="s">
        <v>786</v>
      </c>
    </row>
    <row r="40" customFormat="false" ht="15" hidden="false" customHeight="false" outlineLevel="0" collapsed="false">
      <c r="A40" s="32" t="s">
        <v>159</v>
      </c>
      <c r="B40" s="32" t="s">
        <v>211</v>
      </c>
      <c r="C40" s="32" t="s">
        <v>214</v>
      </c>
      <c r="D40" s="59" t="n">
        <v>396</v>
      </c>
      <c r="E40" s="59" t="n">
        <v>352</v>
      </c>
      <c r="F40" s="68" t="n">
        <f aca="false">IF(E40="","",D40-E40)</f>
        <v>44</v>
      </c>
      <c r="G40" s="59" t="n">
        <v>527</v>
      </c>
      <c r="H40" s="59" t="n">
        <v>460</v>
      </c>
      <c r="I40" s="68" t="n">
        <f aca="false">IF(H40="","",G40-H40)</f>
        <v>67</v>
      </c>
      <c r="J40" s="40" t="n">
        <f aca="false">IF(OR(D40="",D40+G40=0),"",D40/(D40+G40))</f>
        <v>0.429035752979415</v>
      </c>
      <c r="K40" s="40" t="n">
        <f aca="false">IF(E40="","",E40/(E40+H40))</f>
        <v>0.433497536945813</v>
      </c>
      <c r="L40" s="69" t="n">
        <f aca="false">IF(OR(K40="",J40=""),"",(J40-K40)*100)</f>
        <v>-0.44617839663979</v>
      </c>
      <c r="M40" s="36" t="n">
        <v>2.00322167035439</v>
      </c>
      <c r="N40" s="36" t="n">
        <v>1.05456450691838</v>
      </c>
      <c r="O40" s="36" t="n">
        <f aca="false">SQRT(M40^2+N40^2)</f>
        <v>2.26384702659642</v>
      </c>
      <c r="P40" s="40" t="n">
        <f aca="false">IF(J40="","",MAX(0,J40-1.96*O40/100))</f>
        <v>0.384664351258125</v>
      </c>
      <c r="Q40" s="40" t="n">
        <f aca="false">IF(J40="","",MIN(1,J40+1.96*O40/100))</f>
        <v>0.473407154700705</v>
      </c>
      <c r="R40" s="32" t="str">
        <f aca="false">IF(L40="","",IF(ABS(L40)&lt;=O40,"Yes","No"))</f>
        <v>Yes</v>
      </c>
      <c r="S40" s="32" t="str">
        <f aca="false">IF(L40="","",IF(ABS(L40)&lt;=1.96*O40,"Yes","No"))</f>
        <v>Yes</v>
      </c>
      <c r="T40" s="59" t="n">
        <f aca="false">IF(D40="","",ROUND(SQRT(((D40+G40)*O40/100)^2+(J40*(D40+G40)*0.07132)^2),0))</f>
        <v>35</v>
      </c>
      <c r="U40" s="32" t="s">
        <v>786</v>
      </c>
    </row>
    <row r="41" customFormat="false" ht="15" hidden="false" customHeight="false" outlineLevel="0" collapsed="false">
      <c r="A41" s="32" t="s">
        <v>159</v>
      </c>
      <c r="B41" s="32" t="s">
        <v>211</v>
      </c>
      <c r="C41" s="32" t="s">
        <v>215</v>
      </c>
      <c r="D41" s="59" t="n">
        <v>412</v>
      </c>
      <c r="E41" s="59" t="n">
        <v>308</v>
      </c>
      <c r="F41" s="68" t="n">
        <f aca="false">IF(E41="","",D41-E41)</f>
        <v>104</v>
      </c>
      <c r="G41" s="59" t="n">
        <v>581</v>
      </c>
      <c r="H41" s="59" t="n">
        <v>489</v>
      </c>
      <c r="I41" s="68" t="n">
        <f aca="false">IF(H41="","",G41-H41)</f>
        <v>92</v>
      </c>
      <c r="J41" s="40" t="n">
        <f aca="false">IF(OR(D41="",D41+G41=0),"",D41/(D41+G41))</f>
        <v>0.414904330312185</v>
      </c>
      <c r="K41" s="40" t="n">
        <f aca="false">IF(E41="","",E41/(E41+H41))</f>
        <v>0.386449184441656</v>
      </c>
      <c r="L41" s="69" t="n">
        <f aca="false">IF(OR(K41="",J41=""),"",(J41-K41)*100)</f>
        <v>2.84551458705291</v>
      </c>
      <c r="M41" s="36" t="n">
        <v>2.00322167035439</v>
      </c>
      <c r="N41" s="36" t="n">
        <v>1.05456450691838</v>
      </c>
      <c r="O41" s="36" t="n">
        <f aca="false">SQRT(M41^2+N41^2)</f>
        <v>2.26384702659642</v>
      </c>
      <c r="P41" s="40" t="n">
        <f aca="false">IF(J41="","",MAX(0,J41-1.96*O41/100))</f>
        <v>0.370532928590896</v>
      </c>
      <c r="Q41" s="40" t="n">
        <f aca="false">IF(J41="","",MIN(1,J41+1.96*O41/100))</f>
        <v>0.459275732033475</v>
      </c>
      <c r="R41" s="32" t="str">
        <f aca="false">IF(L41="","",IF(ABS(L41)&lt;=O41,"Yes","No"))</f>
        <v>No</v>
      </c>
      <c r="S41" s="32" t="str">
        <f aca="false">IF(L41="","",IF(ABS(L41)&lt;=1.96*O41,"Yes","No"))</f>
        <v>Yes</v>
      </c>
      <c r="T41" s="59" t="n">
        <f aca="false">IF(D41="","",ROUND(SQRT(((D41+G41)*O41/100)^2+(J41*(D41+G41)*0.07132)^2),0))</f>
        <v>37</v>
      </c>
      <c r="U41" s="32" t="s">
        <v>786</v>
      </c>
    </row>
    <row r="42" customFormat="false" ht="15" hidden="false" customHeight="false" outlineLevel="0" collapsed="false">
      <c r="A42" s="32" t="s">
        <v>159</v>
      </c>
      <c r="B42" s="32" t="s">
        <v>211</v>
      </c>
      <c r="C42" s="32" t="s">
        <v>216</v>
      </c>
      <c r="D42" s="59" t="n">
        <v>364</v>
      </c>
      <c r="E42" s="59" t="n">
        <v>288</v>
      </c>
      <c r="F42" s="68" t="n">
        <f aca="false">IF(E42="","",D42-E42)</f>
        <v>76</v>
      </c>
      <c r="G42" s="59" t="n">
        <v>522</v>
      </c>
      <c r="H42" s="59" t="n">
        <v>454</v>
      </c>
      <c r="I42" s="68" t="n">
        <f aca="false">IF(H42="","",G42-H42)</f>
        <v>68</v>
      </c>
      <c r="J42" s="40" t="n">
        <f aca="false">IF(OR(D42="",D42+G42=0),"",D42/(D42+G42))</f>
        <v>0.410835214446953</v>
      </c>
      <c r="K42" s="40" t="n">
        <f aca="false">IF(E42="","",E42/(E42+H42))</f>
        <v>0.388140161725067</v>
      </c>
      <c r="L42" s="69" t="n">
        <f aca="false">IF(OR(K42="",J42=""),"",(J42-K42)*100)</f>
        <v>2.26950527218852</v>
      </c>
      <c r="M42" s="36" t="n">
        <v>2.00322167035439</v>
      </c>
      <c r="N42" s="36" t="n">
        <v>1.05456450691838</v>
      </c>
      <c r="O42" s="36" t="n">
        <f aca="false">SQRT(M42^2+N42^2)</f>
        <v>2.26384702659642</v>
      </c>
      <c r="P42" s="40" t="n">
        <f aca="false">IF(J42="","",MAX(0,J42-1.96*O42/100))</f>
        <v>0.366463812725663</v>
      </c>
      <c r="Q42" s="40" t="n">
        <f aca="false">IF(J42="","",MIN(1,J42+1.96*O42/100))</f>
        <v>0.455206616168242</v>
      </c>
      <c r="R42" s="32" t="str">
        <f aca="false">IF(L42="","",IF(ABS(L42)&lt;=O42,"Yes","No"))</f>
        <v>No</v>
      </c>
      <c r="S42" s="32" t="str">
        <f aca="false">IF(L42="","",IF(ABS(L42)&lt;=1.96*O42,"Yes","No"))</f>
        <v>Yes</v>
      </c>
      <c r="T42" s="59" t="n">
        <f aca="false">IF(D42="","",ROUND(SQRT(((D42+G42)*O42/100)^2+(J42*(D42+G42)*0.07132)^2),0))</f>
        <v>33</v>
      </c>
      <c r="U42" s="32" t="s">
        <v>786</v>
      </c>
    </row>
    <row r="43" customFormat="false" ht="15" hidden="false" customHeight="false" outlineLevel="0" collapsed="false">
      <c r="A43" s="32" t="s">
        <v>159</v>
      </c>
      <c r="B43" s="32" t="s">
        <v>217</v>
      </c>
      <c r="C43" s="32" t="s">
        <v>218</v>
      </c>
      <c r="D43" s="59" t="n">
        <v>157</v>
      </c>
      <c r="E43" s="59" t="n">
        <v>161</v>
      </c>
      <c r="F43" s="68" t="n">
        <f aca="false">IF(E43="","",D43-E43)</f>
        <v>-4</v>
      </c>
      <c r="G43" s="59" t="n">
        <v>135</v>
      </c>
      <c r="H43" s="59" t="n">
        <v>120</v>
      </c>
      <c r="I43" s="68" t="n">
        <f aca="false">IF(H43="","",G43-H43)</f>
        <v>15</v>
      </c>
      <c r="J43" s="40" t="n">
        <f aca="false">IF(OR(D43="",D43+G43=0),"",D43/(D43+G43))</f>
        <v>0.537671232876712</v>
      </c>
      <c r="K43" s="40" t="n">
        <f aca="false">IF(E43="","",E43/(E43+H43))</f>
        <v>0.572953736654804</v>
      </c>
      <c r="L43" s="69" t="n">
        <f aca="false">IF(OR(K43="",J43=""),"",(J43-K43)*100)</f>
        <v>-3.52825037780919</v>
      </c>
      <c r="M43" s="36" t="n">
        <v>3.57626045191504</v>
      </c>
      <c r="N43" s="36" t="n">
        <v>1.05456450691838</v>
      </c>
      <c r="O43" s="36" t="n">
        <f aca="false">SQRT(M43^2+N43^2)</f>
        <v>3.72850440782676</v>
      </c>
      <c r="P43" s="40" t="n">
        <f aca="false">IF(J43="","",MAX(0,J43-1.96*O43/100))</f>
        <v>0.464592546483308</v>
      </c>
      <c r="Q43" s="40" t="n">
        <f aca="false">IF(J43="","",MIN(1,J43+1.96*O43/100))</f>
        <v>0.610749919270117</v>
      </c>
      <c r="R43" s="32" t="str">
        <f aca="false">IF(L43="","",IF(ABS(L43)&lt;=O43,"Yes","No"))</f>
        <v>Yes</v>
      </c>
      <c r="S43" s="32" t="str">
        <f aca="false">IF(L43="","",IF(ABS(L43)&lt;=1.96*O43,"Yes","No"))</f>
        <v>Yes</v>
      </c>
      <c r="T43" s="59" t="n">
        <f aca="false">IF(D43="","",ROUND(SQRT(((D43+G43)*O43/100)^2+(J43*(D43+G43)*0.13015)^2),0))</f>
        <v>23</v>
      </c>
      <c r="U43" s="32" t="s">
        <v>786</v>
      </c>
    </row>
    <row r="44" customFormat="false" ht="15" hidden="false" customHeight="false" outlineLevel="0" collapsed="false">
      <c r="A44" s="32" t="s">
        <v>159</v>
      </c>
      <c r="B44" s="32" t="s">
        <v>217</v>
      </c>
      <c r="C44" s="32" t="s">
        <v>219</v>
      </c>
      <c r="D44" s="59" t="n">
        <v>165</v>
      </c>
      <c r="E44" s="59" t="n">
        <v>169</v>
      </c>
      <c r="F44" s="68" t="n">
        <f aca="false">IF(E44="","",D44-E44)</f>
        <v>-4</v>
      </c>
      <c r="G44" s="59" t="n">
        <v>156</v>
      </c>
      <c r="H44" s="59" t="n">
        <v>132</v>
      </c>
      <c r="I44" s="68" t="n">
        <f aca="false">IF(H44="","",G44-H44)</f>
        <v>24</v>
      </c>
      <c r="J44" s="40" t="n">
        <f aca="false">IF(OR(D44="",D44+G44=0),"",D44/(D44+G44))</f>
        <v>0.514018691588785</v>
      </c>
      <c r="K44" s="40" t="n">
        <f aca="false">IF(E44="","",E44/(E44+H44))</f>
        <v>0.561461794019934</v>
      </c>
      <c r="L44" s="69" t="n">
        <f aca="false">IF(OR(K44="",J44=""),"",(J44-K44)*100)</f>
        <v>-4.74431024311486</v>
      </c>
      <c r="M44" s="36" t="n">
        <v>3.57626045191504</v>
      </c>
      <c r="N44" s="36" t="n">
        <v>1.05456450691838</v>
      </c>
      <c r="O44" s="36" t="n">
        <f aca="false">SQRT(M44^2+N44^2)</f>
        <v>3.72850440782676</v>
      </c>
      <c r="P44" s="40" t="n">
        <f aca="false">IF(J44="","",MAX(0,J44-1.96*O44/100))</f>
        <v>0.440940005195381</v>
      </c>
      <c r="Q44" s="40" t="n">
        <f aca="false">IF(J44="","",MIN(1,J44+1.96*O44/100))</f>
        <v>0.58709737798219</v>
      </c>
      <c r="R44" s="32" t="str">
        <f aca="false">IF(L44="","",IF(ABS(L44)&lt;=O44,"Yes","No"))</f>
        <v>No</v>
      </c>
      <c r="S44" s="32" t="str">
        <f aca="false">IF(L44="","",IF(ABS(L44)&lt;=1.96*O44,"Yes","No"))</f>
        <v>Yes</v>
      </c>
      <c r="T44" s="59" t="n">
        <f aca="false">IF(D44="","",ROUND(SQRT(((D44+G44)*O44/100)^2+(J44*(D44+G44)*0.13015)^2),0))</f>
        <v>25</v>
      </c>
      <c r="U44" s="32" t="s">
        <v>786</v>
      </c>
    </row>
    <row r="45" customFormat="false" ht="15" hidden="false" customHeight="false" outlineLevel="0" collapsed="false">
      <c r="A45" s="32" t="s">
        <v>159</v>
      </c>
      <c r="B45" s="32" t="s">
        <v>217</v>
      </c>
      <c r="C45" s="32" t="s">
        <v>220</v>
      </c>
      <c r="D45" s="59" t="n">
        <v>99</v>
      </c>
      <c r="E45" s="59" t="n">
        <v>85</v>
      </c>
      <c r="F45" s="68" t="n">
        <f aca="false">IF(E45="","",D45-E45)</f>
        <v>14</v>
      </c>
      <c r="G45" s="59" t="n">
        <v>140</v>
      </c>
      <c r="H45" s="59" t="n">
        <v>147</v>
      </c>
      <c r="I45" s="68" t="n">
        <f aca="false">IF(H45="","",G45-H45)</f>
        <v>-7</v>
      </c>
      <c r="J45" s="40" t="n">
        <f aca="false">IF(OR(D45="",D45+G45=0),"",D45/(D45+G45))</f>
        <v>0.414225941422594</v>
      </c>
      <c r="K45" s="40" t="n">
        <f aca="false">IF(E45="","",E45/(E45+H45))</f>
        <v>0.366379310344828</v>
      </c>
      <c r="L45" s="69" t="n">
        <f aca="false">IF(OR(K45="",J45=""),"",(J45-K45)*100)</f>
        <v>4.78466310777666</v>
      </c>
      <c r="M45" s="36" t="n">
        <v>3.57626045191504</v>
      </c>
      <c r="N45" s="36" t="n">
        <v>1.05456450691838</v>
      </c>
      <c r="O45" s="36" t="n">
        <f aca="false">SQRT(M45^2+N45^2)</f>
        <v>3.72850440782676</v>
      </c>
      <c r="P45" s="40" t="n">
        <f aca="false">IF(J45="","",MAX(0,J45-1.96*O45/100))</f>
        <v>0.34114725502919</v>
      </c>
      <c r="Q45" s="40" t="n">
        <f aca="false">IF(J45="","",MIN(1,J45+1.96*O45/100))</f>
        <v>0.487304627815999</v>
      </c>
      <c r="R45" s="32" t="str">
        <f aca="false">IF(L45="","",IF(ABS(L45)&lt;=O45,"Yes","No"))</f>
        <v>No</v>
      </c>
      <c r="S45" s="32" t="str">
        <f aca="false">IF(L45="","",IF(ABS(L45)&lt;=1.96*O45,"Yes","No"))</f>
        <v>Yes</v>
      </c>
      <c r="T45" s="59" t="n">
        <f aca="false">IF(D45="","",ROUND(SQRT(((D45+G45)*O45/100)^2+(J45*(D45+G45)*0.13015)^2),0))</f>
        <v>16</v>
      </c>
      <c r="U45" s="32" t="s">
        <v>786</v>
      </c>
    </row>
    <row r="46" customFormat="false" ht="15" hidden="false" customHeight="false" outlineLevel="0" collapsed="false">
      <c r="A46" s="32" t="s">
        <v>159</v>
      </c>
      <c r="B46" s="32" t="s">
        <v>217</v>
      </c>
      <c r="C46" s="32" t="s">
        <v>221</v>
      </c>
      <c r="D46" s="59" t="n">
        <v>169</v>
      </c>
      <c r="E46" s="59" t="n">
        <v>159</v>
      </c>
      <c r="F46" s="68" t="n">
        <f aca="false">IF(E46="","",D46-E46)</f>
        <v>10</v>
      </c>
      <c r="G46" s="59" t="n">
        <v>205</v>
      </c>
      <c r="H46" s="59" t="n">
        <v>163</v>
      </c>
      <c r="I46" s="68" t="n">
        <f aca="false">IF(H46="","",G46-H46)</f>
        <v>42</v>
      </c>
      <c r="J46" s="40" t="n">
        <f aca="false">IF(OR(D46="",D46+G46=0),"",D46/(D46+G46))</f>
        <v>0.451871657754011</v>
      </c>
      <c r="K46" s="40" t="n">
        <f aca="false">IF(E46="","",E46/(E46+H46))</f>
        <v>0.493788819875776</v>
      </c>
      <c r="L46" s="69" t="n">
        <f aca="false">IF(OR(K46="",J46=""),"",(J46-K46)*100)</f>
        <v>-4.19171621217657</v>
      </c>
      <c r="M46" s="36" t="n">
        <v>3.57626045191504</v>
      </c>
      <c r="N46" s="36" t="n">
        <v>1.05456450691838</v>
      </c>
      <c r="O46" s="36" t="n">
        <f aca="false">SQRT(M46^2+N46^2)</f>
        <v>3.72850440782676</v>
      </c>
      <c r="P46" s="40" t="n">
        <f aca="false">IF(J46="","",MAX(0,J46-1.96*O46/100))</f>
        <v>0.378792971360606</v>
      </c>
      <c r="Q46" s="40" t="n">
        <f aca="false">IF(J46="","",MIN(1,J46+1.96*O46/100))</f>
        <v>0.524950344147415</v>
      </c>
      <c r="R46" s="32" t="str">
        <f aca="false">IF(L46="","",IF(ABS(L46)&lt;=O46,"Yes","No"))</f>
        <v>No</v>
      </c>
      <c r="S46" s="32" t="str">
        <f aca="false">IF(L46="","",IF(ABS(L46)&lt;=1.96*O46,"Yes","No"))</f>
        <v>Yes</v>
      </c>
      <c r="T46" s="59" t="n">
        <f aca="false">IF(D46="","",ROUND(SQRT(((D46+G46)*O46/100)^2+(J46*(D46+G46)*0.13015)^2),0))</f>
        <v>26</v>
      </c>
      <c r="U46" s="32" t="s">
        <v>786</v>
      </c>
    </row>
    <row r="47" customFormat="false" ht="15" hidden="false" customHeight="false" outlineLevel="0" collapsed="false">
      <c r="A47" s="32" t="s">
        <v>159</v>
      </c>
      <c r="B47" s="32" t="s">
        <v>222</v>
      </c>
      <c r="C47" s="32" t="s">
        <v>223</v>
      </c>
      <c r="D47" s="59" t="n">
        <v>253</v>
      </c>
      <c r="E47" s="59" t="n">
        <v>198</v>
      </c>
      <c r="F47" s="68" t="n">
        <f aca="false">IF(E47="","",D47-E47)</f>
        <v>55</v>
      </c>
      <c r="G47" s="59" t="n">
        <v>404</v>
      </c>
      <c r="H47" s="59" t="n">
        <v>374</v>
      </c>
      <c r="I47" s="68" t="n">
        <f aca="false">IF(H47="","",G47-H47)</f>
        <v>30</v>
      </c>
      <c r="J47" s="40" t="n">
        <f aca="false">IF(OR(D47="",D47+G47=0),"",D47/(D47+G47))</f>
        <v>0.385083713850837</v>
      </c>
      <c r="K47" s="40" t="n">
        <f aca="false">IF(E47="","",E47/(E47+H47))</f>
        <v>0.346153846153846</v>
      </c>
      <c r="L47" s="69" t="n">
        <f aca="false">IF(OR(K47="",J47=""),"",(J47-K47)*100)</f>
        <v>3.8929867696991</v>
      </c>
      <c r="M47" s="36" t="n">
        <v>2.37172386690479</v>
      </c>
      <c r="N47" s="36" t="n">
        <v>1.05456450691838</v>
      </c>
      <c r="O47" s="36" t="n">
        <f aca="false">SQRT(M47^2+N47^2)</f>
        <v>2.59560790569335</v>
      </c>
      <c r="P47" s="40" t="n">
        <f aca="false">IF(J47="","",MAX(0,J47-1.96*O47/100))</f>
        <v>0.334209798899247</v>
      </c>
      <c r="Q47" s="40" t="n">
        <f aca="false">IF(J47="","",MIN(1,J47+1.96*O47/100))</f>
        <v>0.435957628802427</v>
      </c>
      <c r="R47" s="32" t="str">
        <f aca="false">IF(L47="","",IF(ABS(L47)&lt;=O47,"Yes","No"))</f>
        <v>No</v>
      </c>
      <c r="S47" s="32" t="str">
        <f aca="false">IF(L47="","",IF(ABS(L47)&lt;=1.96*O47,"Yes","No"))</f>
        <v>Yes</v>
      </c>
      <c r="T47" s="59" t="n">
        <f aca="false">IF(D47="","",ROUND(SQRT(((D47+G47)*O47/100)^2+(J47*(D47+G47)*0.08382)^2),0))</f>
        <v>27</v>
      </c>
      <c r="U47" s="32" t="s">
        <v>786</v>
      </c>
    </row>
    <row r="48" customFormat="false" ht="15" hidden="false" customHeight="false" outlineLevel="0" collapsed="false">
      <c r="A48" s="32" t="s">
        <v>159</v>
      </c>
      <c r="B48" s="32" t="s">
        <v>222</v>
      </c>
      <c r="C48" s="32" t="s">
        <v>224</v>
      </c>
      <c r="D48" s="59" t="n">
        <v>263</v>
      </c>
      <c r="E48" s="59" t="n">
        <v>217</v>
      </c>
      <c r="F48" s="68" t="n">
        <f aca="false">IF(E48="","",D48-E48)</f>
        <v>46</v>
      </c>
      <c r="G48" s="59" t="n">
        <v>452</v>
      </c>
      <c r="H48" s="59" t="n">
        <v>393</v>
      </c>
      <c r="I48" s="68" t="n">
        <f aca="false">IF(H48="","",G48-H48)</f>
        <v>59</v>
      </c>
      <c r="J48" s="40" t="n">
        <f aca="false">IF(OR(D48="",D48+G48=0),"",D48/(D48+G48))</f>
        <v>0.367832167832168</v>
      </c>
      <c r="K48" s="40" t="n">
        <f aca="false">IF(E48="","",E48/(E48+H48))</f>
        <v>0.355737704918033</v>
      </c>
      <c r="L48" s="69" t="n">
        <f aca="false">IF(OR(K48="",J48=""),"",(J48-K48)*100)</f>
        <v>1.2094462914135</v>
      </c>
      <c r="M48" s="36" t="n">
        <v>2.37172386690479</v>
      </c>
      <c r="N48" s="36" t="n">
        <v>1.05456450691838</v>
      </c>
      <c r="O48" s="36" t="n">
        <f aca="false">SQRT(M48^2+N48^2)</f>
        <v>2.59560790569335</v>
      </c>
      <c r="P48" s="40" t="n">
        <f aca="false">IF(J48="","",MAX(0,J48-1.96*O48/100))</f>
        <v>0.316958252880578</v>
      </c>
      <c r="Q48" s="40" t="n">
        <f aca="false">IF(J48="","",MIN(1,J48+1.96*O48/100))</f>
        <v>0.418706082783758</v>
      </c>
      <c r="R48" s="32" t="str">
        <f aca="false">IF(L48="","",IF(ABS(L48)&lt;=O48,"Yes","No"))</f>
        <v>Yes</v>
      </c>
      <c r="S48" s="32" t="str">
        <f aca="false">IF(L48="","",IF(ABS(L48)&lt;=1.96*O48,"Yes","No"))</f>
        <v>Yes</v>
      </c>
      <c r="T48" s="59" t="n">
        <f aca="false">IF(D48="","",ROUND(SQRT(((D48+G48)*O48/100)^2+(J48*(D48+G48)*0.08382)^2),0))</f>
        <v>29</v>
      </c>
      <c r="U48" s="32" t="s">
        <v>786</v>
      </c>
    </row>
    <row r="49" customFormat="false" ht="15" hidden="false" customHeight="false" outlineLevel="0" collapsed="false">
      <c r="A49" s="32" t="s">
        <v>159</v>
      </c>
      <c r="B49" s="32" t="s">
        <v>222</v>
      </c>
      <c r="C49" s="32" t="s">
        <v>225</v>
      </c>
      <c r="D49" s="59" t="n">
        <v>239</v>
      </c>
      <c r="E49" s="59" t="n">
        <v>198</v>
      </c>
      <c r="F49" s="68" t="n">
        <f aca="false">IF(E49="","",D49-E49)</f>
        <v>41</v>
      </c>
      <c r="G49" s="59" t="n">
        <v>408</v>
      </c>
      <c r="H49" s="59" t="n">
        <v>369</v>
      </c>
      <c r="I49" s="68" t="n">
        <f aca="false">IF(H49="","",G49-H49)</f>
        <v>39</v>
      </c>
      <c r="J49" s="40" t="n">
        <f aca="false">IF(OR(D49="",D49+G49=0),"",D49/(D49+G49))</f>
        <v>0.369397217928903</v>
      </c>
      <c r="K49" s="40" t="n">
        <f aca="false">IF(E49="","",E49/(E49+H49))</f>
        <v>0.349206349206349</v>
      </c>
      <c r="L49" s="69" t="n">
        <f aca="false">IF(OR(K49="",J49=""),"",(J49-K49)*100)</f>
        <v>2.01908687225534</v>
      </c>
      <c r="M49" s="36" t="n">
        <v>2.37172386690479</v>
      </c>
      <c r="N49" s="36" t="n">
        <v>1.05456450691838</v>
      </c>
      <c r="O49" s="36" t="n">
        <f aca="false">SQRT(M49^2+N49^2)</f>
        <v>2.59560790569335</v>
      </c>
      <c r="P49" s="40" t="n">
        <f aca="false">IF(J49="","",MAX(0,J49-1.96*O49/100))</f>
        <v>0.318523302977313</v>
      </c>
      <c r="Q49" s="40" t="n">
        <f aca="false">IF(J49="","",MIN(1,J49+1.96*O49/100))</f>
        <v>0.420271132880492</v>
      </c>
      <c r="R49" s="32" t="str">
        <f aca="false">IF(L49="","",IF(ABS(L49)&lt;=O49,"Yes","No"))</f>
        <v>Yes</v>
      </c>
      <c r="S49" s="32" t="str">
        <f aca="false">IF(L49="","",IF(ABS(L49)&lt;=1.96*O49,"Yes","No"))</f>
        <v>Yes</v>
      </c>
      <c r="T49" s="59" t="n">
        <f aca="false">IF(D49="","",ROUND(SQRT(((D49+G49)*O49/100)^2+(J49*(D49+G49)*0.08382)^2),0))</f>
        <v>26</v>
      </c>
      <c r="U49" s="32" t="s">
        <v>786</v>
      </c>
    </row>
    <row r="50" customFormat="false" ht="15" hidden="false" customHeight="false" outlineLevel="0" collapsed="false">
      <c r="A50" s="32" t="s">
        <v>159</v>
      </c>
      <c r="B50" s="32" t="s">
        <v>226</v>
      </c>
      <c r="C50" s="32" t="s">
        <v>227</v>
      </c>
      <c r="D50" s="59" t="n">
        <v>228</v>
      </c>
      <c r="E50" s="59" t="n">
        <v>183</v>
      </c>
      <c r="F50" s="68" t="n">
        <f aca="false">IF(E50="","",D50-E50)</f>
        <v>45</v>
      </c>
      <c r="G50" s="59" t="n">
        <v>372</v>
      </c>
      <c r="H50" s="59" t="n">
        <v>377</v>
      </c>
      <c r="I50" s="68" t="n">
        <f aca="false">IF(H50="","",G50-H50)</f>
        <v>-5</v>
      </c>
      <c r="J50" s="40" t="n">
        <f aca="false">IF(OR(D50="",D50+G50=0),"",D50/(D50+G50))</f>
        <v>0.38</v>
      </c>
      <c r="K50" s="40" t="n">
        <f aca="false">IF(E50="","",E50/(E50+H50))</f>
        <v>0.326785714285714</v>
      </c>
      <c r="L50" s="69" t="n">
        <f aca="false">IF(OR(K50="",J50=""),"",(J50-K50)*100)</f>
        <v>5.32142857142857</v>
      </c>
      <c r="M50" s="36" t="n">
        <v>2.37172386690479</v>
      </c>
      <c r="N50" s="36" t="n">
        <v>1.05456450691838</v>
      </c>
      <c r="O50" s="36" t="n">
        <f aca="false">SQRT(M50^2+N50^2)</f>
        <v>2.59560790569335</v>
      </c>
      <c r="P50" s="40" t="n">
        <f aca="false">IF(J50="","",MAX(0,J50-1.96*O50/100))</f>
        <v>0.32912608504841</v>
      </c>
      <c r="Q50" s="40" t="n">
        <f aca="false">IF(J50="","",MIN(1,J50+1.96*O50/100))</f>
        <v>0.43087391495159</v>
      </c>
      <c r="R50" s="32" t="str">
        <f aca="false">IF(L50="","",IF(ABS(L50)&lt;=O50,"Yes","No"))</f>
        <v>No</v>
      </c>
      <c r="S50" s="32" t="str">
        <f aca="false">IF(L50="","",IF(ABS(L50)&lt;=1.96*O50,"Yes","No"))</f>
        <v>No</v>
      </c>
      <c r="T50" s="59" t="n">
        <f aca="false">IF(D50="","",ROUND(SQRT(((D50+G50)*O50/100)^2+(J50*(D50+G50)*0.08382)^2),0))</f>
        <v>25</v>
      </c>
      <c r="U50" s="32" t="s">
        <v>786</v>
      </c>
    </row>
    <row r="51" customFormat="false" ht="15" hidden="false" customHeight="false" outlineLevel="0" collapsed="false">
      <c r="A51" s="32" t="s">
        <v>159</v>
      </c>
      <c r="B51" s="32" t="s">
        <v>226</v>
      </c>
      <c r="C51" s="32" t="s">
        <v>228</v>
      </c>
      <c r="D51" s="59" t="n">
        <v>111</v>
      </c>
      <c r="E51" s="59" t="n">
        <v>90</v>
      </c>
      <c r="F51" s="68" t="n">
        <f aca="false">IF(E51="","",D51-E51)</f>
        <v>21</v>
      </c>
      <c r="G51" s="59" t="n">
        <v>187</v>
      </c>
      <c r="H51" s="59" t="n">
        <v>197</v>
      </c>
      <c r="I51" s="68" t="n">
        <f aca="false">IF(H51="","",G51-H51)</f>
        <v>-10</v>
      </c>
      <c r="J51" s="40" t="n">
        <f aca="false">IF(OR(D51="",D51+G51=0),"",D51/(D51+G51))</f>
        <v>0.37248322147651</v>
      </c>
      <c r="K51" s="40" t="n">
        <f aca="false">IF(E51="","",E51/(E51+H51))</f>
        <v>0.313588850174216</v>
      </c>
      <c r="L51" s="69" t="n">
        <f aca="false">IF(OR(K51="",J51=""),"",(J51-K51)*100)</f>
        <v>5.88943713022941</v>
      </c>
      <c r="M51" s="36" t="n">
        <v>3.57626045191504</v>
      </c>
      <c r="N51" s="36" t="n">
        <v>1.05456450691838</v>
      </c>
      <c r="O51" s="36" t="n">
        <f aca="false">SQRT(M51^2+N51^2)</f>
        <v>3.72850440782676</v>
      </c>
      <c r="P51" s="40" t="n">
        <f aca="false">IF(J51="","",MAX(0,J51-1.96*O51/100))</f>
        <v>0.299404535083106</v>
      </c>
      <c r="Q51" s="40" t="n">
        <f aca="false">IF(J51="","",MIN(1,J51+1.96*O51/100))</f>
        <v>0.445561907869915</v>
      </c>
      <c r="R51" s="32" t="str">
        <f aca="false">IF(L51="","",IF(ABS(L51)&lt;=O51,"Yes","No"))</f>
        <v>No</v>
      </c>
      <c r="S51" s="32" t="str">
        <f aca="false">IF(L51="","",IF(ABS(L51)&lt;=1.96*O51,"Yes","No"))</f>
        <v>Yes</v>
      </c>
      <c r="T51" s="59" t="n">
        <f aca="false">IF(D51="","",ROUND(SQRT(((D51+G51)*O51/100)^2+(J51*(D51+G51)*0.13015)^2),0))</f>
        <v>18</v>
      </c>
      <c r="U51" s="32" t="s">
        <v>786</v>
      </c>
    </row>
    <row r="52" customFormat="false" ht="15" hidden="false" customHeight="false" outlineLevel="0" collapsed="false">
      <c r="A52" s="32" t="s">
        <v>159</v>
      </c>
      <c r="B52" s="32" t="s">
        <v>229</v>
      </c>
      <c r="C52" s="32" t="s">
        <v>229</v>
      </c>
      <c r="D52" s="59" t="n">
        <v>51</v>
      </c>
      <c r="E52" s="59" t="n">
        <v>50</v>
      </c>
      <c r="F52" s="68" t="n">
        <f aca="false">IF(E52="","",D52-E52)</f>
        <v>1</v>
      </c>
      <c r="G52" s="59" t="n">
        <v>55</v>
      </c>
      <c r="H52" s="59" t="n">
        <v>48</v>
      </c>
      <c r="I52" s="68" t="n">
        <f aca="false">IF(H52="","",G52-H52)</f>
        <v>7</v>
      </c>
      <c r="J52" s="40" t="n">
        <f aca="false">IF(OR(D52="",D52+G52=0),"",D52/(D52+G52))</f>
        <v>0.481132075471698</v>
      </c>
      <c r="K52" s="40" t="n">
        <f aca="false">IF(E52="","",E52/(E52+H52))</f>
        <v>0.510204081632653</v>
      </c>
      <c r="L52" s="69" t="n">
        <f aca="false">IF(OR(K52="",J52=""),"",(J52-K52)*100)</f>
        <v>-2.9072006160955</v>
      </c>
      <c r="M52" s="36" t="n">
        <v>3.57626045191504</v>
      </c>
      <c r="N52" s="36" t="n">
        <v>1.05456450691838</v>
      </c>
      <c r="O52" s="36" t="n">
        <f aca="false">SQRT(M52^2+N52^2)</f>
        <v>3.72850440782676</v>
      </c>
      <c r="P52" s="40" t="n">
        <f aca="false">IF(J52="","",MAX(0,J52-1.96*O52/100))</f>
        <v>0.408053389078294</v>
      </c>
      <c r="Q52" s="40" t="n">
        <f aca="false">IF(J52="","",MIN(1,J52+1.96*O52/100))</f>
        <v>0.554210761865103</v>
      </c>
      <c r="R52" s="32" t="str">
        <f aca="false">IF(L52="","",IF(ABS(L52)&lt;=O52,"Yes","No"))</f>
        <v>Yes</v>
      </c>
      <c r="S52" s="32" t="str">
        <f aca="false">IF(L52="","",IF(ABS(L52)&lt;=1.96*O52,"Yes","No"))</f>
        <v>Yes</v>
      </c>
      <c r="T52" s="59" t="n">
        <f aca="false">IF(D52="","",ROUND(SQRT(((D52+G52)*O52/100)^2+(J52*(D52+G52)*0.13015)^2),0))</f>
        <v>8</v>
      </c>
      <c r="U52" s="32" t="s">
        <v>786</v>
      </c>
    </row>
    <row r="53" customFormat="false" ht="15" hidden="false" customHeight="false" outlineLevel="0" collapsed="false">
      <c r="A53" s="32" t="s">
        <v>230</v>
      </c>
      <c r="B53" s="32" t="s">
        <v>231</v>
      </c>
      <c r="C53" s="32" t="s">
        <v>231</v>
      </c>
      <c r="D53" s="59" t="n">
        <v>492</v>
      </c>
      <c r="E53" s="59" t="n">
        <v>454</v>
      </c>
      <c r="F53" s="68" t="n">
        <f aca="false">IF(E53="","",D53-E53)</f>
        <v>38</v>
      </c>
      <c r="G53" s="59" t="n">
        <v>448</v>
      </c>
      <c r="H53" s="59" t="n">
        <v>406</v>
      </c>
      <c r="I53" s="68" t="n">
        <f aca="false">IF(H53="","",G53-H53)</f>
        <v>42</v>
      </c>
      <c r="J53" s="40" t="n">
        <f aca="false">IF(OR(D53="",D53+G53=0),"",D53/(D53+G53))</f>
        <v>0.523404255319149</v>
      </c>
      <c r="K53" s="40" t="n">
        <f aca="false">IF(E53="","",E53/(E53+H53))</f>
        <v>0.527906976744186</v>
      </c>
      <c r="L53" s="69" t="n">
        <f aca="false">IF(OR(K53="",J53=""),"",(J53-K53)*100)</f>
        <v>-0.450272142503716</v>
      </c>
      <c r="M53" s="36" t="n">
        <v>2.00322167035439</v>
      </c>
      <c r="N53" s="36" t="n">
        <v>1.05456450691838</v>
      </c>
      <c r="O53" s="36" t="n">
        <f aca="false">SQRT(M53^2+N53^2)</f>
        <v>2.26384702659642</v>
      </c>
      <c r="P53" s="40" t="n">
        <f aca="false">IF(J53="","",MAX(0,J53-1.96*O53/100))</f>
        <v>0.479032853597859</v>
      </c>
      <c r="Q53" s="40" t="n">
        <f aca="false">IF(J53="","",MIN(1,J53+1.96*O53/100))</f>
        <v>0.567775657040439</v>
      </c>
      <c r="R53" s="32" t="str">
        <f aca="false">IF(L53="","",IF(ABS(L53)&lt;=O53,"Yes","No"))</f>
        <v>Yes</v>
      </c>
      <c r="S53" s="32" t="str">
        <f aca="false">IF(L53="","",IF(ABS(L53)&lt;=1.96*O53,"Yes","No"))</f>
        <v>Yes</v>
      </c>
      <c r="T53" s="59" t="n">
        <f aca="false">IF(D53="","",ROUND(SQRT(((D53+G53)*O53/100)^2+(J53*(D53+G53)*0.07132)^2),0))</f>
        <v>41</v>
      </c>
      <c r="U53" s="32"/>
    </row>
    <row r="54" customFormat="false" ht="15" hidden="false" customHeight="false" outlineLevel="0" collapsed="false">
      <c r="A54" s="32" t="s">
        <v>230</v>
      </c>
      <c r="B54" s="32" t="s">
        <v>232</v>
      </c>
      <c r="C54" s="32" t="s">
        <v>233</v>
      </c>
      <c r="D54" s="59" t="n">
        <v>225</v>
      </c>
      <c r="E54" s="59" t="n">
        <v>342</v>
      </c>
      <c r="F54" s="68" t="n">
        <f aca="false">IF(E54="","",D54-E54)</f>
        <v>-117</v>
      </c>
      <c r="G54" s="59" t="n">
        <v>101</v>
      </c>
      <c r="H54" s="59" t="n">
        <v>49</v>
      </c>
      <c r="I54" s="68" t="n">
        <f aca="false">IF(H54="","",G54-H54)</f>
        <v>52</v>
      </c>
      <c r="J54" s="40" t="n">
        <f aca="false">IF(OR(D54="",D54+G54=0),"",D54/(D54+G54))</f>
        <v>0.690184049079755</v>
      </c>
      <c r="K54" s="40" t="n">
        <f aca="false">IF(E54="","",E54/(E54+H54))</f>
        <v>0.874680306905371</v>
      </c>
      <c r="L54" s="69" t="n">
        <f aca="false">IF(OR(K54="",J54=""),"",(J54-K54)*100)</f>
        <v>-18.4496257825616</v>
      </c>
      <c r="M54" s="36" t="n">
        <v>3.57626045191504</v>
      </c>
      <c r="N54" s="36" t="n">
        <v>1.05456450691838</v>
      </c>
      <c r="O54" s="36" t="n">
        <f aca="false">SQRT(M54^2+N54^2)</f>
        <v>3.72850440782676</v>
      </c>
      <c r="P54" s="40" t="n">
        <f aca="false">IF(J54="","",MAX(0,J54-1.96*O54/100))</f>
        <v>0.61710536268635</v>
      </c>
      <c r="Q54" s="40" t="n">
        <f aca="false">IF(J54="","",MIN(1,J54+1.96*O54/100))</f>
        <v>0.763262735473159</v>
      </c>
      <c r="R54" s="32" t="str">
        <f aca="false">IF(L54="","",IF(ABS(L54)&lt;=O54,"Yes","No"))</f>
        <v>No</v>
      </c>
      <c r="S54" s="32" t="str">
        <f aca="false">IF(L54="","",IF(ABS(L54)&lt;=1.96*O54,"Yes","No"))</f>
        <v>No</v>
      </c>
      <c r="T54" s="59" t="n">
        <f aca="false">IF(D54="","",ROUND(SQRT(((D54+G54)*O54/100)^2+(J54*(D54+G54)*0.13015)^2),0))</f>
        <v>32</v>
      </c>
      <c r="U54" s="32"/>
    </row>
    <row r="55" customFormat="false" ht="15" hidden="false" customHeight="false" outlineLevel="0" collapsed="false">
      <c r="A55" s="32" t="s">
        <v>230</v>
      </c>
      <c r="B55" s="32" t="s">
        <v>232</v>
      </c>
      <c r="C55" s="32" t="s">
        <v>234</v>
      </c>
      <c r="D55" s="59" t="n">
        <v>155</v>
      </c>
      <c r="E55" s="59" t="n">
        <v>252</v>
      </c>
      <c r="F55" s="68" t="n">
        <f aca="false">IF(E55="","",D55-E55)</f>
        <v>-97</v>
      </c>
      <c r="G55" s="59" t="n">
        <v>69</v>
      </c>
      <c r="H55" s="59" t="n">
        <v>67</v>
      </c>
      <c r="I55" s="68" t="n">
        <f aca="false">IF(H55="","",G55-H55)</f>
        <v>2</v>
      </c>
      <c r="J55" s="40" t="n">
        <f aca="false">IF(OR(D55="",D55+G55=0),"",D55/(D55+G55))</f>
        <v>0.691964285714286</v>
      </c>
      <c r="K55" s="40" t="n">
        <f aca="false">IF(E55="","",E55/(E55+H55))</f>
        <v>0.789968652037618</v>
      </c>
      <c r="L55" s="69" t="n">
        <f aca="false">IF(OR(K55="",J55=""),"",(J55-K55)*100)</f>
        <v>-9.80043663233319</v>
      </c>
      <c r="M55" s="36" t="n">
        <v>3.57626045191504</v>
      </c>
      <c r="N55" s="36" t="n">
        <v>1.05456450691838</v>
      </c>
      <c r="O55" s="36" t="n">
        <f aca="false">SQRT(M55^2+N55^2)</f>
        <v>3.72850440782676</v>
      </c>
      <c r="P55" s="40" t="n">
        <f aca="false">IF(J55="","",MAX(0,J55-1.96*O55/100))</f>
        <v>0.618885599320881</v>
      </c>
      <c r="Q55" s="40" t="n">
        <f aca="false">IF(J55="","",MIN(1,J55+1.96*O55/100))</f>
        <v>0.76504297210769</v>
      </c>
      <c r="R55" s="32" t="str">
        <f aca="false">IF(L55="","",IF(ABS(L55)&lt;=O55,"Yes","No"))</f>
        <v>No</v>
      </c>
      <c r="S55" s="32" t="str">
        <f aca="false">IF(L55="","",IF(ABS(L55)&lt;=1.96*O55,"Yes","No"))</f>
        <v>No</v>
      </c>
      <c r="T55" s="59" t="n">
        <f aca="false">IF(D55="","",ROUND(SQRT(((D55+G55)*O55/100)^2+(J55*(D55+G55)*0.13015)^2),0))</f>
        <v>22</v>
      </c>
      <c r="U55" s="32"/>
    </row>
    <row r="56" customFormat="false" ht="15" hidden="false" customHeight="false" outlineLevel="0" collapsed="false">
      <c r="A56" s="32" t="s">
        <v>230</v>
      </c>
      <c r="B56" s="32" t="s">
        <v>232</v>
      </c>
      <c r="C56" s="32" t="s">
        <v>235</v>
      </c>
      <c r="D56" s="59" t="n">
        <v>165</v>
      </c>
      <c r="E56" s="59" t="n">
        <v>267</v>
      </c>
      <c r="F56" s="68" t="n">
        <f aca="false">IF(E56="","",D56-E56)</f>
        <v>-102</v>
      </c>
      <c r="G56" s="59" t="n">
        <v>75</v>
      </c>
      <c r="H56" s="59" t="n">
        <v>48</v>
      </c>
      <c r="I56" s="68" t="n">
        <f aca="false">IF(H56="","",G56-H56)</f>
        <v>27</v>
      </c>
      <c r="J56" s="40" t="n">
        <f aca="false">IF(OR(D56="",D56+G56=0),"",D56/(D56+G56))</f>
        <v>0.6875</v>
      </c>
      <c r="K56" s="40" t="n">
        <f aca="false">IF(E56="","",E56/(E56+H56))</f>
        <v>0.847619047619048</v>
      </c>
      <c r="L56" s="69" t="n">
        <f aca="false">IF(OR(K56="",J56=""),"",(J56-K56)*100)</f>
        <v>-16.0119047619048</v>
      </c>
      <c r="M56" s="36" t="n">
        <v>3.57626045191504</v>
      </c>
      <c r="N56" s="36" t="n">
        <v>1.05456450691838</v>
      </c>
      <c r="O56" s="36" t="n">
        <f aca="false">SQRT(M56^2+N56^2)</f>
        <v>3.72850440782676</v>
      </c>
      <c r="P56" s="40" t="n">
        <f aca="false">IF(J56="","",MAX(0,J56-1.96*O56/100))</f>
        <v>0.614421313606596</v>
      </c>
      <c r="Q56" s="40" t="n">
        <f aca="false">IF(J56="","",MIN(1,J56+1.96*O56/100))</f>
        <v>0.760578686393405</v>
      </c>
      <c r="R56" s="32" t="str">
        <f aca="false">IF(L56="","",IF(ABS(L56)&lt;=O56,"Yes","No"))</f>
        <v>No</v>
      </c>
      <c r="S56" s="32" t="str">
        <f aca="false">IF(L56="","",IF(ABS(L56)&lt;=1.96*O56,"Yes","No"))</f>
        <v>No</v>
      </c>
      <c r="T56" s="59" t="n">
        <f aca="false">IF(D56="","",ROUND(SQRT(((D56+G56)*O56/100)^2+(J56*(D56+G56)*0.13015)^2),0))</f>
        <v>23</v>
      </c>
      <c r="U56" s="32"/>
    </row>
    <row r="57" customFormat="false" ht="15" hidden="false" customHeight="false" outlineLevel="0" collapsed="false">
      <c r="A57" s="32" t="s">
        <v>230</v>
      </c>
      <c r="B57" s="32" t="s">
        <v>232</v>
      </c>
      <c r="C57" s="32" t="s">
        <v>236</v>
      </c>
      <c r="D57" s="59" t="n">
        <v>165</v>
      </c>
      <c r="E57" s="59" t="n">
        <v>234</v>
      </c>
      <c r="F57" s="68" t="n">
        <f aca="false">IF(E57="","",D57-E57)</f>
        <v>-69</v>
      </c>
      <c r="G57" s="59" t="n">
        <v>78</v>
      </c>
      <c r="H57" s="59" t="n">
        <v>69</v>
      </c>
      <c r="I57" s="68" t="n">
        <f aca="false">IF(H57="","",G57-H57)</f>
        <v>9</v>
      </c>
      <c r="J57" s="40" t="n">
        <f aca="false">IF(OR(D57="",D57+G57=0),"",D57/(D57+G57))</f>
        <v>0.679012345679012</v>
      </c>
      <c r="K57" s="40" t="n">
        <f aca="false">IF(E57="","",E57/(E57+H57))</f>
        <v>0.772277227722772</v>
      </c>
      <c r="L57" s="69" t="n">
        <f aca="false">IF(OR(K57="",J57=""),"",(J57-K57)*100)</f>
        <v>-9.32648820437599</v>
      </c>
      <c r="M57" s="36" t="n">
        <v>3.57626045191504</v>
      </c>
      <c r="N57" s="36" t="n">
        <v>1.05456450691838</v>
      </c>
      <c r="O57" s="36" t="n">
        <f aca="false">SQRT(M57^2+N57^2)</f>
        <v>3.72850440782676</v>
      </c>
      <c r="P57" s="40" t="n">
        <f aca="false">IF(J57="","",MAX(0,J57-1.96*O57/100))</f>
        <v>0.605933659285608</v>
      </c>
      <c r="Q57" s="40" t="n">
        <f aca="false">IF(J57="","",MIN(1,J57+1.96*O57/100))</f>
        <v>0.752091032072417</v>
      </c>
      <c r="R57" s="32" t="str">
        <f aca="false">IF(L57="","",IF(ABS(L57)&lt;=O57,"Yes","No"))</f>
        <v>No</v>
      </c>
      <c r="S57" s="32" t="str">
        <f aca="false">IF(L57="","",IF(ABS(L57)&lt;=1.96*O57,"Yes","No"))</f>
        <v>No</v>
      </c>
      <c r="T57" s="59" t="n">
        <f aca="false">IF(D57="","",ROUND(SQRT(((D57+G57)*O57/100)^2+(J57*(D57+G57)*0.13015)^2),0))</f>
        <v>23</v>
      </c>
      <c r="U57" s="32"/>
    </row>
    <row r="58" customFormat="false" ht="15" hidden="false" customHeight="false" outlineLevel="0" collapsed="false">
      <c r="A58" s="32" t="s">
        <v>230</v>
      </c>
      <c r="B58" s="32" t="s">
        <v>232</v>
      </c>
      <c r="C58" s="32" t="s">
        <v>237</v>
      </c>
      <c r="D58" s="59" t="n">
        <v>175</v>
      </c>
      <c r="E58" s="59" t="n">
        <v>297</v>
      </c>
      <c r="F58" s="68" t="n">
        <f aca="false">IF(E58="","",D58-E58)</f>
        <v>-122</v>
      </c>
      <c r="G58" s="59" t="n">
        <v>82</v>
      </c>
      <c r="H58" s="59" t="n">
        <v>58</v>
      </c>
      <c r="I58" s="68" t="n">
        <f aca="false">IF(H58="","",G58-H58)</f>
        <v>24</v>
      </c>
      <c r="J58" s="40" t="n">
        <f aca="false">IF(OR(D58="",D58+G58=0),"",D58/(D58+G58))</f>
        <v>0.680933852140078</v>
      </c>
      <c r="K58" s="40" t="n">
        <f aca="false">IF(E58="","",E58/(E58+H58))</f>
        <v>0.836619718309859</v>
      </c>
      <c r="L58" s="69" t="n">
        <f aca="false">IF(OR(K58="",J58=""),"",(J58-K58)*100)</f>
        <v>-15.5685866169781</v>
      </c>
      <c r="M58" s="36" t="n">
        <v>3.57626045191504</v>
      </c>
      <c r="N58" s="36" t="n">
        <v>1.05456450691838</v>
      </c>
      <c r="O58" s="36" t="n">
        <f aca="false">SQRT(M58^2+N58^2)</f>
        <v>3.72850440782676</v>
      </c>
      <c r="P58" s="40" t="n">
        <f aca="false">IF(J58="","",MAX(0,J58-1.96*O58/100))</f>
        <v>0.607855165746673</v>
      </c>
      <c r="Q58" s="40" t="n">
        <f aca="false">IF(J58="","",MIN(1,J58+1.96*O58/100))</f>
        <v>0.754012538533482</v>
      </c>
      <c r="R58" s="32" t="str">
        <f aca="false">IF(L58="","",IF(ABS(L58)&lt;=O58,"Yes","No"))</f>
        <v>No</v>
      </c>
      <c r="S58" s="32" t="str">
        <f aca="false">IF(L58="","",IF(ABS(L58)&lt;=1.96*O58,"Yes","No"))</f>
        <v>No</v>
      </c>
      <c r="T58" s="59" t="n">
        <f aca="false">IF(D58="","",ROUND(SQRT(((D58+G58)*O58/100)^2+(J58*(D58+G58)*0.13015)^2),0))</f>
        <v>25</v>
      </c>
      <c r="U58" s="32"/>
    </row>
    <row r="59" customFormat="false" ht="15" hidden="false" customHeight="false" outlineLevel="0" collapsed="false">
      <c r="A59" s="32" t="s">
        <v>230</v>
      </c>
      <c r="B59" s="32" t="s">
        <v>232</v>
      </c>
      <c r="C59" s="32" t="s">
        <v>238</v>
      </c>
      <c r="D59" s="59" t="n">
        <v>250</v>
      </c>
      <c r="E59" s="59" t="n">
        <v>365</v>
      </c>
      <c r="F59" s="68" t="n">
        <f aca="false">IF(E59="","",D59-E59)</f>
        <v>-115</v>
      </c>
      <c r="G59" s="59" t="n">
        <v>131</v>
      </c>
      <c r="H59" s="59" t="n">
        <v>93</v>
      </c>
      <c r="I59" s="68" t="n">
        <f aca="false">IF(H59="","",G59-H59)</f>
        <v>38</v>
      </c>
      <c r="J59" s="40" t="n">
        <f aca="false">IF(OR(D59="",D59+G59=0),"",D59/(D59+G59))</f>
        <v>0.656167979002625</v>
      </c>
      <c r="K59" s="40" t="n">
        <f aca="false">IF(E59="","",E59/(E59+H59))</f>
        <v>0.796943231441048</v>
      </c>
      <c r="L59" s="69" t="n">
        <f aca="false">IF(OR(K59="",J59=""),"",(J59-K59)*100)</f>
        <v>-14.0775252438423</v>
      </c>
      <c r="M59" s="36" t="n">
        <v>3.57626045191504</v>
      </c>
      <c r="N59" s="36" t="n">
        <v>1.05456450691838</v>
      </c>
      <c r="O59" s="36" t="n">
        <f aca="false">SQRT(M59^2+N59^2)</f>
        <v>3.72850440782676</v>
      </c>
      <c r="P59" s="40" t="n">
        <f aca="false">IF(J59="","",MAX(0,J59-1.96*O59/100))</f>
        <v>0.58308929260922</v>
      </c>
      <c r="Q59" s="40" t="n">
        <f aca="false">IF(J59="","",MIN(1,J59+1.96*O59/100))</f>
        <v>0.729246665396029</v>
      </c>
      <c r="R59" s="32" t="str">
        <f aca="false">IF(L59="","",IF(ABS(L59)&lt;=O59,"Yes","No"))</f>
        <v>No</v>
      </c>
      <c r="S59" s="32" t="str">
        <f aca="false">IF(L59="","",IF(ABS(L59)&lt;=1.96*O59,"Yes","No"))</f>
        <v>No</v>
      </c>
      <c r="T59" s="59" t="n">
        <f aca="false">IF(D59="","",ROUND(SQRT(((D59+G59)*O59/100)^2+(J59*(D59+G59)*0.13015)^2),0))</f>
        <v>36</v>
      </c>
      <c r="U59" s="32"/>
    </row>
    <row r="60" customFormat="false" ht="15" hidden="false" customHeight="false" outlineLevel="0" collapsed="false">
      <c r="A60" s="32" t="s">
        <v>230</v>
      </c>
      <c r="B60" s="32" t="s">
        <v>232</v>
      </c>
      <c r="C60" s="32" t="s">
        <v>239</v>
      </c>
      <c r="D60" s="59" t="n">
        <v>459</v>
      </c>
      <c r="E60" s="59" t="n">
        <v>755</v>
      </c>
      <c r="F60" s="68" t="n">
        <f aca="false">IF(E60="","",D60-E60)</f>
        <v>-296</v>
      </c>
      <c r="G60" s="59" t="n">
        <v>246</v>
      </c>
      <c r="H60" s="59" t="n">
        <v>169</v>
      </c>
      <c r="I60" s="68" t="n">
        <f aca="false">IF(H60="","",G60-H60)</f>
        <v>77</v>
      </c>
      <c r="J60" s="40" t="n">
        <f aca="false">IF(OR(D60="",D60+G60=0),"",D60/(D60+G60))</f>
        <v>0.651063829787234</v>
      </c>
      <c r="K60" s="40" t="n">
        <f aca="false">IF(E60="","",E60/(E60+H60))</f>
        <v>0.817099567099567</v>
      </c>
      <c r="L60" s="69" t="n">
        <f aca="false">IF(OR(K60="",J60=""),"",(J60-K60)*100)</f>
        <v>-16.6035737312333</v>
      </c>
      <c r="M60" s="36" t="n">
        <v>2.37172386690479</v>
      </c>
      <c r="N60" s="36" t="n">
        <v>1.05456450691838</v>
      </c>
      <c r="O60" s="36" t="n">
        <f aca="false">SQRT(M60^2+N60^2)</f>
        <v>2.59560790569335</v>
      </c>
      <c r="P60" s="40" t="n">
        <f aca="false">IF(J60="","",MAX(0,J60-1.96*O60/100))</f>
        <v>0.600189914835644</v>
      </c>
      <c r="Q60" s="40" t="n">
        <f aca="false">IF(J60="","",MIN(1,J60+1.96*O60/100))</f>
        <v>0.701937744738824</v>
      </c>
      <c r="R60" s="32" t="str">
        <f aca="false">IF(L60="","",IF(ABS(L60)&lt;=O60,"Yes","No"))</f>
        <v>No</v>
      </c>
      <c r="S60" s="32" t="str">
        <f aca="false">IF(L60="","",IF(ABS(L60)&lt;=1.96*O60,"Yes","No"))</f>
        <v>No</v>
      </c>
      <c r="T60" s="59" t="n">
        <f aca="false">IF(D60="","",ROUND(SQRT(((D60+G60)*O60/100)^2+(J60*(D60+G60)*0.08382)^2),0))</f>
        <v>43</v>
      </c>
      <c r="U60" s="32"/>
    </row>
    <row r="61" customFormat="false" ht="15" hidden="false" customHeight="false" outlineLevel="0" collapsed="false">
      <c r="A61" s="32" t="s">
        <v>230</v>
      </c>
      <c r="B61" s="32" t="s">
        <v>232</v>
      </c>
      <c r="C61" s="32" t="s">
        <v>240</v>
      </c>
      <c r="D61" s="59" t="n">
        <v>248</v>
      </c>
      <c r="E61" s="59" t="n">
        <v>301</v>
      </c>
      <c r="F61" s="68" t="n">
        <f aca="false">IF(E61="","",D61-E61)</f>
        <v>-53</v>
      </c>
      <c r="G61" s="59" t="n">
        <v>154</v>
      </c>
      <c r="H61" s="59" t="n">
        <v>128</v>
      </c>
      <c r="I61" s="68" t="n">
        <f aca="false">IF(H61="","",G61-H61)</f>
        <v>26</v>
      </c>
      <c r="J61" s="40" t="n">
        <f aca="false">IF(OR(D61="",D61+G61=0),"",D61/(D61+G61))</f>
        <v>0.616915422885572</v>
      </c>
      <c r="K61" s="40" t="n">
        <f aca="false">IF(E61="","",E61/(E61+H61))</f>
        <v>0.701631701631702</v>
      </c>
      <c r="L61" s="69" t="n">
        <f aca="false">IF(OR(K61="",J61=""),"",(J61-K61)*100)</f>
        <v>-8.47162787461295</v>
      </c>
      <c r="M61" s="36" t="n">
        <v>3.57626045191504</v>
      </c>
      <c r="N61" s="36" t="n">
        <v>1.05456450691838</v>
      </c>
      <c r="O61" s="36" t="n">
        <f aca="false">SQRT(M61^2+N61^2)</f>
        <v>3.72850440782676</v>
      </c>
      <c r="P61" s="40" t="n">
        <f aca="false">IF(J61="","",MAX(0,J61-1.96*O61/100))</f>
        <v>0.543836736492168</v>
      </c>
      <c r="Q61" s="40" t="n">
        <f aca="false">IF(J61="","",MIN(1,J61+1.96*O61/100))</f>
        <v>0.689994109278977</v>
      </c>
      <c r="R61" s="32" t="str">
        <f aca="false">IF(L61="","",IF(ABS(L61)&lt;=O61,"Yes","No"))</f>
        <v>No</v>
      </c>
      <c r="S61" s="32" t="str">
        <f aca="false">IF(L61="","",IF(ABS(L61)&lt;=1.96*O61,"Yes","No"))</f>
        <v>No</v>
      </c>
      <c r="T61" s="59" t="n">
        <f aca="false">IF(D61="","",ROUND(SQRT(((D61+G61)*O61/100)^2+(J61*(D61+G61)*0.13015)^2),0))</f>
        <v>36</v>
      </c>
      <c r="U61" s="32"/>
    </row>
    <row r="62" customFormat="false" ht="15" hidden="false" customHeight="false" outlineLevel="0" collapsed="false">
      <c r="A62" s="32" t="s">
        <v>230</v>
      </c>
      <c r="B62" s="32" t="s">
        <v>232</v>
      </c>
      <c r="C62" s="32" t="s">
        <v>241</v>
      </c>
      <c r="D62" s="59" t="n">
        <v>411</v>
      </c>
      <c r="E62" s="59" t="n">
        <v>484</v>
      </c>
      <c r="F62" s="68" t="n">
        <f aca="false">IF(E62="","",D62-E62)</f>
        <v>-73</v>
      </c>
      <c r="G62" s="59" t="n">
        <v>266</v>
      </c>
      <c r="H62" s="59" t="n">
        <v>251</v>
      </c>
      <c r="I62" s="68" t="n">
        <f aca="false">IF(H62="","",G62-H62)</f>
        <v>15</v>
      </c>
      <c r="J62" s="40" t="n">
        <f aca="false">IF(OR(D62="",D62+G62=0),"",D62/(D62+G62))</f>
        <v>0.607090103397341</v>
      </c>
      <c r="K62" s="40" t="n">
        <f aca="false">IF(E62="","",E62/(E62+H62))</f>
        <v>0.658503401360544</v>
      </c>
      <c r="L62" s="69" t="n">
        <f aca="false">IF(OR(K62="",J62=""),"",(J62-K62)*100)</f>
        <v>-5.14132979632029</v>
      </c>
      <c r="M62" s="36" t="n">
        <v>2.37172386690479</v>
      </c>
      <c r="N62" s="36" t="n">
        <v>1.05456450691838</v>
      </c>
      <c r="O62" s="36" t="n">
        <f aca="false">SQRT(M62^2+N62^2)</f>
        <v>2.59560790569335</v>
      </c>
      <c r="P62" s="40" t="n">
        <f aca="false">IF(J62="","",MAX(0,J62-1.96*O62/100))</f>
        <v>0.556216188445752</v>
      </c>
      <c r="Q62" s="40" t="n">
        <f aca="false">IF(J62="","",MIN(1,J62+1.96*O62/100))</f>
        <v>0.657964018348931</v>
      </c>
      <c r="R62" s="32" t="str">
        <f aca="false">IF(L62="","",IF(ABS(L62)&lt;=O62,"Yes","No"))</f>
        <v>No</v>
      </c>
      <c r="S62" s="32" t="str">
        <f aca="false">IF(L62="","",IF(ABS(L62)&lt;=1.96*O62,"Yes","No"))</f>
        <v>No</v>
      </c>
      <c r="T62" s="59" t="n">
        <f aca="false">IF(D62="","",ROUND(SQRT(((D62+G62)*O62/100)^2+(J62*(D62+G62)*0.08382)^2),0))</f>
        <v>39</v>
      </c>
      <c r="U62" s="32"/>
    </row>
    <row r="63" customFormat="false" ht="15" hidden="false" customHeight="false" outlineLevel="0" collapsed="false">
      <c r="A63" s="32" t="s">
        <v>230</v>
      </c>
      <c r="B63" s="32" t="s">
        <v>232</v>
      </c>
      <c r="C63" s="32" t="s">
        <v>242</v>
      </c>
      <c r="D63" s="59" t="n">
        <v>315</v>
      </c>
      <c r="E63" s="59" t="n">
        <v>355</v>
      </c>
      <c r="F63" s="68" t="n">
        <f aca="false">IF(E63="","",D63-E63)</f>
        <v>-40</v>
      </c>
      <c r="G63" s="59" t="n">
        <v>209</v>
      </c>
      <c r="H63" s="59" t="n">
        <v>190</v>
      </c>
      <c r="I63" s="68" t="n">
        <f aca="false">IF(H63="","",G63-H63)</f>
        <v>19</v>
      </c>
      <c r="J63" s="40" t="n">
        <f aca="false">IF(OR(D63="",D63+G63=0),"",D63/(D63+G63))</f>
        <v>0.601145038167939</v>
      </c>
      <c r="K63" s="40" t="n">
        <f aca="false">IF(E63="","",E63/(E63+H63))</f>
        <v>0.651376146788991</v>
      </c>
      <c r="L63" s="69" t="n">
        <f aca="false">IF(OR(K63="",J63=""),"",(J63-K63)*100)</f>
        <v>-5.02311086210518</v>
      </c>
      <c r="M63" s="36" t="n">
        <v>3.57626045191504</v>
      </c>
      <c r="N63" s="36" t="n">
        <v>1.05456450691838</v>
      </c>
      <c r="O63" s="36" t="n">
        <f aca="false">SQRT(M63^2+N63^2)</f>
        <v>3.72850440782676</v>
      </c>
      <c r="P63" s="40" t="n">
        <f aca="false">IF(J63="","",MAX(0,J63-1.96*O63/100))</f>
        <v>0.528066351774534</v>
      </c>
      <c r="Q63" s="40" t="n">
        <f aca="false">IF(J63="","",MIN(1,J63+1.96*O63/100))</f>
        <v>0.674223724561344</v>
      </c>
      <c r="R63" s="32" t="str">
        <f aca="false">IF(L63="","",IF(ABS(L63)&lt;=O63,"Yes","No"))</f>
        <v>No</v>
      </c>
      <c r="S63" s="32" t="str">
        <f aca="false">IF(L63="","",IF(ABS(L63)&lt;=1.96*O63,"Yes","No"))</f>
        <v>Yes</v>
      </c>
      <c r="T63" s="59" t="n">
        <f aca="false">IF(D63="","",ROUND(SQRT(((D63+G63)*O63/100)^2+(J63*(D63+G63)*0.13015)^2),0))</f>
        <v>45</v>
      </c>
      <c r="U63" s="32"/>
    </row>
    <row r="64" customFormat="false" ht="15" hidden="false" customHeight="false" outlineLevel="0" collapsed="false">
      <c r="A64" s="32" t="s">
        <v>230</v>
      </c>
      <c r="B64" s="32" t="s">
        <v>232</v>
      </c>
      <c r="C64" s="32" t="s">
        <v>243</v>
      </c>
      <c r="D64" s="59" t="n">
        <v>259</v>
      </c>
      <c r="E64" s="59" t="n">
        <v>362</v>
      </c>
      <c r="F64" s="68" t="n">
        <f aca="false">IF(E64="","",D64-E64)</f>
        <v>-103</v>
      </c>
      <c r="G64" s="59" t="n">
        <v>134</v>
      </c>
      <c r="H64" s="59" t="n">
        <v>109</v>
      </c>
      <c r="I64" s="68" t="n">
        <f aca="false">IF(H64="","",G64-H64)</f>
        <v>25</v>
      </c>
      <c r="J64" s="40" t="n">
        <f aca="false">IF(OR(D64="",D64+G64=0),"",D64/(D64+G64))</f>
        <v>0.659033078880407</v>
      </c>
      <c r="K64" s="40" t="n">
        <f aca="false">IF(E64="","",E64/(E64+H64))</f>
        <v>0.768577494692144</v>
      </c>
      <c r="L64" s="69" t="n">
        <f aca="false">IF(OR(K64="",J64=""),"",(J64-K64)*100)</f>
        <v>-10.9544415811737</v>
      </c>
      <c r="M64" s="36" t="n">
        <v>3.57626045191504</v>
      </c>
      <c r="N64" s="36" t="n">
        <v>1.05456450691838</v>
      </c>
      <c r="O64" s="36" t="n">
        <f aca="false">SQRT(M64^2+N64^2)</f>
        <v>3.72850440782676</v>
      </c>
      <c r="P64" s="40" t="n">
        <f aca="false">IF(J64="","",MAX(0,J64-1.96*O64/100))</f>
        <v>0.585954392487003</v>
      </c>
      <c r="Q64" s="40" t="n">
        <f aca="false">IF(J64="","",MIN(1,J64+1.96*O64/100))</f>
        <v>0.732111765273812</v>
      </c>
      <c r="R64" s="32" t="str">
        <f aca="false">IF(L64="","",IF(ABS(L64)&lt;=O64,"Yes","No"))</f>
        <v>No</v>
      </c>
      <c r="S64" s="32" t="str">
        <f aca="false">IF(L64="","",IF(ABS(L64)&lt;=1.96*O64,"Yes","No"))</f>
        <v>No</v>
      </c>
      <c r="T64" s="59" t="n">
        <f aca="false">IF(D64="","",ROUND(SQRT(((D64+G64)*O64/100)^2+(J64*(D64+G64)*0.13015)^2),0))</f>
        <v>37</v>
      </c>
      <c r="U64" s="32"/>
    </row>
    <row r="65" customFormat="false" ht="15" hidden="false" customHeight="false" outlineLevel="0" collapsed="false">
      <c r="A65" s="32" t="s">
        <v>230</v>
      </c>
      <c r="B65" s="32" t="s">
        <v>232</v>
      </c>
      <c r="C65" s="32" t="s">
        <v>244</v>
      </c>
      <c r="D65" s="59" t="n">
        <v>333</v>
      </c>
      <c r="E65" s="59" t="n">
        <v>449</v>
      </c>
      <c r="F65" s="68" t="n">
        <f aca="false">IF(E65="","",D65-E65)</f>
        <v>-116</v>
      </c>
      <c r="G65" s="59" t="n">
        <v>177</v>
      </c>
      <c r="H65" s="59" t="n">
        <v>148</v>
      </c>
      <c r="I65" s="68" t="n">
        <f aca="false">IF(H65="","",G65-H65)</f>
        <v>29</v>
      </c>
      <c r="J65" s="40" t="n">
        <f aca="false">IF(OR(D65="",D65+G65=0),"",D65/(D65+G65))</f>
        <v>0.652941176470588</v>
      </c>
      <c r="K65" s="40" t="n">
        <f aca="false">IF(E65="","",E65/(E65+H65))</f>
        <v>0.752093802345059</v>
      </c>
      <c r="L65" s="69" t="n">
        <f aca="false">IF(OR(K65="",J65=""),"",(J65-K65)*100)</f>
        <v>-9.91526258744704</v>
      </c>
      <c r="M65" s="36" t="n">
        <v>3.57626045191504</v>
      </c>
      <c r="N65" s="36" t="n">
        <v>1.05456450691838</v>
      </c>
      <c r="O65" s="36" t="n">
        <f aca="false">SQRT(M65^2+N65^2)</f>
        <v>3.72850440782676</v>
      </c>
      <c r="P65" s="40" t="n">
        <f aca="false">IF(J65="","",MAX(0,J65-1.96*O65/100))</f>
        <v>0.579862490077184</v>
      </c>
      <c r="Q65" s="40" t="n">
        <f aca="false">IF(J65="","",MIN(1,J65+1.96*O65/100))</f>
        <v>0.726019862863993</v>
      </c>
      <c r="R65" s="32" t="str">
        <f aca="false">IF(L65="","",IF(ABS(L65)&lt;=O65,"Yes","No"))</f>
        <v>No</v>
      </c>
      <c r="S65" s="32" t="str">
        <f aca="false">IF(L65="","",IF(ABS(L65)&lt;=1.96*O65,"Yes","No"))</f>
        <v>No</v>
      </c>
      <c r="T65" s="59" t="n">
        <f aca="false">IF(D65="","",ROUND(SQRT(((D65+G65)*O65/100)^2+(J65*(D65+G65)*0.13015)^2),0))</f>
        <v>47</v>
      </c>
      <c r="U65" s="32"/>
    </row>
    <row r="66" customFormat="false" ht="15" hidden="false" customHeight="false" outlineLevel="0" collapsed="false">
      <c r="A66" s="32" t="s">
        <v>230</v>
      </c>
      <c r="B66" s="32" t="s">
        <v>232</v>
      </c>
      <c r="C66" s="32" t="s">
        <v>245</v>
      </c>
      <c r="D66" s="59" t="n">
        <v>292</v>
      </c>
      <c r="E66" s="59" t="n">
        <v>325</v>
      </c>
      <c r="F66" s="68" t="n">
        <f aca="false">IF(E66="","",D66-E66)</f>
        <v>-33</v>
      </c>
      <c r="G66" s="59" t="n">
        <v>179</v>
      </c>
      <c r="H66" s="59" t="n">
        <v>176</v>
      </c>
      <c r="I66" s="68" t="n">
        <f aca="false">IF(H66="","",G66-H66)</f>
        <v>3</v>
      </c>
      <c r="J66" s="40" t="n">
        <f aca="false">IF(OR(D66="",D66+G66=0),"",D66/(D66+G66))</f>
        <v>0.619957537154989</v>
      </c>
      <c r="K66" s="40" t="n">
        <f aca="false">IF(E66="","",E66/(E66+H66))</f>
        <v>0.648702594810379</v>
      </c>
      <c r="L66" s="69" t="n">
        <f aca="false">IF(OR(K66="",J66=""),"",(J66-K66)*100)</f>
        <v>-2.87450576553899</v>
      </c>
      <c r="M66" s="36" t="n">
        <v>3.57626045191504</v>
      </c>
      <c r="N66" s="36" t="n">
        <v>1.05456450691838</v>
      </c>
      <c r="O66" s="36" t="n">
        <f aca="false">SQRT(M66^2+N66^2)</f>
        <v>3.72850440782676</v>
      </c>
      <c r="P66" s="40" t="n">
        <f aca="false">IF(J66="","",MAX(0,J66-1.96*O66/100))</f>
        <v>0.546878850761585</v>
      </c>
      <c r="Q66" s="40" t="n">
        <f aca="false">IF(J66="","",MIN(1,J66+1.96*O66/100))</f>
        <v>0.693036223548394</v>
      </c>
      <c r="R66" s="32" t="str">
        <f aca="false">IF(L66="","",IF(ABS(L66)&lt;=O66,"Yes","No"))</f>
        <v>Yes</v>
      </c>
      <c r="S66" s="32" t="str">
        <f aca="false">IF(L66="","",IF(ABS(L66)&lt;=1.96*O66,"Yes","No"))</f>
        <v>Yes</v>
      </c>
      <c r="T66" s="59" t="n">
        <f aca="false">IF(D66="","",ROUND(SQRT(((D66+G66)*O66/100)^2+(J66*(D66+G66)*0.13015)^2),0))</f>
        <v>42</v>
      </c>
      <c r="U66" s="32"/>
    </row>
    <row r="67" customFormat="false" ht="15" hidden="false" customHeight="false" outlineLevel="0" collapsed="false">
      <c r="A67" s="32" t="s">
        <v>230</v>
      </c>
      <c r="B67" s="32" t="s">
        <v>232</v>
      </c>
      <c r="C67" s="32" t="s">
        <v>246</v>
      </c>
      <c r="D67" s="59" t="n">
        <v>315</v>
      </c>
      <c r="E67" s="59" t="n">
        <v>307</v>
      </c>
      <c r="F67" s="68" t="n">
        <f aca="false">IF(E67="","",D67-E67)</f>
        <v>8</v>
      </c>
      <c r="G67" s="59" t="n">
        <v>226</v>
      </c>
      <c r="H67" s="59" t="n">
        <v>193</v>
      </c>
      <c r="I67" s="68" t="n">
        <f aca="false">IF(H67="","",G67-H67)</f>
        <v>33</v>
      </c>
      <c r="J67" s="40" t="n">
        <f aca="false">IF(OR(D67="",D67+G67=0),"",D67/(D67+G67))</f>
        <v>0.582255083179298</v>
      </c>
      <c r="K67" s="40" t="n">
        <f aca="false">IF(E67="","",E67/(E67+H67))</f>
        <v>0.614</v>
      </c>
      <c r="L67" s="69" t="n">
        <f aca="false">IF(OR(K67="",J67=""),"",(J67-K67)*100)</f>
        <v>-3.17449168207024</v>
      </c>
      <c r="M67" s="36" t="n">
        <v>2.37172386690479</v>
      </c>
      <c r="N67" s="36" t="n">
        <v>1.05456450691838</v>
      </c>
      <c r="O67" s="36" t="n">
        <f aca="false">SQRT(M67^2+N67^2)</f>
        <v>2.59560790569335</v>
      </c>
      <c r="P67" s="40" t="n">
        <f aca="false">IF(J67="","",MAX(0,J67-1.96*O67/100))</f>
        <v>0.531381168227708</v>
      </c>
      <c r="Q67" s="40" t="n">
        <f aca="false">IF(J67="","",MIN(1,J67+1.96*O67/100))</f>
        <v>0.633128998130887</v>
      </c>
      <c r="R67" s="32" t="str">
        <f aca="false">IF(L67="","",IF(ABS(L67)&lt;=O67,"Yes","No"))</f>
        <v>No</v>
      </c>
      <c r="S67" s="32" t="str">
        <f aca="false">IF(L67="","",IF(ABS(L67)&lt;=1.96*O67,"Yes","No"))</f>
        <v>Yes</v>
      </c>
      <c r="T67" s="59" t="n">
        <f aca="false">IF(D67="","",ROUND(SQRT(((D67+G67)*O67/100)^2+(J67*(D67+G67)*0.08382)^2),0))</f>
        <v>30</v>
      </c>
      <c r="U67" s="32"/>
    </row>
    <row r="68" customFormat="false" ht="15" hidden="false" customHeight="false" outlineLevel="0" collapsed="false">
      <c r="A68" s="32" t="s">
        <v>230</v>
      </c>
      <c r="B68" s="32" t="s">
        <v>232</v>
      </c>
      <c r="C68" s="32" t="s">
        <v>247</v>
      </c>
      <c r="D68" s="59" t="n">
        <v>257</v>
      </c>
      <c r="E68" s="59" t="n">
        <v>331</v>
      </c>
      <c r="F68" s="68" t="n">
        <f aca="false">IF(E68="","",D68-E68)</f>
        <v>-74</v>
      </c>
      <c r="G68" s="59" t="n">
        <v>151</v>
      </c>
      <c r="H68" s="59" t="n">
        <v>135</v>
      </c>
      <c r="I68" s="68" t="n">
        <f aca="false">IF(H68="","",G68-H68)</f>
        <v>16</v>
      </c>
      <c r="J68" s="40" t="n">
        <f aca="false">IF(OR(D68="",D68+G68=0),"",D68/(D68+G68))</f>
        <v>0.629901960784314</v>
      </c>
      <c r="K68" s="40" t="n">
        <f aca="false">IF(E68="","",E68/(E68+H68))</f>
        <v>0.710300429184549</v>
      </c>
      <c r="L68" s="69" t="n">
        <f aca="false">IF(OR(K68="",J68=""),"",(J68-K68)*100)</f>
        <v>-8.03984684002357</v>
      </c>
      <c r="M68" s="36" t="n">
        <v>3.57626045191504</v>
      </c>
      <c r="N68" s="36" t="n">
        <v>1.05456450691838</v>
      </c>
      <c r="O68" s="36" t="n">
        <f aca="false">SQRT(M68^2+N68^2)</f>
        <v>3.72850440782676</v>
      </c>
      <c r="P68" s="40" t="n">
        <f aca="false">IF(J68="","",MAX(0,J68-1.96*O68/100))</f>
        <v>0.556823274390909</v>
      </c>
      <c r="Q68" s="40" t="n">
        <f aca="false">IF(J68="","",MIN(1,J68+1.96*O68/100))</f>
        <v>0.702980647177718</v>
      </c>
      <c r="R68" s="32" t="str">
        <f aca="false">IF(L68="","",IF(ABS(L68)&lt;=O68,"Yes","No"))</f>
        <v>No</v>
      </c>
      <c r="S68" s="32" t="str">
        <f aca="false">IF(L68="","",IF(ABS(L68)&lt;=1.96*O68,"Yes","No"))</f>
        <v>No</v>
      </c>
      <c r="T68" s="59" t="n">
        <f aca="false">IF(D68="","",ROUND(SQRT(((D68+G68)*O68/100)^2+(J68*(D68+G68)*0.13015)^2),0))</f>
        <v>37</v>
      </c>
      <c r="U68" s="32"/>
    </row>
    <row r="69" customFormat="false" ht="15" hidden="false" customHeight="false" outlineLevel="0" collapsed="false">
      <c r="A69" s="32" t="s">
        <v>230</v>
      </c>
      <c r="B69" s="32" t="s">
        <v>232</v>
      </c>
      <c r="C69" s="32" t="s">
        <v>248</v>
      </c>
      <c r="D69" s="59" t="n">
        <v>240</v>
      </c>
      <c r="E69" s="59" t="n">
        <v>363</v>
      </c>
      <c r="F69" s="68" t="n">
        <f aca="false">IF(E69="","",D69-E69)</f>
        <v>-123</v>
      </c>
      <c r="G69" s="59" t="n">
        <v>115</v>
      </c>
      <c r="H69" s="59" t="n">
        <v>70</v>
      </c>
      <c r="I69" s="68" t="n">
        <f aca="false">IF(H69="","",G69-H69)</f>
        <v>45</v>
      </c>
      <c r="J69" s="40" t="n">
        <f aca="false">IF(OR(D69="",D69+G69=0),"",D69/(D69+G69))</f>
        <v>0.676056338028169</v>
      </c>
      <c r="K69" s="40" t="n">
        <f aca="false">IF(E69="","",E69/(E69+H69))</f>
        <v>0.838337182448037</v>
      </c>
      <c r="L69" s="69" t="n">
        <f aca="false">IF(OR(K69="",J69=""),"",(J69-K69)*100)</f>
        <v>-16.2280844419868</v>
      </c>
      <c r="M69" s="36" t="n">
        <v>3.57626045191504</v>
      </c>
      <c r="N69" s="36" t="n">
        <v>1.05456450691838</v>
      </c>
      <c r="O69" s="36" t="n">
        <f aca="false">SQRT(M69^2+N69^2)</f>
        <v>3.72850440782676</v>
      </c>
      <c r="P69" s="40" t="n">
        <f aca="false">IF(J69="","",MAX(0,J69-1.96*O69/100))</f>
        <v>0.602977651634765</v>
      </c>
      <c r="Q69" s="40" t="n">
        <f aca="false">IF(J69="","",MIN(1,J69+1.96*O69/100))</f>
        <v>0.749135024421574</v>
      </c>
      <c r="R69" s="32" t="str">
        <f aca="false">IF(L69="","",IF(ABS(L69)&lt;=O69,"Yes","No"))</f>
        <v>No</v>
      </c>
      <c r="S69" s="32" t="str">
        <f aca="false">IF(L69="","",IF(ABS(L69)&lt;=1.96*O69,"Yes","No"))</f>
        <v>No</v>
      </c>
      <c r="T69" s="59" t="n">
        <f aca="false">IF(D69="","",ROUND(SQRT(((D69+G69)*O69/100)^2+(J69*(D69+G69)*0.13015)^2),0))</f>
        <v>34</v>
      </c>
      <c r="U69" s="32"/>
    </row>
    <row r="70" customFormat="false" ht="15" hidden="false" customHeight="false" outlineLevel="0" collapsed="false">
      <c r="A70" s="32" t="s">
        <v>230</v>
      </c>
      <c r="B70" s="32" t="s">
        <v>232</v>
      </c>
      <c r="C70" s="32" t="s">
        <v>249</v>
      </c>
      <c r="D70" s="59" t="n">
        <v>196</v>
      </c>
      <c r="E70" s="59" t="n">
        <v>282</v>
      </c>
      <c r="F70" s="68" t="n">
        <f aca="false">IF(E70="","",D70-E70)</f>
        <v>-86</v>
      </c>
      <c r="G70" s="59" t="n">
        <v>110</v>
      </c>
      <c r="H70" s="59" t="n">
        <v>102</v>
      </c>
      <c r="I70" s="68" t="n">
        <f aca="false">IF(H70="","",G70-H70)</f>
        <v>8</v>
      </c>
      <c r="J70" s="40" t="n">
        <f aca="false">IF(OR(D70="",D70+G70=0),"",D70/(D70+G70))</f>
        <v>0.640522875816993</v>
      </c>
      <c r="K70" s="40" t="n">
        <f aca="false">IF(E70="","",E70/(E70+H70))</f>
        <v>0.734375</v>
      </c>
      <c r="L70" s="69" t="n">
        <f aca="false">IF(OR(K70="",J70=""),"",(J70-K70)*100)</f>
        <v>-9.38521241830066</v>
      </c>
      <c r="M70" s="36" t="n">
        <v>3.57626045191504</v>
      </c>
      <c r="N70" s="36" t="n">
        <v>1.05456450691838</v>
      </c>
      <c r="O70" s="36" t="n">
        <f aca="false">SQRT(M70^2+N70^2)</f>
        <v>3.72850440782676</v>
      </c>
      <c r="P70" s="40" t="n">
        <f aca="false">IF(J70="","",MAX(0,J70-1.96*O70/100))</f>
        <v>0.567444189423589</v>
      </c>
      <c r="Q70" s="40" t="n">
        <f aca="false">IF(J70="","",MIN(1,J70+1.96*O70/100))</f>
        <v>0.713601562210398</v>
      </c>
      <c r="R70" s="32" t="str">
        <f aca="false">IF(L70="","",IF(ABS(L70)&lt;=O70,"Yes","No"))</f>
        <v>No</v>
      </c>
      <c r="S70" s="32" t="str">
        <f aca="false">IF(L70="","",IF(ABS(L70)&lt;=1.96*O70,"Yes","No"))</f>
        <v>No</v>
      </c>
      <c r="T70" s="59" t="n">
        <f aca="false">IF(D70="","",ROUND(SQRT(((D70+G70)*O70/100)^2+(J70*(D70+G70)*0.13015)^2),0))</f>
        <v>28</v>
      </c>
      <c r="U70" s="32"/>
    </row>
    <row r="71" customFormat="false" ht="15" hidden="false" customHeight="false" outlineLevel="0" collapsed="false">
      <c r="A71" s="32" t="s">
        <v>230</v>
      </c>
      <c r="B71" s="32" t="s">
        <v>232</v>
      </c>
      <c r="C71" s="32" t="s">
        <v>250</v>
      </c>
      <c r="D71" s="59" t="n">
        <v>255</v>
      </c>
      <c r="E71" s="59" t="n">
        <v>343</v>
      </c>
      <c r="F71" s="68" t="n">
        <f aca="false">IF(E71="","",D71-E71)</f>
        <v>-88</v>
      </c>
      <c r="G71" s="59" t="n">
        <v>133</v>
      </c>
      <c r="H71" s="59" t="n">
        <v>118</v>
      </c>
      <c r="I71" s="68" t="n">
        <f aca="false">IF(H71="","",G71-H71)</f>
        <v>15</v>
      </c>
      <c r="J71" s="40" t="n">
        <f aca="false">IF(OR(D71="",D71+G71=0),"",D71/(D71+G71))</f>
        <v>0.657216494845361</v>
      </c>
      <c r="K71" s="40" t="n">
        <f aca="false">IF(E71="","",E71/(E71+H71))</f>
        <v>0.744034707158351</v>
      </c>
      <c r="L71" s="69" t="n">
        <f aca="false">IF(OR(K71="",J71=""),"",(J71-K71)*100)</f>
        <v>-8.68182123129906</v>
      </c>
      <c r="M71" s="36" t="n">
        <v>3.57626045191504</v>
      </c>
      <c r="N71" s="36" t="n">
        <v>1.05456450691838</v>
      </c>
      <c r="O71" s="36" t="n">
        <f aca="false">SQRT(M71^2+N71^2)</f>
        <v>3.72850440782676</v>
      </c>
      <c r="P71" s="40" t="n">
        <f aca="false">IF(J71="","",MAX(0,J71-1.96*O71/100))</f>
        <v>0.584137808451956</v>
      </c>
      <c r="Q71" s="40" t="n">
        <f aca="false">IF(J71="","",MIN(1,J71+1.96*O71/100))</f>
        <v>0.730295181238765</v>
      </c>
      <c r="R71" s="32" t="str">
        <f aca="false">IF(L71="","",IF(ABS(L71)&lt;=O71,"Yes","No"))</f>
        <v>No</v>
      </c>
      <c r="S71" s="32" t="str">
        <f aca="false">IF(L71="","",IF(ABS(L71)&lt;=1.96*O71,"Yes","No"))</f>
        <v>No</v>
      </c>
      <c r="T71" s="59" t="n">
        <f aca="false">IF(D71="","",ROUND(SQRT(((D71+G71)*O71/100)^2+(J71*(D71+G71)*0.13015)^2),0))</f>
        <v>36</v>
      </c>
      <c r="U71" s="32"/>
    </row>
    <row r="72" customFormat="false" ht="15" hidden="false" customHeight="false" outlineLevel="0" collapsed="false">
      <c r="A72" s="32" t="s">
        <v>230</v>
      </c>
      <c r="B72" s="32" t="s">
        <v>232</v>
      </c>
      <c r="C72" s="32" t="s">
        <v>251</v>
      </c>
      <c r="D72" s="59" t="n">
        <v>189</v>
      </c>
      <c r="E72" s="59" t="n">
        <v>238</v>
      </c>
      <c r="F72" s="68" t="n">
        <f aca="false">IF(E72="","",D72-E72)</f>
        <v>-49</v>
      </c>
      <c r="G72" s="59" t="n">
        <v>104</v>
      </c>
      <c r="H72" s="59" t="n">
        <v>99</v>
      </c>
      <c r="I72" s="68" t="n">
        <f aca="false">IF(H72="","",G72-H72)</f>
        <v>5</v>
      </c>
      <c r="J72" s="40" t="n">
        <f aca="false">IF(OR(D72="",D72+G72=0),"",D72/(D72+G72))</f>
        <v>0.645051194539249</v>
      </c>
      <c r="K72" s="40" t="n">
        <f aca="false">IF(E72="","",E72/(E72+H72))</f>
        <v>0.706231454005935</v>
      </c>
      <c r="L72" s="69" t="n">
        <f aca="false">IF(OR(K72="",J72=""),"",(J72-K72)*100)</f>
        <v>-6.11802594666855</v>
      </c>
      <c r="M72" s="36" t="n">
        <v>3.57626045191504</v>
      </c>
      <c r="N72" s="36" t="n">
        <v>1.05456450691838</v>
      </c>
      <c r="O72" s="36" t="n">
        <f aca="false">SQRT(M72^2+N72^2)</f>
        <v>3.72850440782676</v>
      </c>
      <c r="P72" s="40" t="n">
        <f aca="false">IF(J72="","",MAX(0,J72-1.96*O72/100))</f>
        <v>0.571972508145845</v>
      </c>
      <c r="Q72" s="40" t="n">
        <f aca="false">IF(J72="","",MIN(1,J72+1.96*O72/100))</f>
        <v>0.718129880932654</v>
      </c>
      <c r="R72" s="32" t="str">
        <f aca="false">IF(L72="","",IF(ABS(L72)&lt;=O72,"Yes","No"))</f>
        <v>No</v>
      </c>
      <c r="S72" s="32" t="str">
        <f aca="false">IF(L72="","",IF(ABS(L72)&lt;=1.96*O72,"Yes","No"))</f>
        <v>Yes</v>
      </c>
      <c r="T72" s="59" t="n">
        <f aca="false">IF(D72="","",ROUND(SQRT(((D72+G72)*O72/100)^2+(J72*(D72+G72)*0.13015)^2),0))</f>
        <v>27</v>
      </c>
      <c r="U72" s="32"/>
    </row>
    <row r="73" customFormat="false" ht="15" hidden="false" customHeight="false" outlineLevel="0" collapsed="false">
      <c r="A73" s="32" t="s">
        <v>230</v>
      </c>
      <c r="B73" s="32" t="s">
        <v>232</v>
      </c>
      <c r="C73" s="32" t="s">
        <v>252</v>
      </c>
      <c r="D73" s="59" t="n">
        <v>390</v>
      </c>
      <c r="E73" s="59" t="n">
        <v>481</v>
      </c>
      <c r="F73" s="68" t="n">
        <f aca="false">IF(E73="","",D73-E73)</f>
        <v>-91</v>
      </c>
      <c r="G73" s="59" t="n">
        <v>203</v>
      </c>
      <c r="H73" s="59" t="n">
        <v>174</v>
      </c>
      <c r="I73" s="68" t="n">
        <f aca="false">IF(H73="","",G73-H73)</f>
        <v>29</v>
      </c>
      <c r="J73" s="40" t="n">
        <f aca="false">IF(OR(D73="",D73+G73=0),"",D73/(D73+G73))</f>
        <v>0.657672849915683</v>
      </c>
      <c r="K73" s="40" t="n">
        <f aca="false">IF(E73="","",E73/(E73+H73))</f>
        <v>0.734351145038168</v>
      </c>
      <c r="L73" s="69" t="n">
        <f aca="false">IF(OR(K73="",J73=""),"",(J73-K73)*100)</f>
        <v>-7.66782951224849</v>
      </c>
      <c r="M73" s="36" t="n">
        <v>2.37172386690479</v>
      </c>
      <c r="N73" s="36" t="n">
        <v>1.05456450691838</v>
      </c>
      <c r="O73" s="36" t="n">
        <f aca="false">SQRT(M73^2+N73^2)</f>
        <v>2.59560790569335</v>
      </c>
      <c r="P73" s="40" t="n">
        <f aca="false">IF(J73="","",MAX(0,J73-1.96*O73/100))</f>
        <v>0.606798934964093</v>
      </c>
      <c r="Q73" s="40" t="n">
        <f aca="false">IF(J73="","",MIN(1,J73+1.96*O73/100))</f>
        <v>0.708546764867273</v>
      </c>
      <c r="R73" s="32" t="str">
        <f aca="false">IF(L73="","",IF(ABS(L73)&lt;=O73,"Yes","No"))</f>
        <v>No</v>
      </c>
      <c r="S73" s="32" t="str">
        <f aca="false">IF(L73="","",IF(ABS(L73)&lt;=1.96*O73,"Yes","No"))</f>
        <v>No</v>
      </c>
      <c r="T73" s="59" t="n">
        <f aca="false">IF(D73="","",ROUND(SQRT(((D73+G73)*O73/100)^2+(J73*(D73+G73)*0.08382)^2),0))</f>
        <v>36</v>
      </c>
      <c r="U73" s="32"/>
    </row>
    <row r="74" customFormat="false" ht="15" hidden="false" customHeight="false" outlineLevel="0" collapsed="false">
      <c r="A74" s="32" t="s">
        <v>230</v>
      </c>
      <c r="B74" s="32" t="s">
        <v>232</v>
      </c>
      <c r="C74" s="32" t="s">
        <v>253</v>
      </c>
      <c r="D74" s="59" t="n">
        <v>361</v>
      </c>
      <c r="E74" s="59" t="n">
        <v>497</v>
      </c>
      <c r="F74" s="68" t="n">
        <f aca="false">IF(E74="","",D74-E74)</f>
        <v>-136</v>
      </c>
      <c r="G74" s="59" t="n">
        <v>180</v>
      </c>
      <c r="H74" s="59" t="n">
        <v>124</v>
      </c>
      <c r="I74" s="68" t="n">
        <f aca="false">IF(H74="","",G74-H74)</f>
        <v>56</v>
      </c>
      <c r="J74" s="40" t="n">
        <f aca="false">IF(OR(D74="",D74+G74=0),"",D74/(D74+G74))</f>
        <v>0.66728280961183</v>
      </c>
      <c r="K74" s="40" t="n">
        <f aca="false">IF(E74="","",E74/(E74+H74))</f>
        <v>0.800322061191626</v>
      </c>
      <c r="L74" s="69" t="n">
        <f aca="false">IF(OR(K74="",J74=""),"",(J74-K74)*100)</f>
        <v>-13.3039251579796</v>
      </c>
      <c r="M74" s="36" t="n">
        <v>2.37172386690479</v>
      </c>
      <c r="N74" s="36" t="n">
        <v>1.05456450691838</v>
      </c>
      <c r="O74" s="36" t="n">
        <f aca="false">SQRT(M74^2+N74^2)</f>
        <v>2.59560790569335</v>
      </c>
      <c r="P74" s="40" t="n">
        <f aca="false">IF(J74="","",MAX(0,J74-1.96*O74/100))</f>
        <v>0.61640889466024</v>
      </c>
      <c r="Q74" s="40" t="n">
        <f aca="false">IF(J74="","",MIN(1,J74+1.96*O74/100))</f>
        <v>0.71815672456342</v>
      </c>
      <c r="R74" s="32" t="str">
        <f aca="false">IF(L74="","",IF(ABS(L74)&lt;=O74,"Yes","No"))</f>
        <v>No</v>
      </c>
      <c r="S74" s="32" t="str">
        <f aca="false">IF(L74="","",IF(ABS(L74)&lt;=1.96*O74,"Yes","No"))</f>
        <v>No</v>
      </c>
      <c r="T74" s="59" t="n">
        <f aca="false">IF(D74="","",ROUND(SQRT(((D74+G74)*O74/100)^2+(J74*(D74+G74)*0.08382)^2),0))</f>
        <v>33</v>
      </c>
      <c r="U74" s="32"/>
    </row>
    <row r="75" customFormat="false" ht="15" hidden="false" customHeight="false" outlineLevel="0" collapsed="false">
      <c r="A75" s="32" t="s">
        <v>230</v>
      </c>
      <c r="B75" s="32" t="s">
        <v>232</v>
      </c>
      <c r="C75" s="32" t="s">
        <v>254</v>
      </c>
      <c r="D75" s="59" t="n">
        <v>322</v>
      </c>
      <c r="E75" s="59" t="n">
        <v>348</v>
      </c>
      <c r="F75" s="68" t="n">
        <f aca="false">IF(E75="","",D75-E75)</f>
        <v>-26</v>
      </c>
      <c r="G75" s="59" t="n">
        <v>185</v>
      </c>
      <c r="H75" s="59" t="n">
        <v>169</v>
      </c>
      <c r="I75" s="68" t="n">
        <f aca="false">IF(H75="","",G75-H75)</f>
        <v>16</v>
      </c>
      <c r="J75" s="40" t="n">
        <f aca="false">IF(OR(D75="",D75+G75=0),"",D75/(D75+G75))</f>
        <v>0.635108481262327</v>
      </c>
      <c r="K75" s="40" t="n">
        <f aca="false">IF(E75="","",E75/(E75+H75))</f>
        <v>0.673114119922631</v>
      </c>
      <c r="L75" s="69" t="n">
        <f aca="false">IF(OR(K75="",J75=""),"",(J75-K75)*100)</f>
        <v>-3.80056386603032</v>
      </c>
      <c r="M75" s="36" t="n">
        <v>3.57626045191504</v>
      </c>
      <c r="N75" s="36" t="n">
        <v>1.05456450691838</v>
      </c>
      <c r="O75" s="36" t="n">
        <f aca="false">SQRT(M75^2+N75^2)</f>
        <v>3.72850440782676</v>
      </c>
      <c r="P75" s="40" t="n">
        <f aca="false">IF(J75="","",MAX(0,J75-1.96*O75/100))</f>
        <v>0.562029794868923</v>
      </c>
      <c r="Q75" s="40" t="n">
        <f aca="false">IF(J75="","",MIN(1,J75+1.96*O75/100))</f>
        <v>0.708187167655732</v>
      </c>
      <c r="R75" s="32" t="str">
        <f aca="false">IF(L75="","",IF(ABS(L75)&lt;=O75,"Yes","No"))</f>
        <v>No</v>
      </c>
      <c r="S75" s="32" t="str">
        <f aca="false">IF(L75="","",IF(ABS(L75)&lt;=1.96*O75,"Yes","No"))</f>
        <v>Yes</v>
      </c>
      <c r="T75" s="59" t="n">
        <f aca="false">IF(D75="","",ROUND(SQRT(((D75+G75)*O75/100)^2+(J75*(D75+G75)*0.13015)^2),0))</f>
        <v>46</v>
      </c>
      <c r="U75" s="32"/>
    </row>
    <row r="76" customFormat="false" ht="15" hidden="false" customHeight="false" outlineLevel="0" collapsed="false">
      <c r="A76" s="32" t="s">
        <v>230</v>
      </c>
      <c r="B76" s="32" t="s">
        <v>232</v>
      </c>
      <c r="C76" s="32" t="s">
        <v>255</v>
      </c>
      <c r="D76" s="59" t="n">
        <v>357</v>
      </c>
      <c r="E76" s="59" t="n">
        <v>400</v>
      </c>
      <c r="F76" s="68" t="n">
        <f aca="false">IF(E76="","",D76-E76)</f>
        <v>-43</v>
      </c>
      <c r="G76" s="59" t="n">
        <v>216</v>
      </c>
      <c r="H76" s="59" t="n">
        <v>189</v>
      </c>
      <c r="I76" s="68" t="n">
        <f aca="false">IF(H76="","",G76-H76)</f>
        <v>27</v>
      </c>
      <c r="J76" s="40" t="n">
        <f aca="false">IF(OR(D76="",D76+G76=0),"",D76/(D76+G76))</f>
        <v>0.62303664921466</v>
      </c>
      <c r="K76" s="40" t="n">
        <f aca="false">IF(E76="","",E76/(E76+H76))</f>
        <v>0.67911714770798</v>
      </c>
      <c r="L76" s="69" t="n">
        <f aca="false">IF(OR(K76="",J76=""),"",(J76-K76)*100)</f>
        <v>-5.60804984933199</v>
      </c>
      <c r="M76" s="36" t="n">
        <v>2.37172386690479</v>
      </c>
      <c r="N76" s="36" t="n">
        <v>1.05456450691838</v>
      </c>
      <c r="O76" s="36" t="n">
        <f aca="false">SQRT(M76^2+N76^2)</f>
        <v>2.59560790569335</v>
      </c>
      <c r="P76" s="40" t="n">
        <f aca="false">IF(J76="","",MAX(0,J76-1.96*O76/100))</f>
        <v>0.57216273426307</v>
      </c>
      <c r="Q76" s="40" t="n">
        <f aca="false">IF(J76="","",MIN(1,J76+1.96*O76/100))</f>
        <v>0.673910564166249</v>
      </c>
      <c r="R76" s="32" t="str">
        <f aca="false">IF(L76="","",IF(ABS(L76)&lt;=O76,"Yes","No"))</f>
        <v>No</v>
      </c>
      <c r="S76" s="32" t="str">
        <f aca="false">IF(L76="","",IF(ABS(L76)&lt;=1.96*O76,"Yes","No"))</f>
        <v>No</v>
      </c>
      <c r="T76" s="59" t="n">
        <f aca="false">IF(D76="","",ROUND(SQRT(((D76+G76)*O76/100)^2+(J76*(D76+G76)*0.08382)^2),0))</f>
        <v>33</v>
      </c>
      <c r="U76" s="32"/>
    </row>
    <row r="77" customFormat="false" ht="15" hidden="false" customHeight="false" outlineLevel="0" collapsed="false">
      <c r="A77" s="32" t="s">
        <v>230</v>
      </c>
      <c r="B77" s="32" t="s">
        <v>232</v>
      </c>
      <c r="C77" s="32" t="s">
        <v>256</v>
      </c>
      <c r="D77" s="59" t="n">
        <v>406</v>
      </c>
      <c r="E77" s="59" t="n">
        <v>488</v>
      </c>
      <c r="F77" s="68" t="n">
        <f aca="false">IF(E77="","",D77-E77)</f>
        <v>-82</v>
      </c>
      <c r="G77" s="59" t="n">
        <v>244</v>
      </c>
      <c r="H77" s="59" t="n">
        <v>238</v>
      </c>
      <c r="I77" s="68" t="n">
        <f aca="false">IF(H77="","",G77-H77)</f>
        <v>6</v>
      </c>
      <c r="J77" s="40" t="n">
        <f aca="false">IF(OR(D77="",D77+G77=0),"",D77/(D77+G77))</f>
        <v>0.624615384615385</v>
      </c>
      <c r="K77" s="40" t="n">
        <f aca="false">IF(E77="","",E77/(E77+H77))</f>
        <v>0.672176308539945</v>
      </c>
      <c r="L77" s="69" t="n">
        <f aca="false">IF(OR(K77="",J77=""),"",(J77-K77)*100)</f>
        <v>-4.75609239245603</v>
      </c>
      <c r="M77" s="36" t="n">
        <v>2.37172386690479</v>
      </c>
      <c r="N77" s="36" t="n">
        <v>1.05456450691838</v>
      </c>
      <c r="O77" s="36" t="n">
        <f aca="false">SQRT(M77^2+N77^2)</f>
        <v>2.59560790569335</v>
      </c>
      <c r="P77" s="40" t="n">
        <f aca="false">IF(J77="","",MAX(0,J77-1.96*O77/100))</f>
        <v>0.573741469663795</v>
      </c>
      <c r="Q77" s="40" t="n">
        <f aca="false">IF(J77="","",MIN(1,J77+1.96*O77/100))</f>
        <v>0.675489299566974</v>
      </c>
      <c r="R77" s="32" t="str">
        <f aca="false">IF(L77="","",IF(ABS(L77)&lt;=O77,"Yes","No"))</f>
        <v>No</v>
      </c>
      <c r="S77" s="32" t="str">
        <f aca="false">IF(L77="","",IF(ABS(L77)&lt;=1.96*O77,"Yes","No"))</f>
        <v>Yes</v>
      </c>
      <c r="T77" s="59" t="n">
        <f aca="false">IF(D77="","",ROUND(SQRT(((D77+G77)*O77/100)^2+(J77*(D77+G77)*0.08382)^2),0))</f>
        <v>38</v>
      </c>
      <c r="U77" s="32"/>
    </row>
    <row r="78" customFormat="false" ht="15" hidden="false" customHeight="false" outlineLevel="0" collapsed="false">
      <c r="A78" s="32" t="s">
        <v>230</v>
      </c>
      <c r="B78" s="32" t="s">
        <v>232</v>
      </c>
      <c r="C78" s="32" t="s">
        <v>257</v>
      </c>
      <c r="D78" s="59" t="n">
        <v>279</v>
      </c>
      <c r="E78" s="59" t="n">
        <v>339</v>
      </c>
      <c r="F78" s="68" t="n">
        <f aca="false">IF(E78="","",D78-E78)</f>
        <v>-60</v>
      </c>
      <c r="G78" s="59" t="n">
        <v>158</v>
      </c>
      <c r="H78" s="59" t="n">
        <v>138</v>
      </c>
      <c r="I78" s="68" t="n">
        <f aca="false">IF(H78="","",G78-H78)</f>
        <v>20</v>
      </c>
      <c r="J78" s="40" t="n">
        <f aca="false">IF(OR(D78="",D78+G78=0),"",D78/(D78+G78))</f>
        <v>0.638443935926774</v>
      </c>
      <c r="K78" s="40" t="n">
        <f aca="false">IF(E78="","",E78/(E78+H78))</f>
        <v>0.710691823899371</v>
      </c>
      <c r="L78" s="69" t="n">
        <f aca="false">IF(OR(K78="",J78=""),"",(J78-K78)*100)</f>
        <v>-7.22478879725975</v>
      </c>
      <c r="M78" s="36" t="n">
        <v>3.57626045191504</v>
      </c>
      <c r="N78" s="36" t="n">
        <v>1.05456450691838</v>
      </c>
      <c r="O78" s="36" t="n">
        <f aca="false">SQRT(M78^2+N78^2)</f>
        <v>3.72850440782676</v>
      </c>
      <c r="P78" s="40" t="n">
        <f aca="false">IF(J78="","",MAX(0,J78-1.96*O78/100))</f>
        <v>0.565365249533369</v>
      </c>
      <c r="Q78" s="40" t="n">
        <f aca="false">IF(J78="","",MIN(1,J78+1.96*O78/100))</f>
        <v>0.711522622320178</v>
      </c>
      <c r="R78" s="32" t="str">
        <f aca="false">IF(L78="","",IF(ABS(L78)&lt;=O78,"Yes","No"))</f>
        <v>No</v>
      </c>
      <c r="S78" s="32" t="str">
        <f aca="false">IF(L78="","",IF(ABS(L78)&lt;=1.96*O78,"Yes","No"))</f>
        <v>Yes</v>
      </c>
      <c r="T78" s="59" t="n">
        <f aca="false">IF(D78="","",ROUND(SQRT(((D78+G78)*O78/100)^2+(J78*(D78+G78)*0.13015)^2),0))</f>
        <v>40</v>
      </c>
      <c r="U78" s="32"/>
    </row>
    <row r="79" customFormat="false" ht="15" hidden="false" customHeight="false" outlineLevel="0" collapsed="false">
      <c r="A79" s="32" t="s">
        <v>230</v>
      </c>
      <c r="B79" s="32" t="s">
        <v>232</v>
      </c>
      <c r="C79" s="32" t="s">
        <v>258</v>
      </c>
      <c r="D79" s="59" t="n">
        <v>284</v>
      </c>
      <c r="E79" s="59" t="n">
        <v>387</v>
      </c>
      <c r="F79" s="68" t="n">
        <f aca="false">IF(E79="","",D79-E79)</f>
        <v>-103</v>
      </c>
      <c r="G79" s="59" t="n">
        <v>153</v>
      </c>
      <c r="H79" s="59" t="n">
        <v>154</v>
      </c>
      <c r="I79" s="68" t="n">
        <f aca="false">IF(H79="","",G79-H79)</f>
        <v>-1</v>
      </c>
      <c r="J79" s="40" t="n">
        <f aca="false">IF(OR(D79="",D79+G79=0),"",D79/(D79+G79))</f>
        <v>0.649885583524028</v>
      </c>
      <c r="K79" s="40" t="n">
        <f aca="false">IF(E79="","",E79/(E79+H79))</f>
        <v>0.715341959334566</v>
      </c>
      <c r="L79" s="69" t="n">
        <f aca="false">IF(OR(K79="",J79=""),"",(J79-K79)*100)</f>
        <v>-6.54563758105381</v>
      </c>
      <c r="M79" s="36" t="n">
        <v>3.57626045191504</v>
      </c>
      <c r="N79" s="36" t="n">
        <v>1.05456450691838</v>
      </c>
      <c r="O79" s="36" t="n">
        <f aca="false">SQRT(M79^2+N79^2)</f>
        <v>3.72850440782676</v>
      </c>
      <c r="P79" s="40" t="n">
        <f aca="false">IF(J79="","",MAX(0,J79-1.96*O79/100))</f>
        <v>0.576806897130623</v>
      </c>
      <c r="Q79" s="40" t="n">
        <f aca="false">IF(J79="","",MIN(1,J79+1.96*O79/100))</f>
        <v>0.722964269917432</v>
      </c>
      <c r="R79" s="32" t="str">
        <f aca="false">IF(L79="","",IF(ABS(L79)&lt;=O79,"Yes","No"))</f>
        <v>No</v>
      </c>
      <c r="S79" s="32" t="str">
        <f aca="false">IF(L79="","",IF(ABS(L79)&lt;=1.96*O79,"Yes","No"))</f>
        <v>Yes</v>
      </c>
      <c r="T79" s="59" t="n">
        <f aca="false">IF(D79="","",ROUND(SQRT(((D79+G79)*O79/100)^2+(J79*(D79+G79)*0.13015)^2),0))</f>
        <v>40</v>
      </c>
      <c r="U79" s="32"/>
    </row>
    <row r="80" customFormat="false" ht="15" hidden="false" customHeight="false" outlineLevel="0" collapsed="false">
      <c r="A80" s="32" t="s">
        <v>230</v>
      </c>
      <c r="B80" s="32" t="s">
        <v>232</v>
      </c>
      <c r="C80" s="32" t="s">
        <v>259</v>
      </c>
      <c r="D80" s="59" t="n">
        <v>491</v>
      </c>
      <c r="E80" s="59" t="n">
        <v>559</v>
      </c>
      <c r="F80" s="68" t="n">
        <f aca="false">IF(E80="","",D80-E80)</f>
        <v>-68</v>
      </c>
      <c r="G80" s="59" t="n">
        <v>282</v>
      </c>
      <c r="H80" s="59" t="n">
        <v>255</v>
      </c>
      <c r="I80" s="68" t="n">
        <f aca="false">IF(H80="","",G80-H80)</f>
        <v>27</v>
      </c>
      <c r="J80" s="40" t="n">
        <f aca="false">IF(OR(D80="",D80+G80=0),"",D80/(D80+G80))</f>
        <v>0.635187580853816</v>
      </c>
      <c r="K80" s="40" t="n">
        <f aca="false">IF(E80="","",E80/(E80+H80))</f>
        <v>0.686732186732187</v>
      </c>
      <c r="L80" s="69" t="n">
        <f aca="false">IF(OR(K80="",J80=""),"",(J80-K80)*100)</f>
        <v>-5.15446058783704</v>
      </c>
      <c r="M80" s="36" t="n">
        <v>2.37172386690479</v>
      </c>
      <c r="N80" s="36" t="n">
        <v>1.05456450691838</v>
      </c>
      <c r="O80" s="36" t="n">
        <f aca="false">SQRT(M80^2+N80^2)</f>
        <v>2.59560790569335</v>
      </c>
      <c r="P80" s="40" t="n">
        <f aca="false">IF(J80="","",MAX(0,J80-1.96*O80/100))</f>
        <v>0.584313665902227</v>
      </c>
      <c r="Q80" s="40" t="n">
        <f aca="false">IF(J80="","",MIN(1,J80+1.96*O80/100))</f>
        <v>0.686061495805406</v>
      </c>
      <c r="R80" s="32" t="str">
        <f aca="false">IF(L80="","",IF(ABS(L80)&lt;=O80,"Yes","No"))</f>
        <v>No</v>
      </c>
      <c r="S80" s="32" t="str">
        <f aca="false">IF(L80="","",IF(ABS(L80)&lt;=1.96*O80,"Yes","No"))</f>
        <v>No</v>
      </c>
      <c r="T80" s="59" t="n">
        <f aca="false">IF(D80="","",ROUND(SQRT(((D80+G80)*O80/100)^2+(J80*(D80+G80)*0.08382)^2),0))</f>
        <v>46</v>
      </c>
      <c r="U80" s="32"/>
    </row>
    <row r="81" customFormat="false" ht="15" hidden="false" customHeight="false" outlineLevel="0" collapsed="false">
      <c r="A81" s="32" t="s">
        <v>230</v>
      </c>
      <c r="B81" s="32" t="s">
        <v>232</v>
      </c>
      <c r="C81" s="32" t="s">
        <v>260</v>
      </c>
      <c r="D81" s="59" t="n">
        <v>301</v>
      </c>
      <c r="E81" s="59" t="n">
        <v>337</v>
      </c>
      <c r="F81" s="68" t="n">
        <f aca="false">IF(E81="","",D81-E81)</f>
        <v>-36</v>
      </c>
      <c r="G81" s="59" t="n">
        <v>178</v>
      </c>
      <c r="H81" s="59" t="n">
        <v>161</v>
      </c>
      <c r="I81" s="68" t="n">
        <f aca="false">IF(H81="","",G81-H81)</f>
        <v>17</v>
      </c>
      <c r="J81" s="40" t="n">
        <f aca="false">IF(OR(D81="",D81+G81=0),"",D81/(D81+G81))</f>
        <v>0.62839248434238</v>
      </c>
      <c r="K81" s="40" t="n">
        <f aca="false">IF(E81="","",E81/(E81+H81))</f>
        <v>0.676706827309237</v>
      </c>
      <c r="L81" s="69" t="n">
        <f aca="false">IF(OR(K81="",J81=""),"",(J81-K81)*100)</f>
        <v>-4.8314342966857</v>
      </c>
      <c r="M81" s="36" t="n">
        <v>3.57626045191504</v>
      </c>
      <c r="N81" s="36" t="n">
        <v>1.05456450691838</v>
      </c>
      <c r="O81" s="36" t="n">
        <f aca="false">SQRT(M81^2+N81^2)</f>
        <v>3.72850440782676</v>
      </c>
      <c r="P81" s="40" t="n">
        <f aca="false">IF(J81="","",MAX(0,J81-1.96*O81/100))</f>
        <v>0.555313797948975</v>
      </c>
      <c r="Q81" s="40" t="n">
        <f aca="false">IF(J81="","",MIN(1,J81+1.96*O81/100))</f>
        <v>0.701471170735785</v>
      </c>
      <c r="R81" s="32" t="str">
        <f aca="false">IF(L81="","",IF(ABS(L81)&lt;=O81,"Yes","No"))</f>
        <v>No</v>
      </c>
      <c r="S81" s="32" t="str">
        <f aca="false">IF(L81="","",IF(ABS(L81)&lt;=1.96*O81,"Yes","No"))</f>
        <v>Yes</v>
      </c>
      <c r="T81" s="59" t="n">
        <f aca="false">IF(D81="","",ROUND(SQRT(((D81+G81)*O81/100)^2+(J81*(D81+G81)*0.13015)^2),0))</f>
        <v>43</v>
      </c>
      <c r="U81" s="32"/>
    </row>
    <row r="82" customFormat="false" ht="15" hidden="false" customHeight="false" outlineLevel="0" collapsed="false">
      <c r="A82" s="32" t="s">
        <v>230</v>
      </c>
      <c r="B82" s="32" t="s">
        <v>232</v>
      </c>
      <c r="C82" s="32" t="s">
        <v>261</v>
      </c>
      <c r="D82" s="59" t="n">
        <v>360</v>
      </c>
      <c r="E82" s="59" t="n">
        <v>382</v>
      </c>
      <c r="F82" s="68" t="n">
        <f aca="false">IF(E82="","",D82-E82)</f>
        <v>-22</v>
      </c>
      <c r="G82" s="59" t="n">
        <v>245</v>
      </c>
      <c r="H82" s="59" t="n">
        <v>205</v>
      </c>
      <c r="I82" s="68" t="n">
        <f aca="false">IF(H82="","",G82-H82)</f>
        <v>40</v>
      </c>
      <c r="J82" s="40" t="n">
        <f aca="false">IF(OR(D82="",D82+G82=0),"",D82/(D82+G82))</f>
        <v>0.59504132231405</v>
      </c>
      <c r="K82" s="40" t="n">
        <f aca="false">IF(E82="","",E82/(E82+H82))</f>
        <v>0.65076660988075</v>
      </c>
      <c r="L82" s="69" t="n">
        <f aca="false">IF(OR(K82="",J82=""),"",(J82-K82)*100)</f>
        <v>-5.57252875666999</v>
      </c>
      <c r="M82" s="36" t="n">
        <v>2.37172386690479</v>
      </c>
      <c r="N82" s="36" t="n">
        <v>1.05456450691838</v>
      </c>
      <c r="O82" s="36" t="n">
        <f aca="false">SQRT(M82^2+N82^2)</f>
        <v>2.59560790569335</v>
      </c>
      <c r="P82" s="40" t="n">
        <f aca="false">IF(J82="","",MAX(0,J82-1.96*O82/100))</f>
        <v>0.54416740736246</v>
      </c>
      <c r="Q82" s="40" t="n">
        <f aca="false">IF(J82="","",MIN(1,J82+1.96*O82/100))</f>
        <v>0.645915237265639</v>
      </c>
      <c r="R82" s="32" t="str">
        <f aca="false">IF(L82="","",IF(ABS(L82)&lt;=O82,"Yes","No"))</f>
        <v>No</v>
      </c>
      <c r="S82" s="32" t="str">
        <f aca="false">IF(L82="","",IF(ABS(L82)&lt;=1.96*O82,"Yes","No"))</f>
        <v>No</v>
      </c>
      <c r="T82" s="59" t="n">
        <f aca="false">IF(D82="","",ROUND(SQRT(((D82+G82)*O82/100)^2+(J82*(D82+G82)*0.08382)^2),0))</f>
        <v>34</v>
      </c>
      <c r="U82" s="32"/>
    </row>
    <row r="83" customFormat="false" ht="15" hidden="false" customHeight="false" outlineLevel="0" collapsed="false">
      <c r="A83" s="32" t="s">
        <v>230</v>
      </c>
      <c r="B83" s="32" t="s">
        <v>232</v>
      </c>
      <c r="C83" s="32" t="s">
        <v>262</v>
      </c>
      <c r="D83" s="59" t="n">
        <v>364</v>
      </c>
      <c r="E83" s="59" t="n">
        <v>415</v>
      </c>
      <c r="F83" s="68" t="n">
        <f aca="false">IF(E83="","",D83-E83)</f>
        <v>-51</v>
      </c>
      <c r="G83" s="59" t="n">
        <v>294</v>
      </c>
      <c r="H83" s="59" t="n">
        <v>235</v>
      </c>
      <c r="I83" s="68" t="n">
        <f aca="false">IF(H83="","",G83-H83)</f>
        <v>59</v>
      </c>
      <c r="J83" s="40" t="n">
        <f aca="false">IF(OR(D83="",D83+G83=0),"",D83/(D83+G83))</f>
        <v>0.553191489361702</v>
      </c>
      <c r="K83" s="40" t="n">
        <f aca="false">IF(E83="","",E83/(E83+H83))</f>
        <v>0.638461538461538</v>
      </c>
      <c r="L83" s="69" t="n">
        <f aca="false">IF(OR(K83="",J83=""),"",(J83-K83)*100)</f>
        <v>-8.52700490998363</v>
      </c>
      <c r="M83" s="36" t="n">
        <v>2.37172386690479</v>
      </c>
      <c r="N83" s="36" t="n">
        <v>1.05456450691838</v>
      </c>
      <c r="O83" s="36" t="n">
        <f aca="false">SQRT(M83^2+N83^2)</f>
        <v>2.59560790569335</v>
      </c>
      <c r="P83" s="40" t="n">
        <f aca="false">IF(J83="","",MAX(0,J83-1.96*O83/100))</f>
        <v>0.502317574410113</v>
      </c>
      <c r="Q83" s="40" t="n">
        <f aca="false">IF(J83="","",MIN(1,J83+1.96*O83/100))</f>
        <v>0.604065404313292</v>
      </c>
      <c r="R83" s="32" t="str">
        <f aca="false">IF(L83="","",IF(ABS(L83)&lt;=O83,"Yes","No"))</f>
        <v>No</v>
      </c>
      <c r="S83" s="32" t="str">
        <f aca="false">IF(L83="","",IF(ABS(L83)&lt;=1.96*O83,"Yes","No"))</f>
        <v>No</v>
      </c>
      <c r="T83" s="59" t="n">
        <f aca="false">IF(D83="","",ROUND(SQRT(((D83+G83)*O83/100)^2+(J83*(D83+G83)*0.08382)^2),0))</f>
        <v>35</v>
      </c>
      <c r="U83" s="32"/>
    </row>
    <row r="84" customFormat="false" ht="15" hidden="false" customHeight="false" outlineLevel="0" collapsed="false">
      <c r="A84" s="32" t="s">
        <v>230</v>
      </c>
      <c r="B84" s="32" t="s">
        <v>232</v>
      </c>
      <c r="C84" s="32" t="s">
        <v>263</v>
      </c>
      <c r="D84" s="59" t="n">
        <v>293</v>
      </c>
      <c r="E84" s="59"/>
      <c r="F84" s="68" t="str">
        <f aca="false">IF(E84="","",D84-E84)</f>
        <v/>
      </c>
      <c r="G84" s="59" t="n">
        <v>233</v>
      </c>
      <c r="H84" s="59"/>
      <c r="I84" s="68" t="str">
        <f aca="false">IF(H84="","",G84-H84)</f>
        <v/>
      </c>
      <c r="J84" s="40" t="n">
        <f aca="false">IF(OR(D84="",D84+G84=0),"",D84/(D84+G84))</f>
        <v>0.557034220532319</v>
      </c>
      <c r="K84" s="40" t="str">
        <f aca="false">IF(E84="","",E84/(E84+H84))</f>
        <v/>
      </c>
      <c r="L84" s="69" t="str">
        <f aca="false">IF(OR(K84="",J84=""),"",(J84-K84)*100)</f>
        <v/>
      </c>
      <c r="M84" s="36" t="n">
        <v>3.57626045191504</v>
      </c>
      <c r="N84" s="36" t="n">
        <v>1.05456450691838</v>
      </c>
      <c r="O84" s="36" t="n">
        <f aca="false">SQRT(M84^2+N84^2)</f>
        <v>3.72850440782676</v>
      </c>
      <c r="P84" s="40" t="n">
        <f aca="false">IF(J84="","",MAX(0,J84-1.96*O84/100))</f>
        <v>0.483955534138915</v>
      </c>
      <c r="Q84" s="40" t="n">
        <f aca="false">IF(J84="","",MIN(1,J84+1.96*O84/100))</f>
        <v>0.630112906925724</v>
      </c>
      <c r="R84" s="32" t="str">
        <f aca="false">IF(L84="","",IF(ABS(L84)&lt;=O84,"Yes","No"))</f>
        <v/>
      </c>
      <c r="S84" s="32" t="str">
        <f aca="false">IF(L84="","",IF(ABS(L84)&lt;=1.96*O84,"Yes","No"))</f>
        <v/>
      </c>
      <c r="T84" s="59" t="n">
        <f aca="false">IF(D84="","",ROUND(SQRT(((D84+G84)*O84/100)^2+(J84*(D84+G84)*0.13015)^2),0))</f>
        <v>43</v>
      </c>
      <c r="U84" s="32" t="s">
        <v>803</v>
      </c>
    </row>
    <row r="85" customFormat="false" ht="15" hidden="false" customHeight="false" outlineLevel="0" collapsed="false">
      <c r="A85" s="32" t="s">
        <v>230</v>
      </c>
      <c r="B85" s="32" t="s">
        <v>232</v>
      </c>
      <c r="C85" s="32" t="s">
        <v>265</v>
      </c>
      <c r="D85" s="59" t="n">
        <v>730</v>
      </c>
      <c r="E85" s="59"/>
      <c r="F85" s="68" t="str">
        <f aca="false">IF(E85="","",D85-E85)</f>
        <v/>
      </c>
      <c r="G85" s="59" t="n">
        <v>595</v>
      </c>
      <c r="H85" s="59"/>
      <c r="I85" s="68" t="str">
        <f aca="false">IF(H85="","",G85-H85)</f>
        <v/>
      </c>
      <c r="J85" s="40" t="n">
        <f aca="false">IF(OR(D85="",D85+G85=0),"",D85/(D85+G85))</f>
        <v>0.550943396226415</v>
      </c>
      <c r="K85" s="40" t="str">
        <f aca="false">IF(E85="","",E85/(E85+H85))</f>
        <v/>
      </c>
      <c r="L85" s="69" t="str">
        <f aca="false">IF(OR(K85="",J85=""),"",(J85-K85)*100)</f>
        <v/>
      </c>
      <c r="M85" s="36" t="n">
        <v>2.00322167035439</v>
      </c>
      <c r="N85" s="36" t="n">
        <v>1.05456450691838</v>
      </c>
      <c r="O85" s="36" t="n">
        <f aca="false">SQRT(M85^2+N85^2)</f>
        <v>2.26384702659642</v>
      </c>
      <c r="P85" s="40" t="n">
        <f aca="false">IF(J85="","",MAX(0,J85-1.96*O85/100))</f>
        <v>0.506571994505125</v>
      </c>
      <c r="Q85" s="40" t="n">
        <f aca="false">IF(J85="","",MIN(1,J85+1.96*O85/100))</f>
        <v>0.595314797947705</v>
      </c>
      <c r="R85" s="32" t="str">
        <f aca="false">IF(L85="","",IF(ABS(L85)&lt;=O85,"Yes","No"))</f>
        <v/>
      </c>
      <c r="S85" s="32" t="str">
        <f aca="false">IF(L85="","",IF(ABS(L85)&lt;=1.96*O85,"Yes","No"))</f>
        <v/>
      </c>
      <c r="T85" s="59" t="n">
        <f aca="false">IF(D85="","",ROUND(SQRT(((D85+G85)*O85/100)^2+(J85*(D85+G85)*0.07132)^2),0))</f>
        <v>60</v>
      </c>
      <c r="U85" s="32" t="s">
        <v>803</v>
      </c>
    </row>
    <row r="86" customFormat="false" ht="15" hidden="false" customHeight="false" outlineLevel="0" collapsed="false">
      <c r="A86" s="32" t="s">
        <v>230</v>
      </c>
      <c r="B86" s="32" t="s">
        <v>232</v>
      </c>
      <c r="C86" s="32" t="s">
        <v>267</v>
      </c>
      <c r="D86" s="59" t="n">
        <v>354</v>
      </c>
      <c r="E86" s="59" t="n">
        <v>398</v>
      </c>
      <c r="F86" s="68" t="n">
        <f aca="false">IF(E86="","",D86-E86)</f>
        <v>-44</v>
      </c>
      <c r="G86" s="59" t="n">
        <v>220</v>
      </c>
      <c r="H86" s="59" t="n">
        <v>167</v>
      </c>
      <c r="I86" s="68" t="n">
        <f aca="false">IF(H86="","",G86-H86)</f>
        <v>53</v>
      </c>
      <c r="J86" s="40" t="n">
        <f aca="false">IF(OR(D86="",D86+G86=0),"",D86/(D86+G86))</f>
        <v>0.616724738675958</v>
      </c>
      <c r="K86" s="40" t="n">
        <f aca="false">IF(E86="","",E86/(E86+H86))</f>
        <v>0.704424778761062</v>
      </c>
      <c r="L86" s="69" t="n">
        <f aca="false">IF(OR(K86="",J86=""),"",(J86-K86)*100)</f>
        <v>-8.77000400851037</v>
      </c>
      <c r="M86" s="36" t="n">
        <v>2.37172386690479</v>
      </c>
      <c r="N86" s="36" t="n">
        <v>1.05456450691838</v>
      </c>
      <c r="O86" s="36" t="n">
        <f aca="false">SQRT(M86^2+N86^2)</f>
        <v>2.59560790569335</v>
      </c>
      <c r="P86" s="40" t="n">
        <f aca="false">IF(J86="","",MAX(0,J86-1.96*O86/100))</f>
        <v>0.565850823724369</v>
      </c>
      <c r="Q86" s="40" t="n">
        <f aca="false">IF(J86="","",MIN(1,J86+1.96*O86/100))</f>
        <v>0.667598653627548</v>
      </c>
      <c r="R86" s="32" t="str">
        <f aca="false">IF(L86="","",IF(ABS(L86)&lt;=O86,"Yes","No"))</f>
        <v>No</v>
      </c>
      <c r="S86" s="32" t="str">
        <f aca="false">IF(L86="","",IF(ABS(L86)&lt;=1.96*O86,"Yes","No"))</f>
        <v>No</v>
      </c>
      <c r="T86" s="59" t="n">
        <f aca="false">IF(D86="","",ROUND(SQRT(((D86+G86)*O86/100)^2+(J86*(D86+G86)*0.08382)^2),0))</f>
        <v>33</v>
      </c>
      <c r="U86" s="32"/>
    </row>
    <row r="87" customFormat="false" ht="15" hidden="false" customHeight="false" outlineLevel="0" collapsed="false">
      <c r="A87" s="32" t="s">
        <v>230</v>
      </c>
      <c r="B87" s="32" t="s">
        <v>232</v>
      </c>
      <c r="C87" s="32" t="s">
        <v>268</v>
      </c>
      <c r="D87" s="59" t="n">
        <v>459</v>
      </c>
      <c r="E87" s="59" t="n">
        <v>482</v>
      </c>
      <c r="F87" s="68" t="n">
        <f aca="false">IF(E87="","",D87-E87)</f>
        <v>-23</v>
      </c>
      <c r="G87" s="59" t="n">
        <v>326</v>
      </c>
      <c r="H87" s="59" t="n">
        <v>276</v>
      </c>
      <c r="I87" s="68" t="n">
        <f aca="false">IF(H87="","",G87-H87)</f>
        <v>50</v>
      </c>
      <c r="J87" s="40" t="n">
        <f aca="false">IF(OR(D87="",D87+G87=0),"",D87/(D87+G87))</f>
        <v>0.584713375796178</v>
      </c>
      <c r="K87" s="40" t="n">
        <f aca="false">IF(E87="","",E87/(E87+H87))</f>
        <v>0.635883905013193</v>
      </c>
      <c r="L87" s="69" t="n">
        <f aca="false">IF(OR(K87="",J87=""),"",(J87-K87)*100)</f>
        <v>-5.11705292170143</v>
      </c>
      <c r="M87" s="36" t="n">
        <v>2.37172386690479</v>
      </c>
      <c r="N87" s="36" t="n">
        <v>1.05456450691838</v>
      </c>
      <c r="O87" s="36" t="n">
        <f aca="false">SQRT(M87^2+N87^2)</f>
        <v>2.59560790569335</v>
      </c>
      <c r="P87" s="40" t="n">
        <f aca="false">IF(J87="","",MAX(0,J87-1.96*O87/100))</f>
        <v>0.533839460844589</v>
      </c>
      <c r="Q87" s="40" t="n">
        <f aca="false">IF(J87="","",MIN(1,J87+1.96*O87/100))</f>
        <v>0.635587290747768</v>
      </c>
      <c r="R87" s="32" t="str">
        <f aca="false">IF(L87="","",IF(ABS(L87)&lt;=O87,"Yes","No"))</f>
        <v>No</v>
      </c>
      <c r="S87" s="32" t="str">
        <f aca="false">IF(L87="","",IF(ABS(L87)&lt;=1.96*O87,"Yes","No"))</f>
        <v>No</v>
      </c>
      <c r="T87" s="59" t="n">
        <f aca="false">IF(D87="","",ROUND(SQRT(((D87+G87)*O87/100)^2+(J87*(D87+G87)*0.08382)^2),0))</f>
        <v>44</v>
      </c>
      <c r="U87" s="32"/>
    </row>
    <row r="88" customFormat="false" ht="15" hidden="false" customHeight="false" outlineLevel="0" collapsed="false">
      <c r="A88" s="32" t="s">
        <v>230</v>
      </c>
      <c r="B88" s="32" t="s">
        <v>232</v>
      </c>
      <c r="C88" s="32" t="s">
        <v>269</v>
      </c>
      <c r="D88" s="59" t="n">
        <v>15</v>
      </c>
      <c r="E88" s="59"/>
      <c r="F88" s="68" t="str">
        <f aca="false">IF(E88="","",D88-E88)</f>
        <v/>
      </c>
      <c r="G88" s="59" t="n">
        <v>11</v>
      </c>
      <c r="H88" s="59"/>
      <c r="I88" s="68" t="str">
        <f aca="false">IF(H88="","",G88-H88)</f>
        <v/>
      </c>
      <c r="J88" s="40" t="n">
        <f aca="false">IF(OR(D88="",D88+G88=0),"",D88/(D88+G88))</f>
        <v>0.576923076923077</v>
      </c>
      <c r="K88" s="40" t="str">
        <f aca="false">IF(E88="","",E88/(E88+H88))</f>
        <v/>
      </c>
      <c r="L88" s="69" t="str">
        <f aca="false">IF(OR(K88="",J88=""),"",(J88-K88)*100)</f>
        <v/>
      </c>
      <c r="M88" s="36" t="n">
        <v>3.57626045191504</v>
      </c>
      <c r="N88" s="36" t="n">
        <v>1.05456450691838</v>
      </c>
      <c r="O88" s="36" t="n">
        <f aca="false">SQRT(M88^2+N88^2)</f>
        <v>3.72850440782676</v>
      </c>
      <c r="P88" s="40" t="n">
        <f aca="false">IF(J88="","",MAX(0,J88-1.96*O88/100))</f>
        <v>0.503844390529672</v>
      </c>
      <c r="Q88" s="40" t="n">
        <f aca="false">IF(J88="","",MIN(1,J88+1.96*O88/100))</f>
        <v>0.650001763316481</v>
      </c>
      <c r="R88" s="32" t="str">
        <f aca="false">IF(L88="","",IF(ABS(L88)&lt;=O88,"Yes","No"))</f>
        <v/>
      </c>
      <c r="S88" s="32" t="str">
        <f aca="false">IF(L88="","",IF(ABS(L88)&lt;=1.96*O88,"Yes","No"))</f>
        <v/>
      </c>
      <c r="T88" s="59" t="n">
        <f aca="false">IF(D88="","",ROUND(SQRT(((D88+G88)*O88/100)^2+(J88*(D88+G88)*0.13015)^2),0))</f>
        <v>2</v>
      </c>
      <c r="U88" s="32" t="s">
        <v>803</v>
      </c>
    </row>
    <row r="89" customFormat="false" ht="15" hidden="false" customHeight="false" outlineLevel="0" collapsed="false">
      <c r="A89" s="32" t="s">
        <v>230</v>
      </c>
      <c r="B89" s="32" t="s">
        <v>232</v>
      </c>
      <c r="C89" s="32" t="s">
        <v>270</v>
      </c>
      <c r="D89" s="59" t="n">
        <v>212</v>
      </c>
      <c r="E89" s="59" t="n">
        <v>261</v>
      </c>
      <c r="F89" s="68" t="n">
        <f aca="false">IF(E89="","",D89-E89)</f>
        <v>-49</v>
      </c>
      <c r="G89" s="59" t="n">
        <v>142</v>
      </c>
      <c r="H89" s="59" t="n">
        <v>120</v>
      </c>
      <c r="I89" s="68" t="n">
        <f aca="false">IF(H89="","",G89-H89)</f>
        <v>22</v>
      </c>
      <c r="J89" s="40" t="n">
        <f aca="false">IF(OR(D89="",D89+G89=0),"",D89/(D89+G89))</f>
        <v>0.598870056497175</v>
      </c>
      <c r="K89" s="40" t="n">
        <f aca="false">IF(E89="","",E89/(E89+H89))</f>
        <v>0.68503937007874</v>
      </c>
      <c r="L89" s="69" t="n">
        <f aca="false">IF(OR(K89="",J89=""),"",(J89-K89)*100)</f>
        <v>-8.6169313581565</v>
      </c>
      <c r="M89" s="36" t="n">
        <v>3.57626045191504</v>
      </c>
      <c r="N89" s="36" t="n">
        <v>1.05456450691838</v>
      </c>
      <c r="O89" s="36" t="n">
        <f aca="false">SQRT(M89^2+N89^2)</f>
        <v>3.72850440782676</v>
      </c>
      <c r="P89" s="40" t="n">
        <f aca="false">IF(J89="","",MAX(0,J89-1.96*O89/100))</f>
        <v>0.525791370103771</v>
      </c>
      <c r="Q89" s="40" t="n">
        <f aca="false">IF(J89="","",MIN(1,J89+1.96*O89/100))</f>
        <v>0.67194874289058</v>
      </c>
      <c r="R89" s="32" t="str">
        <f aca="false">IF(L89="","",IF(ABS(L89)&lt;=O89,"Yes","No"))</f>
        <v>No</v>
      </c>
      <c r="S89" s="32" t="str">
        <f aca="false">IF(L89="","",IF(ABS(L89)&lt;=1.96*O89,"Yes","No"))</f>
        <v>No</v>
      </c>
      <c r="T89" s="59" t="n">
        <f aca="false">IF(D89="","",ROUND(SQRT(((D89+G89)*O89/100)^2+(J89*(D89+G89)*0.13015)^2),0))</f>
        <v>31</v>
      </c>
      <c r="U89" s="32"/>
    </row>
    <row r="90" customFormat="false" ht="15" hidden="false" customHeight="false" outlineLevel="0" collapsed="false">
      <c r="A90" s="32" t="s">
        <v>230</v>
      </c>
      <c r="B90" s="32" t="s">
        <v>232</v>
      </c>
      <c r="C90" s="32" t="s">
        <v>271</v>
      </c>
      <c r="D90" s="59" t="n">
        <v>363</v>
      </c>
      <c r="E90" s="59" t="n">
        <v>491</v>
      </c>
      <c r="F90" s="68" t="n">
        <f aca="false">IF(E90="","",D90-E90)</f>
        <v>-128</v>
      </c>
      <c r="G90" s="59" t="n">
        <v>204</v>
      </c>
      <c r="H90" s="59" t="n">
        <v>166</v>
      </c>
      <c r="I90" s="68" t="n">
        <f aca="false">IF(H90="","",G90-H90)</f>
        <v>38</v>
      </c>
      <c r="J90" s="40" t="n">
        <f aca="false">IF(OR(D90="",D90+G90=0),"",D90/(D90+G90))</f>
        <v>0.64021164021164</v>
      </c>
      <c r="K90" s="40" t="n">
        <f aca="false">IF(E90="","",E90/(E90+H90))</f>
        <v>0.747336377473364</v>
      </c>
      <c r="L90" s="69" t="n">
        <f aca="false">IF(OR(K90="",J90=""),"",(J90-K90)*100)</f>
        <v>-10.7124737261724</v>
      </c>
      <c r="M90" s="36" t="n">
        <v>2.37172386690479</v>
      </c>
      <c r="N90" s="36" t="n">
        <v>1.05456450691838</v>
      </c>
      <c r="O90" s="36" t="n">
        <f aca="false">SQRT(M90^2+N90^2)</f>
        <v>2.59560790569335</v>
      </c>
      <c r="P90" s="40" t="n">
        <f aca="false">IF(J90="","",MAX(0,J90-1.96*O90/100))</f>
        <v>0.589337725260051</v>
      </c>
      <c r="Q90" s="40" t="n">
        <f aca="false">IF(J90="","",MIN(1,J90+1.96*O90/100))</f>
        <v>0.69108555516323</v>
      </c>
      <c r="R90" s="32" t="str">
        <f aca="false">IF(L90="","",IF(ABS(L90)&lt;=O90,"Yes","No"))</f>
        <v>No</v>
      </c>
      <c r="S90" s="32" t="str">
        <f aca="false">IF(L90="","",IF(ABS(L90)&lt;=1.96*O90,"Yes","No"))</f>
        <v>No</v>
      </c>
      <c r="T90" s="59" t="n">
        <f aca="false">IF(D90="","",ROUND(SQRT(((D90+G90)*O90/100)^2+(J90*(D90+G90)*0.08382)^2),0))</f>
        <v>34</v>
      </c>
      <c r="U90" s="32"/>
    </row>
    <row r="91" customFormat="false" ht="15" hidden="false" customHeight="false" outlineLevel="0" collapsed="false">
      <c r="A91" s="32" t="s">
        <v>230</v>
      </c>
      <c r="B91" s="32" t="s">
        <v>232</v>
      </c>
      <c r="C91" s="32" t="s">
        <v>272</v>
      </c>
      <c r="D91" s="59" t="n">
        <v>249</v>
      </c>
      <c r="E91" s="59" t="n">
        <v>266</v>
      </c>
      <c r="F91" s="68" t="n">
        <f aca="false">IF(E91="","",D91-E91)</f>
        <v>-17</v>
      </c>
      <c r="G91" s="59" t="n">
        <v>170</v>
      </c>
      <c r="H91" s="59" t="n">
        <v>158</v>
      </c>
      <c r="I91" s="68" t="n">
        <f aca="false">IF(H91="","",G91-H91)</f>
        <v>12</v>
      </c>
      <c r="J91" s="40" t="n">
        <f aca="false">IF(OR(D91="",D91+G91=0),"",D91/(D91+G91))</f>
        <v>0.594272076372315</v>
      </c>
      <c r="K91" s="40" t="n">
        <f aca="false">IF(E91="","",E91/(E91+H91))</f>
        <v>0.627358490566038</v>
      </c>
      <c r="L91" s="69" t="n">
        <f aca="false">IF(OR(K91="",J91=""),"",(J91-K91)*100)</f>
        <v>-3.30864141937227</v>
      </c>
      <c r="M91" s="36" t="n">
        <v>3.57626045191504</v>
      </c>
      <c r="N91" s="36" t="n">
        <v>1.05456450691838</v>
      </c>
      <c r="O91" s="36" t="n">
        <f aca="false">SQRT(M91^2+N91^2)</f>
        <v>3.72850440782676</v>
      </c>
      <c r="P91" s="40" t="n">
        <f aca="false">IF(J91="","",MAX(0,J91-1.96*O91/100))</f>
        <v>0.521193389978911</v>
      </c>
      <c r="Q91" s="40" t="n">
        <f aca="false">IF(J91="","",MIN(1,J91+1.96*O91/100))</f>
        <v>0.66735076276572</v>
      </c>
      <c r="R91" s="32" t="str">
        <f aca="false">IF(L91="","",IF(ABS(L91)&lt;=O91,"Yes","No"))</f>
        <v>Yes</v>
      </c>
      <c r="S91" s="32" t="str">
        <f aca="false">IF(L91="","",IF(ABS(L91)&lt;=1.96*O91,"Yes","No"))</f>
        <v>Yes</v>
      </c>
      <c r="T91" s="59" t="n">
        <f aca="false">IF(D91="","",ROUND(SQRT(((D91+G91)*O91/100)^2+(J91*(D91+G91)*0.13015)^2),0))</f>
        <v>36</v>
      </c>
      <c r="U91" s="32"/>
    </row>
    <row r="92" customFormat="false" ht="15" hidden="false" customHeight="false" outlineLevel="0" collapsed="false">
      <c r="A92" s="32" t="s">
        <v>230</v>
      </c>
      <c r="B92" s="32" t="s">
        <v>232</v>
      </c>
      <c r="C92" s="32" t="s">
        <v>273</v>
      </c>
      <c r="D92" s="59" t="n">
        <v>255</v>
      </c>
      <c r="E92" s="59" t="n">
        <v>296</v>
      </c>
      <c r="F92" s="68" t="n">
        <f aca="false">IF(E92="","",D92-E92)</f>
        <v>-41</v>
      </c>
      <c r="G92" s="59" t="n">
        <v>134</v>
      </c>
      <c r="H92" s="59" t="n">
        <v>115</v>
      </c>
      <c r="I92" s="68" t="n">
        <f aca="false">IF(H92="","",G92-H92)</f>
        <v>19</v>
      </c>
      <c r="J92" s="40" t="n">
        <f aca="false">IF(OR(D92="",D92+G92=0),"",D92/(D92+G92))</f>
        <v>0.655526992287918</v>
      </c>
      <c r="K92" s="40" t="n">
        <f aca="false">IF(E92="","",E92/(E92+H92))</f>
        <v>0.720194647201947</v>
      </c>
      <c r="L92" s="69" t="n">
        <f aca="false">IF(OR(K92="",J92=""),"",(J92-K92)*100)</f>
        <v>-6.46676549140287</v>
      </c>
      <c r="M92" s="36" t="n">
        <v>3.57626045191504</v>
      </c>
      <c r="N92" s="36" t="n">
        <v>1.05456450691838</v>
      </c>
      <c r="O92" s="36" t="n">
        <f aca="false">SQRT(M92^2+N92^2)</f>
        <v>3.72850440782676</v>
      </c>
      <c r="P92" s="40" t="n">
        <f aca="false">IF(J92="","",MAX(0,J92-1.96*O92/100))</f>
        <v>0.582448305894513</v>
      </c>
      <c r="Q92" s="40" t="n">
        <f aca="false">IF(J92="","",MIN(1,J92+1.96*O92/100))</f>
        <v>0.728605678681322</v>
      </c>
      <c r="R92" s="32" t="str">
        <f aca="false">IF(L92="","",IF(ABS(L92)&lt;=O92,"Yes","No"))</f>
        <v>No</v>
      </c>
      <c r="S92" s="32" t="str">
        <f aca="false">IF(L92="","",IF(ABS(L92)&lt;=1.96*O92,"Yes","No"))</f>
        <v>Yes</v>
      </c>
      <c r="T92" s="59" t="n">
        <f aca="false">IF(D92="","",ROUND(SQRT(((D92+G92)*O92/100)^2+(J92*(D92+G92)*0.13015)^2),0))</f>
        <v>36</v>
      </c>
      <c r="U92" s="32"/>
    </row>
    <row r="93" customFormat="false" ht="15" hidden="false" customHeight="false" outlineLevel="0" collapsed="false">
      <c r="A93" s="32" t="s">
        <v>230</v>
      </c>
      <c r="B93" s="32" t="s">
        <v>232</v>
      </c>
      <c r="C93" s="32" t="s">
        <v>274</v>
      </c>
      <c r="D93" s="59" t="n">
        <v>654</v>
      </c>
      <c r="E93" s="59" t="n">
        <v>367</v>
      </c>
      <c r="F93" s="68" t="n">
        <f aca="false">IF(E93="","",D93-E93)</f>
        <v>287</v>
      </c>
      <c r="G93" s="59" t="n">
        <v>450</v>
      </c>
      <c r="H93" s="59" t="n">
        <v>246</v>
      </c>
      <c r="I93" s="68" t="n">
        <f aca="false">IF(H93="","",G93-H93)</f>
        <v>204</v>
      </c>
      <c r="J93" s="40" t="n">
        <f aca="false">IF(OR(D93="",D93+G93=0),"",D93/(D93+G93))</f>
        <v>0.592391304347826</v>
      </c>
      <c r="K93" s="40" t="n">
        <f aca="false">IF(E93="","",E93/(E93+H93))</f>
        <v>0.598694942903752</v>
      </c>
      <c r="L93" s="69" t="n">
        <f aca="false">IF(OR(K93="",J93=""),"",(J93-K93)*100)</f>
        <v>-0.630363855592597</v>
      </c>
      <c r="M93" s="36" t="n">
        <v>2.00322167035439</v>
      </c>
      <c r="N93" s="36" t="n">
        <v>1.05456450691838</v>
      </c>
      <c r="O93" s="36" t="n">
        <f aca="false">SQRT(M93^2+N93^2)</f>
        <v>2.26384702659642</v>
      </c>
      <c r="P93" s="40" t="n">
        <f aca="false">IF(J93="","",MAX(0,J93-1.96*O93/100))</f>
        <v>0.548019902626536</v>
      </c>
      <c r="Q93" s="40" t="n">
        <f aca="false">IF(J93="","",MIN(1,J93+1.96*O93/100))</f>
        <v>0.636762706069116</v>
      </c>
      <c r="R93" s="32" t="str">
        <f aca="false">IF(L93="","",IF(ABS(L93)&lt;=O93,"Yes","No"))</f>
        <v>Yes</v>
      </c>
      <c r="S93" s="32" t="str">
        <f aca="false">IF(L93="","",IF(ABS(L93)&lt;=1.96*O93,"Yes","No"))</f>
        <v>Yes</v>
      </c>
      <c r="T93" s="59" t="n">
        <f aca="false">IF(D93="","",ROUND(SQRT(((D93+G93)*O93/100)^2+(J93*(D93+G93)*0.07132)^2),0))</f>
        <v>53</v>
      </c>
      <c r="U93" s="32"/>
    </row>
    <row r="94" customFormat="false" ht="15" hidden="false" customHeight="false" outlineLevel="0" collapsed="false">
      <c r="A94" s="32" t="s">
        <v>230</v>
      </c>
      <c r="B94" s="32" t="s">
        <v>232</v>
      </c>
      <c r="C94" s="32" t="s">
        <v>275</v>
      </c>
      <c r="D94" s="59" t="n">
        <v>1</v>
      </c>
      <c r="E94" s="59"/>
      <c r="F94" s="68" t="str">
        <f aca="false">IF(E94="","",D94-E94)</f>
        <v/>
      </c>
      <c r="G94" s="59" t="n">
        <v>1</v>
      </c>
      <c r="H94" s="59"/>
      <c r="I94" s="68" t="str">
        <f aca="false">IF(H94="","",G94-H94)</f>
        <v/>
      </c>
      <c r="J94" s="40" t="n">
        <f aca="false">IF(OR(D94="",D94+G94=0),"",D94/(D94+G94))</f>
        <v>0.5</v>
      </c>
      <c r="K94" s="40" t="str">
        <f aca="false">IF(E94="","",E94/(E94+H94))</f>
        <v/>
      </c>
      <c r="L94" s="69" t="str">
        <f aca="false">IF(OR(K94="",J94=""),"",(J94-K94)*100)</f>
        <v/>
      </c>
      <c r="M94" s="36" t="n">
        <v>3.57626045191504</v>
      </c>
      <c r="N94" s="36" t="n">
        <v>1.05456450691838</v>
      </c>
      <c r="O94" s="36" t="n">
        <f aca="false">SQRT(M94^2+N94^2)</f>
        <v>3.72850440782676</v>
      </c>
      <c r="P94" s="40" t="n">
        <f aca="false">IF(J94="","",MAX(0,J94-1.96*O94/100))</f>
        <v>0.426921313606596</v>
      </c>
      <c r="Q94" s="40" t="n">
        <f aca="false">IF(J94="","",MIN(1,J94+1.96*O94/100))</f>
        <v>0.573078686393405</v>
      </c>
      <c r="R94" s="32" t="str">
        <f aca="false">IF(L94="","",IF(ABS(L94)&lt;=O94,"Yes","No"))</f>
        <v/>
      </c>
      <c r="S94" s="32" t="str">
        <f aca="false">IF(L94="","",IF(ABS(L94)&lt;=1.96*O94,"Yes","No"))</f>
        <v/>
      </c>
      <c r="T94" s="59" t="n">
        <f aca="false">IF(D94="","",ROUND(SQRT(((D94+G94)*O94/100)^2+(J94*(D94+G94)*0.13015)^2),0))</f>
        <v>0</v>
      </c>
      <c r="U94" s="32" t="s">
        <v>803</v>
      </c>
    </row>
    <row r="95" customFormat="false" ht="15" hidden="false" customHeight="false" outlineLevel="0" collapsed="false">
      <c r="A95" s="32" t="s">
        <v>230</v>
      </c>
      <c r="B95" s="32" t="s">
        <v>232</v>
      </c>
      <c r="C95" s="32" t="s">
        <v>276</v>
      </c>
      <c r="D95" s="59" t="n">
        <v>468</v>
      </c>
      <c r="E95" s="59" t="n">
        <v>603</v>
      </c>
      <c r="F95" s="68" t="n">
        <f aca="false">IF(E95="","",D95-E95)</f>
        <v>-135</v>
      </c>
      <c r="G95" s="59" t="n">
        <v>278</v>
      </c>
      <c r="H95" s="59" t="n">
        <v>239</v>
      </c>
      <c r="I95" s="68" t="n">
        <f aca="false">IF(H95="","",G95-H95)</f>
        <v>39</v>
      </c>
      <c r="J95" s="40" t="n">
        <f aca="false">IF(OR(D95="",D95+G95=0),"",D95/(D95+G95))</f>
        <v>0.627345844504021</v>
      </c>
      <c r="K95" s="40" t="n">
        <f aca="false">IF(E95="","",E95/(E95+H95))</f>
        <v>0.716152019002375</v>
      </c>
      <c r="L95" s="69" t="n">
        <f aca="false">IF(OR(K95="",J95=""),"",(J95-K95)*100)</f>
        <v>-8.88061744983539</v>
      </c>
      <c r="M95" s="36" t="n">
        <v>2.37172386690479</v>
      </c>
      <c r="N95" s="36" t="n">
        <v>1.05456450691838</v>
      </c>
      <c r="O95" s="36" t="n">
        <f aca="false">SQRT(M95^2+N95^2)</f>
        <v>2.59560790569335</v>
      </c>
      <c r="P95" s="40" t="n">
        <f aca="false">IF(J95="","",MAX(0,J95-1.96*O95/100))</f>
        <v>0.576471929552432</v>
      </c>
      <c r="Q95" s="40" t="n">
        <f aca="false">IF(J95="","",MIN(1,J95+1.96*O95/100))</f>
        <v>0.678219759455611</v>
      </c>
      <c r="R95" s="32" t="str">
        <f aca="false">IF(L95="","",IF(ABS(L95)&lt;=O95,"Yes","No"))</f>
        <v>No</v>
      </c>
      <c r="S95" s="32" t="str">
        <f aca="false">IF(L95="","",IF(ABS(L95)&lt;=1.96*O95,"Yes","No"))</f>
        <v>No</v>
      </c>
      <c r="T95" s="59" t="n">
        <f aca="false">IF(D95="","",ROUND(SQRT(((D95+G95)*O95/100)^2+(J95*(D95+G95)*0.08382)^2),0))</f>
        <v>44</v>
      </c>
      <c r="U95" s="32"/>
    </row>
    <row r="96" customFormat="false" ht="15" hidden="false" customHeight="false" outlineLevel="0" collapsed="false">
      <c r="A96" s="32" t="s">
        <v>230</v>
      </c>
      <c r="B96" s="32" t="s">
        <v>232</v>
      </c>
      <c r="C96" s="32" t="s">
        <v>277</v>
      </c>
      <c r="D96" s="59" t="n">
        <v>222</v>
      </c>
      <c r="E96" s="59" t="n">
        <v>357</v>
      </c>
      <c r="F96" s="68" t="n">
        <f aca="false">IF(E96="","",D96-E96)</f>
        <v>-135</v>
      </c>
      <c r="G96" s="59" t="n">
        <v>94</v>
      </c>
      <c r="H96" s="59" t="n">
        <v>33</v>
      </c>
      <c r="I96" s="68" t="n">
        <f aca="false">IF(H96="","",G96-H96)</f>
        <v>61</v>
      </c>
      <c r="J96" s="40" t="n">
        <f aca="false">IF(OR(D96="",D96+G96=0),"",D96/(D96+G96))</f>
        <v>0.70253164556962</v>
      </c>
      <c r="K96" s="40" t="n">
        <f aca="false">IF(E96="","",E96/(E96+H96))</f>
        <v>0.915384615384615</v>
      </c>
      <c r="L96" s="69" t="n">
        <f aca="false">IF(OR(K96="",J96=""),"",(J96-K96)*100)</f>
        <v>-21.2852969814995</v>
      </c>
      <c r="M96" s="36" t="n">
        <v>3.57626045191504</v>
      </c>
      <c r="N96" s="36" t="n">
        <v>1.05456450691838</v>
      </c>
      <c r="O96" s="36" t="n">
        <f aca="false">SQRT(M96^2+N96^2)</f>
        <v>3.72850440782676</v>
      </c>
      <c r="P96" s="40" t="n">
        <f aca="false">IF(J96="","",MAX(0,J96-1.96*O96/100))</f>
        <v>0.629452959176216</v>
      </c>
      <c r="Q96" s="40" t="n">
        <f aca="false">IF(J96="","",MIN(1,J96+1.96*O96/100))</f>
        <v>0.775610331963025</v>
      </c>
      <c r="R96" s="32" t="str">
        <f aca="false">IF(L96="","",IF(ABS(L96)&lt;=O96,"Yes","No"))</f>
        <v>No</v>
      </c>
      <c r="S96" s="32" t="str">
        <f aca="false">IF(L96="","",IF(ABS(L96)&lt;=1.96*O96,"Yes","No"))</f>
        <v>No</v>
      </c>
      <c r="T96" s="59" t="n">
        <f aca="false">IF(D96="","",ROUND(SQRT(((D96+G96)*O96/100)^2+(J96*(D96+G96)*0.13015)^2),0))</f>
        <v>31</v>
      </c>
      <c r="U96" s="32"/>
    </row>
    <row r="97" customFormat="false" ht="15" hidden="false" customHeight="false" outlineLevel="0" collapsed="false">
      <c r="A97" s="32" t="s">
        <v>230</v>
      </c>
      <c r="B97" s="32" t="s">
        <v>232</v>
      </c>
      <c r="C97" s="32" t="s">
        <v>278</v>
      </c>
      <c r="D97" s="59" t="n">
        <v>199</v>
      </c>
      <c r="E97" s="59" t="n">
        <v>251</v>
      </c>
      <c r="F97" s="68" t="n">
        <f aca="false">IF(E97="","",D97-E97)</f>
        <v>-52</v>
      </c>
      <c r="G97" s="59" t="n">
        <v>85</v>
      </c>
      <c r="H97" s="59" t="n">
        <v>40</v>
      </c>
      <c r="I97" s="68" t="n">
        <f aca="false">IF(H97="","",G97-H97)</f>
        <v>45</v>
      </c>
      <c r="J97" s="40" t="n">
        <f aca="false">IF(OR(D97="",D97+G97=0),"",D97/(D97+G97))</f>
        <v>0.700704225352113</v>
      </c>
      <c r="K97" s="40" t="n">
        <f aca="false">IF(E97="","",E97/(E97+H97))</f>
        <v>0.862542955326461</v>
      </c>
      <c r="L97" s="69" t="n">
        <f aca="false">IF(OR(K97="",J97=""),"",(J97-K97)*100)</f>
        <v>-16.1838729974348</v>
      </c>
      <c r="M97" s="36" t="n">
        <v>3.57626045191504</v>
      </c>
      <c r="N97" s="36" t="n">
        <v>1.05456450691838</v>
      </c>
      <c r="O97" s="36" t="n">
        <f aca="false">SQRT(M97^2+N97^2)</f>
        <v>3.72850440782676</v>
      </c>
      <c r="P97" s="40" t="n">
        <f aca="false">IF(J97="","",MAX(0,J97-1.96*O97/100))</f>
        <v>0.627625538958708</v>
      </c>
      <c r="Q97" s="40" t="n">
        <f aca="false">IF(J97="","",MIN(1,J97+1.96*O97/100))</f>
        <v>0.773782911745517</v>
      </c>
      <c r="R97" s="32" t="str">
        <f aca="false">IF(L97="","",IF(ABS(L97)&lt;=O97,"Yes","No"))</f>
        <v>No</v>
      </c>
      <c r="S97" s="32" t="str">
        <f aca="false">IF(L97="","",IF(ABS(L97)&lt;=1.96*O97,"Yes","No"))</f>
        <v>No</v>
      </c>
      <c r="T97" s="59" t="n">
        <f aca="false">IF(D97="","",ROUND(SQRT(((D97+G97)*O97/100)^2+(J97*(D97+G97)*0.13015)^2),0))</f>
        <v>28</v>
      </c>
      <c r="U97" s="32"/>
    </row>
    <row r="98" customFormat="false" ht="15" hidden="false" customHeight="false" outlineLevel="0" collapsed="false">
      <c r="A98" s="32" t="s">
        <v>230</v>
      </c>
      <c r="B98" s="32" t="s">
        <v>232</v>
      </c>
      <c r="C98" s="32" t="s">
        <v>279</v>
      </c>
      <c r="D98" s="59" t="n">
        <v>268</v>
      </c>
      <c r="E98" s="59" t="n">
        <v>333</v>
      </c>
      <c r="F98" s="68" t="n">
        <f aca="false">IF(E98="","",D98-E98)</f>
        <v>-65</v>
      </c>
      <c r="G98" s="59" t="n">
        <v>125</v>
      </c>
      <c r="H98" s="59" t="n">
        <v>49</v>
      </c>
      <c r="I98" s="68" t="n">
        <f aca="false">IF(H98="","",G98-H98)</f>
        <v>76</v>
      </c>
      <c r="J98" s="40" t="n">
        <f aca="false">IF(OR(D98="",D98+G98=0),"",D98/(D98+G98))</f>
        <v>0.681933842239186</v>
      </c>
      <c r="K98" s="40" t="n">
        <f aca="false">IF(E98="","",E98/(E98+H98))</f>
        <v>0.8717277486911</v>
      </c>
      <c r="L98" s="69" t="n">
        <f aca="false">IF(OR(K98="",J98=""),"",(J98-K98)*100)</f>
        <v>-18.9793906451914</v>
      </c>
      <c r="M98" s="36" t="n">
        <v>3.57626045191504</v>
      </c>
      <c r="N98" s="36" t="n">
        <v>1.05456450691838</v>
      </c>
      <c r="O98" s="36" t="n">
        <f aca="false">SQRT(M98^2+N98^2)</f>
        <v>3.72850440782676</v>
      </c>
      <c r="P98" s="40" t="n">
        <f aca="false">IF(J98="","",MAX(0,J98-1.96*O98/100))</f>
        <v>0.608855155845781</v>
      </c>
      <c r="Q98" s="40" t="n">
        <f aca="false">IF(J98="","",MIN(1,J98+1.96*O98/100))</f>
        <v>0.75501252863259</v>
      </c>
      <c r="R98" s="32" t="str">
        <f aca="false">IF(L98="","",IF(ABS(L98)&lt;=O98,"Yes","No"))</f>
        <v>No</v>
      </c>
      <c r="S98" s="32" t="str">
        <f aca="false">IF(L98="","",IF(ABS(L98)&lt;=1.96*O98,"Yes","No"))</f>
        <v>No</v>
      </c>
      <c r="T98" s="59" t="n">
        <f aca="false">IF(D98="","",ROUND(SQRT(((D98+G98)*O98/100)^2+(J98*(D98+G98)*0.13015)^2),0))</f>
        <v>38</v>
      </c>
      <c r="U98" s="32"/>
    </row>
    <row r="99" customFormat="false" ht="15" hidden="false" customHeight="false" outlineLevel="0" collapsed="false">
      <c r="A99" s="32" t="s">
        <v>230</v>
      </c>
      <c r="B99" s="32" t="s">
        <v>232</v>
      </c>
      <c r="C99" s="32" t="s">
        <v>280</v>
      </c>
      <c r="D99" s="59" t="n">
        <v>178</v>
      </c>
      <c r="E99" s="59" t="n">
        <v>221</v>
      </c>
      <c r="F99" s="68" t="n">
        <f aca="false">IF(E99="","",D99-E99)</f>
        <v>-43</v>
      </c>
      <c r="G99" s="59" t="n">
        <v>76</v>
      </c>
      <c r="H99" s="59" t="n">
        <v>48</v>
      </c>
      <c r="I99" s="68" t="n">
        <f aca="false">IF(H99="","",G99-H99)</f>
        <v>28</v>
      </c>
      <c r="J99" s="40" t="n">
        <f aca="false">IF(OR(D99="",D99+G99=0),"",D99/(D99+G99))</f>
        <v>0.700787401574803</v>
      </c>
      <c r="K99" s="40" t="n">
        <f aca="false">IF(E99="","",E99/(E99+H99))</f>
        <v>0.821561338289963</v>
      </c>
      <c r="L99" s="69" t="n">
        <f aca="false">IF(OR(K99="",J99=""),"",(J99-K99)*100)</f>
        <v>-12.077393671516</v>
      </c>
      <c r="M99" s="36" t="n">
        <v>3.57626045191504</v>
      </c>
      <c r="N99" s="36" t="n">
        <v>1.05456450691838</v>
      </c>
      <c r="O99" s="36" t="n">
        <f aca="false">SQRT(M99^2+N99^2)</f>
        <v>3.72850440782676</v>
      </c>
      <c r="P99" s="40" t="n">
        <f aca="false">IF(J99="","",MAX(0,J99-1.96*O99/100))</f>
        <v>0.627708715181399</v>
      </c>
      <c r="Q99" s="40" t="n">
        <f aca="false">IF(J99="","",MIN(1,J99+1.96*O99/100))</f>
        <v>0.773866087968208</v>
      </c>
      <c r="R99" s="32" t="str">
        <f aca="false">IF(L99="","",IF(ABS(L99)&lt;=O99,"Yes","No"))</f>
        <v>No</v>
      </c>
      <c r="S99" s="32" t="str">
        <f aca="false">IF(L99="","",IF(ABS(L99)&lt;=1.96*O99,"Yes","No"))</f>
        <v>No</v>
      </c>
      <c r="T99" s="59" t="n">
        <f aca="false">IF(D99="","",ROUND(SQRT(((D99+G99)*O99/100)^2+(J99*(D99+G99)*0.13015)^2),0))</f>
        <v>25</v>
      </c>
      <c r="U99" s="32"/>
    </row>
    <row r="100" customFormat="false" ht="15" hidden="false" customHeight="false" outlineLevel="0" collapsed="false">
      <c r="A100" s="32" t="s">
        <v>230</v>
      </c>
      <c r="B100" s="32" t="s">
        <v>232</v>
      </c>
      <c r="C100" s="32" t="s">
        <v>281</v>
      </c>
      <c r="D100" s="59" t="n">
        <v>189</v>
      </c>
      <c r="E100" s="59" t="n">
        <v>283</v>
      </c>
      <c r="F100" s="68" t="n">
        <f aca="false">IF(E100="","",D100-E100)</f>
        <v>-94</v>
      </c>
      <c r="G100" s="59" t="n">
        <v>83</v>
      </c>
      <c r="H100" s="59" t="n">
        <v>48</v>
      </c>
      <c r="I100" s="68" t="n">
        <f aca="false">IF(H100="","",G100-H100)</f>
        <v>35</v>
      </c>
      <c r="J100" s="40" t="n">
        <f aca="false">IF(OR(D100="",D100+G100=0),"",D100/(D100+G100))</f>
        <v>0.694852941176471</v>
      </c>
      <c r="K100" s="40" t="n">
        <f aca="false">IF(E100="","",E100/(E100+H100))</f>
        <v>0.854984894259819</v>
      </c>
      <c r="L100" s="69" t="n">
        <f aca="false">IF(OR(K100="",J100=""),"",(J100-K100)*100)</f>
        <v>-16.0131953083348</v>
      </c>
      <c r="M100" s="36" t="n">
        <v>3.57626045191504</v>
      </c>
      <c r="N100" s="36" t="n">
        <v>1.05456450691838</v>
      </c>
      <c r="O100" s="36" t="n">
        <f aca="false">SQRT(M100^2+N100^2)</f>
        <v>3.72850440782676</v>
      </c>
      <c r="P100" s="40" t="n">
        <f aca="false">IF(J100="","",MAX(0,J100-1.96*O100/100))</f>
        <v>0.621774254783066</v>
      </c>
      <c r="Q100" s="40" t="n">
        <f aca="false">IF(J100="","",MIN(1,J100+1.96*O100/100))</f>
        <v>0.767931627569875</v>
      </c>
      <c r="R100" s="32" t="str">
        <f aca="false">IF(L100="","",IF(ABS(L100)&lt;=O100,"Yes","No"))</f>
        <v>No</v>
      </c>
      <c r="S100" s="32" t="str">
        <f aca="false">IF(L100="","",IF(ABS(L100)&lt;=1.96*O100,"Yes","No"))</f>
        <v>No</v>
      </c>
      <c r="T100" s="59" t="n">
        <f aca="false">IF(D100="","",ROUND(SQRT(((D100+G100)*O100/100)^2+(J100*(D100+G100)*0.13015)^2),0))</f>
        <v>27</v>
      </c>
      <c r="U100" s="32"/>
    </row>
    <row r="101" customFormat="false" ht="15" hidden="false" customHeight="false" outlineLevel="0" collapsed="false">
      <c r="A101" s="32" t="s">
        <v>230</v>
      </c>
      <c r="B101" s="32" t="s">
        <v>232</v>
      </c>
      <c r="C101" s="32" t="s">
        <v>282</v>
      </c>
      <c r="D101" s="59" t="n">
        <v>92</v>
      </c>
      <c r="E101" s="59" t="n">
        <v>167</v>
      </c>
      <c r="F101" s="68" t="n">
        <f aca="false">IF(E101="","",D101-E101)</f>
        <v>-75</v>
      </c>
      <c r="G101" s="59" t="n">
        <v>42</v>
      </c>
      <c r="H101" s="59" t="n">
        <v>35</v>
      </c>
      <c r="I101" s="68" t="n">
        <f aca="false">IF(H101="","",G101-H101)</f>
        <v>7</v>
      </c>
      <c r="J101" s="40" t="n">
        <f aca="false">IF(OR(D101="",D101+G101=0),"",D101/(D101+G101))</f>
        <v>0.686567164179105</v>
      </c>
      <c r="K101" s="40" t="n">
        <f aca="false">IF(E101="","",E101/(E101+H101))</f>
        <v>0.826732673267327</v>
      </c>
      <c r="L101" s="69" t="n">
        <f aca="false">IF(OR(K101="",J101=""),"",(J101-K101)*100)</f>
        <v>-14.0165509088222</v>
      </c>
      <c r="M101" s="36" t="n">
        <v>3.57626045191504</v>
      </c>
      <c r="N101" s="36" t="n">
        <v>1.05456450691838</v>
      </c>
      <c r="O101" s="36" t="n">
        <f aca="false">SQRT(M101^2+N101^2)</f>
        <v>3.72850440782676</v>
      </c>
      <c r="P101" s="40" t="n">
        <f aca="false">IF(J101="","",MAX(0,J101-1.96*O101/100))</f>
        <v>0.6134884777857</v>
      </c>
      <c r="Q101" s="40" t="n">
        <f aca="false">IF(J101="","",MIN(1,J101+1.96*O101/100))</f>
        <v>0.759645850572509</v>
      </c>
      <c r="R101" s="32" t="str">
        <f aca="false">IF(L101="","",IF(ABS(L101)&lt;=O101,"Yes","No"))</f>
        <v>No</v>
      </c>
      <c r="S101" s="32" t="str">
        <f aca="false">IF(L101="","",IF(ABS(L101)&lt;=1.96*O101,"Yes","No"))</f>
        <v>No</v>
      </c>
      <c r="T101" s="59" t="n">
        <f aca="false">IF(D101="","",ROUND(SQRT(((D101+G101)*O101/100)^2+(J101*(D101+G101)*0.13015)^2),0))</f>
        <v>13</v>
      </c>
      <c r="U101" s="32"/>
    </row>
    <row r="102" customFormat="false" ht="15" hidden="false" customHeight="false" outlineLevel="0" collapsed="false">
      <c r="A102" s="32" t="s">
        <v>230</v>
      </c>
      <c r="B102" s="32" t="s">
        <v>232</v>
      </c>
      <c r="C102" s="32" t="s">
        <v>283</v>
      </c>
      <c r="D102" s="59" t="n">
        <v>174</v>
      </c>
      <c r="E102" s="59" t="n">
        <v>240</v>
      </c>
      <c r="F102" s="68" t="n">
        <f aca="false">IF(E102="","",D102-E102)</f>
        <v>-66</v>
      </c>
      <c r="G102" s="59" t="n">
        <v>94</v>
      </c>
      <c r="H102" s="59" t="n">
        <v>71</v>
      </c>
      <c r="I102" s="68" t="n">
        <f aca="false">IF(H102="","",G102-H102)</f>
        <v>23</v>
      </c>
      <c r="J102" s="40" t="n">
        <f aca="false">IF(OR(D102="",D102+G102=0),"",D102/(D102+G102))</f>
        <v>0.649253731343284</v>
      </c>
      <c r="K102" s="40" t="n">
        <f aca="false">IF(E102="","",E102/(E102+H102))</f>
        <v>0.771704180064309</v>
      </c>
      <c r="L102" s="69" t="n">
        <f aca="false">IF(OR(K102="",J102=""),"",(J102-K102)*100)</f>
        <v>-12.2450448721025</v>
      </c>
      <c r="M102" s="36" t="n">
        <v>3.57626045191504</v>
      </c>
      <c r="N102" s="36" t="n">
        <v>1.05456450691838</v>
      </c>
      <c r="O102" s="36" t="n">
        <f aca="false">SQRT(M102^2+N102^2)</f>
        <v>3.72850440782676</v>
      </c>
      <c r="P102" s="40" t="n">
        <f aca="false">IF(J102="","",MAX(0,J102-1.96*O102/100))</f>
        <v>0.576175044949879</v>
      </c>
      <c r="Q102" s="40" t="n">
        <f aca="false">IF(J102="","",MIN(1,J102+1.96*O102/100))</f>
        <v>0.722332417736688</v>
      </c>
      <c r="R102" s="32" t="str">
        <f aca="false">IF(L102="","",IF(ABS(L102)&lt;=O102,"Yes","No"))</f>
        <v>No</v>
      </c>
      <c r="S102" s="32" t="str">
        <f aca="false">IF(L102="","",IF(ABS(L102)&lt;=1.96*O102,"Yes","No"))</f>
        <v>No</v>
      </c>
      <c r="T102" s="59" t="n">
        <f aca="false">IF(D102="","",ROUND(SQRT(((D102+G102)*O102/100)^2+(J102*(D102+G102)*0.13015)^2),0))</f>
        <v>25</v>
      </c>
      <c r="U102" s="32"/>
    </row>
    <row r="103" customFormat="false" ht="15" hidden="false" customHeight="false" outlineLevel="0" collapsed="false">
      <c r="A103" s="32" t="s">
        <v>230</v>
      </c>
      <c r="B103" s="32" t="s">
        <v>232</v>
      </c>
      <c r="C103" s="32" t="s">
        <v>284</v>
      </c>
      <c r="D103" s="59" t="n">
        <v>297</v>
      </c>
      <c r="E103" s="59" t="n">
        <v>398</v>
      </c>
      <c r="F103" s="68" t="n">
        <f aca="false">IF(E103="","",D103-E103)</f>
        <v>-101</v>
      </c>
      <c r="G103" s="59" t="n">
        <v>128</v>
      </c>
      <c r="H103" s="59" t="n">
        <v>69</v>
      </c>
      <c r="I103" s="68" t="n">
        <f aca="false">IF(H103="","",G103-H103)</f>
        <v>59</v>
      </c>
      <c r="J103" s="40" t="n">
        <f aca="false">IF(OR(D103="",D103+G103=0),"",D103/(D103+G103))</f>
        <v>0.698823529411765</v>
      </c>
      <c r="K103" s="40" t="n">
        <f aca="false">IF(E103="","",E103/(E103+H103))</f>
        <v>0.852248394004283</v>
      </c>
      <c r="L103" s="69" t="n">
        <f aca="false">IF(OR(K103="",J103=""),"",(J103-K103)*100)</f>
        <v>-15.3424864592518</v>
      </c>
      <c r="M103" s="36" t="n">
        <v>3.57626045191504</v>
      </c>
      <c r="N103" s="36" t="n">
        <v>1.05456450691838</v>
      </c>
      <c r="O103" s="36" t="n">
        <f aca="false">SQRT(M103^2+N103^2)</f>
        <v>3.72850440782676</v>
      </c>
      <c r="P103" s="40" t="n">
        <f aca="false">IF(J103="","",MAX(0,J103-1.96*O103/100))</f>
        <v>0.62574484301836</v>
      </c>
      <c r="Q103" s="40" t="n">
        <f aca="false">IF(J103="","",MIN(1,J103+1.96*O103/100))</f>
        <v>0.771902215805169</v>
      </c>
      <c r="R103" s="32" t="str">
        <f aca="false">IF(L103="","",IF(ABS(L103)&lt;=O103,"Yes","No"))</f>
        <v>No</v>
      </c>
      <c r="S103" s="32" t="str">
        <f aca="false">IF(L103="","",IF(ABS(L103)&lt;=1.96*O103,"Yes","No"))</f>
        <v>No</v>
      </c>
      <c r="T103" s="59" t="n">
        <f aca="false">IF(D103="","",ROUND(SQRT(((D103+G103)*O103/100)^2+(J103*(D103+G103)*0.13015)^2),0))</f>
        <v>42</v>
      </c>
      <c r="U103" s="32"/>
    </row>
    <row r="104" customFormat="false" ht="15" hidden="false" customHeight="false" outlineLevel="0" collapsed="false">
      <c r="A104" s="32" t="s">
        <v>230</v>
      </c>
      <c r="B104" s="32" t="s">
        <v>232</v>
      </c>
      <c r="C104" s="32" t="s">
        <v>285</v>
      </c>
      <c r="D104" s="59" t="n">
        <v>102</v>
      </c>
      <c r="E104" s="59" t="n">
        <v>160</v>
      </c>
      <c r="F104" s="68" t="n">
        <f aca="false">IF(E104="","",D104-E104)</f>
        <v>-58</v>
      </c>
      <c r="G104" s="59" t="n">
        <v>49</v>
      </c>
      <c r="H104" s="59" t="n">
        <v>29</v>
      </c>
      <c r="I104" s="68" t="n">
        <f aca="false">IF(H104="","",G104-H104)</f>
        <v>20</v>
      </c>
      <c r="J104" s="40" t="n">
        <f aca="false">IF(OR(D104="",D104+G104=0),"",D104/(D104+G104))</f>
        <v>0.675496688741722</v>
      </c>
      <c r="K104" s="40" t="n">
        <f aca="false">IF(E104="","",E104/(E104+H104))</f>
        <v>0.846560846560847</v>
      </c>
      <c r="L104" s="69" t="n">
        <f aca="false">IF(OR(K104="",J104=""),"",(J104-K104)*100)</f>
        <v>-17.1064157819125</v>
      </c>
      <c r="M104" s="36" t="n">
        <v>3.57626045191504</v>
      </c>
      <c r="N104" s="36" t="n">
        <v>1.05456450691838</v>
      </c>
      <c r="O104" s="36" t="n">
        <f aca="false">SQRT(M104^2+N104^2)</f>
        <v>3.72850440782676</v>
      </c>
      <c r="P104" s="40" t="n">
        <f aca="false">IF(J104="","",MAX(0,J104-1.96*O104/100))</f>
        <v>0.602418002348317</v>
      </c>
      <c r="Q104" s="40" t="n">
        <f aca="false">IF(J104="","",MIN(1,J104+1.96*O104/100))</f>
        <v>0.748575375135126</v>
      </c>
      <c r="R104" s="32" t="str">
        <f aca="false">IF(L104="","",IF(ABS(L104)&lt;=O104,"Yes","No"))</f>
        <v>No</v>
      </c>
      <c r="S104" s="32" t="str">
        <f aca="false">IF(L104="","",IF(ABS(L104)&lt;=1.96*O104,"Yes","No"))</f>
        <v>No</v>
      </c>
      <c r="T104" s="59" t="n">
        <f aca="false">IF(D104="","",ROUND(SQRT(((D104+G104)*O104/100)^2+(J104*(D104+G104)*0.13015)^2),0))</f>
        <v>14</v>
      </c>
      <c r="U104" s="32"/>
    </row>
    <row r="105" customFormat="false" ht="15" hidden="false" customHeight="false" outlineLevel="0" collapsed="false">
      <c r="A105" s="32" t="s">
        <v>230</v>
      </c>
      <c r="B105" s="32" t="s">
        <v>232</v>
      </c>
      <c r="C105" s="32" t="s">
        <v>286</v>
      </c>
      <c r="D105" s="59" t="n">
        <v>143</v>
      </c>
      <c r="E105" s="59" t="n">
        <v>222</v>
      </c>
      <c r="F105" s="68" t="n">
        <f aca="false">IF(E105="","",D105-E105)</f>
        <v>-79</v>
      </c>
      <c r="G105" s="59" t="n">
        <v>64</v>
      </c>
      <c r="H105" s="59" t="n">
        <v>34</v>
      </c>
      <c r="I105" s="68" t="n">
        <f aca="false">IF(H105="","",G105-H105)</f>
        <v>30</v>
      </c>
      <c r="J105" s="40" t="n">
        <f aca="false">IF(OR(D105="",D105+G105=0),"",D105/(D105+G105))</f>
        <v>0.690821256038647</v>
      </c>
      <c r="K105" s="40" t="n">
        <f aca="false">IF(E105="","",E105/(E105+H105))</f>
        <v>0.8671875</v>
      </c>
      <c r="L105" s="69" t="n">
        <f aca="false">IF(OR(K105="",J105=""),"",(J105-K105)*100)</f>
        <v>-17.6366243961353</v>
      </c>
      <c r="M105" s="36" t="n">
        <v>3.57626045191504</v>
      </c>
      <c r="N105" s="36" t="n">
        <v>1.05456450691838</v>
      </c>
      <c r="O105" s="36" t="n">
        <f aca="false">SQRT(M105^2+N105^2)</f>
        <v>3.72850440782676</v>
      </c>
      <c r="P105" s="40" t="n">
        <f aca="false">IF(J105="","",MAX(0,J105-1.96*O105/100))</f>
        <v>0.617742569645243</v>
      </c>
      <c r="Q105" s="40" t="n">
        <f aca="false">IF(J105="","",MIN(1,J105+1.96*O105/100))</f>
        <v>0.763899942432052</v>
      </c>
      <c r="R105" s="32" t="str">
        <f aca="false">IF(L105="","",IF(ABS(L105)&lt;=O105,"Yes","No"))</f>
        <v>No</v>
      </c>
      <c r="S105" s="32" t="str">
        <f aca="false">IF(L105="","",IF(ABS(L105)&lt;=1.96*O105,"Yes","No"))</f>
        <v>No</v>
      </c>
      <c r="T105" s="59" t="n">
        <f aca="false">IF(D105="","",ROUND(SQRT(((D105+G105)*O105/100)^2+(J105*(D105+G105)*0.13015)^2),0))</f>
        <v>20</v>
      </c>
      <c r="U105" s="32"/>
    </row>
    <row r="106" customFormat="false" ht="15" hidden="false" customHeight="false" outlineLevel="0" collapsed="false">
      <c r="A106" s="32" t="s">
        <v>230</v>
      </c>
      <c r="B106" s="32" t="s">
        <v>232</v>
      </c>
      <c r="C106" s="32" t="s">
        <v>287</v>
      </c>
      <c r="D106" s="59" t="n">
        <v>201</v>
      </c>
      <c r="E106" s="59" t="n">
        <v>290</v>
      </c>
      <c r="F106" s="68" t="n">
        <f aca="false">IF(E106="","",D106-E106)</f>
        <v>-89</v>
      </c>
      <c r="G106" s="59" t="n">
        <v>98</v>
      </c>
      <c r="H106" s="59" t="n">
        <v>42</v>
      </c>
      <c r="I106" s="68" t="n">
        <f aca="false">IF(H106="","",G106-H106)</f>
        <v>56</v>
      </c>
      <c r="J106" s="40" t="n">
        <f aca="false">IF(OR(D106="",D106+G106=0),"",D106/(D106+G106))</f>
        <v>0.672240802675585</v>
      </c>
      <c r="K106" s="40" t="n">
        <f aca="false">IF(E106="","",E106/(E106+H106))</f>
        <v>0.873493975903614</v>
      </c>
      <c r="L106" s="69" t="n">
        <f aca="false">IF(OR(K106="",J106=""),"",(J106-K106)*100)</f>
        <v>-20.1253173228029</v>
      </c>
      <c r="M106" s="36" t="n">
        <v>3.57626045191504</v>
      </c>
      <c r="N106" s="36" t="n">
        <v>1.05456450691838</v>
      </c>
      <c r="O106" s="36" t="n">
        <f aca="false">SQRT(M106^2+N106^2)</f>
        <v>3.72850440782676</v>
      </c>
      <c r="P106" s="40" t="n">
        <f aca="false">IF(J106="","",MAX(0,J106-1.96*O106/100))</f>
        <v>0.599162116282181</v>
      </c>
      <c r="Q106" s="40" t="n">
        <f aca="false">IF(J106="","",MIN(1,J106+1.96*O106/100))</f>
        <v>0.74531948906899</v>
      </c>
      <c r="R106" s="32" t="str">
        <f aca="false">IF(L106="","",IF(ABS(L106)&lt;=O106,"Yes","No"))</f>
        <v>No</v>
      </c>
      <c r="S106" s="32" t="str">
        <f aca="false">IF(L106="","",IF(ABS(L106)&lt;=1.96*O106,"Yes","No"))</f>
        <v>No</v>
      </c>
      <c r="T106" s="59" t="n">
        <f aca="false">IF(D106="","",ROUND(SQRT(((D106+G106)*O106/100)^2+(J106*(D106+G106)*0.13015)^2),0))</f>
        <v>28</v>
      </c>
      <c r="U106" s="32"/>
    </row>
    <row r="107" customFormat="false" ht="15" hidden="false" customHeight="false" outlineLevel="0" collapsed="false">
      <c r="A107" s="32" t="s">
        <v>230</v>
      </c>
      <c r="B107" s="32" t="s">
        <v>232</v>
      </c>
      <c r="C107" s="32" t="s">
        <v>288</v>
      </c>
      <c r="D107" s="59" t="n">
        <v>329</v>
      </c>
      <c r="E107" s="59" t="n">
        <v>426</v>
      </c>
      <c r="F107" s="68" t="n">
        <f aca="false">IF(E107="","",D107-E107)</f>
        <v>-97</v>
      </c>
      <c r="G107" s="59" t="n">
        <v>173</v>
      </c>
      <c r="H107" s="59" t="n">
        <v>127</v>
      </c>
      <c r="I107" s="68" t="n">
        <f aca="false">IF(H107="","",G107-H107)</f>
        <v>46</v>
      </c>
      <c r="J107" s="40" t="n">
        <f aca="false">IF(OR(D107="",D107+G107=0),"",D107/(D107+G107))</f>
        <v>0.655378486055777</v>
      </c>
      <c r="K107" s="40" t="n">
        <f aca="false">IF(E107="","",E107/(E107+H107))</f>
        <v>0.770343580470163</v>
      </c>
      <c r="L107" s="69" t="n">
        <f aca="false">IF(OR(K107="",J107=""),"",(J107-K107)*100)</f>
        <v>-11.4965094414386</v>
      </c>
      <c r="M107" s="36" t="n">
        <v>3.57626045191504</v>
      </c>
      <c r="N107" s="36" t="n">
        <v>1.05456450691838</v>
      </c>
      <c r="O107" s="36" t="n">
        <f aca="false">SQRT(M107^2+N107^2)</f>
        <v>3.72850440782676</v>
      </c>
      <c r="P107" s="40" t="n">
        <f aca="false">IF(J107="","",MAX(0,J107-1.96*O107/100))</f>
        <v>0.582299799662372</v>
      </c>
      <c r="Q107" s="40" t="n">
        <f aca="false">IF(J107="","",MIN(1,J107+1.96*O107/100))</f>
        <v>0.728457172449181</v>
      </c>
      <c r="R107" s="32" t="str">
        <f aca="false">IF(L107="","",IF(ABS(L107)&lt;=O107,"Yes","No"))</f>
        <v>No</v>
      </c>
      <c r="S107" s="32" t="str">
        <f aca="false">IF(L107="","",IF(ABS(L107)&lt;=1.96*O107,"Yes","No"))</f>
        <v>No</v>
      </c>
      <c r="T107" s="59" t="n">
        <f aca="false">IF(D107="","",ROUND(SQRT(((D107+G107)*O107/100)^2+(J107*(D107+G107)*0.13015)^2),0))</f>
        <v>47</v>
      </c>
      <c r="U107" s="32"/>
    </row>
    <row r="108" customFormat="false" ht="15" hidden="false" customHeight="false" outlineLevel="0" collapsed="false">
      <c r="A108" s="32" t="s">
        <v>230</v>
      </c>
      <c r="B108" s="32" t="s">
        <v>232</v>
      </c>
      <c r="C108" s="32" t="s">
        <v>289</v>
      </c>
      <c r="D108" s="59" t="n">
        <v>146</v>
      </c>
      <c r="E108" s="59" t="n">
        <v>214</v>
      </c>
      <c r="F108" s="68" t="n">
        <f aca="false">IF(E108="","",D108-E108)</f>
        <v>-68</v>
      </c>
      <c r="G108" s="59" t="n">
        <v>75</v>
      </c>
      <c r="H108" s="59" t="n">
        <v>51</v>
      </c>
      <c r="I108" s="68" t="n">
        <f aca="false">IF(H108="","",G108-H108)</f>
        <v>24</v>
      </c>
      <c r="J108" s="40" t="n">
        <f aca="false">IF(OR(D108="",D108+G108=0),"",D108/(D108+G108))</f>
        <v>0.660633484162896</v>
      </c>
      <c r="K108" s="40" t="n">
        <f aca="false">IF(E108="","",E108/(E108+H108))</f>
        <v>0.807547169811321</v>
      </c>
      <c r="L108" s="69" t="n">
        <f aca="false">IF(OR(K108="",J108=""),"",(J108-K108)*100)</f>
        <v>-14.6913685648425</v>
      </c>
      <c r="M108" s="36" t="n">
        <v>3.57626045191504</v>
      </c>
      <c r="N108" s="36" t="n">
        <v>1.05456450691838</v>
      </c>
      <c r="O108" s="36" t="n">
        <f aca="false">SQRT(M108^2+N108^2)</f>
        <v>3.72850440782676</v>
      </c>
      <c r="P108" s="40" t="n">
        <f aca="false">IF(J108="","",MAX(0,J108-1.96*O108/100))</f>
        <v>0.587554797769491</v>
      </c>
      <c r="Q108" s="40" t="n">
        <f aca="false">IF(J108="","",MIN(1,J108+1.96*O108/100))</f>
        <v>0.7337121705563</v>
      </c>
      <c r="R108" s="32" t="str">
        <f aca="false">IF(L108="","",IF(ABS(L108)&lt;=O108,"Yes","No"))</f>
        <v>No</v>
      </c>
      <c r="S108" s="32" t="str">
        <f aca="false">IF(L108="","",IF(ABS(L108)&lt;=1.96*O108,"Yes","No"))</f>
        <v>No</v>
      </c>
      <c r="T108" s="59" t="n">
        <f aca="false">IF(D108="","",ROUND(SQRT(((D108+G108)*O108/100)^2+(J108*(D108+G108)*0.13015)^2),0))</f>
        <v>21</v>
      </c>
      <c r="U108" s="32"/>
    </row>
    <row r="109" customFormat="false" ht="15" hidden="false" customHeight="false" outlineLevel="0" collapsed="false">
      <c r="A109" s="32" t="s">
        <v>230</v>
      </c>
      <c r="B109" s="32" t="s">
        <v>232</v>
      </c>
      <c r="C109" s="32" t="s">
        <v>290</v>
      </c>
      <c r="D109" s="59" t="n">
        <v>179</v>
      </c>
      <c r="E109" s="59" t="n">
        <v>296</v>
      </c>
      <c r="F109" s="68" t="n">
        <f aca="false">IF(E109="","",D109-E109)</f>
        <v>-117</v>
      </c>
      <c r="G109" s="59" t="n">
        <v>82</v>
      </c>
      <c r="H109" s="59" t="n">
        <v>45</v>
      </c>
      <c r="I109" s="68" t="n">
        <f aca="false">IF(H109="","",G109-H109)</f>
        <v>37</v>
      </c>
      <c r="J109" s="40" t="n">
        <f aca="false">IF(OR(D109="",D109+G109=0),"",D109/(D109+G109))</f>
        <v>0.685823754789272</v>
      </c>
      <c r="K109" s="40" t="n">
        <f aca="false">IF(E109="","",E109/(E109+H109))</f>
        <v>0.868035190615836</v>
      </c>
      <c r="L109" s="69" t="n">
        <f aca="false">IF(OR(K109="",J109=""),"",(J109-K109)*100)</f>
        <v>-18.2211435826564</v>
      </c>
      <c r="M109" s="36" t="n">
        <v>3.57626045191504</v>
      </c>
      <c r="N109" s="36" t="n">
        <v>1.05456450691838</v>
      </c>
      <c r="O109" s="36" t="n">
        <f aca="false">SQRT(M109^2+N109^2)</f>
        <v>3.72850440782676</v>
      </c>
      <c r="P109" s="40" t="n">
        <f aca="false">IF(J109="","",MAX(0,J109-1.96*O109/100))</f>
        <v>0.612745068395868</v>
      </c>
      <c r="Q109" s="40" t="n">
        <f aca="false">IF(J109="","",MIN(1,J109+1.96*O109/100))</f>
        <v>0.758902441182677</v>
      </c>
      <c r="R109" s="32" t="str">
        <f aca="false">IF(L109="","",IF(ABS(L109)&lt;=O109,"Yes","No"))</f>
        <v>No</v>
      </c>
      <c r="S109" s="32" t="str">
        <f aca="false">IF(L109="","",IF(ABS(L109)&lt;=1.96*O109,"Yes","No"))</f>
        <v>No</v>
      </c>
      <c r="T109" s="59" t="n">
        <f aca="false">IF(D109="","",ROUND(SQRT(((D109+G109)*O109/100)^2+(J109*(D109+G109)*0.13015)^2),0))</f>
        <v>25</v>
      </c>
      <c r="U109" s="32"/>
    </row>
    <row r="110" customFormat="false" ht="15" hidden="false" customHeight="false" outlineLevel="0" collapsed="false">
      <c r="A110" s="32" t="s">
        <v>230</v>
      </c>
      <c r="B110" s="32" t="s">
        <v>232</v>
      </c>
      <c r="C110" s="32" t="s">
        <v>291</v>
      </c>
      <c r="D110" s="59" t="n">
        <v>280</v>
      </c>
      <c r="E110" s="59" t="n">
        <v>329</v>
      </c>
      <c r="F110" s="68" t="n">
        <f aca="false">IF(E110="","",D110-E110)</f>
        <v>-49</v>
      </c>
      <c r="G110" s="59" t="n">
        <v>174</v>
      </c>
      <c r="H110" s="59" t="n">
        <v>184</v>
      </c>
      <c r="I110" s="68" t="n">
        <f aca="false">IF(H110="","",G110-H110)</f>
        <v>-10</v>
      </c>
      <c r="J110" s="40" t="n">
        <f aca="false">IF(OR(D110="",D110+G110=0),"",D110/(D110+G110))</f>
        <v>0.616740088105727</v>
      </c>
      <c r="K110" s="40" t="n">
        <f aca="false">IF(E110="","",E110/(E110+H110))</f>
        <v>0.641325536062378</v>
      </c>
      <c r="L110" s="69" t="n">
        <f aca="false">IF(OR(K110="",J110=""),"",(J110-K110)*100)</f>
        <v>-2.45854479566513</v>
      </c>
      <c r="M110" s="36" t="n">
        <v>3.57626045191504</v>
      </c>
      <c r="N110" s="36" t="n">
        <v>1.05456450691838</v>
      </c>
      <c r="O110" s="36" t="n">
        <f aca="false">SQRT(M110^2+N110^2)</f>
        <v>3.72850440782676</v>
      </c>
      <c r="P110" s="40" t="n">
        <f aca="false">IF(J110="","",MAX(0,J110-1.96*O110/100))</f>
        <v>0.543661401712322</v>
      </c>
      <c r="Q110" s="40" t="n">
        <f aca="false">IF(J110="","",MIN(1,J110+1.96*O110/100))</f>
        <v>0.689818774499131</v>
      </c>
      <c r="R110" s="32" t="str">
        <f aca="false">IF(L110="","",IF(ABS(L110)&lt;=O110,"Yes","No"))</f>
        <v>Yes</v>
      </c>
      <c r="S110" s="32" t="str">
        <f aca="false">IF(L110="","",IF(ABS(L110)&lt;=1.96*O110,"Yes","No"))</f>
        <v>Yes</v>
      </c>
      <c r="T110" s="59" t="n">
        <f aca="false">IF(D110="","",ROUND(SQRT(((D110+G110)*O110/100)^2+(J110*(D110+G110)*0.13015)^2),0))</f>
        <v>40</v>
      </c>
      <c r="U110" s="32"/>
    </row>
    <row r="111" customFormat="false" ht="15" hidden="false" customHeight="false" outlineLevel="0" collapsed="false">
      <c r="A111" s="32" t="s">
        <v>230</v>
      </c>
      <c r="B111" s="32" t="s">
        <v>232</v>
      </c>
      <c r="C111" s="32" t="s">
        <v>292</v>
      </c>
      <c r="D111" s="59" t="n">
        <v>206</v>
      </c>
      <c r="E111" s="59" t="n">
        <v>305</v>
      </c>
      <c r="F111" s="68" t="n">
        <f aca="false">IF(E111="","",D111-E111)</f>
        <v>-99</v>
      </c>
      <c r="G111" s="59" t="n">
        <v>94</v>
      </c>
      <c r="H111" s="59" t="n">
        <v>50</v>
      </c>
      <c r="I111" s="68" t="n">
        <f aca="false">IF(H111="","",G111-H111)</f>
        <v>44</v>
      </c>
      <c r="J111" s="40" t="n">
        <f aca="false">IF(OR(D111="",D111+G111=0),"",D111/(D111+G111))</f>
        <v>0.686666666666667</v>
      </c>
      <c r="K111" s="40" t="n">
        <f aca="false">IF(E111="","",E111/(E111+H111))</f>
        <v>0.859154929577465</v>
      </c>
      <c r="L111" s="69" t="n">
        <f aca="false">IF(OR(K111="",J111=""),"",(J111-K111)*100)</f>
        <v>-17.2488262910798</v>
      </c>
      <c r="M111" s="36" t="n">
        <v>3.57626045191504</v>
      </c>
      <c r="N111" s="36" t="n">
        <v>1.05456450691838</v>
      </c>
      <c r="O111" s="36" t="n">
        <f aca="false">SQRT(M111^2+N111^2)</f>
        <v>3.72850440782676</v>
      </c>
      <c r="P111" s="40" t="n">
        <f aca="false">IF(J111="","",MAX(0,J111-1.96*O111/100))</f>
        <v>0.613587980273262</v>
      </c>
      <c r="Q111" s="40" t="n">
        <f aca="false">IF(J111="","",MIN(1,J111+1.96*O111/100))</f>
        <v>0.759745353060071</v>
      </c>
      <c r="R111" s="32" t="str">
        <f aca="false">IF(L111="","",IF(ABS(L111)&lt;=O111,"Yes","No"))</f>
        <v>No</v>
      </c>
      <c r="S111" s="32" t="str">
        <f aca="false">IF(L111="","",IF(ABS(L111)&lt;=1.96*O111,"Yes","No"))</f>
        <v>No</v>
      </c>
      <c r="T111" s="59" t="n">
        <f aca="false">IF(D111="","",ROUND(SQRT(((D111+G111)*O111/100)^2+(J111*(D111+G111)*0.13015)^2),0))</f>
        <v>29</v>
      </c>
      <c r="U111" s="32"/>
    </row>
    <row r="112" customFormat="false" ht="15" hidden="false" customHeight="false" outlineLevel="0" collapsed="false">
      <c r="A112" s="32" t="s">
        <v>230</v>
      </c>
      <c r="B112" s="32" t="s">
        <v>293</v>
      </c>
      <c r="C112" s="32" t="s">
        <v>294</v>
      </c>
      <c r="D112" s="59" t="n">
        <v>385</v>
      </c>
      <c r="E112" s="59" t="n">
        <v>425</v>
      </c>
      <c r="F112" s="68" t="n">
        <f aca="false">IF(E112="","",D112-E112)</f>
        <v>-40</v>
      </c>
      <c r="G112" s="59" t="n">
        <v>208</v>
      </c>
      <c r="H112" s="59" t="n">
        <v>139</v>
      </c>
      <c r="I112" s="68" t="n">
        <f aca="false">IF(H112="","",G112-H112)</f>
        <v>69</v>
      </c>
      <c r="J112" s="40" t="n">
        <f aca="false">IF(OR(D112="",D112+G112=0),"",D112/(D112+G112))</f>
        <v>0.649241146711636</v>
      </c>
      <c r="K112" s="40" t="n">
        <f aca="false">IF(E112="","",E112/(E112+H112))</f>
        <v>0.75354609929078</v>
      </c>
      <c r="L112" s="69" t="n">
        <f aca="false">IF(OR(K112="",J112=""),"",(J112-K112)*100)</f>
        <v>-10.4304952579144</v>
      </c>
      <c r="M112" s="36" t="n">
        <v>2.37172386690479</v>
      </c>
      <c r="N112" s="36" t="n">
        <v>1.05456450691838</v>
      </c>
      <c r="O112" s="36" t="n">
        <f aca="false">SQRT(M112^2+N112^2)</f>
        <v>2.59560790569335</v>
      </c>
      <c r="P112" s="40" t="n">
        <f aca="false">IF(J112="","",MAX(0,J112-1.96*O112/100))</f>
        <v>0.598367231760046</v>
      </c>
      <c r="Q112" s="40" t="n">
        <f aca="false">IF(J112="","",MIN(1,J112+1.96*O112/100))</f>
        <v>0.700115061663226</v>
      </c>
      <c r="R112" s="32" t="str">
        <f aca="false">IF(L112="","",IF(ABS(L112)&lt;=O112,"Yes","No"))</f>
        <v>No</v>
      </c>
      <c r="S112" s="32" t="str">
        <f aca="false">IF(L112="","",IF(ABS(L112)&lt;=1.96*O112,"Yes","No"))</f>
        <v>No</v>
      </c>
      <c r="T112" s="59" t="n">
        <f aca="false">IF(D112="","",ROUND(SQRT(((D112+G112)*O112/100)^2+(J112*(D112+G112)*0.08382)^2),0))</f>
        <v>36</v>
      </c>
      <c r="U112" s="32"/>
    </row>
    <row r="113" customFormat="false" ht="15" hidden="false" customHeight="false" outlineLevel="0" collapsed="false">
      <c r="A113" s="32" t="s">
        <v>230</v>
      </c>
      <c r="B113" s="32" t="s">
        <v>293</v>
      </c>
      <c r="C113" s="32" t="s">
        <v>295</v>
      </c>
      <c r="D113" s="59" t="n">
        <v>280</v>
      </c>
      <c r="E113" s="59" t="n">
        <v>325</v>
      </c>
      <c r="F113" s="68" t="n">
        <f aca="false">IF(E113="","",D113-E113)</f>
        <v>-45</v>
      </c>
      <c r="G113" s="59" t="n">
        <v>158</v>
      </c>
      <c r="H113" s="59" t="n">
        <v>106</v>
      </c>
      <c r="I113" s="68" t="n">
        <f aca="false">IF(H113="","",G113-H113)</f>
        <v>52</v>
      </c>
      <c r="J113" s="40" t="n">
        <f aca="false">IF(OR(D113="",D113+G113=0),"",D113/(D113+G113))</f>
        <v>0.639269406392694</v>
      </c>
      <c r="K113" s="40" t="n">
        <f aca="false">IF(E113="","",E113/(E113+H113))</f>
        <v>0.754060324825986</v>
      </c>
      <c r="L113" s="69" t="n">
        <f aca="false">IF(OR(K113="",J113=""),"",(J113-K113)*100)</f>
        <v>-11.4790918433292</v>
      </c>
      <c r="M113" s="36" t="n">
        <v>3.57626045191504</v>
      </c>
      <c r="N113" s="36" t="n">
        <v>1.05456450691838</v>
      </c>
      <c r="O113" s="36" t="n">
        <f aca="false">SQRT(M113^2+N113^2)</f>
        <v>3.72850440782676</v>
      </c>
      <c r="P113" s="40" t="n">
        <f aca="false">IF(J113="","",MAX(0,J113-1.96*O113/100))</f>
        <v>0.56619071999929</v>
      </c>
      <c r="Q113" s="40" t="n">
        <f aca="false">IF(J113="","",MIN(1,J113+1.96*O113/100))</f>
        <v>0.712348092786099</v>
      </c>
      <c r="R113" s="32" t="str">
        <f aca="false">IF(L113="","",IF(ABS(L113)&lt;=O113,"Yes","No"))</f>
        <v>No</v>
      </c>
      <c r="S113" s="32" t="str">
        <f aca="false">IF(L113="","",IF(ABS(L113)&lt;=1.96*O113,"Yes","No"))</f>
        <v>No</v>
      </c>
      <c r="T113" s="59" t="n">
        <f aca="false">IF(D113="","",ROUND(SQRT(((D113+G113)*O113/100)^2+(J113*(D113+G113)*0.13015)^2),0))</f>
        <v>40</v>
      </c>
      <c r="U113" s="32"/>
    </row>
    <row r="114" customFormat="false" ht="15" hidden="false" customHeight="false" outlineLevel="0" collapsed="false">
      <c r="A114" s="32" t="s">
        <v>230</v>
      </c>
      <c r="B114" s="32" t="s">
        <v>293</v>
      </c>
      <c r="C114" s="32" t="s">
        <v>296</v>
      </c>
      <c r="D114" s="59" t="n">
        <v>292</v>
      </c>
      <c r="E114" s="59" t="n">
        <v>328</v>
      </c>
      <c r="F114" s="68" t="n">
        <f aca="false">IF(E114="","",D114-E114)</f>
        <v>-36</v>
      </c>
      <c r="G114" s="59" t="n">
        <v>159</v>
      </c>
      <c r="H114" s="59" t="n">
        <v>109</v>
      </c>
      <c r="I114" s="68" t="n">
        <f aca="false">IF(H114="","",G114-H114)</f>
        <v>50</v>
      </c>
      <c r="J114" s="40" t="n">
        <f aca="false">IF(OR(D114="",D114+G114=0),"",D114/(D114+G114))</f>
        <v>0.647450110864745</v>
      </c>
      <c r="K114" s="40" t="n">
        <f aca="false">IF(E114="","",E114/(E114+H114))</f>
        <v>0.750572082379863</v>
      </c>
      <c r="L114" s="69" t="n">
        <f aca="false">IF(OR(K114="",J114=""),"",(J114-K114)*100)</f>
        <v>-10.3121971515118</v>
      </c>
      <c r="M114" s="36" t="n">
        <v>3.57626045191504</v>
      </c>
      <c r="N114" s="36" t="n">
        <v>1.05456450691838</v>
      </c>
      <c r="O114" s="36" t="n">
        <f aca="false">SQRT(M114^2+N114^2)</f>
        <v>3.72850440782676</v>
      </c>
      <c r="P114" s="40" t="n">
        <f aca="false">IF(J114="","",MAX(0,J114-1.96*O114/100))</f>
        <v>0.574371424471341</v>
      </c>
      <c r="Q114" s="40" t="n">
        <f aca="false">IF(J114="","",MIN(1,J114+1.96*O114/100))</f>
        <v>0.72052879725815</v>
      </c>
      <c r="R114" s="32" t="str">
        <f aca="false">IF(L114="","",IF(ABS(L114)&lt;=O114,"Yes","No"))</f>
        <v>No</v>
      </c>
      <c r="S114" s="32" t="str">
        <f aca="false">IF(L114="","",IF(ABS(L114)&lt;=1.96*O114,"Yes","No"))</f>
        <v>No</v>
      </c>
      <c r="T114" s="59" t="n">
        <f aca="false">IF(D114="","",ROUND(SQRT(((D114+G114)*O114/100)^2+(J114*(D114+G114)*0.13015)^2),0))</f>
        <v>42</v>
      </c>
      <c r="U114" s="32"/>
    </row>
    <row r="115" customFormat="false" ht="15" hidden="false" customHeight="false" outlineLevel="0" collapsed="false">
      <c r="A115" s="32" t="s">
        <v>230</v>
      </c>
      <c r="B115" s="32" t="s">
        <v>293</v>
      </c>
      <c r="C115" s="32" t="s">
        <v>297</v>
      </c>
      <c r="D115" s="59" t="n">
        <v>338</v>
      </c>
      <c r="E115" s="59" t="n">
        <v>358</v>
      </c>
      <c r="F115" s="68" t="n">
        <f aca="false">IF(E115="","",D115-E115)</f>
        <v>-20</v>
      </c>
      <c r="G115" s="59" t="n">
        <v>197</v>
      </c>
      <c r="H115" s="59" t="n">
        <v>130</v>
      </c>
      <c r="I115" s="68" t="n">
        <f aca="false">IF(H115="","",G115-H115)</f>
        <v>67</v>
      </c>
      <c r="J115" s="40" t="n">
        <f aca="false">IF(OR(D115="",D115+G115=0),"",D115/(D115+G115))</f>
        <v>0.63177570093458</v>
      </c>
      <c r="K115" s="40" t="n">
        <f aca="false">IF(E115="","",E115/(E115+H115))</f>
        <v>0.733606557377049</v>
      </c>
      <c r="L115" s="69" t="n">
        <f aca="false">IF(OR(K115="",J115=""),"",(J115-K115)*100)</f>
        <v>-10.183085644247</v>
      </c>
      <c r="M115" s="36" t="n">
        <v>2.37172386690479</v>
      </c>
      <c r="N115" s="36" t="n">
        <v>1.05456450691838</v>
      </c>
      <c r="O115" s="36" t="n">
        <f aca="false">SQRT(M115^2+N115^2)</f>
        <v>2.59560790569335</v>
      </c>
      <c r="P115" s="40" t="n">
        <f aca="false">IF(J115="","",MAX(0,J115-1.96*O115/100))</f>
        <v>0.58090178598299</v>
      </c>
      <c r="Q115" s="40" t="n">
        <f aca="false">IF(J115="","",MIN(1,J115+1.96*O115/100))</f>
        <v>0.682649615886169</v>
      </c>
      <c r="R115" s="32" t="str">
        <f aca="false">IF(L115="","",IF(ABS(L115)&lt;=O115,"Yes","No"))</f>
        <v>No</v>
      </c>
      <c r="S115" s="32" t="str">
        <f aca="false">IF(L115="","",IF(ABS(L115)&lt;=1.96*O115,"Yes","No"))</f>
        <v>No</v>
      </c>
      <c r="T115" s="59" t="n">
        <f aca="false">IF(D115="","",ROUND(SQRT(((D115+G115)*O115/100)^2+(J115*(D115+G115)*0.08382)^2),0))</f>
        <v>32</v>
      </c>
      <c r="U115" s="32"/>
    </row>
    <row r="116" customFormat="false" ht="15" hidden="false" customHeight="false" outlineLevel="0" collapsed="false">
      <c r="A116" s="32" t="s">
        <v>230</v>
      </c>
      <c r="B116" s="32" t="s">
        <v>293</v>
      </c>
      <c r="C116" s="32" t="s">
        <v>298</v>
      </c>
      <c r="D116" s="59" t="n">
        <v>505</v>
      </c>
      <c r="E116" s="59" t="n">
        <v>548</v>
      </c>
      <c r="F116" s="68" t="n">
        <f aca="false">IF(E116="","",D116-E116)</f>
        <v>-43</v>
      </c>
      <c r="G116" s="59" t="n">
        <v>318</v>
      </c>
      <c r="H116" s="59" t="n">
        <v>248</v>
      </c>
      <c r="I116" s="68" t="n">
        <f aca="false">IF(H116="","",G116-H116)</f>
        <v>70</v>
      </c>
      <c r="J116" s="40" t="n">
        <f aca="false">IF(OR(D116="",D116+G116=0),"",D116/(D116+G116))</f>
        <v>0.613608748481166</v>
      </c>
      <c r="K116" s="40" t="n">
        <f aca="false">IF(E116="","",E116/(E116+H116))</f>
        <v>0.688442211055276</v>
      </c>
      <c r="L116" s="69" t="n">
        <f aca="false">IF(OR(K116="",J116=""),"",(J116-K116)*100)</f>
        <v>-7.483346257411</v>
      </c>
      <c r="M116" s="36" t="n">
        <v>2.37172386690479</v>
      </c>
      <c r="N116" s="36" t="n">
        <v>1.05456450691838</v>
      </c>
      <c r="O116" s="36" t="n">
        <f aca="false">SQRT(M116^2+N116^2)</f>
        <v>2.59560790569335</v>
      </c>
      <c r="P116" s="40" t="n">
        <f aca="false">IF(J116="","",MAX(0,J116-1.96*O116/100))</f>
        <v>0.562734833529577</v>
      </c>
      <c r="Q116" s="40" t="n">
        <f aca="false">IF(J116="","",MIN(1,J116+1.96*O116/100))</f>
        <v>0.664482663432756</v>
      </c>
      <c r="R116" s="32" t="str">
        <f aca="false">IF(L116="","",IF(ABS(L116)&lt;=O116,"Yes","No"))</f>
        <v>No</v>
      </c>
      <c r="S116" s="32" t="str">
        <f aca="false">IF(L116="","",IF(ABS(L116)&lt;=1.96*O116,"Yes","No"))</f>
        <v>No</v>
      </c>
      <c r="T116" s="59" t="n">
        <f aca="false">IF(D116="","",ROUND(SQRT(((D116+G116)*O116/100)^2+(J116*(D116+G116)*0.08382)^2),0))</f>
        <v>47</v>
      </c>
      <c r="U116" s="32"/>
    </row>
    <row r="117" customFormat="false" ht="15" hidden="false" customHeight="false" outlineLevel="0" collapsed="false">
      <c r="A117" s="32" t="s">
        <v>230</v>
      </c>
      <c r="B117" s="32" t="s">
        <v>293</v>
      </c>
      <c r="C117" s="32" t="s">
        <v>299</v>
      </c>
      <c r="D117" s="59" t="n">
        <v>354</v>
      </c>
      <c r="E117" s="59" t="n">
        <v>370</v>
      </c>
      <c r="F117" s="68" t="n">
        <f aca="false">IF(E117="","",D117-E117)</f>
        <v>-16</v>
      </c>
      <c r="G117" s="59" t="n">
        <v>233</v>
      </c>
      <c r="H117" s="59" t="n">
        <v>189</v>
      </c>
      <c r="I117" s="68" t="n">
        <f aca="false">IF(H117="","",G117-H117)</f>
        <v>44</v>
      </c>
      <c r="J117" s="40" t="n">
        <f aca="false">IF(OR(D117="",D117+G117=0),"",D117/(D117+G117))</f>
        <v>0.603066439522998</v>
      </c>
      <c r="K117" s="40" t="n">
        <f aca="false">IF(E117="","",E117/(E117+H117))</f>
        <v>0.661896243291592</v>
      </c>
      <c r="L117" s="69" t="n">
        <f aca="false">IF(OR(K117="",J117=""),"",(J117-K117)*100)</f>
        <v>-5.88298037685938</v>
      </c>
      <c r="M117" s="36" t="n">
        <v>2.37172386690479</v>
      </c>
      <c r="N117" s="36" t="n">
        <v>1.05456450691838</v>
      </c>
      <c r="O117" s="36" t="n">
        <f aca="false">SQRT(M117^2+N117^2)</f>
        <v>2.59560790569335</v>
      </c>
      <c r="P117" s="40" t="n">
        <f aca="false">IF(J117="","",MAX(0,J117-1.96*O117/100))</f>
        <v>0.552192524571409</v>
      </c>
      <c r="Q117" s="40" t="n">
        <f aca="false">IF(J117="","",MIN(1,J117+1.96*O117/100))</f>
        <v>0.653940354474588</v>
      </c>
      <c r="R117" s="32" t="str">
        <f aca="false">IF(L117="","",IF(ABS(L117)&lt;=O117,"Yes","No"))</f>
        <v>No</v>
      </c>
      <c r="S117" s="32" t="str">
        <f aca="false">IF(L117="","",IF(ABS(L117)&lt;=1.96*O117,"Yes","No"))</f>
        <v>No</v>
      </c>
      <c r="T117" s="59" t="n">
        <f aca="false">IF(D117="","",ROUND(SQRT(((D117+G117)*O117/100)^2+(J117*(D117+G117)*0.08382)^2),0))</f>
        <v>33</v>
      </c>
      <c r="U117" s="32"/>
    </row>
    <row r="118" customFormat="false" ht="15" hidden="false" customHeight="false" outlineLevel="0" collapsed="false">
      <c r="A118" s="32" t="s">
        <v>230</v>
      </c>
      <c r="B118" s="32" t="s">
        <v>293</v>
      </c>
      <c r="C118" s="32" t="s">
        <v>300</v>
      </c>
      <c r="D118" s="59" t="n">
        <v>406</v>
      </c>
      <c r="E118" s="59" t="n">
        <v>410</v>
      </c>
      <c r="F118" s="68" t="n">
        <f aca="false">IF(E118="","",D118-E118)</f>
        <v>-4</v>
      </c>
      <c r="G118" s="59" t="n">
        <v>301</v>
      </c>
      <c r="H118" s="59" t="n">
        <v>276</v>
      </c>
      <c r="I118" s="68" t="n">
        <f aca="false">IF(H118="","",G118-H118)</f>
        <v>25</v>
      </c>
      <c r="J118" s="40" t="n">
        <f aca="false">IF(OR(D118="",D118+G118=0),"",D118/(D118+G118))</f>
        <v>0.574257425742574</v>
      </c>
      <c r="K118" s="40" t="n">
        <f aca="false">IF(E118="","",E118/(E118+H118))</f>
        <v>0.597667638483965</v>
      </c>
      <c r="L118" s="69" t="n">
        <f aca="false">IF(OR(K118="",J118=""),"",(J118-K118)*100)</f>
        <v>-2.34102127413908</v>
      </c>
      <c r="M118" s="36" t="n">
        <v>2.37172386690479</v>
      </c>
      <c r="N118" s="36" t="n">
        <v>1.05456450691838</v>
      </c>
      <c r="O118" s="36" t="n">
        <f aca="false">SQRT(M118^2+N118^2)</f>
        <v>2.59560790569335</v>
      </c>
      <c r="P118" s="40" t="n">
        <f aca="false">IF(J118="","",MAX(0,J118-1.96*O118/100))</f>
        <v>0.523383510790985</v>
      </c>
      <c r="Q118" s="40" t="n">
        <f aca="false">IF(J118="","",MIN(1,J118+1.96*O118/100))</f>
        <v>0.625131340694164</v>
      </c>
      <c r="R118" s="32" t="str">
        <f aca="false">IF(L118="","",IF(ABS(L118)&lt;=O118,"Yes","No"))</f>
        <v>Yes</v>
      </c>
      <c r="S118" s="32" t="str">
        <f aca="false">IF(L118="","",IF(ABS(L118)&lt;=1.96*O118,"Yes","No"))</f>
        <v>Yes</v>
      </c>
      <c r="T118" s="59" t="n">
        <f aca="false">IF(D118="","",ROUND(SQRT(((D118+G118)*O118/100)^2+(J118*(D118+G118)*0.08382)^2),0))</f>
        <v>39</v>
      </c>
      <c r="U118" s="32"/>
    </row>
    <row r="119" customFormat="false" ht="15" hidden="false" customHeight="false" outlineLevel="0" collapsed="false">
      <c r="A119" s="32" t="s">
        <v>230</v>
      </c>
      <c r="B119" s="32" t="s">
        <v>293</v>
      </c>
      <c r="C119" s="32" t="s">
        <v>301</v>
      </c>
      <c r="D119" s="59" t="n">
        <v>510</v>
      </c>
      <c r="E119" s="59" t="n">
        <v>503</v>
      </c>
      <c r="F119" s="68" t="n">
        <f aca="false">IF(E119="","",D119-E119)</f>
        <v>7</v>
      </c>
      <c r="G119" s="59" t="n">
        <v>363</v>
      </c>
      <c r="H119" s="59" t="n">
        <v>299</v>
      </c>
      <c r="I119" s="68" t="n">
        <f aca="false">IF(H119="","",G119-H119)</f>
        <v>64</v>
      </c>
      <c r="J119" s="40" t="n">
        <f aca="false">IF(OR(D119="",D119+G119=0),"",D119/(D119+G119))</f>
        <v>0.584192439862543</v>
      </c>
      <c r="K119" s="40" t="n">
        <f aca="false">IF(E119="","",E119/(E119+H119))</f>
        <v>0.627182044887781</v>
      </c>
      <c r="L119" s="69" t="n">
        <f aca="false">IF(OR(K119="",J119=""),"",(J119-K119)*100)</f>
        <v>-4.29896050252375</v>
      </c>
      <c r="M119" s="36" t="n">
        <v>2.00322167035439</v>
      </c>
      <c r="N119" s="36" t="n">
        <v>1.05456450691838</v>
      </c>
      <c r="O119" s="36" t="n">
        <f aca="false">SQRT(M119^2+N119^2)</f>
        <v>2.26384702659642</v>
      </c>
      <c r="P119" s="40" t="n">
        <f aca="false">IF(J119="","",MAX(0,J119-1.96*O119/100))</f>
        <v>0.539821038141253</v>
      </c>
      <c r="Q119" s="40" t="n">
        <f aca="false">IF(J119="","",MIN(1,J119+1.96*O119/100))</f>
        <v>0.628563841583833</v>
      </c>
      <c r="R119" s="32" t="str">
        <f aca="false">IF(L119="","",IF(ABS(L119)&lt;=O119,"Yes","No"))</f>
        <v>No</v>
      </c>
      <c r="S119" s="32" t="str">
        <f aca="false">IF(L119="","",IF(ABS(L119)&lt;=1.96*O119,"Yes","No"))</f>
        <v>Yes</v>
      </c>
      <c r="T119" s="59" t="n">
        <f aca="false">IF(D119="","",ROUND(SQRT(((D119+G119)*O119/100)^2+(J119*(D119+G119)*0.07132)^2),0))</f>
        <v>41</v>
      </c>
      <c r="U119" s="32"/>
    </row>
    <row r="120" customFormat="false" ht="15" hidden="false" customHeight="false" outlineLevel="0" collapsed="false">
      <c r="A120" s="32" t="s">
        <v>230</v>
      </c>
      <c r="B120" s="32" t="s">
        <v>293</v>
      </c>
      <c r="C120" s="32" t="s">
        <v>302</v>
      </c>
      <c r="D120" s="59" t="n">
        <v>368</v>
      </c>
      <c r="E120" s="59" t="n">
        <v>417</v>
      </c>
      <c r="F120" s="68" t="n">
        <f aca="false">IF(E120="","",D120-E120)</f>
        <v>-49</v>
      </c>
      <c r="G120" s="59" t="n">
        <v>249</v>
      </c>
      <c r="H120" s="59" t="n">
        <v>193</v>
      </c>
      <c r="I120" s="68" t="n">
        <f aca="false">IF(H120="","",G120-H120)</f>
        <v>56</v>
      </c>
      <c r="J120" s="40" t="n">
        <f aca="false">IF(OR(D120="",D120+G120=0),"",D120/(D120+G120))</f>
        <v>0.596434359805511</v>
      </c>
      <c r="K120" s="40" t="n">
        <f aca="false">IF(E120="","",E120/(E120+H120))</f>
        <v>0.683606557377049</v>
      </c>
      <c r="L120" s="69" t="n">
        <f aca="false">IF(OR(K120="",J120=""),"",(J120-K120)*100)</f>
        <v>-8.71721975715387</v>
      </c>
      <c r="M120" s="36" t="n">
        <v>2.37172386690479</v>
      </c>
      <c r="N120" s="36" t="n">
        <v>1.05456450691838</v>
      </c>
      <c r="O120" s="36" t="n">
        <f aca="false">SQRT(M120^2+N120^2)</f>
        <v>2.59560790569335</v>
      </c>
      <c r="P120" s="40" t="n">
        <f aca="false">IF(J120="","",MAX(0,J120-1.96*O120/100))</f>
        <v>0.545560444853921</v>
      </c>
      <c r="Q120" s="40" t="n">
        <f aca="false">IF(J120="","",MIN(1,J120+1.96*O120/100))</f>
        <v>0.6473082747571</v>
      </c>
      <c r="R120" s="32" t="str">
        <f aca="false">IF(L120="","",IF(ABS(L120)&lt;=O120,"Yes","No"))</f>
        <v>No</v>
      </c>
      <c r="S120" s="32" t="str">
        <f aca="false">IF(L120="","",IF(ABS(L120)&lt;=1.96*O120,"Yes","No"))</f>
        <v>No</v>
      </c>
      <c r="T120" s="59" t="n">
        <f aca="false">IF(D120="","",ROUND(SQRT(((D120+G120)*O120/100)^2+(J120*(D120+G120)*0.08382)^2),0))</f>
        <v>35</v>
      </c>
      <c r="U120" s="32"/>
    </row>
    <row r="121" customFormat="false" ht="15" hidden="false" customHeight="false" outlineLevel="0" collapsed="false">
      <c r="A121" s="32" t="s">
        <v>230</v>
      </c>
      <c r="B121" s="32" t="s">
        <v>293</v>
      </c>
      <c r="C121" s="32" t="s">
        <v>303</v>
      </c>
      <c r="D121" s="59" t="n">
        <v>314</v>
      </c>
      <c r="E121" s="59" t="n">
        <v>293</v>
      </c>
      <c r="F121" s="68" t="n">
        <f aca="false">IF(E121="","",D121-E121)</f>
        <v>21</v>
      </c>
      <c r="G121" s="59" t="n">
        <v>236</v>
      </c>
      <c r="H121" s="59" t="n">
        <v>197</v>
      </c>
      <c r="I121" s="68" t="n">
        <f aca="false">IF(H121="","",G121-H121)</f>
        <v>39</v>
      </c>
      <c r="J121" s="40" t="n">
        <f aca="false">IF(OR(D121="",D121+G121=0),"",D121/(D121+G121))</f>
        <v>0.570909090909091</v>
      </c>
      <c r="K121" s="40" t="n">
        <f aca="false">IF(E121="","",E121/(E121+H121))</f>
        <v>0.597959183673469</v>
      </c>
      <c r="L121" s="69" t="n">
        <f aca="false">IF(OR(K121="",J121=""),"",(J121-K121)*100)</f>
        <v>-2.70500927643784</v>
      </c>
      <c r="M121" s="36" t="n">
        <v>2.37172386690479</v>
      </c>
      <c r="N121" s="36" t="n">
        <v>1.05456450691838</v>
      </c>
      <c r="O121" s="36" t="n">
        <f aca="false">SQRT(M121^2+N121^2)</f>
        <v>2.59560790569335</v>
      </c>
      <c r="P121" s="40" t="n">
        <f aca="false">IF(J121="","",MAX(0,J121-1.96*O121/100))</f>
        <v>0.520035175957501</v>
      </c>
      <c r="Q121" s="40" t="n">
        <f aca="false">IF(J121="","",MIN(1,J121+1.96*O121/100))</f>
        <v>0.621783005860681</v>
      </c>
      <c r="R121" s="32" t="str">
        <f aca="false">IF(L121="","",IF(ABS(L121)&lt;=O121,"Yes","No"))</f>
        <v>No</v>
      </c>
      <c r="S121" s="32" t="str">
        <f aca="false">IF(L121="","",IF(ABS(L121)&lt;=1.96*O121,"Yes","No"))</f>
        <v>Yes</v>
      </c>
      <c r="T121" s="59" t="n">
        <f aca="false">IF(D121="","",ROUND(SQRT(((D121+G121)*O121/100)^2+(J121*(D121+G121)*0.08382)^2),0))</f>
        <v>30</v>
      </c>
      <c r="U121" s="32"/>
    </row>
    <row r="122" customFormat="false" ht="15" hidden="false" customHeight="false" outlineLevel="0" collapsed="false">
      <c r="A122" s="32" t="s">
        <v>230</v>
      </c>
      <c r="B122" s="32" t="s">
        <v>293</v>
      </c>
      <c r="C122" s="32" t="s">
        <v>304</v>
      </c>
      <c r="D122" s="59" t="n">
        <v>346</v>
      </c>
      <c r="E122" s="59" t="n">
        <v>374</v>
      </c>
      <c r="F122" s="68" t="n">
        <f aca="false">IF(E122="","",D122-E122)</f>
        <v>-28</v>
      </c>
      <c r="G122" s="59" t="n">
        <v>228</v>
      </c>
      <c r="H122" s="59" t="n">
        <v>191</v>
      </c>
      <c r="I122" s="68" t="n">
        <f aca="false">IF(H122="","",G122-H122)</f>
        <v>37</v>
      </c>
      <c r="J122" s="40" t="n">
        <f aca="false">IF(OR(D122="",D122+G122=0),"",D122/(D122+G122))</f>
        <v>0.602787456445993</v>
      </c>
      <c r="K122" s="40" t="n">
        <f aca="false">IF(E122="","",E122/(E122+H122))</f>
        <v>0.661946902654867</v>
      </c>
      <c r="L122" s="69" t="n">
        <f aca="false">IF(OR(K122="",J122=""),"",(J122-K122)*100)</f>
        <v>-5.91594462088741</v>
      </c>
      <c r="M122" s="36" t="n">
        <v>2.37172386690479</v>
      </c>
      <c r="N122" s="36" t="n">
        <v>1.05456450691838</v>
      </c>
      <c r="O122" s="36" t="n">
        <f aca="false">SQRT(M122^2+N122^2)</f>
        <v>2.59560790569335</v>
      </c>
      <c r="P122" s="40" t="n">
        <f aca="false">IF(J122="","",MAX(0,J122-1.96*O122/100))</f>
        <v>0.551913541494403</v>
      </c>
      <c r="Q122" s="40" t="n">
        <f aca="false">IF(J122="","",MIN(1,J122+1.96*O122/100))</f>
        <v>0.653661371397583</v>
      </c>
      <c r="R122" s="32" t="str">
        <f aca="false">IF(L122="","",IF(ABS(L122)&lt;=O122,"Yes","No"))</f>
        <v>No</v>
      </c>
      <c r="S122" s="32" t="str">
        <f aca="false">IF(L122="","",IF(ABS(L122)&lt;=1.96*O122,"Yes","No"))</f>
        <v>No</v>
      </c>
      <c r="T122" s="59" t="n">
        <f aca="false">IF(D122="","",ROUND(SQRT(((D122+G122)*O122/100)^2+(J122*(D122+G122)*0.08382)^2),0))</f>
        <v>33</v>
      </c>
      <c r="U122" s="32"/>
    </row>
    <row r="123" customFormat="false" ht="15" hidden="false" customHeight="false" outlineLevel="0" collapsed="false">
      <c r="A123" s="32" t="s">
        <v>230</v>
      </c>
      <c r="B123" s="32" t="s">
        <v>293</v>
      </c>
      <c r="C123" s="32" t="s">
        <v>305</v>
      </c>
      <c r="D123" s="59" t="n">
        <v>360</v>
      </c>
      <c r="E123" s="59" t="n">
        <v>349</v>
      </c>
      <c r="F123" s="68" t="n">
        <f aca="false">IF(E123="","",D123-E123)</f>
        <v>11</v>
      </c>
      <c r="G123" s="59" t="n">
        <v>247</v>
      </c>
      <c r="H123" s="59" t="n">
        <v>223</v>
      </c>
      <c r="I123" s="68" t="n">
        <f aca="false">IF(H123="","",G123-H123)</f>
        <v>24</v>
      </c>
      <c r="J123" s="40" t="n">
        <f aca="false">IF(OR(D123="",D123+G123=0),"",D123/(D123+G123))</f>
        <v>0.593080724876442</v>
      </c>
      <c r="K123" s="40" t="n">
        <f aca="false">IF(E123="","",E123/(E123+H123))</f>
        <v>0.61013986013986</v>
      </c>
      <c r="L123" s="69" t="n">
        <f aca="false">IF(OR(K123="",J123=""),"",(J123-K123)*100)</f>
        <v>-1.70591352634186</v>
      </c>
      <c r="M123" s="36" t="n">
        <v>2.37172386690479</v>
      </c>
      <c r="N123" s="36" t="n">
        <v>1.05456450691838</v>
      </c>
      <c r="O123" s="36" t="n">
        <f aca="false">SQRT(M123^2+N123^2)</f>
        <v>2.59560790569335</v>
      </c>
      <c r="P123" s="40" t="n">
        <f aca="false">IF(J123="","",MAX(0,J123-1.96*O123/100))</f>
        <v>0.542206809924852</v>
      </c>
      <c r="Q123" s="40" t="n">
        <f aca="false">IF(J123="","",MIN(1,J123+1.96*O123/100))</f>
        <v>0.643954639828031</v>
      </c>
      <c r="R123" s="32" t="str">
        <f aca="false">IF(L123="","",IF(ABS(L123)&lt;=O123,"Yes","No"))</f>
        <v>Yes</v>
      </c>
      <c r="S123" s="32" t="str">
        <f aca="false">IF(L123="","",IF(ABS(L123)&lt;=1.96*O123,"Yes","No"))</f>
        <v>Yes</v>
      </c>
      <c r="T123" s="59" t="n">
        <f aca="false">IF(D123="","",ROUND(SQRT(((D123+G123)*O123/100)^2+(J123*(D123+G123)*0.08382)^2),0))</f>
        <v>34</v>
      </c>
      <c r="U123" s="32"/>
    </row>
    <row r="124" customFormat="false" ht="15" hidden="false" customHeight="false" outlineLevel="0" collapsed="false">
      <c r="A124" s="32" t="s">
        <v>230</v>
      </c>
      <c r="B124" s="32" t="s">
        <v>306</v>
      </c>
      <c r="C124" s="32" t="s">
        <v>307</v>
      </c>
      <c r="D124" s="59" t="n">
        <v>381</v>
      </c>
      <c r="E124" s="59" t="n">
        <v>386</v>
      </c>
      <c r="F124" s="68" t="n">
        <f aca="false">IF(E124="","",D124-E124)</f>
        <v>-5</v>
      </c>
      <c r="G124" s="59" t="n">
        <v>261</v>
      </c>
      <c r="H124" s="59" t="n">
        <v>215</v>
      </c>
      <c r="I124" s="68" t="n">
        <f aca="false">IF(H124="","",G124-H124)</f>
        <v>46</v>
      </c>
      <c r="J124" s="40" t="n">
        <f aca="false">IF(OR(D124="",D124+G124=0),"",D124/(D124+G124))</f>
        <v>0.593457943925234</v>
      </c>
      <c r="K124" s="40" t="n">
        <f aca="false">IF(E124="","",E124/(E124+H124))</f>
        <v>0.642262895174709</v>
      </c>
      <c r="L124" s="69" t="n">
        <f aca="false">IF(OR(K124="",J124=""),"",(J124-K124)*100)</f>
        <v>-4.88049512494752</v>
      </c>
      <c r="M124" s="36" t="n">
        <v>2.37172386690479</v>
      </c>
      <c r="N124" s="36" t="n">
        <v>1.05456450691838</v>
      </c>
      <c r="O124" s="36" t="n">
        <f aca="false">SQRT(M124^2+N124^2)</f>
        <v>2.59560790569335</v>
      </c>
      <c r="P124" s="40" t="n">
        <f aca="false">IF(J124="","",MAX(0,J124-1.96*O124/100))</f>
        <v>0.542584028973644</v>
      </c>
      <c r="Q124" s="40" t="n">
        <f aca="false">IF(J124="","",MIN(1,J124+1.96*O124/100))</f>
        <v>0.644331858876823</v>
      </c>
      <c r="R124" s="32" t="str">
        <f aca="false">IF(L124="","",IF(ABS(L124)&lt;=O124,"Yes","No"))</f>
        <v>No</v>
      </c>
      <c r="S124" s="32" t="str">
        <f aca="false">IF(L124="","",IF(ABS(L124)&lt;=1.96*O124,"Yes","No"))</f>
        <v>Yes</v>
      </c>
      <c r="T124" s="59" t="n">
        <f aca="false">IF(D124="","",ROUND(SQRT(((D124+G124)*O124/100)^2+(J124*(D124+G124)*0.08382)^2),0))</f>
        <v>36</v>
      </c>
      <c r="U124" s="32"/>
    </row>
    <row r="125" customFormat="false" ht="15" hidden="false" customHeight="false" outlineLevel="0" collapsed="false">
      <c r="A125" s="32" t="s">
        <v>230</v>
      </c>
      <c r="B125" s="32" t="s">
        <v>306</v>
      </c>
      <c r="C125" s="32" t="s">
        <v>308</v>
      </c>
      <c r="D125" s="59" t="n">
        <v>333</v>
      </c>
      <c r="E125" s="59" t="n">
        <v>330</v>
      </c>
      <c r="F125" s="68" t="n">
        <f aca="false">IF(E125="","",D125-E125)</f>
        <v>3</v>
      </c>
      <c r="G125" s="59" t="n">
        <v>299</v>
      </c>
      <c r="H125" s="59" t="n">
        <v>313</v>
      </c>
      <c r="I125" s="68" t="n">
        <f aca="false">IF(H125="","",G125-H125)</f>
        <v>-14</v>
      </c>
      <c r="J125" s="40" t="n">
        <f aca="false">IF(OR(D125="",D125+G125=0),"",D125/(D125+G125))</f>
        <v>0.526898734177215</v>
      </c>
      <c r="K125" s="40" t="n">
        <f aca="false">IF(E125="","",E125/(E125+H125))</f>
        <v>0.513219284603422</v>
      </c>
      <c r="L125" s="69" t="n">
        <f aca="false">IF(OR(K125="",J125=""),"",(J125-K125)*100)</f>
        <v>1.36794495737937</v>
      </c>
      <c r="M125" s="36" t="n">
        <v>2.37172386690479</v>
      </c>
      <c r="N125" s="36" t="n">
        <v>1.05456450691838</v>
      </c>
      <c r="O125" s="36" t="n">
        <f aca="false">SQRT(M125^2+N125^2)</f>
        <v>2.59560790569335</v>
      </c>
      <c r="P125" s="40" t="n">
        <f aca="false">IF(J125="","",MAX(0,J125-1.96*O125/100))</f>
        <v>0.476024819225626</v>
      </c>
      <c r="Q125" s="40" t="n">
        <f aca="false">IF(J125="","",MIN(1,J125+1.96*O125/100))</f>
        <v>0.577772649128805</v>
      </c>
      <c r="R125" s="32" t="str">
        <f aca="false">IF(L125="","",IF(ABS(L125)&lt;=O125,"Yes","No"))</f>
        <v>Yes</v>
      </c>
      <c r="S125" s="32" t="str">
        <f aca="false">IF(L125="","",IF(ABS(L125)&lt;=1.96*O125,"Yes","No"))</f>
        <v>Yes</v>
      </c>
      <c r="T125" s="59" t="n">
        <f aca="false">IF(D125="","",ROUND(SQRT(((D125+G125)*O125/100)^2+(J125*(D125+G125)*0.08382)^2),0))</f>
        <v>32</v>
      </c>
      <c r="U125" s="32"/>
    </row>
    <row r="126" customFormat="false" ht="15" hidden="false" customHeight="false" outlineLevel="0" collapsed="false">
      <c r="A126" s="32" t="s">
        <v>230</v>
      </c>
      <c r="B126" s="32" t="s">
        <v>306</v>
      </c>
      <c r="C126" s="32" t="s">
        <v>309</v>
      </c>
      <c r="D126" s="59" t="n">
        <v>399</v>
      </c>
      <c r="E126" s="59" t="n">
        <v>421</v>
      </c>
      <c r="F126" s="68" t="n">
        <f aca="false">IF(E126="","",D126-E126)</f>
        <v>-22</v>
      </c>
      <c r="G126" s="59" t="n">
        <v>350</v>
      </c>
      <c r="H126" s="59" t="n">
        <v>293</v>
      </c>
      <c r="I126" s="68" t="n">
        <f aca="false">IF(H126="","",G126-H126)</f>
        <v>57</v>
      </c>
      <c r="J126" s="40" t="n">
        <f aca="false">IF(OR(D126="",D126+G126=0),"",D126/(D126+G126))</f>
        <v>0.532710280373832</v>
      </c>
      <c r="K126" s="40" t="n">
        <f aca="false">IF(E126="","",E126/(E126+H126))</f>
        <v>0.589635854341737</v>
      </c>
      <c r="L126" s="69" t="n">
        <f aca="false">IF(OR(K126="",J126=""),"",(J126-K126)*100)</f>
        <v>-5.6925573967905</v>
      </c>
      <c r="M126" s="36" t="n">
        <v>2.37172386690479</v>
      </c>
      <c r="N126" s="36" t="n">
        <v>1.05456450691838</v>
      </c>
      <c r="O126" s="36" t="n">
        <f aca="false">SQRT(M126^2+N126^2)</f>
        <v>2.59560790569335</v>
      </c>
      <c r="P126" s="40" t="n">
        <f aca="false">IF(J126="","",MAX(0,J126-1.96*O126/100))</f>
        <v>0.481836365422242</v>
      </c>
      <c r="Q126" s="40" t="n">
        <f aca="false">IF(J126="","",MIN(1,J126+1.96*O126/100))</f>
        <v>0.583584195325421</v>
      </c>
      <c r="R126" s="32" t="str">
        <f aca="false">IF(L126="","",IF(ABS(L126)&lt;=O126,"Yes","No"))</f>
        <v>No</v>
      </c>
      <c r="S126" s="32" t="str">
        <f aca="false">IF(L126="","",IF(ABS(L126)&lt;=1.96*O126,"Yes","No"))</f>
        <v>No</v>
      </c>
      <c r="T126" s="59" t="n">
        <f aca="false">IF(D126="","",ROUND(SQRT(((D126+G126)*O126/100)^2+(J126*(D126+G126)*0.08382)^2),0))</f>
        <v>39</v>
      </c>
      <c r="U126" s="32"/>
    </row>
    <row r="127" customFormat="false" ht="15" hidden="false" customHeight="false" outlineLevel="0" collapsed="false">
      <c r="A127" s="32" t="s">
        <v>230</v>
      </c>
      <c r="B127" s="32" t="s">
        <v>310</v>
      </c>
      <c r="C127" s="32" t="s">
        <v>310</v>
      </c>
      <c r="D127" s="59" t="n">
        <v>557</v>
      </c>
      <c r="E127" s="59" t="n">
        <v>513</v>
      </c>
      <c r="F127" s="68" t="n">
        <f aca="false">IF(E127="","",D127-E127)</f>
        <v>44</v>
      </c>
      <c r="G127" s="59" t="n">
        <v>519</v>
      </c>
      <c r="H127" s="59" t="n">
        <v>446</v>
      </c>
      <c r="I127" s="68" t="n">
        <f aca="false">IF(H127="","",G127-H127)</f>
        <v>73</v>
      </c>
      <c r="J127" s="40" t="n">
        <f aca="false">IF(OR(D127="",D127+G127=0),"",D127/(D127+G127))</f>
        <v>0.517657992565056</v>
      </c>
      <c r="K127" s="40" t="n">
        <f aca="false">IF(E127="","",E127/(E127+H127))</f>
        <v>0.534932221063608</v>
      </c>
      <c r="L127" s="69" t="n">
        <f aca="false">IF(OR(K127="",J127=""),"",(J127-K127)*100)</f>
        <v>-1.72742284985522</v>
      </c>
      <c r="M127" s="36" t="n">
        <v>2.00322167035439</v>
      </c>
      <c r="N127" s="36" t="n">
        <v>1.05456450691838</v>
      </c>
      <c r="O127" s="36" t="n">
        <f aca="false">SQRT(M127^2+N127^2)</f>
        <v>2.26384702659642</v>
      </c>
      <c r="P127" s="40" t="n">
        <f aca="false">IF(J127="","",MAX(0,J127-1.96*O127/100))</f>
        <v>0.473286590843766</v>
      </c>
      <c r="Q127" s="40" t="n">
        <f aca="false">IF(J127="","",MIN(1,J127+1.96*O127/100))</f>
        <v>0.562029394286346</v>
      </c>
      <c r="R127" s="32" t="str">
        <f aca="false">IF(L127="","",IF(ABS(L127)&lt;=O127,"Yes","No"))</f>
        <v>Yes</v>
      </c>
      <c r="S127" s="32" t="str">
        <f aca="false">IF(L127="","",IF(ABS(L127)&lt;=1.96*O127,"Yes","No"))</f>
        <v>Yes</v>
      </c>
      <c r="T127" s="59" t="n">
        <f aca="false">IF(D127="","",ROUND(SQRT(((D127+G127)*O127/100)^2+(J127*(D127+G127)*0.07132)^2),0))</f>
        <v>47</v>
      </c>
      <c r="U127" s="32"/>
    </row>
    <row r="128" customFormat="false" ht="15" hidden="false" customHeight="false" outlineLevel="0" collapsed="false">
      <c r="A128" s="32" t="s">
        <v>230</v>
      </c>
      <c r="B128" s="32" t="s">
        <v>311</v>
      </c>
      <c r="C128" s="32" t="s">
        <v>312</v>
      </c>
      <c r="D128" s="59" t="n">
        <v>300</v>
      </c>
      <c r="E128" s="59" t="n">
        <v>293</v>
      </c>
      <c r="F128" s="68" t="n">
        <f aca="false">IF(E128="","",D128-E128)</f>
        <v>7</v>
      </c>
      <c r="G128" s="59" t="n">
        <v>229</v>
      </c>
      <c r="H128" s="59" t="n">
        <v>223</v>
      </c>
      <c r="I128" s="68" t="n">
        <f aca="false">IF(H128="","",G128-H128)</f>
        <v>6</v>
      </c>
      <c r="J128" s="40" t="n">
        <f aca="false">IF(OR(D128="",D128+G128=0),"",D128/(D128+G128))</f>
        <v>0.56710775047259</v>
      </c>
      <c r="K128" s="40" t="n">
        <f aca="false">IF(E128="","",E128/(E128+H128))</f>
        <v>0.567829457364341</v>
      </c>
      <c r="L128" s="69" t="n">
        <f aca="false">IF(OR(K128="",J128=""),"",(J128-K128)*100)</f>
        <v>-0.0721706891751328</v>
      </c>
      <c r="M128" s="36" t="n">
        <v>3.57626045191504</v>
      </c>
      <c r="N128" s="36" t="n">
        <v>1.05456450691838</v>
      </c>
      <c r="O128" s="36" t="n">
        <f aca="false">SQRT(M128^2+N128^2)</f>
        <v>3.72850440782676</v>
      </c>
      <c r="P128" s="40" t="n">
        <f aca="false">IF(J128="","",MAX(0,J128-1.96*O128/100))</f>
        <v>0.494029064079185</v>
      </c>
      <c r="Q128" s="40" t="n">
        <f aca="false">IF(J128="","",MIN(1,J128+1.96*O128/100))</f>
        <v>0.640186436865994</v>
      </c>
      <c r="R128" s="32" t="str">
        <f aca="false">IF(L128="","",IF(ABS(L128)&lt;=O128,"Yes","No"))</f>
        <v>Yes</v>
      </c>
      <c r="S128" s="32" t="str">
        <f aca="false">IF(L128="","",IF(ABS(L128)&lt;=1.96*O128,"Yes","No"))</f>
        <v>Yes</v>
      </c>
      <c r="T128" s="59" t="n">
        <f aca="false">IF(D128="","",ROUND(SQRT(((D128+G128)*O128/100)^2+(J128*(D128+G128)*0.13015)^2),0))</f>
        <v>44</v>
      </c>
      <c r="U128" s="32"/>
    </row>
    <row r="129" customFormat="false" ht="15" hidden="false" customHeight="false" outlineLevel="0" collapsed="false">
      <c r="A129" s="32" t="s">
        <v>230</v>
      </c>
      <c r="B129" s="32" t="s">
        <v>311</v>
      </c>
      <c r="C129" s="32" t="s">
        <v>313</v>
      </c>
      <c r="D129" s="59" t="n">
        <v>398</v>
      </c>
      <c r="E129" s="59" t="n">
        <v>367</v>
      </c>
      <c r="F129" s="68" t="n">
        <f aca="false">IF(E129="","",D129-E129)</f>
        <v>31</v>
      </c>
      <c r="G129" s="59" t="n">
        <v>283</v>
      </c>
      <c r="H129" s="59" t="n">
        <v>292</v>
      </c>
      <c r="I129" s="68" t="n">
        <f aca="false">IF(H129="","",G129-H129)</f>
        <v>-9</v>
      </c>
      <c r="J129" s="40" t="n">
        <f aca="false">IF(OR(D129="",D129+G129=0),"",D129/(D129+G129))</f>
        <v>0.584434654919236</v>
      </c>
      <c r="K129" s="40" t="n">
        <f aca="false">IF(E129="","",E129/(E129+H129))</f>
        <v>0.55690440060698</v>
      </c>
      <c r="L129" s="69" t="n">
        <f aca="false">IF(OR(K129="",J129=""),"",(J129-K129)*100)</f>
        <v>2.75302543122561</v>
      </c>
      <c r="M129" s="36" t="n">
        <v>2.37172386690479</v>
      </c>
      <c r="N129" s="36" t="n">
        <v>1.05456450691838</v>
      </c>
      <c r="O129" s="36" t="n">
        <f aca="false">SQRT(M129^2+N129^2)</f>
        <v>2.59560790569335</v>
      </c>
      <c r="P129" s="40" t="n">
        <f aca="false">IF(J129="","",MAX(0,J129-1.96*O129/100))</f>
        <v>0.533560739967647</v>
      </c>
      <c r="Q129" s="40" t="n">
        <f aca="false">IF(J129="","",MIN(1,J129+1.96*O129/100))</f>
        <v>0.635308569870826</v>
      </c>
      <c r="R129" s="32" t="str">
        <f aca="false">IF(L129="","",IF(ABS(L129)&lt;=O129,"Yes","No"))</f>
        <v>No</v>
      </c>
      <c r="S129" s="32" t="str">
        <f aca="false">IF(L129="","",IF(ABS(L129)&lt;=1.96*O129,"Yes","No"))</f>
        <v>Yes</v>
      </c>
      <c r="T129" s="59" t="n">
        <f aca="false">IF(D129="","",ROUND(SQRT(((D129+G129)*O129/100)^2+(J129*(D129+G129)*0.08382)^2),0))</f>
        <v>38</v>
      </c>
      <c r="U129" s="32"/>
    </row>
    <row r="130" customFormat="false" ht="15" hidden="false" customHeight="false" outlineLevel="0" collapsed="false">
      <c r="A130" s="32" t="s">
        <v>230</v>
      </c>
      <c r="B130" s="32" t="s">
        <v>314</v>
      </c>
      <c r="C130" s="32" t="s">
        <v>315</v>
      </c>
      <c r="D130" s="59" t="n">
        <v>406</v>
      </c>
      <c r="E130" s="59" t="n">
        <v>391</v>
      </c>
      <c r="F130" s="68" t="n">
        <f aca="false">IF(E130="","",D130-E130)</f>
        <v>15</v>
      </c>
      <c r="G130" s="59" t="n">
        <v>345</v>
      </c>
      <c r="H130" s="59" t="n">
        <v>291</v>
      </c>
      <c r="I130" s="68" t="n">
        <f aca="false">IF(H130="","",G130-H130)</f>
        <v>54</v>
      </c>
      <c r="J130" s="40" t="n">
        <f aca="false">IF(OR(D130="",D130+G130=0),"",D130/(D130+G130))</f>
        <v>0.540612516644474</v>
      </c>
      <c r="K130" s="40" t="n">
        <f aca="false">IF(E130="","",E130/(E130+H130))</f>
        <v>0.573313782991202</v>
      </c>
      <c r="L130" s="69" t="n">
        <f aca="false">IF(OR(K130="",J130=""),"",(J130-K130)*100)</f>
        <v>-3.27012663467283</v>
      </c>
      <c r="M130" s="36" t="n">
        <v>2.37172386690479</v>
      </c>
      <c r="N130" s="36" t="n">
        <v>1.05456450691838</v>
      </c>
      <c r="O130" s="36" t="n">
        <f aca="false">SQRT(M130^2+N130^2)</f>
        <v>2.59560790569335</v>
      </c>
      <c r="P130" s="40" t="n">
        <f aca="false">IF(J130="","",MAX(0,J130-1.96*O130/100))</f>
        <v>0.489738601692884</v>
      </c>
      <c r="Q130" s="40" t="n">
        <f aca="false">IF(J130="","",MIN(1,J130+1.96*O130/100))</f>
        <v>0.591486431596064</v>
      </c>
      <c r="R130" s="32" t="str">
        <f aca="false">IF(L130="","",IF(ABS(L130)&lt;=O130,"Yes","No"))</f>
        <v>No</v>
      </c>
      <c r="S130" s="32" t="str">
        <f aca="false">IF(L130="","",IF(ABS(L130)&lt;=1.96*O130,"Yes","No"))</f>
        <v>Yes</v>
      </c>
      <c r="T130" s="59" t="n">
        <f aca="false">IF(D130="","",ROUND(SQRT(((D130+G130)*O130/100)^2+(J130*(D130+G130)*0.08382)^2),0))</f>
        <v>39</v>
      </c>
      <c r="U130" s="32"/>
    </row>
    <row r="131" customFormat="false" ht="15" hidden="false" customHeight="false" outlineLevel="0" collapsed="false">
      <c r="A131" s="32" t="s">
        <v>230</v>
      </c>
      <c r="B131" s="32" t="s">
        <v>314</v>
      </c>
      <c r="C131" s="32" t="s">
        <v>316</v>
      </c>
      <c r="D131" s="59" t="n">
        <v>393</v>
      </c>
      <c r="E131" s="59" t="n">
        <v>390</v>
      </c>
      <c r="F131" s="68" t="n">
        <f aca="false">IF(E131="","",D131-E131)</f>
        <v>3</v>
      </c>
      <c r="G131" s="59" t="n">
        <v>345</v>
      </c>
      <c r="H131" s="59" t="n">
        <v>330</v>
      </c>
      <c r="I131" s="68" t="n">
        <f aca="false">IF(H131="","",G131-H131)</f>
        <v>15</v>
      </c>
      <c r="J131" s="40" t="n">
        <f aca="false">IF(OR(D131="",D131+G131=0),"",D131/(D131+G131))</f>
        <v>0.532520325203252</v>
      </c>
      <c r="K131" s="40" t="n">
        <f aca="false">IF(E131="","",E131/(E131+H131))</f>
        <v>0.541666666666667</v>
      </c>
      <c r="L131" s="69" t="n">
        <f aca="false">IF(OR(K131="",J131=""),"",(J131-K131)*100)</f>
        <v>-0.914634146341464</v>
      </c>
      <c r="M131" s="36" t="n">
        <v>2.37172386690479</v>
      </c>
      <c r="N131" s="36" t="n">
        <v>1.05456450691838</v>
      </c>
      <c r="O131" s="36" t="n">
        <f aca="false">SQRT(M131^2+N131^2)</f>
        <v>2.59560790569335</v>
      </c>
      <c r="P131" s="40" t="n">
        <f aca="false">IF(J131="","",MAX(0,J131-1.96*O131/100))</f>
        <v>0.481646410251662</v>
      </c>
      <c r="Q131" s="40" t="n">
        <f aca="false">IF(J131="","",MIN(1,J131+1.96*O131/100))</f>
        <v>0.583394240154842</v>
      </c>
      <c r="R131" s="32" t="str">
        <f aca="false">IF(L131="","",IF(ABS(L131)&lt;=O131,"Yes","No"))</f>
        <v>Yes</v>
      </c>
      <c r="S131" s="32" t="str">
        <f aca="false">IF(L131="","",IF(ABS(L131)&lt;=1.96*O131,"Yes","No"))</f>
        <v>Yes</v>
      </c>
      <c r="T131" s="59" t="n">
        <f aca="false">IF(D131="","",ROUND(SQRT(((D131+G131)*O131/100)^2+(J131*(D131+G131)*0.08382)^2),0))</f>
        <v>38</v>
      </c>
      <c r="U131" s="32"/>
    </row>
    <row r="132" customFormat="false" ht="15" hidden="false" customHeight="false" outlineLevel="0" collapsed="false">
      <c r="A132" s="32" t="s">
        <v>230</v>
      </c>
      <c r="B132" s="32" t="s">
        <v>314</v>
      </c>
      <c r="C132" s="32" t="s">
        <v>317</v>
      </c>
      <c r="D132" s="59" t="n">
        <v>498</v>
      </c>
      <c r="E132" s="59" t="n">
        <v>437</v>
      </c>
      <c r="F132" s="68" t="n">
        <f aca="false">IF(E132="","",D132-E132)</f>
        <v>61</v>
      </c>
      <c r="G132" s="59" t="n">
        <v>449</v>
      </c>
      <c r="H132" s="59" t="n">
        <v>431</v>
      </c>
      <c r="I132" s="68" t="n">
        <f aca="false">IF(H132="","",G132-H132)</f>
        <v>18</v>
      </c>
      <c r="J132" s="40" t="n">
        <f aca="false">IF(OR(D132="",D132+G132=0),"",D132/(D132+G132))</f>
        <v>0.525871172122492</v>
      </c>
      <c r="K132" s="40" t="n">
        <f aca="false">IF(E132="","",E132/(E132+H132))</f>
        <v>0.503456221198157</v>
      </c>
      <c r="L132" s="69" t="n">
        <f aca="false">IF(OR(K132="",J132=""),"",(J132-K132)*100)</f>
        <v>2.24149509243354</v>
      </c>
      <c r="M132" s="36" t="n">
        <v>2.00322167035439</v>
      </c>
      <c r="N132" s="36" t="n">
        <v>1.05456450691838</v>
      </c>
      <c r="O132" s="36" t="n">
        <f aca="false">SQRT(M132^2+N132^2)</f>
        <v>2.26384702659642</v>
      </c>
      <c r="P132" s="40" t="n">
        <f aca="false">IF(J132="","",MAX(0,J132-1.96*O132/100))</f>
        <v>0.481499770401202</v>
      </c>
      <c r="Q132" s="40" t="n">
        <f aca="false">IF(J132="","",MIN(1,J132+1.96*O132/100))</f>
        <v>0.570242573843782</v>
      </c>
      <c r="R132" s="32" t="str">
        <f aca="false">IF(L132="","",IF(ABS(L132)&lt;=O132,"Yes","No"))</f>
        <v>Yes</v>
      </c>
      <c r="S132" s="32" t="str">
        <f aca="false">IF(L132="","",IF(ABS(L132)&lt;=1.96*O132,"Yes","No"))</f>
        <v>Yes</v>
      </c>
      <c r="T132" s="59" t="n">
        <f aca="false">IF(D132="","",ROUND(SQRT(((D132+G132)*O132/100)^2+(J132*(D132+G132)*0.07132)^2),0))</f>
        <v>41</v>
      </c>
      <c r="U132" s="32"/>
    </row>
    <row r="133" customFormat="false" ht="15" hidden="false" customHeight="false" outlineLevel="0" collapsed="false">
      <c r="A133" s="32" t="s">
        <v>230</v>
      </c>
      <c r="B133" s="32" t="s">
        <v>314</v>
      </c>
      <c r="C133" s="32" t="s">
        <v>318</v>
      </c>
      <c r="D133" s="59" t="n">
        <v>442</v>
      </c>
      <c r="E133" s="59" t="n">
        <v>431</v>
      </c>
      <c r="F133" s="68" t="n">
        <f aca="false">IF(E133="","",D133-E133)</f>
        <v>11</v>
      </c>
      <c r="G133" s="59" t="n">
        <v>364</v>
      </c>
      <c r="H133" s="59" t="n">
        <v>293</v>
      </c>
      <c r="I133" s="68" t="n">
        <f aca="false">IF(H133="","",G133-H133)</f>
        <v>71</v>
      </c>
      <c r="J133" s="40" t="n">
        <f aca="false">IF(OR(D133="",D133+G133=0),"",D133/(D133+G133))</f>
        <v>0.548387096774194</v>
      </c>
      <c r="K133" s="40" t="n">
        <f aca="false">IF(E133="","",E133/(E133+H133))</f>
        <v>0.595303867403315</v>
      </c>
      <c r="L133" s="69" t="n">
        <f aca="false">IF(OR(K133="",J133=""),"",(J133-K133)*100)</f>
        <v>-4.69167706291214</v>
      </c>
      <c r="M133" s="36" t="n">
        <v>2.37172386690479</v>
      </c>
      <c r="N133" s="36" t="n">
        <v>1.05456450691838</v>
      </c>
      <c r="O133" s="36" t="n">
        <f aca="false">SQRT(M133^2+N133^2)</f>
        <v>2.59560790569335</v>
      </c>
      <c r="P133" s="40" t="n">
        <f aca="false">IF(J133="","",MAX(0,J133-1.96*O133/100))</f>
        <v>0.497513181822604</v>
      </c>
      <c r="Q133" s="40" t="n">
        <f aca="false">IF(J133="","",MIN(1,J133+1.96*O133/100))</f>
        <v>0.599261011725783</v>
      </c>
      <c r="R133" s="32" t="str">
        <f aca="false">IF(L133="","",IF(ABS(L133)&lt;=O133,"Yes","No"))</f>
        <v>No</v>
      </c>
      <c r="S133" s="32" t="str">
        <f aca="false">IF(L133="","",IF(ABS(L133)&lt;=1.96*O133,"Yes","No"))</f>
        <v>Yes</v>
      </c>
      <c r="T133" s="59" t="n">
        <f aca="false">IF(D133="","",ROUND(SQRT(((D133+G133)*O133/100)^2+(J133*(D133+G133)*0.08382)^2),0))</f>
        <v>43</v>
      </c>
      <c r="U133" s="32"/>
    </row>
    <row r="134" customFormat="false" ht="15" hidden="false" customHeight="false" outlineLevel="0" collapsed="false">
      <c r="A134" s="32" t="s">
        <v>230</v>
      </c>
      <c r="B134" s="32" t="s">
        <v>314</v>
      </c>
      <c r="C134" s="32" t="s">
        <v>319</v>
      </c>
      <c r="D134" s="59" t="n">
        <v>277</v>
      </c>
      <c r="E134" s="59" t="n">
        <v>259</v>
      </c>
      <c r="F134" s="68" t="n">
        <f aca="false">IF(E134="","",D134-E134)</f>
        <v>18</v>
      </c>
      <c r="G134" s="59" t="n">
        <v>257</v>
      </c>
      <c r="H134" s="59" t="n">
        <v>231</v>
      </c>
      <c r="I134" s="68" t="n">
        <f aca="false">IF(H134="","",G134-H134)</f>
        <v>26</v>
      </c>
      <c r="J134" s="40" t="n">
        <f aca="false">IF(OR(D134="",D134+G134=0),"",D134/(D134+G134))</f>
        <v>0.5187265917603</v>
      </c>
      <c r="K134" s="40" t="n">
        <f aca="false">IF(E134="","",E134/(E134+H134))</f>
        <v>0.528571428571429</v>
      </c>
      <c r="L134" s="69" t="n">
        <f aca="false">IF(OR(K134="",J134=""),"",(J134-K134)*100)</f>
        <v>-0.984483681112891</v>
      </c>
      <c r="M134" s="36" t="n">
        <v>2.37172386690479</v>
      </c>
      <c r="N134" s="36" t="n">
        <v>1.05456450691838</v>
      </c>
      <c r="O134" s="36" t="n">
        <f aca="false">SQRT(M134^2+N134^2)</f>
        <v>2.59560790569335</v>
      </c>
      <c r="P134" s="40" t="n">
        <f aca="false">IF(J134="","",MAX(0,J134-1.96*O134/100))</f>
        <v>0.46785267680871</v>
      </c>
      <c r="Q134" s="40" t="n">
        <f aca="false">IF(J134="","",MIN(1,J134+1.96*O134/100))</f>
        <v>0.569600506711889</v>
      </c>
      <c r="R134" s="32" t="str">
        <f aca="false">IF(L134="","",IF(ABS(L134)&lt;=O134,"Yes","No"))</f>
        <v>Yes</v>
      </c>
      <c r="S134" s="32" t="str">
        <f aca="false">IF(L134="","",IF(ABS(L134)&lt;=1.96*O134,"Yes","No"))</f>
        <v>Yes</v>
      </c>
      <c r="T134" s="59" t="n">
        <f aca="false">IF(D134="","",ROUND(SQRT(((D134+G134)*O134/100)^2+(J134*(D134+G134)*0.08382)^2),0))</f>
        <v>27</v>
      </c>
      <c r="U134" s="32"/>
    </row>
    <row r="135" customFormat="false" ht="15" hidden="false" customHeight="false" outlineLevel="0" collapsed="false">
      <c r="A135" s="32" t="s">
        <v>230</v>
      </c>
      <c r="B135" s="32" t="s">
        <v>314</v>
      </c>
      <c r="C135" s="32" t="s">
        <v>320</v>
      </c>
      <c r="D135" s="59" t="n">
        <v>512</v>
      </c>
      <c r="E135" s="59" t="n">
        <v>526</v>
      </c>
      <c r="F135" s="68" t="n">
        <f aca="false">IF(E135="","",D135-E135)</f>
        <v>-14</v>
      </c>
      <c r="G135" s="59" t="n">
        <v>455</v>
      </c>
      <c r="H135" s="59" t="n">
        <v>379</v>
      </c>
      <c r="I135" s="68" t="n">
        <f aca="false">IF(H135="","",G135-H135)</f>
        <v>76</v>
      </c>
      <c r="J135" s="40" t="n">
        <f aca="false">IF(OR(D135="",D135+G135=0),"",D135/(D135+G135))</f>
        <v>0.52947259565667</v>
      </c>
      <c r="K135" s="40" t="n">
        <f aca="false">IF(E135="","",E135/(E135+H135))</f>
        <v>0.58121546961326</v>
      </c>
      <c r="L135" s="69" t="n">
        <f aca="false">IF(OR(K135="",J135=""),"",(J135-K135)*100)</f>
        <v>-5.17428739565895</v>
      </c>
      <c r="M135" s="36" t="n">
        <v>2.00322167035439</v>
      </c>
      <c r="N135" s="36" t="n">
        <v>1.05456450691838</v>
      </c>
      <c r="O135" s="36" t="n">
        <f aca="false">SQRT(M135^2+N135^2)</f>
        <v>2.26384702659642</v>
      </c>
      <c r="P135" s="40" t="n">
        <f aca="false">IF(J135="","",MAX(0,J135-1.96*O135/100))</f>
        <v>0.48510119393538</v>
      </c>
      <c r="Q135" s="40" t="n">
        <f aca="false">IF(J135="","",MIN(1,J135+1.96*O135/100))</f>
        <v>0.57384399737796</v>
      </c>
      <c r="R135" s="32" t="str">
        <f aca="false">IF(L135="","",IF(ABS(L135)&lt;=O135,"Yes","No"))</f>
        <v>No</v>
      </c>
      <c r="S135" s="32" t="str">
        <f aca="false">IF(L135="","",IF(ABS(L135)&lt;=1.96*O135,"Yes","No"))</f>
        <v>No</v>
      </c>
      <c r="T135" s="59" t="n">
        <f aca="false">IF(D135="","",ROUND(SQRT(((D135+G135)*O135/100)^2+(J135*(D135+G135)*0.07132)^2),0))</f>
        <v>43</v>
      </c>
      <c r="U135" s="32"/>
    </row>
    <row r="136" customFormat="false" ht="15" hidden="false" customHeight="false" outlineLevel="0" collapsed="false">
      <c r="A136" s="32" t="s">
        <v>230</v>
      </c>
      <c r="B136" s="32" t="s">
        <v>321</v>
      </c>
      <c r="C136" s="32" t="s">
        <v>322</v>
      </c>
      <c r="D136" s="59" t="n">
        <v>343</v>
      </c>
      <c r="E136" s="59" t="n">
        <v>416</v>
      </c>
      <c r="F136" s="68" t="n">
        <f aca="false">IF(E136="","",D136-E136)</f>
        <v>-73</v>
      </c>
      <c r="G136" s="59" t="n">
        <v>200</v>
      </c>
      <c r="H136" s="59" t="n">
        <v>151</v>
      </c>
      <c r="I136" s="68" t="n">
        <f aca="false">IF(H136="","",G136-H136)</f>
        <v>49</v>
      </c>
      <c r="J136" s="40" t="n">
        <f aca="false">IF(OR(D136="",D136+G136=0),"",D136/(D136+G136))</f>
        <v>0.631675874769798</v>
      </c>
      <c r="K136" s="40" t="n">
        <f aca="false">IF(E136="","",E136/(E136+H136))</f>
        <v>0.7336860670194</v>
      </c>
      <c r="L136" s="69" t="n">
        <f aca="false">IF(OR(K136="",J136=""),"",(J136-K136)*100)</f>
        <v>-10.2010192249603</v>
      </c>
      <c r="M136" s="36" t="n">
        <v>2.37172386690479</v>
      </c>
      <c r="N136" s="36" t="n">
        <v>1.05456450691838</v>
      </c>
      <c r="O136" s="36" t="n">
        <f aca="false">SQRT(M136^2+N136^2)</f>
        <v>2.59560790569335</v>
      </c>
      <c r="P136" s="40" t="n">
        <f aca="false">IF(J136="","",MAX(0,J136-1.96*O136/100))</f>
        <v>0.580801959818208</v>
      </c>
      <c r="Q136" s="40" t="n">
        <f aca="false">IF(J136="","",MIN(1,J136+1.96*O136/100))</f>
        <v>0.682549789721387</v>
      </c>
      <c r="R136" s="32" t="str">
        <f aca="false">IF(L136="","",IF(ABS(L136)&lt;=O136,"Yes","No"))</f>
        <v>No</v>
      </c>
      <c r="S136" s="32" t="str">
        <f aca="false">IF(L136="","",IF(ABS(L136)&lt;=1.96*O136,"Yes","No"))</f>
        <v>No</v>
      </c>
      <c r="T136" s="59" t="n">
        <f aca="false">IF(D136="","",ROUND(SQRT(((D136+G136)*O136/100)^2+(J136*(D136+G136)*0.08382)^2),0))</f>
        <v>32</v>
      </c>
      <c r="U136" s="32"/>
    </row>
    <row r="137" customFormat="false" ht="15" hidden="false" customHeight="false" outlineLevel="0" collapsed="false">
      <c r="A137" s="32" t="s">
        <v>230</v>
      </c>
      <c r="B137" s="32" t="s">
        <v>321</v>
      </c>
      <c r="C137" s="32" t="s">
        <v>323</v>
      </c>
      <c r="D137" s="59" t="n">
        <v>276</v>
      </c>
      <c r="E137" s="59" t="n">
        <v>334</v>
      </c>
      <c r="F137" s="68" t="n">
        <f aca="false">IF(E137="","",D137-E137)</f>
        <v>-58</v>
      </c>
      <c r="G137" s="59" t="n">
        <v>177</v>
      </c>
      <c r="H137" s="59" t="n">
        <v>165</v>
      </c>
      <c r="I137" s="68" t="n">
        <f aca="false">IF(H137="","",G137-H137)</f>
        <v>12</v>
      </c>
      <c r="J137" s="40" t="n">
        <f aca="false">IF(OR(D137="",D137+G137=0),"",D137/(D137+G137))</f>
        <v>0.609271523178808</v>
      </c>
      <c r="K137" s="40" t="n">
        <f aca="false">IF(E137="","",E137/(E137+H137))</f>
        <v>0.669338677354709</v>
      </c>
      <c r="L137" s="69" t="n">
        <f aca="false">IF(OR(K137="",J137=""),"",(J137-K137)*100)</f>
        <v>-6.00671541759015</v>
      </c>
      <c r="M137" s="36" t="n">
        <v>3.57626045191504</v>
      </c>
      <c r="N137" s="36" t="n">
        <v>1.05456450691838</v>
      </c>
      <c r="O137" s="36" t="n">
        <f aca="false">SQRT(M137^2+N137^2)</f>
        <v>3.72850440782676</v>
      </c>
      <c r="P137" s="40" t="n">
        <f aca="false">IF(J137="","",MAX(0,J137-1.96*O137/100))</f>
        <v>0.536192836785403</v>
      </c>
      <c r="Q137" s="40" t="n">
        <f aca="false">IF(J137="","",MIN(1,J137+1.96*O137/100))</f>
        <v>0.682350209572213</v>
      </c>
      <c r="R137" s="32" t="str">
        <f aca="false">IF(L137="","",IF(ABS(L137)&lt;=O137,"Yes","No"))</f>
        <v>No</v>
      </c>
      <c r="S137" s="32" t="str">
        <f aca="false">IF(L137="","",IF(ABS(L137)&lt;=1.96*O137,"Yes","No"))</f>
        <v>Yes</v>
      </c>
      <c r="T137" s="59" t="n">
        <f aca="false">IF(D137="","",ROUND(SQRT(((D137+G137)*O137/100)^2+(J137*(D137+G137)*0.13015)^2),0))</f>
        <v>40</v>
      </c>
      <c r="U137" s="32"/>
    </row>
    <row r="138" customFormat="false" ht="15" hidden="false" customHeight="false" outlineLevel="0" collapsed="false">
      <c r="A138" s="32" t="s">
        <v>230</v>
      </c>
      <c r="B138" s="32" t="s">
        <v>321</v>
      </c>
      <c r="C138" s="32" t="s">
        <v>324</v>
      </c>
      <c r="D138" s="59" t="n">
        <v>299</v>
      </c>
      <c r="E138" s="59" t="n">
        <v>327</v>
      </c>
      <c r="F138" s="68" t="n">
        <f aca="false">IF(E138="","",D138-E138)</f>
        <v>-28</v>
      </c>
      <c r="G138" s="59" t="n">
        <v>182</v>
      </c>
      <c r="H138" s="59" t="n">
        <v>147</v>
      </c>
      <c r="I138" s="68" t="n">
        <f aca="false">IF(H138="","",G138-H138)</f>
        <v>35</v>
      </c>
      <c r="J138" s="40" t="n">
        <f aca="false">IF(OR(D138="",D138+G138=0),"",D138/(D138+G138))</f>
        <v>0.621621621621622</v>
      </c>
      <c r="K138" s="40" t="n">
        <f aca="false">IF(E138="","",E138/(E138+H138))</f>
        <v>0.689873417721519</v>
      </c>
      <c r="L138" s="69" t="n">
        <f aca="false">IF(OR(K138="",J138=""),"",(J138-K138)*100)</f>
        <v>-6.82517960998974</v>
      </c>
      <c r="M138" s="36" t="n">
        <v>3.57626045191504</v>
      </c>
      <c r="N138" s="36" t="n">
        <v>1.05456450691838</v>
      </c>
      <c r="O138" s="36" t="n">
        <f aca="false">SQRT(M138^2+N138^2)</f>
        <v>3.72850440782676</v>
      </c>
      <c r="P138" s="40" t="n">
        <f aca="false">IF(J138="","",MAX(0,J138-1.96*O138/100))</f>
        <v>0.548542935228217</v>
      </c>
      <c r="Q138" s="40" t="n">
        <f aca="false">IF(J138="","",MIN(1,J138+1.96*O138/100))</f>
        <v>0.694700308015026</v>
      </c>
      <c r="R138" s="32" t="str">
        <f aca="false">IF(L138="","",IF(ABS(L138)&lt;=O138,"Yes","No"))</f>
        <v>No</v>
      </c>
      <c r="S138" s="32" t="str">
        <f aca="false">IF(L138="","",IF(ABS(L138)&lt;=1.96*O138,"Yes","No"))</f>
        <v>Yes</v>
      </c>
      <c r="T138" s="59" t="n">
        <f aca="false">IF(D138="","",ROUND(SQRT(((D138+G138)*O138/100)^2+(J138*(D138+G138)*0.13015)^2),0))</f>
        <v>43</v>
      </c>
      <c r="U138" s="32"/>
    </row>
    <row r="139" customFormat="false" ht="15" hidden="false" customHeight="false" outlineLevel="0" collapsed="false">
      <c r="A139" s="32" t="s">
        <v>230</v>
      </c>
      <c r="B139" s="32" t="s">
        <v>325</v>
      </c>
      <c r="C139" s="32" t="s">
        <v>325</v>
      </c>
      <c r="D139" s="59" t="n">
        <v>270</v>
      </c>
      <c r="E139" s="59" t="n">
        <v>294</v>
      </c>
      <c r="F139" s="68" t="n">
        <f aca="false">IF(E139="","",D139-E139)</f>
        <v>-24</v>
      </c>
      <c r="G139" s="59" t="n">
        <v>200</v>
      </c>
      <c r="H139" s="59" t="n">
        <v>198</v>
      </c>
      <c r="I139" s="68" t="n">
        <f aca="false">IF(H139="","",G139-H139)</f>
        <v>2</v>
      </c>
      <c r="J139" s="40" t="n">
        <f aca="false">IF(OR(D139="",D139+G139=0),"",D139/(D139+G139))</f>
        <v>0.574468085106383</v>
      </c>
      <c r="K139" s="40" t="n">
        <f aca="false">IF(E139="","",E139/(E139+H139))</f>
        <v>0.597560975609756</v>
      </c>
      <c r="L139" s="69" t="n">
        <f aca="false">IF(OR(K139="",J139=""),"",(J139-K139)*100)</f>
        <v>-2.3092890503373</v>
      </c>
      <c r="M139" s="36" t="n">
        <v>3.57626045191504</v>
      </c>
      <c r="N139" s="36" t="n">
        <v>1.05456450691838</v>
      </c>
      <c r="O139" s="36" t="n">
        <f aca="false">SQRT(M139^2+N139^2)</f>
        <v>3.72850440782676</v>
      </c>
      <c r="P139" s="40" t="n">
        <f aca="false">IF(J139="","",MAX(0,J139-1.96*O139/100))</f>
        <v>0.501389398712979</v>
      </c>
      <c r="Q139" s="40" t="n">
        <f aca="false">IF(J139="","",MIN(1,J139+1.96*O139/100))</f>
        <v>0.647546771499788</v>
      </c>
      <c r="R139" s="32" t="str">
        <f aca="false">IF(L139="","",IF(ABS(L139)&lt;=O139,"Yes","No"))</f>
        <v>Yes</v>
      </c>
      <c r="S139" s="32" t="str">
        <f aca="false">IF(L139="","",IF(ABS(L139)&lt;=1.96*O139,"Yes","No"))</f>
        <v>Yes</v>
      </c>
      <c r="T139" s="59" t="n">
        <f aca="false">IF(D139="","",ROUND(SQRT(((D139+G139)*O139/100)^2+(J139*(D139+G139)*0.13015)^2),0))</f>
        <v>39</v>
      </c>
      <c r="U139" s="32"/>
    </row>
    <row r="140" customFormat="false" ht="15" hidden="false" customHeight="false" outlineLevel="0" collapsed="false">
      <c r="A140" s="32" t="s">
        <v>230</v>
      </c>
      <c r="B140" s="32" t="s">
        <v>326</v>
      </c>
      <c r="C140" s="32" t="s">
        <v>326</v>
      </c>
      <c r="D140" s="59" t="n">
        <v>620</v>
      </c>
      <c r="E140" s="59" t="n">
        <v>498</v>
      </c>
      <c r="F140" s="68" t="n">
        <f aca="false">IF(E140="","",D140-E140)</f>
        <v>122</v>
      </c>
      <c r="G140" s="59" t="n">
        <v>873</v>
      </c>
      <c r="H140" s="59" t="n">
        <v>876</v>
      </c>
      <c r="I140" s="68" t="n">
        <f aca="false">IF(H140="","",G140-H140)</f>
        <v>-3</v>
      </c>
      <c r="J140" s="40" t="n">
        <f aca="false">IF(OR(D140="",D140+G140=0),"",D140/(D140+G140))</f>
        <v>0.415271265907569</v>
      </c>
      <c r="K140" s="40" t="n">
        <f aca="false">IF(E140="","",E140/(E140+H140))</f>
        <v>0.362445414847162</v>
      </c>
      <c r="L140" s="69" t="n">
        <f aca="false">IF(OR(K140="",J140=""),"",(J140-K140)*100)</f>
        <v>5.2825851060407</v>
      </c>
      <c r="M140" s="36" t="n">
        <v>2.00322167035439</v>
      </c>
      <c r="N140" s="36" t="n">
        <v>1.05456450691838</v>
      </c>
      <c r="O140" s="36" t="n">
        <f aca="false">SQRT(M140^2+N140^2)</f>
        <v>2.26384702659642</v>
      </c>
      <c r="P140" s="40" t="n">
        <f aca="false">IF(J140="","",MAX(0,J140-1.96*O140/100))</f>
        <v>0.370899864186279</v>
      </c>
      <c r="Q140" s="40" t="n">
        <f aca="false">IF(J140="","",MIN(1,J140+1.96*O140/100))</f>
        <v>0.459642667628858</v>
      </c>
      <c r="R140" s="32" t="str">
        <f aca="false">IF(L140="","",IF(ABS(L140)&lt;=O140,"Yes","No"))</f>
        <v>No</v>
      </c>
      <c r="S140" s="32" t="str">
        <f aca="false">IF(L140="","",IF(ABS(L140)&lt;=1.96*O140,"Yes","No"))</f>
        <v>No</v>
      </c>
      <c r="T140" s="59" t="n">
        <f aca="false">IF(D140="","",ROUND(SQRT(((D140+G140)*O140/100)^2+(J140*(D140+G140)*0.07132)^2),0))</f>
        <v>56</v>
      </c>
      <c r="U140" s="32"/>
    </row>
    <row r="141" customFormat="false" ht="15" hidden="false" customHeight="false" outlineLevel="0" collapsed="false">
      <c r="A141" s="32" t="s">
        <v>230</v>
      </c>
      <c r="B141" s="32" t="s">
        <v>327</v>
      </c>
      <c r="C141" s="32" t="s">
        <v>328</v>
      </c>
      <c r="D141" s="59" t="n">
        <v>721</v>
      </c>
      <c r="E141" s="59" t="n">
        <v>672</v>
      </c>
      <c r="F141" s="68" t="n">
        <f aca="false">IF(E141="","",D141-E141)</f>
        <v>49</v>
      </c>
      <c r="G141" s="59" t="n">
        <v>708</v>
      </c>
      <c r="H141" s="59" t="n">
        <v>652</v>
      </c>
      <c r="I141" s="68" t="n">
        <f aca="false">IF(H141="","",G141-H141)</f>
        <v>56</v>
      </c>
      <c r="J141" s="40" t="n">
        <f aca="false">IF(OR(D141="",D141+G141=0),"",D141/(D141+G141))</f>
        <v>0.504548635409377</v>
      </c>
      <c r="K141" s="40" t="n">
        <f aca="false">IF(E141="","",E141/(E141+H141))</f>
        <v>0.507552870090634</v>
      </c>
      <c r="L141" s="69" t="n">
        <f aca="false">IF(OR(K141="",J141=""),"",(J141-K141)*100)</f>
        <v>-0.300423468125721</v>
      </c>
      <c r="M141" s="36" t="n">
        <v>2.00322167035439</v>
      </c>
      <c r="N141" s="36" t="n">
        <v>1.05456450691838</v>
      </c>
      <c r="O141" s="36" t="n">
        <f aca="false">SQRT(M141^2+N141^2)</f>
        <v>2.26384702659642</v>
      </c>
      <c r="P141" s="40" t="n">
        <f aca="false">IF(J141="","",MAX(0,J141-1.96*O141/100))</f>
        <v>0.460177233688088</v>
      </c>
      <c r="Q141" s="40" t="n">
        <f aca="false">IF(J141="","",MIN(1,J141+1.96*O141/100))</f>
        <v>0.548920037130667</v>
      </c>
      <c r="R141" s="32" t="str">
        <f aca="false">IF(L141="","",IF(ABS(L141)&lt;=O141,"Yes","No"))</f>
        <v>Yes</v>
      </c>
      <c r="S141" s="32" t="str">
        <f aca="false">IF(L141="","",IF(ABS(L141)&lt;=1.96*O141,"Yes","No"))</f>
        <v>Yes</v>
      </c>
      <c r="T141" s="59" t="n">
        <f aca="false">IF(D141="","",ROUND(SQRT(((D141+G141)*O141/100)^2+(J141*(D141+G141)*0.07132)^2),0))</f>
        <v>61</v>
      </c>
      <c r="U141" s="32"/>
    </row>
    <row r="142" customFormat="false" ht="15" hidden="false" customHeight="false" outlineLevel="0" collapsed="false">
      <c r="A142" s="32" t="s">
        <v>230</v>
      </c>
      <c r="B142" s="32" t="s">
        <v>327</v>
      </c>
      <c r="C142" s="32" t="s">
        <v>329</v>
      </c>
      <c r="D142" s="59" t="n">
        <v>826</v>
      </c>
      <c r="E142" s="59" t="n">
        <v>791</v>
      </c>
      <c r="F142" s="68" t="n">
        <f aca="false">IF(E142="","",D142-E142)</f>
        <v>35</v>
      </c>
      <c r="G142" s="59" t="n">
        <v>762</v>
      </c>
      <c r="H142" s="59" t="n">
        <v>781</v>
      </c>
      <c r="I142" s="68" t="n">
        <f aca="false">IF(H142="","",G142-H142)</f>
        <v>-19</v>
      </c>
      <c r="J142" s="40" t="n">
        <f aca="false">IF(OR(D142="",D142+G142=0),"",D142/(D142+G142))</f>
        <v>0.520151133501259</v>
      </c>
      <c r="K142" s="40" t="n">
        <f aca="false">IF(E142="","",E142/(E142+H142))</f>
        <v>0.503180661577608</v>
      </c>
      <c r="L142" s="69" t="n">
        <f aca="false">IF(OR(K142="",J142=""),"",(J142-K142)*100)</f>
        <v>1.69704719236513</v>
      </c>
      <c r="M142" s="36" t="n">
        <v>2.00322167035439</v>
      </c>
      <c r="N142" s="36" t="n">
        <v>1.05456450691838</v>
      </c>
      <c r="O142" s="36" t="n">
        <f aca="false">SQRT(M142^2+N142^2)</f>
        <v>2.26384702659642</v>
      </c>
      <c r="P142" s="40" t="n">
        <f aca="false">IF(J142="","",MAX(0,J142-1.96*O142/100))</f>
        <v>0.47577973177997</v>
      </c>
      <c r="Q142" s="40" t="n">
        <f aca="false">IF(J142="","",MIN(1,J142+1.96*O142/100))</f>
        <v>0.564522535222549</v>
      </c>
      <c r="R142" s="32" t="str">
        <f aca="false">IF(L142="","",IF(ABS(L142)&lt;=O142,"Yes","No"))</f>
        <v>Yes</v>
      </c>
      <c r="S142" s="32" t="str">
        <f aca="false">IF(L142="","",IF(ABS(L142)&lt;=1.96*O142,"Yes","No"))</f>
        <v>Yes</v>
      </c>
      <c r="T142" s="59" t="n">
        <f aca="false">IF(D142="","",ROUND(SQRT(((D142+G142)*O142/100)^2+(J142*(D142+G142)*0.07132)^2),0))</f>
        <v>69</v>
      </c>
      <c r="U142" s="32"/>
    </row>
    <row r="143" customFormat="false" ht="15" hidden="false" customHeight="false" outlineLevel="0" collapsed="false">
      <c r="A143" s="32" t="s">
        <v>230</v>
      </c>
      <c r="B143" s="32" t="s">
        <v>327</v>
      </c>
      <c r="C143" s="32" t="s">
        <v>330</v>
      </c>
      <c r="D143" s="59" t="n">
        <v>1444</v>
      </c>
      <c r="E143" s="59" t="n">
        <v>1343</v>
      </c>
      <c r="F143" s="68" t="n">
        <f aca="false">IF(E143="","",D143-E143)</f>
        <v>101</v>
      </c>
      <c r="G143" s="59" t="n">
        <v>1363</v>
      </c>
      <c r="H143" s="59" t="n">
        <v>1305</v>
      </c>
      <c r="I143" s="68" t="n">
        <f aca="false">IF(H143="","",G143-H143)</f>
        <v>58</v>
      </c>
      <c r="J143" s="40" t="n">
        <f aca="false">IF(OR(D143="",D143+G143=0),"",D143/(D143+G143))</f>
        <v>0.514428215176345</v>
      </c>
      <c r="K143" s="40" t="n">
        <f aca="false">IF(E143="","",E143/(E143+H143))</f>
        <v>0.507175226586103</v>
      </c>
      <c r="L143" s="69" t="n">
        <f aca="false">IF(OR(K143="",J143=""),"",(J143-K143)*100)</f>
        <v>0.725298859024215</v>
      </c>
      <c r="M143" s="36" t="n">
        <v>2.00322167035439</v>
      </c>
      <c r="N143" s="36" t="n">
        <v>1.05456450691838</v>
      </c>
      <c r="O143" s="36" t="n">
        <f aca="false">SQRT(M143^2+N143^2)</f>
        <v>2.26384702659642</v>
      </c>
      <c r="P143" s="40" t="n">
        <f aca="false">IF(J143="","",MAX(0,J143-1.96*O143/100))</f>
        <v>0.470056813455055</v>
      </c>
      <c r="Q143" s="40" t="n">
        <f aca="false">IF(J143="","",MIN(1,J143+1.96*O143/100))</f>
        <v>0.558799616897635</v>
      </c>
      <c r="R143" s="32" t="str">
        <f aca="false">IF(L143="","",IF(ABS(L143)&lt;=O143,"Yes","No"))</f>
        <v>Yes</v>
      </c>
      <c r="S143" s="32" t="str">
        <f aca="false">IF(L143="","",IF(ABS(L143)&lt;=1.96*O143,"Yes","No"))</f>
        <v>Yes</v>
      </c>
      <c r="T143" s="59" t="n">
        <f aca="false">IF(D143="","",ROUND(SQRT(((D143+G143)*O143/100)^2+(J143*(D143+G143)*0.07132)^2),0))</f>
        <v>121</v>
      </c>
      <c r="U143" s="32"/>
    </row>
    <row r="144" customFormat="false" ht="15" hidden="false" customHeight="false" outlineLevel="0" collapsed="false">
      <c r="A144" s="32" t="s">
        <v>230</v>
      </c>
      <c r="B144" s="32" t="s">
        <v>327</v>
      </c>
      <c r="C144" s="32" t="s">
        <v>331</v>
      </c>
      <c r="D144" s="59" t="n">
        <v>714</v>
      </c>
      <c r="E144" s="59" t="n">
        <v>649</v>
      </c>
      <c r="F144" s="68" t="n">
        <f aca="false">IF(E144="","",D144-E144)</f>
        <v>65</v>
      </c>
      <c r="G144" s="59" t="n">
        <v>660</v>
      </c>
      <c r="H144" s="59" t="n">
        <v>636</v>
      </c>
      <c r="I144" s="68" t="n">
        <f aca="false">IF(H144="","",G144-H144)</f>
        <v>24</v>
      </c>
      <c r="J144" s="40" t="n">
        <f aca="false">IF(OR(D144="",D144+G144=0),"",D144/(D144+G144))</f>
        <v>0.519650655021834</v>
      </c>
      <c r="K144" s="40" t="n">
        <f aca="false">IF(E144="","",E144/(E144+H144))</f>
        <v>0.505058365758755</v>
      </c>
      <c r="L144" s="69" t="n">
        <f aca="false">IF(OR(K144="",J144=""),"",(J144-K144)*100)</f>
        <v>1.45922892630792</v>
      </c>
      <c r="M144" s="36" t="n">
        <v>2.00322167035439</v>
      </c>
      <c r="N144" s="36" t="n">
        <v>1.05456450691838</v>
      </c>
      <c r="O144" s="36" t="n">
        <f aca="false">SQRT(M144^2+N144^2)</f>
        <v>2.26384702659642</v>
      </c>
      <c r="P144" s="40" t="n">
        <f aca="false">IF(J144="","",MAX(0,J144-1.96*O144/100))</f>
        <v>0.475279253300544</v>
      </c>
      <c r="Q144" s="40" t="n">
        <f aca="false">IF(J144="","",MIN(1,J144+1.96*O144/100))</f>
        <v>0.564022056743124</v>
      </c>
      <c r="R144" s="32" t="str">
        <f aca="false">IF(L144="","",IF(ABS(L144)&lt;=O144,"Yes","No"))</f>
        <v>Yes</v>
      </c>
      <c r="S144" s="32" t="str">
        <f aca="false">IF(L144="","",IF(ABS(L144)&lt;=1.96*O144,"Yes","No"))</f>
        <v>Yes</v>
      </c>
      <c r="T144" s="59" t="n">
        <f aca="false">IF(D144="","",ROUND(SQRT(((D144+G144)*O144/100)^2+(J144*(D144+G144)*0.07132)^2),0))</f>
        <v>60</v>
      </c>
      <c r="U144" s="32"/>
    </row>
    <row r="145" customFormat="false" ht="15" hidden="false" customHeight="false" outlineLevel="0" collapsed="false">
      <c r="A145" s="32" t="s">
        <v>230</v>
      </c>
      <c r="B145" s="32" t="s">
        <v>327</v>
      </c>
      <c r="C145" s="32" t="s">
        <v>332</v>
      </c>
      <c r="D145" s="59" t="n">
        <v>688</v>
      </c>
      <c r="E145" s="59" t="n">
        <v>647</v>
      </c>
      <c r="F145" s="68" t="n">
        <f aca="false">IF(E145="","",D145-E145)</f>
        <v>41</v>
      </c>
      <c r="G145" s="59" t="n">
        <v>635</v>
      </c>
      <c r="H145" s="59" t="n">
        <v>623</v>
      </c>
      <c r="I145" s="68" t="n">
        <f aca="false">IF(H145="","",G145-H145)</f>
        <v>12</v>
      </c>
      <c r="J145" s="40" t="n">
        <f aca="false">IF(OR(D145="",D145+G145=0),"",D145/(D145+G145))</f>
        <v>0.520030234315949</v>
      </c>
      <c r="K145" s="40" t="n">
        <f aca="false">IF(E145="","",E145/(E145+H145))</f>
        <v>0.509448818897638</v>
      </c>
      <c r="L145" s="69" t="n">
        <f aca="false">IF(OR(K145="",J145=""),"",(J145-K145)*100)</f>
        <v>1.05814154183108</v>
      </c>
      <c r="M145" s="36" t="n">
        <v>2.00322167035439</v>
      </c>
      <c r="N145" s="36" t="n">
        <v>1.05456450691838</v>
      </c>
      <c r="O145" s="36" t="n">
        <f aca="false">SQRT(M145^2+N145^2)</f>
        <v>2.26384702659642</v>
      </c>
      <c r="P145" s="40" t="n">
        <f aca="false">IF(J145="","",MAX(0,J145-1.96*O145/100))</f>
        <v>0.475658832594659</v>
      </c>
      <c r="Q145" s="40" t="n">
        <f aca="false">IF(J145="","",MIN(1,J145+1.96*O145/100))</f>
        <v>0.564401636037238</v>
      </c>
      <c r="R145" s="32" t="str">
        <f aca="false">IF(L145="","",IF(ABS(L145)&lt;=O145,"Yes","No"))</f>
        <v>Yes</v>
      </c>
      <c r="S145" s="32" t="str">
        <f aca="false">IF(L145="","",IF(ABS(L145)&lt;=1.96*O145,"Yes","No"))</f>
        <v>Yes</v>
      </c>
      <c r="T145" s="59" t="n">
        <f aca="false">IF(D145="","",ROUND(SQRT(((D145+G145)*O145/100)^2+(J145*(D145+G145)*0.07132)^2),0))</f>
        <v>57</v>
      </c>
      <c r="U145" s="32"/>
    </row>
    <row r="146" customFormat="false" ht="15" hidden="false" customHeight="false" outlineLevel="0" collapsed="false">
      <c r="A146" s="32" t="s">
        <v>230</v>
      </c>
      <c r="B146" s="32" t="s">
        <v>327</v>
      </c>
      <c r="C146" s="32" t="s">
        <v>333</v>
      </c>
      <c r="D146" s="59" t="n">
        <v>561</v>
      </c>
      <c r="E146" s="59" t="n">
        <v>530</v>
      </c>
      <c r="F146" s="68" t="n">
        <f aca="false">IF(E146="","",D146-E146)</f>
        <v>31</v>
      </c>
      <c r="G146" s="59" t="n">
        <v>579</v>
      </c>
      <c r="H146" s="59" t="n">
        <v>545</v>
      </c>
      <c r="I146" s="68" t="n">
        <f aca="false">IF(H146="","",G146-H146)</f>
        <v>34</v>
      </c>
      <c r="J146" s="40" t="n">
        <f aca="false">IF(OR(D146="",D146+G146=0),"",D146/(D146+G146))</f>
        <v>0.492105263157895</v>
      </c>
      <c r="K146" s="40" t="n">
        <f aca="false">IF(E146="","",E146/(E146+H146))</f>
        <v>0.493023255813954</v>
      </c>
      <c r="L146" s="69" t="n">
        <f aca="false">IF(OR(K146="",J146=""),"",(J146-K146)*100)</f>
        <v>-0.0917992656058797</v>
      </c>
      <c r="M146" s="36" t="n">
        <v>2.00322167035439</v>
      </c>
      <c r="N146" s="36" t="n">
        <v>1.05456450691838</v>
      </c>
      <c r="O146" s="36" t="n">
        <f aca="false">SQRT(M146^2+N146^2)</f>
        <v>2.26384702659642</v>
      </c>
      <c r="P146" s="40" t="n">
        <f aca="false">IF(J146="","",MAX(0,J146-1.96*O146/100))</f>
        <v>0.447733861436605</v>
      </c>
      <c r="Q146" s="40" t="n">
        <f aca="false">IF(J146="","",MIN(1,J146+1.96*O146/100))</f>
        <v>0.536476664879184</v>
      </c>
      <c r="R146" s="32" t="str">
        <f aca="false">IF(L146="","",IF(ABS(L146)&lt;=O146,"Yes","No"))</f>
        <v>Yes</v>
      </c>
      <c r="S146" s="32" t="str">
        <f aca="false">IF(L146="","",IF(ABS(L146)&lt;=1.96*O146,"Yes","No"))</f>
        <v>Yes</v>
      </c>
      <c r="T146" s="59" t="n">
        <f aca="false">IF(D146="","",ROUND(SQRT(((D146+G146)*O146/100)^2+(J146*(D146+G146)*0.07132)^2),0))</f>
        <v>48</v>
      </c>
      <c r="U146" s="32"/>
    </row>
    <row r="147" customFormat="false" ht="15" hidden="false" customHeight="false" outlineLevel="0" collapsed="false">
      <c r="A147" s="32" t="s">
        <v>230</v>
      </c>
      <c r="B147" s="32" t="s">
        <v>327</v>
      </c>
      <c r="C147" s="32" t="s">
        <v>334</v>
      </c>
      <c r="D147" s="59" t="n">
        <v>1009</v>
      </c>
      <c r="E147" s="59" t="n">
        <v>1006</v>
      </c>
      <c r="F147" s="68" t="n">
        <f aca="false">IF(E147="","",D147-E147)</f>
        <v>3</v>
      </c>
      <c r="G147" s="59" t="n">
        <v>919</v>
      </c>
      <c r="H147" s="59" t="n">
        <v>777</v>
      </c>
      <c r="I147" s="68" t="n">
        <f aca="false">IF(H147="","",G147-H147)</f>
        <v>142</v>
      </c>
      <c r="J147" s="40" t="n">
        <f aca="false">IF(OR(D147="",D147+G147=0),"",D147/(D147+G147))</f>
        <v>0.523340248962656</v>
      </c>
      <c r="K147" s="40" t="n">
        <f aca="false">IF(E147="","",E147/(E147+H147))</f>
        <v>0.564217610768368</v>
      </c>
      <c r="L147" s="69" t="n">
        <f aca="false">IF(OR(K147="",J147=""),"",(J147-K147)*100)</f>
        <v>-4.08773618057123</v>
      </c>
      <c r="M147" s="36" t="n">
        <v>2.00322167035439</v>
      </c>
      <c r="N147" s="36" t="n">
        <v>1.05456450691838</v>
      </c>
      <c r="O147" s="36" t="n">
        <f aca="false">SQRT(M147^2+N147^2)</f>
        <v>2.26384702659642</v>
      </c>
      <c r="P147" s="40" t="n">
        <f aca="false">IF(J147="","",MAX(0,J147-1.96*O147/100))</f>
        <v>0.478968847241366</v>
      </c>
      <c r="Q147" s="40" t="n">
        <f aca="false">IF(J147="","",MIN(1,J147+1.96*O147/100))</f>
        <v>0.567711650683945</v>
      </c>
      <c r="R147" s="32" t="str">
        <f aca="false">IF(L147="","",IF(ABS(L147)&lt;=O147,"Yes","No"))</f>
        <v>No</v>
      </c>
      <c r="S147" s="32" t="str">
        <f aca="false">IF(L147="","",IF(ABS(L147)&lt;=1.96*O147,"Yes","No"))</f>
        <v>Yes</v>
      </c>
      <c r="T147" s="59" t="n">
        <f aca="false">IF(D147="","",ROUND(SQRT(((D147+G147)*O147/100)^2+(J147*(D147+G147)*0.07132)^2),0))</f>
        <v>84</v>
      </c>
      <c r="U147" s="32"/>
    </row>
    <row r="148" customFormat="false" ht="15" hidden="false" customHeight="false" outlineLevel="0" collapsed="false">
      <c r="A148" s="32" t="s">
        <v>230</v>
      </c>
      <c r="B148" s="32" t="s">
        <v>327</v>
      </c>
      <c r="C148" s="32" t="s">
        <v>335</v>
      </c>
      <c r="D148" s="59" t="n">
        <v>640</v>
      </c>
      <c r="E148" s="59" t="n">
        <v>626</v>
      </c>
      <c r="F148" s="68" t="n">
        <f aca="false">IF(E148="","",D148-E148)</f>
        <v>14</v>
      </c>
      <c r="G148" s="59" t="n">
        <v>595</v>
      </c>
      <c r="H148" s="59" t="n">
        <v>553</v>
      </c>
      <c r="I148" s="68" t="n">
        <f aca="false">IF(H148="","",G148-H148)</f>
        <v>42</v>
      </c>
      <c r="J148" s="40" t="n">
        <f aca="false">IF(OR(D148="",D148+G148=0),"",D148/(D148+G148))</f>
        <v>0.518218623481781</v>
      </c>
      <c r="K148" s="40" t="n">
        <f aca="false">IF(E148="","",E148/(E148+H148))</f>
        <v>0.530958439355386</v>
      </c>
      <c r="L148" s="69" t="n">
        <f aca="false">IF(OR(K148="",J148=""),"",(J148-K148)*100)</f>
        <v>-1.27398158736045</v>
      </c>
      <c r="M148" s="36" t="n">
        <v>2.00322167035439</v>
      </c>
      <c r="N148" s="36" t="n">
        <v>1.05456450691838</v>
      </c>
      <c r="O148" s="36" t="n">
        <f aca="false">SQRT(M148^2+N148^2)</f>
        <v>2.26384702659642</v>
      </c>
      <c r="P148" s="40" t="n">
        <f aca="false">IF(J148="","",MAX(0,J148-1.96*O148/100))</f>
        <v>0.473847221760492</v>
      </c>
      <c r="Q148" s="40" t="n">
        <f aca="false">IF(J148="","",MIN(1,J148+1.96*O148/100))</f>
        <v>0.562590025203071</v>
      </c>
      <c r="R148" s="32" t="str">
        <f aca="false">IF(L148="","",IF(ABS(L148)&lt;=O148,"Yes","No"))</f>
        <v>Yes</v>
      </c>
      <c r="S148" s="32" t="str">
        <f aca="false">IF(L148="","",IF(ABS(L148)&lt;=1.96*O148,"Yes","No"))</f>
        <v>Yes</v>
      </c>
      <c r="T148" s="59" t="n">
        <f aca="false">IF(D148="","",ROUND(SQRT(((D148+G148)*O148/100)^2+(J148*(D148+G148)*0.07132)^2),0))</f>
        <v>54</v>
      </c>
      <c r="U148" s="32"/>
    </row>
    <row r="149" customFormat="false" ht="15" hidden="false" customHeight="false" outlineLevel="0" collapsed="false">
      <c r="A149" s="32" t="s">
        <v>230</v>
      </c>
      <c r="B149" s="32" t="s">
        <v>327</v>
      </c>
      <c r="C149" s="32" t="s">
        <v>336</v>
      </c>
      <c r="D149" s="59" t="n">
        <v>536</v>
      </c>
      <c r="E149" s="59" t="n">
        <v>542</v>
      </c>
      <c r="F149" s="68" t="n">
        <f aca="false">IF(E149="","",D149-E149)</f>
        <v>-6</v>
      </c>
      <c r="G149" s="59" t="n">
        <v>660</v>
      </c>
      <c r="H149" s="59" t="n">
        <v>565</v>
      </c>
      <c r="I149" s="68" t="n">
        <f aca="false">IF(H149="","",G149-H149)</f>
        <v>95</v>
      </c>
      <c r="J149" s="40" t="n">
        <f aca="false">IF(OR(D149="",D149+G149=0),"",D149/(D149+G149))</f>
        <v>0.448160535117057</v>
      </c>
      <c r="K149" s="40" t="n">
        <f aca="false">IF(E149="","",E149/(E149+H149))</f>
        <v>0.489611562782295</v>
      </c>
      <c r="L149" s="69" t="n">
        <f aca="false">IF(OR(K149="",J149=""),"",(J149-K149)*100)</f>
        <v>-4.14510276652377</v>
      </c>
      <c r="M149" s="36" t="n">
        <v>2.00322167035439</v>
      </c>
      <c r="N149" s="36" t="n">
        <v>1.05456450691838</v>
      </c>
      <c r="O149" s="36" t="n">
        <f aca="false">SQRT(M149^2+N149^2)</f>
        <v>2.26384702659642</v>
      </c>
      <c r="P149" s="40" t="n">
        <f aca="false">IF(J149="","",MAX(0,J149-1.96*O149/100))</f>
        <v>0.403789133395767</v>
      </c>
      <c r="Q149" s="40" t="n">
        <f aca="false">IF(J149="","",MIN(1,J149+1.96*O149/100))</f>
        <v>0.492531936838347</v>
      </c>
      <c r="R149" s="32" t="str">
        <f aca="false">IF(L149="","",IF(ABS(L149)&lt;=O149,"Yes","No"))</f>
        <v>No</v>
      </c>
      <c r="S149" s="32" t="str">
        <f aca="false">IF(L149="","",IF(ABS(L149)&lt;=1.96*O149,"Yes","No"))</f>
        <v>Yes</v>
      </c>
      <c r="T149" s="59" t="n">
        <f aca="false">IF(D149="","",ROUND(SQRT(((D149+G149)*O149/100)^2+(J149*(D149+G149)*0.07132)^2),0))</f>
        <v>47</v>
      </c>
      <c r="U149" s="32"/>
    </row>
    <row r="150" customFormat="false" ht="15" hidden="false" customHeight="false" outlineLevel="0" collapsed="false">
      <c r="A150" s="32" t="s">
        <v>230</v>
      </c>
      <c r="B150" s="32" t="s">
        <v>327</v>
      </c>
      <c r="C150" s="32" t="s">
        <v>337</v>
      </c>
      <c r="D150" s="59" t="n">
        <v>469</v>
      </c>
      <c r="E150" s="59" t="n">
        <v>430</v>
      </c>
      <c r="F150" s="68" t="n">
        <f aca="false">IF(E150="","",D150-E150)</f>
        <v>39</v>
      </c>
      <c r="G150" s="59" t="n">
        <v>432</v>
      </c>
      <c r="H150" s="59" t="n">
        <v>409</v>
      </c>
      <c r="I150" s="68" t="n">
        <f aca="false">IF(H150="","",G150-H150)</f>
        <v>23</v>
      </c>
      <c r="J150" s="40" t="n">
        <f aca="false">IF(OR(D150="",D150+G150=0),"",D150/(D150+G150))</f>
        <v>0.520532741398446</v>
      </c>
      <c r="K150" s="40" t="n">
        <f aca="false">IF(E150="","",E150/(E150+H150))</f>
        <v>0.512514898688915</v>
      </c>
      <c r="L150" s="69" t="n">
        <f aca="false">IF(OR(K150="",J150=""),"",(J150-K150)*100)</f>
        <v>0.801784270953077</v>
      </c>
      <c r="M150" s="36" t="n">
        <v>2.00322167035439</v>
      </c>
      <c r="N150" s="36" t="n">
        <v>1.05456450691838</v>
      </c>
      <c r="O150" s="36" t="n">
        <f aca="false">SQRT(M150^2+N150^2)</f>
        <v>2.26384702659642</v>
      </c>
      <c r="P150" s="40" t="n">
        <f aca="false">IF(J150="","",MAX(0,J150-1.96*O150/100))</f>
        <v>0.476161339677156</v>
      </c>
      <c r="Q150" s="40" t="n">
        <f aca="false">IF(J150="","",MIN(1,J150+1.96*O150/100))</f>
        <v>0.564904143119736</v>
      </c>
      <c r="R150" s="32" t="str">
        <f aca="false">IF(L150="","",IF(ABS(L150)&lt;=O150,"Yes","No"))</f>
        <v>Yes</v>
      </c>
      <c r="S150" s="32" t="str">
        <f aca="false">IF(L150="","",IF(ABS(L150)&lt;=1.96*O150,"Yes","No"))</f>
        <v>Yes</v>
      </c>
      <c r="T150" s="59" t="n">
        <f aca="false">IF(D150="","",ROUND(SQRT(((D150+G150)*O150/100)^2+(J150*(D150+G150)*0.07132)^2),0))</f>
        <v>39</v>
      </c>
      <c r="U150" s="32"/>
    </row>
    <row r="151" customFormat="false" ht="15" hidden="false" customHeight="false" outlineLevel="0" collapsed="false">
      <c r="A151" s="32" t="s">
        <v>230</v>
      </c>
      <c r="B151" s="32" t="s">
        <v>338</v>
      </c>
      <c r="C151" s="32" t="s">
        <v>338</v>
      </c>
      <c r="D151" s="59" t="n">
        <v>845</v>
      </c>
      <c r="E151" s="59" t="n">
        <v>738</v>
      </c>
      <c r="F151" s="68" t="n">
        <f aca="false">IF(E151="","",D151-E151)</f>
        <v>107</v>
      </c>
      <c r="G151" s="59" t="n">
        <v>1144</v>
      </c>
      <c r="H151" s="59" t="n">
        <v>1114</v>
      </c>
      <c r="I151" s="68" t="n">
        <f aca="false">IF(H151="","",G151-H151)</f>
        <v>30</v>
      </c>
      <c r="J151" s="40" t="n">
        <f aca="false">IF(OR(D151="",D151+G151=0),"",D151/(D151+G151))</f>
        <v>0.42483660130719</v>
      </c>
      <c r="K151" s="40" t="n">
        <f aca="false">IF(E151="","",E151/(E151+H151))</f>
        <v>0.398488120950324</v>
      </c>
      <c r="L151" s="69" t="n">
        <f aca="false">IF(OR(K151="",J151=""),"",(J151-K151)*100)</f>
        <v>2.63484803568655</v>
      </c>
      <c r="M151" s="36" t="n">
        <v>2.00322167035439</v>
      </c>
      <c r="N151" s="36" t="n">
        <v>1.05456450691838</v>
      </c>
      <c r="O151" s="36" t="n">
        <f aca="false">SQRT(M151^2+N151^2)</f>
        <v>2.26384702659642</v>
      </c>
      <c r="P151" s="40" t="n">
        <f aca="false">IF(J151="","",MAX(0,J151-1.96*O151/100))</f>
        <v>0.3804651995859</v>
      </c>
      <c r="Q151" s="40" t="n">
        <f aca="false">IF(J151="","",MIN(1,J151+1.96*O151/100))</f>
        <v>0.469208003028479</v>
      </c>
      <c r="R151" s="32" t="str">
        <f aca="false">IF(L151="","",IF(ABS(L151)&lt;=O151,"Yes","No"))</f>
        <v>No</v>
      </c>
      <c r="S151" s="32" t="str">
        <f aca="false">IF(L151="","",IF(ABS(L151)&lt;=1.96*O151,"Yes","No"))</f>
        <v>Yes</v>
      </c>
      <c r="T151" s="59" t="n">
        <f aca="false">IF(D151="","",ROUND(SQRT(((D151+G151)*O151/100)^2+(J151*(D151+G151)*0.07132)^2),0))</f>
        <v>75</v>
      </c>
      <c r="U151" s="32"/>
    </row>
    <row r="152" customFormat="false" ht="15" hidden="false" customHeight="false" outlineLevel="0" collapsed="false">
      <c r="A152" s="32" t="s">
        <v>230</v>
      </c>
      <c r="B152" s="32" t="s">
        <v>339</v>
      </c>
      <c r="C152" s="32" t="s">
        <v>339</v>
      </c>
      <c r="D152" s="59" t="n">
        <v>474</v>
      </c>
      <c r="E152" s="59" t="n">
        <v>411</v>
      </c>
      <c r="F152" s="68" t="n">
        <f aca="false">IF(E152="","",D152-E152)</f>
        <v>63</v>
      </c>
      <c r="G152" s="59" t="n">
        <v>653</v>
      </c>
      <c r="H152" s="59" t="n">
        <v>680</v>
      </c>
      <c r="I152" s="68" t="n">
        <f aca="false">IF(H152="","",G152-H152)</f>
        <v>-27</v>
      </c>
      <c r="J152" s="40" t="n">
        <f aca="false">IF(OR(D152="",D152+G152=0),"",D152/(D152+G152))</f>
        <v>0.42058562555457</v>
      </c>
      <c r="K152" s="40" t="n">
        <f aca="false">IF(E152="","",E152/(E152+H152))</f>
        <v>0.376718606782768</v>
      </c>
      <c r="L152" s="69" t="n">
        <f aca="false">IF(OR(K152="",J152=""),"",(J152-K152)*100)</f>
        <v>4.38670187718016</v>
      </c>
      <c r="M152" s="36" t="n">
        <v>2.00322167035439</v>
      </c>
      <c r="N152" s="36" t="n">
        <v>1.05456450691838</v>
      </c>
      <c r="O152" s="36" t="n">
        <f aca="false">SQRT(M152^2+N152^2)</f>
        <v>2.26384702659642</v>
      </c>
      <c r="P152" s="40" t="n">
        <f aca="false">IF(J152="","",MAX(0,J152-1.96*O152/100))</f>
        <v>0.37621422383328</v>
      </c>
      <c r="Q152" s="40" t="n">
        <f aca="false">IF(J152="","",MIN(1,J152+1.96*O152/100))</f>
        <v>0.464957027275859</v>
      </c>
      <c r="R152" s="32" t="str">
        <f aca="false">IF(L152="","",IF(ABS(L152)&lt;=O152,"Yes","No"))</f>
        <v>No</v>
      </c>
      <c r="S152" s="32" t="str">
        <f aca="false">IF(L152="","",IF(ABS(L152)&lt;=1.96*O152,"Yes","No"))</f>
        <v>Yes</v>
      </c>
      <c r="T152" s="59" t="n">
        <f aca="false">IF(D152="","",ROUND(SQRT(((D152+G152)*O152/100)^2+(J152*(D152+G152)*0.07132)^2),0))</f>
        <v>42</v>
      </c>
      <c r="U152" s="32"/>
    </row>
    <row r="153" customFormat="false" ht="15" hidden="false" customHeight="false" outlineLevel="0" collapsed="false">
      <c r="A153" s="32" t="s">
        <v>230</v>
      </c>
      <c r="B153" s="32" t="s">
        <v>340</v>
      </c>
      <c r="C153" s="32" t="s">
        <v>341</v>
      </c>
      <c r="D153" s="59" t="n">
        <v>194</v>
      </c>
      <c r="E153" s="59" t="n">
        <v>118</v>
      </c>
      <c r="F153" s="68" t="n">
        <f aca="false">IF(E153="","",D153-E153)</f>
        <v>76</v>
      </c>
      <c r="G153" s="59" t="n">
        <v>289</v>
      </c>
      <c r="H153" s="59" t="n">
        <v>307</v>
      </c>
      <c r="I153" s="68" t="n">
        <f aca="false">IF(H153="","",G153-H153)</f>
        <v>-18</v>
      </c>
      <c r="J153" s="40" t="n">
        <f aca="false">IF(OR(D153="",D153+G153=0),"",D153/(D153+G153))</f>
        <v>0.401656314699793</v>
      </c>
      <c r="K153" s="40" t="n">
        <f aca="false">IF(E153="","",E153/(E153+H153))</f>
        <v>0.277647058823529</v>
      </c>
      <c r="L153" s="69" t="n">
        <f aca="false">IF(OR(K153="",J153=""),"",(J153-K153)*100)</f>
        <v>12.4009255876264</v>
      </c>
      <c r="M153" s="36" t="n">
        <v>3.57626045191504</v>
      </c>
      <c r="N153" s="36" t="n">
        <v>1.05456450691838</v>
      </c>
      <c r="O153" s="36" t="n">
        <f aca="false">SQRT(M153^2+N153^2)</f>
        <v>3.72850440782676</v>
      </c>
      <c r="P153" s="40" t="n">
        <f aca="false">IF(J153="","",MAX(0,J153-1.96*O153/100))</f>
        <v>0.328577628306389</v>
      </c>
      <c r="Q153" s="40" t="n">
        <f aca="false">IF(J153="","",MIN(1,J153+1.96*O153/100))</f>
        <v>0.474735001093197</v>
      </c>
      <c r="R153" s="32" t="str">
        <f aca="false">IF(L153="","",IF(ABS(L153)&lt;=O153,"Yes","No"))</f>
        <v>No</v>
      </c>
      <c r="S153" s="32" t="str">
        <f aca="false">IF(L153="","",IF(ABS(L153)&lt;=1.96*O153,"Yes","No"))</f>
        <v>No</v>
      </c>
      <c r="T153" s="59" t="n">
        <f aca="false">IF(D153="","",ROUND(SQRT(((D153+G153)*O153/100)^2+(J153*(D153+G153)*0.13015)^2),0))</f>
        <v>31</v>
      </c>
      <c r="U153" s="32"/>
    </row>
    <row r="154" customFormat="false" ht="15" hidden="false" customHeight="false" outlineLevel="0" collapsed="false">
      <c r="A154" s="32" t="s">
        <v>230</v>
      </c>
      <c r="B154" s="32" t="s">
        <v>340</v>
      </c>
      <c r="C154" s="32" t="s">
        <v>342</v>
      </c>
      <c r="D154" s="59" t="n">
        <v>142</v>
      </c>
      <c r="E154" s="59" t="n">
        <v>118</v>
      </c>
      <c r="F154" s="68" t="n">
        <f aca="false">IF(E154="","",D154-E154)</f>
        <v>24</v>
      </c>
      <c r="G154" s="59" t="n">
        <v>210</v>
      </c>
      <c r="H154" s="59" t="n">
        <v>233</v>
      </c>
      <c r="I154" s="68" t="n">
        <f aca="false">IF(H154="","",G154-H154)</f>
        <v>-23</v>
      </c>
      <c r="J154" s="40" t="n">
        <f aca="false">IF(OR(D154="",D154+G154=0),"",D154/(D154+G154))</f>
        <v>0.403409090909091</v>
      </c>
      <c r="K154" s="40" t="n">
        <f aca="false">IF(E154="","",E154/(E154+H154))</f>
        <v>0.336182336182336</v>
      </c>
      <c r="L154" s="69" t="n">
        <f aca="false">IF(OR(K154="",J154=""),"",(J154-K154)*100)</f>
        <v>6.72267547267547</v>
      </c>
      <c r="M154" s="36" t="n">
        <v>3.57626045191504</v>
      </c>
      <c r="N154" s="36" t="n">
        <v>1.05456450691838</v>
      </c>
      <c r="O154" s="36" t="n">
        <f aca="false">SQRT(M154^2+N154^2)</f>
        <v>3.72850440782676</v>
      </c>
      <c r="P154" s="40" t="n">
        <f aca="false">IF(J154="","",MAX(0,J154-1.96*O154/100))</f>
        <v>0.330330404515686</v>
      </c>
      <c r="Q154" s="40" t="n">
        <f aca="false">IF(J154="","",MIN(1,J154+1.96*O154/100))</f>
        <v>0.476487777302495</v>
      </c>
      <c r="R154" s="32" t="str">
        <f aca="false">IF(L154="","",IF(ABS(L154)&lt;=O154,"Yes","No"))</f>
        <v>No</v>
      </c>
      <c r="S154" s="32" t="str">
        <f aca="false">IF(L154="","",IF(ABS(L154)&lt;=1.96*O154,"Yes","No"))</f>
        <v>Yes</v>
      </c>
      <c r="T154" s="59" t="n">
        <f aca="false">IF(D154="","",ROUND(SQRT(((D154+G154)*O154/100)^2+(J154*(D154+G154)*0.13015)^2),0))</f>
        <v>23</v>
      </c>
      <c r="U154" s="32"/>
    </row>
    <row r="155" customFormat="false" ht="15" hidden="false" customHeight="false" outlineLevel="0" collapsed="false">
      <c r="A155" s="32" t="s">
        <v>230</v>
      </c>
      <c r="B155" s="32" t="s">
        <v>340</v>
      </c>
      <c r="C155" s="32" t="s">
        <v>343</v>
      </c>
      <c r="D155" s="59" t="n">
        <v>478</v>
      </c>
      <c r="E155" s="59" t="n">
        <v>387</v>
      </c>
      <c r="F155" s="68" t="n">
        <f aca="false">IF(E155="","",D155-E155)</f>
        <v>91</v>
      </c>
      <c r="G155" s="59" t="n">
        <v>693</v>
      </c>
      <c r="H155" s="59" t="n">
        <v>693</v>
      </c>
      <c r="I155" s="68" t="n">
        <f aca="false">IF(H155="","",G155-H155)</f>
        <v>0</v>
      </c>
      <c r="J155" s="40" t="n">
        <f aca="false">IF(OR(D155="",D155+G155=0),"",D155/(D155+G155))</f>
        <v>0.408198121263877</v>
      </c>
      <c r="K155" s="40" t="n">
        <f aca="false">IF(E155="","",E155/(E155+H155))</f>
        <v>0.358333333333333</v>
      </c>
      <c r="L155" s="69" t="n">
        <f aca="false">IF(OR(K155="",J155=""),"",(J155-K155)*100)</f>
        <v>4.98647879305437</v>
      </c>
      <c r="M155" s="36" t="n">
        <v>2.00322167035439</v>
      </c>
      <c r="N155" s="36" t="n">
        <v>1.05456450691838</v>
      </c>
      <c r="O155" s="36" t="n">
        <f aca="false">SQRT(M155^2+N155^2)</f>
        <v>2.26384702659642</v>
      </c>
      <c r="P155" s="40" t="n">
        <f aca="false">IF(J155="","",MAX(0,J155-1.96*O155/100))</f>
        <v>0.363826719542587</v>
      </c>
      <c r="Q155" s="40" t="n">
        <f aca="false">IF(J155="","",MIN(1,J155+1.96*O155/100))</f>
        <v>0.452569522985167</v>
      </c>
      <c r="R155" s="32" t="str">
        <f aca="false">IF(L155="","",IF(ABS(L155)&lt;=O155,"Yes","No"))</f>
        <v>No</v>
      </c>
      <c r="S155" s="32" t="str">
        <f aca="false">IF(L155="","",IF(ABS(L155)&lt;=1.96*O155,"Yes","No"))</f>
        <v>No</v>
      </c>
      <c r="T155" s="59" t="n">
        <f aca="false">IF(D155="","",ROUND(SQRT(((D155+G155)*O155/100)^2+(J155*(D155+G155)*0.07132)^2),0))</f>
        <v>43</v>
      </c>
      <c r="U155" s="32"/>
    </row>
    <row r="156" customFormat="false" ht="15" hidden="false" customHeight="false" outlineLevel="0" collapsed="false">
      <c r="A156" s="32" t="s">
        <v>230</v>
      </c>
      <c r="B156" s="32" t="s">
        <v>344</v>
      </c>
      <c r="C156" s="32" t="s">
        <v>344</v>
      </c>
      <c r="D156" s="59" t="n">
        <v>703</v>
      </c>
      <c r="E156" s="59" t="n">
        <v>691</v>
      </c>
      <c r="F156" s="68" t="n">
        <f aca="false">IF(E156="","",D156-E156)</f>
        <v>12</v>
      </c>
      <c r="G156" s="59" t="n">
        <v>640</v>
      </c>
      <c r="H156" s="59" t="n">
        <v>584</v>
      </c>
      <c r="I156" s="68" t="n">
        <f aca="false">IF(H156="","",G156-H156)</f>
        <v>56</v>
      </c>
      <c r="J156" s="40" t="n">
        <f aca="false">IF(OR(D156="",D156+G156=0),"",D156/(D156+G156))</f>
        <v>0.523454951600894</v>
      </c>
      <c r="K156" s="40" t="n">
        <f aca="false">IF(E156="","",E156/(E156+H156))</f>
        <v>0.541960784313726</v>
      </c>
      <c r="L156" s="69" t="n">
        <f aca="false">IF(OR(K156="",J156=""),"",(J156-K156)*100)</f>
        <v>-1.8505832712832</v>
      </c>
      <c r="M156" s="36" t="n">
        <v>2.00322167035439</v>
      </c>
      <c r="N156" s="36" t="n">
        <v>1.05456450691838</v>
      </c>
      <c r="O156" s="36" t="n">
        <f aca="false">SQRT(M156^2+N156^2)</f>
        <v>2.26384702659642</v>
      </c>
      <c r="P156" s="40" t="n">
        <f aca="false">IF(J156="","",MAX(0,J156-1.96*O156/100))</f>
        <v>0.479083549879604</v>
      </c>
      <c r="Q156" s="40" t="n">
        <f aca="false">IF(J156="","",MIN(1,J156+1.96*O156/100))</f>
        <v>0.567826353322183</v>
      </c>
      <c r="R156" s="32" t="str">
        <f aca="false">IF(L156="","",IF(ABS(L156)&lt;=O156,"Yes","No"))</f>
        <v>Yes</v>
      </c>
      <c r="S156" s="32" t="str">
        <f aca="false">IF(L156="","",IF(ABS(L156)&lt;=1.96*O156,"Yes","No"))</f>
        <v>Yes</v>
      </c>
      <c r="T156" s="59" t="n">
        <f aca="false">IF(D156="","",ROUND(SQRT(((D156+G156)*O156/100)^2+(J156*(D156+G156)*0.07132)^2),0))</f>
        <v>59</v>
      </c>
      <c r="U156" s="32"/>
    </row>
    <row r="157" customFormat="false" ht="15" hidden="false" customHeight="false" outlineLevel="0" collapsed="false">
      <c r="A157" s="32" t="s">
        <v>230</v>
      </c>
      <c r="B157" s="32" t="s">
        <v>345</v>
      </c>
      <c r="C157" s="32" t="s">
        <v>346</v>
      </c>
      <c r="D157" s="59" t="n">
        <v>790</v>
      </c>
      <c r="E157" s="59" t="n">
        <v>727</v>
      </c>
      <c r="F157" s="68" t="n">
        <f aca="false">IF(E157="","",D157-E157)</f>
        <v>63</v>
      </c>
      <c r="G157" s="59" t="n">
        <v>975</v>
      </c>
      <c r="H157" s="59" t="n">
        <v>932</v>
      </c>
      <c r="I157" s="68" t="n">
        <f aca="false">IF(H157="","",G157-H157)</f>
        <v>43</v>
      </c>
      <c r="J157" s="40" t="n">
        <f aca="false">IF(OR(D157="",D157+G157=0),"",D157/(D157+G157))</f>
        <v>0.447592067988669</v>
      </c>
      <c r="K157" s="40" t="n">
        <f aca="false">IF(E157="","",E157/(E157+H157))</f>
        <v>0.438215792646172</v>
      </c>
      <c r="L157" s="69" t="n">
        <f aca="false">IF(OR(K157="",J157=""),"",(J157-K157)*100)</f>
        <v>0.937627534249619</v>
      </c>
      <c r="M157" s="36" t="n">
        <v>2.00322167035439</v>
      </c>
      <c r="N157" s="36" t="n">
        <v>1.05456450691838</v>
      </c>
      <c r="O157" s="36" t="n">
        <f aca="false">SQRT(M157^2+N157^2)</f>
        <v>2.26384702659642</v>
      </c>
      <c r="P157" s="40" t="n">
        <f aca="false">IF(J157="","",MAX(0,J157-1.96*O157/100))</f>
        <v>0.403220666267379</v>
      </c>
      <c r="Q157" s="40" t="n">
        <f aca="false">IF(J157="","",MIN(1,J157+1.96*O157/100))</f>
        <v>0.491963469709958</v>
      </c>
      <c r="R157" s="32" t="str">
        <f aca="false">IF(L157="","",IF(ABS(L157)&lt;=O157,"Yes","No"))</f>
        <v>Yes</v>
      </c>
      <c r="S157" s="32" t="str">
        <f aca="false">IF(L157="","",IF(ABS(L157)&lt;=1.96*O157,"Yes","No"))</f>
        <v>Yes</v>
      </c>
      <c r="T157" s="59" t="n">
        <f aca="false">IF(D157="","",ROUND(SQRT(((D157+G157)*O157/100)^2+(J157*(D157+G157)*0.07132)^2),0))</f>
        <v>69</v>
      </c>
      <c r="U157" s="32"/>
    </row>
    <row r="158" customFormat="false" ht="15" hidden="false" customHeight="false" outlineLevel="0" collapsed="false">
      <c r="A158" s="32" t="s">
        <v>230</v>
      </c>
      <c r="B158" s="32" t="s">
        <v>345</v>
      </c>
      <c r="C158" s="32" t="s">
        <v>347</v>
      </c>
      <c r="D158" s="59" t="n">
        <v>748</v>
      </c>
      <c r="E158" s="59" t="n">
        <v>598</v>
      </c>
      <c r="F158" s="68" t="n">
        <f aca="false">IF(E158="","",D158-E158)</f>
        <v>150</v>
      </c>
      <c r="G158" s="59" t="n">
        <v>837</v>
      </c>
      <c r="H158" s="59" t="n">
        <v>813</v>
      </c>
      <c r="I158" s="68" t="n">
        <f aca="false">IF(H158="","",G158-H158)</f>
        <v>24</v>
      </c>
      <c r="J158" s="40" t="n">
        <f aca="false">IF(OR(D158="",D158+G158=0),"",D158/(D158+G158))</f>
        <v>0.47192429022082</v>
      </c>
      <c r="K158" s="40" t="n">
        <f aca="false">IF(E158="","",E158/(E158+H158))</f>
        <v>0.423812898653437</v>
      </c>
      <c r="L158" s="69" t="n">
        <f aca="false">IF(OR(K158="",J158=""),"",(J158-K158)*100)</f>
        <v>4.81113915673829</v>
      </c>
      <c r="M158" s="36" t="n">
        <v>2.00322167035439</v>
      </c>
      <c r="N158" s="36" t="n">
        <v>1.05456450691838</v>
      </c>
      <c r="O158" s="36" t="n">
        <f aca="false">SQRT(M158^2+N158^2)</f>
        <v>2.26384702659642</v>
      </c>
      <c r="P158" s="40" t="n">
        <f aca="false">IF(J158="","",MAX(0,J158-1.96*O158/100))</f>
        <v>0.42755288849953</v>
      </c>
      <c r="Q158" s="40" t="n">
        <f aca="false">IF(J158="","",MIN(1,J158+1.96*O158/100))</f>
        <v>0.51629569194211</v>
      </c>
      <c r="R158" s="32" t="str">
        <f aca="false">IF(L158="","",IF(ABS(L158)&lt;=O158,"Yes","No"))</f>
        <v>No</v>
      </c>
      <c r="S158" s="32" t="str">
        <f aca="false">IF(L158="","",IF(ABS(L158)&lt;=1.96*O158,"Yes","No"))</f>
        <v>No</v>
      </c>
      <c r="T158" s="59" t="n">
        <f aca="false">IF(D158="","",ROUND(SQRT(((D158+G158)*O158/100)^2+(J158*(D158+G158)*0.07132)^2),0))</f>
        <v>64</v>
      </c>
      <c r="U158" s="32"/>
    </row>
    <row r="159" customFormat="false" ht="15" hidden="false" customHeight="false" outlineLevel="0" collapsed="false">
      <c r="A159" s="32" t="s">
        <v>230</v>
      </c>
      <c r="B159" s="32" t="s">
        <v>345</v>
      </c>
      <c r="C159" s="32" t="s">
        <v>348</v>
      </c>
      <c r="D159" s="59" t="n">
        <v>408</v>
      </c>
      <c r="E159" s="59" t="n">
        <v>314</v>
      </c>
      <c r="F159" s="68" t="n">
        <f aca="false">IF(E159="","",D159-E159)</f>
        <v>94</v>
      </c>
      <c r="G159" s="59" t="n">
        <v>471</v>
      </c>
      <c r="H159" s="59" t="n">
        <v>468</v>
      </c>
      <c r="I159" s="68" t="n">
        <f aca="false">IF(H159="","",G159-H159)</f>
        <v>3</v>
      </c>
      <c r="J159" s="40" t="n">
        <f aca="false">IF(OR(D159="",D159+G159=0),"",D159/(D159+G159))</f>
        <v>0.464163822525597</v>
      </c>
      <c r="K159" s="40" t="n">
        <f aca="false">IF(E159="","",E159/(E159+H159))</f>
        <v>0.40153452685422</v>
      </c>
      <c r="L159" s="69" t="n">
        <f aca="false">IF(OR(K159="",J159=""),"",(J159-K159)*100)</f>
        <v>6.26292956713773</v>
      </c>
      <c r="M159" s="36" t="n">
        <v>2.00322167035439</v>
      </c>
      <c r="N159" s="36" t="n">
        <v>1.05456450691838</v>
      </c>
      <c r="O159" s="36" t="n">
        <f aca="false">SQRT(M159^2+N159^2)</f>
        <v>2.26384702659642</v>
      </c>
      <c r="P159" s="40" t="n">
        <f aca="false">IF(J159="","",MAX(0,J159-1.96*O159/100))</f>
        <v>0.419792420804308</v>
      </c>
      <c r="Q159" s="40" t="n">
        <f aca="false">IF(J159="","",MIN(1,J159+1.96*O159/100))</f>
        <v>0.508535224246887</v>
      </c>
      <c r="R159" s="32" t="str">
        <f aca="false">IF(L159="","",IF(ABS(L159)&lt;=O159,"Yes","No"))</f>
        <v>No</v>
      </c>
      <c r="S159" s="32" t="str">
        <f aca="false">IF(L159="","",IF(ABS(L159)&lt;=1.96*O159,"Yes","No"))</f>
        <v>No</v>
      </c>
      <c r="T159" s="59" t="n">
        <f aca="false">IF(D159="","",ROUND(SQRT(((D159+G159)*O159/100)^2+(J159*(D159+G159)*0.07132)^2),0))</f>
        <v>35</v>
      </c>
      <c r="U159" s="32"/>
    </row>
    <row r="160" customFormat="false" ht="15" hidden="false" customHeight="false" outlineLevel="0" collapsed="false">
      <c r="A160" s="32" t="s">
        <v>230</v>
      </c>
      <c r="B160" s="32" t="s">
        <v>345</v>
      </c>
      <c r="C160" s="32" t="s">
        <v>349</v>
      </c>
      <c r="D160" s="59" t="n">
        <v>531</v>
      </c>
      <c r="E160" s="59" t="n">
        <v>413</v>
      </c>
      <c r="F160" s="68" t="n">
        <f aca="false">IF(E160="","",D160-E160)</f>
        <v>118</v>
      </c>
      <c r="G160" s="59" t="n">
        <v>620</v>
      </c>
      <c r="H160" s="59" t="n">
        <v>633</v>
      </c>
      <c r="I160" s="68" t="n">
        <f aca="false">IF(H160="","",G160-H160)</f>
        <v>-13</v>
      </c>
      <c r="J160" s="40" t="n">
        <f aca="false">IF(OR(D160="",D160+G160=0),"",D160/(D160+G160))</f>
        <v>0.46133796698523</v>
      </c>
      <c r="K160" s="40" t="n">
        <f aca="false">IF(E160="","",E160/(E160+H160))</f>
        <v>0.394837476099426</v>
      </c>
      <c r="L160" s="69" t="n">
        <f aca="false">IF(OR(K160="",J160=""),"",(J160-K160)*100)</f>
        <v>6.65004908858038</v>
      </c>
      <c r="M160" s="36" t="n">
        <v>2.00322167035439</v>
      </c>
      <c r="N160" s="36" t="n">
        <v>1.05456450691838</v>
      </c>
      <c r="O160" s="36" t="n">
        <f aca="false">SQRT(M160^2+N160^2)</f>
        <v>2.26384702659642</v>
      </c>
      <c r="P160" s="40" t="n">
        <f aca="false">IF(J160="","",MAX(0,J160-1.96*O160/100))</f>
        <v>0.416966565263941</v>
      </c>
      <c r="Q160" s="40" t="n">
        <f aca="false">IF(J160="","",MIN(1,J160+1.96*O160/100))</f>
        <v>0.50570936870652</v>
      </c>
      <c r="R160" s="32" t="str">
        <f aca="false">IF(L160="","",IF(ABS(L160)&lt;=O160,"Yes","No"))</f>
        <v>No</v>
      </c>
      <c r="S160" s="32" t="str">
        <f aca="false">IF(L160="","",IF(ABS(L160)&lt;=1.96*O160,"Yes","No"))</f>
        <v>No</v>
      </c>
      <c r="T160" s="59" t="n">
        <f aca="false">IF(D160="","",ROUND(SQRT(((D160+G160)*O160/100)^2+(J160*(D160+G160)*0.07132)^2),0))</f>
        <v>46</v>
      </c>
      <c r="U160" s="32"/>
    </row>
    <row r="161" customFormat="false" ht="15" hidden="false" customHeight="false" outlineLevel="0" collapsed="false">
      <c r="A161" s="32" t="s">
        <v>230</v>
      </c>
      <c r="B161" s="32" t="s">
        <v>345</v>
      </c>
      <c r="C161" s="32" t="s">
        <v>350</v>
      </c>
      <c r="D161" s="59" t="n">
        <v>476</v>
      </c>
      <c r="E161" s="59" t="n">
        <v>376</v>
      </c>
      <c r="F161" s="68" t="n">
        <f aca="false">IF(E161="","",D161-E161)</f>
        <v>100</v>
      </c>
      <c r="G161" s="59" t="n">
        <v>638</v>
      </c>
      <c r="H161" s="59" t="n">
        <v>622</v>
      </c>
      <c r="I161" s="68" t="n">
        <f aca="false">IF(H161="","",G161-H161)</f>
        <v>16</v>
      </c>
      <c r="J161" s="40" t="n">
        <f aca="false">IF(OR(D161="",D161+G161=0),"",D161/(D161+G161))</f>
        <v>0.427289048473968</v>
      </c>
      <c r="K161" s="40" t="n">
        <f aca="false">IF(E161="","",E161/(E161+H161))</f>
        <v>0.376753507014028</v>
      </c>
      <c r="L161" s="69" t="n">
        <f aca="false">IF(OR(K161="",J161=""),"",(J161-K161)*100)</f>
        <v>5.05355414599397</v>
      </c>
      <c r="M161" s="36" t="n">
        <v>2.00322167035439</v>
      </c>
      <c r="N161" s="36" t="n">
        <v>1.05456450691838</v>
      </c>
      <c r="O161" s="36" t="n">
        <f aca="false">SQRT(M161^2+N161^2)</f>
        <v>2.26384702659642</v>
      </c>
      <c r="P161" s="40" t="n">
        <f aca="false">IF(J161="","",MAX(0,J161-1.96*O161/100))</f>
        <v>0.382917646752678</v>
      </c>
      <c r="Q161" s="40" t="n">
        <f aca="false">IF(J161="","",MIN(1,J161+1.96*O161/100))</f>
        <v>0.471660450195258</v>
      </c>
      <c r="R161" s="32" t="str">
        <f aca="false">IF(L161="","",IF(ABS(L161)&lt;=O161,"Yes","No"))</f>
        <v>No</v>
      </c>
      <c r="S161" s="32" t="str">
        <f aca="false">IF(L161="","",IF(ABS(L161)&lt;=1.96*O161,"Yes","No"))</f>
        <v>No</v>
      </c>
      <c r="T161" s="59" t="n">
        <f aca="false">IF(D161="","",ROUND(SQRT(((D161+G161)*O161/100)^2+(J161*(D161+G161)*0.07132)^2),0))</f>
        <v>42</v>
      </c>
      <c r="U161" s="32"/>
    </row>
    <row r="162" customFormat="false" ht="15" hidden="false" customHeight="false" outlineLevel="0" collapsed="false">
      <c r="A162" s="32" t="s">
        <v>230</v>
      </c>
      <c r="B162" s="32" t="s">
        <v>345</v>
      </c>
      <c r="C162" s="32" t="s">
        <v>351</v>
      </c>
      <c r="D162" s="59" t="n">
        <v>396</v>
      </c>
      <c r="E162" s="59" t="n">
        <v>352</v>
      </c>
      <c r="F162" s="68" t="n">
        <f aca="false">IF(E162="","",D162-E162)</f>
        <v>44</v>
      </c>
      <c r="G162" s="59" t="n">
        <v>396</v>
      </c>
      <c r="H162" s="59" t="n">
        <v>381</v>
      </c>
      <c r="I162" s="68" t="n">
        <f aca="false">IF(H162="","",G162-H162)</f>
        <v>15</v>
      </c>
      <c r="J162" s="40" t="n">
        <f aca="false">IF(OR(D162="",D162+G162=0),"",D162/(D162+G162))</f>
        <v>0.5</v>
      </c>
      <c r="K162" s="40" t="n">
        <f aca="false">IF(E162="","",E162/(E162+H162))</f>
        <v>0.480218281036835</v>
      </c>
      <c r="L162" s="69" t="n">
        <f aca="false">IF(OR(K162="",J162=""),"",(J162-K162)*100)</f>
        <v>1.97817189631651</v>
      </c>
      <c r="M162" s="36" t="n">
        <v>2.37172386690479</v>
      </c>
      <c r="N162" s="36" t="n">
        <v>1.05456450691838</v>
      </c>
      <c r="O162" s="36" t="n">
        <f aca="false">SQRT(M162^2+N162^2)</f>
        <v>2.59560790569335</v>
      </c>
      <c r="P162" s="40" t="n">
        <f aca="false">IF(J162="","",MAX(0,J162-1.96*O162/100))</f>
        <v>0.44912608504841</v>
      </c>
      <c r="Q162" s="40" t="n">
        <f aca="false">IF(J162="","",MIN(1,J162+1.96*O162/100))</f>
        <v>0.55087391495159</v>
      </c>
      <c r="R162" s="32" t="str">
        <f aca="false">IF(L162="","",IF(ABS(L162)&lt;=O162,"Yes","No"))</f>
        <v>Yes</v>
      </c>
      <c r="S162" s="32" t="str">
        <f aca="false">IF(L162="","",IF(ABS(L162)&lt;=1.96*O162,"Yes","No"))</f>
        <v>Yes</v>
      </c>
      <c r="T162" s="59" t="n">
        <f aca="false">IF(D162="","",ROUND(SQRT(((D162+G162)*O162/100)^2+(J162*(D162+G162)*0.08382)^2),0))</f>
        <v>39</v>
      </c>
      <c r="U162" s="32"/>
    </row>
    <row r="163" customFormat="false" ht="15" hidden="false" customHeight="false" outlineLevel="0" collapsed="false">
      <c r="A163" s="32" t="s">
        <v>230</v>
      </c>
      <c r="B163" s="32" t="s">
        <v>352</v>
      </c>
      <c r="C163" s="32" t="s">
        <v>353</v>
      </c>
      <c r="D163" s="59" t="n">
        <v>519</v>
      </c>
      <c r="E163" s="59" t="n">
        <v>505</v>
      </c>
      <c r="F163" s="68" t="n">
        <f aca="false">IF(E163="","",D163-E163)</f>
        <v>14</v>
      </c>
      <c r="G163" s="59" t="n">
        <v>449</v>
      </c>
      <c r="H163" s="59" t="n">
        <v>425</v>
      </c>
      <c r="I163" s="68" t="n">
        <f aca="false">IF(H163="","",G163-H163)</f>
        <v>24</v>
      </c>
      <c r="J163" s="40" t="n">
        <f aca="false">IF(OR(D163="",D163+G163=0),"",D163/(D163+G163))</f>
        <v>0.536157024793388</v>
      </c>
      <c r="K163" s="40" t="n">
        <f aca="false">IF(E163="","",E163/(E163+H163))</f>
        <v>0.543010752688172</v>
      </c>
      <c r="L163" s="69" t="n">
        <f aca="false">IF(OR(K163="",J163=""),"",(J163-K163)*100)</f>
        <v>-0.685372789478356</v>
      </c>
      <c r="M163" s="36" t="n">
        <v>2.00322167035439</v>
      </c>
      <c r="N163" s="36" t="n">
        <v>1.05456450691838</v>
      </c>
      <c r="O163" s="36" t="n">
        <f aca="false">SQRT(M163^2+N163^2)</f>
        <v>2.26384702659642</v>
      </c>
      <c r="P163" s="40" t="n">
        <f aca="false">IF(J163="","",MAX(0,J163-1.96*O163/100))</f>
        <v>0.491785623072099</v>
      </c>
      <c r="Q163" s="40" t="n">
        <f aca="false">IF(J163="","",MIN(1,J163+1.96*O163/100))</f>
        <v>0.580528426514678</v>
      </c>
      <c r="R163" s="32" t="str">
        <f aca="false">IF(L163="","",IF(ABS(L163)&lt;=O163,"Yes","No"))</f>
        <v>Yes</v>
      </c>
      <c r="S163" s="32" t="str">
        <f aca="false">IF(L163="","",IF(ABS(L163)&lt;=1.96*O163,"Yes","No"))</f>
        <v>Yes</v>
      </c>
      <c r="T163" s="59" t="n">
        <f aca="false">IF(D163="","",ROUND(SQRT(((D163+G163)*O163/100)^2+(J163*(D163+G163)*0.07132)^2),0))</f>
        <v>43</v>
      </c>
      <c r="U163" s="32"/>
    </row>
    <row r="164" customFormat="false" ht="15" hidden="false" customHeight="false" outlineLevel="0" collapsed="false">
      <c r="A164" s="32" t="s">
        <v>230</v>
      </c>
      <c r="B164" s="32" t="s">
        <v>352</v>
      </c>
      <c r="C164" s="32" t="s">
        <v>354</v>
      </c>
      <c r="D164" s="59" t="n">
        <v>618</v>
      </c>
      <c r="E164" s="59" t="n">
        <v>565</v>
      </c>
      <c r="F164" s="68" t="n">
        <f aca="false">IF(E164="","",D164-E164)</f>
        <v>53</v>
      </c>
      <c r="G164" s="59" t="n">
        <v>503</v>
      </c>
      <c r="H164" s="59" t="n">
        <v>475</v>
      </c>
      <c r="I164" s="68" t="n">
        <f aca="false">IF(H164="","",G164-H164)</f>
        <v>28</v>
      </c>
      <c r="J164" s="40" t="n">
        <f aca="false">IF(OR(D164="",D164+G164=0),"",D164/(D164+G164))</f>
        <v>0.551293487957181</v>
      </c>
      <c r="K164" s="40" t="n">
        <f aca="false">IF(E164="","",E164/(E164+H164))</f>
        <v>0.543269230769231</v>
      </c>
      <c r="L164" s="69" t="n">
        <f aca="false">IF(OR(K164="",J164=""),"",(J164-K164)*100)</f>
        <v>0.802425718795041</v>
      </c>
      <c r="M164" s="36" t="n">
        <v>2.00322167035439</v>
      </c>
      <c r="N164" s="36" t="n">
        <v>1.05456450691838</v>
      </c>
      <c r="O164" s="36" t="n">
        <f aca="false">SQRT(M164^2+N164^2)</f>
        <v>2.26384702659642</v>
      </c>
      <c r="P164" s="40" t="n">
        <f aca="false">IF(J164="","",MAX(0,J164-1.96*O164/100))</f>
        <v>0.506922086235891</v>
      </c>
      <c r="Q164" s="40" t="n">
        <f aca="false">IF(J164="","",MIN(1,J164+1.96*O164/100))</f>
        <v>0.595664889678471</v>
      </c>
      <c r="R164" s="32" t="str">
        <f aca="false">IF(L164="","",IF(ABS(L164)&lt;=O164,"Yes","No"))</f>
        <v>Yes</v>
      </c>
      <c r="S164" s="32" t="str">
        <f aca="false">IF(L164="","",IF(ABS(L164)&lt;=1.96*O164,"Yes","No"))</f>
        <v>Yes</v>
      </c>
      <c r="T164" s="59" t="n">
        <f aca="false">IF(D164="","",ROUND(SQRT(((D164+G164)*O164/100)^2+(J164*(D164+G164)*0.07132)^2),0))</f>
        <v>51</v>
      </c>
      <c r="U164" s="32"/>
    </row>
    <row r="165" customFormat="false" ht="15" hidden="false" customHeight="false" outlineLevel="0" collapsed="false">
      <c r="A165" s="32" t="s">
        <v>230</v>
      </c>
      <c r="B165" s="32" t="s">
        <v>352</v>
      </c>
      <c r="C165" s="32" t="s">
        <v>355</v>
      </c>
      <c r="D165" s="59" t="n">
        <v>283</v>
      </c>
      <c r="E165" s="59" t="n">
        <v>252</v>
      </c>
      <c r="F165" s="68" t="n">
        <f aca="false">IF(E165="","",D165-E165)</f>
        <v>31</v>
      </c>
      <c r="G165" s="59" t="n">
        <v>264</v>
      </c>
      <c r="H165" s="59" t="n">
        <v>235</v>
      </c>
      <c r="I165" s="68" t="n">
        <f aca="false">IF(H165="","",G165-H165)</f>
        <v>29</v>
      </c>
      <c r="J165" s="40" t="n">
        <f aca="false">IF(OR(D165="",D165+G165=0),"",D165/(D165+G165))</f>
        <v>0.517367458866545</v>
      </c>
      <c r="K165" s="40" t="n">
        <f aca="false">IF(E165="","",E165/(E165+H165))</f>
        <v>0.517453798767967</v>
      </c>
      <c r="L165" s="69" t="n">
        <f aca="false">IF(OR(K165="",J165=""),"",(J165-K165)*100)</f>
        <v>-0.0086339901422372</v>
      </c>
      <c r="M165" s="36" t="n">
        <v>2.37172386690479</v>
      </c>
      <c r="N165" s="36" t="n">
        <v>1.05456450691838</v>
      </c>
      <c r="O165" s="36" t="n">
        <f aca="false">SQRT(M165^2+N165^2)</f>
        <v>2.59560790569335</v>
      </c>
      <c r="P165" s="40" t="n">
        <f aca="false">IF(J165="","",MAX(0,J165-1.96*O165/100))</f>
        <v>0.466493543914955</v>
      </c>
      <c r="Q165" s="40" t="n">
        <f aca="false">IF(J165="","",MIN(1,J165+1.96*O165/100))</f>
        <v>0.568241373818134</v>
      </c>
      <c r="R165" s="32" t="str">
        <f aca="false">IF(L165="","",IF(ABS(L165)&lt;=O165,"Yes","No"))</f>
        <v>Yes</v>
      </c>
      <c r="S165" s="32" t="str">
        <f aca="false">IF(L165="","",IF(ABS(L165)&lt;=1.96*O165,"Yes","No"))</f>
        <v>Yes</v>
      </c>
      <c r="T165" s="59" t="n">
        <f aca="false">IF(D165="","",ROUND(SQRT(((D165+G165)*O165/100)^2+(J165*(D165+G165)*0.08382)^2),0))</f>
        <v>28</v>
      </c>
      <c r="U165" s="32"/>
    </row>
    <row r="166" customFormat="false" ht="15" hidden="false" customHeight="false" outlineLevel="0" collapsed="false">
      <c r="A166" s="32" t="s">
        <v>230</v>
      </c>
      <c r="B166" s="32" t="s">
        <v>352</v>
      </c>
      <c r="C166" s="32" t="s">
        <v>356</v>
      </c>
      <c r="D166" s="59" t="n">
        <v>318</v>
      </c>
      <c r="E166" s="59" t="n">
        <v>277</v>
      </c>
      <c r="F166" s="68" t="n">
        <f aca="false">IF(E166="","",D166-E166)</f>
        <v>41</v>
      </c>
      <c r="G166" s="59" t="n">
        <v>285</v>
      </c>
      <c r="H166" s="59" t="n">
        <v>252</v>
      </c>
      <c r="I166" s="68" t="n">
        <f aca="false">IF(H166="","",G166-H166)</f>
        <v>33</v>
      </c>
      <c r="J166" s="40" t="n">
        <f aca="false">IF(OR(D166="",D166+G166=0),"",D166/(D166+G166))</f>
        <v>0.527363184079602</v>
      </c>
      <c r="K166" s="40" t="n">
        <f aca="false">IF(E166="","",E166/(E166+H166))</f>
        <v>0.523629489603025</v>
      </c>
      <c r="L166" s="69" t="n">
        <f aca="false">IF(OR(K166="",J166=""),"",(J166-K166)*100)</f>
        <v>0.373369447657745</v>
      </c>
      <c r="M166" s="36" t="n">
        <v>2.37172386690479</v>
      </c>
      <c r="N166" s="36" t="n">
        <v>1.05456450691838</v>
      </c>
      <c r="O166" s="36" t="n">
        <f aca="false">SQRT(M166^2+N166^2)</f>
        <v>2.59560790569335</v>
      </c>
      <c r="P166" s="40" t="n">
        <f aca="false">IF(J166="","",MAX(0,J166-1.96*O166/100))</f>
        <v>0.476489269128012</v>
      </c>
      <c r="Q166" s="40" t="n">
        <f aca="false">IF(J166="","",MIN(1,J166+1.96*O166/100))</f>
        <v>0.578237099031192</v>
      </c>
      <c r="R166" s="32" t="str">
        <f aca="false">IF(L166="","",IF(ABS(L166)&lt;=O166,"Yes","No"))</f>
        <v>Yes</v>
      </c>
      <c r="S166" s="32" t="str">
        <f aca="false">IF(L166="","",IF(ABS(L166)&lt;=1.96*O166,"Yes","No"))</f>
        <v>Yes</v>
      </c>
      <c r="T166" s="59" t="n">
        <f aca="false">IF(D166="","",ROUND(SQRT(((D166+G166)*O166/100)^2+(J166*(D166+G166)*0.08382)^2),0))</f>
        <v>31</v>
      </c>
      <c r="U166" s="32"/>
    </row>
    <row r="167" customFormat="false" ht="15" hidden="false" customHeight="false" outlineLevel="0" collapsed="false">
      <c r="A167" s="32" t="s">
        <v>230</v>
      </c>
      <c r="B167" s="32" t="s">
        <v>352</v>
      </c>
      <c r="C167" s="32" t="s">
        <v>357</v>
      </c>
      <c r="D167" s="59" t="n">
        <v>395</v>
      </c>
      <c r="E167" s="59" t="n">
        <v>385</v>
      </c>
      <c r="F167" s="68" t="n">
        <f aca="false">IF(E167="","",D167-E167)</f>
        <v>10</v>
      </c>
      <c r="G167" s="59" t="n">
        <v>427</v>
      </c>
      <c r="H167" s="59" t="n">
        <v>428</v>
      </c>
      <c r="I167" s="68" t="n">
        <f aca="false">IF(H167="","",G167-H167)</f>
        <v>-1</v>
      </c>
      <c r="J167" s="40" t="n">
        <f aca="false">IF(OR(D167="",D167+G167=0),"",D167/(D167+G167))</f>
        <v>0.480535279805353</v>
      </c>
      <c r="K167" s="40" t="n">
        <f aca="false">IF(E167="","",E167/(E167+H167))</f>
        <v>0.473554735547356</v>
      </c>
      <c r="L167" s="69" t="n">
        <f aca="false">IF(OR(K167="",J167=""),"",(J167-K167)*100)</f>
        <v>0.698054425799732</v>
      </c>
      <c r="M167" s="36" t="n">
        <v>2.37172386690479</v>
      </c>
      <c r="N167" s="36" t="n">
        <v>1.05456450691838</v>
      </c>
      <c r="O167" s="36" t="n">
        <f aca="false">SQRT(M167^2+N167^2)</f>
        <v>2.59560790569335</v>
      </c>
      <c r="P167" s="40" t="n">
        <f aca="false">IF(J167="","",MAX(0,J167-1.96*O167/100))</f>
        <v>0.429661364853763</v>
      </c>
      <c r="Q167" s="40" t="n">
        <f aca="false">IF(J167="","",MIN(1,J167+1.96*O167/100))</f>
        <v>0.531409194756943</v>
      </c>
      <c r="R167" s="32" t="str">
        <f aca="false">IF(L167="","",IF(ABS(L167)&lt;=O167,"Yes","No"))</f>
        <v>Yes</v>
      </c>
      <c r="S167" s="32" t="str">
        <f aca="false">IF(L167="","",IF(ABS(L167)&lt;=1.96*O167,"Yes","No"))</f>
        <v>Yes</v>
      </c>
      <c r="T167" s="59" t="n">
        <f aca="false">IF(D167="","",ROUND(SQRT(((D167+G167)*O167/100)^2+(J167*(D167+G167)*0.08382)^2),0))</f>
        <v>39</v>
      </c>
      <c r="U167" s="32"/>
    </row>
    <row r="168" customFormat="false" ht="15" hidden="false" customHeight="false" outlineLevel="0" collapsed="false">
      <c r="A168" s="32" t="s">
        <v>230</v>
      </c>
      <c r="B168" s="32" t="s">
        <v>352</v>
      </c>
      <c r="C168" s="32" t="s">
        <v>358</v>
      </c>
      <c r="D168" s="59" t="n">
        <v>241</v>
      </c>
      <c r="E168" s="59" t="n">
        <v>242</v>
      </c>
      <c r="F168" s="68" t="n">
        <f aca="false">IF(E168="","",D168-E168)</f>
        <v>-1</v>
      </c>
      <c r="G168" s="59" t="n">
        <v>285</v>
      </c>
      <c r="H168" s="59" t="n">
        <v>256</v>
      </c>
      <c r="I168" s="68" t="n">
        <f aca="false">IF(H168="","",G168-H168)</f>
        <v>29</v>
      </c>
      <c r="J168" s="40" t="n">
        <f aca="false">IF(OR(D168="",D168+G168=0),"",D168/(D168+G168))</f>
        <v>0.458174904942966</v>
      </c>
      <c r="K168" s="40" t="n">
        <f aca="false">IF(E168="","",E168/(E168+H168))</f>
        <v>0.485943775100402</v>
      </c>
      <c r="L168" s="69" t="n">
        <f aca="false">IF(OR(K168="",J168=""),"",(J168-K168)*100)</f>
        <v>-2.77688701574358</v>
      </c>
      <c r="M168" s="36" t="n">
        <v>3.57626045191504</v>
      </c>
      <c r="N168" s="36" t="n">
        <v>1.05456450691838</v>
      </c>
      <c r="O168" s="36" t="n">
        <f aca="false">SQRT(M168^2+N168^2)</f>
        <v>3.72850440782676</v>
      </c>
      <c r="P168" s="40" t="n">
        <f aca="false">IF(J168="","",MAX(0,J168-1.96*O168/100))</f>
        <v>0.385096218549561</v>
      </c>
      <c r="Q168" s="40" t="n">
        <f aca="false">IF(J168="","",MIN(1,J168+1.96*O168/100))</f>
        <v>0.53125359133637</v>
      </c>
      <c r="R168" s="32" t="str">
        <f aca="false">IF(L168="","",IF(ABS(L168)&lt;=O168,"Yes","No"))</f>
        <v>Yes</v>
      </c>
      <c r="S168" s="32" t="str">
        <f aca="false">IF(L168="","",IF(ABS(L168)&lt;=1.96*O168,"Yes","No"))</f>
        <v>Yes</v>
      </c>
      <c r="T168" s="59" t="n">
        <f aca="false">IF(D168="","",ROUND(SQRT(((D168+G168)*O168/100)^2+(J168*(D168+G168)*0.13015)^2),0))</f>
        <v>37</v>
      </c>
      <c r="U168" s="32"/>
    </row>
    <row r="169" customFormat="false" ht="15" hidden="false" customHeight="false" outlineLevel="0" collapsed="false">
      <c r="A169" s="32" t="s">
        <v>230</v>
      </c>
      <c r="B169" s="32" t="s">
        <v>352</v>
      </c>
      <c r="C169" s="32" t="s">
        <v>359</v>
      </c>
      <c r="D169" s="59" t="n">
        <v>292</v>
      </c>
      <c r="E169" s="59" t="n">
        <v>281</v>
      </c>
      <c r="F169" s="68" t="n">
        <f aca="false">IF(E169="","",D169-E169)</f>
        <v>11</v>
      </c>
      <c r="G169" s="59" t="n">
        <v>335</v>
      </c>
      <c r="H169" s="59" t="n">
        <v>313</v>
      </c>
      <c r="I169" s="68" t="n">
        <f aca="false">IF(H169="","",G169-H169)</f>
        <v>22</v>
      </c>
      <c r="J169" s="40" t="n">
        <f aca="false">IF(OR(D169="",D169+G169=0),"",D169/(D169+G169))</f>
        <v>0.465709728867624</v>
      </c>
      <c r="K169" s="40" t="n">
        <f aca="false">IF(E169="","",E169/(E169+H169))</f>
        <v>0.473063973063973</v>
      </c>
      <c r="L169" s="69" t="n">
        <f aca="false">IF(OR(K169="",J169=""),"",(J169-K169)*100)</f>
        <v>-0.735424419634945</v>
      </c>
      <c r="M169" s="36" t="n">
        <v>2.37172386690479</v>
      </c>
      <c r="N169" s="36" t="n">
        <v>1.05456450691838</v>
      </c>
      <c r="O169" s="36" t="n">
        <f aca="false">SQRT(M169^2+N169^2)</f>
        <v>2.59560790569335</v>
      </c>
      <c r="P169" s="40" t="n">
        <f aca="false">IF(J169="","",MAX(0,J169-1.96*O169/100))</f>
        <v>0.414835813916034</v>
      </c>
      <c r="Q169" s="40" t="n">
        <f aca="false">IF(J169="","",MIN(1,J169+1.96*O169/100))</f>
        <v>0.516583643819213</v>
      </c>
      <c r="R169" s="32" t="str">
        <f aca="false">IF(L169="","",IF(ABS(L169)&lt;=O169,"Yes","No"))</f>
        <v>Yes</v>
      </c>
      <c r="S169" s="32" t="str">
        <f aca="false">IF(L169="","",IF(ABS(L169)&lt;=1.96*O169,"Yes","No"))</f>
        <v>Yes</v>
      </c>
      <c r="T169" s="59" t="n">
        <f aca="false">IF(D169="","",ROUND(SQRT(((D169+G169)*O169/100)^2+(J169*(D169+G169)*0.08382)^2),0))</f>
        <v>29</v>
      </c>
      <c r="U169" s="32"/>
    </row>
    <row r="170" customFormat="false" ht="15" hidden="false" customHeight="false" outlineLevel="0" collapsed="false">
      <c r="A170" s="32" t="s">
        <v>230</v>
      </c>
      <c r="B170" s="32" t="s">
        <v>352</v>
      </c>
      <c r="C170" s="32" t="s">
        <v>360</v>
      </c>
      <c r="D170" s="59" t="n">
        <v>469</v>
      </c>
      <c r="E170" s="59" t="n">
        <v>438</v>
      </c>
      <c r="F170" s="68" t="n">
        <f aca="false">IF(E170="","",D170-E170)</f>
        <v>31</v>
      </c>
      <c r="G170" s="59" t="n">
        <v>440</v>
      </c>
      <c r="H170" s="59" t="n">
        <v>460</v>
      </c>
      <c r="I170" s="68" t="n">
        <f aca="false">IF(H170="","",G170-H170)</f>
        <v>-20</v>
      </c>
      <c r="J170" s="40" t="n">
        <f aca="false">IF(OR(D170="",D170+G170=0),"",D170/(D170+G170))</f>
        <v>0.515951595159516</v>
      </c>
      <c r="K170" s="40" t="n">
        <f aca="false">IF(E170="","",E170/(E170+H170))</f>
        <v>0.487750556792873</v>
      </c>
      <c r="L170" s="69" t="n">
        <f aca="false">IF(OR(K170="",J170=""),"",(J170-K170)*100)</f>
        <v>2.82010383666429</v>
      </c>
      <c r="M170" s="36" t="n">
        <v>2.00322167035439</v>
      </c>
      <c r="N170" s="36" t="n">
        <v>1.05456450691838</v>
      </c>
      <c r="O170" s="36" t="n">
        <f aca="false">SQRT(M170^2+N170^2)</f>
        <v>2.26384702659642</v>
      </c>
      <c r="P170" s="40" t="n">
        <f aca="false">IF(J170="","",MAX(0,J170-1.96*O170/100))</f>
        <v>0.471580193438226</v>
      </c>
      <c r="Q170" s="40" t="n">
        <f aca="false">IF(J170="","",MIN(1,J170+1.96*O170/100))</f>
        <v>0.560322996880806</v>
      </c>
      <c r="R170" s="32" t="str">
        <f aca="false">IF(L170="","",IF(ABS(L170)&lt;=O170,"Yes","No"))</f>
        <v>No</v>
      </c>
      <c r="S170" s="32" t="str">
        <f aca="false">IF(L170="","",IF(ABS(L170)&lt;=1.96*O170,"Yes","No"))</f>
        <v>Yes</v>
      </c>
      <c r="T170" s="59" t="n">
        <f aca="false">IF(D170="","",ROUND(SQRT(((D170+G170)*O170/100)^2+(J170*(D170+G170)*0.07132)^2),0))</f>
        <v>39</v>
      </c>
      <c r="U170" s="32"/>
    </row>
    <row r="171" customFormat="false" ht="15" hidden="false" customHeight="false" outlineLevel="0" collapsed="false">
      <c r="A171" s="32" t="s">
        <v>230</v>
      </c>
      <c r="B171" s="32" t="s">
        <v>361</v>
      </c>
      <c r="C171" s="32" t="s">
        <v>362</v>
      </c>
      <c r="D171" s="59" t="n">
        <v>176</v>
      </c>
      <c r="E171" s="59" t="n">
        <v>156</v>
      </c>
      <c r="F171" s="68" t="n">
        <f aca="false">IF(E171="","",D171-E171)</f>
        <v>20</v>
      </c>
      <c r="G171" s="59" t="n">
        <v>164</v>
      </c>
      <c r="H171" s="59" t="n">
        <v>176</v>
      </c>
      <c r="I171" s="68" t="n">
        <f aca="false">IF(H171="","",G171-H171)</f>
        <v>-12</v>
      </c>
      <c r="J171" s="40" t="n">
        <f aca="false">IF(OR(D171="",D171+G171=0),"",D171/(D171+G171))</f>
        <v>0.51764705882353</v>
      </c>
      <c r="K171" s="40" t="n">
        <f aca="false">IF(E171="","",E171/(E171+H171))</f>
        <v>0.469879518072289</v>
      </c>
      <c r="L171" s="69" t="n">
        <f aca="false">IF(OR(K171="",J171=""),"",(J171-K171)*100)</f>
        <v>4.77675407512403</v>
      </c>
      <c r="M171" s="36" t="n">
        <v>3.57626045191504</v>
      </c>
      <c r="N171" s="36" t="n">
        <v>1.05456450691838</v>
      </c>
      <c r="O171" s="36" t="n">
        <f aca="false">SQRT(M171^2+N171^2)</f>
        <v>3.72850440782676</v>
      </c>
      <c r="P171" s="40" t="n">
        <f aca="false">IF(J171="","",MAX(0,J171-1.96*O171/100))</f>
        <v>0.444568372430125</v>
      </c>
      <c r="Q171" s="40" t="n">
        <f aca="false">IF(J171="","",MIN(1,J171+1.96*O171/100))</f>
        <v>0.590725745216934</v>
      </c>
      <c r="R171" s="32" t="str">
        <f aca="false">IF(L171="","",IF(ABS(L171)&lt;=O171,"Yes","No"))</f>
        <v>No</v>
      </c>
      <c r="S171" s="32" t="str">
        <f aca="false">IF(L171="","",IF(ABS(L171)&lt;=1.96*O171,"Yes","No"))</f>
        <v>Yes</v>
      </c>
      <c r="T171" s="59" t="n">
        <f aca="false">IF(D171="","",ROUND(SQRT(((D171+G171)*O171/100)^2+(J171*(D171+G171)*0.13015)^2),0))</f>
        <v>26</v>
      </c>
      <c r="U171" s="32"/>
    </row>
    <row r="172" customFormat="false" ht="15" hidden="false" customHeight="false" outlineLevel="0" collapsed="false">
      <c r="A172" s="32" t="s">
        <v>230</v>
      </c>
      <c r="B172" s="32" t="s">
        <v>361</v>
      </c>
      <c r="C172" s="32" t="s">
        <v>363</v>
      </c>
      <c r="D172" s="59" t="n">
        <v>135</v>
      </c>
      <c r="E172" s="59" t="n">
        <v>132</v>
      </c>
      <c r="F172" s="68" t="n">
        <f aca="false">IF(E172="","",D172-E172)</f>
        <v>3</v>
      </c>
      <c r="G172" s="59" t="n">
        <v>135</v>
      </c>
      <c r="H172" s="59" t="n">
        <v>148</v>
      </c>
      <c r="I172" s="68" t="n">
        <f aca="false">IF(H172="","",G172-H172)</f>
        <v>-13</v>
      </c>
      <c r="J172" s="40" t="n">
        <f aca="false">IF(OR(D172="",D172+G172=0),"",D172/(D172+G172))</f>
        <v>0.5</v>
      </c>
      <c r="K172" s="40" t="n">
        <f aca="false">IF(E172="","",E172/(E172+H172))</f>
        <v>0.471428571428571</v>
      </c>
      <c r="L172" s="69" t="n">
        <f aca="false">IF(OR(K172="",J172=""),"",(J172-K172)*100)</f>
        <v>2.85714285714286</v>
      </c>
      <c r="M172" s="36" t="n">
        <v>3.57626045191504</v>
      </c>
      <c r="N172" s="36" t="n">
        <v>1.05456450691838</v>
      </c>
      <c r="O172" s="36" t="n">
        <f aca="false">SQRT(M172^2+N172^2)</f>
        <v>3.72850440782676</v>
      </c>
      <c r="P172" s="40" t="n">
        <f aca="false">IF(J172="","",MAX(0,J172-1.96*O172/100))</f>
        <v>0.426921313606596</v>
      </c>
      <c r="Q172" s="40" t="n">
        <f aca="false">IF(J172="","",MIN(1,J172+1.96*O172/100))</f>
        <v>0.573078686393405</v>
      </c>
      <c r="R172" s="32" t="str">
        <f aca="false">IF(L172="","",IF(ABS(L172)&lt;=O172,"Yes","No"))</f>
        <v>Yes</v>
      </c>
      <c r="S172" s="32" t="str">
        <f aca="false">IF(L172="","",IF(ABS(L172)&lt;=1.96*O172,"Yes","No"))</f>
        <v>Yes</v>
      </c>
      <c r="T172" s="59" t="n">
        <f aca="false">IF(D172="","",ROUND(SQRT(((D172+G172)*O172/100)^2+(J172*(D172+G172)*0.13015)^2),0))</f>
        <v>20</v>
      </c>
      <c r="U172" s="32"/>
    </row>
    <row r="173" customFormat="false" ht="15" hidden="false" customHeight="false" outlineLevel="0" collapsed="false">
      <c r="A173" s="32" t="s">
        <v>230</v>
      </c>
      <c r="B173" s="32" t="s">
        <v>361</v>
      </c>
      <c r="C173" s="32" t="s">
        <v>364</v>
      </c>
      <c r="D173" s="59" t="n">
        <v>291</v>
      </c>
      <c r="E173" s="59" t="n">
        <v>249</v>
      </c>
      <c r="F173" s="68" t="n">
        <f aca="false">IF(E173="","",D173-E173)</f>
        <v>42</v>
      </c>
      <c r="G173" s="59" t="n">
        <v>297</v>
      </c>
      <c r="H173" s="59" t="n">
        <v>302</v>
      </c>
      <c r="I173" s="68" t="n">
        <f aca="false">IF(H173="","",G173-H173)</f>
        <v>-5</v>
      </c>
      <c r="J173" s="40" t="n">
        <f aca="false">IF(OR(D173="",D173+G173=0),"",D173/(D173+G173))</f>
        <v>0.494897959183673</v>
      </c>
      <c r="K173" s="40" t="n">
        <f aca="false">IF(E173="","",E173/(E173+H173))</f>
        <v>0.451905626134301</v>
      </c>
      <c r="L173" s="69" t="n">
        <f aca="false">IF(OR(K173="",J173=""),"",(J173-K173)*100)</f>
        <v>4.29923330493722</v>
      </c>
      <c r="M173" s="36" t="n">
        <v>2.37172386690479</v>
      </c>
      <c r="N173" s="36" t="n">
        <v>1.05456450691838</v>
      </c>
      <c r="O173" s="36" t="n">
        <f aca="false">SQRT(M173^2+N173^2)</f>
        <v>2.59560790569335</v>
      </c>
      <c r="P173" s="40" t="n">
        <f aca="false">IF(J173="","",MAX(0,J173-1.96*O173/100))</f>
        <v>0.444024044232084</v>
      </c>
      <c r="Q173" s="40" t="n">
        <f aca="false">IF(J173="","",MIN(1,J173+1.96*O173/100))</f>
        <v>0.545771874135263</v>
      </c>
      <c r="R173" s="32" t="str">
        <f aca="false">IF(L173="","",IF(ABS(L173)&lt;=O173,"Yes","No"))</f>
        <v>No</v>
      </c>
      <c r="S173" s="32" t="str">
        <f aca="false">IF(L173="","",IF(ABS(L173)&lt;=1.96*O173,"Yes","No"))</f>
        <v>Yes</v>
      </c>
      <c r="T173" s="59" t="n">
        <f aca="false">IF(D173="","",ROUND(SQRT(((D173+G173)*O173/100)^2+(J173*(D173+G173)*0.08382)^2),0))</f>
        <v>29</v>
      </c>
      <c r="U173" s="32"/>
    </row>
    <row r="174" customFormat="false" ht="15" hidden="false" customHeight="false" outlineLevel="0" collapsed="false">
      <c r="A174" s="32" t="s">
        <v>230</v>
      </c>
      <c r="B174" s="32" t="s">
        <v>365</v>
      </c>
      <c r="C174" s="32" t="s">
        <v>366</v>
      </c>
      <c r="D174" s="59" t="n">
        <v>705</v>
      </c>
      <c r="E174" s="59" t="n">
        <v>698</v>
      </c>
      <c r="F174" s="68" t="n">
        <f aca="false">IF(E174="","",D174-E174)</f>
        <v>7</v>
      </c>
      <c r="G174" s="59" t="n">
        <v>645</v>
      </c>
      <c r="H174" s="59" t="n">
        <v>577</v>
      </c>
      <c r="I174" s="68" t="n">
        <f aca="false">IF(H174="","",G174-H174)</f>
        <v>68</v>
      </c>
      <c r="J174" s="40" t="n">
        <f aca="false">IF(OR(D174="",D174+G174=0),"",D174/(D174+G174))</f>
        <v>0.522222222222222</v>
      </c>
      <c r="K174" s="40" t="n">
        <f aca="false">IF(E174="","",E174/(E174+H174))</f>
        <v>0.547450980392157</v>
      </c>
      <c r="L174" s="69" t="n">
        <f aca="false">IF(OR(K174="",J174=""),"",(J174-K174)*100)</f>
        <v>-2.52287581699346</v>
      </c>
      <c r="M174" s="36" t="n">
        <v>2.00322167035439</v>
      </c>
      <c r="N174" s="36" t="n">
        <v>1.05456450691838</v>
      </c>
      <c r="O174" s="36" t="n">
        <f aca="false">SQRT(M174^2+N174^2)</f>
        <v>2.26384702659642</v>
      </c>
      <c r="P174" s="40" t="n">
        <f aca="false">IF(J174="","",MAX(0,J174-1.96*O174/100))</f>
        <v>0.477850820500933</v>
      </c>
      <c r="Q174" s="40" t="n">
        <f aca="false">IF(J174="","",MIN(1,J174+1.96*O174/100))</f>
        <v>0.566593623943512</v>
      </c>
      <c r="R174" s="32" t="str">
        <f aca="false">IF(L174="","",IF(ABS(L174)&lt;=O174,"Yes","No"))</f>
        <v>No</v>
      </c>
      <c r="S174" s="32" t="str">
        <f aca="false">IF(L174="","",IF(ABS(L174)&lt;=1.96*O174,"Yes","No"))</f>
        <v>Yes</v>
      </c>
      <c r="T174" s="59" t="n">
        <f aca="false">IF(D174="","",ROUND(SQRT(((D174+G174)*O174/100)^2+(J174*(D174+G174)*0.07132)^2),0))</f>
        <v>59</v>
      </c>
      <c r="U174" s="32"/>
    </row>
    <row r="175" customFormat="false" ht="15" hidden="false" customHeight="false" outlineLevel="0" collapsed="false">
      <c r="A175" s="32" t="s">
        <v>230</v>
      </c>
      <c r="B175" s="32" t="s">
        <v>365</v>
      </c>
      <c r="C175" s="32" t="s">
        <v>367</v>
      </c>
      <c r="D175" s="59" t="n">
        <v>326</v>
      </c>
      <c r="E175" s="59" t="n">
        <v>362</v>
      </c>
      <c r="F175" s="68" t="n">
        <f aca="false">IF(E175="","",D175-E175)</f>
        <v>-36</v>
      </c>
      <c r="G175" s="59" t="n">
        <v>303</v>
      </c>
      <c r="H175" s="59" t="n">
        <v>257</v>
      </c>
      <c r="I175" s="68" t="n">
        <f aca="false">IF(H175="","",G175-H175)</f>
        <v>46</v>
      </c>
      <c r="J175" s="40" t="n">
        <f aca="false">IF(OR(D175="",D175+G175=0),"",D175/(D175+G175))</f>
        <v>0.518282988871224</v>
      </c>
      <c r="K175" s="40" t="n">
        <f aca="false">IF(E175="","",E175/(E175+H175))</f>
        <v>0.584814216478191</v>
      </c>
      <c r="L175" s="69" t="n">
        <f aca="false">IF(OR(K175="",J175=""),"",(J175-K175)*100)</f>
        <v>-6.65312276069665</v>
      </c>
      <c r="M175" s="36" t="n">
        <v>2.37172386690479</v>
      </c>
      <c r="N175" s="36" t="n">
        <v>1.05456450691838</v>
      </c>
      <c r="O175" s="36" t="n">
        <f aca="false">SQRT(M175^2+N175^2)</f>
        <v>2.59560790569335</v>
      </c>
      <c r="P175" s="40" t="n">
        <f aca="false">IF(J175="","",MAX(0,J175-1.96*O175/100))</f>
        <v>0.467409073919635</v>
      </c>
      <c r="Q175" s="40" t="n">
        <f aca="false">IF(J175="","",MIN(1,J175+1.96*O175/100))</f>
        <v>0.569156903822814</v>
      </c>
      <c r="R175" s="32" t="str">
        <f aca="false">IF(L175="","",IF(ABS(L175)&lt;=O175,"Yes","No"))</f>
        <v>No</v>
      </c>
      <c r="S175" s="32" t="str">
        <f aca="false">IF(L175="","",IF(ABS(L175)&lt;=1.96*O175,"Yes","No"))</f>
        <v>No</v>
      </c>
      <c r="T175" s="59" t="n">
        <f aca="false">IF(D175="","",ROUND(SQRT(((D175+G175)*O175/100)^2+(J175*(D175+G175)*0.08382)^2),0))</f>
        <v>32</v>
      </c>
      <c r="U175" s="32"/>
    </row>
    <row r="176" customFormat="false" ht="15" hidden="false" customHeight="false" outlineLevel="0" collapsed="false">
      <c r="A176" s="32" t="s">
        <v>230</v>
      </c>
      <c r="B176" s="32" t="s">
        <v>365</v>
      </c>
      <c r="C176" s="32" t="s">
        <v>368</v>
      </c>
      <c r="D176" s="59" t="n">
        <v>706</v>
      </c>
      <c r="E176" s="59" t="n">
        <v>743</v>
      </c>
      <c r="F176" s="68" t="n">
        <f aca="false">IF(E176="","",D176-E176)</f>
        <v>-37</v>
      </c>
      <c r="G176" s="59" t="n">
        <v>594</v>
      </c>
      <c r="H176" s="59" t="n">
        <v>566</v>
      </c>
      <c r="I176" s="68" t="n">
        <f aca="false">IF(H176="","",G176-H176)</f>
        <v>28</v>
      </c>
      <c r="J176" s="40" t="n">
        <f aca="false">IF(OR(D176="",D176+G176=0),"",D176/(D176+G176))</f>
        <v>0.543076923076923</v>
      </c>
      <c r="K176" s="40" t="n">
        <f aca="false">IF(E176="","",E176/(E176+H176))</f>
        <v>0.567608861726509</v>
      </c>
      <c r="L176" s="69" t="n">
        <f aca="false">IF(OR(K176="",J176=""),"",(J176-K176)*100)</f>
        <v>-2.45319386495857</v>
      </c>
      <c r="M176" s="36" t="n">
        <v>2.00322167035439</v>
      </c>
      <c r="N176" s="36" t="n">
        <v>1.05456450691838</v>
      </c>
      <c r="O176" s="36" t="n">
        <f aca="false">SQRT(M176^2+N176^2)</f>
        <v>2.26384702659642</v>
      </c>
      <c r="P176" s="40" t="n">
        <f aca="false">IF(J176="","",MAX(0,J176-1.96*O176/100))</f>
        <v>0.498705521355633</v>
      </c>
      <c r="Q176" s="40" t="n">
        <f aca="false">IF(J176="","",MIN(1,J176+1.96*O176/100))</f>
        <v>0.587448324798213</v>
      </c>
      <c r="R176" s="32" t="str">
        <f aca="false">IF(L176="","",IF(ABS(L176)&lt;=O176,"Yes","No"))</f>
        <v>No</v>
      </c>
      <c r="S176" s="32" t="str">
        <f aca="false">IF(L176="","",IF(ABS(L176)&lt;=1.96*O176,"Yes","No"))</f>
        <v>Yes</v>
      </c>
      <c r="T176" s="59" t="n">
        <f aca="false">IF(D176="","",ROUND(SQRT(((D176+G176)*O176/100)^2+(J176*(D176+G176)*0.07132)^2),0))</f>
        <v>58</v>
      </c>
      <c r="U176" s="32"/>
    </row>
    <row r="177" customFormat="false" ht="15" hidden="false" customHeight="false" outlineLevel="0" collapsed="false">
      <c r="A177" s="32" t="s">
        <v>230</v>
      </c>
      <c r="B177" s="32" t="s">
        <v>365</v>
      </c>
      <c r="C177" s="32" t="s">
        <v>369</v>
      </c>
      <c r="D177" s="59" t="n">
        <v>431</v>
      </c>
      <c r="E177" s="59" t="n">
        <v>428</v>
      </c>
      <c r="F177" s="68" t="n">
        <f aca="false">IF(E177="","",D177-E177)</f>
        <v>3</v>
      </c>
      <c r="G177" s="59" t="n">
        <v>419</v>
      </c>
      <c r="H177" s="59" t="n">
        <v>401</v>
      </c>
      <c r="I177" s="68" t="n">
        <f aca="false">IF(H177="","",G177-H177)</f>
        <v>18</v>
      </c>
      <c r="J177" s="40" t="n">
        <f aca="false">IF(OR(D177="",D177+G177=0),"",D177/(D177+G177))</f>
        <v>0.507058823529412</v>
      </c>
      <c r="K177" s="40" t="n">
        <f aca="false">IF(E177="","",E177/(E177+H177))</f>
        <v>0.516284680337756</v>
      </c>
      <c r="L177" s="69" t="n">
        <f aca="false">IF(OR(K177="",J177=""),"",(J177-K177)*100)</f>
        <v>-0.922585680834454</v>
      </c>
      <c r="M177" s="36" t="n">
        <v>2.00322167035439</v>
      </c>
      <c r="N177" s="36" t="n">
        <v>1.05456450691838</v>
      </c>
      <c r="O177" s="36" t="n">
        <f aca="false">SQRT(M177^2+N177^2)</f>
        <v>2.26384702659642</v>
      </c>
      <c r="P177" s="40" t="n">
        <f aca="false">IF(J177="","",MAX(0,J177-1.96*O177/100))</f>
        <v>0.462687421808122</v>
      </c>
      <c r="Q177" s="40" t="n">
        <f aca="false">IF(J177="","",MIN(1,J177+1.96*O177/100))</f>
        <v>0.551430225250702</v>
      </c>
      <c r="R177" s="32" t="str">
        <f aca="false">IF(L177="","",IF(ABS(L177)&lt;=O177,"Yes","No"))</f>
        <v>Yes</v>
      </c>
      <c r="S177" s="32" t="str">
        <f aca="false">IF(L177="","",IF(ABS(L177)&lt;=1.96*O177,"Yes","No"))</f>
        <v>Yes</v>
      </c>
      <c r="T177" s="59" t="n">
        <f aca="false">IF(D177="","",ROUND(SQRT(((D177+G177)*O177/100)^2+(J177*(D177+G177)*0.07132)^2),0))</f>
        <v>36</v>
      </c>
      <c r="U177" s="32"/>
    </row>
    <row r="178" customFormat="false" ht="15" hidden="false" customHeight="false" outlineLevel="0" collapsed="false">
      <c r="A178" s="32" t="s">
        <v>230</v>
      </c>
      <c r="B178" s="32" t="s">
        <v>365</v>
      </c>
      <c r="C178" s="32" t="s">
        <v>370</v>
      </c>
      <c r="D178" s="59" t="n">
        <v>737</v>
      </c>
      <c r="E178" s="59" t="n">
        <v>821</v>
      </c>
      <c r="F178" s="68" t="n">
        <f aca="false">IF(E178="","",D178-E178)</f>
        <v>-84</v>
      </c>
      <c r="G178" s="59" t="n">
        <v>653</v>
      </c>
      <c r="H178" s="59" t="n">
        <v>513</v>
      </c>
      <c r="I178" s="68" t="n">
        <f aca="false">IF(H178="","",G178-H178)</f>
        <v>140</v>
      </c>
      <c r="J178" s="40" t="n">
        <f aca="false">IF(OR(D178="",D178+G178=0),"",D178/(D178+G178))</f>
        <v>0.530215827338129</v>
      </c>
      <c r="K178" s="40" t="n">
        <f aca="false">IF(E178="","",E178/(E178+H178))</f>
        <v>0.61544227886057</v>
      </c>
      <c r="L178" s="69" t="n">
        <f aca="false">IF(OR(K178="",J178=""),"",(J178-K178)*100)</f>
        <v>-8.52264515224402</v>
      </c>
      <c r="M178" s="36" t="n">
        <v>2.00322167035439</v>
      </c>
      <c r="N178" s="36" t="n">
        <v>1.05456450691838</v>
      </c>
      <c r="O178" s="36" t="n">
        <f aca="false">SQRT(M178^2+N178^2)</f>
        <v>2.26384702659642</v>
      </c>
      <c r="P178" s="40" t="n">
        <f aca="false">IF(J178="","",MAX(0,J178-1.96*O178/100))</f>
        <v>0.48584442561684</v>
      </c>
      <c r="Q178" s="40" t="n">
        <f aca="false">IF(J178="","",MIN(1,J178+1.96*O178/100))</f>
        <v>0.574587229059419</v>
      </c>
      <c r="R178" s="32" t="str">
        <f aca="false">IF(L178="","",IF(ABS(L178)&lt;=O178,"Yes","No"))</f>
        <v>No</v>
      </c>
      <c r="S178" s="32" t="str">
        <f aca="false">IF(L178="","",IF(ABS(L178)&lt;=1.96*O178,"Yes","No"))</f>
        <v>No</v>
      </c>
      <c r="T178" s="59" t="n">
        <f aca="false">IF(D178="","",ROUND(SQRT(((D178+G178)*O178/100)^2+(J178*(D178+G178)*0.07132)^2),0))</f>
        <v>61</v>
      </c>
      <c r="U178" s="32"/>
    </row>
    <row r="179" customFormat="false" ht="15" hidden="false" customHeight="false" outlineLevel="0" collapsed="false">
      <c r="A179" s="32" t="s">
        <v>230</v>
      </c>
      <c r="B179" s="32" t="s">
        <v>365</v>
      </c>
      <c r="C179" s="32" t="s">
        <v>371</v>
      </c>
      <c r="D179" s="59" t="n">
        <v>703</v>
      </c>
      <c r="E179" s="59" t="n">
        <v>768</v>
      </c>
      <c r="F179" s="68" t="n">
        <f aca="false">IF(E179="","",D179-E179)</f>
        <v>-65</v>
      </c>
      <c r="G179" s="59" t="n">
        <v>601</v>
      </c>
      <c r="H179" s="59" t="n">
        <v>482</v>
      </c>
      <c r="I179" s="68" t="n">
        <f aca="false">IF(H179="","",G179-H179)</f>
        <v>119</v>
      </c>
      <c r="J179" s="40" t="n">
        <f aca="false">IF(OR(D179="",D179+G179=0),"",D179/(D179+G179))</f>
        <v>0.539110429447853</v>
      </c>
      <c r="K179" s="40" t="n">
        <f aca="false">IF(E179="","",E179/(E179+H179))</f>
        <v>0.6144</v>
      </c>
      <c r="L179" s="69" t="n">
        <f aca="false">IF(OR(K179="",J179=""),"",(J179-K179)*100)</f>
        <v>-7.52895705521471</v>
      </c>
      <c r="M179" s="36" t="n">
        <v>2.00322167035439</v>
      </c>
      <c r="N179" s="36" t="n">
        <v>1.05456450691838</v>
      </c>
      <c r="O179" s="36" t="n">
        <f aca="false">SQRT(M179^2+N179^2)</f>
        <v>2.26384702659642</v>
      </c>
      <c r="P179" s="40" t="n">
        <f aca="false">IF(J179="","",MAX(0,J179-1.96*O179/100))</f>
        <v>0.494739027726563</v>
      </c>
      <c r="Q179" s="40" t="n">
        <f aca="false">IF(J179="","",MIN(1,J179+1.96*O179/100))</f>
        <v>0.583481831169143</v>
      </c>
      <c r="R179" s="32" t="str">
        <f aca="false">IF(L179="","",IF(ABS(L179)&lt;=O179,"Yes","No"))</f>
        <v>No</v>
      </c>
      <c r="S179" s="32" t="str">
        <f aca="false">IF(L179="","",IF(ABS(L179)&lt;=1.96*O179,"Yes","No"))</f>
        <v>No</v>
      </c>
      <c r="T179" s="59" t="n">
        <f aca="false">IF(D179="","",ROUND(SQRT(((D179+G179)*O179/100)^2+(J179*(D179+G179)*0.07132)^2),0))</f>
        <v>58</v>
      </c>
      <c r="U179" s="32"/>
    </row>
    <row r="180" customFormat="false" ht="15" hidden="false" customHeight="false" outlineLevel="0" collapsed="false">
      <c r="A180" s="32" t="s">
        <v>230</v>
      </c>
      <c r="B180" s="32" t="s">
        <v>365</v>
      </c>
      <c r="C180" s="32" t="s">
        <v>372</v>
      </c>
      <c r="D180" s="59" t="n">
        <v>378</v>
      </c>
      <c r="E180" s="59" t="n">
        <v>355</v>
      </c>
      <c r="F180" s="68" t="n">
        <f aca="false">IF(E180="","",D180-E180)</f>
        <v>23</v>
      </c>
      <c r="G180" s="59" t="n">
        <v>326</v>
      </c>
      <c r="H180" s="59" t="n">
        <v>298</v>
      </c>
      <c r="I180" s="68" t="n">
        <f aca="false">IF(H180="","",G180-H180)</f>
        <v>28</v>
      </c>
      <c r="J180" s="40" t="n">
        <f aca="false">IF(OR(D180="",D180+G180=0),"",D180/(D180+G180))</f>
        <v>0.536931818181818</v>
      </c>
      <c r="K180" s="40" t="n">
        <f aca="false">IF(E180="","",E180/(E180+H180))</f>
        <v>0.54364471669219</v>
      </c>
      <c r="L180" s="69" t="n">
        <f aca="false">IF(OR(K180="",J180=""),"",(J180-K180)*100)</f>
        <v>-0.671289851037171</v>
      </c>
      <c r="M180" s="36" t="n">
        <v>2.37172386690479</v>
      </c>
      <c r="N180" s="36" t="n">
        <v>1.05456450691838</v>
      </c>
      <c r="O180" s="36" t="n">
        <f aca="false">SQRT(M180^2+N180^2)</f>
        <v>2.59560790569335</v>
      </c>
      <c r="P180" s="40" t="n">
        <f aca="false">IF(J180="","",MAX(0,J180-1.96*O180/100))</f>
        <v>0.486057903230229</v>
      </c>
      <c r="Q180" s="40" t="n">
        <f aca="false">IF(J180="","",MIN(1,J180+1.96*O180/100))</f>
        <v>0.587805733133408</v>
      </c>
      <c r="R180" s="32" t="str">
        <f aca="false">IF(L180="","",IF(ABS(L180)&lt;=O180,"Yes","No"))</f>
        <v>Yes</v>
      </c>
      <c r="S180" s="32" t="str">
        <f aca="false">IF(L180="","",IF(ABS(L180)&lt;=1.96*O180,"Yes","No"))</f>
        <v>Yes</v>
      </c>
      <c r="T180" s="59" t="n">
        <f aca="false">IF(D180="","",ROUND(SQRT(((D180+G180)*O180/100)^2+(J180*(D180+G180)*0.08382)^2),0))</f>
        <v>37</v>
      </c>
      <c r="U180" s="32"/>
    </row>
    <row r="181" customFormat="false" ht="15" hidden="false" customHeight="false" outlineLevel="0" collapsed="false">
      <c r="A181" s="32" t="s">
        <v>230</v>
      </c>
      <c r="B181" s="32" t="s">
        <v>365</v>
      </c>
      <c r="C181" s="32" t="s">
        <v>373</v>
      </c>
      <c r="D181" s="59" t="n">
        <v>893</v>
      </c>
      <c r="E181" s="59" t="n">
        <v>834</v>
      </c>
      <c r="F181" s="68" t="n">
        <f aca="false">IF(E181="","",D181-E181)</f>
        <v>59</v>
      </c>
      <c r="G181" s="59" t="n">
        <v>851</v>
      </c>
      <c r="H181" s="59" t="n">
        <v>745</v>
      </c>
      <c r="I181" s="68" t="n">
        <f aca="false">IF(H181="","",G181-H181)</f>
        <v>106</v>
      </c>
      <c r="J181" s="40" t="n">
        <f aca="false">IF(OR(D181="",D181+G181=0),"",D181/(D181+G181))</f>
        <v>0.51204128440367</v>
      </c>
      <c r="K181" s="40" t="n">
        <f aca="false">IF(E181="","",E181/(E181+H181))</f>
        <v>0.528182393920203</v>
      </c>
      <c r="L181" s="69" t="n">
        <f aca="false">IF(OR(K181="",J181=""),"",(J181-K181)*100)</f>
        <v>-1.61411095165329</v>
      </c>
      <c r="M181" s="36" t="n">
        <v>2.00322167035439</v>
      </c>
      <c r="N181" s="36" t="n">
        <v>1.05456450691838</v>
      </c>
      <c r="O181" s="36" t="n">
        <f aca="false">SQRT(M181^2+N181^2)</f>
        <v>2.26384702659642</v>
      </c>
      <c r="P181" s="40" t="n">
        <f aca="false">IF(J181="","",MAX(0,J181-1.96*O181/100))</f>
        <v>0.46766988268238</v>
      </c>
      <c r="Q181" s="40" t="n">
        <f aca="false">IF(J181="","",MIN(1,J181+1.96*O181/100))</f>
        <v>0.556412686124959</v>
      </c>
      <c r="R181" s="32" t="str">
        <f aca="false">IF(L181="","",IF(ABS(L181)&lt;=O181,"Yes","No"))</f>
        <v>Yes</v>
      </c>
      <c r="S181" s="32" t="str">
        <f aca="false">IF(L181="","",IF(ABS(L181)&lt;=1.96*O181,"Yes","No"))</f>
        <v>Yes</v>
      </c>
      <c r="T181" s="59" t="n">
        <f aca="false">IF(D181="","",ROUND(SQRT(((D181+G181)*O181/100)^2+(J181*(D181+G181)*0.07132)^2),0))</f>
        <v>75</v>
      </c>
      <c r="U181" s="32"/>
    </row>
    <row r="182" customFormat="false" ht="15" hidden="false" customHeight="false" outlineLevel="0" collapsed="false">
      <c r="A182" s="32" t="s">
        <v>230</v>
      </c>
      <c r="B182" s="32" t="s">
        <v>374</v>
      </c>
      <c r="C182" s="32" t="s">
        <v>375</v>
      </c>
      <c r="D182" s="59" t="n">
        <v>743</v>
      </c>
      <c r="E182" s="59" t="n">
        <v>725</v>
      </c>
      <c r="F182" s="68" t="n">
        <f aca="false">IF(E182="","",D182-E182)</f>
        <v>18</v>
      </c>
      <c r="G182" s="59" t="n">
        <v>690</v>
      </c>
      <c r="H182" s="59" t="n">
        <v>672</v>
      </c>
      <c r="I182" s="68" t="n">
        <f aca="false">IF(H182="","",G182-H182)</f>
        <v>18</v>
      </c>
      <c r="J182" s="40" t="n">
        <f aca="false">IF(OR(D182="",D182+G182=0),"",D182/(D182+G182))</f>
        <v>0.518492672714585</v>
      </c>
      <c r="K182" s="40" t="n">
        <f aca="false">IF(E182="","",E182/(E182+H182))</f>
        <v>0.518969219756621</v>
      </c>
      <c r="L182" s="69" t="n">
        <f aca="false">IF(OR(K182="",J182=""),"",(J182-K182)*100)</f>
        <v>-0.047654704203659</v>
      </c>
      <c r="M182" s="36" t="n">
        <v>2.00322167035439</v>
      </c>
      <c r="N182" s="36" t="n">
        <v>1.05456450691838</v>
      </c>
      <c r="O182" s="36" t="n">
        <f aca="false">SQRT(M182^2+N182^2)</f>
        <v>2.26384702659642</v>
      </c>
      <c r="P182" s="40" t="n">
        <f aca="false">IF(J182="","",MAX(0,J182-1.96*O182/100))</f>
        <v>0.474121270993295</v>
      </c>
      <c r="Q182" s="40" t="n">
        <f aca="false">IF(J182="","",MIN(1,J182+1.96*O182/100))</f>
        <v>0.562864074435875</v>
      </c>
      <c r="R182" s="32" t="str">
        <f aca="false">IF(L182="","",IF(ABS(L182)&lt;=O182,"Yes","No"))</f>
        <v>Yes</v>
      </c>
      <c r="S182" s="32" t="str">
        <f aca="false">IF(L182="","",IF(ABS(L182)&lt;=1.96*O182,"Yes","No"))</f>
        <v>Yes</v>
      </c>
      <c r="T182" s="59" t="n">
        <f aca="false">IF(D182="","",ROUND(SQRT(((D182+G182)*O182/100)^2+(J182*(D182+G182)*0.07132)^2),0))</f>
        <v>62</v>
      </c>
      <c r="U182" s="32"/>
    </row>
    <row r="183" customFormat="false" ht="15" hidden="false" customHeight="false" outlineLevel="0" collapsed="false">
      <c r="A183" s="32" t="s">
        <v>230</v>
      </c>
      <c r="B183" s="32" t="s">
        <v>374</v>
      </c>
      <c r="C183" s="32" t="s">
        <v>376</v>
      </c>
      <c r="D183" s="59" t="n">
        <v>985</v>
      </c>
      <c r="E183" s="59" t="n">
        <v>1001</v>
      </c>
      <c r="F183" s="68" t="n">
        <f aca="false">IF(E183="","",D183-E183)</f>
        <v>-16</v>
      </c>
      <c r="G183" s="59" t="n">
        <v>1033</v>
      </c>
      <c r="H183" s="59" t="n">
        <v>938</v>
      </c>
      <c r="I183" s="68" t="n">
        <f aca="false">IF(H183="","",G183-H183)</f>
        <v>95</v>
      </c>
      <c r="J183" s="40" t="n">
        <f aca="false">IF(OR(D183="",D183+G183=0),"",D183/(D183+G183))</f>
        <v>0.48810703666997</v>
      </c>
      <c r="K183" s="40" t="n">
        <f aca="false">IF(E183="","",E183/(E183+H183))</f>
        <v>0.516245487364621</v>
      </c>
      <c r="L183" s="69" t="n">
        <f aca="false">IF(OR(K183="",J183=""),"",(J183-K183)*100)</f>
        <v>-2.81384506946507</v>
      </c>
      <c r="M183" s="36" t="n">
        <v>2.00322167035439</v>
      </c>
      <c r="N183" s="36" t="n">
        <v>1.05456450691838</v>
      </c>
      <c r="O183" s="36" t="n">
        <f aca="false">SQRT(M183^2+N183^2)</f>
        <v>2.26384702659642</v>
      </c>
      <c r="P183" s="40" t="n">
        <f aca="false">IF(J183="","",MAX(0,J183-1.96*O183/100))</f>
        <v>0.443735634948681</v>
      </c>
      <c r="Q183" s="40" t="n">
        <f aca="false">IF(J183="","",MIN(1,J183+1.96*O183/100))</f>
        <v>0.53247843839126</v>
      </c>
      <c r="R183" s="32" t="str">
        <f aca="false">IF(L183="","",IF(ABS(L183)&lt;=O183,"Yes","No"))</f>
        <v>No</v>
      </c>
      <c r="S183" s="32" t="str">
        <f aca="false">IF(L183="","",IF(ABS(L183)&lt;=1.96*O183,"Yes","No"))</f>
        <v>Yes</v>
      </c>
      <c r="T183" s="59" t="n">
        <f aca="false">IF(D183="","",ROUND(SQRT(((D183+G183)*O183/100)^2+(J183*(D183+G183)*0.07132)^2),0))</f>
        <v>84</v>
      </c>
      <c r="U183" s="32"/>
    </row>
    <row r="184" customFormat="false" ht="15" hidden="false" customHeight="false" outlineLevel="0" collapsed="false">
      <c r="A184" s="32" t="s">
        <v>230</v>
      </c>
      <c r="B184" s="32" t="s">
        <v>374</v>
      </c>
      <c r="C184" s="32" t="s">
        <v>377</v>
      </c>
      <c r="D184" s="59" t="n">
        <v>621</v>
      </c>
      <c r="E184" s="59" t="n">
        <v>582</v>
      </c>
      <c r="F184" s="68" t="n">
        <f aca="false">IF(E184="","",D184-E184)</f>
        <v>39</v>
      </c>
      <c r="G184" s="59" t="n">
        <v>599</v>
      </c>
      <c r="H184" s="59" t="n">
        <v>595</v>
      </c>
      <c r="I184" s="68" t="n">
        <f aca="false">IF(H184="","",G184-H184)</f>
        <v>4</v>
      </c>
      <c r="J184" s="40" t="n">
        <f aca="false">IF(OR(D184="",D184+G184=0),"",D184/(D184+G184))</f>
        <v>0.509016393442623</v>
      </c>
      <c r="K184" s="40" t="n">
        <f aca="false">IF(E184="","",E184/(E184+H184))</f>
        <v>0.494477485131691</v>
      </c>
      <c r="L184" s="69" t="n">
        <f aca="false">IF(OR(K184="",J184=""),"",(J184-K184)*100)</f>
        <v>1.45389083109322</v>
      </c>
      <c r="M184" s="36" t="n">
        <v>2.00322167035439</v>
      </c>
      <c r="N184" s="36" t="n">
        <v>1.05456450691838</v>
      </c>
      <c r="O184" s="36" t="n">
        <f aca="false">SQRT(M184^2+N184^2)</f>
        <v>2.26384702659642</v>
      </c>
      <c r="P184" s="40" t="n">
        <f aca="false">IF(J184="","",MAX(0,J184-1.96*O184/100))</f>
        <v>0.464644991721333</v>
      </c>
      <c r="Q184" s="40" t="n">
        <f aca="false">IF(J184="","",MIN(1,J184+1.96*O184/100))</f>
        <v>0.553387795163913</v>
      </c>
      <c r="R184" s="32" t="str">
        <f aca="false">IF(L184="","",IF(ABS(L184)&lt;=O184,"Yes","No"))</f>
        <v>Yes</v>
      </c>
      <c r="S184" s="32" t="str">
        <f aca="false">IF(L184="","",IF(ABS(L184)&lt;=1.96*O184,"Yes","No"))</f>
        <v>Yes</v>
      </c>
      <c r="T184" s="59" t="n">
        <f aca="false">IF(D184="","",ROUND(SQRT(((D184+G184)*O184/100)^2+(J184*(D184+G184)*0.07132)^2),0))</f>
        <v>52</v>
      </c>
      <c r="U184" s="32"/>
    </row>
    <row r="185" customFormat="false" ht="15" hidden="false" customHeight="false" outlineLevel="0" collapsed="false">
      <c r="A185" s="32" t="s">
        <v>230</v>
      </c>
      <c r="B185" s="32" t="s">
        <v>374</v>
      </c>
      <c r="C185" s="32" t="s">
        <v>378</v>
      </c>
      <c r="D185" s="59" t="n">
        <v>421</v>
      </c>
      <c r="E185" s="59" t="n">
        <v>456</v>
      </c>
      <c r="F185" s="68" t="n">
        <f aca="false">IF(E185="","",D185-E185)</f>
        <v>-35</v>
      </c>
      <c r="G185" s="59" t="n">
        <v>358</v>
      </c>
      <c r="H185" s="59" t="n">
        <v>276</v>
      </c>
      <c r="I185" s="68" t="n">
        <f aca="false">IF(H185="","",G185-H185)</f>
        <v>82</v>
      </c>
      <c r="J185" s="40" t="n">
        <f aca="false">IF(OR(D185="",D185+G185=0),"",D185/(D185+G185))</f>
        <v>0.540436456996149</v>
      </c>
      <c r="K185" s="40" t="n">
        <f aca="false">IF(E185="","",E185/(E185+H185))</f>
        <v>0.622950819672131</v>
      </c>
      <c r="L185" s="69" t="n">
        <f aca="false">IF(OR(K185="",J185=""),"",(J185-K185)*100)</f>
        <v>-8.25143626759822</v>
      </c>
      <c r="M185" s="36" t="n">
        <v>2.37172386690479</v>
      </c>
      <c r="N185" s="36" t="n">
        <v>1.05456450691838</v>
      </c>
      <c r="O185" s="36" t="n">
        <f aca="false">SQRT(M185^2+N185^2)</f>
        <v>2.59560790569335</v>
      </c>
      <c r="P185" s="40" t="n">
        <f aca="false">IF(J185="","",MAX(0,J185-1.96*O185/100))</f>
        <v>0.489562542044559</v>
      </c>
      <c r="Q185" s="40" t="n">
        <f aca="false">IF(J185="","",MIN(1,J185+1.96*O185/100))</f>
        <v>0.591310371947739</v>
      </c>
      <c r="R185" s="32" t="str">
        <f aca="false">IF(L185="","",IF(ABS(L185)&lt;=O185,"Yes","No"))</f>
        <v>No</v>
      </c>
      <c r="S185" s="32" t="str">
        <f aca="false">IF(L185="","",IF(ABS(L185)&lt;=1.96*O185,"Yes","No"))</f>
        <v>No</v>
      </c>
      <c r="T185" s="59" t="n">
        <f aca="false">IF(D185="","",ROUND(SQRT(((D185+G185)*O185/100)^2+(J185*(D185+G185)*0.08382)^2),0))</f>
        <v>41</v>
      </c>
      <c r="U185" s="32"/>
    </row>
    <row r="186" customFormat="false" ht="15" hidden="false" customHeight="false" outlineLevel="0" collapsed="false">
      <c r="A186" s="32" t="s">
        <v>230</v>
      </c>
      <c r="B186" s="32" t="s">
        <v>374</v>
      </c>
      <c r="C186" s="32" t="s">
        <v>379</v>
      </c>
      <c r="D186" s="59" t="n">
        <v>1076</v>
      </c>
      <c r="E186" s="59" t="n">
        <v>1053</v>
      </c>
      <c r="F186" s="68" t="n">
        <f aca="false">IF(E186="","",D186-E186)</f>
        <v>23</v>
      </c>
      <c r="G186" s="59" t="n">
        <v>981</v>
      </c>
      <c r="H186" s="59" t="n">
        <v>954</v>
      </c>
      <c r="I186" s="68" t="n">
        <f aca="false">IF(H186="","",G186-H186)</f>
        <v>27</v>
      </c>
      <c r="J186" s="40" t="n">
        <f aca="false">IF(OR(D186="",D186+G186=0),"",D186/(D186+G186))</f>
        <v>0.523091881380651</v>
      </c>
      <c r="K186" s="40" t="n">
        <f aca="false">IF(E186="","",E186/(E186+H186))</f>
        <v>0.524663677130045</v>
      </c>
      <c r="L186" s="69" t="n">
        <f aca="false">IF(OR(K186="",J186=""),"",(J186-K186)*100)</f>
        <v>-0.157179574939337</v>
      </c>
      <c r="M186" s="36" t="n">
        <v>2.00322167035439</v>
      </c>
      <c r="N186" s="36" t="n">
        <v>1.05456450691838</v>
      </c>
      <c r="O186" s="36" t="n">
        <f aca="false">SQRT(M186^2+N186^2)</f>
        <v>2.26384702659642</v>
      </c>
      <c r="P186" s="40" t="n">
        <f aca="false">IF(J186="","",MAX(0,J186-1.96*O186/100))</f>
        <v>0.478720479659362</v>
      </c>
      <c r="Q186" s="40" t="n">
        <f aca="false">IF(J186="","",MIN(1,J186+1.96*O186/100))</f>
        <v>0.567463283101941</v>
      </c>
      <c r="R186" s="32" t="str">
        <f aca="false">IF(L186="","",IF(ABS(L186)&lt;=O186,"Yes","No"))</f>
        <v>Yes</v>
      </c>
      <c r="S186" s="32" t="str">
        <f aca="false">IF(L186="","",IF(ABS(L186)&lt;=1.96*O186,"Yes","No"))</f>
        <v>Yes</v>
      </c>
      <c r="T186" s="59" t="n">
        <f aca="false">IF(D186="","",ROUND(SQRT(((D186+G186)*O186/100)^2+(J186*(D186+G186)*0.07132)^2),0))</f>
        <v>90</v>
      </c>
      <c r="U186" s="32"/>
    </row>
    <row r="187" customFormat="false" ht="15" hidden="false" customHeight="false" outlineLevel="0" collapsed="false">
      <c r="A187" s="32" t="s">
        <v>230</v>
      </c>
      <c r="B187" s="32" t="s">
        <v>374</v>
      </c>
      <c r="C187" s="32" t="s">
        <v>380</v>
      </c>
      <c r="D187" s="59" t="n">
        <v>477</v>
      </c>
      <c r="E187" s="59" t="n">
        <v>445</v>
      </c>
      <c r="F187" s="68" t="n">
        <f aca="false">IF(E187="","",D187-E187)</f>
        <v>32</v>
      </c>
      <c r="G187" s="59" t="n">
        <v>419</v>
      </c>
      <c r="H187" s="59" t="n">
        <v>325</v>
      </c>
      <c r="I187" s="68" t="n">
        <f aca="false">IF(H187="","",G187-H187)</f>
        <v>94</v>
      </c>
      <c r="J187" s="40" t="n">
        <f aca="false">IF(OR(D187="",D187+G187=0),"",D187/(D187+G187))</f>
        <v>0.532366071428571</v>
      </c>
      <c r="K187" s="40" t="n">
        <f aca="false">IF(E187="","",E187/(E187+H187))</f>
        <v>0.577922077922078</v>
      </c>
      <c r="L187" s="69" t="n">
        <f aca="false">IF(OR(K187="",J187=""),"",(J187-K187)*100)</f>
        <v>-4.55560064935066</v>
      </c>
      <c r="M187" s="36" t="n">
        <v>2.00322167035439</v>
      </c>
      <c r="N187" s="36" t="n">
        <v>1.05456450691838</v>
      </c>
      <c r="O187" s="36" t="n">
        <f aca="false">SQRT(M187^2+N187^2)</f>
        <v>2.26384702659642</v>
      </c>
      <c r="P187" s="40" t="n">
        <f aca="false">IF(J187="","",MAX(0,J187-1.96*O187/100))</f>
        <v>0.487994669707282</v>
      </c>
      <c r="Q187" s="40" t="n">
        <f aca="false">IF(J187="","",MIN(1,J187+1.96*O187/100))</f>
        <v>0.576737473149861</v>
      </c>
      <c r="R187" s="32" t="str">
        <f aca="false">IF(L187="","",IF(ABS(L187)&lt;=O187,"Yes","No"))</f>
        <v>No</v>
      </c>
      <c r="S187" s="32" t="str">
        <f aca="false">IF(L187="","",IF(ABS(L187)&lt;=1.96*O187,"Yes","No"))</f>
        <v>No</v>
      </c>
      <c r="T187" s="59" t="n">
        <f aca="false">IF(D187="","",ROUND(SQRT(((D187+G187)*O187/100)^2+(J187*(D187+G187)*0.07132)^2),0))</f>
        <v>40</v>
      </c>
      <c r="U187" s="32"/>
    </row>
    <row r="188" customFormat="false" ht="15" hidden="false" customHeight="false" outlineLevel="0" collapsed="false">
      <c r="A188" s="32" t="s">
        <v>230</v>
      </c>
      <c r="B188" s="32" t="s">
        <v>374</v>
      </c>
      <c r="C188" s="32" t="s">
        <v>381</v>
      </c>
      <c r="D188" s="59" t="n">
        <v>457</v>
      </c>
      <c r="E188" s="59" t="n">
        <v>437</v>
      </c>
      <c r="F188" s="68" t="n">
        <f aca="false">IF(E188="","",D188-E188)</f>
        <v>20</v>
      </c>
      <c r="G188" s="59" t="n">
        <v>376</v>
      </c>
      <c r="H188" s="59" t="n">
        <v>362</v>
      </c>
      <c r="I188" s="68" t="n">
        <f aca="false">IF(H188="","",G188-H188)</f>
        <v>14</v>
      </c>
      <c r="J188" s="40" t="n">
        <f aca="false">IF(OR(D188="",D188+G188=0),"",D188/(D188+G188))</f>
        <v>0.548619447779112</v>
      </c>
      <c r="K188" s="40" t="n">
        <f aca="false">IF(E188="","",E188/(E188+H188))</f>
        <v>0.546933667083855</v>
      </c>
      <c r="L188" s="69" t="n">
        <f aca="false">IF(OR(K188="",J188=""),"",(J188-K188)*100)</f>
        <v>0.168578069525682</v>
      </c>
      <c r="M188" s="36" t="n">
        <v>2.37172386690479</v>
      </c>
      <c r="N188" s="36" t="n">
        <v>1.05456450691838</v>
      </c>
      <c r="O188" s="36" t="n">
        <f aca="false">SQRT(M188^2+N188^2)</f>
        <v>2.59560790569335</v>
      </c>
      <c r="P188" s="40" t="n">
        <f aca="false">IF(J188="","",MAX(0,J188-1.96*O188/100))</f>
        <v>0.497745532827522</v>
      </c>
      <c r="Q188" s="40" t="n">
        <f aca="false">IF(J188="","",MIN(1,J188+1.96*O188/100))</f>
        <v>0.599493362730701</v>
      </c>
      <c r="R188" s="32" t="str">
        <f aca="false">IF(L188="","",IF(ABS(L188)&lt;=O188,"Yes","No"))</f>
        <v>Yes</v>
      </c>
      <c r="S188" s="32" t="str">
        <f aca="false">IF(L188="","",IF(ABS(L188)&lt;=1.96*O188,"Yes","No"))</f>
        <v>Yes</v>
      </c>
      <c r="T188" s="59" t="n">
        <f aca="false">IF(D188="","",ROUND(SQRT(((D188+G188)*O188/100)^2+(J188*(D188+G188)*0.08382)^2),0))</f>
        <v>44</v>
      </c>
      <c r="U188" s="32"/>
    </row>
    <row r="189" customFormat="false" ht="15" hidden="false" customHeight="false" outlineLevel="0" collapsed="false">
      <c r="A189" s="32" t="s">
        <v>230</v>
      </c>
      <c r="B189" s="32" t="s">
        <v>374</v>
      </c>
      <c r="C189" s="32" t="s">
        <v>382</v>
      </c>
      <c r="D189" s="59" t="n">
        <v>428</v>
      </c>
      <c r="E189" s="59" t="n">
        <v>438</v>
      </c>
      <c r="F189" s="68" t="n">
        <f aca="false">IF(E189="","",D189-E189)</f>
        <v>-10</v>
      </c>
      <c r="G189" s="59" t="n">
        <v>393</v>
      </c>
      <c r="H189" s="59" t="n">
        <v>373</v>
      </c>
      <c r="I189" s="68" t="n">
        <f aca="false">IF(H189="","",G189-H189)</f>
        <v>20</v>
      </c>
      <c r="J189" s="40" t="n">
        <f aca="false">IF(OR(D189="",D189+G189=0),"",D189/(D189+G189))</f>
        <v>0.521315468940317</v>
      </c>
      <c r="K189" s="40" t="n">
        <f aca="false">IF(E189="","",E189/(E189+H189))</f>
        <v>0.540073982737361</v>
      </c>
      <c r="L189" s="69" t="n">
        <f aca="false">IF(OR(K189="",J189=""),"",(J189-K189)*100)</f>
        <v>-1.87585137970446</v>
      </c>
      <c r="M189" s="36" t="n">
        <v>2.37172386690479</v>
      </c>
      <c r="N189" s="36" t="n">
        <v>1.05456450691838</v>
      </c>
      <c r="O189" s="36" t="n">
        <f aca="false">SQRT(M189^2+N189^2)</f>
        <v>2.59560790569335</v>
      </c>
      <c r="P189" s="40" t="n">
        <f aca="false">IF(J189="","",MAX(0,J189-1.96*O189/100))</f>
        <v>0.470441553988727</v>
      </c>
      <c r="Q189" s="40" t="n">
        <f aca="false">IF(J189="","",MIN(1,J189+1.96*O189/100))</f>
        <v>0.572189383891906</v>
      </c>
      <c r="R189" s="32" t="str">
        <f aca="false">IF(L189="","",IF(ABS(L189)&lt;=O189,"Yes","No"))</f>
        <v>Yes</v>
      </c>
      <c r="S189" s="32" t="str">
        <f aca="false">IF(L189="","",IF(ABS(L189)&lt;=1.96*O189,"Yes","No"))</f>
        <v>Yes</v>
      </c>
      <c r="T189" s="59" t="n">
        <f aca="false">IF(D189="","",ROUND(SQRT(((D189+G189)*O189/100)^2+(J189*(D189+G189)*0.08382)^2),0))</f>
        <v>42</v>
      </c>
      <c r="U189" s="32"/>
    </row>
    <row r="190" customFormat="false" ht="15" hidden="false" customHeight="false" outlineLevel="0" collapsed="false">
      <c r="A190" s="32" t="s">
        <v>230</v>
      </c>
      <c r="B190" s="32" t="s">
        <v>383</v>
      </c>
      <c r="C190" s="32" t="s">
        <v>384</v>
      </c>
      <c r="D190" s="59" t="n">
        <v>1033</v>
      </c>
      <c r="E190" s="59" t="n">
        <v>927</v>
      </c>
      <c r="F190" s="68" t="n">
        <f aca="false">IF(E190="","",D190-E190)</f>
        <v>106</v>
      </c>
      <c r="G190" s="59" t="n">
        <v>1057</v>
      </c>
      <c r="H190" s="59" t="n">
        <v>970</v>
      </c>
      <c r="I190" s="68" t="n">
        <f aca="false">IF(H190="","",G190-H190)</f>
        <v>87</v>
      </c>
      <c r="J190" s="40" t="n">
        <f aca="false">IF(OR(D190="",D190+G190=0),"",D190/(D190+G190))</f>
        <v>0.494258373205742</v>
      </c>
      <c r="K190" s="40" t="n">
        <f aca="false">IF(E190="","",E190/(E190+H190))</f>
        <v>0.488666315234581</v>
      </c>
      <c r="L190" s="69" t="n">
        <f aca="false">IF(OR(K190="",J190=""),"",(J190-K190)*100)</f>
        <v>0.559205797116069</v>
      </c>
      <c r="M190" s="36" t="n">
        <v>2.00322167035439</v>
      </c>
      <c r="N190" s="36" t="n">
        <v>1.05456450691838</v>
      </c>
      <c r="O190" s="36" t="n">
        <f aca="false">SQRT(M190^2+N190^2)</f>
        <v>2.26384702659642</v>
      </c>
      <c r="P190" s="40" t="n">
        <f aca="false">IF(J190="","",MAX(0,J190-1.96*O190/100))</f>
        <v>0.449886971484452</v>
      </c>
      <c r="Q190" s="40" t="n">
        <f aca="false">IF(J190="","",MIN(1,J190+1.96*O190/100))</f>
        <v>0.538629774927031</v>
      </c>
      <c r="R190" s="32" t="str">
        <f aca="false">IF(L190="","",IF(ABS(L190)&lt;=O190,"Yes","No"))</f>
        <v>Yes</v>
      </c>
      <c r="S190" s="32" t="str">
        <f aca="false">IF(L190="","",IF(ABS(L190)&lt;=1.96*O190,"Yes","No"))</f>
        <v>Yes</v>
      </c>
      <c r="T190" s="59" t="n">
        <f aca="false">IF(D190="","",ROUND(SQRT(((D190+G190)*O190/100)^2+(J190*(D190+G190)*0.07132)^2),0))</f>
        <v>88</v>
      </c>
      <c r="U190" s="32"/>
    </row>
    <row r="191" customFormat="false" ht="15" hidden="false" customHeight="false" outlineLevel="0" collapsed="false">
      <c r="A191" s="32" t="s">
        <v>230</v>
      </c>
      <c r="B191" s="32" t="s">
        <v>383</v>
      </c>
      <c r="C191" s="32" t="s">
        <v>385</v>
      </c>
      <c r="D191" s="59" t="n">
        <v>789</v>
      </c>
      <c r="E191" s="59" t="n">
        <v>736</v>
      </c>
      <c r="F191" s="68" t="n">
        <f aca="false">IF(E191="","",D191-E191)</f>
        <v>53</v>
      </c>
      <c r="G191" s="59" t="n">
        <v>1064</v>
      </c>
      <c r="H191" s="59" t="n">
        <v>1004</v>
      </c>
      <c r="I191" s="68" t="n">
        <f aca="false">IF(H191="","",G191-H191)</f>
        <v>60</v>
      </c>
      <c r="J191" s="40" t="n">
        <f aca="false">IF(OR(D191="",D191+G191=0),"",D191/(D191+G191))</f>
        <v>0.425796006475985</v>
      </c>
      <c r="K191" s="40" t="n">
        <f aca="false">IF(E191="","",E191/(E191+H191))</f>
        <v>0.422988505747126</v>
      </c>
      <c r="L191" s="69" t="n">
        <f aca="false">IF(OR(K191="",J191=""),"",(J191-K191)*100)</f>
        <v>0.280750072885844</v>
      </c>
      <c r="M191" s="36" t="n">
        <v>2.00322167035439</v>
      </c>
      <c r="N191" s="36" t="n">
        <v>1.05456450691838</v>
      </c>
      <c r="O191" s="36" t="n">
        <f aca="false">SQRT(M191^2+N191^2)</f>
        <v>2.26384702659642</v>
      </c>
      <c r="P191" s="40" t="n">
        <f aca="false">IF(J191="","",MAX(0,J191-1.96*O191/100))</f>
        <v>0.381424604754695</v>
      </c>
      <c r="Q191" s="40" t="n">
        <f aca="false">IF(J191="","",MIN(1,J191+1.96*O191/100))</f>
        <v>0.470167408197275</v>
      </c>
      <c r="R191" s="32" t="str">
        <f aca="false">IF(L191="","",IF(ABS(L191)&lt;=O191,"Yes","No"))</f>
        <v>Yes</v>
      </c>
      <c r="S191" s="32" t="str">
        <f aca="false">IF(L191="","",IF(ABS(L191)&lt;=1.96*O191,"Yes","No"))</f>
        <v>Yes</v>
      </c>
      <c r="T191" s="59" t="n">
        <f aca="false">IF(D191="","",ROUND(SQRT(((D191+G191)*O191/100)^2+(J191*(D191+G191)*0.07132)^2),0))</f>
        <v>70</v>
      </c>
      <c r="U191" s="32"/>
    </row>
    <row r="192" customFormat="false" ht="15" hidden="false" customHeight="false" outlineLevel="0" collapsed="false">
      <c r="A192" s="32" t="s">
        <v>230</v>
      </c>
      <c r="B192" s="32" t="s">
        <v>386</v>
      </c>
      <c r="C192" s="32" t="s">
        <v>387</v>
      </c>
      <c r="D192" s="59" t="n">
        <v>852</v>
      </c>
      <c r="E192" s="59" t="n">
        <v>762</v>
      </c>
      <c r="F192" s="68" t="n">
        <f aca="false">IF(E192="","",D192-E192)</f>
        <v>90</v>
      </c>
      <c r="G192" s="59" t="n">
        <v>819</v>
      </c>
      <c r="H192" s="59" t="n">
        <v>808</v>
      </c>
      <c r="I192" s="68" t="n">
        <f aca="false">IF(H192="","",G192-H192)</f>
        <v>11</v>
      </c>
      <c r="J192" s="40" t="n">
        <f aca="false">IF(OR(D192="",D192+G192=0),"",D192/(D192+G192))</f>
        <v>0.509874326750449</v>
      </c>
      <c r="K192" s="40" t="n">
        <f aca="false">IF(E192="","",E192/(E192+H192))</f>
        <v>0.485350318471338</v>
      </c>
      <c r="L192" s="69" t="n">
        <f aca="false">IF(OR(K192="",J192=""),"",(J192-K192)*100)</f>
        <v>2.45240082791113</v>
      </c>
      <c r="M192" s="36" t="n">
        <v>2.00322167035439</v>
      </c>
      <c r="N192" s="36" t="n">
        <v>1.05456450691838</v>
      </c>
      <c r="O192" s="36" t="n">
        <f aca="false">SQRT(M192^2+N192^2)</f>
        <v>2.26384702659642</v>
      </c>
      <c r="P192" s="40" t="n">
        <f aca="false">IF(J192="","",MAX(0,J192-1.96*O192/100))</f>
        <v>0.465502925029159</v>
      </c>
      <c r="Q192" s="40" t="n">
        <f aca="false">IF(J192="","",MIN(1,J192+1.96*O192/100))</f>
        <v>0.554245728471739</v>
      </c>
      <c r="R192" s="32" t="str">
        <f aca="false">IF(L192="","",IF(ABS(L192)&lt;=O192,"Yes","No"))</f>
        <v>No</v>
      </c>
      <c r="S192" s="32" t="str">
        <f aca="false">IF(L192="","",IF(ABS(L192)&lt;=1.96*O192,"Yes","No"))</f>
        <v>Yes</v>
      </c>
      <c r="T192" s="59" t="n">
        <f aca="false">IF(D192="","",ROUND(SQRT(((D192+G192)*O192/100)^2+(J192*(D192+G192)*0.07132)^2),0))</f>
        <v>72</v>
      </c>
      <c r="U192" s="32"/>
    </row>
    <row r="193" customFormat="false" ht="15" hidden="false" customHeight="false" outlineLevel="0" collapsed="false">
      <c r="A193" s="32" t="s">
        <v>230</v>
      </c>
      <c r="B193" s="32" t="s">
        <v>386</v>
      </c>
      <c r="C193" s="32" t="s">
        <v>388</v>
      </c>
      <c r="D193" s="59" t="n">
        <v>574</v>
      </c>
      <c r="E193" s="59" t="n">
        <v>473</v>
      </c>
      <c r="F193" s="68" t="n">
        <f aca="false">IF(E193="","",D193-E193)</f>
        <v>101</v>
      </c>
      <c r="G193" s="59" t="n">
        <v>553</v>
      </c>
      <c r="H193" s="59" t="n">
        <v>524</v>
      </c>
      <c r="I193" s="68" t="n">
        <f aca="false">IF(H193="","",G193-H193)</f>
        <v>29</v>
      </c>
      <c r="J193" s="40" t="n">
        <f aca="false">IF(OR(D193="",D193+G193=0),"",D193/(D193+G193))</f>
        <v>0.509316770186335</v>
      </c>
      <c r="K193" s="40" t="n">
        <f aca="false">IF(E193="","",E193/(E193+H193))</f>
        <v>0.474423269809428</v>
      </c>
      <c r="L193" s="69" t="n">
        <f aca="false">IF(OR(K193="",J193=""),"",(J193-K193)*100)</f>
        <v>3.48935003769071</v>
      </c>
      <c r="M193" s="36" t="n">
        <v>2.00322167035439</v>
      </c>
      <c r="N193" s="36" t="n">
        <v>1.05456450691838</v>
      </c>
      <c r="O193" s="36" t="n">
        <f aca="false">SQRT(M193^2+N193^2)</f>
        <v>2.26384702659642</v>
      </c>
      <c r="P193" s="40" t="n">
        <f aca="false">IF(J193="","",MAX(0,J193-1.96*O193/100))</f>
        <v>0.464945368465046</v>
      </c>
      <c r="Q193" s="40" t="n">
        <f aca="false">IF(J193="","",MIN(1,J193+1.96*O193/100))</f>
        <v>0.553688171907625</v>
      </c>
      <c r="R193" s="32" t="str">
        <f aca="false">IF(L193="","",IF(ABS(L193)&lt;=O193,"Yes","No"))</f>
        <v>No</v>
      </c>
      <c r="S193" s="32" t="str">
        <f aca="false">IF(L193="","",IF(ABS(L193)&lt;=1.96*O193,"Yes","No"))</f>
        <v>Yes</v>
      </c>
      <c r="T193" s="59" t="n">
        <f aca="false">IF(D193="","",ROUND(SQRT(((D193+G193)*O193/100)^2+(J193*(D193+G193)*0.07132)^2),0))</f>
        <v>48</v>
      </c>
      <c r="U193" s="32"/>
    </row>
    <row r="194" customFormat="false" ht="15" hidden="false" customHeight="false" outlineLevel="0" collapsed="false">
      <c r="A194" s="32" t="s">
        <v>230</v>
      </c>
      <c r="B194" s="32" t="s">
        <v>386</v>
      </c>
      <c r="C194" s="32" t="s">
        <v>389</v>
      </c>
      <c r="D194" s="59" t="n">
        <v>434</v>
      </c>
      <c r="E194" s="59" t="n">
        <v>388</v>
      </c>
      <c r="F194" s="68" t="n">
        <f aca="false">IF(E194="","",D194-E194)</f>
        <v>46</v>
      </c>
      <c r="G194" s="59" t="n">
        <v>469</v>
      </c>
      <c r="H194" s="59" t="n">
        <v>404</v>
      </c>
      <c r="I194" s="68" t="n">
        <f aca="false">IF(H194="","",G194-H194)</f>
        <v>65</v>
      </c>
      <c r="J194" s="40" t="n">
        <f aca="false">IF(OR(D194="",D194+G194=0),"",D194/(D194+G194))</f>
        <v>0.48062015503876</v>
      </c>
      <c r="K194" s="40" t="n">
        <f aca="false">IF(E194="","",E194/(E194+H194))</f>
        <v>0.48989898989899</v>
      </c>
      <c r="L194" s="69" t="n">
        <f aca="false">IF(OR(K194="",J194=""),"",(J194-K194)*100)</f>
        <v>-0.927883486023018</v>
      </c>
      <c r="M194" s="36" t="n">
        <v>2.00322167035439</v>
      </c>
      <c r="N194" s="36" t="n">
        <v>1.05456450691838</v>
      </c>
      <c r="O194" s="36" t="n">
        <f aca="false">SQRT(M194^2+N194^2)</f>
        <v>2.26384702659642</v>
      </c>
      <c r="P194" s="40" t="n">
        <f aca="false">IF(J194="","",MAX(0,J194-1.96*O194/100))</f>
        <v>0.43624875331747</v>
      </c>
      <c r="Q194" s="40" t="n">
        <f aca="false">IF(J194="","",MIN(1,J194+1.96*O194/100))</f>
        <v>0.52499155676005</v>
      </c>
      <c r="R194" s="32" t="str">
        <f aca="false">IF(L194="","",IF(ABS(L194)&lt;=O194,"Yes","No"))</f>
        <v>Yes</v>
      </c>
      <c r="S194" s="32" t="str">
        <f aca="false">IF(L194="","",IF(ABS(L194)&lt;=1.96*O194,"Yes","No"))</f>
        <v>Yes</v>
      </c>
      <c r="T194" s="59" t="n">
        <f aca="false">IF(D194="","",ROUND(SQRT(((D194+G194)*O194/100)^2+(J194*(D194+G194)*0.07132)^2),0))</f>
        <v>37</v>
      </c>
      <c r="U194" s="32"/>
    </row>
    <row r="195" customFormat="false" ht="15" hidden="false" customHeight="false" outlineLevel="0" collapsed="false">
      <c r="A195" s="32" t="s">
        <v>230</v>
      </c>
      <c r="B195" s="32" t="s">
        <v>386</v>
      </c>
      <c r="C195" s="32" t="s">
        <v>390</v>
      </c>
      <c r="D195" s="59" t="n">
        <v>1152</v>
      </c>
      <c r="E195" s="59" t="n">
        <v>1052</v>
      </c>
      <c r="F195" s="68" t="n">
        <f aca="false">IF(E195="","",D195-E195)</f>
        <v>100</v>
      </c>
      <c r="G195" s="59" t="n">
        <v>1207</v>
      </c>
      <c r="H195" s="59" t="n">
        <v>1135</v>
      </c>
      <c r="I195" s="68" t="n">
        <f aca="false">IF(H195="","",G195-H195)</f>
        <v>72</v>
      </c>
      <c r="J195" s="40" t="n">
        <f aca="false">IF(OR(D195="",D195+G195=0),"",D195/(D195+G195))</f>
        <v>0.488342518016109</v>
      </c>
      <c r="K195" s="40" t="n">
        <f aca="false">IF(E195="","",E195/(E195+H195))</f>
        <v>0.481024234110654</v>
      </c>
      <c r="L195" s="69" t="n">
        <f aca="false">IF(OR(K195="",J195=""),"",(J195-K195)*100)</f>
        <v>0.731828390545464</v>
      </c>
      <c r="M195" s="36" t="n">
        <v>2.00322167035439</v>
      </c>
      <c r="N195" s="36" t="n">
        <v>1.05456450691838</v>
      </c>
      <c r="O195" s="36" t="n">
        <f aca="false">SQRT(M195^2+N195^2)</f>
        <v>2.26384702659642</v>
      </c>
      <c r="P195" s="40" t="n">
        <f aca="false">IF(J195="","",MAX(0,J195-1.96*O195/100))</f>
        <v>0.443971116294819</v>
      </c>
      <c r="Q195" s="40" t="n">
        <f aca="false">IF(J195="","",MIN(1,J195+1.96*O195/100))</f>
        <v>0.532713919737398</v>
      </c>
      <c r="R195" s="32" t="str">
        <f aca="false">IF(L195="","",IF(ABS(L195)&lt;=O195,"Yes","No"))</f>
        <v>Yes</v>
      </c>
      <c r="S195" s="32" t="str">
        <f aca="false">IF(L195="","",IF(ABS(L195)&lt;=1.96*O195,"Yes","No"))</f>
        <v>Yes</v>
      </c>
      <c r="T195" s="59" t="n">
        <f aca="false">IF(D195="","",ROUND(SQRT(((D195+G195)*O195/100)^2+(J195*(D195+G195)*0.07132)^2),0))</f>
        <v>98</v>
      </c>
      <c r="U195" s="32"/>
    </row>
    <row r="196" customFormat="false" ht="15" hidden="false" customHeight="false" outlineLevel="0" collapsed="false">
      <c r="A196" s="32" t="s">
        <v>230</v>
      </c>
      <c r="B196" s="32" t="s">
        <v>386</v>
      </c>
      <c r="C196" s="32" t="s">
        <v>391</v>
      </c>
      <c r="D196" s="59" t="n">
        <v>475</v>
      </c>
      <c r="E196" s="59" t="n">
        <v>472</v>
      </c>
      <c r="F196" s="68" t="n">
        <f aca="false">IF(E196="","",D196-E196)</f>
        <v>3</v>
      </c>
      <c r="G196" s="59" t="n">
        <v>532</v>
      </c>
      <c r="H196" s="59" t="n">
        <v>494</v>
      </c>
      <c r="I196" s="68" t="n">
        <f aca="false">IF(H196="","",G196-H196)</f>
        <v>38</v>
      </c>
      <c r="J196" s="40" t="n">
        <f aca="false">IF(OR(D196="",D196+G196=0),"",D196/(D196+G196))</f>
        <v>0.471698113207547</v>
      </c>
      <c r="K196" s="40" t="n">
        <f aca="false">IF(E196="","",E196/(E196+H196))</f>
        <v>0.488612836438923</v>
      </c>
      <c r="L196" s="69" t="n">
        <f aca="false">IF(OR(K196="",J196=""),"",(J196-K196)*100)</f>
        <v>-1.69147232313762</v>
      </c>
      <c r="M196" s="36" t="n">
        <v>2.00322167035439</v>
      </c>
      <c r="N196" s="36" t="n">
        <v>1.05456450691838</v>
      </c>
      <c r="O196" s="36" t="n">
        <f aca="false">SQRT(M196^2+N196^2)</f>
        <v>2.26384702659642</v>
      </c>
      <c r="P196" s="40" t="n">
        <f aca="false">IF(J196="","",MAX(0,J196-1.96*O196/100))</f>
        <v>0.427326711486257</v>
      </c>
      <c r="Q196" s="40" t="n">
        <f aca="false">IF(J196="","",MIN(1,J196+1.96*O196/100))</f>
        <v>0.516069514928837</v>
      </c>
      <c r="R196" s="32" t="str">
        <f aca="false">IF(L196="","",IF(ABS(L196)&lt;=O196,"Yes","No"))</f>
        <v>Yes</v>
      </c>
      <c r="S196" s="32" t="str">
        <f aca="false">IF(L196="","",IF(ABS(L196)&lt;=1.96*O196,"Yes","No"))</f>
        <v>Yes</v>
      </c>
      <c r="T196" s="59" t="n">
        <f aca="false">IF(D196="","",ROUND(SQRT(((D196+G196)*O196/100)^2+(J196*(D196+G196)*0.07132)^2),0))</f>
        <v>41</v>
      </c>
      <c r="U196" s="32"/>
    </row>
    <row r="197" customFormat="false" ht="15" hidden="false" customHeight="false" outlineLevel="0" collapsed="false">
      <c r="A197" s="32" t="s">
        <v>230</v>
      </c>
      <c r="B197" s="32" t="s">
        <v>386</v>
      </c>
      <c r="C197" s="32" t="s">
        <v>392</v>
      </c>
      <c r="D197" s="59" t="n">
        <v>503</v>
      </c>
      <c r="E197" s="59" t="n">
        <v>505</v>
      </c>
      <c r="F197" s="68" t="n">
        <f aca="false">IF(E197="","",D197-E197)</f>
        <v>-2</v>
      </c>
      <c r="G197" s="59" t="n">
        <v>486</v>
      </c>
      <c r="H197" s="59" t="n">
        <v>403</v>
      </c>
      <c r="I197" s="68" t="n">
        <f aca="false">IF(H197="","",G197-H197)</f>
        <v>83</v>
      </c>
      <c r="J197" s="40" t="n">
        <f aca="false">IF(OR(D197="",D197+G197=0),"",D197/(D197+G197))</f>
        <v>0.508594539939333</v>
      </c>
      <c r="K197" s="40" t="n">
        <f aca="false">IF(E197="","",E197/(E197+H197))</f>
        <v>0.556167400881057</v>
      </c>
      <c r="L197" s="69" t="n">
        <f aca="false">IF(OR(K197="",J197=""),"",(J197-K197)*100)</f>
        <v>-4.75728609417246</v>
      </c>
      <c r="M197" s="36" t="n">
        <v>2.00322167035439</v>
      </c>
      <c r="N197" s="36" t="n">
        <v>1.05456450691838</v>
      </c>
      <c r="O197" s="36" t="n">
        <f aca="false">SQRT(M197^2+N197^2)</f>
        <v>2.26384702659642</v>
      </c>
      <c r="P197" s="40" t="n">
        <f aca="false">IF(J197="","",MAX(0,J197-1.96*O197/100))</f>
        <v>0.464223138218043</v>
      </c>
      <c r="Q197" s="40" t="n">
        <f aca="false">IF(J197="","",MIN(1,J197+1.96*O197/100))</f>
        <v>0.552965941660622</v>
      </c>
      <c r="R197" s="32" t="str">
        <f aca="false">IF(L197="","",IF(ABS(L197)&lt;=O197,"Yes","No"))</f>
        <v>No</v>
      </c>
      <c r="S197" s="32" t="str">
        <f aca="false">IF(L197="","",IF(ABS(L197)&lt;=1.96*O197,"Yes","No"))</f>
        <v>No</v>
      </c>
      <c r="T197" s="59" t="n">
        <f aca="false">IF(D197="","",ROUND(SQRT(((D197+G197)*O197/100)^2+(J197*(D197+G197)*0.07132)^2),0))</f>
        <v>42</v>
      </c>
      <c r="U197" s="32"/>
    </row>
    <row r="198" customFormat="false" ht="15" hidden="false" customHeight="false" outlineLevel="0" collapsed="false">
      <c r="A198" s="32" t="s">
        <v>230</v>
      </c>
      <c r="B198" s="32" t="s">
        <v>393</v>
      </c>
      <c r="C198" s="32" t="s">
        <v>394</v>
      </c>
      <c r="D198" s="59" t="n">
        <v>218</v>
      </c>
      <c r="E198" s="59" t="n">
        <v>149</v>
      </c>
      <c r="F198" s="68" t="n">
        <f aca="false">IF(E198="","",D198-E198)</f>
        <v>69</v>
      </c>
      <c r="G198" s="59" t="n">
        <v>299</v>
      </c>
      <c r="H198" s="59" t="n">
        <v>312</v>
      </c>
      <c r="I198" s="68" t="n">
        <f aca="false">IF(H198="","",G198-H198)</f>
        <v>-13</v>
      </c>
      <c r="J198" s="40" t="n">
        <f aca="false">IF(OR(D198="",D198+G198=0),"",D198/(D198+G198))</f>
        <v>0.421663442940039</v>
      </c>
      <c r="K198" s="40" t="n">
        <f aca="false">IF(E198="","",E198/(E198+H198))</f>
        <v>0.323210412147505</v>
      </c>
      <c r="L198" s="69" t="n">
        <f aca="false">IF(OR(K198="",J198=""),"",(J198-K198)*100)</f>
        <v>9.84530307925333</v>
      </c>
      <c r="M198" s="36" t="n">
        <v>3.57626045191504</v>
      </c>
      <c r="N198" s="36" t="n">
        <v>1.05456450691838</v>
      </c>
      <c r="O198" s="36" t="n">
        <f aca="false">SQRT(M198^2+N198^2)</f>
        <v>3.72850440782676</v>
      </c>
      <c r="P198" s="40" t="n">
        <f aca="false">IF(J198="","",MAX(0,J198-1.96*O198/100))</f>
        <v>0.348584756546634</v>
      </c>
      <c r="Q198" s="40" t="n">
        <f aca="false">IF(J198="","",MIN(1,J198+1.96*O198/100))</f>
        <v>0.494742129333443</v>
      </c>
      <c r="R198" s="32" t="str">
        <f aca="false">IF(L198="","",IF(ABS(L198)&lt;=O198,"Yes","No"))</f>
        <v>No</v>
      </c>
      <c r="S198" s="32" t="str">
        <f aca="false">IF(L198="","",IF(ABS(L198)&lt;=1.96*O198,"Yes","No"))</f>
        <v>No</v>
      </c>
      <c r="T198" s="59" t="n">
        <f aca="false">IF(D198="","",ROUND(SQRT(((D198+G198)*O198/100)^2+(J198*(D198+G198)*0.13015)^2),0))</f>
        <v>34</v>
      </c>
      <c r="U198" s="32"/>
    </row>
    <row r="199" customFormat="false" ht="15" hidden="false" customHeight="false" outlineLevel="0" collapsed="false">
      <c r="A199" s="32" t="s">
        <v>230</v>
      </c>
      <c r="B199" s="32" t="s">
        <v>393</v>
      </c>
      <c r="C199" s="32" t="s">
        <v>395</v>
      </c>
      <c r="D199" s="59" t="n">
        <v>776</v>
      </c>
      <c r="E199" s="59" t="n">
        <v>590</v>
      </c>
      <c r="F199" s="68" t="n">
        <f aca="false">IF(E199="","",D199-E199)</f>
        <v>186</v>
      </c>
      <c r="G199" s="59" t="n">
        <v>1014</v>
      </c>
      <c r="H199" s="59" t="n">
        <v>1006</v>
      </c>
      <c r="I199" s="68" t="n">
        <f aca="false">IF(H199="","",G199-H199)</f>
        <v>8</v>
      </c>
      <c r="J199" s="40" t="n">
        <f aca="false">IF(OR(D199="",D199+G199=0),"",D199/(D199+G199))</f>
        <v>0.433519553072626</v>
      </c>
      <c r="K199" s="40" t="n">
        <f aca="false">IF(E199="","",E199/(E199+H199))</f>
        <v>0.369674185463659</v>
      </c>
      <c r="L199" s="69" t="n">
        <f aca="false">IF(OR(K199="",J199=""),"",(J199-K199)*100)</f>
        <v>6.38453676089665</v>
      </c>
      <c r="M199" s="36" t="n">
        <v>2.00322167035439</v>
      </c>
      <c r="N199" s="36" t="n">
        <v>1.05456450691838</v>
      </c>
      <c r="O199" s="36" t="n">
        <f aca="false">SQRT(M199^2+N199^2)</f>
        <v>2.26384702659642</v>
      </c>
      <c r="P199" s="40" t="n">
        <f aca="false">IF(J199="","",MAX(0,J199-1.96*O199/100))</f>
        <v>0.389148151351336</v>
      </c>
      <c r="Q199" s="40" t="n">
        <f aca="false">IF(J199="","",MIN(1,J199+1.96*O199/100))</f>
        <v>0.477890954793915</v>
      </c>
      <c r="R199" s="32" t="str">
        <f aca="false">IF(L199="","",IF(ABS(L199)&lt;=O199,"Yes","No"))</f>
        <v>No</v>
      </c>
      <c r="S199" s="32" t="str">
        <f aca="false">IF(L199="","",IF(ABS(L199)&lt;=1.96*O199,"Yes","No"))</f>
        <v>No</v>
      </c>
      <c r="T199" s="59" t="n">
        <f aca="false">IF(D199="","",ROUND(SQRT(((D199+G199)*O199/100)^2+(J199*(D199+G199)*0.07132)^2),0))</f>
        <v>69</v>
      </c>
      <c r="U199" s="32"/>
    </row>
    <row r="200" customFormat="false" ht="15" hidden="false" customHeight="false" outlineLevel="0" collapsed="false">
      <c r="A200" s="32" t="s">
        <v>230</v>
      </c>
      <c r="B200" s="32" t="s">
        <v>393</v>
      </c>
      <c r="C200" s="32" t="s">
        <v>396</v>
      </c>
      <c r="D200" s="59" t="n">
        <v>201</v>
      </c>
      <c r="E200" s="59" t="n">
        <v>136</v>
      </c>
      <c r="F200" s="68" t="n">
        <f aca="false">IF(E200="","",D200-E200)</f>
        <v>65</v>
      </c>
      <c r="G200" s="59" t="n">
        <v>287</v>
      </c>
      <c r="H200" s="59" t="n">
        <v>274</v>
      </c>
      <c r="I200" s="68" t="n">
        <f aca="false">IF(H200="","",G200-H200)</f>
        <v>13</v>
      </c>
      <c r="J200" s="40" t="n">
        <f aca="false">IF(OR(D200="",D200+G200=0),"",D200/(D200+G200))</f>
        <v>0.411885245901639</v>
      </c>
      <c r="K200" s="40" t="n">
        <f aca="false">IF(E200="","",E200/(E200+H200))</f>
        <v>0.331707317073171</v>
      </c>
      <c r="L200" s="69" t="n">
        <f aca="false">IF(OR(K200="",J200=""),"",(J200-K200)*100)</f>
        <v>8.01779288284686</v>
      </c>
      <c r="M200" s="36" t="n">
        <v>3.57626045191504</v>
      </c>
      <c r="N200" s="36" t="n">
        <v>1.05456450691838</v>
      </c>
      <c r="O200" s="36" t="n">
        <f aca="false">SQRT(M200^2+N200^2)</f>
        <v>3.72850440782676</v>
      </c>
      <c r="P200" s="40" t="n">
        <f aca="false">IF(J200="","",MAX(0,J200-1.96*O200/100))</f>
        <v>0.338806559508235</v>
      </c>
      <c r="Q200" s="40" t="n">
        <f aca="false">IF(J200="","",MIN(1,J200+1.96*O200/100))</f>
        <v>0.484963932295044</v>
      </c>
      <c r="R200" s="32" t="str">
        <f aca="false">IF(L200="","",IF(ABS(L200)&lt;=O200,"Yes","No"))</f>
        <v>No</v>
      </c>
      <c r="S200" s="32" t="str">
        <f aca="false">IF(L200="","",IF(ABS(L200)&lt;=1.96*O200,"Yes","No"))</f>
        <v>No</v>
      </c>
      <c r="T200" s="59" t="n">
        <f aca="false">IF(D200="","",ROUND(SQRT(((D200+G200)*O200/100)^2+(J200*(D200+G200)*0.13015)^2),0))</f>
        <v>32</v>
      </c>
      <c r="U200" s="32"/>
    </row>
    <row r="201" customFormat="false" ht="15" hidden="false" customHeight="false" outlineLevel="0" collapsed="false">
      <c r="A201" s="32" t="s">
        <v>230</v>
      </c>
      <c r="B201" s="32" t="s">
        <v>397</v>
      </c>
      <c r="C201" s="32" t="s">
        <v>397</v>
      </c>
      <c r="D201" s="59" t="n">
        <v>1031</v>
      </c>
      <c r="E201" s="59" t="n">
        <v>822</v>
      </c>
      <c r="F201" s="68" t="n">
        <f aca="false">IF(E201="","",D201-E201)</f>
        <v>209</v>
      </c>
      <c r="G201" s="59" t="n">
        <v>1461</v>
      </c>
      <c r="H201" s="59" t="n">
        <v>1519</v>
      </c>
      <c r="I201" s="68" t="n">
        <f aca="false">IF(H201="","",G201-H201)</f>
        <v>-58</v>
      </c>
      <c r="J201" s="40" t="n">
        <f aca="false">IF(OR(D201="",D201+G201=0),"",D201/(D201+G201))</f>
        <v>0.413723916532905</v>
      </c>
      <c r="K201" s="40" t="n">
        <f aca="false">IF(E201="","",E201/(E201+H201))</f>
        <v>0.351131994873986</v>
      </c>
      <c r="L201" s="69" t="n">
        <f aca="false">IF(OR(K201="",J201=""),"",(J201-K201)*100)</f>
        <v>6.25919216589198</v>
      </c>
      <c r="M201" s="36" t="n">
        <v>2.00322167035439</v>
      </c>
      <c r="N201" s="36" t="n">
        <v>1.05456450691838</v>
      </c>
      <c r="O201" s="36" t="n">
        <f aca="false">SQRT(M201^2+N201^2)</f>
        <v>2.26384702659642</v>
      </c>
      <c r="P201" s="40" t="n">
        <f aca="false">IF(J201="","",MAX(0,J201-1.96*O201/100))</f>
        <v>0.369352514811616</v>
      </c>
      <c r="Q201" s="40" t="n">
        <f aca="false">IF(J201="","",MIN(1,J201+1.96*O201/100))</f>
        <v>0.458095318254195</v>
      </c>
      <c r="R201" s="32" t="str">
        <f aca="false">IF(L201="","",IF(ABS(L201)&lt;=O201,"Yes","No"))</f>
        <v>No</v>
      </c>
      <c r="S201" s="32" t="str">
        <f aca="false">IF(L201="","",IF(ABS(L201)&lt;=1.96*O201,"Yes","No"))</f>
        <v>No</v>
      </c>
      <c r="T201" s="59" t="n">
        <f aca="false">IF(D201="","",ROUND(SQRT(((D201+G201)*O201/100)^2+(J201*(D201+G201)*0.07132)^2),0))</f>
        <v>93</v>
      </c>
      <c r="U201" s="32"/>
    </row>
    <row r="202" customFormat="false" ht="15" hidden="false" customHeight="false" outlineLevel="0" collapsed="false">
      <c r="A202" s="32" t="s">
        <v>230</v>
      </c>
      <c r="B202" s="32" t="s">
        <v>398</v>
      </c>
      <c r="C202" s="32" t="s">
        <v>399</v>
      </c>
      <c r="D202" s="59" t="n">
        <v>605</v>
      </c>
      <c r="E202" s="59" t="n">
        <v>519</v>
      </c>
      <c r="F202" s="68" t="n">
        <f aca="false">IF(E202="","",D202-E202)</f>
        <v>86</v>
      </c>
      <c r="G202" s="59" t="n">
        <v>591</v>
      </c>
      <c r="H202" s="59" t="n">
        <v>590</v>
      </c>
      <c r="I202" s="68" t="n">
        <f aca="false">IF(H202="","",G202-H202)</f>
        <v>1</v>
      </c>
      <c r="J202" s="40" t="n">
        <f aca="false">IF(OR(D202="",D202+G202=0),"",D202/(D202+G202))</f>
        <v>0.505852842809365</v>
      </c>
      <c r="K202" s="40" t="n">
        <f aca="false">IF(E202="","",E202/(E202+H202))</f>
        <v>0.467989179440938</v>
      </c>
      <c r="L202" s="69" t="n">
        <f aca="false">IF(OR(K202="",J202=""),"",(J202-K202)*100)</f>
        <v>3.78636633684268</v>
      </c>
      <c r="M202" s="36" t="n">
        <v>2.00322167035439</v>
      </c>
      <c r="N202" s="36" t="n">
        <v>1.05456450691838</v>
      </c>
      <c r="O202" s="36" t="n">
        <f aca="false">SQRT(M202^2+N202^2)</f>
        <v>2.26384702659642</v>
      </c>
      <c r="P202" s="40" t="n">
        <f aca="false">IF(J202="","",MAX(0,J202-1.96*O202/100))</f>
        <v>0.461481441088075</v>
      </c>
      <c r="Q202" s="40" t="n">
        <f aca="false">IF(J202="","",MIN(1,J202+1.96*O202/100))</f>
        <v>0.550224244530654</v>
      </c>
      <c r="R202" s="32" t="str">
        <f aca="false">IF(L202="","",IF(ABS(L202)&lt;=O202,"Yes","No"))</f>
        <v>No</v>
      </c>
      <c r="S202" s="32" t="str">
        <f aca="false">IF(L202="","",IF(ABS(L202)&lt;=1.96*O202,"Yes","No"))</f>
        <v>Yes</v>
      </c>
      <c r="T202" s="59" t="n">
        <f aca="false">IF(D202="","",ROUND(SQRT(((D202+G202)*O202/100)^2+(J202*(D202+G202)*0.07132)^2),0))</f>
        <v>51</v>
      </c>
      <c r="U202" s="32"/>
    </row>
    <row r="203" customFormat="false" ht="15" hidden="false" customHeight="false" outlineLevel="0" collapsed="false">
      <c r="A203" s="32" t="s">
        <v>230</v>
      </c>
      <c r="B203" s="32" t="s">
        <v>398</v>
      </c>
      <c r="C203" s="32" t="s">
        <v>400</v>
      </c>
      <c r="D203" s="59" t="n">
        <v>509</v>
      </c>
      <c r="E203" s="59" t="n">
        <v>401</v>
      </c>
      <c r="F203" s="68" t="n">
        <f aca="false">IF(E203="","",D203-E203)</f>
        <v>108</v>
      </c>
      <c r="G203" s="59" t="n">
        <v>403</v>
      </c>
      <c r="H203" s="59" t="n">
        <v>384</v>
      </c>
      <c r="I203" s="68" t="n">
        <f aca="false">IF(H203="","",G203-H203)</f>
        <v>19</v>
      </c>
      <c r="J203" s="40" t="n">
        <f aca="false">IF(OR(D203="",D203+G203=0),"",D203/(D203+G203))</f>
        <v>0.558114035087719</v>
      </c>
      <c r="K203" s="40" t="n">
        <f aca="false">IF(E203="","",E203/(E203+H203))</f>
        <v>0.510828025477707</v>
      </c>
      <c r="L203" s="69" t="n">
        <f aca="false">IF(OR(K203="",J203=""),"",(J203-K203)*100)</f>
        <v>4.72860096100123</v>
      </c>
      <c r="M203" s="36" t="n">
        <v>2.00322167035439</v>
      </c>
      <c r="N203" s="36" t="n">
        <v>1.05456450691838</v>
      </c>
      <c r="O203" s="36" t="n">
        <f aca="false">SQRT(M203^2+N203^2)</f>
        <v>2.26384702659642</v>
      </c>
      <c r="P203" s="40" t="n">
        <f aca="false">IF(J203="","",MAX(0,J203-1.96*O203/100))</f>
        <v>0.51374263336643</v>
      </c>
      <c r="Q203" s="40" t="n">
        <f aca="false">IF(J203="","",MIN(1,J203+1.96*O203/100))</f>
        <v>0.602485436809009</v>
      </c>
      <c r="R203" s="32" t="str">
        <f aca="false">IF(L203="","",IF(ABS(L203)&lt;=O203,"Yes","No"))</f>
        <v>No</v>
      </c>
      <c r="S203" s="32" t="str">
        <f aca="false">IF(L203="","",IF(ABS(L203)&lt;=1.96*O203,"Yes","No"))</f>
        <v>No</v>
      </c>
      <c r="T203" s="59" t="n">
        <f aca="false">IF(D203="","",ROUND(SQRT(((D203+G203)*O203/100)^2+(J203*(D203+G203)*0.07132)^2),0))</f>
        <v>42</v>
      </c>
      <c r="U203" s="32"/>
    </row>
    <row r="204" customFormat="false" ht="15" hidden="false" customHeight="false" outlineLevel="0" collapsed="false">
      <c r="A204" s="32" t="s">
        <v>230</v>
      </c>
      <c r="B204" s="32" t="s">
        <v>398</v>
      </c>
      <c r="C204" s="32" t="s">
        <v>401</v>
      </c>
      <c r="D204" s="59" t="n">
        <v>507</v>
      </c>
      <c r="E204" s="59" t="n">
        <v>549</v>
      </c>
      <c r="F204" s="68" t="n">
        <f aca="false">IF(E204="","",D204-E204)</f>
        <v>-42</v>
      </c>
      <c r="G204" s="59" t="n">
        <v>371</v>
      </c>
      <c r="H204" s="59" t="n">
        <v>332</v>
      </c>
      <c r="I204" s="68" t="n">
        <f aca="false">IF(H204="","",G204-H204)</f>
        <v>39</v>
      </c>
      <c r="J204" s="40" t="n">
        <f aca="false">IF(OR(D204="",D204+G204=0),"",D204/(D204+G204))</f>
        <v>0.57744874715262</v>
      </c>
      <c r="K204" s="40" t="n">
        <f aca="false">IF(E204="","",E204/(E204+H204))</f>
        <v>0.623155505107832</v>
      </c>
      <c r="L204" s="69" t="n">
        <f aca="false">IF(OR(K204="",J204=""),"",(J204-K204)*100)</f>
        <v>-4.57067579552124</v>
      </c>
      <c r="M204" s="36" t="n">
        <v>2.00322167035439</v>
      </c>
      <c r="N204" s="36" t="n">
        <v>1.05456450691838</v>
      </c>
      <c r="O204" s="36" t="n">
        <f aca="false">SQRT(M204^2+N204^2)</f>
        <v>2.26384702659642</v>
      </c>
      <c r="P204" s="40" t="n">
        <f aca="false">IF(J204="","",MAX(0,J204-1.96*O204/100))</f>
        <v>0.53307734543133</v>
      </c>
      <c r="Q204" s="40" t="n">
        <f aca="false">IF(J204="","",MIN(1,J204+1.96*O204/100))</f>
        <v>0.621820148873909</v>
      </c>
      <c r="R204" s="32" t="str">
        <f aca="false">IF(L204="","",IF(ABS(L204)&lt;=O204,"Yes","No"))</f>
        <v>No</v>
      </c>
      <c r="S204" s="32" t="str">
        <f aca="false">IF(L204="","",IF(ABS(L204)&lt;=1.96*O204,"Yes","No"))</f>
        <v>No</v>
      </c>
      <c r="T204" s="59" t="n">
        <f aca="false">IF(D204="","",ROUND(SQRT(((D204+G204)*O204/100)^2+(J204*(D204+G204)*0.07132)^2),0))</f>
        <v>41</v>
      </c>
      <c r="U204" s="32"/>
    </row>
    <row r="205" customFormat="false" ht="15" hidden="false" customHeight="false" outlineLevel="0" collapsed="false">
      <c r="A205" s="32" t="s">
        <v>230</v>
      </c>
      <c r="B205" s="32" t="s">
        <v>398</v>
      </c>
      <c r="C205" s="32" t="s">
        <v>402</v>
      </c>
      <c r="D205" s="59" t="n">
        <v>572</v>
      </c>
      <c r="E205" s="59" t="n">
        <v>626</v>
      </c>
      <c r="F205" s="68" t="n">
        <f aca="false">IF(E205="","",D205-E205)</f>
        <v>-54</v>
      </c>
      <c r="G205" s="59" t="n">
        <v>380</v>
      </c>
      <c r="H205" s="59" t="n">
        <v>318</v>
      </c>
      <c r="I205" s="68" t="n">
        <f aca="false">IF(H205="","",G205-H205)</f>
        <v>62</v>
      </c>
      <c r="J205" s="40" t="n">
        <f aca="false">IF(OR(D205="",D205+G205=0),"",D205/(D205+G205))</f>
        <v>0.600840336134454</v>
      </c>
      <c r="K205" s="40" t="n">
        <f aca="false">IF(E205="","",E205/(E205+H205))</f>
        <v>0.663135593220339</v>
      </c>
      <c r="L205" s="69" t="n">
        <f aca="false">IF(OR(K205="",J205=""),"",(J205-K205)*100)</f>
        <v>-6.22952570858852</v>
      </c>
      <c r="M205" s="36" t="n">
        <v>2.00322167035439</v>
      </c>
      <c r="N205" s="36" t="n">
        <v>1.05456450691838</v>
      </c>
      <c r="O205" s="36" t="n">
        <f aca="false">SQRT(M205^2+N205^2)</f>
        <v>2.26384702659642</v>
      </c>
      <c r="P205" s="40" t="n">
        <f aca="false">IF(J205="","",MAX(0,J205-1.96*O205/100))</f>
        <v>0.556468934413164</v>
      </c>
      <c r="Q205" s="40" t="n">
        <f aca="false">IF(J205="","",MIN(1,J205+1.96*O205/100))</f>
        <v>0.645211737855744</v>
      </c>
      <c r="R205" s="32" t="str">
        <f aca="false">IF(L205="","",IF(ABS(L205)&lt;=O205,"Yes","No"))</f>
        <v>No</v>
      </c>
      <c r="S205" s="32" t="str">
        <f aca="false">IF(L205="","",IF(ABS(L205)&lt;=1.96*O205,"Yes","No"))</f>
        <v>No</v>
      </c>
      <c r="T205" s="59" t="n">
        <f aca="false">IF(D205="","",ROUND(SQRT(((D205+G205)*O205/100)^2+(J205*(D205+G205)*0.07132)^2),0))</f>
        <v>46</v>
      </c>
      <c r="U205" s="32"/>
    </row>
    <row r="206" customFormat="false" ht="15" hidden="false" customHeight="false" outlineLevel="0" collapsed="false">
      <c r="A206" s="32" t="s">
        <v>230</v>
      </c>
      <c r="B206" s="32" t="s">
        <v>398</v>
      </c>
      <c r="C206" s="32" t="s">
        <v>403</v>
      </c>
      <c r="D206" s="59" t="n">
        <v>227</v>
      </c>
      <c r="E206" s="59" t="n">
        <v>234</v>
      </c>
      <c r="F206" s="68" t="n">
        <f aca="false">IF(E206="","",D206-E206)</f>
        <v>-7</v>
      </c>
      <c r="G206" s="59" t="n">
        <v>151</v>
      </c>
      <c r="H206" s="59" t="n">
        <v>159</v>
      </c>
      <c r="I206" s="68" t="n">
        <f aca="false">IF(H206="","",G206-H206)</f>
        <v>-8</v>
      </c>
      <c r="J206" s="40" t="n">
        <f aca="false">IF(OR(D206="",D206+G206=0),"",D206/(D206+G206))</f>
        <v>0.600529100529101</v>
      </c>
      <c r="K206" s="40" t="n">
        <f aca="false">IF(E206="","",E206/(E206+H206))</f>
        <v>0.595419847328244</v>
      </c>
      <c r="L206" s="69" t="n">
        <f aca="false">IF(OR(K206="",J206=""),"",(J206-K206)*100)</f>
        <v>0.510925320085631</v>
      </c>
      <c r="M206" s="36" t="n">
        <v>3.57626045191504</v>
      </c>
      <c r="N206" s="36" t="n">
        <v>1.05456450691838</v>
      </c>
      <c r="O206" s="36" t="n">
        <f aca="false">SQRT(M206^2+N206^2)</f>
        <v>3.72850440782676</v>
      </c>
      <c r="P206" s="40" t="n">
        <f aca="false">IF(J206="","",MAX(0,J206-1.96*O206/100))</f>
        <v>0.527450414135696</v>
      </c>
      <c r="Q206" s="40" t="n">
        <f aca="false">IF(J206="","",MIN(1,J206+1.96*O206/100))</f>
        <v>0.673607786922505</v>
      </c>
      <c r="R206" s="32" t="str">
        <f aca="false">IF(L206="","",IF(ABS(L206)&lt;=O206,"Yes","No"))</f>
        <v>Yes</v>
      </c>
      <c r="S206" s="32" t="str">
        <f aca="false">IF(L206="","",IF(ABS(L206)&lt;=1.96*O206,"Yes","No"))</f>
        <v>Yes</v>
      </c>
      <c r="T206" s="59" t="n">
        <f aca="false">IF(D206="","",ROUND(SQRT(((D206+G206)*O206/100)^2+(J206*(D206+G206)*0.13015)^2),0))</f>
        <v>33</v>
      </c>
      <c r="U206" s="32"/>
    </row>
    <row r="207" customFormat="false" ht="15" hidden="false" customHeight="false" outlineLevel="0" collapsed="false">
      <c r="A207" s="32" t="s">
        <v>230</v>
      </c>
      <c r="B207" s="32" t="s">
        <v>398</v>
      </c>
      <c r="C207" s="32" t="s">
        <v>404</v>
      </c>
      <c r="D207" s="59" t="n">
        <v>317</v>
      </c>
      <c r="E207" s="59" t="n">
        <v>359</v>
      </c>
      <c r="F207" s="68" t="n">
        <f aca="false">IF(E207="","",D207-E207)</f>
        <v>-42</v>
      </c>
      <c r="G207" s="59" t="n">
        <v>176</v>
      </c>
      <c r="H207" s="59" t="n">
        <v>144</v>
      </c>
      <c r="I207" s="68" t="n">
        <f aca="false">IF(H207="","",G207-H207)</f>
        <v>32</v>
      </c>
      <c r="J207" s="40" t="n">
        <f aca="false">IF(OR(D207="",D207+G207=0),"",D207/(D207+G207))</f>
        <v>0.643002028397566</v>
      </c>
      <c r="K207" s="40" t="n">
        <f aca="false">IF(E207="","",E207/(E207+H207))</f>
        <v>0.713717693836978</v>
      </c>
      <c r="L207" s="69" t="n">
        <f aca="false">IF(OR(K207="",J207=""),"",(J207-K207)*100)</f>
        <v>-7.07156654394122</v>
      </c>
      <c r="M207" s="36" t="n">
        <v>3.57626045191504</v>
      </c>
      <c r="N207" s="36" t="n">
        <v>1.05456450691838</v>
      </c>
      <c r="O207" s="36" t="n">
        <f aca="false">SQRT(M207^2+N207^2)</f>
        <v>3.72850440782676</v>
      </c>
      <c r="P207" s="40" t="n">
        <f aca="false">IF(J207="","",MAX(0,J207-1.96*O207/100))</f>
        <v>0.569923342004161</v>
      </c>
      <c r="Q207" s="40" t="n">
        <f aca="false">IF(J207="","",MIN(1,J207+1.96*O207/100))</f>
        <v>0.716080714790971</v>
      </c>
      <c r="R207" s="32" t="str">
        <f aca="false">IF(L207="","",IF(ABS(L207)&lt;=O207,"Yes","No"))</f>
        <v>No</v>
      </c>
      <c r="S207" s="32" t="str">
        <f aca="false">IF(L207="","",IF(ABS(L207)&lt;=1.96*O207,"Yes","No"))</f>
        <v>Yes</v>
      </c>
      <c r="T207" s="59" t="n">
        <f aca="false">IF(D207="","",ROUND(SQRT(((D207+G207)*O207/100)^2+(J207*(D207+G207)*0.13015)^2),0))</f>
        <v>45</v>
      </c>
      <c r="U207" s="32"/>
    </row>
    <row r="208" customFormat="false" ht="15" hidden="false" customHeight="false" outlineLevel="0" collapsed="false">
      <c r="A208" s="32" t="s">
        <v>230</v>
      </c>
      <c r="B208" s="32" t="s">
        <v>398</v>
      </c>
      <c r="C208" s="32" t="s">
        <v>405</v>
      </c>
      <c r="D208" s="59" t="n">
        <v>367</v>
      </c>
      <c r="E208" s="59" t="n">
        <v>362</v>
      </c>
      <c r="F208" s="68" t="n">
        <f aca="false">IF(E208="","",D208-E208)</f>
        <v>5</v>
      </c>
      <c r="G208" s="59" t="n">
        <v>277</v>
      </c>
      <c r="H208" s="59" t="n">
        <v>257</v>
      </c>
      <c r="I208" s="68" t="n">
        <f aca="false">IF(H208="","",G208-H208)</f>
        <v>20</v>
      </c>
      <c r="J208" s="40" t="n">
        <f aca="false">IF(OR(D208="",D208+G208=0),"",D208/(D208+G208))</f>
        <v>0.569875776397516</v>
      </c>
      <c r="K208" s="40" t="n">
        <f aca="false">IF(E208="","",E208/(E208+H208))</f>
        <v>0.584814216478191</v>
      </c>
      <c r="L208" s="69" t="n">
        <f aca="false">IF(OR(K208="",J208=""),"",(J208-K208)*100)</f>
        <v>-1.49384400806751</v>
      </c>
      <c r="M208" s="36" t="n">
        <v>2.37172386690479</v>
      </c>
      <c r="N208" s="36" t="n">
        <v>1.05456450691838</v>
      </c>
      <c r="O208" s="36" t="n">
        <f aca="false">SQRT(M208^2+N208^2)</f>
        <v>2.59560790569335</v>
      </c>
      <c r="P208" s="40" t="n">
        <f aca="false">IF(J208="","",MAX(0,J208-1.96*O208/100))</f>
        <v>0.519001861445926</v>
      </c>
      <c r="Q208" s="40" t="n">
        <f aca="false">IF(J208="","",MIN(1,J208+1.96*O208/100))</f>
        <v>0.620749691349105</v>
      </c>
      <c r="R208" s="32" t="str">
        <f aca="false">IF(L208="","",IF(ABS(L208)&lt;=O208,"Yes","No"))</f>
        <v>Yes</v>
      </c>
      <c r="S208" s="32" t="str">
        <f aca="false">IF(L208="","",IF(ABS(L208)&lt;=1.96*O208,"Yes","No"))</f>
        <v>Yes</v>
      </c>
      <c r="T208" s="59" t="n">
        <f aca="false">IF(D208="","",ROUND(SQRT(((D208+G208)*O208/100)^2+(J208*(D208+G208)*0.08382)^2),0))</f>
        <v>35</v>
      </c>
      <c r="U208" s="32"/>
    </row>
    <row r="209" customFormat="false" ht="15" hidden="false" customHeight="false" outlineLevel="0" collapsed="false">
      <c r="A209" s="32" t="s">
        <v>230</v>
      </c>
      <c r="B209" s="32" t="s">
        <v>398</v>
      </c>
      <c r="C209" s="32" t="s">
        <v>406</v>
      </c>
      <c r="D209" s="59" t="n">
        <v>235</v>
      </c>
      <c r="E209" s="59" t="n">
        <v>222</v>
      </c>
      <c r="F209" s="68" t="n">
        <f aca="false">IF(E209="","",D209-E209)</f>
        <v>13</v>
      </c>
      <c r="G209" s="59" t="n">
        <v>177</v>
      </c>
      <c r="H209" s="59" t="n">
        <v>172</v>
      </c>
      <c r="I209" s="68" t="n">
        <f aca="false">IF(H209="","",G209-H209)</f>
        <v>5</v>
      </c>
      <c r="J209" s="40" t="n">
        <f aca="false">IF(OR(D209="",D209+G209=0),"",D209/(D209+G209))</f>
        <v>0.570388349514563</v>
      </c>
      <c r="K209" s="40" t="n">
        <f aca="false">IF(E209="","",E209/(E209+H209))</f>
        <v>0.563451776649746</v>
      </c>
      <c r="L209" s="69" t="n">
        <f aca="false">IF(OR(K209="",J209=""),"",(J209-K209)*100)</f>
        <v>0.693657286481686</v>
      </c>
      <c r="M209" s="36" t="n">
        <v>3.57626045191504</v>
      </c>
      <c r="N209" s="36" t="n">
        <v>1.05456450691838</v>
      </c>
      <c r="O209" s="36" t="n">
        <f aca="false">SQRT(M209^2+N209^2)</f>
        <v>3.72850440782676</v>
      </c>
      <c r="P209" s="40" t="n">
        <f aca="false">IF(J209="","",MAX(0,J209-1.96*O209/100))</f>
        <v>0.497309663121159</v>
      </c>
      <c r="Q209" s="40" t="n">
        <f aca="false">IF(J209="","",MIN(1,J209+1.96*O209/100))</f>
        <v>0.643467035907968</v>
      </c>
      <c r="R209" s="32" t="str">
        <f aca="false">IF(L209="","",IF(ABS(L209)&lt;=O209,"Yes","No"))</f>
        <v>Yes</v>
      </c>
      <c r="S209" s="32" t="str">
        <f aca="false">IF(L209="","",IF(ABS(L209)&lt;=1.96*O209,"Yes","No"))</f>
        <v>Yes</v>
      </c>
      <c r="T209" s="59" t="n">
        <f aca="false">IF(D209="","",ROUND(SQRT(((D209+G209)*O209/100)^2+(J209*(D209+G209)*0.13015)^2),0))</f>
        <v>34</v>
      </c>
      <c r="U209" s="32"/>
    </row>
    <row r="210" customFormat="false" ht="15" hidden="false" customHeight="false" outlineLevel="0" collapsed="false">
      <c r="A210" s="32" t="s">
        <v>230</v>
      </c>
      <c r="B210" s="32" t="s">
        <v>398</v>
      </c>
      <c r="C210" s="32" t="s">
        <v>407</v>
      </c>
      <c r="D210" s="59" t="n">
        <v>365</v>
      </c>
      <c r="E210" s="59" t="n">
        <v>364</v>
      </c>
      <c r="F210" s="68" t="n">
        <f aca="false">IF(E210="","",D210-E210)</f>
        <v>1</v>
      </c>
      <c r="G210" s="59" t="n">
        <v>273</v>
      </c>
      <c r="H210" s="59" t="n">
        <v>269</v>
      </c>
      <c r="I210" s="68" t="n">
        <f aca="false">IF(H210="","",G210-H210)</f>
        <v>4</v>
      </c>
      <c r="J210" s="40" t="n">
        <f aca="false">IF(OR(D210="",D210+G210=0),"",D210/(D210+G210))</f>
        <v>0.572100313479624</v>
      </c>
      <c r="K210" s="40" t="n">
        <f aca="false">IF(E210="","",E210/(E210+H210))</f>
        <v>0.575039494470774</v>
      </c>
      <c r="L210" s="69" t="n">
        <f aca="false">IF(OR(K210="",J210=""),"",(J210-K210)*100)</f>
        <v>-0.29391809911502</v>
      </c>
      <c r="M210" s="36" t="n">
        <v>2.37172386690479</v>
      </c>
      <c r="N210" s="36" t="n">
        <v>1.05456450691838</v>
      </c>
      <c r="O210" s="36" t="n">
        <f aca="false">SQRT(M210^2+N210^2)</f>
        <v>2.59560790569335</v>
      </c>
      <c r="P210" s="40" t="n">
        <f aca="false">IF(J210="","",MAX(0,J210-1.96*O210/100))</f>
        <v>0.521226398528034</v>
      </c>
      <c r="Q210" s="40" t="n">
        <f aca="false">IF(J210="","",MIN(1,J210+1.96*O210/100))</f>
        <v>0.622974228431214</v>
      </c>
      <c r="R210" s="32" t="str">
        <f aca="false">IF(L210="","",IF(ABS(L210)&lt;=O210,"Yes","No"))</f>
        <v>Yes</v>
      </c>
      <c r="S210" s="32" t="str">
        <f aca="false">IF(L210="","",IF(ABS(L210)&lt;=1.96*O210,"Yes","No"))</f>
        <v>Yes</v>
      </c>
      <c r="T210" s="59" t="n">
        <f aca="false">IF(D210="","",ROUND(SQRT(((D210+G210)*O210/100)^2+(J210*(D210+G210)*0.08382)^2),0))</f>
        <v>35</v>
      </c>
      <c r="U210" s="32"/>
    </row>
    <row r="211" customFormat="false" ht="15" hidden="false" customHeight="false" outlineLevel="0" collapsed="false">
      <c r="A211" s="32" t="s">
        <v>230</v>
      </c>
      <c r="B211" s="32" t="s">
        <v>398</v>
      </c>
      <c r="C211" s="32" t="s">
        <v>408</v>
      </c>
      <c r="D211" s="59" t="n">
        <v>653</v>
      </c>
      <c r="E211" s="59" t="n">
        <v>605</v>
      </c>
      <c r="F211" s="68" t="n">
        <f aca="false">IF(E211="","",D211-E211)</f>
        <v>48</v>
      </c>
      <c r="G211" s="59" t="n">
        <v>654</v>
      </c>
      <c r="H211" s="59" t="n">
        <v>619</v>
      </c>
      <c r="I211" s="68" t="n">
        <f aca="false">IF(H211="","",G211-H211)</f>
        <v>35</v>
      </c>
      <c r="J211" s="40" t="n">
        <f aca="false">IF(OR(D211="",D211+G211=0),"",D211/(D211+G211))</f>
        <v>0.499617444529457</v>
      </c>
      <c r="K211" s="40" t="n">
        <f aca="false">IF(E211="","",E211/(E211+H211))</f>
        <v>0.494281045751634</v>
      </c>
      <c r="L211" s="69" t="n">
        <f aca="false">IF(OR(K211="",J211=""),"",(J211-K211)*100)</f>
        <v>0.533639877782277</v>
      </c>
      <c r="M211" s="36" t="n">
        <v>2.00322167035439</v>
      </c>
      <c r="N211" s="36" t="n">
        <v>1.05456450691838</v>
      </c>
      <c r="O211" s="36" t="n">
        <f aca="false">SQRT(M211^2+N211^2)</f>
        <v>2.26384702659642</v>
      </c>
      <c r="P211" s="40" t="n">
        <f aca="false">IF(J211="","",MAX(0,J211-1.96*O211/100))</f>
        <v>0.455246042808167</v>
      </c>
      <c r="Q211" s="40" t="n">
        <f aca="false">IF(J211="","",MIN(1,J211+1.96*O211/100))</f>
        <v>0.543988846250747</v>
      </c>
      <c r="R211" s="32" t="str">
        <f aca="false">IF(L211="","",IF(ABS(L211)&lt;=O211,"Yes","No"))</f>
        <v>Yes</v>
      </c>
      <c r="S211" s="32" t="str">
        <f aca="false">IF(L211="","",IF(ABS(L211)&lt;=1.96*O211,"Yes","No"))</f>
        <v>Yes</v>
      </c>
      <c r="T211" s="59" t="n">
        <f aca="false">IF(D211="","",ROUND(SQRT(((D211+G211)*O211/100)^2+(J211*(D211+G211)*0.07132)^2),0))</f>
        <v>55</v>
      </c>
      <c r="U211" s="32"/>
    </row>
    <row r="212" customFormat="false" ht="15" hidden="false" customHeight="false" outlineLevel="0" collapsed="false">
      <c r="A212" s="32" t="s">
        <v>230</v>
      </c>
      <c r="B212" s="32" t="s">
        <v>398</v>
      </c>
      <c r="C212" s="32" t="s">
        <v>409</v>
      </c>
      <c r="D212" s="59" t="n">
        <v>565</v>
      </c>
      <c r="E212" s="59" t="n">
        <v>491</v>
      </c>
      <c r="F212" s="68" t="n">
        <f aca="false">IF(E212="","",D212-E212)</f>
        <v>74</v>
      </c>
      <c r="G212" s="59" t="n">
        <v>494</v>
      </c>
      <c r="H212" s="59" t="n">
        <v>458</v>
      </c>
      <c r="I212" s="68" t="n">
        <f aca="false">IF(H212="","",G212-H212)</f>
        <v>36</v>
      </c>
      <c r="J212" s="40" t="n">
        <f aca="false">IF(OR(D212="",D212+G212=0),"",D212/(D212+G212))</f>
        <v>0.533522190745987</v>
      </c>
      <c r="K212" s="40" t="n">
        <f aca="false">IF(E212="","",E212/(E212+H212))</f>
        <v>0.517386722866175</v>
      </c>
      <c r="L212" s="69" t="n">
        <f aca="false">IF(OR(K212="",J212=""),"",(J212-K212)*100)</f>
        <v>1.61354678798119</v>
      </c>
      <c r="M212" s="36" t="n">
        <v>2.00322167035439</v>
      </c>
      <c r="N212" s="36" t="n">
        <v>1.05456450691838</v>
      </c>
      <c r="O212" s="36" t="n">
        <f aca="false">SQRT(M212^2+N212^2)</f>
        <v>2.26384702659642</v>
      </c>
      <c r="P212" s="40" t="n">
        <f aca="false">IF(J212="","",MAX(0,J212-1.96*O212/100))</f>
        <v>0.489150789024697</v>
      </c>
      <c r="Q212" s="40" t="n">
        <f aca="false">IF(J212="","",MIN(1,J212+1.96*O212/100))</f>
        <v>0.577893592467277</v>
      </c>
      <c r="R212" s="32" t="str">
        <f aca="false">IF(L212="","",IF(ABS(L212)&lt;=O212,"Yes","No"))</f>
        <v>Yes</v>
      </c>
      <c r="S212" s="32" t="str">
        <f aca="false">IF(L212="","",IF(ABS(L212)&lt;=1.96*O212,"Yes","No"))</f>
        <v>Yes</v>
      </c>
      <c r="T212" s="59" t="n">
        <f aca="false">IF(D212="","",ROUND(SQRT(((D212+G212)*O212/100)^2+(J212*(D212+G212)*0.07132)^2),0))</f>
        <v>47</v>
      </c>
      <c r="U212" s="32"/>
    </row>
    <row r="213" customFormat="false" ht="15" hidden="false" customHeight="false" outlineLevel="0" collapsed="false">
      <c r="A213" s="32" t="s">
        <v>230</v>
      </c>
      <c r="B213" s="32" t="s">
        <v>398</v>
      </c>
      <c r="C213" s="32" t="s">
        <v>410</v>
      </c>
      <c r="D213" s="59" t="n">
        <v>431</v>
      </c>
      <c r="E213" s="59" t="n">
        <v>463</v>
      </c>
      <c r="F213" s="68" t="n">
        <f aca="false">IF(E213="","",D213-E213)</f>
        <v>-32</v>
      </c>
      <c r="G213" s="59" t="n">
        <v>363</v>
      </c>
      <c r="H213" s="59" t="n">
        <v>368</v>
      </c>
      <c r="I213" s="68" t="n">
        <f aca="false">IF(H213="","",G213-H213)</f>
        <v>-5</v>
      </c>
      <c r="J213" s="40" t="n">
        <f aca="false">IF(OR(D213="",D213+G213=0),"",D213/(D213+G213))</f>
        <v>0.542821158690176</v>
      </c>
      <c r="K213" s="40" t="n">
        <f aca="false">IF(E213="","",E213/(E213+H213))</f>
        <v>0.557160048134777</v>
      </c>
      <c r="L213" s="69" t="n">
        <f aca="false">IF(OR(K213="",J213=""),"",(J213-K213)*100)</f>
        <v>-1.4338889444601</v>
      </c>
      <c r="M213" s="36" t="n">
        <v>2.37172386690479</v>
      </c>
      <c r="N213" s="36" t="n">
        <v>1.05456450691838</v>
      </c>
      <c r="O213" s="36" t="n">
        <f aca="false">SQRT(M213^2+N213^2)</f>
        <v>2.59560790569335</v>
      </c>
      <c r="P213" s="40" t="n">
        <f aca="false">IF(J213="","",MAX(0,J213-1.96*O213/100))</f>
        <v>0.491947243738587</v>
      </c>
      <c r="Q213" s="40" t="n">
        <f aca="false">IF(J213="","",MIN(1,J213+1.96*O213/100))</f>
        <v>0.593695073641766</v>
      </c>
      <c r="R213" s="32" t="str">
        <f aca="false">IF(L213="","",IF(ABS(L213)&lt;=O213,"Yes","No"))</f>
        <v>Yes</v>
      </c>
      <c r="S213" s="32" t="str">
        <f aca="false">IF(L213="","",IF(ABS(L213)&lt;=1.96*O213,"Yes","No"))</f>
        <v>Yes</v>
      </c>
      <c r="T213" s="59" t="n">
        <f aca="false">IF(D213="","",ROUND(SQRT(((D213+G213)*O213/100)^2+(J213*(D213+G213)*0.08382)^2),0))</f>
        <v>42</v>
      </c>
      <c r="U213" s="32"/>
    </row>
    <row r="214" customFormat="false" ht="15" hidden="false" customHeight="false" outlineLevel="0" collapsed="false">
      <c r="A214" s="32" t="s">
        <v>411</v>
      </c>
      <c r="B214" s="32" t="s">
        <v>412</v>
      </c>
      <c r="C214" s="32" t="s">
        <v>413</v>
      </c>
      <c r="D214" s="59" t="n">
        <v>488</v>
      </c>
      <c r="E214" s="59" t="n">
        <v>330</v>
      </c>
      <c r="F214" s="68" t="n">
        <f aca="false">IF(E214="","",D214-E214)</f>
        <v>158</v>
      </c>
      <c r="G214" s="59" t="n">
        <v>600</v>
      </c>
      <c r="H214" s="59" t="n">
        <v>632</v>
      </c>
      <c r="I214" s="68" t="n">
        <f aca="false">IF(H214="","",G214-H214)</f>
        <v>-32</v>
      </c>
      <c r="J214" s="40" t="n">
        <f aca="false">IF(OR(D214="",D214+G214=0),"",D214/(D214+G214))</f>
        <v>0.448529411764706</v>
      </c>
      <c r="K214" s="40" t="n">
        <f aca="false">IF(E214="","",E214/(E214+H214))</f>
        <v>0.343035343035343</v>
      </c>
      <c r="L214" s="69" t="n">
        <f aca="false">IF(OR(K214="",J214=""),"",(J214-K214)*100)</f>
        <v>10.5494068729363</v>
      </c>
      <c r="M214" s="36" t="n">
        <v>2.00322167035439</v>
      </c>
      <c r="N214" s="36" t="n">
        <v>1.05456450691838</v>
      </c>
      <c r="O214" s="36" t="n">
        <f aca="false">SQRT(M214^2+N214^2)</f>
        <v>2.26384702659642</v>
      </c>
      <c r="P214" s="40" t="n">
        <f aca="false">IF(J214="","",MAX(0,J214-1.96*O214/100))</f>
        <v>0.404158010043416</v>
      </c>
      <c r="Q214" s="40" t="n">
        <f aca="false">IF(J214="","",MIN(1,J214+1.96*O214/100))</f>
        <v>0.492900813485996</v>
      </c>
      <c r="R214" s="32" t="str">
        <f aca="false">IF(L214="","",IF(ABS(L214)&lt;=O214,"Yes","No"))</f>
        <v>No</v>
      </c>
      <c r="S214" s="32" t="str">
        <f aca="false">IF(L214="","",IF(ABS(L214)&lt;=1.96*O214,"Yes","No"))</f>
        <v>No</v>
      </c>
      <c r="T214" s="59" t="n">
        <f aca="false">IF(D214="","",ROUND(SQRT(((D214+G214)*O214/100)^2+(J214*(D214+G214)*0.07132)^2),0))</f>
        <v>43</v>
      </c>
      <c r="U214" s="32"/>
    </row>
    <row r="215" customFormat="false" ht="15" hidden="false" customHeight="false" outlineLevel="0" collapsed="false">
      <c r="A215" s="32" t="s">
        <v>411</v>
      </c>
      <c r="B215" s="32" t="s">
        <v>414</v>
      </c>
      <c r="C215" s="32" t="s">
        <v>415</v>
      </c>
      <c r="D215" s="59" t="n">
        <v>1222</v>
      </c>
      <c r="E215" s="59" t="n">
        <v>1009</v>
      </c>
      <c r="F215" s="68" t="n">
        <f aca="false">IF(E215="","",D215-E215)</f>
        <v>213</v>
      </c>
      <c r="G215" s="59" t="n">
        <v>1451</v>
      </c>
      <c r="H215" s="59" t="n">
        <v>1471</v>
      </c>
      <c r="I215" s="68" t="n">
        <f aca="false">IF(H215="","",G215-H215)</f>
        <v>-20</v>
      </c>
      <c r="J215" s="40" t="n">
        <f aca="false">IF(OR(D215="",D215+G215=0),"",D215/(D215+G215))</f>
        <v>0.457164234942013</v>
      </c>
      <c r="K215" s="40" t="n">
        <f aca="false">IF(E215="","",E215/(E215+H215))</f>
        <v>0.406854838709677</v>
      </c>
      <c r="L215" s="69" t="n">
        <f aca="false">IF(OR(K215="",J215=""),"",(J215-K215)*100)</f>
        <v>5.03093962323353</v>
      </c>
      <c r="M215" s="36" t="n">
        <v>2.00322167035439</v>
      </c>
      <c r="N215" s="36" t="n">
        <v>1.05456450691838</v>
      </c>
      <c r="O215" s="36" t="n">
        <f aca="false">SQRT(M215^2+N215^2)</f>
        <v>2.26384702659642</v>
      </c>
      <c r="P215" s="40" t="n">
        <f aca="false">IF(J215="","",MAX(0,J215-1.96*O215/100))</f>
        <v>0.412792833220723</v>
      </c>
      <c r="Q215" s="40" t="n">
        <f aca="false">IF(J215="","",MIN(1,J215+1.96*O215/100))</f>
        <v>0.501535636663303</v>
      </c>
      <c r="R215" s="32" t="str">
        <f aca="false">IF(L215="","",IF(ABS(L215)&lt;=O215,"Yes","No"))</f>
        <v>No</v>
      </c>
      <c r="S215" s="32" t="str">
        <f aca="false">IF(L215="","",IF(ABS(L215)&lt;=1.96*O215,"Yes","No"))</f>
        <v>No</v>
      </c>
      <c r="T215" s="59" t="n">
        <f aca="false">IF(D215="","",ROUND(SQRT(((D215+G215)*O215/100)^2+(J215*(D215+G215)*0.07132)^2),0))</f>
        <v>106</v>
      </c>
      <c r="U215" s="32" t="s">
        <v>788</v>
      </c>
    </row>
    <row r="216" customFormat="false" ht="15" hidden="false" customHeight="false" outlineLevel="0" collapsed="false">
      <c r="A216" s="32" t="s">
        <v>411</v>
      </c>
      <c r="B216" s="32" t="s">
        <v>416</v>
      </c>
      <c r="C216" s="32" t="s">
        <v>417</v>
      </c>
      <c r="D216" s="59" t="n">
        <v>526</v>
      </c>
      <c r="E216" s="59" t="n">
        <v>369</v>
      </c>
      <c r="F216" s="68" t="n">
        <f aca="false">IF(E216="","",D216-E216)</f>
        <v>157</v>
      </c>
      <c r="G216" s="59" t="n">
        <v>583</v>
      </c>
      <c r="H216" s="59" t="n">
        <v>519</v>
      </c>
      <c r="I216" s="68" t="n">
        <f aca="false">IF(H216="","",G216-H216)</f>
        <v>64</v>
      </c>
      <c r="J216" s="40" t="n">
        <f aca="false">IF(OR(D216="",D216+G216=0),"",D216/(D216+G216))</f>
        <v>0.474301172227232</v>
      </c>
      <c r="K216" s="40" t="n">
        <f aca="false">IF(E216="","",E216/(E216+H216))</f>
        <v>0.415540540540541</v>
      </c>
      <c r="L216" s="69" t="n">
        <f aca="false">IF(OR(K216="",J216=""),"",(J216-K216)*100)</f>
        <v>5.87606316866912</v>
      </c>
      <c r="M216" s="36" t="n">
        <v>2.00322167035439</v>
      </c>
      <c r="N216" s="36" t="n">
        <v>1.05456450691838</v>
      </c>
      <c r="O216" s="36" t="n">
        <f aca="false">SQRT(M216^2+N216^2)</f>
        <v>2.26384702659642</v>
      </c>
      <c r="P216" s="40" t="n">
        <f aca="false">IF(J216="","",MAX(0,J216-1.96*O216/100))</f>
        <v>0.429929770505942</v>
      </c>
      <c r="Q216" s="40" t="n">
        <f aca="false">IF(J216="","",MIN(1,J216+1.96*O216/100))</f>
        <v>0.518672573948522</v>
      </c>
      <c r="R216" s="32" t="str">
        <f aca="false">IF(L216="","",IF(ABS(L216)&lt;=O216,"Yes","No"))</f>
        <v>No</v>
      </c>
      <c r="S216" s="32" t="str">
        <f aca="false">IF(L216="","",IF(ABS(L216)&lt;=1.96*O216,"Yes","No"))</f>
        <v>No</v>
      </c>
      <c r="T216" s="59" t="n">
        <f aca="false">IF(D216="","",ROUND(SQRT(((D216+G216)*O216/100)^2+(J216*(D216+G216)*0.07132)^2),0))</f>
        <v>45</v>
      </c>
      <c r="U216" s="32" t="s">
        <v>789</v>
      </c>
    </row>
    <row r="217" customFormat="false" ht="15" hidden="false" customHeight="false" outlineLevel="0" collapsed="false">
      <c r="A217" s="32" t="s">
        <v>418</v>
      </c>
      <c r="B217" s="32" t="s">
        <v>419</v>
      </c>
      <c r="C217" s="32" t="s">
        <v>420</v>
      </c>
      <c r="D217" s="59" t="n">
        <v>1191</v>
      </c>
      <c r="E217" s="59"/>
      <c r="F217" s="68" t="str">
        <f aca="false">IF(E217="","",D217-E217)</f>
        <v/>
      </c>
      <c r="G217" s="59" t="n">
        <v>1293</v>
      </c>
      <c r="H217" s="59"/>
      <c r="I217" s="68" t="str">
        <f aca="false">IF(H217="","",G217-H217)</f>
        <v/>
      </c>
      <c r="J217" s="40" t="n">
        <f aca="false">IF(OR(D217="",D217+G217=0),"",D217/(D217+G217))</f>
        <v>0.479468599033816</v>
      </c>
      <c r="K217" s="40" t="str">
        <f aca="false">IF(E217="","",E217/(E217+H217))</f>
        <v/>
      </c>
      <c r="L217" s="69" t="str">
        <f aca="false">IF(OR(K217="",J217=""),"",(J217-K217)*100)</f>
        <v/>
      </c>
      <c r="M217" s="36" t="n">
        <v>2.00322167035439</v>
      </c>
      <c r="N217" s="36" t="n">
        <v>1.05456450691838</v>
      </c>
      <c r="O217" s="36" t="n">
        <f aca="false">SQRT(M217^2+N217^2)</f>
        <v>2.26384702659642</v>
      </c>
      <c r="P217" s="40" t="n">
        <f aca="false">IF(J217="","",MAX(0,J217-1.96*O217/100))</f>
        <v>0.435097197312527</v>
      </c>
      <c r="Q217" s="40" t="n">
        <f aca="false">IF(J217="","",MIN(1,J217+1.96*O217/100))</f>
        <v>0.523840000755106</v>
      </c>
      <c r="R217" s="32" t="str">
        <f aca="false">IF(L217="","",IF(ABS(L217)&lt;=O217,"Yes","No"))</f>
        <v/>
      </c>
      <c r="S217" s="32" t="str">
        <f aca="false">IF(L217="","",IF(ABS(L217)&lt;=1.96*O217,"Yes","No"))</f>
        <v/>
      </c>
      <c r="T217" s="59" t="n">
        <f aca="false">IF(D217="","",ROUND(SQRT(((D217+G217)*O217/100)^2+(J217*(D217+G217)*0.07132)^2),0))</f>
        <v>102</v>
      </c>
      <c r="U217" s="32" t="s">
        <v>803</v>
      </c>
    </row>
    <row r="218" customFormat="false" ht="15" hidden="false" customHeight="false" outlineLevel="0" collapsed="false">
      <c r="A218" s="32" t="s">
        <v>418</v>
      </c>
      <c r="B218" s="32" t="s">
        <v>419</v>
      </c>
      <c r="C218" s="32" t="s">
        <v>421</v>
      </c>
      <c r="D218" s="59" t="n">
        <v>560</v>
      </c>
      <c r="E218" s="59"/>
      <c r="F218" s="68" t="str">
        <f aca="false">IF(E218="","",D218-E218)</f>
        <v/>
      </c>
      <c r="G218" s="59" t="n">
        <v>553</v>
      </c>
      <c r="H218" s="59"/>
      <c r="I218" s="68" t="str">
        <f aca="false">IF(H218="","",G218-H218)</f>
        <v/>
      </c>
      <c r="J218" s="40" t="n">
        <f aca="false">IF(OR(D218="",D218+G218=0),"",D218/(D218+G218))</f>
        <v>0.50314465408805</v>
      </c>
      <c r="K218" s="40" t="str">
        <f aca="false">IF(E218="","",E218/(E218+H218))</f>
        <v/>
      </c>
      <c r="L218" s="69" t="str">
        <f aca="false">IF(OR(K218="",J218=""),"",(J218-K218)*100)</f>
        <v/>
      </c>
      <c r="M218" s="36" t="n">
        <v>2.00322167035439</v>
      </c>
      <c r="N218" s="36" t="n">
        <v>1.05456450691838</v>
      </c>
      <c r="O218" s="36" t="n">
        <f aca="false">SQRT(M218^2+N218^2)</f>
        <v>2.26384702659642</v>
      </c>
      <c r="P218" s="40" t="n">
        <f aca="false">IF(J218="","",MAX(0,J218-1.96*O218/100))</f>
        <v>0.458773252366761</v>
      </c>
      <c r="Q218" s="40" t="n">
        <f aca="false">IF(J218="","",MIN(1,J218+1.96*O218/100))</f>
        <v>0.54751605580934</v>
      </c>
      <c r="R218" s="32" t="str">
        <f aca="false">IF(L218="","",IF(ABS(L218)&lt;=O218,"Yes","No"))</f>
        <v/>
      </c>
      <c r="S218" s="32" t="str">
        <f aca="false">IF(L218="","",IF(ABS(L218)&lt;=1.96*O218,"Yes","No"))</f>
        <v/>
      </c>
      <c r="T218" s="59" t="n">
        <f aca="false">IF(D218="","",ROUND(SQRT(((D218+G218)*O218/100)^2+(J218*(D218+G218)*0.07132)^2),0))</f>
        <v>47</v>
      </c>
      <c r="U218" s="32" t="s">
        <v>803</v>
      </c>
    </row>
    <row r="219" customFormat="false" ht="15" hidden="false" customHeight="false" outlineLevel="0" collapsed="false">
      <c r="A219" s="32" t="s">
        <v>418</v>
      </c>
      <c r="B219" s="32" t="s">
        <v>422</v>
      </c>
      <c r="C219" s="32" t="s">
        <v>423</v>
      </c>
      <c r="D219" s="59" t="n">
        <v>384</v>
      </c>
      <c r="E219" s="59"/>
      <c r="F219" s="68" t="str">
        <f aca="false">IF(E219="","",D219-E219)</f>
        <v/>
      </c>
      <c r="G219" s="59" t="n">
        <v>376</v>
      </c>
      <c r="H219" s="59"/>
      <c r="I219" s="68" t="str">
        <f aca="false">IF(H219="","",G219-H219)</f>
        <v/>
      </c>
      <c r="J219" s="40" t="n">
        <f aca="false">IF(OR(D219="",D219+G219=0),"",D219/(D219+G219))</f>
        <v>0.505263157894737</v>
      </c>
      <c r="K219" s="40" t="str">
        <f aca="false">IF(E219="","",E219/(E219+H219))</f>
        <v/>
      </c>
      <c r="L219" s="69" t="str">
        <f aca="false">IF(OR(K219="",J219=""),"",(J219-K219)*100)</f>
        <v/>
      </c>
      <c r="M219" s="36" t="n">
        <v>2.37172386690479</v>
      </c>
      <c r="N219" s="36" t="n">
        <v>1.05456450691838</v>
      </c>
      <c r="O219" s="36" t="n">
        <f aca="false">SQRT(M219^2+N219^2)</f>
        <v>2.59560790569335</v>
      </c>
      <c r="P219" s="40" t="n">
        <f aca="false">IF(J219="","",MAX(0,J219-1.96*O219/100))</f>
        <v>0.454389242943147</v>
      </c>
      <c r="Q219" s="40" t="n">
        <f aca="false">IF(J219="","",MIN(1,J219+1.96*O219/100))</f>
        <v>0.556137072846327</v>
      </c>
      <c r="R219" s="32" t="str">
        <f aca="false">IF(L219="","",IF(ABS(L219)&lt;=O219,"Yes","No"))</f>
        <v/>
      </c>
      <c r="S219" s="32" t="str">
        <f aca="false">IF(L219="","",IF(ABS(L219)&lt;=1.96*O219,"Yes","No"))</f>
        <v/>
      </c>
      <c r="T219" s="59" t="n">
        <f aca="false">IF(D219="","",ROUND(SQRT(((D219+G219)*O219/100)^2+(J219*(D219+G219)*0.08382)^2),0))</f>
        <v>38</v>
      </c>
      <c r="U219" s="32" t="s">
        <v>803</v>
      </c>
    </row>
    <row r="220" customFormat="false" ht="15" hidden="false" customHeight="false" outlineLevel="0" collapsed="false">
      <c r="A220" s="32" t="s">
        <v>418</v>
      </c>
      <c r="B220" s="32" t="s">
        <v>422</v>
      </c>
      <c r="C220" s="32" t="s">
        <v>424</v>
      </c>
      <c r="D220" s="59" t="n">
        <v>379</v>
      </c>
      <c r="E220" s="59"/>
      <c r="F220" s="68" t="str">
        <f aca="false">IF(E220="","",D220-E220)</f>
        <v/>
      </c>
      <c r="G220" s="59" t="n">
        <v>356</v>
      </c>
      <c r="H220" s="59"/>
      <c r="I220" s="68" t="str">
        <f aca="false">IF(H220="","",G220-H220)</f>
        <v/>
      </c>
      <c r="J220" s="40" t="n">
        <f aca="false">IF(OR(D220="",D220+G220=0),"",D220/(D220+G220))</f>
        <v>0.515646258503401</v>
      </c>
      <c r="K220" s="40" t="str">
        <f aca="false">IF(E220="","",E220/(E220+H220))</f>
        <v/>
      </c>
      <c r="L220" s="69" t="str">
        <f aca="false">IF(OR(K220="",J220=""),"",(J220-K220)*100)</f>
        <v/>
      </c>
      <c r="M220" s="36" t="n">
        <v>2.37172386690479</v>
      </c>
      <c r="N220" s="36" t="n">
        <v>1.05456450691838</v>
      </c>
      <c r="O220" s="36" t="n">
        <f aca="false">SQRT(M220^2+N220^2)</f>
        <v>2.59560790569335</v>
      </c>
      <c r="P220" s="40" t="n">
        <f aca="false">IF(J220="","",MAX(0,J220-1.96*O220/100))</f>
        <v>0.464772343551812</v>
      </c>
      <c r="Q220" s="40" t="n">
        <f aca="false">IF(J220="","",MIN(1,J220+1.96*O220/100))</f>
        <v>0.566520173454991</v>
      </c>
      <c r="R220" s="32" t="str">
        <f aca="false">IF(L220="","",IF(ABS(L220)&lt;=O220,"Yes","No"))</f>
        <v/>
      </c>
      <c r="S220" s="32" t="str">
        <f aca="false">IF(L220="","",IF(ABS(L220)&lt;=1.96*O220,"Yes","No"))</f>
        <v/>
      </c>
      <c r="T220" s="59" t="n">
        <f aca="false">IF(D220="","",ROUND(SQRT(((D220+G220)*O220/100)^2+(J220*(D220+G220)*0.08382)^2),0))</f>
        <v>37</v>
      </c>
      <c r="U220" s="32" t="s">
        <v>803</v>
      </c>
    </row>
    <row r="221" customFormat="false" ht="15" hidden="false" customHeight="false" outlineLevel="0" collapsed="false">
      <c r="A221" s="32" t="s">
        <v>418</v>
      </c>
      <c r="B221" s="32" t="s">
        <v>425</v>
      </c>
      <c r="C221" s="32" t="s">
        <v>426</v>
      </c>
      <c r="D221" s="59" t="n">
        <v>426</v>
      </c>
      <c r="E221" s="59" t="n">
        <v>368</v>
      </c>
      <c r="F221" s="68" t="n">
        <f aca="false">IF(E221="","",D221-E221)</f>
        <v>58</v>
      </c>
      <c r="G221" s="59" t="n">
        <v>421</v>
      </c>
      <c r="H221" s="59" t="n">
        <v>408</v>
      </c>
      <c r="I221" s="68" t="n">
        <f aca="false">IF(H221="","",G221-H221)</f>
        <v>13</v>
      </c>
      <c r="J221" s="40" t="n">
        <f aca="false">IF(OR(D221="",D221+G221=0),"",D221/(D221+G221))</f>
        <v>0.502951593860685</v>
      </c>
      <c r="K221" s="40" t="n">
        <f aca="false">IF(E221="","",E221/(E221+H221))</f>
        <v>0.474226804123711</v>
      </c>
      <c r="L221" s="69" t="n">
        <f aca="false">IF(OR(K221="",J221=""),"",(J221-K221)*100)</f>
        <v>2.87247897369735</v>
      </c>
      <c r="M221" s="36" t="n">
        <v>2.00322167035439</v>
      </c>
      <c r="N221" s="36" t="n">
        <v>1.05456450691838</v>
      </c>
      <c r="O221" s="36" t="n">
        <f aca="false">SQRT(M221^2+N221^2)</f>
        <v>2.26384702659642</v>
      </c>
      <c r="P221" s="40" t="n">
        <f aca="false">IF(J221="","",MAX(0,J221-1.96*O221/100))</f>
        <v>0.458580192139395</v>
      </c>
      <c r="Q221" s="40" t="n">
        <f aca="false">IF(J221="","",MIN(1,J221+1.96*O221/100))</f>
        <v>0.547322995581975</v>
      </c>
      <c r="R221" s="32" t="str">
        <f aca="false">IF(L221="","",IF(ABS(L221)&lt;=O221,"Yes","No"))</f>
        <v>No</v>
      </c>
      <c r="S221" s="32" t="str">
        <f aca="false">IF(L221="","",IF(ABS(L221)&lt;=1.96*O221,"Yes","No"))</f>
        <v>Yes</v>
      </c>
      <c r="T221" s="59" t="n">
        <f aca="false">IF(D221="","",ROUND(SQRT(((D221+G221)*O221/100)^2+(J221*(D221+G221)*0.07132)^2),0))</f>
        <v>36</v>
      </c>
      <c r="U221" s="32"/>
    </row>
    <row r="222" customFormat="false" ht="15" hidden="false" customHeight="false" outlineLevel="0" collapsed="false">
      <c r="A222" s="32" t="s">
        <v>418</v>
      </c>
      <c r="B222" s="32" t="s">
        <v>293</v>
      </c>
      <c r="C222" s="32" t="s">
        <v>427</v>
      </c>
      <c r="D222" s="59" t="n">
        <v>529</v>
      </c>
      <c r="E222" s="59" t="n">
        <v>541</v>
      </c>
      <c r="F222" s="68" t="n">
        <f aca="false">IF(E222="","",D222-E222)</f>
        <v>-12</v>
      </c>
      <c r="G222" s="59" t="n">
        <v>390</v>
      </c>
      <c r="H222" s="59" t="n">
        <v>330</v>
      </c>
      <c r="I222" s="68" t="n">
        <f aca="false">IF(H222="","",G222-H222)</f>
        <v>60</v>
      </c>
      <c r="J222" s="40" t="n">
        <f aca="false">IF(OR(D222="",D222+G222=0),"",D222/(D222+G222))</f>
        <v>0.575625680087051</v>
      </c>
      <c r="K222" s="40" t="n">
        <f aca="false">IF(E222="","",E222/(E222+H222))</f>
        <v>0.621125143513203</v>
      </c>
      <c r="L222" s="69" t="n">
        <f aca="false">IF(OR(K222="",J222=""),"",(J222-K222)*100)</f>
        <v>-4.54994634261521</v>
      </c>
      <c r="M222" s="36" t="n">
        <v>2.00322167035439</v>
      </c>
      <c r="N222" s="36" t="n">
        <v>1.05456450691838</v>
      </c>
      <c r="O222" s="36" t="n">
        <f aca="false">SQRT(M222^2+N222^2)</f>
        <v>2.26384702659642</v>
      </c>
      <c r="P222" s="40" t="n">
        <f aca="false">IF(J222="","",MAX(0,J222-1.96*O222/100))</f>
        <v>0.531254278365761</v>
      </c>
      <c r="Q222" s="40" t="n">
        <f aca="false">IF(J222="","",MIN(1,J222+1.96*O222/100))</f>
        <v>0.619997081808341</v>
      </c>
      <c r="R222" s="32" t="str">
        <f aca="false">IF(L222="","",IF(ABS(L222)&lt;=O222,"Yes","No"))</f>
        <v>No</v>
      </c>
      <c r="S222" s="32" t="str">
        <f aca="false">IF(L222="","",IF(ABS(L222)&lt;=1.96*O222,"Yes","No"))</f>
        <v>No</v>
      </c>
      <c r="T222" s="59" t="n">
        <f aca="false">IF(D222="","",ROUND(SQRT(((D222+G222)*O222/100)^2+(J222*(D222+G222)*0.07132)^2),0))</f>
        <v>43</v>
      </c>
      <c r="U222" s="32"/>
    </row>
    <row r="223" customFormat="false" ht="15" hidden="false" customHeight="false" outlineLevel="0" collapsed="false">
      <c r="A223" s="32" t="s">
        <v>418</v>
      </c>
      <c r="B223" s="32" t="s">
        <v>293</v>
      </c>
      <c r="C223" s="32" t="s">
        <v>428</v>
      </c>
      <c r="D223" s="59" t="n">
        <v>749</v>
      </c>
      <c r="E223" s="59" t="n">
        <v>705</v>
      </c>
      <c r="F223" s="68" t="n">
        <f aca="false">IF(E223="","",D223-E223)</f>
        <v>44</v>
      </c>
      <c r="G223" s="59" t="n">
        <v>595</v>
      </c>
      <c r="H223" s="59" t="n">
        <v>516</v>
      </c>
      <c r="I223" s="68" t="n">
        <f aca="false">IF(H223="","",G223-H223)</f>
        <v>79</v>
      </c>
      <c r="J223" s="40" t="n">
        <f aca="false">IF(OR(D223="",D223+G223=0),"",D223/(D223+G223))</f>
        <v>0.557291666666667</v>
      </c>
      <c r="K223" s="40" t="n">
        <f aca="false">IF(E223="","",E223/(E223+H223))</f>
        <v>0.577395577395577</v>
      </c>
      <c r="L223" s="69" t="n">
        <f aca="false">IF(OR(K223="",J223=""),"",(J223-K223)*100)</f>
        <v>-2.01039107289107</v>
      </c>
      <c r="M223" s="36" t="n">
        <v>2.00322167035439</v>
      </c>
      <c r="N223" s="36" t="n">
        <v>1.05456450691838</v>
      </c>
      <c r="O223" s="36" t="n">
        <f aca="false">SQRT(M223^2+N223^2)</f>
        <v>2.26384702659642</v>
      </c>
      <c r="P223" s="40" t="n">
        <f aca="false">IF(J223="","",MAX(0,J223-1.96*O223/100))</f>
        <v>0.512920264945377</v>
      </c>
      <c r="Q223" s="40" t="n">
        <f aca="false">IF(J223="","",MIN(1,J223+1.96*O223/100))</f>
        <v>0.601663068387956</v>
      </c>
      <c r="R223" s="32" t="str">
        <f aca="false">IF(L223="","",IF(ABS(L223)&lt;=O223,"Yes","No"))</f>
        <v>Yes</v>
      </c>
      <c r="S223" s="32" t="str">
        <f aca="false">IF(L223="","",IF(ABS(L223)&lt;=1.96*O223,"Yes","No"))</f>
        <v>Yes</v>
      </c>
      <c r="T223" s="59" t="n">
        <f aca="false">IF(D223="","",ROUND(SQRT(((D223+G223)*O223/100)^2+(J223*(D223+G223)*0.07132)^2),0))</f>
        <v>61</v>
      </c>
      <c r="U223" s="32"/>
    </row>
    <row r="224" customFormat="false" ht="15" hidden="false" customHeight="false" outlineLevel="0" collapsed="false">
      <c r="A224" s="32" t="s">
        <v>418</v>
      </c>
      <c r="B224" s="32" t="s">
        <v>293</v>
      </c>
      <c r="C224" s="32" t="s">
        <v>429</v>
      </c>
      <c r="D224" s="59" t="n">
        <v>552</v>
      </c>
      <c r="E224" s="59" t="n">
        <v>586</v>
      </c>
      <c r="F224" s="68" t="n">
        <f aca="false">IF(E224="","",D224-E224)</f>
        <v>-34</v>
      </c>
      <c r="G224" s="59" t="n">
        <v>375</v>
      </c>
      <c r="H224" s="59" t="n">
        <v>305</v>
      </c>
      <c r="I224" s="68" t="n">
        <f aca="false">IF(H224="","",G224-H224)</f>
        <v>70</v>
      </c>
      <c r="J224" s="40" t="n">
        <f aca="false">IF(OR(D224="",D224+G224=0),"",D224/(D224+G224))</f>
        <v>0.595469255663431</v>
      </c>
      <c r="K224" s="40" t="n">
        <f aca="false">IF(E224="","",E224/(E224+H224))</f>
        <v>0.657687991021324</v>
      </c>
      <c r="L224" s="69" t="n">
        <f aca="false">IF(OR(K224="",J224=""),"",(J224-K224)*100)</f>
        <v>-6.22187353578939</v>
      </c>
      <c r="M224" s="36" t="n">
        <v>2.00322167035439</v>
      </c>
      <c r="N224" s="36" t="n">
        <v>1.05456450691838</v>
      </c>
      <c r="O224" s="36" t="n">
        <f aca="false">SQRT(M224^2+N224^2)</f>
        <v>2.26384702659642</v>
      </c>
      <c r="P224" s="40" t="n">
        <f aca="false">IF(J224="","",MAX(0,J224-1.96*O224/100))</f>
        <v>0.551097853942141</v>
      </c>
      <c r="Q224" s="40" t="n">
        <f aca="false">IF(J224="","",MIN(1,J224+1.96*O224/100))</f>
        <v>0.63984065738472</v>
      </c>
      <c r="R224" s="32" t="str">
        <f aca="false">IF(L224="","",IF(ABS(L224)&lt;=O224,"Yes","No"))</f>
        <v>No</v>
      </c>
      <c r="S224" s="32" t="str">
        <f aca="false">IF(L224="","",IF(ABS(L224)&lt;=1.96*O224,"Yes","No"))</f>
        <v>No</v>
      </c>
      <c r="T224" s="59" t="n">
        <f aca="false">IF(D224="","",ROUND(SQRT(((D224+G224)*O224/100)^2+(J224*(D224+G224)*0.07132)^2),0))</f>
        <v>45</v>
      </c>
      <c r="U224" s="32"/>
    </row>
    <row r="225" customFormat="false" ht="15" hidden="false" customHeight="false" outlineLevel="0" collapsed="false">
      <c r="A225" s="32" t="s">
        <v>418</v>
      </c>
      <c r="B225" s="32" t="s">
        <v>293</v>
      </c>
      <c r="C225" s="32" t="s">
        <v>430</v>
      </c>
      <c r="D225" s="59" t="n">
        <v>431</v>
      </c>
      <c r="E225" s="59" t="n">
        <v>437</v>
      </c>
      <c r="F225" s="68" t="n">
        <f aca="false">IF(E225="","",D225-E225)</f>
        <v>-6</v>
      </c>
      <c r="G225" s="59" t="n">
        <v>257</v>
      </c>
      <c r="H225" s="59" t="n">
        <v>203</v>
      </c>
      <c r="I225" s="68" t="n">
        <f aca="false">IF(H225="","",G225-H225)</f>
        <v>54</v>
      </c>
      <c r="J225" s="40" t="n">
        <f aca="false">IF(OR(D225="",D225+G225=0),"",D225/(D225+G225))</f>
        <v>0.626453488372093</v>
      </c>
      <c r="K225" s="40" t="n">
        <f aca="false">IF(E225="","",E225/(E225+H225))</f>
        <v>0.6828125</v>
      </c>
      <c r="L225" s="69" t="n">
        <f aca="false">IF(OR(K225="",J225=""),"",(J225-K225)*100)</f>
        <v>-5.6359011627907</v>
      </c>
      <c r="M225" s="36" t="n">
        <v>2.37172386690479</v>
      </c>
      <c r="N225" s="36" t="n">
        <v>1.05456450691838</v>
      </c>
      <c r="O225" s="36" t="n">
        <f aca="false">SQRT(M225^2+N225^2)</f>
        <v>2.59560790569335</v>
      </c>
      <c r="P225" s="40" t="n">
        <f aca="false">IF(J225="","",MAX(0,J225-1.96*O225/100))</f>
        <v>0.575579573420503</v>
      </c>
      <c r="Q225" s="40" t="n">
        <f aca="false">IF(J225="","",MIN(1,J225+1.96*O225/100))</f>
        <v>0.677327403323683</v>
      </c>
      <c r="R225" s="32" t="str">
        <f aca="false">IF(L225="","",IF(ABS(L225)&lt;=O225,"Yes","No"))</f>
        <v>No</v>
      </c>
      <c r="S225" s="32" t="str">
        <f aca="false">IF(L225="","",IF(ABS(L225)&lt;=1.96*O225,"Yes","No"))</f>
        <v>No</v>
      </c>
      <c r="T225" s="59" t="n">
        <f aca="false">IF(D225="","",ROUND(SQRT(((D225+G225)*O225/100)^2+(J225*(D225+G225)*0.08382)^2),0))</f>
        <v>40</v>
      </c>
      <c r="U225" s="32"/>
    </row>
    <row r="226" customFormat="false" ht="15" hidden="false" customHeight="false" outlineLevel="0" collapsed="false">
      <c r="A226" s="32" t="s">
        <v>418</v>
      </c>
      <c r="B226" s="32" t="s">
        <v>293</v>
      </c>
      <c r="C226" s="32" t="s">
        <v>431</v>
      </c>
      <c r="D226" s="59" t="n">
        <v>575</v>
      </c>
      <c r="E226" s="59" t="n">
        <v>564</v>
      </c>
      <c r="F226" s="68" t="n">
        <f aca="false">IF(E226="","",D226-E226)</f>
        <v>11</v>
      </c>
      <c r="G226" s="59" t="n">
        <v>363</v>
      </c>
      <c r="H226" s="59" t="n">
        <v>322</v>
      </c>
      <c r="I226" s="68" t="n">
        <f aca="false">IF(H226="","",G226-H226)</f>
        <v>41</v>
      </c>
      <c r="J226" s="40" t="n">
        <f aca="false">IF(OR(D226="",D226+G226=0),"",D226/(D226+G226))</f>
        <v>0.613006396588486</v>
      </c>
      <c r="K226" s="40" t="n">
        <f aca="false">IF(E226="","",E226/(E226+H226))</f>
        <v>0.636568848758465</v>
      </c>
      <c r="L226" s="69" t="n">
        <f aca="false">IF(OR(K226="",J226=""),"",(J226-K226)*100)</f>
        <v>-2.35624521699789</v>
      </c>
      <c r="M226" s="36" t="n">
        <v>2.00322167035439</v>
      </c>
      <c r="N226" s="36" t="n">
        <v>1.05456450691838</v>
      </c>
      <c r="O226" s="36" t="n">
        <f aca="false">SQRT(M226^2+N226^2)</f>
        <v>2.26384702659642</v>
      </c>
      <c r="P226" s="40" t="n">
        <f aca="false">IF(J226="","",MAX(0,J226-1.96*O226/100))</f>
        <v>0.568634994867196</v>
      </c>
      <c r="Q226" s="40" t="n">
        <f aca="false">IF(J226="","",MIN(1,J226+1.96*O226/100))</f>
        <v>0.657377798309776</v>
      </c>
      <c r="R226" s="32" t="str">
        <f aca="false">IF(L226="","",IF(ABS(L226)&lt;=O226,"Yes","No"))</f>
        <v>No</v>
      </c>
      <c r="S226" s="32" t="str">
        <f aca="false">IF(L226="","",IF(ABS(L226)&lt;=1.96*O226,"Yes","No"))</f>
        <v>Yes</v>
      </c>
      <c r="T226" s="59" t="n">
        <f aca="false">IF(D226="","",ROUND(SQRT(((D226+G226)*O226/100)^2+(J226*(D226+G226)*0.07132)^2),0))</f>
        <v>46</v>
      </c>
      <c r="U226" s="32"/>
    </row>
    <row r="227" customFormat="false" ht="15" hidden="false" customHeight="false" outlineLevel="0" collapsed="false">
      <c r="A227" s="32" t="s">
        <v>418</v>
      </c>
      <c r="B227" s="32" t="s">
        <v>293</v>
      </c>
      <c r="C227" s="32" t="s">
        <v>432</v>
      </c>
      <c r="D227" s="59" t="n">
        <v>656</v>
      </c>
      <c r="E227" s="59" t="n">
        <v>675</v>
      </c>
      <c r="F227" s="68" t="n">
        <f aca="false">IF(E227="","",D227-E227)</f>
        <v>-19</v>
      </c>
      <c r="G227" s="59" t="n">
        <v>454</v>
      </c>
      <c r="H227" s="59" t="n">
        <v>378</v>
      </c>
      <c r="I227" s="68" t="n">
        <f aca="false">IF(H227="","",G227-H227)</f>
        <v>76</v>
      </c>
      <c r="J227" s="40" t="n">
        <f aca="false">IF(OR(D227="",D227+G227=0),"",D227/(D227+G227))</f>
        <v>0.590990990990991</v>
      </c>
      <c r="K227" s="40" t="n">
        <f aca="false">IF(E227="","",E227/(E227+H227))</f>
        <v>0.641025641025641</v>
      </c>
      <c r="L227" s="69" t="n">
        <f aca="false">IF(OR(K227="",J227=""),"",(J227-K227)*100)</f>
        <v>-5.00346500346501</v>
      </c>
      <c r="M227" s="36" t="n">
        <v>2.00322167035439</v>
      </c>
      <c r="N227" s="36" t="n">
        <v>1.05456450691838</v>
      </c>
      <c r="O227" s="36" t="n">
        <f aca="false">SQRT(M227^2+N227^2)</f>
        <v>2.26384702659642</v>
      </c>
      <c r="P227" s="40" t="n">
        <f aca="false">IF(J227="","",MAX(0,J227-1.96*O227/100))</f>
        <v>0.546619589269701</v>
      </c>
      <c r="Q227" s="40" t="n">
        <f aca="false">IF(J227="","",MIN(1,J227+1.96*O227/100))</f>
        <v>0.635362392712281</v>
      </c>
      <c r="R227" s="32" t="str">
        <f aca="false">IF(L227="","",IF(ABS(L227)&lt;=O227,"Yes","No"))</f>
        <v>No</v>
      </c>
      <c r="S227" s="32" t="str">
        <f aca="false">IF(L227="","",IF(ABS(L227)&lt;=1.96*O227,"Yes","No"))</f>
        <v>No</v>
      </c>
      <c r="T227" s="59" t="n">
        <f aca="false">IF(D227="","",ROUND(SQRT(((D227+G227)*O227/100)^2+(J227*(D227+G227)*0.07132)^2),0))</f>
        <v>53</v>
      </c>
      <c r="U227" s="32"/>
    </row>
    <row r="228" customFormat="false" ht="15" hidden="false" customHeight="false" outlineLevel="0" collapsed="false">
      <c r="A228" s="32" t="s">
        <v>418</v>
      </c>
      <c r="B228" s="32" t="s">
        <v>293</v>
      </c>
      <c r="C228" s="32" t="s">
        <v>433</v>
      </c>
      <c r="D228" s="59" t="n">
        <v>559</v>
      </c>
      <c r="E228" s="59" t="n">
        <v>530</v>
      </c>
      <c r="F228" s="68" t="n">
        <f aca="false">IF(E228="","",D228-E228)</f>
        <v>29</v>
      </c>
      <c r="G228" s="59" t="n">
        <v>437</v>
      </c>
      <c r="H228" s="59" t="n">
        <v>384</v>
      </c>
      <c r="I228" s="68" t="n">
        <f aca="false">IF(H228="","",G228-H228)</f>
        <v>53</v>
      </c>
      <c r="J228" s="40" t="n">
        <f aca="false">IF(OR(D228="",D228+G228=0),"",D228/(D228+G228))</f>
        <v>0.561244979919679</v>
      </c>
      <c r="K228" s="40" t="n">
        <f aca="false">IF(E228="","",E228/(E228+H228))</f>
        <v>0.579868708971554</v>
      </c>
      <c r="L228" s="69" t="n">
        <f aca="false">IF(OR(K228="",J228=""),"",(J228-K228)*100)</f>
        <v>-1.86237290518749</v>
      </c>
      <c r="M228" s="36" t="n">
        <v>2.00322167035439</v>
      </c>
      <c r="N228" s="36" t="n">
        <v>1.05456450691838</v>
      </c>
      <c r="O228" s="36" t="n">
        <f aca="false">SQRT(M228^2+N228^2)</f>
        <v>2.26384702659642</v>
      </c>
      <c r="P228" s="40" t="n">
        <f aca="false">IF(J228="","",MAX(0,J228-1.96*O228/100))</f>
        <v>0.516873578198389</v>
      </c>
      <c r="Q228" s="40" t="n">
        <f aca="false">IF(J228="","",MIN(1,J228+1.96*O228/100))</f>
        <v>0.605616381640968</v>
      </c>
      <c r="R228" s="32" t="str">
        <f aca="false">IF(L228="","",IF(ABS(L228)&lt;=O228,"Yes","No"))</f>
        <v>Yes</v>
      </c>
      <c r="S228" s="32" t="str">
        <f aca="false">IF(L228="","",IF(ABS(L228)&lt;=1.96*O228,"Yes","No"))</f>
        <v>Yes</v>
      </c>
      <c r="T228" s="59" t="n">
        <f aca="false">IF(D228="","",ROUND(SQRT(((D228+G228)*O228/100)^2+(J228*(D228+G228)*0.07132)^2),0))</f>
        <v>46</v>
      </c>
      <c r="U228" s="32"/>
    </row>
    <row r="229" customFormat="false" ht="15" hidden="false" customHeight="false" outlineLevel="0" collapsed="false">
      <c r="A229" s="32" t="s">
        <v>418</v>
      </c>
      <c r="B229" s="32" t="s">
        <v>293</v>
      </c>
      <c r="C229" s="32" t="s">
        <v>434</v>
      </c>
      <c r="D229" s="59" t="n">
        <v>395</v>
      </c>
      <c r="E229" s="59" t="n">
        <v>411</v>
      </c>
      <c r="F229" s="68" t="n">
        <f aca="false">IF(E229="","",D229-E229)</f>
        <v>-16</v>
      </c>
      <c r="G229" s="59" t="n">
        <v>256</v>
      </c>
      <c r="H229" s="59" t="n">
        <v>217</v>
      </c>
      <c r="I229" s="68" t="n">
        <f aca="false">IF(H229="","",G229-H229)</f>
        <v>39</v>
      </c>
      <c r="J229" s="40" t="n">
        <f aca="false">IF(OR(D229="",D229+G229=0),"",D229/(D229+G229))</f>
        <v>0.606758832565284</v>
      </c>
      <c r="K229" s="40" t="n">
        <f aca="false">IF(E229="","",E229/(E229+H229))</f>
        <v>0.654458598726115</v>
      </c>
      <c r="L229" s="69" t="n">
        <f aca="false">IF(OR(K229="",J229=""),"",(J229-K229)*100)</f>
        <v>-4.76997661608305</v>
      </c>
      <c r="M229" s="36" t="n">
        <v>2.37172386690479</v>
      </c>
      <c r="N229" s="36" t="n">
        <v>1.05456450691838</v>
      </c>
      <c r="O229" s="36" t="n">
        <f aca="false">SQRT(M229^2+N229^2)</f>
        <v>2.59560790569335</v>
      </c>
      <c r="P229" s="40" t="n">
        <f aca="false">IF(J229="","",MAX(0,J229-1.96*O229/100))</f>
        <v>0.555884917613695</v>
      </c>
      <c r="Q229" s="40" t="n">
        <f aca="false">IF(J229="","",MIN(1,J229+1.96*O229/100))</f>
        <v>0.657632747516874</v>
      </c>
      <c r="R229" s="32" t="str">
        <f aca="false">IF(L229="","",IF(ABS(L229)&lt;=O229,"Yes","No"))</f>
        <v>No</v>
      </c>
      <c r="S229" s="32" t="str">
        <f aca="false">IF(L229="","",IF(ABS(L229)&lt;=1.96*O229,"Yes","No"))</f>
        <v>Yes</v>
      </c>
      <c r="T229" s="59" t="n">
        <f aca="false">IF(D229="","",ROUND(SQRT(((D229+G229)*O229/100)^2+(J229*(D229+G229)*0.08382)^2),0))</f>
        <v>37</v>
      </c>
      <c r="U229" s="32"/>
    </row>
    <row r="230" customFormat="false" ht="15" hidden="false" customHeight="false" outlineLevel="0" collapsed="false">
      <c r="A230" s="32" t="s">
        <v>418</v>
      </c>
      <c r="B230" s="32" t="s">
        <v>293</v>
      </c>
      <c r="C230" s="32" t="s">
        <v>435</v>
      </c>
      <c r="D230" s="59" t="n">
        <v>481</v>
      </c>
      <c r="E230" s="59" t="n">
        <v>508</v>
      </c>
      <c r="F230" s="68" t="n">
        <f aca="false">IF(E230="","",D230-E230)</f>
        <v>-27</v>
      </c>
      <c r="G230" s="59" t="n">
        <v>276</v>
      </c>
      <c r="H230" s="59" t="n">
        <v>228</v>
      </c>
      <c r="I230" s="68" t="n">
        <f aca="false">IF(H230="","",G230-H230)</f>
        <v>48</v>
      </c>
      <c r="J230" s="40" t="n">
        <f aca="false">IF(OR(D230="",D230+G230=0),"",D230/(D230+G230))</f>
        <v>0.635402906208719</v>
      </c>
      <c r="K230" s="40" t="n">
        <f aca="false">IF(E230="","",E230/(E230+H230))</f>
        <v>0.690217391304348</v>
      </c>
      <c r="L230" s="69" t="n">
        <f aca="false">IF(OR(K230="",J230=""),"",(J230-K230)*100)</f>
        <v>-5.48144850956291</v>
      </c>
      <c r="M230" s="36" t="n">
        <v>2.37172386690479</v>
      </c>
      <c r="N230" s="36" t="n">
        <v>1.05456450691838</v>
      </c>
      <c r="O230" s="36" t="n">
        <f aca="false">SQRT(M230^2+N230^2)</f>
        <v>2.59560790569335</v>
      </c>
      <c r="P230" s="40" t="n">
        <f aca="false">IF(J230="","",MAX(0,J230-1.96*O230/100))</f>
        <v>0.584528991257129</v>
      </c>
      <c r="Q230" s="40" t="n">
        <f aca="false">IF(J230="","",MIN(1,J230+1.96*O230/100))</f>
        <v>0.686276821160308</v>
      </c>
      <c r="R230" s="32" t="str">
        <f aca="false">IF(L230="","",IF(ABS(L230)&lt;=O230,"Yes","No"))</f>
        <v>No</v>
      </c>
      <c r="S230" s="32" t="str">
        <f aca="false">IF(L230="","",IF(ABS(L230)&lt;=1.96*O230,"Yes","No"))</f>
        <v>No</v>
      </c>
      <c r="T230" s="59" t="n">
        <f aca="false">IF(D230="","",ROUND(SQRT(((D230+G230)*O230/100)^2+(J230*(D230+G230)*0.08382)^2),0))</f>
        <v>45</v>
      </c>
      <c r="U230" s="32"/>
    </row>
    <row r="231" customFormat="false" ht="15" hidden="false" customHeight="false" outlineLevel="0" collapsed="false">
      <c r="A231" s="32" t="s">
        <v>418</v>
      </c>
      <c r="B231" s="32" t="s">
        <v>293</v>
      </c>
      <c r="C231" s="32" t="s">
        <v>436</v>
      </c>
      <c r="D231" s="59" t="n">
        <v>645</v>
      </c>
      <c r="E231" s="59" t="n">
        <v>676</v>
      </c>
      <c r="F231" s="68" t="n">
        <f aca="false">IF(E231="","",D231-E231)</f>
        <v>-31</v>
      </c>
      <c r="G231" s="59" t="n">
        <v>387</v>
      </c>
      <c r="H231" s="59" t="n">
        <v>328</v>
      </c>
      <c r="I231" s="68" t="n">
        <f aca="false">IF(H231="","",G231-H231)</f>
        <v>59</v>
      </c>
      <c r="J231" s="40" t="n">
        <f aca="false">IF(OR(D231="",D231+G231=0),"",D231/(D231+G231))</f>
        <v>0.625</v>
      </c>
      <c r="K231" s="40" t="n">
        <f aca="false">IF(E231="","",E231/(E231+H231))</f>
        <v>0.673306772908367</v>
      </c>
      <c r="L231" s="69" t="n">
        <f aca="false">IF(OR(K231="",J231=""),"",(J231-K231)*100)</f>
        <v>-4.83067729083665</v>
      </c>
      <c r="M231" s="36" t="n">
        <v>2.00322167035439</v>
      </c>
      <c r="N231" s="36" t="n">
        <v>1.05456450691838</v>
      </c>
      <c r="O231" s="36" t="n">
        <f aca="false">SQRT(M231^2+N231^2)</f>
        <v>2.26384702659642</v>
      </c>
      <c r="P231" s="40" t="n">
        <f aca="false">IF(J231="","",MAX(0,J231-1.96*O231/100))</f>
        <v>0.58062859827871</v>
      </c>
      <c r="Q231" s="40" t="n">
        <f aca="false">IF(J231="","",MIN(1,J231+1.96*O231/100))</f>
        <v>0.66937140172129</v>
      </c>
      <c r="R231" s="32" t="str">
        <f aca="false">IF(L231="","",IF(ABS(L231)&lt;=O231,"Yes","No"))</f>
        <v>No</v>
      </c>
      <c r="S231" s="32" t="str">
        <f aca="false">IF(L231="","",IF(ABS(L231)&lt;=1.96*O231,"Yes","No"))</f>
        <v>No</v>
      </c>
      <c r="T231" s="59" t="n">
        <f aca="false">IF(D231="","",ROUND(SQRT(((D231+G231)*O231/100)^2+(J231*(D231+G231)*0.07132)^2),0))</f>
        <v>52</v>
      </c>
      <c r="U231" s="32"/>
    </row>
    <row r="232" customFormat="false" ht="15" hidden="false" customHeight="false" outlineLevel="0" collapsed="false">
      <c r="A232" s="32" t="s">
        <v>418</v>
      </c>
      <c r="B232" s="32" t="s">
        <v>293</v>
      </c>
      <c r="C232" s="32" t="s">
        <v>437</v>
      </c>
      <c r="D232" s="59" t="n">
        <v>491</v>
      </c>
      <c r="E232" s="59" t="n">
        <v>739</v>
      </c>
      <c r="F232" s="68" t="n">
        <f aca="false">IF(E232="","",D232-E232)</f>
        <v>-248</v>
      </c>
      <c r="G232" s="59" t="n">
        <v>252</v>
      </c>
      <c r="H232" s="59" t="n">
        <v>151</v>
      </c>
      <c r="I232" s="68" t="n">
        <f aca="false">IF(H232="","",G232-H232)</f>
        <v>101</v>
      </c>
      <c r="J232" s="40" t="n">
        <f aca="false">IF(OR(D232="",D232+G232=0),"",D232/(D232+G232))</f>
        <v>0.660834454912517</v>
      </c>
      <c r="K232" s="40" t="n">
        <f aca="false">IF(E232="","",E232/(E232+H232))</f>
        <v>0.830337078651685</v>
      </c>
      <c r="L232" s="69" t="n">
        <f aca="false">IF(OR(K232="",J232=""),"",(J232-K232)*100)</f>
        <v>-16.9502623739169</v>
      </c>
      <c r="M232" s="36" t="n">
        <v>2.37172386690479</v>
      </c>
      <c r="N232" s="36" t="n">
        <v>1.05456450691838</v>
      </c>
      <c r="O232" s="36" t="n">
        <f aca="false">SQRT(M232^2+N232^2)</f>
        <v>2.59560790569335</v>
      </c>
      <c r="P232" s="40" t="n">
        <f aca="false">IF(J232="","",MAX(0,J232-1.96*O232/100))</f>
        <v>0.609960539960927</v>
      </c>
      <c r="Q232" s="40" t="n">
        <f aca="false">IF(J232="","",MIN(1,J232+1.96*O232/100))</f>
        <v>0.711708369864107</v>
      </c>
      <c r="R232" s="32" t="str">
        <f aca="false">IF(L232="","",IF(ABS(L232)&lt;=O232,"Yes","No"))</f>
        <v>No</v>
      </c>
      <c r="S232" s="32" t="str">
        <f aca="false">IF(L232="","",IF(ABS(L232)&lt;=1.96*O232,"Yes","No"))</f>
        <v>No</v>
      </c>
      <c r="T232" s="59" t="n">
        <f aca="false">IF(D232="","",ROUND(SQRT(((D232+G232)*O232/100)^2+(J232*(D232+G232)*0.08382)^2),0))</f>
        <v>45</v>
      </c>
      <c r="U232" s="32"/>
    </row>
    <row r="233" customFormat="false" ht="15" hidden="false" customHeight="false" outlineLevel="0" collapsed="false">
      <c r="A233" s="32" t="s">
        <v>418</v>
      </c>
      <c r="B233" s="32" t="s">
        <v>293</v>
      </c>
      <c r="C233" s="32" t="s">
        <v>438</v>
      </c>
      <c r="D233" s="59" t="n">
        <v>486</v>
      </c>
      <c r="E233" s="59" t="n">
        <v>539</v>
      </c>
      <c r="F233" s="68" t="n">
        <f aca="false">IF(E233="","",D233-E233)</f>
        <v>-53</v>
      </c>
      <c r="G233" s="59" t="n">
        <v>326</v>
      </c>
      <c r="H233" s="59" t="n">
        <v>240</v>
      </c>
      <c r="I233" s="68" t="n">
        <f aca="false">IF(H233="","",G233-H233)</f>
        <v>86</v>
      </c>
      <c r="J233" s="40" t="n">
        <f aca="false">IF(OR(D233="",D233+G233=0),"",D233/(D233+G233))</f>
        <v>0.598522167487685</v>
      </c>
      <c r="K233" s="40" t="n">
        <f aca="false">IF(E233="","",E233/(E233+H233))</f>
        <v>0.69191270860077</v>
      </c>
      <c r="L233" s="69" t="n">
        <f aca="false">IF(OR(K233="",J233=""),"",(J233-K233)*100)</f>
        <v>-9.33905411130855</v>
      </c>
      <c r="M233" s="36" t="n">
        <v>2.37172386690479</v>
      </c>
      <c r="N233" s="36" t="n">
        <v>1.05456450691838</v>
      </c>
      <c r="O233" s="36" t="n">
        <f aca="false">SQRT(M233^2+N233^2)</f>
        <v>2.59560790569335</v>
      </c>
      <c r="P233" s="40" t="n">
        <f aca="false">IF(J233="","",MAX(0,J233-1.96*O233/100))</f>
        <v>0.547648252536095</v>
      </c>
      <c r="Q233" s="40" t="n">
        <f aca="false">IF(J233="","",MIN(1,J233+1.96*O233/100))</f>
        <v>0.649396082439274</v>
      </c>
      <c r="R233" s="32" t="str">
        <f aca="false">IF(L233="","",IF(ABS(L233)&lt;=O233,"Yes","No"))</f>
        <v>No</v>
      </c>
      <c r="S233" s="32" t="str">
        <f aca="false">IF(L233="","",IF(ABS(L233)&lt;=1.96*O233,"Yes","No"))</f>
        <v>No</v>
      </c>
      <c r="T233" s="59" t="n">
        <f aca="false">IF(D233="","",ROUND(SQRT(((D233+G233)*O233/100)^2+(J233*(D233+G233)*0.08382)^2),0))</f>
        <v>46</v>
      </c>
      <c r="U233" s="32"/>
    </row>
    <row r="234" customFormat="false" ht="15" hidden="false" customHeight="false" outlineLevel="0" collapsed="false">
      <c r="A234" s="32" t="s">
        <v>418</v>
      </c>
      <c r="B234" s="32" t="s">
        <v>293</v>
      </c>
      <c r="C234" s="32" t="s">
        <v>439</v>
      </c>
      <c r="D234" s="59" t="n">
        <v>147</v>
      </c>
      <c r="E234" s="59" t="n">
        <v>221</v>
      </c>
      <c r="F234" s="68" t="n">
        <f aca="false">IF(E234="","",D234-E234)</f>
        <v>-74</v>
      </c>
      <c r="G234" s="59" t="n">
        <v>73</v>
      </c>
      <c r="H234" s="59" t="n">
        <v>24</v>
      </c>
      <c r="I234" s="68" t="n">
        <f aca="false">IF(H234="","",G234-H234)</f>
        <v>49</v>
      </c>
      <c r="J234" s="40" t="n">
        <f aca="false">IF(OR(D234="",D234+G234=0),"",D234/(D234+G234))</f>
        <v>0.668181818181818</v>
      </c>
      <c r="K234" s="40" t="n">
        <f aca="false">IF(E234="","",E234/(E234+H234))</f>
        <v>0.902040816326531</v>
      </c>
      <c r="L234" s="69" t="n">
        <f aca="false">IF(OR(K234="",J234=""),"",(J234-K234)*100)</f>
        <v>-23.3858998144712</v>
      </c>
      <c r="M234" s="36" t="n">
        <v>3.57626045191504</v>
      </c>
      <c r="N234" s="36" t="n">
        <v>1.05456450691838</v>
      </c>
      <c r="O234" s="36" t="n">
        <f aca="false">SQRT(M234^2+N234^2)</f>
        <v>3.72850440782676</v>
      </c>
      <c r="P234" s="40" t="n">
        <f aca="false">IF(J234="","",MAX(0,J234-1.96*O234/100))</f>
        <v>0.595103131788414</v>
      </c>
      <c r="Q234" s="40" t="n">
        <f aca="false">IF(J234="","",MIN(1,J234+1.96*O234/100))</f>
        <v>0.741260504575223</v>
      </c>
      <c r="R234" s="32" t="str">
        <f aca="false">IF(L234="","",IF(ABS(L234)&lt;=O234,"Yes","No"))</f>
        <v>No</v>
      </c>
      <c r="S234" s="32" t="str">
        <f aca="false">IF(L234="","",IF(ABS(L234)&lt;=1.96*O234,"Yes","No"))</f>
        <v>No</v>
      </c>
      <c r="T234" s="59" t="n">
        <f aca="false">IF(D234="","",ROUND(SQRT(((D234+G234)*O234/100)^2+(J234*(D234+G234)*0.13015)^2),0))</f>
        <v>21</v>
      </c>
      <c r="U234" s="32"/>
    </row>
    <row r="235" customFormat="false" ht="15" hidden="false" customHeight="false" outlineLevel="0" collapsed="false">
      <c r="A235" s="32" t="s">
        <v>418</v>
      </c>
      <c r="B235" s="32" t="s">
        <v>293</v>
      </c>
      <c r="C235" s="32" t="s">
        <v>440</v>
      </c>
      <c r="D235" s="59" t="n">
        <v>312</v>
      </c>
      <c r="E235" s="59" t="n">
        <v>366</v>
      </c>
      <c r="F235" s="68" t="n">
        <f aca="false">IF(E235="","",D235-E235)</f>
        <v>-54</v>
      </c>
      <c r="G235" s="59" t="n">
        <v>144</v>
      </c>
      <c r="H235" s="59" t="n">
        <v>80</v>
      </c>
      <c r="I235" s="68" t="n">
        <f aca="false">IF(H235="","",G235-H235)</f>
        <v>64</v>
      </c>
      <c r="J235" s="40" t="n">
        <f aca="false">IF(OR(D235="",D235+G235=0),"",D235/(D235+G235))</f>
        <v>0.68421052631579</v>
      </c>
      <c r="K235" s="40" t="n">
        <f aca="false">IF(E235="","",E235/(E235+H235))</f>
        <v>0.820627802690583</v>
      </c>
      <c r="L235" s="69" t="n">
        <f aca="false">IF(OR(K235="",J235=""),"",(J235-K235)*100)</f>
        <v>-13.6417276374794</v>
      </c>
      <c r="M235" s="36" t="n">
        <v>3.57626045191504</v>
      </c>
      <c r="N235" s="36" t="n">
        <v>1.05456450691838</v>
      </c>
      <c r="O235" s="36" t="n">
        <f aca="false">SQRT(M235^2+N235^2)</f>
        <v>3.72850440782676</v>
      </c>
      <c r="P235" s="40" t="n">
        <f aca="false">IF(J235="","",MAX(0,J235-1.96*O235/100))</f>
        <v>0.611131839922385</v>
      </c>
      <c r="Q235" s="40" t="n">
        <f aca="false">IF(J235="","",MIN(1,J235+1.96*O235/100))</f>
        <v>0.757289212709194</v>
      </c>
      <c r="R235" s="32" t="str">
        <f aca="false">IF(L235="","",IF(ABS(L235)&lt;=O235,"Yes","No"))</f>
        <v>No</v>
      </c>
      <c r="S235" s="32" t="str">
        <f aca="false">IF(L235="","",IF(ABS(L235)&lt;=1.96*O235,"Yes","No"))</f>
        <v>No</v>
      </c>
      <c r="T235" s="59" t="n">
        <f aca="false">IF(D235="","",ROUND(SQRT(((D235+G235)*O235/100)^2+(J235*(D235+G235)*0.13015)^2),0))</f>
        <v>44</v>
      </c>
      <c r="U235" s="32"/>
    </row>
    <row r="236" customFormat="false" ht="15" hidden="false" customHeight="false" outlineLevel="0" collapsed="false">
      <c r="A236" s="32" t="s">
        <v>418</v>
      </c>
      <c r="B236" s="32" t="s">
        <v>293</v>
      </c>
      <c r="C236" s="32" t="s">
        <v>441</v>
      </c>
      <c r="D236" s="59" t="n">
        <v>258</v>
      </c>
      <c r="E236" s="59" t="n">
        <v>323</v>
      </c>
      <c r="F236" s="68" t="n">
        <f aca="false">IF(E236="","",D236-E236)</f>
        <v>-65</v>
      </c>
      <c r="G236" s="59" t="n">
        <v>121</v>
      </c>
      <c r="H236" s="59" t="n">
        <v>74</v>
      </c>
      <c r="I236" s="68" t="n">
        <f aca="false">IF(H236="","",G236-H236)</f>
        <v>47</v>
      </c>
      <c r="J236" s="40" t="n">
        <f aca="false">IF(OR(D236="",D236+G236=0),"",D236/(D236+G236))</f>
        <v>0.680738786279683</v>
      </c>
      <c r="K236" s="40" t="n">
        <f aca="false">IF(E236="","",E236/(E236+H236))</f>
        <v>0.81360201511335</v>
      </c>
      <c r="L236" s="69" t="n">
        <f aca="false">IF(OR(K236="",J236=""),"",(J236-K236)*100)</f>
        <v>-13.2863228833667</v>
      </c>
      <c r="M236" s="36" t="n">
        <v>3.57626045191504</v>
      </c>
      <c r="N236" s="36" t="n">
        <v>1.05456450691838</v>
      </c>
      <c r="O236" s="36" t="n">
        <f aca="false">SQRT(M236^2+N236^2)</f>
        <v>3.72850440782676</v>
      </c>
      <c r="P236" s="40" t="n">
        <f aca="false">IF(J236="","",MAX(0,J236-1.96*O236/100))</f>
        <v>0.607660099886279</v>
      </c>
      <c r="Q236" s="40" t="n">
        <f aca="false">IF(J236="","",MIN(1,J236+1.96*O236/100))</f>
        <v>0.753817472673088</v>
      </c>
      <c r="R236" s="32" t="str">
        <f aca="false">IF(L236="","",IF(ABS(L236)&lt;=O236,"Yes","No"))</f>
        <v>No</v>
      </c>
      <c r="S236" s="32" t="str">
        <f aca="false">IF(L236="","",IF(ABS(L236)&lt;=1.96*O236,"Yes","No"))</f>
        <v>No</v>
      </c>
      <c r="T236" s="59" t="n">
        <f aca="false">IF(D236="","",ROUND(SQRT(((D236+G236)*O236/100)^2+(J236*(D236+G236)*0.13015)^2),0))</f>
        <v>36</v>
      </c>
      <c r="U236" s="32"/>
    </row>
    <row r="237" customFormat="false" ht="15" hidden="false" customHeight="false" outlineLevel="0" collapsed="false">
      <c r="A237" s="32" t="s">
        <v>418</v>
      </c>
      <c r="B237" s="32" t="s">
        <v>293</v>
      </c>
      <c r="C237" s="32" t="s">
        <v>442</v>
      </c>
      <c r="D237" s="59" t="n">
        <v>238</v>
      </c>
      <c r="E237" s="59" t="n">
        <v>307</v>
      </c>
      <c r="F237" s="68" t="n">
        <f aca="false">IF(E237="","",D237-E237)</f>
        <v>-69</v>
      </c>
      <c r="G237" s="59" t="n">
        <v>110</v>
      </c>
      <c r="H237" s="59" t="n">
        <v>59</v>
      </c>
      <c r="I237" s="68" t="n">
        <f aca="false">IF(H237="","",G237-H237)</f>
        <v>51</v>
      </c>
      <c r="J237" s="40" t="n">
        <f aca="false">IF(OR(D237="",D237+G237=0),"",D237/(D237+G237))</f>
        <v>0.683908045977012</v>
      </c>
      <c r="K237" s="40" t="n">
        <f aca="false">IF(E237="","",E237/(E237+H237))</f>
        <v>0.83879781420765</v>
      </c>
      <c r="L237" s="69" t="n">
        <f aca="false">IF(OR(K237="",J237=""),"",(J237-K237)*100)</f>
        <v>-15.4889768230639</v>
      </c>
      <c r="M237" s="36" t="n">
        <v>3.57626045191504</v>
      </c>
      <c r="N237" s="36" t="n">
        <v>1.05456450691838</v>
      </c>
      <c r="O237" s="36" t="n">
        <f aca="false">SQRT(M237^2+N237^2)</f>
        <v>3.72850440782676</v>
      </c>
      <c r="P237" s="40" t="n">
        <f aca="false">IF(J237="","",MAX(0,J237-1.96*O237/100))</f>
        <v>0.610829359583607</v>
      </c>
      <c r="Q237" s="40" t="n">
        <f aca="false">IF(J237="","",MIN(1,J237+1.96*O237/100))</f>
        <v>0.756986732370416</v>
      </c>
      <c r="R237" s="32" t="str">
        <f aca="false">IF(L237="","",IF(ABS(L237)&lt;=O237,"Yes","No"))</f>
        <v>No</v>
      </c>
      <c r="S237" s="32" t="str">
        <f aca="false">IF(L237="","",IF(ABS(L237)&lt;=1.96*O237,"Yes","No"))</f>
        <v>No</v>
      </c>
      <c r="T237" s="59" t="n">
        <f aca="false">IF(D237="","",ROUND(SQRT(((D237+G237)*O237/100)^2+(J237*(D237+G237)*0.13015)^2),0))</f>
        <v>34</v>
      </c>
      <c r="U237" s="32"/>
    </row>
    <row r="238" customFormat="false" ht="15" hidden="false" customHeight="false" outlineLevel="0" collapsed="false">
      <c r="A238" s="32" t="s">
        <v>418</v>
      </c>
      <c r="B238" s="32" t="s">
        <v>293</v>
      </c>
      <c r="C238" s="32" t="s">
        <v>443</v>
      </c>
      <c r="D238" s="59" t="n">
        <v>482</v>
      </c>
      <c r="E238" s="59" t="n">
        <v>724</v>
      </c>
      <c r="F238" s="68" t="n">
        <f aca="false">IF(E238="","",D238-E238)</f>
        <v>-242</v>
      </c>
      <c r="G238" s="59" t="n">
        <v>270</v>
      </c>
      <c r="H238" s="59" t="n">
        <v>115</v>
      </c>
      <c r="I238" s="68" t="n">
        <f aca="false">IF(H238="","",G238-H238)</f>
        <v>155</v>
      </c>
      <c r="J238" s="40" t="n">
        <f aca="false">IF(OR(D238="",D238+G238=0),"",D238/(D238+G238))</f>
        <v>0.640957446808511</v>
      </c>
      <c r="K238" s="40" t="n">
        <f aca="false">IF(E238="","",E238/(E238+H238))</f>
        <v>0.862932061978546</v>
      </c>
      <c r="L238" s="69" t="n">
        <f aca="false">IF(OR(K238="",J238=""),"",(J238-K238)*100)</f>
        <v>-22.1974615170035</v>
      </c>
      <c r="M238" s="36" t="n">
        <v>2.37172386690479</v>
      </c>
      <c r="N238" s="36" t="n">
        <v>1.05456450691838</v>
      </c>
      <c r="O238" s="36" t="n">
        <f aca="false">SQRT(M238^2+N238^2)</f>
        <v>2.59560790569335</v>
      </c>
      <c r="P238" s="40" t="n">
        <f aca="false">IF(J238="","",MAX(0,J238-1.96*O238/100))</f>
        <v>0.590083531856921</v>
      </c>
      <c r="Q238" s="40" t="n">
        <f aca="false">IF(J238="","",MIN(1,J238+1.96*O238/100))</f>
        <v>0.6918313617601</v>
      </c>
      <c r="R238" s="32" t="str">
        <f aca="false">IF(L238="","",IF(ABS(L238)&lt;=O238,"Yes","No"))</f>
        <v>No</v>
      </c>
      <c r="S238" s="32" t="str">
        <f aca="false">IF(L238="","",IF(ABS(L238)&lt;=1.96*O238,"Yes","No"))</f>
        <v>No</v>
      </c>
      <c r="T238" s="59" t="n">
        <f aca="false">IF(D238="","",ROUND(SQRT(((D238+G238)*O238/100)^2+(J238*(D238+G238)*0.08382)^2),0))</f>
        <v>45</v>
      </c>
      <c r="U238" s="32"/>
    </row>
    <row r="239" customFormat="false" ht="15" hidden="false" customHeight="false" outlineLevel="0" collapsed="false">
      <c r="A239" s="32" t="s">
        <v>418</v>
      </c>
      <c r="B239" s="32" t="s">
        <v>293</v>
      </c>
      <c r="C239" s="32" t="s">
        <v>444</v>
      </c>
      <c r="D239" s="59" t="n">
        <v>281</v>
      </c>
      <c r="E239" s="59" t="n">
        <v>350</v>
      </c>
      <c r="F239" s="68" t="n">
        <f aca="false">IF(E239="","",D239-E239)</f>
        <v>-69</v>
      </c>
      <c r="G239" s="59" t="n">
        <v>122</v>
      </c>
      <c r="H239" s="59" t="n">
        <v>68</v>
      </c>
      <c r="I239" s="68" t="n">
        <f aca="false">IF(H239="","",G239-H239)</f>
        <v>54</v>
      </c>
      <c r="J239" s="40" t="n">
        <f aca="false">IF(OR(D239="",D239+G239=0),"",D239/(D239+G239))</f>
        <v>0.69727047146402</v>
      </c>
      <c r="K239" s="40" t="n">
        <f aca="false">IF(E239="","",E239/(E239+H239))</f>
        <v>0.83732057416268</v>
      </c>
      <c r="L239" s="69" t="n">
        <f aca="false">IF(OR(K239="",J239=""),"",(J239-K239)*100)</f>
        <v>-14.005010269866</v>
      </c>
      <c r="M239" s="36" t="n">
        <v>3.57626045191504</v>
      </c>
      <c r="N239" s="36" t="n">
        <v>1.05456450691838</v>
      </c>
      <c r="O239" s="36" t="n">
        <f aca="false">SQRT(M239^2+N239^2)</f>
        <v>3.72850440782676</v>
      </c>
      <c r="P239" s="40" t="n">
        <f aca="false">IF(J239="","",MAX(0,J239-1.96*O239/100))</f>
        <v>0.624191785070615</v>
      </c>
      <c r="Q239" s="40" t="n">
        <f aca="false">IF(J239="","",MIN(1,J239+1.96*O239/100))</f>
        <v>0.770349157857424</v>
      </c>
      <c r="R239" s="32" t="str">
        <f aca="false">IF(L239="","",IF(ABS(L239)&lt;=O239,"Yes","No"))</f>
        <v>No</v>
      </c>
      <c r="S239" s="32" t="str">
        <f aca="false">IF(L239="","",IF(ABS(L239)&lt;=1.96*O239,"Yes","No"))</f>
        <v>No</v>
      </c>
      <c r="T239" s="59" t="n">
        <f aca="false">IF(D239="","",ROUND(SQRT(((D239+G239)*O239/100)^2+(J239*(D239+G239)*0.13015)^2),0))</f>
        <v>40</v>
      </c>
      <c r="U239" s="32"/>
    </row>
    <row r="240" customFormat="false" ht="15" hidden="false" customHeight="false" outlineLevel="0" collapsed="false">
      <c r="A240" s="32" t="s">
        <v>418</v>
      </c>
      <c r="B240" s="32" t="s">
        <v>293</v>
      </c>
      <c r="C240" s="32" t="s">
        <v>445</v>
      </c>
      <c r="D240" s="59" t="n">
        <v>351</v>
      </c>
      <c r="E240" s="59" t="n">
        <v>496</v>
      </c>
      <c r="F240" s="68" t="n">
        <f aca="false">IF(E240="","",D240-E240)</f>
        <v>-145</v>
      </c>
      <c r="G240" s="59" t="n">
        <v>164</v>
      </c>
      <c r="H240" s="59" t="n">
        <v>78</v>
      </c>
      <c r="I240" s="68" t="n">
        <f aca="false">IF(H240="","",G240-H240)</f>
        <v>86</v>
      </c>
      <c r="J240" s="40" t="n">
        <f aca="false">IF(OR(D240="",D240+G240=0),"",D240/(D240+G240))</f>
        <v>0.681553398058252</v>
      </c>
      <c r="K240" s="40" t="n">
        <f aca="false">IF(E240="","",E240/(E240+H240))</f>
        <v>0.86411149825784</v>
      </c>
      <c r="L240" s="69" t="n">
        <f aca="false">IF(OR(K240="",J240=""),"",(J240-K240)*100)</f>
        <v>-18.2558100199587</v>
      </c>
      <c r="M240" s="36" t="n">
        <v>3.57626045191504</v>
      </c>
      <c r="N240" s="36" t="n">
        <v>1.05456450691838</v>
      </c>
      <c r="O240" s="36" t="n">
        <f aca="false">SQRT(M240^2+N240^2)</f>
        <v>3.72850440782676</v>
      </c>
      <c r="P240" s="40" t="n">
        <f aca="false">IF(J240="","",MAX(0,J240-1.96*O240/100))</f>
        <v>0.608474711664848</v>
      </c>
      <c r="Q240" s="40" t="n">
        <f aca="false">IF(J240="","",MIN(1,J240+1.96*O240/100))</f>
        <v>0.754632084451657</v>
      </c>
      <c r="R240" s="32" t="str">
        <f aca="false">IF(L240="","",IF(ABS(L240)&lt;=O240,"Yes","No"))</f>
        <v>No</v>
      </c>
      <c r="S240" s="32" t="str">
        <f aca="false">IF(L240="","",IF(ABS(L240)&lt;=1.96*O240,"Yes","No"))</f>
        <v>No</v>
      </c>
      <c r="T240" s="59" t="n">
        <f aca="false">IF(D240="","",ROUND(SQRT(((D240+G240)*O240/100)^2+(J240*(D240+G240)*0.13015)^2),0))</f>
        <v>50</v>
      </c>
      <c r="U240" s="32"/>
    </row>
    <row r="241" customFormat="false" ht="15" hidden="false" customHeight="false" outlineLevel="0" collapsed="false">
      <c r="A241" s="32" t="s">
        <v>418</v>
      </c>
      <c r="B241" s="32" t="s">
        <v>293</v>
      </c>
      <c r="C241" s="32" t="s">
        <v>446</v>
      </c>
      <c r="D241" s="59" t="n">
        <v>359</v>
      </c>
      <c r="E241" s="59" t="n">
        <v>381</v>
      </c>
      <c r="F241" s="68" t="n">
        <f aca="false">IF(E241="","",D241-E241)</f>
        <v>-22</v>
      </c>
      <c r="G241" s="59" t="n">
        <v>200</v>
      </c>
      <c r="H241" s="59" t="n">
        <v>133</v>
      </c>
      <c r="I241" s="68" t="n">
        <f aca="false">IF(H241="","",G241-H241)</f>
        <v>67</v>
      </c>
      <c r="J241" s="40" t="n">
        <f aca="false">IF(OR(D241="",D241+G241=0),"",D241/(D241+G241))</f>
        <v>0.64221824686941</v>
      </c>
      <c r="K241" s="40" t="n">
        <f aca="false">IF(E241="","",E241/(E241+H241))</f>
        <v>0.741245136186771</v>
      </c>
      <c r="L241" s="69" t="n">
        <f aca="false">IF(OR(K241="",J241=""),"",(J241-K241)*100)</f>
        <v>-9.90268893173608</v>
      </c>
      <c r="M241" s="36" t="n">
        <v>2.37172386690479</v>
      </c>
      <c r="N241" s="36" t="n">
        <v>1.05456450691838</v>
      </c>
      <c r="O241" s="36" t="n">
        <f aca="false">SQRT(M241^2+N241^2)</f>
        <v>2.59560790569335</v>
      </c>
      <c r="P241" s="40" t="n">
        <f aca="false">IF(J241="","",MAX(0,J241-1.96*O241/100))</f>
        <v>0.59134433191782</v>
      </c>
      <c r="Q241" s="40" t="n">
        <f aca="false">IF(J241="","",MIN(1,J241+1.96*O241/100))</f>
        <v>0.693092161820999</v>
      </c>
      <c r="R241" s="32" t="str">
        <f aca="false">IF(L241="","",IF(ABS(L241)&lt;=O241,"Yes","No"))</f>
        <v>No</v>
      </c>
      <c r="S241" s="32" t="str">
        <f aca="false">IF(L241="","",IF(ABS(L241)&lt;=1.96*O241,"Yes","No"))</f>
        <v>No</v>
      </c>
      <c r="T241" s="59" t="n">
        <f aca="false">IF(D241="","",ROUND(SQRT(((D241+G241)*O241/100)^2+(J241*(D241+G241)*0.08382)^2),0))</f>
        <v>33</v>
      </c>
      <c r="U241" s="32"/>
    </row>
    <row r="242" customFormat="false" ht="15" hidden="false" customHeight="false" outlineLevel="0" collapsed="false">
      <c r="A242" s="32" t="s">
        <v>418</v>
      </c>
      <c r="B242" s="32" t="s">
        <v>293</v>
      </c>
      <c r="C242" s="32" t="s">
        <v>447</v>
      </c>
      <c r="D242" s="59" t="n">
        <v>457</v>
      </c>
      <c r="E242" s="59" t="n">
        <v>518</v>
      </c>
      <c r="F242" s="68" t="n">
        <f aca="false">IF(E242="","",D242-E242)</f>
        <v>-61</v>
      </c>
      <c r="G242" s="59" t="n">
        <v>253</v>
      </c>
      <c r="H242" s="59" t="n">
        <v>156</v>
      </c>
      <c r="I242" s="68" t="n">
        <f aca="false">IF(H242="","",G242-H242)</f>
        <v>97</v>
      </c>
      <c r="J242" s="40" t="n">
        <f aca="false">IF(OR(D242="",D242+G242=0),"",D242/(D242+G242))</f>
        <v>0.643661971830986</v>
      </c>
      <c r="K242" s="40" t="n">
        <f aca="false">IF(E242="","",E242/(E242+H242))</f>
        <v>0.768545994065282</v>
      </c>
      <c r="L242" s="69" t="n">
        <f aca="false">IF(OR(K242="",J242=""),"",(J242-K242)*100)</f>
        <v>-12.4884022234296</v>
      </c>
      <c r="M242" s="36" t="n">
        <v>2.37172386690479</v>
      </c>
      <c r="N242" s="36" t="n">
        <v>1.05456450691838</v>
      </c>
      <c r="O242" s="36" t="n">
        <f aca="false">SQRT(M242^2+N242^2)</f>
        <v>2.59560790569335</v>
      </c>
      <c r="P242" s="40" t="n">
        <f aca="false">IF(J242="","",MAX(0,J242-1.96*O242/100))</f>
        <v>0.592788056879396</v>
      </c>
      <c r="Q242" s="40" t="n">
        <f aca="false">IF(J242="","",MIN(1,J242+1.96*O242/100))</f>
        <v>0.694535886782576</v>
      </c>
      <c r="R242" s="32" t="str">
        <f aca="false">IF(L242="","",IF(ABS(L242)&lt;=O242,"Yes","No"))</f>
        <v>No</v>
      </c>
      <c r="S242" s="32" t="str">
        <f aca="false">IF(L242="","",IF(ABS(L242)&lt;=1.96*O242,"Yes","No"))</f>
        <v>No</v>
      </c>
      <c r="T242" s="59" t="n">
        <f aca="false">IF(D242="","",ROUND(SQRT(((D242+G242)*O242/100)^2+(J242*(D242+G242)*0.08382)^2),0))</f>
        <v>43</v>
      </c>
      <c r="U242" s="32"/>
    </row>
    <row r="243" customFormat="false" ht="15" hidden="false" customHeight="false" outlineLevel="0" collapsed="false">
      <c r="A243" s="32" t="s">
        <v>418</v>
      </c>
      <c r="B243" s="32" t="s">
        <v>293</v>
      </c>
      <c r="C243" s="32" t="s">
        <v>448</v>
      </c>
      <c r="D243" s="59" t="n">
        <v>452</v>
      </c>
      <c r="E243" s="59" t="n">
        <v>515</v>
      </c>
      <c r="F243" s="68" t="n">
        <f aca="false">IF(E243="","",D243-E243)</f>
        <v>-63</v>
      </c>
      <c r="G243" s="59" t="n">
        <v>269</v>
      </c>
      <c r="H243" s="59" t="n">
        <v>155</v>
      </c>
      <c r="I243" s="68" t="n">
        <f aca="false">IF(H243="","",G243-H243)</f>
        <v>114</v>
      </c>
      <c r="J243" s="40" t="n">
        <f aca="false">IF(OR(D243="",D243+G243=0),"",D243/(D243+G243))</f>
        <v>0.626907073509015</v>
      </c>
      <c r="K243" s="40" t="n">
        <f aca="false">IF(E243="","",E243/(E243+H243))</f>
        <v>0.76865671641791</v>
      </c>
      <c r="L243" s="69" t="n">
        <f aca="false">IF(OR(K243="",J243=""),"",(J243-K243)*100)</f>
        <v>-14.1749642908895</v>
      </c>
      <c r="M243" s="36" t="n">
        <v>2.37172386690479</v>
      </c>
      <c r="N243" s="36" t="n">
        <v>1.05456450691838</v>
      </c>
      <c r="O243" s="36" t="n">
        <f aca="false">SQRT(M243^2+N243^2)</f>
        <v>2.59560790569335</v>
      </c>
      <c r="P243" s="40" t="n">
        <f aca="false">IF(J243="","",MAX(0,J243-1.96*O243/100))</f>
        <v>0.576033158557426</v>
      </c>
      <c r="Q243" s="40" t="n">
        <f aca="false">IF(J243="","",MIN(1,J243+1.96*O243/100))</f>
        <v>0.677780988460605</v>
      </c>
      <c r="R243" s="32" t="str">
        <f aca="false">IF(L243="","",IF(ABS(L243)&lt;=O243,"Yes","No"))</f>
        <v>No</v>
      </c>
      <c r="S243" s="32" t="str">
        <f aca="false">IF(L243="","",IF(ABS(L243)&lt;=1.96*O243,"Yes","No"))</f>
        <v>No</v>
      </c>
      <c r="T243" s="59" t="n">
        <f aca="false">IF(D243="","",ROUND(SQRT(((D243+G243)*O243/100)^2+(J243*(D243+G243)*0.08382)^2),0))</f>
        <v>42</v>
      </c>
      <c r="U243" s="32"/>
    </row>
    <row r="244" customFormat="false" ht="15" hidden="false" customHeight="false" outlineLevel="0" collapsed="false">
      <c r="A244" s="32" t="s">
        <v>418</v>
      </c>
      <c r="B244" s="32" t="s">
        <v>293</v>
      </c>
      <c r="C244" s="32" t="s">
        <v>449</v>
      </c>
      <c r="D244" s="59" t="n">
        <v>467</v>
      </c>
      <c r="E244" s="59" t="n">
        <v>464</v>
      </c>
      <c r="F244" s="68" t="n">
        <f aca="false">IF(E244="","",D244-E244)</f>
        <v>3</v>
      </c>
      <c r="G244" s="59" t="n">
        <v>275</v>
      </c>
      <c r="H244" s="59" t="n">
        <v>207</v>
      </c>
      <c r="I244" s="68" t="n">
        <f aca="false">IF(H244="","",G244-H244)</f>
        <v>68</v>
      </c>
      <c r="J244" s="40" t="n">
        <f aca="false">IF(OR(D244="",D244+G244=0),"",D244/(D244+G244))</f>
        <v>0.629380053908356</v>
      </c>
      <c r="K244" s="40" t="n">
        <f aca="false">IF(E244="","",E244/(E244+H244))</f>
        <v>0.69150521609538</v>
      </c>
      <c r="L244" s="69" t="n">
        <f aca="false">IF(OR(K244="",J244=""),"",(J244-K244)*100)</f>
        <v>-6.21251621870242</v>
      </c>
      <c r="M244" s="36" t="n">
        <v>2.37172386690479</v>
      </c>
      <c r="N244" s="36" t="n">
        <v>1.05456450691838</v>
      </c>
      <c r="O244" s="36" t="n">
        <f aca="false">SQRT(M244^2+N244^2)</f>
        <v>2.59560790569335</v>
      </c>
      <c r="P244" s="40" t="n">
        <f aca="false">IF(J244="","",MAX(0,J244-1.96*O244/100))</f>
        <v>0.578506138956766</v>
      </c>
      <c r="Q244" s="40" t="n">
        <f aca="false">IF(J244="","",MIN(1,J244+1.96*O244/100))</f>
        <v>0.680253968859946</v>
      </c>
      <c r="R244" s="32" t="str">
        <f aca="false">IF(L244="","",IF(ABS(L244)&lt;=O244,"Yes","No"))</f>
        <v>No</v>
      </c>
      <c r="S244" s="32" t="str">
        <f aca="false">IF(L244="","",IF(ABS(L244)&lt;=1.96*O244,"Yes","No"))</f>
        <v>No</v>
      </c>
      <c r="T244" s="59" t="n">
        <f aca="false">IF(D244="","",ROUND(SQRT(((D244+G244)*O244/100)^2+(J244*(D244+G244)*0.08382)^2),0))</f>
        <v>44</v>
      </c>
      <c r="U244" s="32"/>
    </row>
    <row r="245" customFormat="false" ht="15" hidden="false" customHeight="false" outlineLevel="0" collapsed="false">
      <c r="A245" s="32" t="s">
        <v>418</v>
      </c>
      <c r="B245" s="32" t="s">
        <v>293</v>
      </c>
      <c r="C245" s="32" t="s">
        <v>450</v>
      </c>
      <c r="D245" s="59" t="n">
        <v>430</v>
      </c>
      <c r="E245" s="59"/>
      <c r="F245" s="68" t="str">
        <f aca="false">IF(E245="","",D245-E245)</f>
        <v/>
      </c>
      <c r="G245" s="59" t="n">
        <v>234</v>
      </c>
      <c r="H245" s="59"/>
      <c r="I245" s="68" t="str">
        <f aca="false">IF(H245="","",G245-H245)</f>
        <v/>
      </c>
      <c r="J245" s="40" t="n">
        <f aca="false">IF(OR(D245="",D245+G245=0),"",D245/(D245+G245))</f>
        <v>0.647590361445783</v>
      </c>
      <c r="K245" s="40" t="str">
        <f aca="false">IF(E245="","",E245/(E245+H245))</f>
        <v/>
      </c>
      <c r="L245" s="69" t="str">
        <f aca="false">IF(OR(K245="",J245=""),"",(J245-K245)*100)</f>
        <v/>
      </c>
      <c r="M245" s="36" t="n">
        <v>2.37172386690479</v>
      </c>
      <c r="N245" s="36" t="n">
        <v>1.05456450691838</v>
      </c>
      <c r="O245" s="36" t="n">
        <f aca="false">SQRT(M245^2+N245^2)</f>
        <v>2.59560790569335</v>
      </c>
      <c r="P245" s="40" t="n">
        <f aca="false">IF(J245="","",MAX(0,J245-1.96*O245/100))</f>
        <v>0.596716446494193</v>
      </c>
      <c r="Q245" s="40" t="n">
        <f aca="false">IF(J245="","",MIN(1,J245+1.96*O245/100))</f>
        <v>0.698464276397373</v>
      </c>
      <c r="R245" s="32" t="str">
        <f aca="false">IF(L245="","",IF(ABS(L245)&lt;=O245,"Yes","No"))</f>
        <v/>
      </c>
      <c r="S245" s="32" t="str">
        <f aca="false">IF(L245="","",IF(ABS(L245)&lt;=1.96*O245,"Yes","No"))</f>
        <v/>
      </c>
      <c r="T245" s="59" t="n">
        <f aca="false">IF(D245="","",ROUND(SQRT(((D245+G245)*O245/100)^2+(J245*(D245+G245)*0.08382)^2),0))</f>
        <v>40</v>
      </c>
      <c r="U245" s="32" t="s">
        <v>803</v>
      </c>
    </row>
    <row r="246" customFormat="false" ht="15" hidden="false" customHeight="false" outlineLevel="0" collapsed="false">
      <c r="A246" s="32" t="s">
        <v>418</v>
      </c>
      <c r="B246" s="32" t="s">
        <v>451</v>
      </c>
      <c r="C246" s="32" t="s">
        <v>452</v>
      </c>
      <c r="D246" s="59" t="n">
        <v>358</v>
      </c>
      <c r="E246" s="59" t="n">
        <v>320</v>
      </c>
      <c r="F246" s="68" t="n">
        <f aca="false">IF(E246="","",D246-E246)</f>
        <v>38</v>
      </c>
      <c r="G246" s="59" t="n">
        <v>324</v>
      </c>
      <c r="H246" s="59" t="n">
        <v>310</v>
      </c>
      <c r="I246" s="68" t="n">
        <f aca="false">IF(H246="","",G246-H246)</f>
        <v>14</v>
      </c>
      <c r="J246" s="40" t="n">
        <f aca="false">IF(OR(D246="",D246+G246=0),"",D246/(D246+G246))</f>
        <v>0.524926686217009</v>
      </c>
      <c r="K246" s="40" t="n">
        <f aca="false">IF(E246="","",E246/(E246+H246))</f>
        <v>0.507936507936508</v>
      </c>
      <c r="L246" s="69" t="n">
        <f aca="false">IF(OR(K246="",J246=""),"",(J246-K246)*100)</f>
        <v>1.69901782805009</v>
      </c>
      <c r="M246" s="36" t="n">
        <v>2.37172386690479</v>
      </c>
      <c r="N246" s="36" t="n">
        <v>1.05456450691838</v>
      </c>
      <c r="O246" s="36" t="n">
        <f aca="false">SQRT(M246^2+N246^2)</f>
        <v>2.59560790569335</v>
      </c>
      <c r="P246" s="40" t="n">
        <f aca="false">IF(J246="","",MAX(0,J246-1.96*O246/100))</f>
        <v>0.474052771265419</v>
      </c>
      <c r="Q246" s="40" t="n">
        <f aca="false">IF(J246="","",MIN(1,J246+1.96*O246/100))</f>
        <v>0.575800601168598</v>
      </c>
      <c r="R246" s="32" t="str">
        <f aca="false">IF(L246="","",IF(ABS(L246)&lt;=O246,"Yes","No"))</f>
        <v>Yes</v>
      </c>
      <c r="S246" s="32" t="str">
        <f aca="false">IF(L246="","",IF(ABS(L246)&lt;=1.96*O246,"Yes","No"))</f>
        <v>Yes</v>
      </c>
      <c r="T246" s="59" t="n">
        <f aca="false">IF(D246="","",ROUND(SQRT(((D246+G246)*O246/100)^2+(J246*(D246+G246)*0.08382)^2),0))</f>
        <v>35</v>
      </c>
      <c r="U246" s="32"/>
    </row>
    <row r="247" customFormat="false" ht="15" hidden="false" customHeight="false" outlineLevel="0" collapsed="false">
      <c r="A247" s="32" t="s">
        <v>418</v>
      </c>
      <c r="B247" s="32" t="s">
        <v>451</v>
      </c>
      <c r="C247" s="32" t="s">
        <v>453</v>
      </c>
      <c r="D247" s="59" t="n">
        <v>457</v>
      </c>
      <c r="E247" s="59" t="n">
        <v>419</v>
      </c>
      <c r="F247" s="68" t="n">
        <f aca="false">IF(E247="","",D247-E247)</f>
        <v>38</v>
      </c>
      <c r="G247" s="59" t="n">
        <v>412</v>
      </c>
      <c r="H247" s="59" t="n">
        <v>393</v>
      </c>
      <c r="I247" s="68" t="n">
        <f aca="false">IF(H247="","",G247-H247)</f>
        <v>19</v>
      </c>
      <c r="J247" s="40" t="n">
        <f aca="false">IF(OR(D247="",D247+G247=0),"",D247/(D247+G247))</f>
        <v>0.525891829689298</v>
      </c>
      <c r="K247" s="40" t="n">
        <f aca="false">IF(E247="","",E247/(E247+H247))</f>
        <v>0.516009852216749</v>
      </c>
      <c r="L247" s="69" t="n">
        <f aca="false">IF(OR(K247="",J247=""),"",(J247-K247)*100)</f>
        <v>0.988197747254926</v>
      </c>
      <c r="M247" s="36" t="n">
        <v>2.00322167035439</v>
      </c>
      <c r="N247" s="36" t="n">
        <v>1.05456450691838</v>
      </c>
      <c r="O247" s="36" t="n">
        <f aca="false">SQRT(M247^2+N247^2)</f>
        <v>2.26384702659642</v>
      </c>
      <c r="P247" s="40" t="n">
        <f aca="false">IF(J247="","",MAX(0,J247-1.96*O247/100))</f>
        <v>0.481520427968008</v>
      </c>
      <c r="Q247" s="40" t="n">
        <f aca="false">IF(J247="","",MIN(1,J247+1.96*O247/100))</f>
        <v>0.570263231410588</v>
      </c>
      <c r="R247" s="32" t="str">
        <f aca="false">IF(L247="","",IF(ABS(L247)&lt;=O247,"Yes","No"))</f>
        <v>Yes</v>
      </c>
      <c r="S247" s="32" t="str">
        <f aca="false">IF(L247="","",IF(ABS(L247)&lt;=1.96*O247,"Yes","No"))</f>
        <v>Yes</v>
      </c>
      <c r="T247" s="59" t="n">
        <f aca="false">IF(D247="","",ROUND(SQRT(((D247+G247)*O247/100)^2+(J247*(D247+G247)*0.07132)^2),0))</f>
        <v>38</v>
      </c>
      <c r="U247" s="32"/>
    </row>
    <row r="248" customFormat="false" ht="15" hidden="false" customHeight="false" outlineLevel="0" collapsed="false">
      <c r="A248" s="32" t="s">
        <v>418</v>
      </c>
      <c r="B248" s="32" t="s">
        <v>451</v>
      </c>
      <c r="C248" s="32" t="s">
        <v>454</v>
      </c>
      <c r="D248" s="59" t="n">
        <v>403</v>
      </c>
      <c r="E248" s="59" t="n">
        <v>387</v>
      </c>
      <c r="F248" s="68" t="n">
        <f aca="false">IF(E248="","",D248-E248)</f>
        <v>16</v>
      </c>
      <c r="G248" s="59" t="n">
        <v>341</v>
      </c>
      <c r="H248" s="59" t="n">
        <v>273</v>
      </c>
      <c r="I248" s="68" t="n">
        <f aca="false">IF(H248="","",G248-H248)</f>
        <v>68</v>
      </c>
      <c r="J248" s="40" t="n">
        <f aca="false">IF(OR(D248="",D248+G248=0),"",D248/(D248+G248))</f>
        <v>0.541666666666667</v>
      </c>
      <c r="K248" s="40" t="n">
        <f aca="false">IF(E248="","",E248/(E248+H248))</f>
        <v>0.586363636363636</v>
      </c>
      <c r="L248" s="69" t="n">
        <f aca="false">IF(OR(K248="",J248=""),"",(J248-K248)*100)</f>
        <v>-4.46969696969697</v>
      </c>
      <c r="M248" s="36" t="n">
        <v>2.37172386690479</v>
      </c>
      <c r="N248" s="36" t="n">
        <v>1.05456450691838</v>
      </c>
      <c r="O248" s="36" t="n">
        <f aca="false">SQRT(M248^2+N248^2)</f>
        <v>2.59560790569335</v>
      </c>
      <c r="P248" s="40" t="n">
        <f aca="false">IF(J248="","",MAX(0,J248-1.96*O248/100))</f>
        <v>0.490792751715077</v>
      </c>
      <c r="Q248" s="40" t="n">
        <f aca="false">IF(J248="","",MIN(1,J248+1.96*O248/100))</f>
        <v>0.592540581618256</v>
      </c>
      <c r="R248" s="32" t="str">
        <f aca="false">IF(L248="","",IF(ABS(L248)&lt;=O248,"Yes","No"))</f>
        <v>No</v>
      </c>
      <c r="S248" s="32" t="str">
        <f aca="false">IF(L248="","",IF(ABS(L248)&lt;=1.96*O248,"Yes","No"))</f>
        <v>Yes</v>
      </c>
      <c r="T248" s="59" t="n">
        <f aca="false">IF(D248="","",ROUND(SQRT(((D248+G248)*O248/100)^2+(J248*(D248+G248)*0.08382)^2),0))</f>
        <v>39</v>
      </c>
      <c r="U248" s="32"/>
    </row>
    <row r="249" customFormat="false" ht="15" hidden="false" customHeight="false" outlineLevel="0" collapsed="false">
      <c r="A249" s="32" t="s">
        <v>418</v>
      </c>
      <c r="B249" s="32" t="s">
        <v>451</v>
      </c>
      <c r="C249" s="32" t="s">
        <v>455</v>
      </c>
      <c r="D249" s="59" t="n">
        <v>265</v>
      </c>
      <c r="E249" s="59" t="n">
        <v>208</v>
      </c>
      <c r="F249" s="68" t="n">
        <f aca="false">IF(E249="","",D249-E249)</f>
        <v>57</v>
      </c>
      <c r="G249" s="59" t="n">
        <v>249</v>
      </c>
      <c r="H249" s="59" t="n">
        <v>213</v>
      </c>
      <c r="I249" s="68" t="n">
        <f aca="false">IF(H249="","",G249-H249)</f>
        <v>36</v>
      </c>
      <c r="J249" s="40" t="n">
        <f aca="false">IF(OR(D249="",D249+G249=0),"",D249/(D249+G249))</f>
        <v>0.51556420233463</v>
      </c>
      <c r="K249" s="40" t="n">
        <f aca="false">IF(E249="","",E249/(E249+H249))</f>
        <v>0.494061757719715</v>
      </c>
      <c r="L249" s="69" t="n">
        <f aca="false">IF(OR(K249="",J249=""),"",(J249-K249)*100)</f>
        <v>2.15024446149154</v>
      </c>
      <c r="M249" s="36" t="n">
        <v>3.57626045191504</v>
      </c>
      <c r="N249" s="36" t="n">
        <v>1.05456450691838</v>
      </c>
      <c r="O249" s="36" t="n">
        <f aca="false">SQRT(M249^2+N249^2)</f>
        <v>3.72850440782676</v>
      </c>
      <c r="P249" s="40" t="n">
        <f aca="false">IF(J249="","",MAX(0,J249-1.96*O249/100))</f>
        <v>0.442485515941226</v>
      </c>
      <c r="Q249" s="40" t="n">
        <f aca="false">IF(J249="","",MIN(1,J249+1.96*O249/100))</f>
        <v>0.588642888728035</v>
      </c>
      <c r="R249" s="32" t="str">
        <f aca="false">IF(L249="","",IF(ABS(L249)&lt;=O249,"Yes","No"))</f>
        <v>Yes</v>
      </c>
      <c r="S249" s="32" t="str">
        <f aca="false">IF(L249="","",IF(ABS(L249)&lt;=1.96*O249,"Yes","No"))</f>
        <v>Yes</v>
      </c>
      <c r="T249" s="59" t="n">
        <f aca="false">IF(D249="","",ROUND(SQRT(((D249+G249)*O249/100)^2+(J249*(D249+G249)*0.13015)^2),0))</f>
        <v>39</v>
      </c>
      <c r="U249" s="32"/>
    </row>
    <row r="250" customFormat="false" ht="15" hidden="false" customHeight="false" outlineLevel="0" collapsed="false">
      <c r="A250" s="32" t="s">
        <v>418</v>
      </c>
      <c r="B250" s="32" t="s">
        <v>451</v>
      </c>
      <c r="C250" s="32" t="s">
        <v>456</v>
      </c>
      <c r="D250" s="59" t="n">
        <v>416</v>
      </c>
      <c r="E250" s="59" t="n">
        <v>393</v>
      </c>
      <c r="F250" s="68" t="n">
        <f aca="false">IF(E250="","",D250-E250)</f>
        <v>23</v>
      </c>
      <c r="G250" s="59" t="n">
        <v>308</v>
      </c>
      <c r="H250" s="59" t="n">
        <v>281</v>
      </c>
      <c r="I250" s="68" t="n">
        <f aca="false">IF(H250="","",G250-H250)</f>
        <v>27</v>
      </c>
      <c r="J250" s="40" t="n">
        <f aca="false">IF(OR(D250="",D250+G250=0),"",D250/(D250+G250))</f>
        <v>0.574585635359116</v>
      </c>
      <c r="K250" s="40" t="n">
        <f aca="false">IF(E250="","",E250/(E250+H250))</f>
        <v>0.583086053412463</v>
      </c>
      <c r="L250" s="69" t="n">
        <f aca="false">IF(OR(K250="",J250=""),"",(J250-K250)*100)</f>
        <v>-0.850041805334689</v>
      </c>
      <c r="M250" s="36" t="n">
        <v>2.37172386690479</v>
      </c>
      <c r="N250" s="36" t="n">
        <v>1.05456450691838</v>
      </c>
      <c r="O250" s="36" t="n">
        <f aca="false">SQRT(M250^2+N250^2)</f>
        <v>2.59560790569335</v>
      </c>
      <c r="P250" s="40" t="n">
        <f aca="false">IF(J250="","",MAX(0,J250-1.96*O250/100))</f>
        <v>0.523711720407526</v>
      </c>
      <c r="Q250" s="40" t="n">
        <f aca="false">IF(J250="","",MIN(1,J250+1.96*O250/100))</f>
        <v>0.625459550310706</v>
      </c>
      <c r="R250" s="32" t="str">
        <f aca="false">IF(L250="","",IF(ABS(L250)&lt;=O250,"Yes","No"))</f>
        <v>Yes</v>
      </c>
      <c r="S250" s="32" t="str">
        <f aca="false">IF(L250="","",IF(ABS(L250)&lt;=1.96*O250,"Yes","No"))</f>
        <v>Yes</v>
      </c>
      <c r="T250" s="59" t="n">
        <f aca="false">IF(D250="","",ROUND(SQRT(((D250+G250)*O250/100)^2+(J250*(D250+G250)*0.08382)^2),0))</f>
        <v>40</v>
      </c>
      <c r="U250" s="32"/>
    </row>
    <row r="251" customFormat="false" ht="15" hidden="false" customHeight="false" outlineLevel="0" collapsed="false">
      <c r="A251" s="32" t="s">
        <v>418</v>
      </c>
      <c r="B251" s="32" t="s">
        <v>451</v>
      </c>
      <c r="C251" s="32" t="s">
        <v>457</v>
      </c>
      <c r="D251" s="59" t="n">
        <v>427</v>
      </c>
      <c r="E251" s="59" t="n">
        <v>420</v>
      </c>
      <c r="F251" s="68" t="n">
        <f aca="false">IF(E251="","",D251-E251)</f>
        <v>7</v>
      </c>
      <c r="G251" s="59" t="n">
        <v>359</v>
      </c>
      <c r="H251" s="59" t="n">
        <v>286</v>
      </c>
      <c r="I251" s="68" t="n">
        <f aca="false">IF(H251="","",G251-H251)</f>
        <v>73</v>
      </c>
      <c r="J251" s="40" t="n">
        <f aca="false">IF(OR(D251="",D251+G251=0),"",D251/(D251+G251))</f>
        <v>0.543256997455471</v>
      </c>
      <c r="K251" s="40" t="n">
        <f aca="false">IF(E251="","",E251/(E251+H251))</f>
        <v>0.594900849858357</v>
      </c>
      <c r="L251" s="69" t="n">
        <f aca="false">IF(OR(K251="",J251=""),"",(J251-K251)*100)</f>
        <v>-5.16438524028862</v>
      </c>
      <c r="M251" s="36" t="n">
        <v>2.37172386690479</v>
      </c>
      <c r="N251" s="36" t="n">
        <v>1.05456450691838</v>
      </c>
      <c r="O251" s="36" t="n">
        <f aca="false">SQRT(M251^2+N251^2)</f>
        <v>2.59560790569335</v>
      </c>
      <c r="P251" s="40" t="n">
        <f aca="false">IF(J251="","",MAX(0,J251-1.96*O251/100))</f>
        <v>0.492383082503881</v>
      </c>
      <c r="Q251" s="40" t="n">
        <f aca="false">IF(J251="","",MIN(1,J251+1.96*O251/100))</f>
        <v>0.59413091240706</v>
      </c>
      <c r="R251" s="32" t="str">
        <f aca="false">IF(L251="","",IF(ABS(L251)&lt;=O251,"Yes","No"))</f>
        <v>No</v>
      </c>
      <c r="S251" s="32" t="str">
        <f aca="false">IF(L251="","",IF(ABS(L251)&lt;=1.96*O251,"Yes","No"))</f>
        <v>No</v>
      </c>
      <c r="T251" s="59" t="n">
        <f aca="false">IF(D251="","",ROUND(SQRT(((D251+G251)*O251/100)^2+(J251*(D251+G251)*0.08382)^2),0))</f>
        <v>41</v>
      </c>
      <c r="U251" s="32"/>
    </row>
    <row r="252" customFormat="false" ht="15" hidden="false" customHeight="false" outlineLevel="0" collapsed="false">
      <c r="A252" s="32" t="s">
        <v>418</v>
      </c>
      <c r="B252" s="32" t="s">
        <v>451</v>
      </c>
      <c r="C252" s="32" t="s">
        <v>458</v>
      </c>
      <c r="D252" s="59" t="n">
        <v>274</v>
      </c>
      <c r="E252" s="59" t="n">
        <v>226</v>
      </c>
      <c r="F252" s="68" t="n">
        <f aca="false">IF(E252="","",D252-E252)</f>
        <v>48</v>
      </c>
      <c r="G252" s="59" t="n">
        <v>195</v>
      </c>
      <c r="H252" s="59" t="n">
        <v>189</v>
      </c>
      <c r="I252" s="68" t="n">
        <f aca="false">IF(H252="","",G252-H252)</f>
        <v>6</v>
      </c>
      <c r="J252" s="40" t="n">
        <f aca="false">IF(OR(D252="",D252+G252=0),"",D252/(D252+G252))</f>
        <v>0.584221748400853</v>
      </c>
      <c r="K252" s="40" t="n">
        <f aca="false">IF(E252="","",E252/(E252+H252))</f>
        <v>0.544578313253012</v>
      </c>
      <c r="L252" s="69" t="n">
        <f aca="false">IF(OR(K252="",J252=""),"",(J252-K252)*100)</f>
        <v>3.96434351478407</v>
      </c>
      <c r="M252" s="36" t="n">
        <v>3.57626045191504</v>
      </c>
      <c r="N252" s="36" t="n">
        <v>1.05456450691838</v>
      </c>
      <c r="O252" s="36" t="n">
        <f aca="false">SQRT(M252^2+N252^2)</f>
        <v>3.72850440782676</v>
      </c>
      <c r="P252" s="40" t="n">
        <f aca="false">IF(J252="","",MAX(0,J252-1.96*O252/100))</f>
        <v>0.511143062007448</v>
      </c>
      <c r="Q252" s="40" t="n">
        <f aca="false">IF(J252="","",MIN(1,J252+1.96*O252/100))</f>
        <v>0.657300434794257</v>
      </c>
      <c r="R252" s="32" t="str">
        <f aca="false">IF(L252="","",IF(ABS(L252)&lt;=O252,"Yes","No"))</f>
        <v>No</v>
      </c>
      <c r="S252" s="32" t="str">
        <f aca="false">IF(L252="","",IF(ABS(L252)&lt;=1.96*O252,"Yes","No"))</f>
        <v>Yes</v>
      </c>
      <c r="T252" s="59" t="n">
        <f aca="false">IF(D252="","",ROUND(SQRT(((D252+G252)*O252/100)^2+(J252*(D252+G252)*0.13015)^2),0))</f>
        <v>40</v>
      </c>
      <c r="U252" s="32"/>
    </row>
    <row r="253" customFormat="false" ht="15" hidden="false" customHeight="false" outlineLevel="0" collapsed="false">
      <c r="A253" s="32" t="s">
        <v>418</v>
      </c>
      <c r="B253" s="32" t="s">
        <v>451</v>
      </c>
      <c r="C253" s="32" t="s">
        <v>459</v>
      </c>
      <c r="D253" s="59" t="n">
        <v>301</v>
      </c>
      <c r="E253" s="59" t="n">
        <v>320</v>
      </c>
      <c r="F253" s="68" t="n">
        <f aca="false">IF(E253="","",D253-E253)</f>
        <v>-19</v>
      </c>
      <c r="G253" s="59" t="n">
        <v>246</v>
      </c>
      <c r="H253" s="59" t="n">
        <v>220</v>
      </c>
      <c r="I253" s="68" t="n">
        <f aca="false">IF(H253="","",G253-H253)</f>
        <v>26</v>
      </c>
      <c r="J253" s="40" t="n">
        <f aca="false">IF(OR(D253="",D253+G253=0),"",D253/(D253+G253))</f>
        <v>0.550274223034735</v>
      </c>
      <c r="K253" s="40" t="n">
        <f aca="false">IF(E253="","",E253/(E253+H253))</f>
        <v>0.592592592592593</v>
      </c>
      <c r="L253" s="69" t="n">
        <f aca="false">IF(OR(K253="",J253=""),"",(J253-K253)*100)</f>
        <v>-4.23183695578576</v>
      </c>
      <c r="M253" s="36" t="n">
        <v>2.37172386690479</v>
      </c>
      <c r="N253" s="36" t="n">
        <v>1.05456450691838</v>
      </c>
      <c r="O253" s="36" t="n">
        <f aca="false">SQRT(M253^2+N253^2)</f>
        <v>2.59560790569335</v>
      </c>
      <c r="P253" s="40" t="n">
        <f aca="false">IF(J253="","",MAX(0,J253-1.96*O253/100))</f>
        <v>0.499400308083145</v>
      </c>
      <c r="Q253" s="40" t="n">
        <f aca="false">IF(J253="","",MIN(1,J253+1.96*O253/100))</f>
        <v>0.601148137986325</v>
      </c>
      <c r="R253" s="32" t="str">
        <f aca="false">IF(L253="","",IF(ABS(L253)&lt;=O253,"Yes","No"))</f>
        <v>No</v>
      </c>
      <c r="S253" s="32" t="str">
        <f aca="false">IF(L253="","",IF(ABS(L253)&lt;=1.96*O253,"Yes","No"))</f>
        <v>Yes</v>
      </c>
      <c r="T253" s="59" t="n">
        <f aca="false">IF(D253="","",ROUND(SQRT(((D253+G253)*O253/100)^2+(J253*(D253+G253)*0.08382)^2),0))</f>
        <v>29</v>
      </c>
      <c r="U253" s="32"/>
    </row>
    <row r="254" customFormat="false" ht="15" hidden="false" customHeight="false" outlineLevel="0" collapsed="false">
      <c r="A254" s="32" t="s">
        <v>418</v>
      </c>
      <c r="B254" s="32" t="s">
        <v>451</v>
      </c>
      <c r="C254" s="32" t="s">
        <v>460</v>
      </c>
      <c r="D254" s="59" t="n">
        <v>230</v>
      </c>
      <c r="E254" s="59" t="n">
        <v>226</v>
      </c>
      <c r="F254" s="68" t="n">
        <f aca="false">IF(E254="","",D254-E254)</f>
        <v>4</v>
      </c>
      <c r="G254" s="59" t="n">
        <v>153</v>
      </c>
      <c r="H254" s="59" t="n">
        <v>148</v>
      </c>
      <c r="I254" s="68" t="n">
        <f aca="false">IF(H254="","",G254-H254)</f>
        <v>5</v>
      </c>
      <c r="J254" s="40" t="n">
        <f aca="false">IF(OR(D254="",D254+G254=0),"",D254/(D254+G254))</f>
        <v>0.600522193211488</v>
      </c>
      <c r="K254" s="40" t="n">
        <f aca="false">IF(E254="","",E254/(E254+H254))</f>
        <v>0.60427807486631</v>
      </c>
      <c r="L254" s="69" t="n">
        <f aca="false">IF(OR(K254="",J254=""),"",(J254-K254)*100)</f>
        <v>-0.375588165482188</v>
      </c>
      <c r="M254" s="36" t="n">
        <v>3.57626045191504</v>
      </c>
      <c r="N254" s="36" t="n">
        <v>1.05456450691838</v>
      </c>
      <c r="O254" s="36" t="n">
        <f aca="false">SQRT(M254^2+N254^2)</f>
        <v>3.72850440782676</v>
      </c>
      <c r="P254" s="40" t="n">
        <f aca="false">IF(J254="","",MAX(0,J254-1.96*O254/100))</f>
        <v>0.527443506818084</v>
      </c>
      <c r="Q254" s="40" t="n">
        <f aca="false">IF(J254="","",MIN(1,J254+1.96*O254/100))</f>
        <v>0.673600879604893</v>
      </c>
      <c r="R254" s="32" t="str">
        <f aca="false">IF(L254="","",IF(ABS(L254)&lt;=O254,"Yes","No"))</f>
        <v>Yes</v>
      </c>
      <c r="S254" s="32" t="str">
        <f aca="false">IF(L254="","",IF(ABS(L254)&lt;=1.96*O254,"Yes","No"))</f>
        <v>Yes</v>
      </c>
      <c r="T254" s="59" t="n">
        <f aca="false">IF(D254="","",ROUND(SQRT(((D254+G254)*O254/100)^2+(J254*(D254+G254)*0.13015)^2),0))</f>
        <v>33</v>
      </c>
      <c r="U254" s="32"/>
    </row>
    <row r="255" customFormat="false" ht="15" hidden="false" customHeight="false" outlineLevel="0" collapsed="false">
      <c r="A255" s="32" t="s">
        <v>418</v>
      </c>
      <c r="B255" s="32" t="s">
        <v>451</v>
      </c>
      <c r="C255" s="32" t="s">
        <v>461</v>
      </c>
      <c r="D255" s="59" t="n">
        <v>267</v>
      </c>
      <c r="E255" s="59" t="n">
        <v>242</v>
      </c>
      <c r="F255" s="68" t="n">
        <f aca="false">IF(E255="","",D255-E255)</f>
        <v>25</v>
      </c>
      <c r="G255" s="59" t="n">
        <v>255</v>
      </c>
      <c r="H255" s="59" t="n">
        <v>231</v>
      </c>
      <c r="I255" s="68" t="n">
        <f aca="false">IF(H255="","",G255-H255)</f>
        <v>24</v>
      </c>
      <c r="J255" s="40" t="n">
        <f aca="false">IF(OR(D255="",D255+G255=0),"",D255/(D255+G255))</f>
        <v>0.511494252873563</v>
      </c>
      <c r="K255" s="40" t="n">
        <f aca="false">IF(E255="","",E255/(E255+H255))</f>
        <v>0.511627906976744</v>
      </c>
      <c r="L255" s="69" t="n">
        <f aca="false">IF(OR(K255="",J255=""),"",(J255-K255)*100)</f>
        <v>-0.0133654103181002</v>
      </c>
      <c r="M255" s="36" t="n">
        <v>3.57626045191504</v>
      </c>
      <c r="N255" s="36" t="n">
        <v>1.05456450691838</v>
      </c>
      <c r="O255" s="36" t="n">
        <f aca="false">SQRT(M255^2+N255^2)</f>
        <v>3.72850440782676</v>
      </c>
      <c r="P255" s="40" t="n">
        <f aca="false">IF(J255="","",MAX(0,J255-1.96*O255/100))</f>
        <v>0.438415566480159</v>
      </c>
      <c r="Q255" s="40" t="n">
        <f aca="false">IF(J255="","",MIN(1,J255+1.96*O255/100))</f>
        <v>0.584572939266968</v>
      </c>
      <c r="R255" s="32" t="str">
        <f aca="false">IF(L255="","",IF(ABS(L255)&lt;=O255,"Yes","No"))</f>
        <v>Yes</v>
      </c>
      <c r="S255" s="32" t="str">
        <f aca="false">IF(L255="","",IF(ABS(L255)&lt;=1.96*O255,"Yes","No"))</f>
        <v>Yes</v>
      </c>
      <c r="T255" s="59" t="n">
        <f aca="false">IF(D255="","",ROUND(SQRT(((D255+G255)*O255/100)^2+(J255*(D255+G255)*0.13015)^2),0))</f>
        <v>40</v>
      </c>
      <c r="U255" s="32"/>
    </row>
    <row r="256" customFormat="false" ht="15" hidden="false" customHeight="false" outlineLevel="0" collapsed="false">
      <c r="A256" s="32" t="s">
        <v>418</v>
      </c>
      <c r="B256" s="32" t="s">
        <v>451</v>
      </c>
      <c r="C256" s="32" t="s">
        <v>462</v>
      </c>
      <c r="D256" s="59" t="n">
        <v>353</v>
      </c>
      <c r="E256" s="59" t="n">
        <v>314</v>
      </c>
      <c r="F256" s="68" t="n">
        <f aca="false">IF(E256="","",D256-E256)</f>
        <v>39</v>
      </c>
      <c r="G256" s="59" t="n">
        <v>301</v>
      </c>
      <c r="H256" s="59" t="n">
        <v>246</v>
      </c>
      <c r="I256" s="68" t="n">
        <f aca="false">IF(H256="","",G256-H256)</f>
        <v>55</v>
      </c>
      <c r="J256" s="40" t="n">
        <f aca="false">IF(OR(D256="",D256+G256=0),"",D256/(D256+G256))</f>
        <v>0.539755351681957</v>
      </c>
      <c r="K256" s="40" t="n">
        <f aca="false">IF(E256="","",E256/(E256+H256))</f>
        <v>0.560714285714286</v>
      </c>
      <c r="L256" s="69" t="n">
        <f aca="false">IF(OR(K256="",J256=""),"",(J256-K256)*100)</f>
        <v>-2.09589340323285</v>
      </c>
      <c r="M256" s="36" t="n">
        <v>2.37172386690479</v>
      </c>
      <c r="N256" s="36" t="n">
        <v>1.05456450691838</v>
      </c>
      <c r="O256" s="36" t="n">
        <f aca="false">SQRT(M256^2+N256^2)</f>
        <v>2.59560790569335</v>
      </c>
      <c r="P256" s="40" t="n">
        <f aca="false">IF(J256="","",MAX(0,J256-1.96*O256/100))</f>
        <v>0.488881436730368</v>
      </c>
      <c r="Q256" s="40" t="n">
        <f aca="false">IF(J256="","",MIN(1,J256+1.96*O256/100))</f>
        <v>0.590629266633547</v>
      </c>
      <c r="R256" s="32" t="str">
        <f aca="false">IF(L256="","",IF(ABS(L256)&lt;=O256,"Yes","No"))</f>
        <v>Yes</v>
      </c>
      <c r="S256" s="32" t="str">
        <f aca="false">IF(L256="","",IF(ABS(L256)&lt;=1.96*O256,"Yes","No"))</f>
        <v>Yes</v>
      </c>
      <c r="T256" s="59" t="n">
        <f aca="false">IF(D256="","",ROUND(SQRT(((D256+G256)*O256/100)^2+(J256*(D256+G256)*0.08382)^2),0))</f>
        <v>34</v>
      </c>
      <c r="U256" s="32"/>
    </row>
    <row r="257" customFormat="false" ht="15" hidden="false" customHeight="false" outlineLevel="0" collapsed="false">
      <c r="A257" s="32" t="s">
        <v>418</v>
      </c>
      <c r="B257" s="32" t="s">
        <v>451</v>
      </c>
      <c r="C257" s="32" t="s">
        <v>463</v>
      </c>
      <c r="D257" s="59" t="n">
        <v>332</v>
      </c>
      <c r="E257" s="59" t="n">
        <v>335</v>
      </c>
      <c r="F257" s="68" t="n">
        <f aca="false">IF(E257="","",D257-E257)</f>
        <v>-3</v>
      </c>
      <c r="G257" s="59" t="n">
        <v>277</v>
      </c>
      <c r="H257" s="59" t="n">
        <v>224</v>
      </c>
      <c r="I257" s="68" t="n">
        <f aca="false">IF(H257="","",G257-H257)</f>
        <v>53</v>
      </c>
      <c r="J257" s="40" t="n">
        <f aca="false">IF(OR(D257="",D257+G257=0),"",D257/(D257+G257))</f>
        <v>0.545155993431856</v>
      </c>
      <c r="K257" s="40" t="n">
        <f aca="false">IF(E257="","",E257/(E257+H257))</f>
        <v>0.599284436493739</v>
      </c>
      <c r="L257" s="69" t="n">
        <f aca="false">IF(OR(K257="",J257=""),"",(J257-K257)*100)</f>
        <v>-5.41284430618834</v>
      </c>
      <c r="M257" s="36" t="n">
        <v>2.37172386690479</v>
      </c>
      <c r="N257" s="36" t="n">
        <v>1.05456450691838</v>
      </c>
      <c r="O257" s="36" t="n">
        <f aca="false">SQRT(M257^2+N257^2)</f>
        <v>2.59560790569335</v>
      </c>
      <c r="P257" s="40" t="n">
        <f aca="false">IF(J257="","",MAX(0,J257-1.96*O257/100))</f>
        <v>0.494282078480266</v>
      </c>
      <c r="Q257" s="40" t="n">
        <f aca="false">IF(J257="","",MIN(1,J257+1.96*O257/100))</f>
        <v>0.596029908383445</v>
      </c>
      <c r="R257" s="32" t="str">
        <f aca="false">IF(L257="","",IF(ABS(L257)&lt;=O257,"Yes","No"))</f>
        <v>No</v>
      </c>
      <c r="S257" s="32" t="str">
        <f aca="false">IF(L257="","",IF(ABS(L257)&lt;=1.96*O257,"Yes","No"))</f>
        <v>No</v>
      </c>
      <c r="T257" s="59" t="n">
        <f aca="false">IF(D257="","",ROUND(SQRT(((D257+G257)*O257/100)^2+(J257*(D257+G257)*0.08382)^2),0))</f>
        <v>32</v>
      </c>
      <c r="U257" s="32"/>
    </row>
    <row r="258" customFormat="false" ht="15" hidden="false" customHeight="false" outlineLevel="0" collapsed="false">
      <c r="A258" s="32" t="s">
        <v>418</v>
      </c>
      <c r="B258" s="32" t="s">
        <v>451</v>
      </c>
      <c r="C258" s="32" t="s">
        <v>464</v>
      </c>
      <c r="D258" s="59" t="n">
        <v>319</v>
      </c>
      <c r="E258" s="59" t="n">
        <v>296</v>
      </c>
      <c r="F258" s="68" t="n">
        <f aca="false">IF(E258="","",D258-E258)</f>
        <v>23</v>
      </c>
      <c r="G258" s="59" t="n">
        <v>324</v>
      </c>
      <c r="H258" s="59" t="n">
        <v>291</v>
      </c>
      <c r="I258" s="68" t="n">
        <f aca="false">IF(H258="","",G258-H258)</f>
        <v>33</v>
      </c>
      <c r="J258" s="40" t="n">
        <f aca="false">IF(OR(D258="",D258+G258=0),"",D258/(D258+G258))</f>
        <v>0.496111975116641</v>
      </c>
      <c r="K258" s="40" t="n">
        <f aca="false">IF(E258="","",E258/(E258+H258))</f>
        <v>0.504258943781942</v>
      </c>
      <c r="L258" s="69" t="n">
        <f aca="false">IF(OR(K258="",J258=""),"",(J258-K258)*100)</f>
        <v>-0.814696866530129</v>
      </c>
      <c r="M258" s="36" t="n">
        <v>2.37172386690479</v>
      </c>
      <c r="N258" s="36" t="n">
        <v>1.05456450691838</v>
      </c>
      <c r="O258" s="36" t="n">
        <f aca="false">SQRT(M258^2+N258^2)</f>
        <v>2.59560790569335</v>
      </c>
      <c r="P258" s="40" t="n">
        <f aca="false">IF(J258="","",MAX(0,J258-1.96*O258/100))</f>
        <v>0.445238060165051</v>
      </c>
      <c r="Q258" s="40" t="n">
        <f aca="false">IF(J258="","",MIN(1,J258+1.96*O258/100))</f>
        <v>0.54698589006823</v>
      </c>
      <c r="R258" s="32" t="str">
        <f aca="false">IF(L258="","",IF(ABS(L258)&lt;=O258,"Yes","No"))</f>
        <v>Yes</v>
      </c>
      <c r="S258" s="32" t="str">
        <f aca="false">IF(L258="","",IF(ABS(L258)&lt;=1.96*O258,"Yes","No"))</f>
        <v>Yes</v>
      </c>
      <c r="T258" s="59" t="n">
        <f aca="false">IF(D258="","",ROUND(SQRT(((D258+G258)*O258/100)^2+(J258*(D258+G258)*0.08382)^2),0))</f>
        <v>32</v>
      </c>
      <c r="U258" s="32"/>
    </row>
    <row r="259" customFormat="false" ht="15" hidden="false" customHeight="false" outlineLevel="0" collapsed="false">
      <c r="A259" s="32" t="s">
        <v>418</v>
      </c>
      <c r="B259" s="32" t="s">
        <v>451</v>
      </c>
      <c r="C259" s="32" t="s">
        <v>465</v>
      </c>
      <c r="D259" s="59" t="n">
        <v>425</v>
      </c>
      <c r="E259" s="59" t="n">
        <v>450</v>
      </c>
      <c r="F259" s="68" t="n">
        <f aca="false">IF(E259="","",D259-E259)</f>
        <v>-25</v>
      </c>
      <c r="G259" s="59" t="n">
        <v>389</v>
      </c>
      <c r="H259" s="59" t="n">
        <v>362</v>
      </c>
      <c r="I259" s="68" t="n">
        <f aca="false">IF(H259="","",G259-H259)</f>
        <v>27</v>
      </c>
      <c r="J259" s="40" t="n">
        <f aca="false">IF(OR(D259="",D259+G259=0),"",D259/(D259+G259))</f>
        <v>0.522113022113022</v>
      </c>
      <c r="K259" s="40" t="n">
        <f aca="false">IF(E259="","",E259/(E259+H259))</f>
        <v>0.554187192118227</v>
      </c>
      <c r="L259" s="69" t="n">
        <f aca="false">IF(OR(K259="",J259=""),"",(J259-K259)*100)</f>
        <v>-3.20741700052045</v>
      </c>
      <c r="M259" s="36" t="n">
        <v>2.37172386690479</v>
      </c>
      <c r="N259" s="36" t="n">
        <v>1.05456450691838</v>
      </c>
      <c r="O259" s="36" t="n">
        <f aca="false">SQRT(M259^2+N259^2)</f>
        <v>2.59560790569335</v>
      </c>
      <c r="P259" s="40" t="n">
        <f aca="false">IF(J259="","",MAX(0,J259-1.96*O259/100))</f>
        <v>0.471239107161432</v>
      </c>
      <c r="Q259" s="40" t="n">
        <f aca="false">IF(J259="","",MIN(1,J259+1.96*O259/100))</f>
        <v>0.572986937064612</v>
      </c>
      <c r="R259" s="32" t="str">
        <f aca="false">IF(L259="","",IF(ABS(L259)&lt;=O259,"Yes","No"))</f>
        <v>No</v>
      </c>
      <c r="S259" s="32" t="str">
        <f aca="false">IF(L259="","",IF(ABS(L259)&lt;=1.96*O259,"Yes","No"))</f>
        <v>Yes</v>
      </c>
      <c r="T259" s="59" t="n">
        <f aca="false">IF(D259="","",ROUND(SQRT(((D259+G259)*O259/100)^2+(J259*(D259+G259)*0.08382)^2),0))</f>
        <v>41</v>
      </c>
      <c r="U259" s="32"/>
    </row>
    <row r="260" customFormat="false" ht="15" hidden="false" customHeight="false" outlineLevel="0" collapsed="false">
      <c r="A260" s="32" t="s">
        <v>418</v>
      </c>
      <c r="B260" s="32" t="s">
        <v>451</v>
      </c>
      <c r="C260" s="32" t="s">
        <v>466</v>
      </c>
      <c r="D260" s="59" t="n">
        <v>382</v>
      </c>
      <c r="E260" s="59" t="n">
        <v>307</v>
      </c>
      <c r="F260" s="68" t="n">
        <f aca="false">IF(E260="","",D260-E260)</f>
        <v>75</v>
      </c>
      <c r="G260" s="59" t="n">
        <v>371</v>
      </c>
      <c r="H260" s="59" t="n">
        <v>353</v>
      </c>
      <c r="I260" s="68" t="n">
        <f aca="false">IF(H260="","",G260-H260)</f>
        <v>18</v>
      </c>
      <c r="J260" s="40" t="n">
        <f aca="false">IF(OR(D260="",D260+G260=0),"",D260/(D260+G260))</f>
        <v>0.50730411686587</v>
      </c>
      <c r="K260" s="40" t="n">
        <f aca="false">IF(E260="","",E260/(E260+H260))</f>
        <v>0.465151515151515</v>
      </c>
      <c r="L260" s="69" t="n">
        <f aca="false">IF(OR(K260="",J260=""),"",(J260-K260)*100)</f>
        <v>4.21526017143547</v>
      </c>
      <c r="M260" s="36" t="n">
        <v>2.37172386690479</v>
      </c>
      <c r="N260" s="36" t="n">
        <v>1.05456450691838</v>
      </c>
      <c r="O260" s="36" t="n">
        <f aca="false">SQRT(M260^2+N260^2)</f>
        <v>2.59560790569335</v>
      </c>
      <c r="P260" s="40" t="n">
        <f aca="false">IF(J260="","",MAX(0,J260-1.96*O260/100))</f>
        <v>0.45643020191428</v>
      </c>
      <c r="Q260" s="40" t="n">
        <f aca="false">IF(J260="","",MIN(1,J260+1.96*O260/100))</f>
        <v>0.55817803181746</v>
      </c>
      <c r="R260" s="32" t="str">
        <f aca="false">IF(L260="","",IF(ABS(L260)&lt;=O260,"Yes","No"))</f>
        <v>No</v>
      </c>
      <c r="S260" s="32" t="str">
        <f aca="false">IF(L260="","",IF(ABS(L260)&lt;=1.96*O260,"Yes","No"))</f>
        <v>Yes</v>
      </c>
      <c r="T260" s="59" t="n">
        <f aca="false">IF(D260="","",ROUND(SQRT(((D260+G260)*O260/100)^2+(J260*(D260+G260)*0.08382)^2),0))</f>
        <v>38</v>
      </c>
      <c r="U260" s="32"/>
    </row>
    <row r="261" customFormat="false" ht="15" hidden="false" customHeight="false" outlineLevel="0" collapsed="false">
      <c r="A261" s="32" t="s">
        <v>418</v>
      </c>
      <c r="B261" s="32" t="s">
        <v>451</v>
      </c>
      <c r="C261" s="32" t="s">
        <v>467</v>
      </c>
      <c r="D261" s="59" t="n">
        <v>397</v>
      </c>
      <c r="E261" s="59" t="n">
        <v>359</v>
      </c>
      <c r="F261" s="68" t="n">
        <f aca="false">IF(E261="","",D261-E261)</f>
        <v>38</v>
      </c>
      <c r="G261" s="59" t="n">
        <v>365</v>
      </c>
      <c r="H261" s="59" t="n">
        <v>339</v>
      </c>
      <c r="I261" s="68" t="n">
        <f aca="false">IF(H261="","",G261-H261)</f>
        <v>26</v>
      </c>
      <c r="J261" s="40" t="n">
        <f aca="false">IF(OR(D261="",D261+G261=0),"",D261/(D261+G261))</f>
        <v>0.520997375328084</v>
      </c>
      <c r="K261" s="40" t="n">
        <f aca="false">IF(E261="","",E261/(E261+H261))</f>
        <v>0.51432664756447</v>
      </c>
      <c r="L261" s="69" t="n">
        <f aca="false">IF(OR(K261="",J261=""),"",(J261-K261)*100)</f>
        <v>0.66707277636141</v>
      </c>
      <c r="M261" s="36" t="n">
        <v>2.37172386690479</v>
      </c>
      <c r="N261" s="36" t="n">
        <v>1.05456450691838</v>
      </c>
      <c r="O261" s="36" t="n">
        <f aca="false">SQRT(M261^2+N261^2)</f>
        <v>2.59560790569335</v>
      </c>
      <c r="P261" s="40" t="n">
        <f aca="false">IF(J261="","",MAX(0,J261-1.96*O261/100))</f>
        <v>0.470123460376494</v>
      </c>
      <c r="Q261" s="40" t="n">
        <f aca="false">IF(J261="","",MIN(1,J261+1.96*O261/100))</f>
        <v>0.571871290279674</v>
      </c>
      <c r="R261" s="32" t="str">
        <f aca="false">IF(L261="","",IF(ABS(L261)&lt;=O261,"Yes","No"))</f>
        <v>Yes</v>
      </c>
      <c r="S261" s="32" t="str">
        <f aca="false">IF(L261="","",IF(ABS(L261)&lt;=1.96*O261,"Yes","No"))</f>
        <v>Yes</v>
      </c>
      <c r="T261" s="59" t="n">
        <f aca="false">IF(D261="","",ROUND(SQRT(((D261+G261)*O261/100)^2+(J261*(D261+G261)*0.08382)^2),0))</f>
        <v>39</v>
      </c>
      <c r="U261" s="32"/>
    </row>
    <row r="262" customFormat="false" ht="15" hidden="false" customHeight="false" outlineLevel="0" collapsed="false">
      <c r="A262" s="32" t="s">
        <v>418</v>
      </c>
      <c r="B262" s="32" t="s">
        <v>451</v>
      </c>
      <c r="C262" s="32" t="s">
        <v>468</v>
      </c>
      <c r="D262" s="59" t="n">
        <v>393</v>
      </c>
      <c r="E262" s="59" t="n">
        <v>354</v>
      </c>
      <c r="F262" s="68" t="n">
        <f aca="false">IF(E262="","",D262-E262)</f>
        <v>39</v>
      </c>
      <c r="G262" s="59" t="n">
        <v>344</v>
      </c>
      <c r="H262" s="59" t="n">
        <v>314</v>
      </c>
      <c r="I262" s="68" t="n">
        <f aca="false">IF(H262="","",G262-H262)</f>
        <v>30</v>
      </c>
      <c r="J262" s="40" t="n">
        <f aca="false">IF(OR(D262="",D262+G262=0),"",D262/(D262+G262))</f>
        <v>0.533242876526459</v>
      </c>
      <c r="K262" s="40" t="n">
        <f aca="false">IF(E262="","",E262/(E262+H262))</f>
        <v>0.529940119760479</v>
      </c>
      <c r="L262" s="69" t="n">
        <f aca="false">IF(OR(K262="",J262=""),"",(J262-K262)*100)</f>
        <v>0.330275676597958</v>
      </c>
      <c r="M262" s="36" t="n">
        <v>2.37172386690479</v>
      </c>
      <c r="N262" s="36" t="n">
        <v>1.05456450691838</v>
      </c>
      <c r="O262" s="36" t="n">
        <f aca="false">SQRT(M262^2+N262^2)</f>
        <v>2.59560790569335</v>
      </c>
      <c r="P262" s="40" t="n">
        <f aca="false">IF(J262="","",MAX(0,J262-1.96*O262/100))</f>
        <v>0.482368961574869</v>
      </c>
      <c r="Q262" s="40" t="n">
        <f aca="false">IF(J262="","",MIN(1,J262+1.96*O262/100))</f>
        <v>0.584116791478048</v>
      </c>
      <c r="R262" s="32" t="str">
        <f aca="false">IF(L262="","",IF(ABS(L262)&lt;=O262,"Yes","No"))</f>
        <v>Yes</v>
      </c>
      <c r="S262" s="32" t="str">
        <f aca="false">IF(L262="","",IF(ABS(L262)&lt;=1.96*O262,"Yes","No"))</f>
        <v>Yes</v>
      </c>
      <c r="T262" s="59" t="n">
        <f aca="false">IF(D262="","",ROUND(SQRT(((D262+G262)*O262/100)^2+(J262*(D262+G262)*0.08382)^2),0))</f>
        <v>38</v>
      </c>
      <c r="U262" s="32"/>
    </row>
    <row r="263" customFormat="false" ht="15" hidden="false" customHeight="false" outlineLevel="0" collapsed="false">
      <c r="A263" s="32" t="s">
        <v>418</v>
      </c>
      <c r="B263" s="32" t="s">
        <v>469</v>
      </c>
      <c r="C263" s="32" t="s">
        <v>470</v>
      </c>
      <c r="D263" s="59" t="n">
        <v>728</v>
      </c>
      <c r="E263" s="59" t="n">
        <v>579</v>
      </c>
      <c r="F263" s="68" t="n">
        <f aca="false">IF(E263="","",D263-E263)</f>
        <v>149</v>
      </c>
      <c r="G263" s="59" t="n">
        <v>1018</v>
      </c>
      <c r="H263" s="59" t="n">
        <v>946</v>
      </c>
      <c r="I263" s="68" t="n">
        <f aca="false">IF(H263="","",G263-H263)</f>
        <v>72</v>
      </c>
      <c r="J263" s="40" t="n">
        <f aca="false">IF(OR(D263="",D263+G263=0),"",D263/(D263+G263))</f>
        <v>0.416953035509737</v>
      </c>
      <c r="K263" s="40" t="n">
        <f aca="false">IF(E263="","",E263/(E263+H263))</f>
        <v>0.379672131147541</v>
      </c>
      <c r="L263" s="69" t="n">
        <f aca="false">IF(OR(K263="",J263=""),"",(J263-K263)*100)</f>
        <v>3.72809043621956</v>
      </c>
      <c r="M263" s="36" t="n">
        <v>2.00322167035439</v>
      </c>
      <c r="N263" s="36" t="n">
        <v>1.05456450691838</v>
      </c>
      <c r="O263" s="36" t="n">
        <f aca="false">SQRT(M263^2+N263^2)</f>
        <v>2.26384702659642</v>
      </c>
      <c r="P263" s="40" t="n">
        <f aca="false">IF(J263="","",MAX(0,J263-1.96*O263/100))</f>
        <v>0.372581633788447</v>
      </c>
      <c r="Q263" s="40" t="n">
        <f aca="false">IF(J263="","",MIN(1,J263+1.96*O263/100))</f>
        <v>0.461324437231026</v>
      </c>
      <c r="R263" s="32" t="str">
        <f aca="false">IF(L263="","",IF(ABS(L263)&lt;=O263,"Yes","No"))</f>
        <v>No</v>
      </c>
      <c r="S263" s="32" t="str">
        <f aca="false">IF(L263="","",IF(ABS(L263)&lt;=1.96*O263,"Yes","No"))</f>
        <v>Yes</v>
      </c>
      <c r="T263" s="59" t="n">
        <f aca="false">IF(D263="","",ROUND(SQRT(((D263+G263)*O263/100)^2+(J263*(D263+G263)*0.07132)^2),0))</f>
        <v>65</v>
      </c>
      <c r="U263" s="32"/>
    </row>
    <row r="264" customFormat="false" ht="15" hidden="false" customHeight="false" outlineLevel="0" collapsed="false">
      <c r="A264" s="32" t="s">
        <v>418</v>
      </c>
      <c r="B264" s="32" t="s">
        <v>469</v>
      </c>
      <c r="C264" s="32" t="s">
        <v>471</v>
      </c>
      <c r="D264" s="59" t="n">
        <v>636</v>
      </c>
      <c r="E264" s="59" t="n">
        <v>544</v>
      </c>
      <c r="F264" s="68" t="n">
        <f aca="false">IF(E264="","",D264-E264)</f>
        <v>92</v>
      </c>
      <c r="G264" s="59" t="n">
        <v>787</v>
      </c>
      <c r="H264" s="59" t="n">
        <v>694</v>
      </c>
      <c r="I264" s="68" t="n">
        <f aca="false">IF(H264="","",G264-H264)</f>
        <v>93</v>
      </c>
      <c r="J264" s="40" t="n">
        <f aca="false">IF(OR(D264="",D264+G264=0),"",D264/(D264+G264))</f>
        <v>0.446943078004216</v>
      </c>
      <c r="K264" s="40" t="n">
        <f aca="false">IF(E264="","",E264/(E264+H264))</f>
        <v>0.439418416801292</v>
      </c>
      <c r="L264" s="69" t="n">
        <f aca="false">IF(OR(K264="",J264=""),"",(J264-K264)*100)</f>
        <v>0.752466120292405</v>
      </c>
      <c r="M264" s="36" t="n">
        <v>2.00322167035439</v>
      </c>
      <c r="N264" s="36" t="n">
        <v>1.05456450691838</v>
      </c>
      <c r="O264" s="36" t="n">
        <f aca="false">SQRT(M264^2+N264^2)</f>
        <v>2.26384702659642</v>
      </c>
      <c r="P264" s="40" t="n">
        <f aca="false">IF(J264="","",MAX(0,J264-1.96*O264/100))</f>
        <v>0.402571676282927</v>
      </c>
      <c r="Q264" s="40" t="n">
        <f aca="false">IF(J264="","",MIN(1,J264+1.96*O264/100))</f>
        <v>0.491314479725506</v>
      </c>
      <c r="R264" s="32" t="str">
        <f aca="false">IF(L264="","",IF(ABS(L264)&lt;=O264,"Yes","No"))</f>
        <v>Yes</v>
      </c>
      <c r="S264" s="32" t="str">
        <f aca="false">IF(L264="","",IF(ABS(L264)&lt;=1.96*O264,"Yes","No"))</f>
        <v>Yes</v>
      </c>
      <c r="T264" s="59" t="n">
        <f aca="false">IF(D264="","",ROUND(SQRT(((D264+G264)*O264/100)^2+(J264*(D264+G264)*0.07132)^2),0))</f>
        <v>56</v>
      </c>
      <c r="U264" s="32"/>
    </row>
    <row r="265" customFormat="false" ht="15" hidden="false" customHeight="false" outlineLevel="0" collapsed="false">
      <c r="A265" s="32" t="s">
        <v>418</v>
      </c>
      <c r="B265" s="32" t="s">
        <v>469</v>
      </c>
      <c r="C265" s="32" t="s">
        <v>472</v>
      </c>
      <c r="D265" s="59" t="n">
        <v>365</v>
      </c>
      <c r="E265" s="59" t="n">
        <v>247</v>
      </c>
      <c r="F265" s="68" t="n">
        <f aca="false">IF(E265="","",D265-E265)</f>
        <v>118</v>
      </c>
      <c r="G265" s="59" t="n">
        <v>488</v>
      </c>
      <c r="H265" s="59" t="n">
        <v>503</v>
      </c>
      <c r="I265" s="68" t="n">
        <f aca="false">IF(H265="","",G265-H265)</f>
        <v>-15</v>
      </c>
      <c r="J265" s="40" t="n">
        <f aca="false">IF(OR(D265="",D265+G265=0),"",D265/(D265+G265))</f>
        <v>0.427901524032825</v>
      </c>
      <c r="K265" s="40" t="n">
        <f aca="false">IF(E265="","",E265/(E265+H265))</f>
        <v>0.329333333333333</v>
      </c>
      <c r="L265" s="69" t="n">
        <f aca="false">IF(OR(K265="",J265=""),"",(J265-K265)*100)</f>
        <v>9.8568190699492</v>
      </c>
      <c r="M265" s="36" t="n">
        <v>2.00322167035439</v>
      </c>
      <c r="N265" s="36" t="n">
        <v>1.05456450691838</v>
      </c>
      <c r="O265" s="36" t="n">
        <f aca="false">SQRT(M265^2+N265^2)</f>
        <v>2.26384702659642</v>
      </c>
      <c r="P265" s="40" t="n">
        <f aca="false">IF(J265="","",MAX(0,J265-1.96*O265/100))</f>
        <v>0.383530122311536</v>
      </c>
      <c r="Q265" s="40" t="n">
        <f aca="false">IF(J265="","",MIN(1,J265+1.96*O265/100))</f>
        <v>0.472272925754115</v>
      </c>
      <c r="R265" s="32" t="str">
        <f aca="false">IF(L265="","",IF(ABS(L265)&lt;=O265,"Yes","No"))</f>
        <v>No</v>
      </c>
      <c r="S265" s="32" t="str">
        <f aca="false">IF(L265="","",IF(ABS(L265)&lt;=1.96*O265,"Yes","No"))</f>
        <v>No</v>
      </c>
      <c r="T265" s="59" t="n">
        <f aca="false">IF(D265="","",ROUND(SQRT(((D265+G265)*O265/100)^2+(J265*(D265+G265)*0.07132)^2),0))</f>
        <v>32</v>
      </c>
      <c r="U265" s="32"/>
    </row>
    <row r="266" customFormat="false" ht="15" hidden="false" customHeight="false" outlineLevel="0" collapsed="false">
      <c r="A266" s="32" t="s">
        <v>418</v>
      </c>
      <c r="B266" s="32" t="s">
        <v>473</v>
      </c>
      <c r="C266" s="32" t="s">
        <v>473</v>
      </c>
      <c r="D266" s="59" t="n">
        <v>38</v>
      </c>
      <c r="E266" s="59" t="n">
        <v>30</v>
      </c>
      <c r="F266" s="68" t="n">
        <f aca="false">IF(E266="","",D266-E266)</f>
        <v>8</v>
      </c>
      <c r="G266" s="59" t="n">
        <v>45</v>
      </c>
      <c r="H266" s="59" t="n">
        <v>36</v>
      </c>
      <c r="I266" s="68" t="n">
        <f aca="false">IF(H266="","",G266-H266)</f>
        <v>9</v>
      </c>
      <c r="J266" s="40" t="n">
        <f aca="false">IF(OR(D266="",D266+G266=0),"",D266/(D266+G266))</f>
        <v>0.457831325301205</v>
      </c>
      <c r="K266" s="40" t="n">
        <f aca="false">IF(E266="","",E266/(E266+H266))</f>
        <v>0.454545454545455</v>
      </c>
      <c r="L266" s="69" t="n">
        <f aca="false">IF(OR(K266="",J266=""),"",(J266-K266)*100)</f>
        <v>0.328587075575026</v>
      </c>
      <c r="M266" s="36" t="n">
        <v>3.57626045191504</v>
      </c>
      <c r="N266" s="36" t="n">
        <v>1.05456450691838</v>
      </c>
      <c r="O266" s="36" t="n">
        <f aca="false">SQRT(M266^2+N266^2)</f>
        <v>3.72850440782676</v>
      </c>
      <c r="P266" s="40" t="n">
        <f aca="false">IF(J266="","",MAX(0,J266-1.96*O266/100))</f>
        <v>0.3847526389078</v>
      </c>
      <c r="Q266" s="40" t="n">
        <f aca="false">IF(J266="","",MIN(1,J266+1.96*O266/100))</f>
        <v>0.530910011694609</v>
      </c>
      <c r="R266" s="32" t="str">
        <f aca="false">IF(L266="","",IF(ABS(L266)&lt;=O266,"Yes","No"))</f>
        <v>Yes</v>
      </c>
      <c r="S266" s="32" t="str">
        <f aca="false">IF(L266="","",IF(ABS(L266)&lt;=1.96*O266,"Yes","No"))</f>
        <v>Yes</v>
      </c>
      <c r="T266" s="59" t="n">
        <f aca="false">IF(D266="","",ROUND(SQRT(((D266+G266)*O266/100)^2+(J266*(D266+G266)*0.13015)^2),0))</f>
        <v>6</v>
      </c>
      <c r="U266" s="32"/>
    </row>
    <row r="267" customFormat="false" ht="15" hidden="false" customHeight="false" outlineLevel="0" collapsed="false">
      <c r="A267" s="32" t="s">
        <v>418</v>
      </c>
      <c r="B267" s="32" t="s">
        <v>474</v>
      </c>
      <c r="C267" s="32" t="s">
        <v>475</v>
      </c>
      <c r="D267" s="59" t="n">
        <v>507</v>
      </c>
      <c r="E267" s="59" t="n">
        <v>375</v>
      </c>
      <c r="F267" s="68" t="n">
        <f aca="false">IF(E267="","",D267-E267)</f>
        <v>132</v>
      </c>
      <c r="G267" s="59" t="n">
        <v>574</v>
      </c>
      <c r="H267" s="59" t="n">
        <v>542</v>
      </c>
      <c r="I267" s="68" t="n">
        <f aca="false">IF(H267="","",G267-H267)</f>
        <v>32</v>
      </c>
      <c r="J267" s="40" t="n">
        <f aca="false">IF(OR(D267="",D267+G267=0),"",D267/(D267+G267))</f>
        <v>0.469010175763182</v>
      </c>
      <c r="K267" s="40" t="n">
        <f aca="false">IF(E267="","",E267/(E267+H267))</f>
        <v>0.408942202835333</v>
      </c>
      <c r="L267" s="69" t="n">
        <f aca="false">IF(OR(K267="",J267=""),"",(J267-K267)*100)</f>
        <v>6.00679729278496</v>
      </c>
      <c r="M267" s="36" t="n">
        <v>2.00322167035439</v>
      </c>
      <c r="N267" s="36" t="n">
        <v>1.05456450691838</v>
      </c>
      <c r="O267" s="36" t="n">
        <f aca="false">SQRT(M267^2+N267^2)</f>
        <v>2.26384702659642</v>
      </c>
      <c r="P267" s="40" t="n">
        <f aca="false">IF(J267="","",MAX(0,J267-1.96*O267/100))</f>
        <v>0.424638774041892</v>
      </c>
      <c r="Q267" s="40" t="n">
        <f aca="false">IF(J267="","",MIN(1,J267+1.96*O267/100))</f>
        <v>0.513381577484472</v>
      </c>
      <c r="R267" s="32" t="str">
        <f aca="false">IF(L267="","",IF(ABS(L267)&lt;=O267,"Yes","No"))</f>
        <v>No</v>
      </c>
      <c r="S267" s="32" t="str">
        <f aca="false">IF(L267="","",IF(ABS(L267)&lt;=1.96*O267,"Yes","No"))</f>
        <v>No</v>
      </c>
      <c r="T267" s="59" t="n">
        <f aca="false">IF(D267="","",ROUND(SQRT(((D267+G267)*O267/100)^2+(J267*(D267+G267)*0.07132)^2),0))</f>
        <v>44</v>
      </c>
      <c r="U267" s="32"/>
    </row>
    <row r="268" customFormat="false" ht="15" hidden="false" customHeight="false" outlineLevel="0" collapsed="false">
      <c r="A268" s="32" t="s">
        <v>418</v>
      </c>
      <c r="B268" s="32" t="s">
        <v>474</v>
      </c>
      <c r="C268" s="32" t="s">
        <v>476</v>
      </c>
      <c r="D268" s="59" t="n">
        <v>548</v>
      </c>
      <c r="E268" s="59" t="n">
        <v>465</v>
      </c>
      <c r="F268" s="68" t="n">
        <f aca="false">IF(E268="","",D268-E268)</f>
        <v>83</v>
      </c>
      <c r="G268" s="59" t="n">
        <v>585</v>
      </c>
      <c r="H268" s="59" t="n">
        <v>609</v>
      </c>
      <c r="I268" s="68" t="n">
        <f aca="false">IF(H268="","",G268-H268)</f>
        <v>-24</v>
      </c>
      <c r="J268" s="40" t="n">
        <f aca="false">IF(OR(D268="",D268+G268=0),"",D268/(D268+G268))</f>
        <v>0.483671668137688</v>
      </c>
      <c r="K268" s="40" t="n">
        <f aca="false">IF(E268="","",E268/(E268+H268))</f>
        <v>0.432960893854749</v>
      </c>
      <c r="L268" s="69" t="n">
        <f aca="false">IF(OR(K268="",J268=""),"",(J268-K268)*100)</f>
        <v>5.0710774282939</v>
      </c>
      <c r="M268" s="36" t="n">
        <v>2.00322167035439</v>
      </c>
      <c r="N268" s="36" t="n">
        <v>1.05456450691838</v>
      </c>
      <c r="O268" s="36" t="n">
        <f aca="false">SQRT(M268^2+N268^2)</f>
        <v>2.26384702659642</v>
      </c>
      <c r="P268" s="40" t="n">
        <f aca="false">IF(J268="","",MAX(0,J268-1.96*O268/100))</f>
        <v>0.439300266416398</v>
      </c>
      <c r="Q268" s="40" t="n">
        <f aca="false">IF(J268="","",MIN(1,J268+1.96*O268/100))</f>
        <v>0.528043069858977</v>
      </c>
      <c r="R268" s="32" t="str">
        <f aca="false">IF(L268="","",IF(ABS(L268)&lt;=O268,"Yes","No"))</f>
        <v>No</v>
      </c>
      <c r="S268" s="32" t="str">
        <f aca="false">IF(L268="","",IF(ABS(L268)&lt;=1.96*O268,"Yes","No"))</f>
        <v>No</v>
      </c>
      <c r="T268" s="59" t="n">
        <f aca="false">IF(D268="","",ROUND(SQRT(((D268+G268)*O268/100)^2+(J268*(D268+G268)*0.07132)^2),0))</f>
        <v>47</v>
      </c>
      <c r="U268" s="32"/>
    </row>
    <row r="269" customFormat="false" ht="15" hidden="false" customHeight="false" outlineLevel="0" collapsed="false">
      <c r="A269" s="32" t="s">
        <v>418</v>
      </c>
      <c r="B269" s="32" t="s">
        <v>477</v>
      </c>
      <c r="C269" s="32" t="s">
        <v>477</v>
      </c>
      <c r="D269" s="59" t="n">
        <v>155</v>
      </c>
      <c r="E269" s="59" t="n">
        <v>130</v>
      </c>
      <c r="F269" s="68" t="n">
        <f aca="false">IF(E269="","",D269-E269)</f>
        <v>25</v>
      </c>
      <c r="G269" s="59" t="n">
        <v>181</v>
      </c>
      <c r="H269" s="59" t="n">
        <v>203</v>
      </c>
      <c r="I269" s="68" t="n">
        <f aca="false">IF(H269="","",G269-H269)</f>
        <v>-22</v>
      </c>
      <c r="J269" s="40" t="n">
        <f aca="false">IF(OR(D269="",D269+G269=0),"",D269/(D269+G269))</f>
        <v>0.461309523809524</v>
      </c>
      <c r="K269" s="40" t="n">
        <f aca="false">IF(E269="","",E269/(E269+H269))</f>
        <v>0.39039039039039</v>
      </c>
      <c r="L269" s="69" t="n">
        <f aca="false">IF(OR(K269="",J269=""),"",(J269-K269)*100)</f>
        <v>7.09191334191335</v>
      </c>
      <c r="M269" s="36" t="n">
        <v>3.57626045191504</v>
      </c>
      <c r="N269" s="36" t="n">
        <v>1.05456450691838</v>
      </c>
      <c r="O269" s="36" t="n">
        <f aca="false">SQRT(M269^2+N269^2)</f>
        <v>3.72850440782676</v>
      </c>
      <c r="P269" s="40" t="n">
        <f aca="false">IF(J269="","",MAX(0,J269-1.96*O269/100))</f>
        <v>0.388230837416119</v>
      </c>
      <c r="Q269" s="40" t="n">
        <f aca="false">IF(J269="","",MIN(1,J269+1.96*O269/100))</f>
        <v>0.534388210202928</v>
      </c>
      <c r="R269" s="32" t="str">
        <f aca="false">IF(L269="","",IF(ABS(L269)&lt;=O269,"Yes","No"))</f>
        <v>No</v>
      </c>
      <c r="S269" s="32" t="str">
        <f aca="false">IF(L269="","",IF(ABS(L269)&lt;=1.96*O269,"Yes","No"))</f>
        <v>Yes</v>
      </c>
      <c r="T269" s="59" t="n">
        <f aca="false">IF(D269="","",ROUND(SQRT(((D269+G269)*O269/100)^2+(J269*(D269+G269)*0.13015)^2),0))</f>
        <v>24</v>
      </c>
      <c r="U269" s="32"/>
    </row>
    <row r="270" customFormat="false" ht="15" hidden="false" customHeight="false" outlineLevel="0" collapsed="false">
      <c r="A270" s="32" t="s">
        <v>418</v>
      </c>
      <c r="B270" s="32" t="s">
        <v>478</v>
      </c>
      <c r="C270" s="32" t="s">
        <v>479</v>
      </c>
      <c r="D270" s="59" t="n">
        <v>179</v>
      </c>
      <c r="E270" s="59"/>
      <c r="F270" s="68" t="str">
        <f aca="false">IF(E270="","",D270-E270)</f>
        <v/>
      </c>
      <c r="G270" s="59" t="n">
        <v>100</v>
      </c>
      <c r="H270" s="59"/>
      <c r="I270" s="68" t="str">
        <f aca="false">IF(H270="","",G270-H270)</f>
        <v/>
      </c>
      <c r="J270" s="40" t="n">
        <f aca="false">IF(OR(D270="",D270+G270=0),"",D270/(D270+G270))</f>
        <v>0.6415770609319</v>
      </c>
      <c r="K270" s="40" t="str">
        <f aca="false">IF(E270="","",E270/(E270+H270))</f>
        <v/>
      </c>
      <c r="L270" s="69" t="str">
        <f aca="false">IF(OR(K270="",J270=""),"",(J270-K270)*100)</f>
        <v/>
      </c>
      <c r="M270" s="36" t="n">
        <v>3.57626045191504</v>
      </c>
      <c r="N270" s="36" t="n">
        <v>1.05456450691838</v>
      </c>
      <c r="O270" s="36" t="n">
        <f aca="false">SQRT(M270^2+N270^2)</f>
        <v>3.72850440782676</v>
      </c>
      <c r="P270" s="40" t="n">
        <f aca="false">IF(J270="","",MAX(0,J270-1.96*O270/100))</f>
        <v>0.568498374538495</v>
      </c>
      <c r="Q270" s="40" t="n">
        <f aca="false">IF(J270="","",MIN(1,J270+1.96*O270/100))</f>
        <v>0.714655747325304</v>
      </c>
      <c r="R270" s="32" t="str">
        <f aca="false">IF(L270="","",IF(ABS(L270)&lt;=O270,"Yes","No"))</f>
        <v/>
      </c>
      <c r="S270" s="32" t="str">
        <f aca="false">IF(L270="","",IF(ABS(L270)&lt;=1.96*O270,"Yes","No"))</f>
        <v/>
      </c>
      <c r="T270" s="59" t="n">
        <f aca="false">IF(D270="","",ROUND(SQRT(((D270+G270)*O270/100)^2+(J270*(D270+G270)*0.13015)^2),0))</f>
        <v>26</v>
      </c>
      <c r="U270" s="32" t="s">
        <v>803</v>
      </c>
    </row>
    <row r="271" customFormat="false" ht="15" hidden="false" customHeight="false" outlineLevel="0" collapsed="false">
      <c r="A271" s="32" t="s">
        <v>418</v>
      </c>
      <c r="B271" s="32" t="s">
        <v>478</v>
      </c>
      <c r="C271" s="32" t="s">
        <v>480</v>
      </c>
      <c r="D271" s="59" t="n">
        <v>293</v>
      </c>
      <c r="E271" s="59" t="n">
        <v>353</v>
      </c>
      <c r="F271" s="68" t="n">
        <f aca="false">IF(E271="","",D271-E271)</f>
        <v>-60</v>
      </c>
      <c r="G271" s="59" t="n">
        <v>156</v>
      </c>
      <c r="H271" s="59" t="n">
        <v>112</v>
      </c>
      <c r="I271" s="68" t="n">
        <f aca="false">IF(H271="","",G271-H271)</f>
        <v>44</v>
      </c>
      <c r="J271" s="40" t="n">
        <f aca="false">IF(OR(D271="",D271+G271=0),"",D271/(D271+G271))</f>
        <v>0.652561247216036</v>
      </c>
      <c r="K271" s="40" t="n">
        <f aca="false">IF(E271="","",E271/(E271+H271))</f>
        <v>0.759139784946237</v>
      </c>
      <c r="L271" s="69" t="n">
        <f aca="false">IF(OR(K271="",J271=""),"",(J271-K271)*100)</f>
        <v>-10.6578537730201</v>
      </c>
      <c r="M271" s="36" t="n">
        <v>3.57626045191504</v>
      </c>
      <c r="N271" s="36" t="n">
        <v>1.05456450691838</v>
      </c>
      <c r="O271" s="36" t="n">
        <f aca="false">SQRT(M271^2+N271^2)</f>
        <v>3.72850440782676</v>
      </c>
      <c r="P271" s="40" t="n">
        <f aca="false">IF(J271="","",MAX(0,J271-1.96*O271/100))</f>
        <v>0.579482560822631</v>
      </c>
      <c r="Q271" s="40" t="n">
        <f aca="false">IF(J271="","",MIN(1,J271+1.96*O271/100))</f>
        <v>0.72563993360944</v>
      </c>
      <c r="R271" s="32" t="str">
        <f aca="false">IF(L271="","",IF(ABS(L271)&lt;=O271,"Yes","No"))</f>
        <v>No</v>
      </c>
      <c r="S271" s="32" t="str">
        <f aca="false">IF(L271="","",IF(ABS(L271)&lt;=1.96*O271,"Yes","No"))</f>
        <v>No</v>
      </c>
      <c r="T271" s="59" t="n">
        <f aca="false">IF(D271="","",ROUND(SQRT(((D271+G271)*O271/100)^2+(J271*(D271+G271)*0.13015)^2),0))</f>
        <v>42</v>
      </c>
      <c r="U271" s="32"/>
    </row>
    <row r="272" customFormat="false" ht="15" hidden="false" customHeight="false" outlineLevel="0" collapsed="false">
      <c r="A272" s="32" t="s">
        <v>418</v>
      </c>
      <c r="B272" s="32" t="s">
        <v>478</v>
      </c>
      <c r="C272" s="32" t="s">
        <v>481</v>
      </c>
      <c r="D272" s="59" t="n">
        <v>282</v>
      </c>
      <c r="E272" s="59" t="n">
        <v>326</v>
      </c>
      <c r="F272" s="68" t="n">
        <f aca="false">IF(E272="","",D272-E272)</f>
        <v>-44</v>
      </c>
      <c r="G272" s="59" t="n">
        <v>156</v>
      </c>
      <c r="H272" s="59" t="n">
        <v>91</v>
      </c>
      <c r="I272" s="68" t="n">
        <f aca="false">IF(H272="","",G272-H272)</f>
        <v>65</v>
      </c>
      <c r="J272" s="40" t="n">
        <f aca="false">IF(OR(D272="",D272+G272=0),"",D272/(D272+G272))</f>
        <v>0.643835616438356</v>
      </c>
      <c r="K272" s="40" t="n">
        <f aca="false">IF(E272="","",E272/(E272+H272))</f>
        <v>0.781774580335731</v>
      </c>
      <c r="L272" s="69" t="n">
        <f aca="false">IF(OR(K272="",J272=""),"",(J272-K272)*100)</f>
        <v>-13.7938963897375</v>
      </c>
      <c r="M272" s="36" t="n">
        <v>3.57626045191504</v>
      </c>
      <c r="N272" s="36" t="n">
        <v>1.05456450691838</v>
      </c>
      <c r="O272" s="36" t="n">
        <f aca="false">SQRT(M272^2+N272^2)</f>
        <v>3.72850440782676</v>
      </c>
      <c r="P272" s="40" t="n">
        <f aca="false">IF(J272="","",MAX(0,J272-1.96*O272/100))</f>
        <v>0.570756930044952</v>
      </c>
      <c r="Q272" s="40" t="n">
        <f aca="false">IF(J272="","",MIN(1,J272+1.96*O272/100))</f>
        <v>0.716914302831761</v>
      </c>
      <c r="R272" s="32" t="str">
        <f aca="false">IF(L272="","",IF(ABS(L272)&lt;=O272,"Yes","No"))</f>
        <v>No</v>
      </c>
      <c r="S272" s="32" t="str">
        <f aca="false">IF(L272="","",IF(ABS(L272)&lt;=1.96*O272,"Yes","No"))</f>
        <v>No</v>
      </c>
      <c r="T272" s="59" t="n">
        <f aca="false">IF(D272="","",ROUND(SQRT(((D272+G272)*O272/100)^2+(J272*(D272+G272)*0.13015)^2),0))</f>
        <v>40</v>
      </c>
      <c r="U272" s="32"/>
    </row>
    <row r="273" customFormat="false" ht="15" hidden="false" customHeight="false" outlineLevel="0" collapsed="false">
      <c r="A273" s="32" t="s">
        <v>418</v>
      </c>
      <c r="B273" s="32" t="s">
        <v>478</v>
      </c>
      <c r="C273" s="32" t="s">
        <v>482</v>
      </c>
      <c r="D273" s="59" t="n">
        <v>545</v>
      </c>
      <c r="E273" s="59" t="n">
        <v>609</v>
      </c>
      <c r="F273" s="68" t="n">
        <f aca="false">IF(E273="","",D273-E273)</f>
        <v>-64</v>
      </c>
      <c r="G273" s="59" t="n">
        <v>313</v>
      </c>
      <c r="H273" s="59" t="n">
        <v>202</v>
      </c>
      <c r="I273" s="68" t="n">
        <f aca="false">IF(H273="","",G273-H273)</f>
        <v>111</v>
      </c>
      <c r="J273" s="40" t="n">
        <f aca="false">IF(OR(D273="",D273+G273=0),"",D273/(D273+G273))</f>
        <v>0.635198135198135</v>
      </c>
      <c r="K273" s="40" t="n">
        <f aca="false">IF(E273="","",E273/(E273+H273))</f>
        <v>0.750924784217016</v>
      </c>
      <c r="L273" s="69" t="n">
        <f aca="false">IF(OR(K273="",J273=""),"",(J273-K273)*100)</f>
        <v>-11.5726649018881</v>
      </c>
      <c r="M273" s="36" t="n">
        <v>2.00322167035439</v>
      </c>
      <c r="N273" s="36" t="n">
        <v>1.05456450691838</v>
      </c>
      <c r="O273" s="36" t="n">
        <f aca="false">SQRT(M273^2+N273^2)</f>
        <v>2.26384702659642</v>
      </c>
      <c r="P273" s="40" t="n">
        <f aca="false">IF(J273="","",MAX(0,J273-1.96*O273/100))</f>
        <v>0.590826733476845</v>
      </c>
      <c r="Q273" s="40" t="n">
        <f aca="false">IF(J273="","",MIN(1,J273+1.96*O273/100))</f>
        <v>0.679569536919425</v>
      </c>
      <c r="R273" s="32" t="str">
        <f aca="false">IF(L273="","",IF(ABS(L273)&lt;=O273,"Yes","No"))</f>
        <v>No</v>
      </c>
      <c r="S273" s="32" t="str">
        <f aca="false">IF(L273="","",IF(ABS(L273)&lt;=1.96*O273,"Yes","No"))</f>
        <v>No</v>
      </c>
      <c r="T273" s="59" t="n">
        <f aca="false">IF(D273="","",ROUND(SQRT(((D273+G273)*O273/100)^2+(J273*(D273+G273)*0.07132)^2),0))</f>
        <v>43</v>
      </c>
      <c r="U273" s="32"/>
    </row>
    <row r="274" customFormat="false" ht="15" hidden="false" customHeight="false" outlineLevel="0" collapsed="false">
      <c r="A274" s="32" t="s">
        <v>418</v>
      </c>
      <c r="B274" s="32" t="s">
        <v>478</v>
      </c>
      <c r="C274" s="32" t="s">
        <v>483</v>
      </c>
      <c r="D274" s="59" t="n">
        <v>348</v>
      </c>
      <c r="E274" s="59"/>
      <c r="F274" s="68" t="str">
        <f aca="false">IF(E274="","",D274-E274)</f>
        <v/>
      </c>
      <c r="G274" s="59" t="n">
        <v>205</v>
      </c>
      <c r="H274" s="59"/>
      <c r="I274" s="68" t="str">
        <f aca="false">IF(H274="","",G274-H274)</f>
        <v/>
      </c>
      <c r="J274" s="40" t="n">
        <f aca="false">IF(OR(D274="",D274+G274=0),"",D274/(D274+G274))</f>
        <v>0.629294755877034</v>
      </c>
      <c r="K274" s="40" t="str">
        <f aca="false">IF(E274="","",E274/(E274+H274))</f>
        <v/>
      </c>
      <c r="L274" s="69" t="str">
        <f aca="false">IF(OR(K274="",J274=""),"",(J274-K274)*100)</f>
        <v/>
      </c>
      <c r="M274" s="36" t="n">
        <v>2.37172386690479</v>
      </c>
      <c r="N274" s="36" t="n">
        <v>1.05456450691838</v>
      </c>
      <c r="O274" s="36" t="n">
        <f aca="false">SQRT(M274^2+N274^2)</f>
        <v>2.59560790569335</v>
      </c>
      <c r="P274" s="40" t="n">
        <f aca="false">IF(J274="","",MAX(0,J274-1.96*O274/100))</f>
        <v>0.578420840925445</v>
      </c>
      <c r="Q274" s="40" t="n">
        <f aca="false">IF(J274="","",MIN(1,J274+1.96*O274/100))</f>
        <v>0.680168670828624</v>
      </c>
      <c r="R274" s="32" t="str">
        <f aca="false">IF(L274="","",IF(ABS(L274)&lt;=O274,"Yes","No"))</f>
        <v/>
      </c>
      <c r="S274" s="32" t="str">
        <f aca="false">IF(L274="","",IF(ABS(L274)&lt;=1.96*O274,"Yes","No"))</f>
        <v/>
      </c>
      <c r="T274" s="59" t="n">
        <f aca="false">IF(D274="","",ROUND(SQRT(((D274+G274)*O274/100)^2+(J274*(D274+G274)*0.08382)^2),0))</f>
        <v>33</v>
      </c>
      <c r="U274" s="32" t="s">
        <v>803</v>
      </c>
    </row>
    <row r="275" customFormat="false" ht="15" hidden="false" customHeight="false" outlineLevel="0" collapsed="false">
      <c r="A275" s="32" t="s">
        <v>418</v>
      </c>
      <c r="B275" s="32" t="s">
        <v>478</v>
      </c>
      <c r="C275" s="32" t="s">
        <v>484</v>
      </c>
      <c r="D275" s="59" t="n">
        <v>345</v>
      </c>
      <c r="E275" s="59" t="n">
        <v>410</v>
      </c>
      <c r="F275" s="68" t="n">
        <f aca="false">IF(E275="","",D275-E275)</f>
        <v>-65</v>
      </c>
      <c r="G275" s="59" t="n">
        <v>208</v>
      </c>
      <c r="H275" s="59" t="n">
        <v>127</v>
      </c>
      <c r="I275" s="68" t="n">
        <f aca="false">IF(H275="","",G275-H275)</f>
        <v>81</v>
      </c>
      <c r="J275" s="40" t="n">
        <f aca="false">IF(OR(D275="",D275+G275=0),"",D275/(D275+G275))</f>
        <v>0.623869801084991</v>
      </c>
      <c r="K275" s="40" t="n">
        <f aca="false">IF(E275="","",E275/(E275+H275))</f>
        <v>0.763500931098696</v>
      </c>
      <c r="L275" s="69" t="n">
        <f aca="false">IF(OR(K275="",J275=""),"",(J275-K275)*100)</f>
        <v>-13.9631130013706</v>
      </c>
      <c r="M275" s="36" t="n">
        <v>2.37172386690479</v>
      </c>
      <c r="N275" s="36" t="n">
        <v>1.05456450691838</v>
      </c>
      <c r="O275" s="36" t="n">
        <f aca="false">SQRT(M275^2+N275^2)</f>
        <v>2.59560790569335</v>
      </c>
      <c r="P275" s="40" t="n">
        <f aca="false">IF(J275="","",MAX(0,J275-1.96*O275/100))</f>
        <v>0.572995886133401</v>
      </c>
      <c r="Q275" s="40" t="n">
        <f aca="false">IF(J275="","",MIN(1,J275+1.96*O275/100))</f>
        <v>0.674743716036581</v>
      </c>
      <c r="R275" s="32" t="str">
        <f aca="false">IF(L275="","",IF(ABS(L275)&lt;=O275,"Yes","No"))</f>
        <v>No</v>
      </c>
      <c r="S275" s="32" t="str">
        <f aca="false">IF(L275="","",IF(ABS(L275)&lt;=1.96*O275,"Yes","No"))</f>
        <v>No</v>
      </c>
      <c r="T275" s="59" t="n">
        <f aca="false">IF(D275="","",ROUND(SQRT(((D275+G275)*O275/100)^2+(J275*(D275+G275)*0.08382)^2),0))</f>
        <v>32</v>
      </c>
      <c r="U275" s="32"/>
    </row>
    <row r="276" customFormat="false" ht="15" hidden="false" customHeight="false" outlineLevel="0" collapsed="false">
      <c r="A276" s="32" t="s">
        <v>418</v>
      </c>
      <c r="B276" s="32" t="s">
        <v>478</v>
      </c>
      <c r="C276" s="32" t="s">
        <v>485</v>
      </c>
      <c r="D276" s="59" t="n">
        <v>310</v>
      </c>
      <c r="E276" s="59" t="n">
        <v>334</v>
      </c>
      <c r="F276" s="68" t="n">
        <f aca="false">IF(E276="","",D276-E276)</f>
        <v>-24</v>
      </c>
      <c r="G276" s="59" t="n">
        <v>180</v>
      </c>
      <c r="H276" s="59" t="n">
        <v>128</v>
      </c>
      <c r="I276" s="68" t="n">
        <f aca="false">IF(H276="","",G276-H276)</f>
        <v>52</v>
      </c>
      <c r="J276" s="40" t="n">
        <f aca="false">IF(OR(D276="",D276+G276=0),"",D276/(D276+G276))</f>
        <v>0.63265306122449</v>
      </c>
      <c r="K276" s="40" t="n">
        <f aca="false">IF(E276="","",E276/(E276+H276))</f>
        <v>0.722943722943723</v>
      </c>
      <c r="L276" s="69" t="n">
        <f aca="false">IF(OR(K276="",J276=""),"",(J276-K276)*100)</f>
        <v>-9.02906617192331</v>
      </c>
      <c r="M276" s="36" t="n">
        <v>3.57626045191504</v>
      </c>
      <c r="N276" s="36" t="n">
        <v>1.05456450691838</v>
      </c>
      <c r="O276" s="36" t="n">
        <f aca="false">SQRT(M276^2+N276^2)</f>
        <v>3.72850440782676</v>
      </c>
      <c r="P276" s="40" t="n">
        <f aca="false">IF(J276="","",MAX(0,J276-1.96*O276/100))</f>
        <v>0.559574374831085</v>
      </c>
      <c r="Q276" s="40" t="n">
        <f aca="false">IF(J276="","",MIN(1,J276+1.96*O276/100))</f>
        <v>0.705731747617894</v>
      </c>
      <c r="R276" s="32" t="str">
        <f aca="false">IF(L276="","",IF(ABS(L276)&lt;=O276,"Yes","No"))</f>
        <v>No</v>
      </c>
      <c r="S276" s="32" t="str">
        <f aca="false">IF(L276="","",IF(ABS(L276)&lt;=1.96*O276,"Yes","No"))</f>
        <v>No</v>
      </c>
      <c r="T276" s="59" t="n">
        <f aca="false">IF(D276="","",ROUND(SQRT(((D276+G276)*O276/100)^2+(J276*(D276+G276)*0.13015)^2),0))</f>
        <v>44</v>
      </c>
      <c r="U276" s="32"/>
    </row>
    <row r="277" customFormat="false" ht="15" hidden="false" customHeight="false" outlineLevel="0" collapsed="false">
      <c r="A277" s="32" t="s">
        <v>418</v>
      </c>
      <c r="B277" s="32" t="s">
        <v>478</v>
      </c>
      <c r="C277" s="32" t="s">
        <v>486</v>
      </c>
      <c r="D277" s="59" t="n">
        <v>140</v>
      </c>
      <c r="E277" s="59" t="n">
        <v>189</v>
      </c>
      <c r="F277" s="68" t="n">
        <f aca="false">IF(E277="","",D277-E277)</f>
        <v>-49</v>
      </c>
      <c r="G277" s="59" t="n">
        <v>73</v>
      </c>
      <c r="H277" s="59" t="n">
        <v>42</v>
      </c>
      <c r="I277" s="68" t="n">
        <f aca="false">IF(H277="","",G277-H277)</f>
        <v>31</v>
      </c>
      <c r="J277" s="40" t="n">
        <f aca="false">IF(OR(D277="",D277+G277=0),"",D277/(D277+G277))</f>
        <v>0.657276995305164</v>
      </c>
      <c r="K277" s="40" t="n">
        <f aca="false">IF(E277="","",E277/(E277+H277))</f>
        <v>0.818181818181818</v>
      </c>
      <c r="L277" s="69" t="n">
        <f aca="false">IF(OR(K277="",J277=""),"",(J277-K277)*100)</f>
        <v>-16.0904822876654</v>
      </c>
      <c r="M277" s="36" t="n">
        <v>3.57626045191504</v>
      </c>
      <c r="N277" s="36" t="n">
        <v>1.05456450691838</v>
      </c>
      <c r="O277" s="36" t="n">
        <f aca="false">SQRT(M277^2+N277^2)</f>
        <v>3.72850440782676</v>
      </c>
      <c r="P277" s="40" t="n">
        <f aca="false">IF(J277="","",MAX(0,J277-1.96*O277/100))</f>
        <v>0.58419830891176</v>
      </c>
      <c r="Q277" s="40" t="n">
        <f aca="false">IF(J277="","",MIN(1,J277+1.96*O277/100))</f>
        <v>0.730355681698569</v>
      </c>
      <c r="R277" s="32" t="str">
        <f aca="false">IF(L277="","",IF(ABS(L277)&lt;=O277,"Yes","No"))</f>
        <v>No</v>
      </c>
      <c r="S277" s="32" t="str">
        <f aca="false">IF(L277="","",IF(ABS(L277)&lt;=1.96*O277,"Yes","No"))</f>
        <v>No</v>
      </c>
      <c r="T277" s="59" t="n">
        <f aca="false">IF(D277="","",ROUND(SQRT(((D277+G277)*O277/100)^2+(J277*(D277+G277)*0.13015)^2),0))</f>
        <v>20</v>
      </c>
      <c r="U277" s="32"/>
    </row>
    <row r="278" customFormat="false" ht="15" hidden="false" customHeight="false" outlineLevel="0" collapsed="false">
      <c r="A278" s="32" t="s">
        <v>418</v>
      </c>
      <c r="B278" s="32" t="s">
        <v>478</v>
      </c>
      <c r="C278" s="32" t="s">
        <v>487</v>
      </c>
      <c r="D278" s="59" t="n">
        <v>206</v>
      </c>
      <c r="E278" s="59" t="n">
        <v>236</v>
      </c>
      <c r="F278" s="68" t="n">
        <f aca="false">IF(E278="","",D278-E278)</f>
        <v>-30</v>
      </c>
      <c r="G278" s="59" t="n">
        <v>102</v>
      </c>
      <c r="H278" s="59" t="n">
        <v>61</v>
      </c>
      <c r="I278" s="68" t="n">
        <f aca="false">IF(H278="","",G278-H278)</f>
        <v>41</v>
      </c>
      <c r="J278" s="40" t="n">
        <f aca="false">IF(OR(D278="",D278+G278=0),"",D278/(D278+G278))</f>
        <v>0.668831168831169</v>
      </c>
      <c r="K278" s="40" t="n">
        <f aca="false">IF(E278="","",E278/(E278+H278))</f>
        <v>0.794612794612795</v>
      </c>
      <c r="L278" s="69" t="n">
        <f aca="false">IF(OR(K278="",J278=""),"",(J278-K278)*100)</f>
        <v>-12.5781625781626</v>
      </c>
      <c r="M278" s="36" t="n">
        <v>3.57626045191504</v>
      </c>
      <c r="N278" s="36" t="n">
        <v>1.05456450691838</v>
      </c>
      <c r="O278" s="36" t="n">
        <f aca="false">SQRT(M278^2+N278^2)</f>
        <v>3.72850440782676</v>
      </c>
      <c r="P278" s="40" t="n">
        <f aca="false">IF(J278="","",MAX(0,J278-1.96*O278/100))</f>
        <v>0.595752482437764</v>
      </c>
      <c r="Q278" s="40" t="n">
        <f aca="false">IF(J278="","",MIN(1,J278+1.96*O278/100))</f>
        <v>0.741909855224573</v>
      </c>
      <c r="R278" s="32" t="str">
        <f aca="false">IF(L278="","",IF(ABS(L278)&lt;=O278,"Yes","No"))</f>
        <v>No</v>
      </c>
      <c r="S278" s="32" t="str">
        <f aca="false">IF(L278="","",IF(ABS(L278)&lt;=1.96*O278,"Yes","No"))</f>
        <v>No</v>
      </c>
      <c r="T278" s="59" t="n">
        <f aca="false">IF(D278="","",ROUND(SQRT(((D278+G278)*O278/100)^2+(J278*(D278+G278)*0.13015)^2),0))</f>
        <v>29</v>
      </c>
      <c r="U278" s="32"/>
    </row>
    <row r="279" customFormat="false" ht="15" hidden="false" customHeight="false" outlineLevel="0" collapsed="false">
      <c r="A279" s="32" t="s">
        <v>418</v>
      </c>
      <c r="B279" s="32" t="s">
        <v>478</v>
      </c>
      <c r="C279" s="32" t="s">
        <v>488</v>
      </c>
      <c r="D279" s="59" t="n">
        <v>228</v>
      </c>
      <c r="E279" s="59" t="n">
        <v>280</v>
      </c>
      <c r="F279" s="68" t="n">
        <f aca="false">IF(E279="","",D279-E279)</f>
        <v>-52</v>
      </c>
      <c r="G279" s="59" t="n">
        <v>110</v>
      </c>
      <c r="H279" s="59" t="n">
        <v>61</v>
      </c>
      <c r="I279" s="68" t="n">
        <f aca="false">IF(H279="","",G279-H279)</f>
        <v>49</v>
      </c>
      <c r="J279" s="40" t="n">
        <f aca="false">IF(OR(D279="",D279+G279=0),"",D279/(D279+G279))</f>
        <v>0.674556213017752</v>
      </c>
      <c r="K279" s="40" t="n">
        <f aca="false">IF(E279="","",E279/(E279+H279))</f>
        <v>0.821114369501466</v>
      </c>
      <c r="L279" s="69" t="n">
        <f aca="false">IF(OR(K279="",J279=""),"",(J279-K279)*100)</f>
        <v>-14.6558156483715</v>
      </c>
      <c r="M279" s="36" t="n">
        <v>3.57626045191504</v>
      </c>
      <c r="N279" s="36" t="n">
        <v>1.05456450691838</v>
      </c>
      <c r="O279" s="36" t="n">
        <f aca="false">SQRT(M279^2+N279^2)</f>
        <v>3.72850440782676</v>
      </c>
      <c r="P279" s="40" t="n">
        <f aca="false">IF(J279="","",MAX(0,J279-1.96*O279/100))</f>
        <v>0.601477526624347</v>
      </c>
      <c r="Q279" s="40" t="n">
        <f aca="false">IF(J279="","",MIN(1,J279+1.96*O279/100))</f>
        <v>0.747634899411156</v>
      </c>
      <c r="R279" s="32" t="str">
        <f aca="false">IF(L279="","",IF(ABS(L279)&lt;=O279,"Yes","No"))</f>
        <v>No</v>
      </c>
      <c r="S279" s="32" t="str">
        <f aca="false">IF(L279="","",IF(ABS(L279)&lt;=1.96*O279,"Yes","No"))</f>
        <v>No</v>
      </c>
      <c r="T279" s="59" t="n">
        <f aca="false">IF(D279="","",ROUND(SQRT(((D279+G279)*O279/100)^2+(J279*(D279+G279)*0.13015)^2),0))</f>
        <v>32</v>
      </c>
      <c r="U279" s="32"/>
    </row>
    <row r="280" customFormat="false" ht="15" hidden="false" customHeight="false" outlineLevel="0" collapsed="false">
      <c r="A280" s="32" t="s">
        <v>418</v>
      </c>
      <c r="B280" s="32" t="s">
        <v>478</v>
      </c>
      <c r="C280" s="32" t="s">
        <v>489</v>
      </c>
      <c r="D280" s="59" t="n">
        <v>470</v>
      </c>
      <c r="E280" s="59"/>
      <c r="F280" s="68" t="str">
        <f aca="false">IF(E280="","",D280-E280)</f>
        <v/>
      </c>
      <c r="G280" s="59" t="n">
        <v>260</v>
      </c>
      <c r="H280" s="59"/>
      <c r="I280" s="68" t="str">
        <f aca="false">IF(H280="","",G280-H280)</f>
        <v/>
      </c>
      <c r="J280" s="40" t="n">
        <f aca="false">IF(OR(D280="",D280+G280=0),"",D280/(D280+G280))</f>
        <v>0.643835616438356</v>
      </c>
      <c r="K280" s="40" t="str">
        <f aca="false">IF(E280="","",E280/(E280+H280))</f>
        <v/>
      </c>
      <c r="L280" s="69" t="str">
        <f aca="false">IF(OR(K280="",J280=""),"",(J280-K280)*100)</f>
        <v/>
      </c>
      <c r="M280" s="36" t="n">
        <v>2.37172386690479</v>
      </c>
      <c r="N280" s="36" t="n">
        <v>1.05456450691838</v>
      </c>
      <c r="O280" s="36" t="n">
        <f aca="false">SQRT(M280^2+N280^2)</f>
        <v>2.59560790569335</v>
      </c>
      <c r="P280" s="40" t="n">
        <f aca="false">IF(J280="","",MAX(0,J280-1.96*O280/100))</f>
        <v>0.592961701486767</v>
      </c>
      <c r="Q280" s="40" t="n">
        <f aca="false">IF(J280="","",MIN(1,J280+1.96*O280/100))</f>
        <v>0.694709531389946</v>
      </c>
      <c r="R280" s="32" t="str">
        <f aca="false">IF(L280="","",IF(ABS(L280)&lt;=O280,"Yes","No"))</f>
        <v/>
      </c>
      <c r="S280" s="32" t="str">
        <f aca="false">IF(L280="","",IF(ABS(L280)&lt;=1.96*O280,"Yes","No"))</f>
        <v/>
      </c>
      <c r="T280" s="59" t="n">
        <f aca="false">IF(D280="","",ROUND(SQRT(((D280+G280)*O280/100)^2+(J280*(D280+G280)*0.08382)^2),0))</f>
        <v>44</v>
      </c>
      <c r="U280" s="32" t="s">
        <v>803</v>
      </c>
    </row>
    <row r="281" customFormat="false" ht="15" hidden="false" customHeight="false" outlineLevel="0" collapsed="false">
      <c r="A281" s="32" t="s">
        <v>418</v>
      </c>
      <c r="B281" s="32" t="s">
        <v>478</v>
      </c>
      <c r="C281" s="32" t="s">
        <v>490</v>
      </c>
      <c r="D281" s="59" t="n">
        <v>574</v>
      </c>
      <c r="E281" s="59" t="n">
        <v>699</v>
      </c>
      <c r="F281" s="68" t="n">
        <f aca="false">IF(E281="","",D281-E281)</f>
        <v>-125</v>
      </c>
      <c r="G281" s="59" t="n">
        <v>309</v>
      </c>
      <c r="H281" s="59" t="n">
        <v>213</v>
      </c>
      <c r="I281" s="68" t="n">
        <f aca="false">IF(H281="","",G281-H281)</f>
        <v>96</v>
      </c>
      <c r="J281" s="40" t="n">
        <f aca="false">IF(OR(D281="",D281+G281=0),"",D281/(D281+G281))</f>
        <v>0.650056625141563</v>
      </c>
      <c r="K281" s="40" t="n">
        <f aca="false">IF(E281="","",E281/(E281+H281))</f>
        <v>0.766447368421053</v>
      </c>
      <c r="L281" s="69" t="n">
        <f aca="false">IF(OR(K281="",J281=""),"",(J281-K281)*100)</f>
        <v>-11.639074327949</v>
      </c>
      <c r="M281" s="36" t="n">
        <v>2.00322167035439</v>
      </c>
      <c r="N281" s="36" t="n">
        <v>1.05456450691838</v>
      </c>
      <c r="O281" s="36" t="n">
        <f aca="false">SQRT(M281^2+N281^2)</f>
        <v>2.26384702659642</v>
      </c>
      <c r="P281" s="40" t="n">
        <f aca="false">IF(J281="","",MAX(0,J281-1.96*O281/100))</f>
        <v>0.605685223420273</v>
      </c>
      <c r="Q281" s="40" t="n">
        <f aca="false">IF(J281="","",MIN(1,J281+1.96*O281/100))</f>
        <v>0.694428026862853</v>
      </c>
      <c r="R281" s="32" t="str">
        <f aca="false">IF(L281="","",IF(ABS(L281)&lt;=O281,"Yes","No"))</f>
        <v>No</v>
      </c>
      <c r="S281" s="32" t="str">
        <f aca="false">IF(L281="","",IF(ABS(L281)&lt;=1.96*O281,"Yes","No"))</f>
        <v>No</v>
      </c>
      <c r="T281" s="59" t="n">
        <f aca="false">IF(D281="","",ROUND(SQRT(((D281+G281)*O281/100)^2+(J281*(D281+G281)*0.07132)^2),0))</f>
        <v>46</v>
      </c>
      <c r="U281" s="32"/>
    </row>
    <row r="282" customFormat="false" ht="15" hidden="false" customHeight="false" outlineLevel="0" collapsed="false">
      <c r="A282" s="32" t="s">
        <v>418</v>
      </c>
      <c r="B282" s="32" t="s">
        <v>491</v>
      </c>
      <c r="C282" s="32" t="s">
        <v>492</v>
      </c>
      <c r="D282" s="59" t="n">
        <v>960</v>
      </c>
      <c r="E282" s="59" t="n">
        <v>907</v>
      </c>
      <c r="F282" s="68" t="n">
        <f aca="false">IF(E282="","",D282-E282)</f>
        <v>53</v>
      </c>
      <c r="G282" s="59" t="n">
        <v>927</v>
      </c>
      <c r="H282" s="59" t="n">
        <v>861</v>
      </c>
      <c r="I282" s="68" t="n">
        <f aca="false">IF(H282="","",G282-H282)</f>
        <v>66</v>
      </c>
      <c r="J282" s="40" t="n">
        <f aca="false">IF(OR(D282="",D282+G282=0),"",D282/(D282+G282))</f>
        <v>0.508744038155803</v>
      </c>
      <c r="K282" s="40" t="n">
        <f aca="false">IF(E282="","",E282/(E282+H282))</f>
        <v>0.513009049773756</v>
      </c>
      <c r="L282" s="69" t="n">
        <f aca="false">IF(OR(K282="",J282=""),"",(J282-K282)*100)</f>
        <v>-0.426501161795279</v>
      </c>
      <c r="M282" s="36" t="n">
        <v>2.00322167035439</v>
      </c>
      <c r="N282" s="36" t="n">
        <v>1.05456450691838</v>
      </c>
      <c r="O282" s="36" t="n">
        <f aca="false">SQRT(M282^2+N282^2)</f>
        <v>2.26384702659642</v>
      </c>
      <c r="P282" s="40" t="n">
        <f aca="false">IF(J282="","",MAX(0,J282-1.96*O282/100))</f>
        <v>0.464372636434513</v>
      </c>
      <c r="Q282" s="40" t="n">
        <f aca="false">IF(J282="","",MIN(1,J282+1.96*O282/100))</f>
        <v>0.553115439877093</v>
      </c>
      <c r="R282" s="32" t="str">
        <f aca="false">IF(L282="","",IF(ABS(L282)&lt;=O282,"Yes","No"))</f>
        <v>Yes</v>
      </c>
      <c r="S282" s="32" t="str">
        <f aca="false">IF(L282="","",IF(ABS(L282)&lt;=1.96*O282,"Yes","No"))</f>
        <v>Yes</v>
      </c>
      <c r="T282" s="59" t="n">
        <f aca="false">IF(D282="","",ROUND(SQRT(((D282+G282)*O282/100)^2+(J282*(D282+G282)*0.07132)^2),0))</f>
        <v>81</v>
      </c>
      <c r="U282" s="32"/>
    </row>
    <row r="283" customFormat="false" ht="15" hidden="false" customHeight="false" outlineLevel="0" collapsed="false">
      <c r="A283" s="32" t="s">
        <v>418</v>
      </c>
      <c r="B283" s="32" t="s">
        <v>491</v>
      </c>
      <c r="C283" s="32" t="s">
        <v>493</v>
      </c>
      <c r="D283" s="59" t="n">
        <v>485</v>
      </c>
      <c r="E283" s="59"/>
      <c r="F283" s="68" t="str">
        <f aca="false">IF(E283="","",D283-E283)</f>
        <v/>
      </c>
      <c r="G283" s="59" t="n">
        <v>453</v>
      </c>
      <c r="H283" s="59"/>
      <c r="I283" s="68" t="str">
        <f aca="false">IF(H283="","",G283-H283)</f>
        <v/>
      </c>
      <c r="J283" s="40" t="n">
        <f aca="false">IF(OR(D283="",D283+G283=0),"",D283/(D283+G283))</f>
        <v>0.517057569296375</v>
      </c>
      <c r="K283" s="40" t="str">
        <f aca="false">IF(E283="","",E283/(E283+H283))</f>
        <v/>
      </c>
      <c r="L283" s="69" t="str">
        <f aca="false">IF(OR(K283="",J283=""),"",(J283-K283)*100)</f>
        <v/>
      </c>
      <c r="M283" s="36" t="n">
        <v>2.00322167035439</v>
      </c>
      <c r="N283" s="36" t="n">
        <v>1.05456450691838</v>
      </c>
      <c r="O283" s="36" t="n">
        <f aca="false">SQRT(M283^2+N283^2)</f>
        <v>2.26384702659642</v>
      </c>
      <c r="P283" s="40" t="n">
        <f aca="false">IF(J283="","",MAX(0,J283-1.96*O283/100))</f>
        <v>0.472686167575086</v>
      </c>
      <c r="Q283" s="40" t="n">
        <f aca="false">IF(J283="","",MIN(1,J283+1.96*O283/100))</f>
        <v>0.561428971017665</v>
      </c>
      <c r="R283" s="32" t="str">
        <f aca="false">IF(L283="","",IF(ABS(L283)&lt;=O283,"Yes","No"))</f>
        <v/>
      </c>
      <c r="S283" s="32" t="str">
        <f aca="false">IF(L283="","",IF(ABS(L283)&lt;=1.96*O283,"Yes","No"))</f>
        <v/>
      </c>
      <c r="T283" s="59" t="n">
        <f aca="false">IF(D283="","",ROUND(SQRT(((D283+G283)*O283/100)^2+(J283*(D283+G283)*0.07132)^2),0))</f>
        <v>41</v>
      </c>
      <c r="U283" s="32" t="s">
        <v>803</v>
      </c>
    </row>
    <row r="284" customFormat="false" ht="15" hidden="false" customHeight="false" outlineLevel="0" collapsed="false">
      <c r="A284" s="32" t="s">
        <v>418</v>
      </c>
      <c r="B284" s="32" t="s">
        <v>491</v>
      </c>
      <c r="C284" s="32" t="s">
        <v>494</v>
      </c>
      <c r="D284" s="59" t="n">
        <v>501</v>
      </c>
      <c r="E284" s="59"/>
      <c r="F284" s="68" t="str">
        <f aca="false">IF(E284="","",D284-E284)</f>
        <v/>
      </c>
      <c r="G284" s="59" t="n">
        <v>453</v>
      </c>
      <c r="H284" s="59"/>
      <c r="I284" s="68" t="str">
        <f aca="false">IF(H284="","",G284-H284)</f>
        <v/>
      </c>
      <c r="J284" s="40" t="n">
        <f aca="false">IF(OR(D284="",D284+G284=0),"",D284/(D284+G284))</f>
        <v>0.525157232704403</v>
      </c>
      <c r="K284" s="40" t="str">
        <f aca="false">IF(E284="","",E284/(E284+H284))</f>
        <v/>
      </c>
      <c r="L284" s="69" t="str">
        <f aca="false">IF(OR(K284="",J284=""),"",(J284-K284)*100)</f>
        <v/>
      </c>
      <c r="M284" s="36" t="n">
        <v>2.00322167035439</v>
      </c>
      <c r="N284" s="36" t="n">
        <v>1.05456450691838</v>
      </c>
      <c r="O284" s="36" t="n">
        <f aca="false">SQRT(M284^2+N284^2)</f>
        <v>2.26384702659642</v>
      </c>
      <c r="P284" s="40" t="n">
        <f aca="false">IF(J284="","",MAX(0,J284-1.96*O284/100))</f>
        <v>0.480785830983113</v>
      </c>
      <c r="Q284" s="40" t="n">
        <f aca="false">IF(J284="","",MIN(1,J284+1.96*O284/100))</f>
        <v>0.569528634425692</v>
      </c>
      <c r="R284" s="32" t="str">
        <f aca="false">IF(L284="","",IF(ABS(L284)&lt;=O284,"Yes","No"))</f>
        <v/>
      </c>
      <c r="S284" s="32" t="str">
        <f aca="false">IF(L284="","",IF(ABS(L284)&lt;=1.96*O284,"Yes","No"))</f>
        <v/>
      </c>
      <c r="T284" s="59" t="n">
        <f aca="false">IF(D284="","",ROUND(SQRT(((D284+G284)*O284/100)^2+(J284*(D284+G284)*0.07132)^2),0))</f>
        <v>42</v>
      </c>
      <c r="U284" s="32" t="s">
        <v>803</v>
      </c>
    </row>
    <row r="285" customFormat="false" ht="15" hidden="false" customHeight="false" outlineLevel="0" collapsed="false">
      <c r="A285" s="32" t="s">
        <v>418</v>
      </c>
      <c r="B285" s="32" t="s">
        <v>491</v>
      </c>
      <c r="C285" s="32" t="s">
        <v>495</v>
      </c>
      <c r="D285" s="59" t="n">
        <v>502</v>
      </c>
      <c r="E285" s="59"/>
      <c r="F285" s="68" t="str">
        <f aca="false">IF(E285="","",D285-E285)</f>
        <v/>
      </c>
      <c r="G285" s="59" t="n">
        <v>492</v>
      </c>
      <c r="H285" s="59"/>
      <c r="I285" s="68" t="str">
        <f aca="false">IF(H285="","",G285-H285)</f>
        <v/>
      </c>
      <c r="J285" s="40" t="n">
        <f aca="false">IF(OR(D285="",D285+G285=0),"",D285/(D285+G285))</f>
        <v>0.505030181086519</v>
      </c>
      <c r="K285" s="40" t="str">
        <f aca="false">IF(E285="","",E285/(E285+H285))</f>
        <v/>
      </c>
      <c r="L285" s="69" t="str">
        <f aca="false">IF(OR(K285="",J285=""),"",(J285-K285)*100)</f>
        <v/>
      </c>
      <c r="M285" s="36" t="n">
        <v>2.00322167035439</v>
      </c>
      <c r="N285" s="36" t="n">
        <v>1.05456450691838</v>
      </c>
      <c r="O285" s="36" t="n">
        <f aca="false">SQRT(M285^2+N285^2)</f>
        <v>2.26384702659642</v>
      </c>
      <c r="P285" s="40" t="n">
        <f aca="false">IF(J285="","",MAX(0,J285-1.96*O285/100))</f>
        <v>0.460658779365229</v>
      </c>
      <c r="Q285" s="40" t="n">
        <f aca="false">IF(J285="","",MIN(1,J285+1.96*O285/100))</f>
        <v>0.549401582807809</v>
      </c>
      <c r="R285" s="32" t="str">
        <f aca="false">IF(L285="","",IF(ABS(L285)&lt;=O285,"Yes","No"))</f>
        <v/>
      </c>
      <c r="S285" s="32" t="str">
        <f aca="false">IF(L285="","",IF(ABS(L285)&lt;=1.96*O285,"Yes","No"))</f>
        <v/>
      </c>
      <c r="T285" s="59" t="n">
        <f aca="false">IF(D285="","",ROUND(SQRT(((D285+G285)*O285/100)^2+(J285*(D285+G285)*0.07132)^2),0))</f>
        <v>42</v>
      </c>
      <c r="U285" s="32" t="s">
        <v>803</v>
      </c>
    </row>
    <row r="286" customFormat="false" ht="15" hidden="false" customHeight="false" outlineLevel="0" collapsed="false">
      <c r="A286" s="32" t="s">
        <v>418</v>
      </c>
      <c r="B286" s="32" t="s">
        <v>491</v>
      </c>
      <c r="C286" s="32" t="s">
        <v>496</v>
      </c>
      <c r="D286" s="59" t="n">
        <v>746</v>
      </c>
      <c r="E286" s="59" t="n">
        <v>735</v>
      </c>
      <c r="F286" s="68" t="n">
        <f aca="false">IF(E286="","",D286-E286)</f>
        <v>11</v>
      </c>
      <c r="G286" s="59" t="n">
        <v>661</v>
      </c>
      <c r="H286" s="59" t="n">
        <v>521</v>
      </c>
      <c r="I286" s="68" t="n">
        <f aca="false">IF(H286="","",G286-H286)</f>
        <v>140</v>
      </c>
      <c r="J286" s="40" t="n">
        <f aca="false">IF(OR(D286="",D286+G286=0),"",D286/(D286+G286))</f>
        <v>0.530206112295665</v>
      </c>
      <c r="K286" s="40" t="n">
        <f aca="false">IF(E286="","",E286/(E286+H286))</f>
        <v>0.585191082802548</v>
      </c>
      <c r="L286" s="69" t="n">
        <f aca="false">IF(OR(K286="",J286=""),"",(J286-K286)*100)</f>
        <v>-5.49849705068832</v>
      </c>
      <c r="M286" s="36" t="n">
        <v>2.00322167035439</v>
      </c>
      <c r="N286" s="36" t="n">
        <v>1.05456450691838</v>
      </c>
      <c r="O286" s="36" t="n">
        <f aca="false">SQRT(M286^2+N286^2)</f>
        <v>2.26384702659642</v>
      </c>
      <c r="P286" s="40" t="n">
        <f aca="false">IF(J286="","",MAX(0,J286-1.96*O286/100))</f>
        <v>0.485834710574375</v>
      </c>
      <c r="Q286" s="40" t="n">
        <f aca="false">IF(J286="","",MIN(1,J286+1.96*O286/100))</f>
        <v>0.574577514016954</v>
      </c>
      <c r="R286" s="32" t="str">
        <f aca="false">IF(L286="","",IF(ABS(L286)&lt;=O286,"Yes","No"))</f>
        <v>No</v>
      </c>
      <c r="S286" s="32" t="str">
        <f aca="false">IF(L286="","",IF(ABS(L286)&lt;=1.96*O286,"Yes","No"))</f>
        <v>No</v>
      </c>
      <c r="T286" s="59" t="n">
        <f aca="false">IF(D286="","",ROUND(SQRT(((D286+G286)*O286/100)^2+(J286*(D286+G286)*0.07132)^2),0))</f>
        <v>62</v>
      </c>
      <c r="U286" s="32"/>
    </row>
    <row r="287" customFormat="false" ht="15" hidden="false" customHeight="false" outlineLevel="0" collapsed="false">
      <c r="A287" s="32" t="s">
        <v>418</v>
      </c>
      <c r="B287" s="32" t="s">
        <v>491</v>
      </c>
      <c r="C287" s="32" t="s">
        <v>497</v>
      </c>
      <c r="D287" s="59" t="n">
        <v>569</v>
      </c>
      <c r="E287" s="59"/>
      <c r="F287" s="68" t="str">
        <f aca="false">IF(E287="","",D287-E287)</f>
        <v/>
      </c>
      <c r="G287" s="59" t="n">
        <v>546</v>
      </c>
      <c r="H287" s="59"/>
      <c r="I287" s="68" t="str">
        <f aca="false">IF(H287="","",G287-H287)</f>
        <v/>
      </c>
      <c r="J287" s="40" t="n">
        <f aca="false">IF(OR(D287="",D287+G287=0),"",D287/(D287+G287))</f>
        <v>0.510313901345292</v>
      </c>
      <c r="K287" s="40" t="str">
        <f aca="false">IF(E287="","",E287/(E287+H287))</f>
        <v/>
      </c>
      <c r="L287" s="69" t="str">
        <f aca="false">IF(OR(K287="",J287=""),"",(J287-K287)*100)</f>
        <v/>
      </c>
      <c r="M287" s="36" t="n">
        <v>2.00322167035439</v>
      </c>
      <c r="N287" s="36" t="n">
        <v>1.05456450691838</v>
      </c>
      <c r="O287" s="36" t="n">
        <f aca="false">SQRT(M287^2+N287^2)</f>
        <v>2.26384702659642</v>
      </c>
      <c r="P287" s="40" t="n">
        <f aca="false">IF(J287="","",MAX(0,J287-1.96*O287/100))</f>
        <v>0.465942499624002</v>
      </c>
      <c r="Q287" s="40" t="n">
        <f aca="false">IF(J287="","",MIN(1,J287+1.96*O287/100))</f>
        <v>0.554685303066581</v>
      </c>
      <c r="R287" s="32" t="str">
        <f aca="false">IF(L287="","",IF(ABS(L287)&lt;=O287,"Yes","No"))</f>
        <v/>
      </c>
      <c r="S287" s="32" t="str">
        <f aca="false">IF(L287="","",IF(ABS(L287)&lt;=1.96*O287,"Yes","No"))</f>
        <v/>
      </c>
      <c r="T287" s="59" t="n">
        <f aca="false">IF(D287="","",ROUND(SQRT(((D287+G287)*O287/100)^2+(J287*(D287+G287)*0.07132)^2),0))</f>
        <v>48</v>
      </c>
      <c r="U287" s="32" t="s">
        <v>803</v>
      </c>
    </row>
    <row r="288" customFormat="false" ht="15" hidden="false" customHeight="false" outlineLevel="0" collapsed="false">
      <c r="A288" s="32" t="s">
        <v>418</v>
      </c>
      <c r="B288" s="32" t="s">
        <v>491</v>
      </c>
      <c r="C288" s="32" t="s">
        <v>498</v>
      </c>
      <c r="D288" s="59" t="n">
        <v>534</v>
      </c>
      <c r="E288" s="59"/>
      <c r="F288" s="68" t="str">
        <f aca="false">IF(E288="","",D288-E288)</f>
        <v/>
      </c>
      <c r="G288" s="59" t="n">
        <v>514</v>
      </c>
      <c r="H288" s="59"/>
      <c r="I288" s="68" t="str">
        <f aca="false">IF(H288="","",G288-H288)</f>
        <v/>
      </c>
      <c r="J288" s="40" t="n">
        <f aca="false">IF(OR(D288="",D288+G288=0),"",D288/(D288+G288))</f>
        <v>0.509541984732824</v>
      </c>
      <c r="K288" s="40" t="str">
        <f aca="false">IF(E288="","",E288/(E288+H288))</f>
        <v/>
      </c>
      <c r="L288" s="69" t="str">
        <f aca="false">IF(OR(K288="",J288=""),"",(J288-K288)*100)</f>
        <v/>
      </c>
      <c r="M288" s="36" t="n">
        <v>2.00322167035439</v>
      </c>
      <c r="N288" s="36" t="n">
        <v>1.05456450691838</v>
      </c>
      <c r="O288" s="36" t="n">
        <f aca="false">SQRT(M288^2+N288^2)</f>
        <v>2.26384702659642</v>
      </c>
      <c r="P288" s="40" t="n">
        <f aca="false">IF(J288="","",MAX(0,J288-1.96*O288/100))</f>
        <v>0.465170583011535</v>
      </c>
      <c r="Q288" s="40" t="n">
        <f aca="false">IF(J288="","",MIN(1,J288+1.96*O288/100))</f>
        <v>0.553913386454114</v>
      </c>
      <c r="R288" s="32" t="str">
        <f aca="false">IF(L288="","",IF(ABS(L288)&lt;=O288,"Yes","No"))</f>
        <v/>
      </c>
      <c r="S288" s="32" t="str">
        <f aca="false">IF(L288="","",IF(ABS(L288)&lt;=1.96*O288,"Yes","No"))</f>
        <v/>
      </c>
      <c r="T288" s="59" t="n">
        <f aca="false">IF(D288="","",ROUND(SQRT(((D288+G288)*O288/100)^2+(J288*(D288+G288)*0.07132)^2),0))</f>
        <v>45</v>
      </c>
      <c r="U288" s="32" t="s">
        <v>803</v>
      </c>
    </row>
    <row r="289" customFormat="false" ht="15" hidden="false" customHeight="false" outlineLevel="0" collapsed="false">
      <c r="A289" s="32" t="s">
        <v>418</v>
      </c>
      <c r="B289" s="32" t="s">
        <v>499</v>
      </c>
      <c r="C289" s="32" t="s">
        <v>499</v>
      </c>
      <c r="D289" s="59" t="n">
        <v>460</v>
      </c>
      <c r="E289" s="59" t="n">
        <v>497</v>
      </c>
      <c r="F289" s="68" t="n">
        <f aca="false">IF(E289="","",D289-E289)</f>
        <v>-37</v>
      </c>
      <c r="G289" s="59" t="n">
        <v>271</v>
      </c>
      <c r="H289" s="59" t="n">
        <v>253</v>
      </c>
      <c r="I289" s="68" t="n">
        <f aca="false">IF(H289="","",G289-H289)</f>
        <v>18</v>
      </c>
      <c r="J289" s="40" t="n">
        <f aca="false">IF(OR(D289="",D289+G289=0),"",D289/(D289+G289))</f>
        <v>0.629274965800274</v>
      </c>
      <c r="K289" s="40" t="n">
        <f aca="false">IF(E289="","",E289/(E289+H289))</f>
        <v>0.662666666666667</v>
      </c>
      <c r="L289" s="69" t="n">
        <f aca="false">IF(OR(K289="",J289=""),"",(J289-K289)*100)</f>
        <v>-3.3391700866393</v>
      </c>
      <c r="M289" s="36" t="n">
        <v>2.37172386690479</v>
      </c>
      <c r="N289" s="36" t="n">
        <v>1.05456450691838</v>
      </c>
      <c r="O289" s="36" t="n">
        <f aca="false">SQRT(M289^2+N289^2)</f>
        <v>2.59560790569335</v>
      </c>
      <c r="P289" s="40" t="n">
        <f aca="false">IF(J289="","",MAX(0,J289-1.96*O289/100))</f>
        <v>0.578401050848684</v>
      </c>
      <c r="Q289" s="40" t="n">
        <f aca="false">IF(J289="","",MIN(1,J289+1.96*O289/100))</f>
        <v>0.680148880751863</v>
      </c>
      <c r="R289" s="32" t="str">
        <f aca="false">IF(L289="","",IF(ABS(L289)&lt;=O289,"Yes","No"))</f>
        <v>No</v>
      </c>
      <c r="S289" s="32" t="str">
        <f aca="false">IF(L289="","",IF(ABS(L289)&lt;=1.96*O289,"Yes","No"))</f>
        <v>Yes</v>
      </c>
      <c r="T289" s="59" t="n">
        <f aca="false">IF(D289="","",ROUND(SQRT(((D289+G289)*O289/100)^2+(J289*(D289+G289)*0.08382)^2),0))</f>
        <v>43</v>
      </c>
      <c r="U289" s="32"/>
    </row>
    <row r="290" customFormat="false" ht="15" hidden="false" customHeight="false" outlineLevel="0" collapsed="false">
      <c r="A290" s="32" t="s">
        <v>418</v>
      </c>
      <c r="B290" s="32" t="s">
        <v>500</v>
      </c>
      <c r="C290" s="32" t="s">
        <v>500</v>
      </c>
      <c r="D290" s="59" t="n">
        <v>68</v>
      </c>
      <c r="E290" s="59" t="n">
        <v>72</v>
      </c>
      <c r="F290" s="68" t="n">
        <f aca="false">IF(E290="","",D290-E290)</f>
        <v>-4</v>
      </c>
      <c r="G290" s="59" t="n">
        <v>54</v>
      </c>
      <c r="H290" s="59" t="n">
        <v>39</v>
      </c>
      <c r="I290" s="68" t="n">
        <f aca="false">IF(H290="","",G290-H290)</f>
        <v>15</v>
      </c>
      <c r="J290" s="40" t="n">
        <f aca="false">IF(OR(D290="",D290+G290=0),"",D290/(D290+G290))</f>
        <v>0.557377049180328</v>
      </c>
      <c r="K290" s="40" t="n">
        <f aca="false">IF(E290="","",E290/(E290+H290))</f>
        <v>0.648648648648649</v>
      </c>
      <c r="L290" s="69" t="n">
        <f aca="false">IF(OR(K290="",J290=""),"",(J290-K290)*100)</f>
        <v>-9.12715994683209</v>
      </c>
      <c r="M290" s="36" t="n">
        <v>3.57626045191504</v>
      </c>
      <c r="N290" s="36" t="n">
        <v>1.05456450691838</v>
      </c>
      <c r="O290" s="36" t="n">
        <f aca="false">SQRT(M290^2+N290^2)</f>
        <v>3.72850440782676</v>
      </c>
      <c r="P290" s="40" t="n">
        <f aca="false">IF(J290="","",MAX(0,J290-1.96*O290/100))</f>
        <v>0.484298362786923</v>
      </c>
      <c r="Q290" s="40" t="n">
        <f aca="false">IF(J290="","",MIN(1,J290+1.96*O290/100))</f>
        <v>0.630455735573732</v>
      </c>
      <c r="R290" s="32" t="str">
        <f aca="false">IF(L290="","",IF(ABS(L290)&lt;=O290,"Yes","No"))</f>
        <v>No</v>
      </c>
      <c r="S290" s="32" t="str">
        <f aca="false">IF(L290="","",IF(ABS(L290)&lt;=1.96*O290,"Yes","No"))</f>
        <v>No</v>
      </c>
      <c r="T290" s="59" t="n">
        <f aca="false">IF(D290="","",ROUND(SQRT(((D290+G290)*O290/100)^2+(J290*(D290+G290)*0.13015)^2),0))</f>
        <v>10</v>
      </c>
      <c r="U290" s="32"/>
    </row>
    <row r="291" customFormat="false" ht="15" hidden="false" customHeight="false" outlineLevel="0" collapsed="false">
      <c r="A291" s="32" t="s">
        <v>418</v>
      </c>
      <c r="B291" s="32" t="s">
        <v>325</v>
      </c>
      <c r="C291" s="32" t="s">
        <v>501</v>
      </c>
      <c r="D291" s="59" t="n">
        <v>683</v>
      </c>
      <c r="E291" s="59" t="n">
        <v>671</v>
      </c>
      <c r="F291" s="68" t="n">
        <f aca="false">IF(E291="","",D291-E291)</f>
        <v>12</v>
      </c>
      <c r="G291" s="59" t="n">
        <v>540</v>
      </c>
      <c r="H291" s="59" t="n">
        <v>526</v>
      </c>
      <c r="I291" s="68" t="n">
        <f aca="false">IF(H291="","",G291-H291)</f>
        <v>14</v>
      </c>
      <c r="J291" s="40" t="n">
        <f aca="false">IF(OR(D291="",D291+G291=0),"",D291/(D291+G291))</f>
        <v>0.55846279640229</v>
      </c>
      <c r="K291" s="40" t="n">
        <f aca="false">IF(E291="","",E291/(E291+H291))</f>
        <v>0.560568086883876</v>
      </c>
      <c r="L291" s="69" t="n">
        <f aca="false">IF(OR(K291="",J291=""),"",(J291-K291)*100)</f>
        <v>-0.210529048158692</v>
      </c>
      <c r="M291" s="36" t="n">
        <v>2.00322167035439</v>
      </c>
      <c r="N291" s="36" t="n">
        <v>1.05456450691838</v>
      </c>
      <c r="O291" s="36" t="n">
        <f aca="false">SQRT(M291^2+N291^2)</f>
        <v>2.26384702659642</v>
      </c>
      <c r="P291" s="40" t="n">
        <f aca="false">IF(J291="","",MAX(0,J291-1.96*O291/100))</f>
        <v>0.514091394681</v>
      </c>
      <c r="Q291" s="40" t="n">
        <f aca="false">IF(J291="","",MIN(1,J291+1.96*O291/100))</f>
        <v>0.602834198123579</v>
      </c>
      <c r="R291" s="32" t="str">
        <f aca="false">IF(L291="","",IF(ABS(L291)&lt;=O291,"Yes","No"))</f>
        <v>Yes</v>
      </c>
      <c r="S291" s="32" t="str">
        <f aca="false">IF(L291="","",IF(ABS(L291)&lt;=1.96*O291,"Yes","No"))</f>
        <v>Yes</v>
      </c>
      <c r="T291" s="59" t="n">
        <f aca="false">IF(D291="","",ROUND(SQRT(((D291+G291)*O291/100)^2+(J291*(D291+G291)*0.07132)^2),0))</f>
        <v>56</v>
      </c>
      <c r="U291" s="32"/>
    </row>
    <row r="292" customFormat="false" ht="15" hidden="false" customHeight="false" outlineLevel="0" collapsed="false">
      <c r="A292" s="32" t="s">
        <v>418</v>
      </c>
      <c r="B292" s="32" t="s">
        <v>325</v>
      </c>
      <c r="C292" s="32" t="s">
        <v>502</v>
      </c>
      <c r="D292" s="59" t="n">
        <v>672</v>
      </c>
      <c r="E292" s="59" t="n">
        <v>661</v>
      </c>
      <c r="F292" s="68" t="n">
        <f aca="false">IF(E292="","",D292-E292)</f>
        <v>11</v>
      </c>
      <c r="G292" s="59" t="n">
        <v>569</v>
      </c>
      <c r="H292" s="59" t="n">
        <v>518</v>
      </c>
      <c r="I292" s="68" t="n">
        <f aca="false">IF(H292="","",G292-H292)</f>
        <v>51</v>
      </c>
      <c r="J292" s="40" t="n">
        <f aca="false">IF(OR(D292="",D292+G292=0),"",D292/(D292+G292))</f>
        <v>0.541498791297341</v>
      </c>
      <c r="K292" s="40" t="n">
        <f aca="false">IF(E292="","",E292/(E292+H292))</f>
        <v>0.560644614079729</v>
      </c>
      <c r="L292" s="69" t="n">
        <f aca="false">IF(OR(K292="",J292=""),"",(J292-K292)*100)</f>
        <v>-1.91458227823876</v>
      </c>
      <c r="M292" s="36" t="n">
        <v>2.00322167035439</v>
      </c>
      <c r="N292" s="36" t="n">
        <v>1.05456450691838</v>
      </c>
      <c r="O292" s="36" t="n">
        <f aca="false">SQRT(M292^2+N292^2)</f>
        <v>2.26384702659642</v>
      </c>
      <c r="P292" s="40" t="n">
        <f aca="false">IF(J292="","",MAX(0,J292-1.96*O292/100))</f>
        <v>0.497127389576051</v>
      </c>
      <c r="Q292" s="40" t="n">
        <f aca="false">IF(J292="","",MIN(1,J292+1.96*O292/100))</f>
        <v>0.585870193018631</v>
      </c>
      <c r="R292" s="32" t="str">
        <f aca="false">IF(L292="","",IF(ABS(L292)&lt;=O292,"Yes","No"))</f>
        <v>Yes</v>
      </c>
      <c r="S292" s="32" t="str">
        <f aca="false">IF(L292="","",IF(ABS(L292)&lt;=1.96*O292,"Yes","No"))</f>
        <v>Yes</v>
      </c>
      <c r="T292" s="59" t="n">
        <f aca="false">IF(D292="","",ROUND(SQRT(((D292+G292)*O292/100)^2+(J292*(D292+G292)*0.07132)^2),0))</f>
        <v>56</v>
      </c>
      <c r="U292" s="32"/>
    </row>
    <row r="293" customFormat="false" ht="15" hidden="false" customHeight="false" outlineLevel="0" collapsed="false">
      <c r="A293" s="32" t="s">
        <v>418</v>
      </c>
      <c r="B293" s="32" t="s">
        <v>325</v>
      </c>
      <c r="C293" s="32" t="s">
        <v>503</v>
      </c>
      <c r="D293" s="59" t="n">
        <v>353</v>
      </c>
      <c r="E293" s="59" t="n">
        <v>319</v>
      </c>
      <c r="F293" s="68" t="n">
        <f aca="false">IF(E293="","",D293-E293)</f>
        <v>34</v>
      </c>
      <c r="G293" s="59" t="n">
        <v>342</v>
      </c>
      <c r="H293" s="59" t="n">
        <v>311</v>
      </c>
      <c r="I293" s="68" t="n">
        <f aca="false">IF(H293="","",G293-H293)</f>
        <v>31</v>
      </c>
      <c r="J293" s="40" t="n">
        <f aca="false">IF(OR(D293="",D293+G293=0),"",D293/(D293+G293))</f>
        <v>0.507913669064748</v>
      </c>
      <c r="K293" s="40" t="n">
        <f aca="false">IF(E293="","",E293/(E293+H293))</f>
        <v>0.506349206349206</v>
      </c>
      <c r="L293" s="69" t="n">
        <f aca="false">IF(OR(K293="",J293=""),"",(J293-K293)*100)</f>
        <v>0.156446271554189</v>
      </c>
      <c r="M293" s="36" t="n">
        <v>2.37172386690479</v>
      </c>
      <c r="N293" s="36" t="n">
        <v>1.05456450691838</v>
      </c>
      <c r="O293" s="36" t="n">
        <f aca="false">SQRT(M293^2+N293^2)</f>
        <v>2.59560790569335</v>
      </c>
      <c r="P293" s="40" t="n">
        <f aca="false">IF(J293="","",MAX(0,J293-1.96*O293/100))</f>
        <v>0.457039754113159</v>
      </c>
      <c r="Q293" s="40" t="n">
        <f aca="false">IF(J293="","",MIN(1,J293+1.96*O293/100))</f>
        <v>0.558787584016338</v>
      </c>
      <c r="R293" s="32" t="str">
        <f aca="false">IF(L293="","",IF(ABS(L293)&lt;=O293,"Yes","No"))</f>
        <v>Yes</v>
      </c>
      <c r="S293" s="32" t="str">
        <f aca="false">IF(L293="","",IF(ABS(L293)&lt;=1.96*O293,"Yes","No"))</f>
        <v>Yes</v>
      </c>
      <c r="T293" s="59" t="n">
        <f aca="false">IF(D293="","",ROUND(SQRT(((D293+G293)*O293/100)^2+(J293*(D293+G293)*0.08382)^2),0))</f>
        <v>35</v>
      </c>
      <c r="U293" s="32"/>
    </row>
    <row r="294" customFormat="false" ht="15" hidden="false" customHeight="false" outlineLevel="0" collapsed="false">
      <c r="A294" s="32" t="s">
        <v>418</v>
      </c>
      <c r="B294" s="32" t="s">
        <v>325</v>
      </c>
      <c r="C294" s="32" t="s">
        <v>504</v>
      </c>
      <c r="D294" s="59" t="n">
        <v>597</v>
      </c>
      <c r="E294" s="59" t="n">
        <v>528</v>
      </c>
      <c r="F294" s="68" t="n">
        <f aca="false">IF(E294="","",D294-E294)</f>
        <v>69</v>
      </c>
      <c r="G294" s="59" t="n">
        <v>548</v>
      </c>
      <c r="H294" s="59" t="n">
        <v>489</v>
      </c>
      <c r="I294" s="68" t="n">
        <f aca="false">IF(H294="","",G294-H294)</f>
        <v>59</v>
      </c>
      <c r="J294" s="40" t="n">
        <f aca="false">IF(OR(D294="",D294+G294=0),"",D294/(D294+G294))</f>
        <v>0.521397379912664</v>
      </c>
      <c r="K294" s="40" t="n">
        <f aca="false">IF(E294="","",E294/(E294+H294))</f>
        <v>0.519174041297935</v>
      </c>
      <c r="L294" s="69" t="n">
        <f aca="false">IF(OR(K294="",J294=""),"",(J294-K294)*100)</f>
        <v>0.222333861472868</v>
      </c>
      <c r="M294" s="36" t="n">
        <v>2.00322167035439</v>
      </c>
      <c r="N294" s="36" t="n">
        <v>1.05456450691838</v>
      </c>
      <c r="O294" s="36" t="n">
        <f aca="false">SQRT(M294^2+N294^2)</f>
        <v>2.26384702659642</v>
      </c>
      <c r="P294" s="40" t="n">
        <f aca="false">IF(J294="","",MAX(0,J294-1.96*O294/100))</f>
        <v>0.477025978191374</v>
      </c>
      <c r="Q294" s="40" t="n">
        <f aca="false">IF(J294="","",MIN(1,J294+1.96*O294/100))</f>
        <v>0.565768781633954</v>
      </c>
      <c r="R294" s="32" t="str">
        <f aca="false">IF(L294="","",IF(ABS(L294)&lt;=O294,"Yes","No"))</f>
        <v>Yes</v>
      </c>
      <c r="S294" s="32" t="str">
        <f aca="false">IF(L294="","",IF(ABS(L294)&lt;=1.96*O294,"Yes","No"))</f>
        <v>Yes</v>
      </c>
      <c r="T294" s="59" t="n">
        <f aca="false">IF(D294="","",ROUND(SQRT(((D294+G294)*O294/100)^2+(J294*(D294+G294)*0.07132)^2),0))</f>
        <v>50</v>
      </c>
      <c r="U294" s="32"/>
    </row>
    <row r="295" customFormat="false" ht="15" hidden="false" customHeight="false" outlineLevel="0" collapsed="false">
      <c r="A295" s="32" t="s">
        <v>418</v>
      </c>
      <c r="B295" s="32" t="s">
        <v>325</v>
      </c>
      <c r="C295" s="32" t="s">
        <v>505</v>
      </c>
      <c r="D295" s="59" t="n">
        <v>563</v>
      </c>
      <c r="E295" s="59" t="n">
        <v>540</v>
      </c>
      <c r="F295" s="68" t="n">
        <f aca="false">IF(E295="","",D295-E295)</f>
        <v>23</v>
      </c>
      <c r="G295" s="59" t="n">
        <v>514</v>
      </c>
      <c r="H295" s="59" t="n">
        <v>425</v>
      </c>
      <c r="I295" s="68" t="n">
        <f aca="false">IF(H295="","",G295-H295)</f>
        <v>89</v>
      </c>
      <c r="J295" s="40" t="n">
        <f aca="false">IF(OR(D295="",D295+G295=0),"",D295/(D295+G295))</f>
        <v>0.522748375116063</v>
      </c>
      <c r="K295" s="40" t="n">
        <f aca="false">IF(E295="","",E295/(E295+H295))</f>
        <v>0.559585492227979</v>
      </c>
      <c r="L295" s="69" t="n">
        <f aca="false">IF(OR(K295="",J295=""),"",(J295-K295)*100)</f>
        <v>-3.68371171119162</v>
      </c>
      <c r="M295" s="36" t="n">
        <v>2.00322167035439</v>
      </c>
      <c r="N295" s="36" t="n">
        <v>1.05456450691838</v>
      </c>
      <c r="O295" s="36" t="n">
        <f aca="false">SQRT(M295^2+N295^2)</f>
        <v>2.26384702659642</v>
      </c>
      <c r="P295" s="40" t="n">
        <f aca="false">IF(J295="","",MAX(0,J295-1.96*O295/100))</f>
        <v>0.478376973394773</v>
      </c>
      <c r="Q295" s="40" t="n">
        <f aca="false">IF(J295="","",MIN(1,J295+1.96*O295/100))</f>
        <v>0.567119776837353</v>
      </c>
      <c r="R295" s="32" t="str">
        <f aca="false">IF(L295="","",IF(ABS(L295)&lt;=O295,"Yes","No"))</f>
        <v>No</v>
      </c>
      <c r="S295" s="32" t="str">
        <f aca="false">IF(L295="","",IF(ABS(L295)&lt;=1.96*O295,"Yes","No"))</f>
        <v>Yes</v>
      </c>
      <c r="T295" s="59" t="n">
        <f aca="false">IF(D295="","",ROUND(SQRT(((D295+G295)*O295/100)^2+(J295*(D295+G295)*0.07132)^2),0))</f>
        <v>47</v>
      </c>
      <c r="U295" s="32"/>
    </row>
    <row r="296" customFormat="false" ht="15" hidden="false" customHeight="false" outlineLevel="0" collapsed="false">
      <c r="A296" s="32" t="s">
        <v>418</v>
      </c>
      <c r="B296" s="32" t="s">
        <v>325</v>
      </c>
      <c r="C296" s="32" t="s">
        <v>506</v>
      </c>
      <c r="D296" s="59" t="n">
        <v>361</v>
      </c>
      <c r="E296" s="59" t="n">
        <v>356</v>
      </c>
      <c r="F296" s="68" t="n">
        <f aca="false">IF(E296="","",D296-E296)</f>
        <v>5</v>
      </c>
      <c r="G296" s="59" t="n">
        <v>369</v>
      </c>
      <c r="H296" s="59" t="n">
        <v>341</v>
      </c>
      <c r="I296" s="68" t="n">
        <f aca="false">IF(H296="","",G296-H296)</f>
        <v>28</v>
      </c>
      <c r="J296" s="40" t="n">
        <f aca="false">IF(OR(D296="",D296+G296=0),"",D296/(D296+G296))</f>
        <v>0.494520547945206</v>
      </c>
      <c r="K296" s="40" t="n">
        <f aca="false">IF(E296="","",E296/(E296+H296))</f>
        <v>0.510760401721664</v>
      </c>
      <c r="L296" s="69" t="n">
        <f aca="false">IF(OR(K296="",J296=""),"",(J296-K296)*100)</f>
        <v>-1.62398537764588</v>
      </c>
      <c r="M296" s="36" t="n">
        <v>2.37172386690479</v>
      </c>
      <c r="N296" s="36" t="n">
        <v>1.05456450691838</v>
      </c>
      <c r="O296" s="36" t="n">
        <f aca="false">SQRT(M296^2+N296^2)</f>
        <v>2.59560790569335</v>
      </c>
      <c r="P296" s="40" t="n">
        <f aca="false">IF(J296="","",MAX(0,J296-1.96*O296/100))</f>
        <v>0.443646632993616</v>
      </c>
      <c r="Q296" s="40" t="n">
        <f aca="false">IF(J296="","",MIN(1,J296+1.96*O296/100))</f>
        <v>0.545394462896795</v>
      </c>
      <c r="R296" s="32" t="str">
        <f aca="false">IF(L296="","",IF(ABS(L296)&lt;=O296,"Yes","No"))</f>
        <v>Yes</v>
      </c>
      <c r="S296" s="32" t="str">
        <f aca="false">IF(L296="","",IF(ABS(L296)&lt;=1.96*O296,"Yes","No"))</f>
        <v>Yes</v>
      </c>
      <c r="T296" s="59" t="n">
        <f aca="false">IF(D296="","",ROUND(SQRT(((D296+G296)*O296/100)^2+(J296*(D296+G296)*0.08382)^2),0))</f>
        <v>36</v>
      </c>
      <c r="U296" s="32"/>
    </row>
    <row r="297" customFormat="false" ht="15" hidden="false" customHeight="false" outlineLevel="0" collapsed="false">
      <c r="A297" s="32" t="s">
        <v>418</v>
      </c>
      <c r="B297" s="32" t="s">
        <v>507</v>
      </c>
      <c r="C297" s="32" t="s">
        <v>508</v>
      </c>
      <c r="D297" s="59" t="n">
        <v>411</v>
      </c>
      <c r="E297" s="59" t="n">
        <v>413</v>
      </c>
      <c r="F297" s="68" t="n">
        <f aca="false">IF(E297="","",D297-E297)</f>
        <v>-2</v>
      </c>
      <c r="G297" s="59" t="n">
        <v>374</v>
      </c>
      <c r="H297" s="59" t="n">
        <v>327</v>
      </c>
      <c r="I297" s="68" t="n">
        <f aca="false">IF(H297="","",G297-H297)</f>
        <v>47</v>
      </c>
      <c r="J297" s="40" t="n">
        <f aca="false">IF(OR(D297="",D297+G297=0),"",D297/(D297+G297))</f>
        <v>0.523566878980892</v>
      </c>
      <c r="K297" s="40" t="n">
        <f aca="false">IF(E297="","",E297/(E297+H297))</f>
        <v>0.558108108108108</v>
      </c>
      <c r="L297" s="69" t="n">
        <f aca="false">IF(OR(K297="",J297=""),"",(J297-K297)*100)</f>
        <v>-3.45412291272164</v>
      </c>
      <c r="M297" s="36" t="n">
        <v>2.37172386690479</v>
      </c>
      <c r="N297" s="36" t="n">
        <v>1.05456450691838</v>
      </c>
      <c r="O297" s="36" t="n">
        <f aca="false">SQRT(M297^2+N297^2)</f>
        <v>2.59560790569335</v>
      </c>
      <c r="P297" s="40" t="n">
        <f aca="false">IF(J297="","",MAX(0,J297-1.96*O297/100))</f>
        <v>0.472692964029302</v>
      </c>
      <c r="Q297" s="40" t="n">
        <f aca="false">IF(J297="","",MIN(1,J297+1.96*O297/100))</f>
        <v>0.574440793932481</v>
      </c>
      <c r="R297" s="32" t="str">
        <f aca="false">IF(L297="","",IF(ABS(L297)&lt;=O297,"Yes","No"))</f>
        <v>No</v>
      </c>
      <c r="S297" s="32" t="str">
        <f aca="false">IF(L297="","",IF(ABS(L297)&lt;=1.96*O297,"Yes","No"))</f>
        <v>Yes</v>
      </c>
      <c r="T297" s="59" t="n">
        <f aca="false">IF(D297="","",ROUND(SQRT(((D297+G297)*O297/100)^2+(J297*(D297+G297)*0.08382)^2),0))</f>
        <v>40</v>
      </c>
      <c r="U297" s="32"/>
    </row>
    <row r="298" customFormat="false" ht="15" hidden="false" customHeight="false" outlineLevel="0" collapsed="false">
      <c r="A298" s="32" t="s">
        <v>418</v>
      </c>
      <c r="B298" s="32" t="s">
        <v>507</v>
      </c>
      <c r="C298" s="32" t="s">
        <v>509</v>
      </c>
      <c r="D298" s="59" t="n">
        <v>336</v>
      </c>
      <c r="E298" s="59" t="n">
        <v>327</v>
      </c>
      <c r="F298" s="68" t="n">
        <f aca="false">IF(E298="","",D298-E298)</f>
        <v>9</v>
      </c>
      <c r="G298" s="59" t="n">
        <v>289</v>
      </c>
      <c r="H298" s="59" t="n">
        <v>246</v>
      </c>
      <c r="I298" s="68" t="n">
        <f aca="false">IF(H298="","",G298-H298)</f>
        <v>43</v>
      </c>
      <c r="J298" s="40" t="n">
        <f aca="false">IF(OR(D298="",D298+G298=0),"",D298/(D298+G298))</f>
        <v>0.5376</v>
      </c>
      <c r="K298" s="40" t="n">
        <f aca="false">IF(E298="","",E298/(E298+H298))</f>
        <v>0.570680628272251</v>
      </c>
      <c r="L298" s="69" t="n">
        <f aca="false">IF(OR(K298="",J298=""),"",(J298-K298)*100)</f>
        <v>-3.30806282722513</v>
      </c>
      <c r="M298" s="36" t="n">
        <v>2.37172386690479</v>
      </c>
      <c r="N298" s="36" t="n">
        <v>1.05456450691838</v>
      </c>
      <c r="O298" s="36" t="n">
        <f aca="false">SQRT(M298^2+N298^2)</f>
        <v>2.59560790569335</v>
      </c>
      <c r="P298" s="40" t="n">
        <f aca="false">IF(J298="","",MAX(0,J298-1.96*O298/100))</f>
        <v>0.48672608504841</v>
      </c>
      <c r="Q298" s="40" t="n">
        <f aca="false">IF(J298="","",MIN(1,J298+1.96*O298/100))</f>
        <v>0.58847391495159</v>
      </c>
      <c r="R298" s="32" t="str">
        <f aca="false">IF(L298="","",IF(ABS(L298)&lt;=O298,"Yes","No"))</f>
        <v>No</v>
      </c>
      <c r="S298" s="32" t="str">
        <f aca="false">IF(L298="","",IF(ABS(L298)&lt;=1.96*O298,"Yes","No"))</f>
        <v>Yes</v>
      </c>
      <c r="T298" s="59" t="n">
        <f aca="false">IF(D298="","",ROUND(SQRT(((D298+G298)*O298/100)^2+(J298*(D298+G298)*0.08382)^2),0))</f>
        <v>33</v>
      </c>
      <c r="U298" s="32"/>
    </row>
    <row r="299" customFormat="false" ht="15" hidden="false" customHeight="false" outlineLevel="0" collapsed="false">
      <c r="A299" s="32" t="s">
        <v>418</v>
      </c>
      <c r="B299" s="32" t="s">
        <v>507</v>
      </c>
      <c r="C299" s="32" t="s">
        <v>510</v>
      </c>
      <c r="D299" s="59" t="n">
        <v>501</v>
      </c>
      <c r="E299" s="59" t="n">
        <v>506</v>
      </c>
      <c r="F299" s="68" t="n">
        <f aca="false">IF(E299="","",D299-E299)</f>
        <v>-5</v>
      </c>
      <c r="G299" s="59" t="n">
        <v>438</v>
      </c>
      <c r="H299" s="59" t="n">
        <v>393</v>
      </c>
      <c r="I299" s="68" t="n">
        <f aca="false">IF(H299="","",G299-H299)</f>
        <v>45</v>
      </c>
      <c r="J299" s="40" t="n">
        <f aca="false">IF(OR(D299="",D299+G299=0),"",D299/(D299+G299))</f>
        <v>0.533546325878594</v>
      </c>
      <c r="K299" s="40" t="n">
        <f aca="false">IF(E299="","",E299/(E299+H299))</f>
        <v>0.562847608453838</v>
      </c>
      <c r="L299" s="69" t="n">
        <f aca="false">IF(OR(K299="",J299=""),"",(J299-K299)*100)</f>
        <v>-2.93012825752433</v>
      </c>
      <c r="M299" s="36" t="n">
        <v>2.00322167035439</v>
      </c>
      <c r="N299" s="36" t="n">
        <v>1.05456450691838</v>
      </c>
      <c r="O299" s="36" t="n">
        <f aca="false">SQRT(M299^2+N299^2)</f>
        <v>2.26384702659642</v>
      </c>
      <c r="P299" s="40" t="n">
        <f aca="false">IF(J299="","",MAX(0,J299-1.96*O299/100))</f>
        <v>0.489174924157305</v>
      </c>
      <c r="Q299" s="40" t="n">
        <f aca="false">IF(J299="","",MIN(1,J299+1.96*O299/100))</f>
        <v>0.577917727599884</v>
      </c>
      <c r="R299" s="32" t="str">
        <f aca="false">IF(L299="","",IF(ABS(L299)&lt;=O299,"Yes","No"))</f>
        <v>No</v>
      </c>
      <c r="S299" s="32" t="str">
        <f aca="false">IF(L299="","",IF(ABS(L299)&lt;=1.96*O299,"Yes","No"))</f>
        <v>Yes</v>
      </c>
      <c r="T299" s="59" t="n">
        <f aca="false">IF(D299="","",ROUND(SQRT(((D299+G299)*O299/100)^2+(J299*(D299+G299)*0.07132)^2),0))</f>
        <v>42</v>
      </c>
      <c r="U299" s="32"/>
    </row>
    <row r="300" customFormat="false" ht="15" hidden="false" customHeight="false" outlineLevel="0" collapsed="false">
      <c r="A300" s="32" t="s">
        <v>418</v>
      </c>
      <c r="B300" s="32" t="s">
        <v>511</v>
      </c>
      <c r="C300" s="32" t="s">
        <v>512</v>
      </c>
      <c r="D300" s="59" t="n">
        <v>490</v>
      </c>
      <c r="E300" s="59" t="n">
        <v>380</v>
      </c>
      <c r="F300" s="68" t="n">
        <f aca="false">IF(E300="","",D300-E300)</f>
        <v>110</v>
      </c>
      <c r="G300" s="59" t="n">
        <v>664</v>
      </c>
      <c r="H300" s="59" t="n">
        <v>668</v>
      </c>
      <c r="I300" s="68" t="n">
        <f aca="false">IF(H300="","",G300-H300)</f>
        <v>-4</v>
      </c>
      <c r="J300" s="40" t="n">
        <f aca="false">IF(OR(D300="",D300+G300=0),"",D300/(D300+G300))</f>
        <v>0.424610051993068</v>
      </c>
      <c r="K300" s="40" t="n">
        <f aca="false">IF(E300="","",E300/(E300+H300))</f>
        <v>0.362595419847328</v>
      </c>
      <c r="L300" s="69" t="n">
        <f aca="false">IF(OR(K300="",J300=""),"",(J300-K300)*100)</f>
        <v>6.20146321457394</v>
      </c>
      <c r="M300" s="36" t="n">
        <v>2.00322167035439</v>
      </c>
      <c r="N300" s="36" t="n">
        <v>1.05456450691838</v>
      </c>
      <c r="O300" s="36" t="n">
        <f aca="false">SQRT(M300^2+N300^2)</f>
        <v>2.26384702659642</v>
      </c>
      <c r="P300" s="40" t="n">
        <f aca="false">IF(J300="","",MAX(0,J300-1.96*O300/100))</f>
        <v>0.380238650271778</v>
      </c>
      <c r="Q300" s="40" t="n">
        <f aca="false">IF(J300="","",MIN(1,J300+1.96*O300/100))</f>
        <v>0.468981453714357</v>
      </c>
      <c r="R300" s="32" t="str">
        <f aca="false">IF(L300="","",IF(ABS(L300)&lt;=O300,"Yes","No"))</f>
        <v>No</v>
      </c>
      <c r="S300" s="32" t="str">
        <f aca="false">IF(L300="","",IF(ABS(L300)&lt;=1.96*O300,"Yes","No"))</f>
        <v>No</v>
      </c>
      <c r="T300" s="59" t="n">
        <f aca="false">IF(D300="","",ROUND(SQRT(((D300+G300)*O300/100)^2+(J300*(D300+G300)*0.07132)^2),0))</f>
        <v>44</v>
      </c>
      <c r="U300" s="32"/>
    </row>
    <row r="301" customFormat="false" ht="15" hidden="false" customHeight="false" outlineLevel="0" collapsed="false">
      <c r="A301" s="32" t="s">
        <v>418</v>
      </c>
      <c r="B301" s="32" t="s">
        <v>511</v>
      </c>
      <c r="C301" s="32" t="s">
        <v>513</v>
      </c>
      <c r="D301" s="59" t="n">
        <v>624</v>
      </c>
      <c r="E301" s="59" t="n">
        <v>444</v>
      </c>
      <c r="F301" s="68" t="n">
        <f aca="false">IF(E301="","",D301-E301)</f>
        <v>180</v>
      </c>
      <c r="G301" s="59" t="n">
        <v>724</v>
      </c>
      <c r="H301" s="59" t="n">
        <v>728</v>
      </c>
      <c r="I301" s="68" t="n">
        <f aca="false">IF(H301="","",G301-H301)</f>
        <v>-4</v>
      </c>
      <c r="J301" s="40" t="n">
        <f aca="false">IF(OR(D301="",D301+G301=0),"",D301/(D301+G301))</f>
        <v>0.462908011869436</v>
      </c>
      <c r="K301" s="40" t="n">
        <f aca="false">IF(E301="","",E301/(E301+H301))</f>
        <v>0.378839590443686</v>
      </c>
      <c r="L301" s="69" t="n">
        <f aca="false">IF(OR(K301="",J301=""),"",(J301-K301)*100)</f>
        <v>8.40684214257502</v>
      </c>
      <c r="M301" s="36" t="n">
        <v>2.00322167035439</v>
      </c>
      <c r="N301" s="36" t="n">
        <v>1.05456450691838</v>
      </c>
      <c r="O301" s="36" t="n">
        <f aca="false">SQRT(M301^2+N301^2)</f>
        <v>2.26384702659642</v>
      </c>
      <c r="P301" s="40" t="n">
        <f aca="false">IF(J301="","",MAX(0,J301-1.96*O301/100))</f>
        <v>0.418536610148146</v>
      </c>
      <c r="Q301" s="40" t="n">
        <f aca="false">IF(J301="","",MIN(1,J301+1.96*O301/100))</f>
        <v>0.507279413590726</v>
      </c>
      <c r="R301" s="32" t="str">
        <f aca="false">IF(L301="","",IF(ABS(L301)&lt;=O301,"Yes","No"))</f>
        <v>No</v>
      </c>
      <c r="S301" s="32" t="str">
        <f aca="false">IF(L301="","",IF(ABS(L301)&lt;=1.96*O301,"Yes","No"))</f>
        <v>No</v>
      </c>
      <c r="T301" s="59" t="n">
        <f aca="false">IF(D301="","",ROUND(SQRT(((D301+G301)*O301/100)^2+(J301*(D301+G301)*0.07132)^2),0))</f>
        <v>54</v>
      </c>
      <c r="U301" s="32"/>
    </row>
    <row r="302" customFormat="false" ht="15" hidden="false" customHeight="false" outlineLevel="0" collapsed="false">
      <c r="A302" s="32" t="s">
        <v>418</v>
      </c>
      <c r="B302" s="32" t="s">
        <v>511</v>
      </c>
      <c r="C302" s="32" t="s">
        <v>514</v>
      </c>
      <c r="D302" s="59" t="n">
        <v>198</v>
      </c>
      <c r="E302" s="59" t="n">
        <v>146</v>
      </c>
      <c r="F302" s="68" t="n">
        <f aca="false">IF(E302="","",D302-E302)</f>
        <v>52</v>
      </c>
      <c r="G302" s="59" t="n">
        <v>250</v>
      </c>
      <c r="H302" s="59" t="n">
        <v>290</v>
      </c>
      <c r="I302" s="68" t="n">
        <f aca="false">IF(H302="","",G302-H302)</f>
        <v>-40</v>
      </c>
      <c r="J302" s="40" t="n">
        <f aca="false">IF(OR(D302="",D302+G302=0),"",D302/(D302+G302))</f>
        <v>0.441964285714286</v>
      </c>
      <c r="K302" s="40" t="n">
        <f aca="false">IF(E302="","",E302/(E302+H302))</f>
        <v>0.334862385321101</v>
      </c>
      <c r="L302" s="69" t="n">
        <f aca="false">IF(OR(K302="",J302=""),"",(J302-K302)*100)</f>
        <v>10.7101900393185</v>
      </c>
      <c r="M302" s="36" t="n">
        <v>3.57626045191504</v>
      </c>
      <c r="N302" s="36" t="n">
        <v>1.05456450691838</v>
      </c>
      <c r="O302" s="36" t="n">
        <f aca="false">SQRT(M302^2+N302^2)</f>
        <v>3.72850440782676</v>
      </c>
      <c r="P302" s="40" t="n">
        <f aca="false">IF(J302="","",MAX(0,J302-1.96*O302/100))</f>
        <v>0.368885599320881</v>
      </c>
      <c r="Q302" s="40" t="n">
        <f aca="false">IF(J302="","",MIN(1,J302+1.96*O302/100))</f>
        <v>0.51504297210769</v>
      </c>
      <c r="R302" s="32" t="str">
        <f aca="false">IF(L302="","",IF(ABS(L302)&lt;=O302,"Yes","No"))</f>
        <v>No</v>
      </c>
      <c r="S302" s="32" t="str">
        <f aca="false">IF(L302="","",IF(ABS(L302)&lt;=1.96*O302,"Yes","No"))</f>
        <v>No</v>
      </c>
      <c r="T302" s="59" t="n">
        <f aca="false">IF(D302="","",ROUND(SQRT(((D302+G302)*O302/100)^2+(J302*(D302+G302)*0.13015)^2),0))</f>
        <v>31</v>
      </c>
      <c r="U302" s="32"/>
    </row>
    <row r="303" customFormat="false" ht="15" hidden="false" customHeight="false" outlineLevel="0" collapsed="false">
      <c r="A303" s="32" t="s">
        <v>418</v>
      </c>
      <c r="B303" s="32" t="s">
        <v>511</v>
      </c>
      <c r="C303" s="32" t="s">
        <v>515</v>
      </c>
      <c r="D303" s="59" t="n">
        <v>460</v>
      </c>
      <c r="E303" s="59" t="n">
        <v>340</v>
      </c>
      <c r="F303" s="68" t="n">
        <f aca="false">IF(E303="","",D303-E303)</f>
        <v>120</v>
      </c>
      <c r="G303" s="59" t="n">
        <v>583</v>
      </c>
      <c r="H303" s="59" t="n">
        <v>571</v>
      </c>
      <c r="I303" s="68" t="n">
        <f aca="false">IF(H303="","",G303-H303)</f>
        <v>12</v>
      </c>
      <c r="J303" s="40" t="n">
        <f aca="false">IF(OR(D303="",D303+G303=0),"",D303/(D303+G303))</f>
        <v>0.441035474592522</v>
      </c>
      <c r="K303" s="40" t="n">
        <f aca="false">IF(E303="","",E303/(E303+H303))</f>
        <v>0.373216245883644</v>
      </c>
      <c r="L303" s="69" t="n">
        <f aca="false">IF(OR(K303="",J303=""),"",(J303-K303)*100)</f>
        <v>6.78192287088772</v>
      </c>
      <c r="M303" s="36" t="n">
        <v>2.00322167035439</v>
      </c>
      <c r="N303" s="36" t="n">
        <v>1.05456450691838</v>
      </c>
      <c r="O303" s="36" t="n">
        <f aca="false">SQRT(M303^2+N303^2)</f>
        <v>2.26384702659642</v>
      </c>
      <c r="P303" s="40" t="n">
        <f aca="false">IF(J303="","",MAX(0,J303-1.96*O303/100))</f>
        <v>0.396664072871232</v>
      </c>
      <c r="Q303" s="40" t="n">
        <f aca="false">IF(J303="","",MIN(1,J303+1.96*O303/100))</f>
        <v>0.485406876313811</v>
      </c>
      <c r="R303" s="32" t="str">
        <f aca="false">IF(L303="","",IF(ABS(L303)&lt;=O303,"Yes","No"))</f>
        <v>No</v>
      </c>
      <c r="S303" s="32" t="str">
        <f aca="false">IF(L303="","",IF(ABS(L303)&lt;=1.96*O303,"Yes","No"))</f>
        <v>No</v>
      </c>
      <c r="T303" s="59" t="n">
        <f aca="false">IF(D303="","",ROUND(SQRT(((D303+G303)*O303/100)^2+(J303*(D303+G303)*0.07132)^2),0))</f>
        <v>40</v>
      </c>
      <c r="U303" s="32"/>
    </row>
    <row r="304" customFormat="false" ht="15" hidden="false" customHeight="false" outlineLevel="0" collapsed="false">
      <c r="A304" s="32" t="s">
        <v>418</v>
      </c>
      <c r="B304" s="32" t="s">
        <v>511</v>
      </c>
      <c r="C304" s="32" t="s">
        <v>516</v>
      </c>
      <c r="D304" s="59" t="n">
        <v>314</v>
      </c>
      <c r="E304" s="59" t="n">
        <v>233</v>
      </c>
      <c r="F304" s="68" t="n">
        <f aca="false">IF(E304="","",D304-E304)</f>
        <v>81</v>
      </c>
      <c r="G304" s="59" t="n">
        <v>425</v>
      </c>
      <c r="H304" s="59" t="n">
        <v>451</v>
      </c>
      <c r="I304" s="68" t="n">
        <f aca="false">IF(H304="","",G304-H304)</f>
        <v>-26</v>
      </c>
      <c r="J304" s="40" t="n">
        <f aca="false">IF(OR(D304="",D304+G304=0),"",D304/(D304+G304))</f>
        <v>0.42489851150203</v>
      </c>
      <c r="K304" s="40" t="n">
        <f aca="false">IF(E304="","",E304/(E304+H304))</f>
        <v>0.340643274853801</v>
      </c>
      <c r="L304" s="69" t="n">
        <f aca="false">IF(OR(K304="",J304=""),"",(J304-K304)*100)</f>
        <v>8.42552366482286</v>
      </c>
      <c r="M304" s="36" t="n">
        <v>2.37172386690479</v>
      </c>
      <c r="N304" s="36" t="n">
        <v>1.05456450691838</v>
      </c>
      <c r="O304" s="36" t="n">
        <f aca="false">SQRT(M304^2+N304^2)</f>
        <v>2.59560790569335</v>
      </c>
      <c r="P304" s="40" t="n">
        <f aca="false">IF(J304="","",MAX(0,J304-1.96*O304/100))</f>
        <v>0.37402459655044</v>
      </c>
      <c r="Q304" s="40" t="n">
        <f aca="false">IF(J304="","",MIN(1,J304+1.96*O304/100))</f>
        <v>0.47577242645362</v>
      </c>
      <c r="R304" s="32" t="str">
        <f aca="false">IF(L304="","",IF(ABS(L304)&lt;=O304,"Yes","No"))</f>
        <v>No</v>
      </c>
      <c r="S304" s="32" t="str">
        <f aca="false">IF(L304="","",IF(ABS(L304)&lt;=1.96*O304,"Yes","No"))</f>
        <v>No</v>
      </c>
      <c r="T304" s="59" t="n">
        <f aca="false">IF(D304="","",ROUND(SQRT(((D304+G304)*O304/100)^2+(J304*(D304+G304)*0.08382)^2),0))</f>
        <v>33</v>
      </c>
      <c r="U304" s="32"/>
    </row>
    <row r="305" customFormat="false" ht="15" hidden="false" customHeight="false" outlineLevel="0" collapsed="false">
      <c r="A305" s="32" t="s">
        <v>418</v>
      </c>
      <c r="B305" s="32" t="s">
        <v>517</v>
      </c>
      <c r="C305" s="32" t="s">
        <v>518</v>
      </c>
      <c r="D305" s="59" t="n">
        <v>74</v>
      </c>
      <c r="E305" s="59" t="n">
        <v>194</v>
      </c>
      <c r="F305" s="68" t="n">
        <f aca="false">IF(E305="","",D305-E305)</f>
        <v>-120</v>
      </c>
      <c r="G305" s="59" t="n">
        <v>79</v>
      </c>
      <c r="H305" s="59" t="n">
        <v>248</v>
      </c>
      <c r="I305" s="68" t="n">
        <f aca="false">IF(H305="","",G305-H305)</f>
        <v>-169</v>
      </c>
      <c r="J305" s="40" t="n">
        <f aca="false">IF(OR(D305="",D305+G305=0),"",D305/(D305+G305))</f>
        <v>0.483660130718954</v>
      </c>
      <c r="K305" s="40" t="n">
        <f aca="false">IF(E305="","",E305/(E305+H305))</f>
        <v>0.438914027149321</v>
      </c>
      <c r="L305" s="69" t="n">
        <f aca="false">IF(OR(K305="",J305=""),"",(J305-K305)*100)</f>
        <v>4.4746103569633</v>
      </c>
      <c r="M305" s="36" t="n">
        <v>3.57626045191504</v>
      </c>
      <c r="N305" s="36" t="n">
        <v>1.05456450691838</v>
      </c>
      <c r="O305" s="36" t="n">
        <f aca="false">SQRT(M305^2+N305^2)</f>
        <v>3.72850440782676</v>
      </c>
      <c r="P305" s="40" t="n">
        <f aca="false">IF(J305="","",MAX(0,J305-1.96*O305/100))</f>
        <v>0.41058144432555</v>
      </c>
      <c r="Q305" s="40" t="n">
        <f aca="false">IF(J305="","",MIN(1,J305+1.96*O305/100))</f>
        <v>0.556738817112359</v>
      </c>
      <c r="R305" s="32" t="str">
        <f aca="false">IF(L305="","",IF(ABS(L305)&lt;=O305,"Yes","No"))</f>
        <v>No</v>
      </c>
      <c r="S305" s="32" t="str">
        <f aca="false">IF(L305="","",IF(ABS(L305)&lt;=1.96*O305,"Yes","No"))</f>
        <v>Yes</v>
      </c>
      <c r="T305" s="59" t="n">
        <f aca="false">IF(D305="","",ROUND(SQRT(((D305+G305)*O305/100)^2+(J305*(D305+G305)*0.13015)^2),0))</f>
        <v>11</v>
      </c>
      <c r="U305" s="32"/>
    </row>
    <row r="306" customFormat="false" ht="15" hidden="false" customHeight="false" outlineLevel="0" collapsed="false">
      <c r="A306" s="32" t="s">
        <v>418</v>
      </c>
      <c r="B306" s="32" t="s">
        <v>517</v>
      </c>
      <c r="C306" s="32" t="s">
        <v>519</v>
      </c>
      <c r="D306" s="59" t="n">
        <v>362</v>
      </c>
      <c r="E306" s="59" t="n">
        <v>280</v>
      </c>
      <c r="F306" s="68" t="n">
        <f aca="false">IF(E306="","",D306-E306)</f>
        <v>82</v>
      </c>
      <c r="G306" s="59" t="n">
        <v>475</v>
      </c>
      <c r="H306" s="59" t="n">
        <v>430</v>
      </c>
      <c r="I306" s="68" t="n">
        <f aca="false">IF(H306="","",G306-H306)</f>
        <v>45</v>
      </c>
      <c r="J306" s="40" t="n">
        <f aca="false">IF(OR(D306="",D306+G306=0),"",D306/(D306+G306))</f>
        <v>0.432497013142174</v>
      </c>
      <c r="K306" s="40" t="n">
        <f aca="false">IF(E306="","",E306/(E306+H306))</f>
        <v>0.394366197183099</v>
      </c>
      <c r="L306" s="69" t="n">
        <f aca="false">IF(OR(K306="",J306=""),"",(J306-K306)*100)</f>
        <v>3.81308159590759</v>
      </c>
      <c r="M306" s="36" t="n">
        <v>2.37172386690479</v>
      </c>
      <c r="N306" s="36" t="n">
        <v>1.05456450691838</v>
      </c>
      <c r="O306" s="36" t="n">
        <f aca="false">SQRT(M306^2+N306^2)</f>
        <v>2.59560790569335</v>
      </c>
      <c r="P306" s="40" t="n">
        <f aca="false">IF(J306="","",MAX(0,J306-1.96*O306/100))</f>
        <v>0.381623098190585</v>
      </c>
      <c r="Q306" s="40" t="n">
        <f aca="false">IF(J306="","",MIN(1,J306+1.96*O306/100))</f>
        <v>0.483370928093764</v>
      </c>
      <c r="R306" s="32" t="str">
        <f aca="false">IF(L306="","",IF(ABS(L306)&lt;=O306,"Yes","No"))</f>
        <v>No</v>
      </c>
      <c r="S306" s="32" t="str">
        <f aca="false">IF(L306="","",IF(ABS(L306)&lt;=1.96*O306,"Yes","No"))</f>
        <v>Yes</v>
      </c>
      <c r="T306" s="59" t="n">
        <f aca="false">IF(D306="","",ROUND(SQRT(((D306+G306)*O306/100)^2+(J306*(D306+G306)*0.08382)^2),0))</f>
        <v>37</v>
      </c>
      <c r="U306" s="32"/>
    </row>
    <row r="307" customFormat="false" ht="15" hidden="false" customHeight="false" outlineLevel="0" collapsed="false">
      <c r="A307" s="32" t="s">
        <v>418</v>
      </c>
      <c r="B307" s="32" t="s">
        <v>520</v>
      </c>
      <c r="C307" s="32" t="s">
        <v>521</v>
      </c>
      <c r="D307" s="59" t="n">
        <v>182</v>
      </c>
      <c r="E307" s="59"/>
      <c r="F307" s="68" t="str">
        <f aca="false">IF(E307="","",D307-E307)</f>
        <v/>
      </c>
      <c r="G307" s="59" t="n">
        <v>209</v>
      </c>
      <c r="H307" s="59"/>
      <c r="I307" s="68" t="str">
        <f aca="false">IF(H307="","",G307-H307)</f>
        <v/>
      </c>
      <c r="J307" s="40" t="n">
        <f aca="false">IF(OR(D307="",D307+G307=0),"",D307/(D307+G307))</f>
        <v>0.465473145780051</v>
      </c>
      <c r="K307" s="40" t="str">
        <f aca="false">IF(E307="","",E307/(E307+H307))</f>
        <v/>
      </c>
      <c r="L307" s="69" t="str">
        <f aca="false">IF(OR(K307="",J307=""),"",(J307-K307)*100)</f>
        <v/>
      </c>
      <c r="M307" s="36" t="n">
        <v>3.57626045191504</v>
      </c>
      <c r="N307" s="36" t="n">
        <v>1.05456450691838</v>
      </c>
      <c r="O307" s="36" t="n">
        <f aca="false">SQRT(M307^2+N307^2)</f>
        <v>3.72850440782676</v>
      </c>
      <c r="P307" s="40" t="n">
        <f aca="false">IF(J307="","",MAX(0,J307-1.96*O307/100))</f>
        <v>0.392394459386647</v>
      </c>
      <c r="Q307" s="40" t="n">
        <f aca="false">IF(J307="","",MIN(1,J307+1.96*O307/100))</f>
        <v>0.538551832173456</v>
      </c>
      <c r="R307" s="32" t="str">
        <f aca="false">IF(L307="","",IF(ABS(L307)&lt;=O307,"Yes","No"))</f>
        <v/>
      </c>
      <c r="S307" s="32" t="str">
        <f aca="false">IF(L307="","",IF(ABS(L307)&lt;=1.96*O307,"Yes","No"))</f>
        <v/>
      </c>
      <c r="T307" s="59" t="n">
        <f aca="false">IF(D307="","",ROUND(SQRT(((D307+G307)*O307/100)^2+(J307*(D307+G307)*0.13015)^2),0))</f>
        <v>28</v>
      </c>
      <c r="U307" s="32" t="s">
        <v>803</v>
      </c>
    </row>
    <row r="308" customFormat="false" ht="15" hidden="false" customHeight="false" outlineLevel="0" collapsed="false">
      <c r="A308" s="32" t="s">
        <v>418</v>
      </c>
      <c r="B308" s="32" t="s">
        <v>520</v>
      </c>
      <c r="C308" s="32" t="s">
        <v>522</v>
      </c>
      <c r="D308" s="59" t="n">
        <v>476</v>
      </c>
      <c r="E308" s="59"/>
      <c r="F308" s="68" t="str">
        <f aca="false">IF(E308="","",D308-E308)</f>
        <v/>
      </c>
      <c r="G308" s="59" t="n">
        <v>470</v>
      </c>
      <c r="H308" s="59"/>
      <c r="I308" s="68" t="str">
        <f aca="false">IF(H308="","",G308-H308)</f>
        <v/>
      </c>
      <c r="J308" s="40" t="n">
        <f aca="false">IF(OR(D308="",D308+G308=0),"",D308/(D308+G308))</f>
        <v>0.503171247357294</v>
      </c>
      <c r="K308" s="40" t="str">
        <f aca="false">IF(E308="","",E308/(E308+H308))</f>
        <v/>
      </c>
      <c r="L308" s="69" t="str">
        <f aca="false">IF(OR(K308="",J308=""),"",(J308-K308)*100)</f>
        <v/>
      </c>
      <c r="M308" s="36" t="n">
        <v>2.00322167035439</v>
      </c>
      <c r="N308" s="36" t="n">
        <v>1.05456450691838</v>
      </c>
      <c r="O308" s="36" t="n">
        <f aca="false">SQRT(M308^2+N308^2)</f>
        <v>2.26384702659642</v>
      </c>
      <c r="P308" s="40" t="n">
        <f aca="false">IF(J308="","",MAX(0,J308-1.96*O308/100))</f>
        <v>0.458799845636004</v>
      </c>
      <c r="Q308" s="40" t="n">
        <f aca="false">IF(J308="","",MIN(1,J308+1.96*O308/100))</f>
        <v>0.547542649078584</v>
      </c>
      <c r="R308" s="32" t="str">
        <f aca="false">IF(L308="","",IF(ABS(L308)&lt;=O308,"Yes","No"))</f>
        <v/>
      </c>
      <c r="S308" s="32" t="str">
        <f aca="false">IF(L308="","",IF(ABS(L308)&lt;=1.96*O308,"Yes","No"))</f>
        <v/>
      </c>
      <c r="T308" s="59" t="n">
        <f aca="false">IF(D308="","",ROUND(SQRT(((D308+G308)*O308/100)^2+(J308*(D308+G308)*0.07132)^2),0))</f>
        <v>40</v>
      </c>
      <c r="U308" s="32" t="s">
        <v>803</v>
      </c>
    </row>
    <row r="309" customFormat="false" ht="15" hidden="false" customHeight="false" outlineLevel="0" collapsed="false">
      <c r="A309" s="32" t="s">
        <v>418</v>
      </c>
      <c r="B309" s="32" t="s">
        <v>520</v>
      </c>
      <c r="C309" s="32" t="s">
        <v>523</v>
      </c>
      <c r="D309" s="59" t="n">
        <v>490</v>
      </c>
      <c r="E309" s="59" t="n">
        <v>419</v>
      </c>
      <c r="F309" s="68" t="n">
        <f aca="false">IF(E309="","",D309-E309)</f>
        <v>71</v>
      </c>
      <c r="G309" s="59" t="n">
        <v>562</v>
      </c>
      <c r="H309" s="59" t="n">
        <v>543</v>
      </c>
      <c r="I309" s="68" t="n">
        <f aca="false">IF(H309="","",G309-H309)</f>
        <v>19</v>
      </c>
      <c r="J309" s="40" t="n">
        <f aca="false">IF(OR(D309="",D309+G309=0),"",D309/(D309+G309))</f>
        <v>0.465779467680608</v>
      </c>
      <c r="K309" s="40" t="n">
        <f aca="false">IF(E309="","",E309/(E309+H309))</f>
        <v>0.435550935550936</v>
      </c>
      <c r="L309" s="69" t="n">
        <f aca="false">IF(OR(K309="",J309=""),"",(J309-K309)*100)</f>
        <v>3.02285321296728</v>
      </c>
      <c r="M309" s="36" t="n">
        <v>2.00322167035439</v>
      </c>
      <c r="N309" s="36" t="n">
        <v>1.05456450691838</v>
      </c>
      <c r="O309" s="36" t="n">
        <f aca="false">SQRT(M309^2+N309^2)</f>
        <v>2.26384702659642</v>
      </c>
      <c r="P309" s="40" t="n">
        <f aca="false">IF(J309="","",MAX(0,J309-1.96*O309/100))</f>
        <v>0.421408065959319</v>
      </c>
      <c r="Q309" s="40" t="n">
        <f aca="false">IF(J309="","",MIN(1,J309+1.96*O309/100))</f>
        <v>0.510150869401898</v>
      </c>
      <c r="R309" s="32" t="str">
        <f aca="false">IF(L309="","",IF(ABS(L309)&lt;=O309,"Yes","No"))</f>
        <v>No</v>
      </c>
      <c r="S309" s="32" t="str">
        <f aca="false">IF(L309="","",IF(ABS(L309)&lt;=1.96*O309,"Yes","No"))</f>
        <v>Yes</v>
      </c>
      <c r="T309" s="59" t="n">
        <f aca="false">IF(D309="","",ROUND(SQRT(((D309+G309)*O309/100)^2+(J309*(D309+G309)*0.07132)^2),0))</f>
        <v>42</v>
      </c>
      <c r="U309" s="32"/>
    </row>
    <row r="310" customFormat="false" ht="15" hidden="false" customHeight="false" outlineLevel="0" collapsed="false">
      <c r="A310" s="32" t="s">
        <v>418</v>
      </c>
      <c r="B310" s="32" t="s">
        <v>520</v>
      </c>
      <c r="C310" s="32" t="s">
        <v>524</v>
      </c>
      <c r="D310" s="59" t="n">
        <v>484</v>
      </c>
      <c r="E310" s="59"/>
      <c r="F310" s="68" t="str">
        <f aca="false">IF(E310="","",D310-E310)</f>
        <v/>
      </c>
      <c r="G310" s="59" t="n">
        <v>530</v>
      </c>
      <c r="H310" s="59"/>
      <c r="I310" s="68" t="str">
        <f aca="false">IF(H310="","",G310-H310)</f>
        <v/>
      </c>
      <c r="J310" s="40" t="n">
        <f aca="false">IF(OR(D310="",D310+G310=0),"",D310/(D310+G310))</f>
        <v>0.477317554240631</v>
      </c>
      <c r="K310" s="40" t="str">
        <f aca="false">IF(E310="","",E310/(E310+H310))</f>
        <v/>
      </c>
      <c r="L310" s="69" t="str">
        <f aca="false">IF(OR(K310="",J310=""),"",(J310-K310)*100)</f>
        <v/>
      </c>
      <c r="M310" s="36" t="n">
        <v>2.00322167035439</v>
      </c>
      <c r="N310" s="36" t="n">
        <v>1.05456450691838</v>
      </c>
      <c r="O310" s="36" t="n">
        <f aca="false">SQRT(M310^2+N310^2)</f>
        <v>2.26384702659642</v>
      </c>
      <c r="P310" s="40" t="n">
        <f aca="false">IF(J310="","",MAX(0,J310-1.96*O310/100))</f>
        <v>0.432946152519341</v>
      </c>
      <c r="Q310" s="40" t="n">
        <f aca="false">IF(J310="","",MIN(1,J310+1.96*O310/100))</f>
        <v>0.521688955961921</v>
      </c>
      <c r="R310" s="32" t="str">
        <f aca="false">IF(L310="","",IF(ABS(L310)&lt;=O310,"Yes","No"))</f>
        <v/>
      </c>
      <c r="S310" s="32" t="str">
        <f aca="false">IF(L310="","",IF(ABS(L310)&lt;=1.96*O310,"Yes","No"))</f>
        <v/>
      </c>
      <c r="T310" s="59" t="n">
        <f aca="false">IF(D310="","",ROUND(SQRT(((D310+G310)*O310/100)^2+(J310*(D310+G310)*0.07132)^2),0))</f>
        <v>41</v>
      </c>
      <c r="U310" s="32" t="s">
        <v>803</v>
      </c>
    </row>
    <row r="311" customFormat="false" ht="15" hidden="false" customHeight="false" outlineLevel="0" collapsed="false">
      <c r="A311" s="32" t="s">
        <v>418</v>
      </c>
      <c r="B311" s="32" t="s">
        <v>525</v>
      </c>
      <c r="C311" s="32" t="s">
        <v>526</v>
      </c>
      <c r="D311" s="59" t="n">
        <v>462</v>
      </c>
      <c r="E311" s="59" t="n">
        <v>436</v>
      </c>
      <c r="F311" s="68" t="n">
        <f aca="false">IF(E311="","",D311-E311)</f>
        <v>26</v>
      </c>
      <c r="G311" s="59" t="n">
        <v>444</v>
      </c>
      <c r="H311" s="59" t="n">
        <v>430</v>
      </c>
      <c r="I311" s="68" t="n">
        <f aca="false">IF(H311="","",G311-H311)</f>
        <v>14</v>
      </c>
      <c r="J311" s="40" t="n">
        <f aca="false">IF(OR(D311="",D311+G311=0),"",D311/(D311+G311))</f>
        <v>0.509933774834437</v>
      </c>
      <c r="K311" s="40" t="n">
        <f aca="false">IF(E311="","",E311/(E311+H311))</f>
        <v>0.503464203233256</v>
      </c>
      <c r="L311" s="69" t="n">
        <f aca="false">IF(OR(K311="",J311=""),"",(J311-K311)*100)</f>
        <v>0.646957160118078</v>
      </c>
      <c r="M311" s="36" t="n">
        <v>2.00322167035439</v>
      </c>
      <c r="N311" s="36" t="n">
        <v>1.05456450691838</v>
      </c>
      <c r="O311" s="36" t="n">
        <f aca="false">SQRT(M311^2+N311^2)</f>
        <v>2.26384702659642</v>
      </c>
      <c r="P311" s="40" t="n">
        <f aca="false">IF(J311="","",MAX(0,J311-1.96*O311/100))</f>
        <v>0.465562373113147</v>
      </c>
      <c r="Q311" s="40" t="n">
        <f aca="false">IF(J311="","",MIN(1,J311+1.96*O311/100))</f>
        <v>0.554305176555727</v>
      </c>
      <c r="R311" s="32" t="str">
        <f aca="false">IF(L311="","",IF(ABS(L311)&lt;=O311,"Yes","No"))</f>
        <v>Yes</v>
      </c>
      <c r="S311" s="32" t="str">
        <f aca="false">IF(L311="","",IF(ABS(L311)&lt;=1.96*O311,"Yes","No"))</f>
        <v>Yes</v>
      </c>
      <c r="T311" s="59" t="n">
        <f aca="false">IF(D311="","",ROUND(SQRT(((D311+G311)*O311/100)^2+(J311*(D311+G311)*0.07132)^2),0))</f>
        <v>39</v>
      </c>
      <c r="U311" s="32"/>
    </row>
    <row r="312" customFormat="false" ht="15" hidden="false" customHeight="false" outlineLevel="0" collapsed="false">
      <c r="A312" s="32" t="s">
        <v>418</v>
      </c>
      <c r="B312" s="32" t="s">
        <v>525</v>
      </c>
      <c r="C312" s="32" t="s">
        <v>527</v>
      </c>
      <c r="D312" s="59" t="n">
        <v>509</v>
      </c>
      <c r="E312" s="59" t="n">
        <v>451</v>
      </c>
      <c r="F312" s="68" t="n">
        <f aca="false">IF(E312="","",D312-E312)</f>
        <v>58</v>
      </c>
      <c r="G312" s="59" t="n">
        <v>594</v>
      </c>
      <c r="H312" s="59" t="n">
        <v>565</v>
      </c>
      <c r="I312" s="68" t="n">
        <f aca="false">IF(H312="","",G312-H312)</f>
        <v>29</v>
      </c>
      <c r="J312" s="40" t="n">
        <f aca="false">IF(OR(D312="",D312+G312=0),"",D312/(D312+G312))</f>
        <v>0.461468721668178</v>
      </c>
      <c r="K312" s="40" t="n">
        <f aca="false">IF(E312="","",E312/(E312+H312))</f>
        <v>0.443897637795276</v>
      </c>
      <c r="L312" s="69" t="n">
        <f aca="false">IF(OR(K312="",J312=""),"",(J312-K312)*100)</f>
        <v>1.75710838729021</v>
      </c>
      <c r="M312" s="36" t="n">
        <v>2.00322167035439</v>
      </c>
      <c r="N312" s="36" t="n">
        <v>1.05456450691838</v>
      </c>
      <c r="O312" s="36" t="n">
        <f aca="false">SQRT(M312^2+N312^2)</f>
        <v>2.26384702659642</v>
      </c>
      <c r="P312" s="40" t="n">
        <f aca="false">IF(J312="","",MAX(0,J312-1.96*O312/100))</f>
        <v>0.417097319946888</v>
      </c>
      <c r="Q312" s="40" t="n">
        <f aca="false">IF(J312="","",MIN(1,J312+1.96*O312/100))</f>
        <v>0.505840123389468</v>
      </c>
      <c r="R312" s="32" t="str">
        <f aca="false">IF(L312="","",IF(ABS(L312)&lt;=O312,"Yes","No"))</f>
        <v>Yes</v>
      </c>
      <c r="S312" s="32" t="str">
        <f aca="false">IF(L312="","",IF(ABS(L312)&lt;=1.96*O312,"Yes","No"))</f>
        <v>Yes</v>
      </c>
      <c r="T312" s="59" t="n">
        <f aca="false">IF(D312="","",ROUND(SQRT(((D312+G312)*O312/100)^2+(J312*(D312+G312)*0.07132)^2),0))</f>
        <v>44</v>
      </c>
      <c r="U312" s="32"/>
    </row>
    <row r="313" customFormat="false" ht="15" hidden="false" customHeight="false" outlineLevel="0" collapsed="false">
      <c r="A313" s="32" t="s">
        <v>418</v>
      </c>
      <c r="B313" s="32" t="s">
        <v>525</v>
      </c>
      <c r="C313" s="32" t="s">
        <v>528</v>
      </c>
      <c r="D313" s="59" t="n">
        <v>228</v>
      </c>
      <c r="E313" s="59"/>
      <c r="F313" s="68" t="str">
        <f aca="false">IF(E313="","",D313-E313)</f>
        <v/>
      </c>
      <c r="G313" s="59" t="n">
        <v>268</v>
      </c>
      <c r="H313" s="59"/>
      <c r="I313" s="68" t="str">
        <f aca="false">IF(H313="","",G313-H313)</f>
        <v/>
      </c>
      <c r="J313" s="40" t="n">
        <f aca="false">IF(OR(D313="",D313+G313=0),"",D313/(D313+G313))</f>
        <v>0.459677419354839</v>
      </c>
      <c r="K313" s="40" t="str">
        <f aca="false">IF(E313="","",E313/(E313+H313))</f>
        <v/>
      </c>
      <c r="L313" s="69" t="str">
        <f aca="false">IF(OR(K313="",J313=""),"",(J313-K313)*100)</f>
        <v/>
      </c>
      <c r="M313" s="36" t="n">
        <v>3.57626045191504</v>
      </c>
      <c r="N313" s="36" t="n">
        <v>1.05456450691838</v>
      </c>
      <c r="O313" s="36" t="n">
        <f aca="false">SQRT(M313^2+N313^2)</f>
        <v>3.72850440782676</v>
      </c>
      <c r="P313" s="40" t="n">
        <f aca="false">IF(J313="","",MAX(0,J313-1.96*O313/100))</f>
        <v>0.386598732961434</v>
      </c>
      <c r="Q313" s="40" t="n">
        <f aca="false">IF(J313="","",MIN(1,J313+1.96*O313/100))</f>
        <v>0.532756105748243</v>
      </c>
      <c r="R313" s="32" t="str">
        <f aca="false">IF(L313="","",IF(ABS(L313)&lt;=O313,"Yes","No"))</f>
        <v/>
      </c>
      <c r="S313" s="32" t="str">
        <f aca="false">IF(L313="","",IF(ABS(L313)&lt;=1.96*O313,"Yes","No"))</f>
        <v/>
      </c>
      <c r="T313" s="59" t="n">
        <f aca="false">IF(D313="","",ROUND(SQRT(((D313+G313)*O313/100)^2+(J313*(D313+G313)*0.13015)^2),0))</f>
        <v>35</v>
      </c>
      <c r="U313" s="32" t="s">
        <v>803</v>
      </c>
    </row>
    <row r="314" customFormat="false" ht="15" hidden="false" customHeight="false" outlineLevel="0" collapsed="false">
      <c r="A314" s="32" t="s">
        <v>418</v>
      </c>
      <c r="B314" s="32" t="s">
        <v>525</v>
      </c>
      <c r="C314" s="32" t="s">
        <v>529</v>
      </c>
      <c r="D314" s="59" t="n">
        <v>382</v>
      </c>
      <c r="E314" s="59" t="n">
        <v>373</v>
      </c>
      <c r="F314" s="68" t="n">
        <f aca="false">IF(E314="","",D314-E314)</f>
        <v>9</v>
      </c>
      <c r="G314" s="59" t="n">
        <v>353</v>
      </c>
      <c r="H314" s="59" t="n">
        <v>332</v>
      </c>
      <c r="I314" s="68" t="n">
        <f aca="false">IF(H314="","",G314-H314)</f>
        <v>21</v>
      </c>
      <c r="J314" s="40" t="n">
        <f aca="false">IF(OR(D314="",D314+G314=0),"",D314/(D314+G314))</f>
        <v>0.519727891156463</v>
      </c>
      <c r="K314" s="40" t="n">
        <f aca="false">IF(E314="","",E314/(E314+H314))</f>
        <v>0.529078014184397</v>
      </c>
      <c r="L314" s="69" t="n">
        <f aca="false">IF(OR(K314="",J314=""),"",(J314-K314)*100)</f>
        <v>-0.935012302793459</v>
      </c>
      <c r="M314" s="36" t="n">
        <v>2.37172386690479</v>
      </c>
      <c r="N314" s="36" t="n">
        <v>1.05456450691838</v>
      </c>
      <c r="O314" s="36" t="n">
        <f aca="false">SQRT(M314^2+N314^2)</f>
        <v>2.59560790569335</v>
      </c>
      <c r="P314" s="40" t="n">
        <f aca="false">IF(J314="","",MAX(0,J314-1.96*O314/100))</f>
        <v>0.468853976204873</v>
      </c>
      <c r="Q314" s="40" t="n">
        <f aca="false">IF(J314="","",MIN(1,J314+1.96*O314/100))</f>
        <v>0.570601806108052</v>
      </c>
      <c r="R314" s="32" t="str">
        <f aca="false">IF(L314="","",IF(ABS(L314)&lt;=O314,"Yes","No"))</f>
        <v>Yes</v>
      </c>
      <c r="S314" s="32" t="str">
        <f aca="false">IF(L314="","",IF(ABS(L314)&lt;=1.96*O314,"Yes","No"))</f>
        <v>Yes</v>
      </c>
      <c r="T314" s="59" t="n">
        <f aca="false">IF(D314="","",ROUND(SQRT(((D314+G314)*O314/100)^2+(J314*(D314+G314)*0.08382)^2),0))</f>
        <v>37</v>
      </c>
      <c r="U314" s="32"/>
    </row>
    <row r="315" customFormat="false" ht="15" hidden="false" customHeight="false" outlineLevel="0" collapsed="false">
      <c r="A315" s="32" t="s">
        <v>418</v>
      </c>
      <c r="B315" s="32" t="s">
        <v>525</v>
      </c>
      <c r="C315" s="32" t="s">
        <v>530</v>
      </c>
      <c r="D315" s="59" t="n">
        <v>363</v>
      </c>
      <c r="E315" s="59" t="n">
        <v>297</v>
      </c>
      <c r="F315" s="68" t="n">
        <f aca="false">IF(E315="","",D315-E315)</f>
        <v>66</v>
      </c>
      <c r="G315" s="59" t="n">
        <v>411</v>
      </c>
      <c r="H315" s="59" t="n">
        <v>386</v>
      </c>
      <c r="I315" s="68" t="n">
        <f aca="false">IF(H315="","",G315-H315)</f>
        <v>25</v>
      </c>
      <c r="J315" s="40" t="n">
        <f aca="false">IF(OR(D315="",D315+G315=0),"",D315/(D315+G315))</f>
        <v>0.468992248062016</v>
      </c>
      <c r="K315" s="40" t="n">
        <f aca="false">IF(E315="","",E315/(E315+H315))</f>
        <v>0.434846266471449</v>
      </c>
      <c r="L315" s="69" t="n">
        <f aca="false">IF(OR(K315="",J315=""),"",(J315-K315)*100)</f>
        <v>3.4145981590566</v>
      </c>
      <c r="M315" s="36" t="n">
        <v>2.37172386690479</v>
      </c>
      <c r="N315" s="36" t="n">
        <v>1.05456450691838</v>
      </c>
      <c r="O315" s="36" t="n">
        <f aca="false">SQRT(M315^2+N315^2)</f>
        <v>2.59560790569335</v>
      </c>
      <c r="P315" s="40" t="n">
        <f aca="false">IF(J315="","",MAX(0,J315-1.96*O315/100))</f>
        <v>0.418118333110426</v>
      </c>
      <c r="Q315" s="40" t="n">
        <f aca="false">IF(J315="","",MIN(1,J315+1.96*O315/100))</f>
        <v>0.519866163013605</v>
      </c>
      <c r="R315" s="32" t="str">
        <f aca="false">IF(L315="","",IF(ABS(L315)&lt;=O315,"Yes","No"))</f>
        <v>No</v>
      </c>
      <c r="S315" s="32" t="str">
        <f aca="false">IF(L315="","",IF(ABS(L315)&lt;=1.96*O315,"Yes","No"))</f>
        <v>Yes</v>
      </c>
      <c r="T315" s="59" t="n">
        <f aca="false">IF(D315="","",ROUND(SQRT(((D315+G315)*O315/100)^2+(J315*(D315+G315)*0.08382)^2),0))</f>
        <v>36</v>
      </c>
      <c r="U315" s="32"/>
    </row>
    <row r="316" customFormat="false" ht="15" hidden="false" customHeight="false" outlineLevel="0" collapsed="false">
      <c r="A316" s="32" t="s">
        <v>418</v>
      </c>
      <c r="B316" s="32" t="s">
        <v>525</v>
      </c>
      <c r="C316" s="32" t="s">
        <v>531</v>
      </c>
      <c r="D316" s="59" t="n">
        <v>319</v>
      </c>
      <c r="E316" s="59"/>
      <c r="F316" s="68" t="str">
        <f aca="false">IF(E316="","",D316-E316)</f>
        <v/>
      </c>
      <c r="G316" s="59" t="n">
        <v>346</v>
      </c>
      <c r="H316" s="59"/>
      <c r="I316" s="68" t="str">
        <f aca="false">IF(H316="","",G316-H316)</f>
        <v/>
      </c>
      <c r="J316" s="40" t="n">
        <f aca="false">IF(OR(D316="",D316+G316=0),"",D316/(D316+G316))</f>
        <v>0.479699248120301</v>
      </c>
      <c r="K316" s="40" t="str">
        <f aca="false">IF(E316="","",E316/(E316+H316))</f>
        <v/>
      </c>
      <c r="L316" s="69" t="str">
        <f aca="false">IF(OR(K316="",J316=""),"",(J316-K316)*100)</f>
        <v/>
      </c>
      <c r="M316" s="36" t="n">
        <v>2.37172386690479</v>
      </c>
      <c r="N316" s="36" t="n">
        <v>1.05456450691838</v>
      </c>
      <c r="O316" s="36" t="n">
        <f aca="false">SQRT(M316^2+N316^2)</f>
        <v>2.59560790569335</v>
      </c>
      <c r="P316" s="40" t="n">
        <f aca="false">IF(J316="","",MAX(0,J316-1.96*O316/100))</f>
        <v>0.428825333168711</v>
      </c>
      <c r="Q316" s="40" t="n">
        <f aca="false">IF(J316="","",MIN(1,J316+1.96*O316/100))</f>
        <v>0.53057316307189</v>
      </c>
      <c r="R316" s="32" t="str">
        <f aca="false">IF(L316="","",IF(ABS(L316)&lt;=O316,"Yes","No"))</f>
        <v/>
      </c>
      <c r="S316" s="32" t="str">
        <f aca="false">IF(L316="","",IF(ABS(L316)&lt;=1.96*O316,"Yes","No"))</f>
        <v/>
      </c>
      <c r="T316" s="59" t="n">
        <f aca="false">IF(D316="","",ROUND(SQRT(((D316+G316)*O316/100)^2+(J316*(D316+G316)*0.08382)^2),0))</f>
        <v>32</v>
      </c>
      <c r="U316" s="32" t="s">
        <v>803</v>
      </c>
    </row>
    <row r="317" customFormat="false" ht="15" hidden="false" customHeight="false" outlineLevel="0" collapsed="false">
      <c r="A317" s="32" t="s">
        <v>418</v>
      </c>
      <c r="B317" s="32" t="s">
        <v>532</v>
      </c>
      <c r="C317" s="32" t="s">
        <v>533</v>
      </c>
      <c r="D317" s="59" t="n">
        <v>357</v>
      </c>
      <c r="E317" s="59" t="n">
        <v>294</v>
      </c>
      <c r="F317" s="68" t="n">
        <f aca="false">IF(E317="","",D317-E317)</f>
        <v>63</v>
      </c>
      <c r="G317" s="59" t="n">
        <v>506</v>
      </c>
      <c r="H317" s="59" t="n">
        <v>490</v>
      </c>
      <c r="I317" s="68" t="n">
        <f aca="false">IF(H317="","",G317-H317)</f>
        <v>16</v>
      </c>
      <c r="J317" s="40" t="n">
        <f aca="false">IF(OR(D317="",D317+G317=0),"",D317/(D317+G317))</f>
        <v>0.413673232908459</v>
      </c>
      <c r="K317" s="40" t="n">
        <f aca="false">IF(E317="","",E317/(E317+H317))</f>
        <v>0.375</v>
      </c>
      <c r="L317" s="69" t="n">
        <f aca="false">IF(OR(K317="",J317=""),"",(J317-K317)*100)</f>
        <v>3.86732329084589</v>
      </c>
      <c r="M317" s="36" t="n">
        <v>2.00322167035439</v>
      </c>
      <c r="N317" s="36" t="n">
        <v>1.05456450691838</v>
      </c>
      <c r="O317" s="36" t="n">
        <f aca="false">SQRT(M317^2+N317^2)</f>
        <v>2.26384702659642</v>
      </c>
      <c r="P317" s="40" t="n">
        <f aca="false">IF(J317="","",MAX(0,J317-1.96*O317/100))</f>
        <v>0.369301831187169</v>
      </c>
      <c r="Q317" s="40" t="n">
        <f aca="false">IF(J317="","",MIN(1,J317+1.96*O317/100))</f>
        <v>0.458044634629749</v>
      </c>
      <c r="R317" s="32" t="str">
        <f aca="false">IF(L317="","",IF(ABS(L317)&lt;=O317,"Yes","No"))</f>
        <v>No</v>
      </c>
      <c r="S317" s="32" t="str">
        <f aca="false">IF(L317="","",IF(ABS(L317)&lt;=1.96*O317,"Yes","No"))</f>
        <v>Yes</v>
      </c>
      <c r="T317" s="59" t="n">
        <f aca="false">IF(D317="","",ROUND(SQRT(((D317+G317)*O317/100)^2+(J317*(D317+G317)*0.07132)^2),0))</f>
        <v>32</v>
      </c>
      <c r="U317" s="32"/>
    </row>
    <row r="318" customFormat="false" ht="15" hidden="false" customHeight="false" outlineLevel="0" collapsed="false">
      <c r="A318" s="32" t="s">
        <v>418</v>
      </c>
      <c r="B318" s="32" t="s">
        <v>532</v>
      </c>
      <c r="C318" s="32" t="s">
        <v>534</v>
      </c>
      <c r="D318" s="59" t="n">
        <v>754</v>
      </c>
      <c r="E318" s="59" t="n">
        <v>571</v>
      </c>
      <c r="F318" s="68" t="n">
        <f aca="false">IF(E318="","",D318-E318)</f>
        <v>183</v>
      </c>
      <c r="G318" s="59" t="n">
        <v>927</v>
      </c>
      <c r="H318" s="59" t="n">
        <v>923</v>
      </c>
      <c r="I318" s="68" t="n">
        <f aca="false">IF(H318="","",G318-H318)</f>
        <v>4</v>
      </c>
      <c r="J318" s="40" t="n">
        <f aca="false">IF(OR(D318="",D318+G318=0),"",D318/(D318+G318))</f>
        <v>0.44854253420583</v>
      </c>
      <c r="K318" s="40" t="n">
        <f aca="false">IF(E318="","",E318/(E318+H318))</f>
        <v>0.382195448460509</v>
      </c>
      <c r="L318" s="69" t="n">
        <f aca="false">IF(OR(K318="",J318=""),"",(J318-K318)*100)</f>
        <v>6.63470857453212</v>
      </c>
      <c r="M318" s="36" t="n">
        <v>2.00322167035439</v>
      </c>
      <c r="N318" s="36" t="n">
        <v>1.05456450691838</v>
      </c>
      <c r="O318" s="36" t="n">
        <f aca="false">SQRT(M318^2+N318^2)</f>
        <v>2.26384702659642</v>
      </c>
      <c r="P318" s="40" t="n">
        <f aca="false">IF(J318="","",MAX(0,J318-1.96*O318/100))</f>
        <v>0.40417113248454</v>
      </c>
      <c r="Q318" s="40" t="n">
        <f aca="false">IF(J318="","",MIN(1,J318+1.96*O318/100))</f>
        <v>0.49291393592712</v>
      </c>
      <c r="R318" s="32" t="str">
        <f aca="false">IF(L318="","",IF(ABS(L318)&lt;=O318,"Yes","No"))</f>
        <v>No</v>
      </c>
      <c r="S318" s="32" t="str">
        <f aca="false">IF(L318="","",IF(ABS(L318)&lt;=1.96*O318,"Yes","No"))</f>
        <v>No</v>
      </c>
      <c r="T318" s="59" t="n">
        <f aca="false">IF(D318="","",ROUND(SQRT(((D318+G318)*O318/100)^2+(J318*(D318+G318)*0.07132)^2),0))</f>
        <v>66</v>
      </c>
      <c r="U318" s="32"/>
    </row>
    <row r="319" customFormat="false" ht="15" hidden="false" customHeight="false" outlineLevel="0" collapsed="false">
      <c r="A319" s="32" t="s">
        <v>418</v>
      </c>
      <c r="B319" s="32" t="s">
        <v>532</v>
      </c>
      <c r="C319" s="32" t="s">
        <v>535</v>
      </c>
      <c r="D319" s="59" t="n">
        <v>511</v>
      </c>
      <c r="E319" s="59" t="n">
        <v>368</v>
      </c>
      <c r="F319" s="68" t="n">
        <f aca="false">IF(E319="","",D319-E319)</f>
        <v>143</v>
      </c>
      <c r="G319" s="59" t="n">
        <v>722</v>
      </c>
      <c r="H319" s="59" t="n">
        <v>745</v>
      </c>
      <c r="I319" s="68" t="n">
        <f aca="false">IF(H319="","",G319-H319)</f>
        <v>-23</v>
      </c>
      <c r="J319" s="40" t="n">
        <f aca="false">IF(OR(D319="",D319+G319=0),"",D319/(D319+G319))</f>
        <v>0.414436334144363</v>
      </c>
      <c r="K319" s="40" t="n">
        <f aca="false">IF(E319="","",E319/(E319+H319))</f>
        <v>0.330637915543576</v>
      </c>
      <c r="L319" s="69" t="n">
        <f aca="false">IF(OR(K319="",J319=""),"",(J319-K319)*100)</f>
        <v>8.37984186007874</v>
      </c>
      <c r="M319" s="36" t="n">
        <v>2.00322167035439</v>
      </c>
      <c r="N319" s="36" t="n">
        <v>1.05456450691838</v>
      </c>
      <c r="O319" s="36" t="n">
        <f aca="false">SQRT(M319^2+N319^2)</f>
        <v>2.26384702659642</v>
      </c>
      <c r="P319" s="40" t="n">
        <f aca="false">IF(J319="","",MAX(0,J319-1.96*O319/100))</f>
        <v>0.370064932423074</v>
      </c>
      <c r="Q319" s="40" t="n">
        <f aca="false">IF(J319="","",MIN(1,J319+1.96*O319/100))</f>
        <v>0.458807735865653</v>
      </c>
      <c r="R319" s="32" t="str">
        <f aca="false">IF(L319="","",IF(ABS(L319)&lt;=O319,"Yes","No"))</f>
        <v>No</v>
      </c>
      <c r="S319" s="32" t="str">
        <f aca="false">IF(L319="","",IF(ABS(L319)&lt;=1.96*O319,"Yes","No"))</f>
        <v>No</v>
      </c>
      <c r="T319" s="59" t="n">
        <f aca="false">IF(D319="","",ROUND(SQRT(((D319+G319)*O319/100)^2+(J319*(D319+G319)*0.07132)^2),0))</f>
        <v>46</v>
      </c>
      <c r="U319" s="32"/>
    </row>
    <row r="320" customFormat="false" ht="15" hidden="false" customHeight="false" outlineLevel="0" collapsed="false">
      <c r="A320" s="32" t="s">
        <v>418</v>
      </c>
      <c r="B320" s="32" t="s">
        <v>532</v>
      </c>
      <c r="C320" s="32" t="s">
        <v>536</v>
      </c>
      <c r="D320" s="59" t="n">
        <v>250</v>
      </c>
      <c r="E320" s="59" t="n">
        <v>171</v>
      </c>
      <c r="F320" s="68" t="n">
        <f aca="false">IF(E320="","",D320-E320)</f>
        <v>79</v>
      </c>
      <c r="G320" s="59" t="n">
        <v>327</v>
      </c>
      <c r="H320" s="59" t="n">
        <v>354</v>
      </c>
      <c r="I320" s="68" t="n">
        <f aca="false">IF(H320="","",G320-H320)</f>
        <v>-27</v>
      </c>
      <c r="J320" s="40" t="n">
        <f aca="false">IF(OR(D320="",D320+G320=0),"",D320/(D320+G320))</f>
        <v>0.433275563258232</v>
      </c>
      <c r="K320" s="40" t="n">
        <f aca="false">IF(E320="","",E320/(E320+H320))</f>
        <v>0.325714285714286</v>
      </c>
      <c r="L320" s="69" t="n">
        <f aca="false">IF(OR(K320="",J320=""),"",(J320-K320)*100)</f>
        <v>10.7561277543947</v>
      </c>
      <c r="M320" s="36" t="n">
        <v>2.37172386690479</v>
      </c>
      <c r="N320" s="36" t="n">
        <v>1.05456450691838</v>
      </c>
      <c r="O320" s="36" t="n">
        <f aca="false">SQRT(M320^2+N320^2)</f>
        <v>2.59560790569335</v>
      </c>
      <c r="P320" s="40" t="n">
        <f aca="false">IF(J320="","",MAX(0,J320-1.96*O320/100))</f>
        <v>0.382401648306643</v>
      </c>
      <c r="Q320" s="40" t="n">
        <f aca="false">IF(J320="","",MIN(1,J320+1.96*O320/100))</f>
        <v>0.484149478209822</v>
      </c>
      <c r="R320" s="32" t="str">
        <f aca="false">IF(L320="","",IF(ABS(L320)&lt;=O320,"Yes","No"))</f>
        <v>No</v>
      </c>
      <c r="S320" s="32" t="str">
        <f aca="false">IF(L320="","",IF(ABS(L320)&lt;=1.96*O320,"Yes","No"))</f>
        <v>No</v>
      </c>
      <c r="T320" s="59" t="n">
        <f aca="false">IF(D320="","",ROUND(SQRT(((D320+G320)*O320/100)^2+(J320*(D320+G320)*0.08382)^2),0))</f>
        <v>26</v>
      </c>
      <c r="U320" s="32"/>
    </row>
    <row r="321" customFormat="false" ht="15" hidden="false" customHeight="false" outlineLevel="0" collapsed="false">
      <c r="A321" s="32" t="s">
        <v>418</v>
      </c>
      <c r="B321" s="32" t="s">
        <v>537</v>
      </c>
      <c r="C321" s="32" t="s">
        <v>538</v>
      </c>
      <c r="D321" s="59" t="n">
        <v>466</v>
      </c>
      <c r="E321" s="59" t="n">
        <v>423</v>
      </c>
      <c r="F321" s="68" t="n">
        <f aca="false">IF(E321="","",D321-E321)</f>
        <v>43</v>
      </c>
      <c r="G321" s="59" t="n">
        <v>464</v>
      </c>
      <c r="H321" s="59" t="n">
        <v>423</v>
      </c>
      <c r="I321" s="68" t="n">
        <f aca="false">IF(H321="","",G321-H321)</f>
        <v>41</v>
      </c>
      <c r="J321" s="40" t="n">
        <f aca="false">IF(OR(D321="",D321+G321=0),"",D321/(D321+G321))</f>
        <v>0.501075268817204</v>
      </c>
      <c r="K321" s="40" t="n">
        <f aca="false">IF(E321="","",E321/(E321+H321))</f>
        <v>0.5</v>
      </c>
      <c r="L321" s="69" t="n">
        <f aca="false">IF(OR(K321="",J321=""),"",(J321-K321)*100)</f>
        <v>0.107526881720432</v>
      </c>
      <c r="M321" s="36" t="n">
        <v>2.00322167035439</v>
      </c>
      <c r="N321" s="36" t="n">
        <v>1.05456450691838</v>
      </c>
      <c r="O321" s="36" t="n">
        <f aca="false">SQRT(M321^2+N321^2)</f>
        <v>2.26384702659642</v>
      </c>
      <c r="P321" s="40" t="n">
        <f aca="false">IF(J321="","",MAX(0,J321-1.96*O321/100))</f>
        <v>0.456703867095915</v>
      </c>
      <c r="Q321" s="40" t="n">
        <f aca="false">IF(J321="","",MIN(1,J321+1.96*O321/100))</f>
        <v>0.545446670538494</v>
      </c>
      <c r="R321" s="32" t="str">
        <f aca="false">IF(L321="","",IF(ABS(L321)&lt;=O321,"Yes","No"))</f>
        <v>Yes</v>
      </c>
      <c r="S321" s="32" t="str">
        <f aca="false">IF(L321="","",IF(ABS(L321)&lt;=1.96*O321,"Yes","No"))</f>
        <v>Yes</v>
      </c>
      <c r="T321" s="59" t="n">
        <f aca="false">IF(D321="","",ROUND(SQRT(((D321+G321)*O321/100)^2+(J321*(D321+G321)*0.07132)^2),0))</f>
        <v>39</v>
      </c>
      <c r="U321" s="32"/>
    </row>
    <row r="322" customFormat="false" ht="15" hidden="false" customHeight="false" outlineLevel="0" collapsed="false">
      <c r="A322" s="32" t="s">
        <v>418</v>
      </c>
      <c r="B322" s="32" t="s">
        <v>537</v>
      </c>
      <c r="C322" s="32" t="s">
        <v>539</v>
      </c>
      <c r="D322" s="59" t="n">
        <v>383</v>
      </c>
      <c r="E322" s="59" t="n">
        <v>370</v>
      </c>
      <c r="F322" s="68" t="n">
        <f aca="false">IF(E322="","",D322-E322)</f>
        <v>13</v>
      </c>
      <c r="G322" s="59" t="n">
        <v>351</v>
      </c>
      <c r="H322" s="59" t="n">
        <v>293</v>
      </c>
      <c r="I322" s="68" t="n">
        <f aca="false">IF(H322="","",G322-H322)</f>
        <v>58</v>
      </c>
      <c r="J322" s="40" t="n">
        <f aca="false">IF(OR(D322="",D322+G322=0),"",D322/(D322+G322))</f>
        <v>0.521798365122616</v>
      </c>
      <c r="K322" s="40" t="n">
        <f aca="false">IF(E322="","",E322/(E322+H322))</f>
        <v>0.558069381598793</v>
      </c>
      <c r="L322" s="69" t="n">
        <f aca="false">IF(OR(K322="",J322=""),"",(J322-K322)*100)</f>
        <v>-3.62710164761776</v>
      </c>
      <c r="M322" s="36" t="n">
        <v>2.37172386690479</v>
      </c>
      <c r="N322" s="36" t="n">
        <v>1.05456450691838</v>
      </c>
      <c r="O322" s="36" t="n">
        <f aca="false">SQRT(M322^2+N322^2)</f>
        <v>2.59560790569335</v>
      </c>
      <c r="P322" s="40" t="n">
        <f aca="false">IF(J322="","",MAX(0,J322-1.96*O322/100))</f>
        <v>0.470924450171026</v>
      </c>
      <c r="Q322" s="40" t="n">
        <f aca="false">IF(J322="","",MIN(1,J322+1.96*O322/100))</f>
        <v>0.572672280074206</v>
      </c>
      <c r="R322" s="32" t="str">
        <f aca="false">IF(L322="","",IF(ABS(L322)&lt;=O322,"Yes","No"))</f>
        <v>No</v>
      </c>
      <c r="S322" s="32" t="str">
        <f aca="false">IF(L322="","",IF(ABS(L322)&lt;=1.96*O322,"Yes","No"))</f>
        <v>Yes</v>
      </c>
      <c r="T322" s="59" t="n">
        <f aca="false">IF(D322="","",ROUND(SQRT(((D322+G322)*O322/100)^2+(J322*(D322+G322)*0.08382)^2),0))</f>
        <v>37</v>
      </c>
      <c r="U322" s="32"/>
    </row>
    <row r="323" customFormat="false" ht="15" hidden="false" customHeight="false" outlineLevel="0" collapsed="false">
      <c r="A323" s="32" t="s">
        <v>418</v>
      </c>
      <c r="B323" s="32" t="s">
        <v>537</v>
      </c>
      <c r="C323" s="32" t="s">
        <v>540</v>
      </c>
      <c r="D323" s="59" t="n">
        <v>365</v>
      </c>
      <c r="E323" s="59" t="n">
        <v>335</v>
      </c>
      <c r="F323" s="68" t="n">
        <f aca="false">IF(E323="","",D323-E323)</f>
        <v>30</v>
      </c>
      <c r="G323" s="59" t="n">
        <v>324</v>
      </c>
      <c r="H323" s="59" t="n">
        <v>282</v>
      </c>
      <c r="I323" s="68" t="n">
        <f aca="false">IF(H323="","",G323-H323)</f>
        <v>42</v>
      </c>
      <c r="J323" s="40" t="n">
        <f aca="false">IF(OR(D323="",D323+G323=0),"",D323/(D323+G323))</f>
        <v>0.529753265602322</v>
      </c>
      <c r="K323" s="40" t="n">
        <f aca="false">IF(E323="","",E323/(E323+H323))</f>
        <v>0.542949756888169</v>
      </c>
      <c r="L323" s="69" t="n">
        <f aca="false">IF(OR(K323="",J323=""),"",(J323-K323)*100)</f>
        <v>-1.31964912858464</v>
      </c>
      <c r="M323" s="36" t="n">
        <v>2.37172386690479</v>
      </c>
      <c r="N323" s="36" t="n">
        <v>1.05456450691838</v>
      </c>
      <c r="O323" s="36" t="n">
        <f aca="false">SQRT(M323^2+N323^2)</f>
        <v>2.59560790569335</v>
      </c>
      <c r="P323" s="40" t="n">
        <f aca="false">IF(J323="","",MAX(0,J323-1.96*O323/100))</f>
        <v>0.478879350650733</v>
      </c>
      <c r="Q323" s="40" t="n">
        <f aca="false">IF(J323="","",MIN(1,J323+1.96*O323/100))</f>
        <v>0.580627180553912</v>
      </c>
      <c r="R323" s="32" t="str">
        <f aca="false">IF(L323="","",IF(ABS(L323)&lt;=O323,"Yes","No"))</f>
        <v>Yes</v>
      </c>
      <c r="S323" s="32" t="str">
        <f aca="false">IF(L323="","",IF(ABS(L323)&lt;=1.96*O323,"Yes","No"))</f>
        <v>Yes</v>
      </c>
      <c r="T323" s="59" t="n">
        <f aca="false">IF(D323="","",ROUND(SQRT(((D323+G323)*O323/100)^2+(J323*(D323+G323)*0.08382)^2),0))</f>
        <v>35</v>
      </c>
      <c r="U323" s="32"/>
    </row>
    <row r="324" customFormat="false" ht="15" hidden="false" customHeight="false" outlineLevel="0" collapsed="false">
      <c r="A324" s="32" t="s">
        <v>418</v>
      </c>
      <c r="B324" s="32" t="s">
        <v>541</v>
      </c>
      <c r="C324" s="32" t="s">
        <v>542</v>
      </c>
      <c r="D324" s="59" t="n">
        <v>166</v>
      </c>
      <c r="E324" s="59" t="n">
        <v>146</v>
      </c>
      <c r="F324" s="68" t="n">
        <f aca="false">IF(E324="","",D324-E324)</f>
        <v>20</v>
      </c>
      <c r="G324" s="59" t="n">
        <v>155</v>
      </c>
      <c r="H324" s="59" t="n">
        <v>146</v>
      </c>
      <c r="I324" s="68" t="n">
        <f aca="false">IF(H324="","",G324-H324)</f>
        <v>9</v>
      </c>
      <c r="J324" s="40" t="n">
        <f aca="false">IF(OR(D324="",D324+G324=0),"",D324/(D324+G324))</f>
        <v>0.517133956386293</v>
      </c>
      <c r="K324" s="40" t="n">
        <f aca="false">IF(E324="","",E324/(E324+H324))</f>
        <v>0.5</v>
      </c>
      <c r="L324" s="69" t="n">
        <f aca="false">IF(OR(K324="",J324=""),"",(J324-K324)*100)</f>
        <v>1.71339563862928</v>
      </c>
      <c r="M324" s="36" t="n">
        <v>3.57626045191504</v>
      </c>
      <c r="N324" s="36" t="n">
        <v>1.05456450691838</v>
      </c>
      <c r="O324" s="36" t="n">
        <f aca="false">SQRT(M324^2+N324^2)</f>
        <v>3.72850440782676</v>
      </c>
      <c r="P324" s="40" t="n">
        <f aca="false">IF(J324="","",MAX(0,J324-1.96*O324/100))</f>
        <v>0.444055269992888</v>
      </c>
      <c r="Q324" s="40" t="n">
        <f aca="false">IF(J324="","",MIN(1,J324+1.96*O324/100))</f>
        <v>0.590212642779697</v>
      </c>
      <c r="R324" s="32" t="str">
        <f aca="false">IF(L324="","",IF(ABS(L324)&lt;=O324,"Yes","No"))</f>
        <v>Yes</v>
      </c>
      <c r="S324" s="32" t="str">
        <f aca="false">IF(L324="","",IF(ABS(L324)&lt;=1.96*O324,"Yes","No"))</f>
        <v>Yes</v>
      </c>
      <c r="T324" s="59" t="n">
        <f aca="false">IF(D324="","",ROUND(SQRT(((D324+G324)*O324/100)^2+(J324*(D324+G324)*0.13015)^2),0))</f>
        <v>25</v>
      </c>
      <c r="U324" s="32"/>
    </row>
    <row r="325" customFormat="false" ht="15" hidden="false" customHeight="false" outlineLevel="0" collapsed="false">
      <c r="A325" s="32" t="s">
        <v>418</v>
      </c>
      <c r="B325" s="32" t="s">
        <v>541</v>
      </c>
      <c r="C325" s="32" t="s">
        <v>543</v>
      </c>
      <c r="D325" s="59" t="n">
        <v>435</v>
      </c>
      <c r="E325" s="59" t="n">
        <v>390</v>
      </c>
      <c r="F325" s="68" t="n">
        <f aca="false">IF(E325="","",D325-E325)</f>
        <v>45</v>
      </c>
      <c r="G325" s="59" t="n">
        <v>393</v>
      </c>
      <c r="H325" s="59" t="n">
        <v>375</v>
      </c>
      <c r="I325" s="68" t="n">
        <f aca="false">IF(H325="","",G325-H325)</f>
        <v>18</v>
      </c>
      <c r="J325" s="40" t="n">
        <f aca="false">IF(OR(D325="",D325+G325=0),"",D325/(D325+G325))</f>
        <v>0.52536231884058</v>
      </c>
      <c r="K325" s="40" t="n">
        <f aca="false">IF(E325="","",E325/(E325+H325))</f>
        <v>0.509803921568627</v>
      </c>
      <c r="L325" s="69" t="n">
        <f aca="false">IF(OR(K325="",J325=""),"",(J325-K325)*100)</f>
        <v>1.55583972719523</v>
      </c>
      <c r="M325" s="36" t="n">
        <v>2.37172386690479</v>
      </c>
      <c r="N325" s="36" t="n">
        <v>1.05456450691838</v>
      </c>
      <c r="O325" s="36" t="n">
        <f aca="false">SQRT(M325^2+N325^2)</f>
        <v>2.59560790569335</v>
      </c>
      <c r="P325" s="40" t="n">
        <f aca="false">IF(J325="","",MAX(0,J325-1.96*O325/100))</f>
        <v>0.47448840388899</v>
      </c>
      <c r="Q325" s="40" t="n">
        <f aca="false">IF(J325="","",MIN(1,J325+1.96*O325/100))</f>
        <v>0.576236233792169</v>
      </c>
      <c r="R325" s="32" t="str">
        <f aca="false">IF(L325="","",IF(ABS(L325)&lt;=O325,"Yes","No"))</f>
        <v>Yes</v>
      </c>
      <c r="S325" s="32" t="str">
        <f aca="false">IF(L325="","",IF(ABS(L325)&lt;=1.96*O325,"Yes","No"))</f>
        <v>Yes</v>
      </c>
      <c r="T325" s="59" t="n">
        <f aca="false">IF(D325="","",ROUND(SQRT(((D325+G325)*O325/100)^2+(J325*(D325+G325)*0.08382)^2),0))</f>
        <v>42</v>
      </c>
      <c r="U325" s="32"/>
    </row>
    <row r="326" customFormat="false" ht="15" hidden="false" customHeight="false" outlineLevel="0" collapsed="false">
      <c r="A326" s="32" t="s">
        <v>418</v>
      </c>
      <c r="B326" s="32" t="s">
        <v>544</v>
      </c>
      <c r="C326" s="32" t="s">
        <v>545</v>
      </c>
      <c r="D326" s="59" t="n">
        <v>444</v>
      </c>
      <c r="E326" s="59" t="n">
        <v>404</v>
      </c>
      <c r="F326" s="68" t="n">
        <f aca="false">IF(E326="","",D326-E326)</f>
        <v>40</v>
      </c>
      <c r="G326" s="59" t="n">
        <v>408</v>
      </c>
      <c r="H326" s="59" t="n">
        <v>420</v>
      </c>
      <c r="I326" s="68" t="n">
        <f aca="false">IF(H326="","",G326-H326)</f>
        <v>-12</v>
      </c>
      <c r="J326" s="40" t="n">
        <f aca="false">IF(OR(D326="",D326+G326=0),"",D326/(D326+G326))</f>
        <v>0.52112676056338</v>
      </c>
      <c r="K326" s="40" t="n">
        <f aca="false">IF(E326="","",E326/(E326+H326))</f>
        <v>0.490291262135922</v>
      </c>
      <c r="L326" s="69" t="n">
        <f aca="false">IF(OR(K326="",J326=""),"",(J326-K326)*100)</f>
        <v>3.08354984274579</v>
      </c>
      <c r="M326" s="36" t="n">
        <v>2.00322167035439</v>
      </c>
      <c r="N326" s="36" t="n">
        <v>1.05456450691838</v>
      </c>
      <c r="O326" s="36" t="n">
        <f aca="false">SQRT(M326^2+N326^2)</f>
        <v>2.26384702659642</v>
      </c>
      <c r="P326" s="40" t="n">
        <f aca="false">IF(J326="","",MAX(0,J326-1.96*O326/100))</f>
        <v>0.476755358842091</v>
      </c>
      <c r="Q326" s="40" t="n">
        <f aca="false">IF(J326="","",MIN(1,J326+1.96*O326/100))</f>
        <v>0.56549816228467</v>
      </c>
      <c r="R326" s="32" t="str">
        <f aca="false">IF(L326="","",IF(ABS(L326)&lt;=O326,"Yes","No"))</f>
        <v>No</v>
      </c>
      <c r="S326" s="32" t="str">
        <f aca="false">IF(L326="","",IF(ABS(L326)&lt;=1.96*O326,"Yes","No"))</f>
        <v>Yes</v>
      </c>
      <c r="T326" s="59" t="n">
        <f aca="false">IF(D326="","",ROUND(SQRT(((D326+G326)*O326/100)^2+(J326*(D326+G326)*0.07132)^2),0))</f>
        <v>37</v>
      </c>
      <c r="U326" s="32"/>
    </row>
    <row r="327" customFormat="false" ht="15" hidden="false" customHeight="false" outlineLevel="0" collapsed="false">
      <c r="A327" s="32" t="s">
        <v>418</v>
      </c>
      <c r="B327" s="32" t="s">
        <v>544</v>
      </c>
      <c r="C327" s="32" t="s">
        <v>546</v>
      </c>
      <c r="D327" s="59" t="n">
        <v>388</v>
      </c>
      <c r="E327" s="59" t="n">
        <v>361</v>
      </c>
      <c r="F327" s="68" t="n">
        <f aca="false">IF(E327="","",D327-E327)</f>
        <v>27</v>
      </c>
      <c r="G327" s="59" t="n">
        <v>345</v>
      </c>
      <c r="H327" s="59" t="n">
        <v>329</v>
      </c>
      <c r="I327" s="68" t="n">
        <f aca="false">IF(H327="","",G327-H327)</f>
        <v>16</v>
      </c>
      <c r="J327" s="40" t="n">
        <f aca="false">IF(OR(D327="",D327+G327=0),"",D327/(D327+G327))</f>
        <v>0.529331514324693</v>
      </c>
      <c r="K327" s="40" t="n">
        <f aca="false">IF(E327="","",E327/(E327+H327))</f>
        <v>0.523188405797102</v>
      </c>
      <c r="L327" s="69" t="n">
        <f aca="false">IF(OR(K327="",J327=""),"",(J327-K327)*100)</f>
        <v>0.614310852759159</v>
      </c>
      <c r="M327" s="36" t="n">
        <v>2.37172386690479</v>
      </c>
      <c r="N327" s="36" t="n">
        <v>1.05456450691838</v>
      </c>
      <c r="O327" s="36" t="n">
        <f aca="false">SQRT(M327^2+N327^2)</f>
        <v>2.59560790569335</v>
      </c>
      <c r="P327" s="40" t="n">
        <f aca="false">IF(J327="","",MAX(0,J327-1.96*O327/100))</f>
        <v>0.478457599373103</v>
      </c>
      <c r="Q327" s="40" t="n">
        <f aca="false">IF(J327="","",MIN(1,J327+1.96*O327/100))</f>
        <v>0.580205429276283</v>
      </c>
      <c r="R327" s="32" t="str">
        <f aca="false">IF(L327="","",IF(ABS(L327)&lt;=O327,"Yes","No"))</f>
        <v>Yes</v>
      </c>
      <c r="S327" s="32" t="str">
        <f aca="false">IF(L327="","",IF(ABS(L327)&lt;=1.96*O327,"Yes","No"))</f>
        <v>Yes</v>
      </c>
      <c r="T327" s="59" t="n">
        <f aca="false">IF(D327="","",ROUND(SQRT(((D327+G327)*O327/100)^2+(J327*(D327+G327)*0.08382)^2),0))</f>
        <v>38</v>
      </c>
      <c r="U327" s="32"/>
    </row>
    <row r="328" customFormat="false" ht="15" hidden="false" customHeight="false" outlineLevel="0" collapsed="false">
      <c r="A328" s="32" t="s">
        <v>418</v>
      </c>
      <c r="B328" s="32" t="s">
        <v>544</v>
      </c>
      <c r="C328" s="32" t="s">
        <v>547</v>
      </c>
      <c r="D328" s="59" t="n">
        <v>825</v>
      </c>
      <c r="E328" s="59" t="n">
        <v>723</v>
      </c>
      <c r="F328" s="68" t="n">
        <f aca="false">IF(E328="","",D328-E328)</f>
        <v>102</v>
      </c>
      <c r="G328" s="59" t="n">
        <v>784</v>
      </c>
      <c r="H328" s="59" t="n">
        <v>723</v>
      </c>
      <c r="I328" s="68" t="n">
        <f aca="false">IF(H328="","",G328-H328)</f>
        <v>61</v>
      </c>
      <c r="J328" s="40" t="n">
        <f aca="false">IF(OR(D328="",D328+G328=0),"",D328/(D328+G328))</f>
        <v>0.512740832815413</v>
      </c>
      <c r="K328" s="40" t="n">
        <f aca="false">IF(E328="","",E328/(E328+H328))</f>
        <v>0.5</v>
      </c>
      <c r="L328" s="69" t="n">
        <f aca="false">IF(OR(K328="",J328=""),"",(J328-K328)*100)</f>
        <v>1.27408328154133</v>
      </c>
      <c r="M328" s="36" t="n">
        <v>2.00322167035439</v>
      </c>
      <c r="N328" s="36" t="n">
        <v>1.05456450691838</v>
      </c>
      <c r="O328" s="36" t="n">
        <f aca="false">SQRT(M328^2+N328^2)</f>
        <v>2.26384702659642</v>
      </c>
      <c r="P328" s="40" t="n">
        <f aca="false">IF(J328="","",MAX(0,J328-1.96*O328/100))</f>
        <v>0.468369431094124</v>
      </c>
      <c r="Q328" s="40" t="n">
        <f aca="false">IF(J328="","",MIN(1,J328+1.96*O328/100))</f>
        <v>0.557112234536703</v>
      </c>
      <c r="R328" s="32" t="str">
        <f aca="false">IF(L328="","",IF(ABS(L328)&lt;=O328,"Yes","No"))</f>
        <v>Yes</v>
      </c>
      <c r="S328" s="32" t="str">
        <f aca="false">IF(L328="","",IF(ABS(L328)&lt;=1.96*O328,"Yes","No"))</f>
        <v>Yes</v>
      </c>
      <c r="T328" s="59" t="n">
        <f aca="false">IF(D328="","",ROUND(SQRT(((D328+G328)*O328/100)^2+(J328*(D328+G328)*0.07132)^2),0))</f>
        <v>69</v>
      </c>
      <c r="U328" s="32"/>
    </row>
    <row r="329" customFormat="false" ht="15" hidden="false" customHeight="false" outlineLevel="0" collapsed="false">
      <c r="A329" s="32" t="s">
        <v>418</v>
      </c>
      <c r="B329" s="32" t="s">
        <v>544</v>
      </c>
      <c r="C329" s="32" t="s">
        <v>548</v>
      </c>
      <c r="D329" s="59" t="n">
        <v>197</v>
      </c>
      <c r="E329" s="59" t="n">
        <v>162</v>
      </c>
      <c r="F329" s="68" t="n">
        <f aca="false">IF(E329="","",D329-E329)</f>
        <v>35</v>
      </c>
      <c r="G329" s="59" t="n">
        <v>162</v>
      </c>
      <c r="H329" s="59" t="n">
        <v>162</v>
      </c>
      <c r="I329" s="68" t="n">
        <f aca="false">IF(H329="","",G329-H329)</f>
        <v>0</v>
      </c>
      <c r="J329" s="40" t="n">
        <f aca="false">IF(OR(D329="",D329+G329=0),"",D329/(D329+G329))</f>
        <v>0.54874651810585</v>
      </c>
      <c r="K329" s="40" t="n">
        <f aca="false">IF(E329="","",E329/(E329+H329))</f>
        <v>0.5</v>
      </c>
      <c r="L329" s="69" t="n">
        <f aca="false">IF(OR(K329="",J329=""),"",(J329-K329)*100)</f>
        <v>4.87465181058496</v>
      </c>
      <c r="M329" s="36" t="n">
        <v>3.57626045191504</v>
      </c>
      <c r="N329" s="36" t="n">
        <v>1.05456450691838</v>
      </c>
      <c r="O329" s="36" t="n">
        <f aca="false">SQRT(M329^2+N329^2)</f>
        <v>3.72850440782676</v>
      </c>
      <c r="P329" s="40" t="n">
        <f aca="false">IF(J329="","",MAX(0,J329-1.96*O329/100))</f>
        <v>0.475667831712445</v>
      </c>
      <c r="Q329" s="40" t="n">
        <f aca="false">IF(J329="","",MIN(1,J329+1.96*O329/100))</f>
        <v>0.621825204499254</v>
      </c>
      <c r="R329" s="32" t="str">
        <f aca="false">IF(L329="","",IF(ABS(L329)&lt;=O329,"Yes","No"))</f>
        <v>No</v>
      </c>
      <c r="S329" s="32" t="str">
        <f aca="false">IF(L329="","",IF(ABS(L329)&lt;=1.96*O329,"Yes","No"))</f>
        <v>Yes</v>
      </c>
      <c r="T329" s="59" t="n">
        <f aca="false">IF(D329="","",ROUND(SQRT(((D329+G329)*O329/100)^2+(J329*(D329+G329)*0.13015)^2),0))</f>
        <v>29</v>
      </c>
      <c r="U329" s="32"/>
    </row>
    <row r="330" customFormat="false" ht="15" hidden="false" customHeight="false" outlineLevel="0" collapsed="false">
      <c r="A330" s="32" t="s">
        <v>418</v>
      </c>
      <c r="B330" s="32" t="s">
        <v>549</v>
      </c>
      <c r="C330" s="32" t="s">
        <v>550</v>
      </c>
      <c r="D330" s="59" t="n">
        <v>512</v>
      </c>
      <c r="E330" s="59" t="n">
        <v>491</v>
      </c>
      <c r="F330" s="68" t="n">
        <f aca="false">IF(E330="","",D330-E330)</f>
        <v>21</v>
      </c>
      <c r="G330" s="59" t="n">
        <v>456</v>
      </c>
      <c r="H330" s="59" t="n">
        <v>442</v>
      </c>
      <c r="I330" s="68" t="n">
        <f aca="false">IF(H330="","",G330-H330)</f>
        <v>14</v>
      </c>
      <c r="J330" s="40" t="n">
        <f aca="false">IF(OR(D330="",D330+G330=0),"",D330/(D330+G330))</f>
        <v>0.528925619834711</v>
      </c>
      <c r="K330" s="40" t="n">
        <f aca="false">IF(E330="","",E330/(E330+H330))</f>
        <v>0.526259378349411</v>
      </c>
      <c r="L330" s="69" t="n">
        <f aca="false">IF(OR(K330="",J330=""),"",(J330-K330)*100)</f>
        <v>0.266624148530026</v>
      </c>
      <c r="M330" s="36" t="n">
        <v>2.00322167035439</v>
      </c>
      <c r="N330" s="36" t="n">
        <v>1.05456450691838</v>
      </c>
      <c r="O330" s="36" t="n">
        <f aca="false">SQRT(M330^2+N330^2)</f>
        <v>2.26384702659642</v>
      </c>
      <c r="P330" s="40" t="n">
        <f aca="false">IF(J330="","",MAX(0,J330-1.96*O330/100))</f>
        <v>0.484554218113421</v>
      </c>
      <c r="Q330" s="40" t="n">
        <f aca="false">IF(J330="","",MIN(1,J330+1.96*O330/100))</f>
        <v>0.573297021556001</v>
      </c>
      <c r="R330" s="32" t="str">
        <f aca="false">IF(L330="","",IF(ABS(L330)&lt;=O330,"Yes","No"))</f>
        <v>Yes</v>
      </c>
      <c r="S330" s="32" t="str">
        <f aca="false">IF(L330="","",IF(ABS(L330)&lt;=1.96*O330,"Yes","No"))</f>
        <v>Yes</v>
      </c>
      <c r="T330" s="59" t="n">
        <f aca="false">IF(D330="","",ROUND(SQRT(((D330+G330)*O330/100)^2+(J330*(D330+G330)*0.07132)^2),0))</f>
        <v>43</v>
      </c>
      <c r="U330" s="32"/>
    </row>
    <row r="331" customFormat="false" ht="15" hidden="false" customHeight="false" outlineLevel="0" collapsed="false">
      <c r="A331" s="32" t="s">
        <v>418</v>
      </c>
      <c r="B331" s="32" t="s">
        <v>549</v>
      </c>
      <c r="C331" s="32" t="s">
        <v>551</v>
      </c>
      <c r="D331" s="59" t="n">
        <v>362</v>
      </c>
      <c r="E331" s="59"/>
      <c r="F331" s="68" t="str">
        <f aca="false">IF(E331="","",D331-E331)</f>
        <v/>
      </c>
      <c r="G331" s="59" t="n">
        <v>285</v>
      </c>
      <c r="H331" s="59"/>
      <c r="I331" s="68" t="str">
        <f aca="false">IF(H331="","",G331-H331)</f>
        <v/>
      </c>
      <c r="J331" s="40" t="n">
        <f aca="false">IF(OR(D331="",D331+G331=0),"",D331/(D331+G331))</f>
        <v>0.559505409582689</v>
      </c>
      <c r="K331" s="40" t="str">
        <f aca="false">IF(E331="","",E331/(E331+H331))</f>
        <v/>
      </c>
      <c r="L331" s="69" t="str">
        <f aca="false">IF(OR(K331="",J331=""),"",(J331-K331)*100)</f>
        <v/>
      </c>
      <c r="M331" s="36" t="n">
        <v>2.37172386690479</v>
      </c>
      <c r="N331" s="36" t="n">
        <v>1.05456450691838</v>
      </c>
      <c r="O331" s="36" t="n">
        <f aca="false">SQRT(M331^2+N331^2)</f>
        <v>2.59560790569335</v>
      </c>
      <c r="P331" s="40" t="n">
        <f aca="false">IF(J331="","",MAX(0,J331-1.96*O331/100))</f>
        <v>0.5086314946311</v>
      </c>
      <c r="Q331" s="40" t="n">
        <f aca="false">IF(J331="","",MIN(1,J331+1.96*O331/100))</f>
        <v>0.610379324534279</v>
      </c>
      <c r="R331" s="32" t="str">
        <f aca="false">IF(L331="","",IF(ABS(L331)&lt;=O331,"Yes","No"))</f>
        <v/>
      </c>
      <c r="S331" s="32" t="str">
        <f aca="false">IF(L331="","",IF(ABS(L331)&lt;=1.96*O331,"Yes","No"))</f>
        <v/>
      </c>
      <c r="T331" s="59" t="n">
        <f aca="false">IF(D331="","",ROUND(SQRT(((D331+G331)*O331/100)^2+(J331*(D331+G331)*0.08382)^2),0))</f>
        <v>35</v>
      </c>
      <c r="U331" s="32" t="s">
        <v>803</v>
      </c>
    </row>
    <row r="332" customFormat="false" ht="15" hidden="false" customHeight="false" outlineLevel="0" collapsed="false">
      <c r="A332" s="32" t="s">
        <v>418</v>
      </c>
      <c r="B332" s="32" t="s">
        <v>549</v>
      </c>
      <c r="C332" s="32" t="s">
        <v>552</v>
      </c>
      <c r="D332" s="59" t="n">
        <v>522</v>
      </c>
      <c r="E332" s="59"/>
      <c r="F332" s="68" t="str">
        <f aca="false">IF(E332="","",D332-E332)</f>
        <v/>
      </c>
      <c r="G332" s="59" t="n">
        <v>520</v>
      </c>
      <c r="H332" s="59"/>
      <c r="I332" s="68" t="str">
        <f aca="false">IF(H332="","",G332-H332)</f>
        <v/>
      </c>
      <c r="J332" s="40" t="n">
        <f aca="false">IF(OR(D332="",D332+G332=0),"",D332/(D332+G332))</f>
        <v>0.500959692898273</v>
      </c>
      <c r="K332" s="40" t="str">
        <f aca="false">IF(E332="","",E332/(E332+H332))</f>
        <v/>
      </c>
      <c r="L332" s="69" t="str">
        <f aca="false">IF(OR(K332="",J332=""),"",(J332-K332)*100)</f>
        <v/>
      </c>
      <c r="M332" s="36" t="n">
        <v>2.00322167035439</v>
      </c>
      <c r="N332" s="36" t="n">
        <v>1.05456450691838</v>
      </c>
      <c r="O332" s="36" t="n">
        <f aca="false">SQRT(M332^2+N332^2)</f>
        <v>2.26384702659642</v>
      </c>
      <c r="P332" s="40" t="n">
        <f aca="false">IF(J332="","",MAX(0,J332-1.96*O332/100))</f>
        <v>0.456588291176983</v>
      </c>
      <c r="Q332" s="40" t="n">
        <f aca="false">IF(J332="","",MIN(1,J332+1.96*O332/100))</f>
        <v>0.545331094619562</v>
      </c>
      <c r="R332" s="32" t="str">
        <f aca="false">IF(L332="","",IF(ABS(L332)&lt;=O332,"Yes","No"))</f>
        <v/>
      </c>
      <c r="S332" s="32" t="str">
        <f aca="false">IF(L332="","",IF(ABS(L332)&lt;=1.96*O332,"Yes","No"))</f>
        <v/>
      </c>
      <c r="T332" s="59" t="n">
        <f aca="false">IF(D332="","",ROUND(SQRT(((D332+G332)*O332/100)^2+(J332*(D332+G332)*0.07132)^2),0))</f>
        <v>44</v>
      </c>
      <c r="U332" s="32" t="s">
        <v>803</v>
      </c>
    </row>
    <row r="333" customFormat="false" ht="15" hidden="false" customHeight="false" outlineLevel="0" collapsed="false">
      <c r="A333" s="32" t="s">
        <v>418</v>
      </c>
      <c r="B333" s="32" t="s">
        <v>549</v>
      </c>
      <c r="C333" s="32" t="s">
        <v>553</v>
      </c>
      <c r="D333" s="59" t="n">
        <v>575</v>
      </c>
      <c r="E333" s="59" t="n">
        <v>515</v>
      </c>
      <c r="F333" s="68" t="n">
        <f aca="false">IF(E333="","",D333-E333)</f>
        <v>60</v>
      </c>
      <c r="G333" s="59" t="n">
        <v>494</v>
      </c>
      <c r="H333" s="59" t="n">
        <v>483</v>
      </c>
      <c r="I333" s="68" t="n">
        <f aca="false">IF(H333="","",G333-H333)</f>
        <v>11</v>
      </c>
      <c r="J333" s="40" t="n">
        <f aca="false">IF(OR(D333="",D333+G333=0),"",D333/(D333+G333))</f>
        <v>0.537885874649205</v>
      </c>
      <c r="K333" s="40" t="n">
        <f aca="false">IF(E333="","",E333/(E333+H333))</f>
        <v>0.516032064128257</v>
      </c>
      <c r="L333" s="69" t="n">
        <f aca="false">IF(OR(K333="",J333=""),"",(J333-K333)*100)</f>
        <v>2.18538105209484</v>
      </c>
      <c r="M333" s="36" t="n">
        <v>2.00322167035439</v>
      </c>
      <c r="N333" s="36" t="n">
        <v>1.05456450691838</v>
      </c>
      <c r="O333" s="36" t="n">
        <f aca="false">SQRT(M333^2+N333^2)</f>
        <v>2.26384702659642</v>
      </c>
      <c r="P333" s="40" t="n">
        <f aca="false">IF(J333="","",MAX(0,J333-1.96*O333/100))</f>
        <v>0.493514472927915</v>
      </c>
      <c r="Q333" s="40" t="n">
        <f aca="false">IF(J333="","",MIN(1,J333+1.96*O333/100))</f>
        <v>0.582257276370495</v>
      </c>
      <c r="R333" s="32" t="str">
        <f aca="false">IF(L333="","",IF(ABS(L333)&lt;=O333,"Yes","No"))</f>
        <v>Yes</v>
      </c>
      <c r="S333" s="32" t="str">
        <f aca="false">IF(L333="","",IF(ABS(L333)&lt;=1.96*O333,"Yes","No"))</f>
        <v>Yes</v>
      </c>
      <c r="T333" s="59" t="n">
        <f aca="false">IF(D333="","",ROUND(SQRT(((D333+G333)*O333/100)^2+(J333*(D333+G333)*0.07132)^2),0))</f>
        <v>48</v>
      </c>
      <c r="U333" s="32"/>
    </row>
    <row r="334" customFormat="false" ht="15" hidden="false" customHeight="false" outlineLevel="0" collapsed="false">
      <c r="A334" s="32" t="s">
        <v>418</v>
      </c>
      <c r="B334" s="32" t="s">
        <v>549</v>
      </c>
      <c r="C334" s="32" t="s">
        <v>554</v>
      </c>
      <c r="D334" s="59" t="n">
        <v>857</v>
      </c>
      <c r="E334" s="59" t="n">
        <v>769</v>
      </c>
      <c r="F334" s="68" t="n">
        <f aca="false">IF(E334="","",D334-E334)</f>
        <v>88</v>
      </c>
      <c r="G334" s="59" t="n">
        <v>837</v>
      </c>
      <c r="H334" s="59" t="n">
        <v>753</v>
      </c>
      <c r="I334" s="68" t="n">
        <f aca="false">IF(H334="","",G334-H334)</f>
        <v>84</v>
      </c>
      <c r="J334" s="40" t="n">
        <f aca="false">IF(OR(D334="",D334+G334=0),"",D334/(D334+G334))</f>
        <v>0.50590318772137</v>
      </c>
      <c r="K334" s="40" t="n">
        <f aca="false">IF(E334="","",E334/(E334+H334))</f>
        <v>0.505256241787122</v>
      </c>
      <c r="L334" s="69" t="n">
        <f aca="false">IF(OR(K334="",J334=""),"",(J334-K334)*100)</f>
        <v>0.0646945934247301</v>
      </c>
      <c r="M334" s="36" t="n">
        <v>2.00322167035439</v>
      </c>
      <c r="N334" s="36" t="n">
        <v>1.05456450691838</v>
      </c>
      <c r="O334" s="36" t="n">
        <f aca="false">SQRT(M334^2+N334^2)</f>
        <v>2.26384702659642</v>
      </c>
      <c r="P334" s="40" t="n">
        <f aca="false">IF(J334="","",MAX(0,J334-1.96*O334/100))</f>
        <v>0.46153178600008</v>
      </c>
      <c r="Q334" s="40" t="n">
        <f aca="false">IF(J334="","",MIN(1,J334+1.96*O334/100))</f>
        <v>0.550274589442659</v>
      </c>
      <c r="R334" s="32" t="str">
        <f aca="false">IF(L334="","",IF(ABS(L334)&lt;=O334,"Yes","No"))</f>
        <v>Yes</v>
      </c>
      <c r="S334" s="32" t="str">
        <f aca="false">IF(L334="","",IF(ABS(L334)&lt;=1.96*O334,"Yes","No"))</f>
        <v>Yes</v>
      </c>
      <c r="T334" s="59" t="n">
        <f aca="false">IF(D334="","",ROUND(SQRT(((D334+G334)*O334/100)^2+(J334*(D334+G334)*0.07132)^2),0))</f>
        <v>72</v>
      </c>
      <c r="U334" s="32"/>
    </row>
    <row r="335" customFormat="false" ht="15" hidden="false" customHeight="false" outlineLevel="0" collapsed="false">
      <c r="A335" s="32" t="s">
        <v>418</v>
      </c>
      <c r="B335" s="32" t="s">
        <v>549</v>
      </c>
      <c r="C335" s="32" t="s">
        <v>555</v>
      </c>
      <c r="D335" s="59" t="n">
        <v>605</v>
      </c>
      <c r="E335" s="59" t="n">
        <v>554</v>
      </c>
      <c r="F335" s="68" t="n">
        <f aca="false">IF(E335="","",D335-E335)</f>
        <v>51</v>
      </c>
      <c r="G335" s="59" t="n">
        <v>608</v>
      </c>
      <c r="H335" s="59" t="n">
        <v>591</v>
      </c>
      <c r="I335" s="68" t="n">
        <f aca="false">IF(H335="","",G335-H335)</f>
        <v>17</v>
      </c>
      <c r="J335" s="40" t="n">
        <f aca="false">IF(OR(D335="",D335+G335=0),"",D335/(D335+G335))</f>
        <v>0.49876339653751</v>
      </c>
      <c r="K335" s="40" t="n">
        <f aca="false">IF(E335="","",E335/(E335+H335))</f>
        <v>0.483842794759825</v>
      </c>
      <c r="L335" s="69" t="n">
        <f aca="false">IF(OR(K335="",J335=""),"",(J335-K335)*100)</f>
        <v>1.4920601777685</v>
      </c>
      <c r="M335" s="36" t="n">
        <v>2.00322167035439</v>
      </c>
      <c r="N335" s="36" t="n">
        <v>1.05456450691838</v>
      </c>
      <c r="O335" s="36" t="n">
        <f aca="false">SQRT(M335^2+N335^2)</f>
        <v>2.26384702659642</v>
      </c>
      <c r="P335" s="40" t="n">
        <f aca="false">IF(J335="","",MAX(0,J335-1.96*O335/100))</f>
        <v>0.454391994816221</v>
      </c>
      <c r="Q335" s="40" t="n">
        <f aca="false">IF(J335="","",MIN(1,J335+1.96*O335/100))</f>
        <v>0.5431347982588</v>
      </c>
      <c r="R335" s="32" t="str">
        <f aca="false">IF(L335="","",IF(ABS(L335)&lt;=O335,"Yes","No"))</f>
        <v>Yes</v>
      </c>
      <c r="S335" s="32" t="str">
        <f aca="false">IF(L335="","",IF(ABS(L335)&lt;=1.96*O335,"Yes","No"))</f>
        <v>Yes</v>
      </c>
      <c r="T335" s="59" t="n">
        <f aca="false">IF(D335="","",ROUND(SQRT(((D335+G335)*O335/100)^2+(J335*(D335+G335)*0.07132)^2),0))</f>
        <v>51</v>
      </c>
      <c r="U335" s="32"/>
    </row>
    <row r="336" customFormat="false" ht="15" hidden="false" customHeight="false" outlineLevel="0" collapsed="false">
      <c r="A336" s="32" t="s">
        <v>418</v>
      </c>
      <c r="B336" s="32" t="s">
        <v>549</v>
      </c>
      <c r="C336" s="32" t="s">
        <v>556</v>
      </c>
      <c r="D336" s="59" t="n">
        <v>453</v>
      </c>
      <c r="E336" s="59"/>
      <c r="F336" s="68" t="str">
        <f aca="false">IF(E336="","",D336-E336)</f>
        <v/>
      </c>
      <c r="G336" s="59" t="n">
        <v>432</v>
      </c>
      <c r="H336" s="59"/>
      <c r="I336" s="68" t="str">
        <f aca="false">IF(H336="","",G336-H336)</f>
        <v/>
      </c>
      <c r="J336" s="40" t="n">
        <f aca="false">IF(OR(D336="",D336+G336=0),"",D336/(D336+G336))</f>
        <v>0.511864406779661</v>
      </c>
      <c r="K336" s="40" t="str">
        <f aca="false">IF(E336="","",E336/(E336+H336))</f>
        <v/>
      </c>
      <c r="L336" s="69" t="str">
        <f aca="false">IF(OR(K336="",J336=""),"",(J336-K336)*100)</f>
        <v/>
      </c>
      <c r="M336" s="36" t="n">
        <v>2.00322167035439</v>
      </c>
      <c r="N336" s="36" t="n">
        <v>1.05456450691838</v>
      </c>
      <c r="O336" s="36" t="n">
        <f aca="false">SQRT(M336^2+N336^2)</f>
        <v>2.26384702659642</v>
      </c>
      <c r="P336" s="40" t="n">
        <f aca="false">IF(J336="","",MAX(0,J336-1.96*O336/100))</f>
        <v>0.467493005058371</v>
      </c>
      <c r="Q336" s="40" t="n">
        <f aca="false">IF(J336="","",MIN(1,J336+1.96*O336/100))</f>
        <v>0.556235808500951</v>
      </c>
      <c r="R336" s="32" t="str">
        <f aca="false">IF(L336="","",IF(ABS(L336)&lt;=O336,"Yes","No"))</f>
        <v/>
      </c>
      <c r="S336" s="32" t="str">
        <f aca="false">IF(L336="","",IF(ABS(L336)&lt;=1.96*O336,"Yes","No"))</f>
        <v/>
      </c>
      <c r="T336" s="59" t="n">
        <f aca="false">IF(D336="","",ROUND(SQRT(((D336+G336)*O336/100)^2+(J336*(D336+G336)*0.07132)^2),0))</f>
        <v>38</v>
      </c>
      <c r="U336" s="32" t="s">
        <v>803</v>
      </c>
    </row>
    <row r="337" customFormat="false" ht="15" hidden="false" customHeight="false" outlineLevel="0" collapsed="false">
      <c r="A337" s="32" t="s">
        <v>418</v>
      </c>
      <c r="B337" s="32" t="s">
        <v>549</v>
      </c>
      <c r="C337" s="32" t="s">
        <v>557</v>
      </c>
      <c r="D337" s="59" t="n">
        <v>498</v>
      </c>
      <c r="E337" s="59"/>
      <c r="F337" s="68" t="str">
        <f aca="false">IF(E337="","",D337-E337)</f>
        <v/>
      </c>
      <c r="G337" s="59" t="n">
        <v>457</v>
      </c>
      <c r="H337" s="59"/>
      <c r="I337" s="68" t="str">
        <f aca="false">IF(H337="","",G337-H337)</f>
        <v/>
      </c>
      <c r="J337" s="40" t="n">
        <f aca="false">IF(OR(D337="",D337+G337=0),"",D337/(D337+G337))</f>
        <v>0.521465968586387</v>
      </c>
      <c r="K337" s="40" t="str">
        <f aca="false">IF(E337="","",E337/(E337+H337))</f>
        <v/>
      </c>
      <c r="L337" s="69" t="str">
        <f aca="false">IF(OR(K337="",J337=""),"",(J337-K337)*100)</f>
        <v/>
      </c>
      <c r="M337" s="36" t="n">
        <v>2.00322167035439</v>
      </c>
      <c r="N337" s="36" t="n">
        <v>1.05456450691838</v>
      </c>
      <c r="O337" s="36" t="n">
        <f aca="false">SQRT(M337^2+N337^2)</f>
        <v>2.26384702659642</v>
      </c>
      <c r="P337" s="40" t="n">
        <f aca="false">IF(J337="","",MAX(0,J337-1.96*O337/100))</f>
        <v>0.477094566865098</v>
      </c>
      <c r="Q337" s="40" t="n">
        <f aca="false">IF(J337="","",MIN(1,J337+1.96*O337/100))</f>
        <v>0.565837370307677</v>
      </c>
      <c r="R337" s="32" t="str">
        <f aca="false">IF(L337="","",IF(ABS(L337)&lt;=O337,"Yes","No"))</f>
        <v/>
      </c>
      <c r="S337" s="32" t="str">
        <f aca="false">IF(L337="","",IF(ABS(L337)&lt;=1.96*O337,"Yes","No"))</f>
        <v/>
      </c>
      <c r="T337" s="59" t="n">
        <f aca="false">IF(D337="","",ROUND(SQRT(((D337+G337)*O337/100)^2+(J337*(D337+G337)*0.07132)^2),0))</f>
        <v>42</v>
      </c>
      <c r="U337" s="32" t="s">
        <v>803</v>
      </c>
    </row>
    <row r="338" customFormat="false" ht="15" hidden="false" customHeight="false" outlineLevel="0" collapsed="false">
      <c r="A338" s="32" t="s">
        <v>418</v>
      </c>
      <c r="B338" s="32" t="s">
        <v>549</v>
      </c>
      <c r="C338" s="32" t="s">
        <v>558</v>
      </c>
      <c r="D338" s="59" t="n">
        <v>245</v>
      </c>
      <c r="E338" s="59"/>
      <c r="F338" s="68" t="str">
        <f aca="false">IF(E338="","",D338-E338)</f>
        <v/>
      </c>
      <c r="G338" s="59" t="n">
        <v>237</v>
      </c>
      <c r="H338" s="59"/>
      <c r="I338" s="68" t="str">
        <f aca="false">IF(H338="","",G338-H338)</f>
        <v/>
      </c>
      <c r="J338" s="40" t="n">
        <f aca="false">IF(OR(D338="",D338+G338=0),"",D338/(D338+G338))</f>
        <v>0.508298755186722</v>
      </c>
      <c r="K338" s="40" t="str">
        <f aca="false">IF(E338="","",E338/(E338+H338))</f>
        <v/>
      </c>
      <c r="L338" s="69" t="str">
        <f aca="false">IF(OR(K338="",J338=""),"",(J338-K338)*100)</f>
        <v/>
      </c>
      <c r="M338" s="36" t="n">
        <v>3.57626045191504</v>
      </c>
      <c r="N338" s="36" t="n">
        <v>1.05456450691838</v>
      </c>
      <c r="O338" s="36" t="n">
        <f aca="false">SQRT(M338^2+N338^2)</f>
        <v>3.72850440782676</v>
      </c>
      <c r="P338" s="40" t="n">
        <f aca="false">IF(J338="","",MAX(0,J338-1.96*O338/100))</f>
        <v>0.435220068793318</v>
      </c>
      <c r="Q338" s="40" t="n">
        <f aca="false">IF(J338="","",MIN(1,J338+1.96*O338/100))</f>
        <v>0.581377441580127</v>
      </c>
      <c r="R338" s="32" t="str">
        <f aca="false">IF(L338="","",IF(ABS(L338)&lt;=O338,"Yes","No"))</f>
        <v/>
      </c>
      <c r="S338" s="32" t="str">
        <f aca="false">IF(L338="","",IF(ABS(L338)&lt;=1.96*O338,"Yes","No"))</f>
        <v/>
      </c>
      <c r="T338" s="59" t="n">
        <f aca="false">IF(D338="","",ROUND(SQRT(((D338+G338)*O338/100)^2+(J338*(D338+G338)*0.13015)^2),0))</f>
        <v>37</v>
      </c>
      <c r="U338" s="32" t="s">
        <v>803</v>
      </c>
    </row>
    <row r="339" customFormat="false" ht="15" hidden="false" customHeight="false" outlineLevel="0" collapsed="false">
      <c r="A339" s="32" t="s">
        <v>418</v>
      </c>
      <c r="B339" s="32" t="s">
        <v>559</v>
      </c>
      <c r="C339" s="32" t="s">
        <v>560</v>
      </c>
      <c r="D339" s="59" t="n">
        <v>92</v>
      </c>
      <c r="E339" s="59" t="n">
        <v>71</v>
      </c>
      <c r="F339" s="68" t="n">
        <f aca="false">IF(E339="","",D339-E339)</f>
        <v>21</v>
      </c>
      <c r="G339" s="59" t="n">
        <v>98</v>
      </c>
      <c r="H339" s="59" t="n">
        <v>87</v>
      </c>
      <c r="I339" s="68" t="n">
        <f aca="false">IF(H339="","",G339-H339)</f>
        <v>11</v>
      </c>
      <c r="J339" s="40" t="n">
        <f aca="false">IF(OR(D339="",D339+G339=0),"",D339/(D339+G339))</f>
        <v>0.48421052631579</v>
      </c>
      <c r="K339" s="40" t="n">
        <f aca="false">IF(E339="","",E339/(E339+H339))</f>
        <v>0.449367088607595</v>
      </c>
      <c r="L339" s="69" t="n">
        <f aca="false">IF(OR(K339="",J339=""),"",(J339-K339)*100)</f>
        <v>3.48434377081945</v>
      </c>
      <c r="M339" s="36" t="n">
        <v>3.57626045191504</v>
      </c>
      <c r="N339" s="36" t="n">
        <v>1.05456450691838</v>
      </c>
      <c r="O339" s="36" t="n">
        <f aca="false">SQRT(M339^2+N339^2)</f>
        <v>3.72850440782676</v>
      </c>
      <c r="P339" s="40" t="n">
        <f aca="false">IF(J339="","",MAX(0,J339-1.96*O339/100))</f>
        <v>0.411131839922385</v>
      </c>
      <c r="Q339" s="40" t="n">
        <f aca="false">IF(J339="","",MIN(1,J339+1.96*O339/100))</f>
        <v>0.557289212709194</v>
      </c>
      <c r="R339" s="32" t="str">
        <f aca="false">IF(L339="","",IF(ABS(L339)&lt;=O339,"Yes","No"))</f>
        <v>Yes</v>
      </c>
      <c r="S339" s="32" t="str">
        <f aca="false">IF(L339="","",IF(ABS(L339)&lt;=1.96*O339,"Yes","No"))</f>
        <v>Yes</v>
      </c>
      <c r="T339" s="59" t="n">
        <f aca="false">IF(D339="","",ROUND(SQRT(((D339+G339)*O339/100)^2+(J339*(D339+G339)*0.13015)^2),0))</f>
        <v>14</v>
      </c>
      <c r="U339" s="32"/>
    </row>
    <row r="340" customFormat="false" ht="15" hidden="false" customHeight="false" outlineLevel="0" collapsed="false">
      <c r="A340" s="32" t="s">
        <v>418</v>
      </c>
      <c r="B340" s="32" t="s">
        <v>559</v>
      </c>
      <c r="C340" s="32" t="s">
        <v>561</v>
      </c>
      <c r="D340" s="59" t="n">
        <v>222</v>
      </c>
      <c r="E340" s="59" t="n">
        <v>169</v>
      </c>
      <c r="F340" s="68" t="n">
        <f aca="false">IF(E340="","",D340-E340)</f>
        <v>53</v>
      </c>
      <c r="G340" s="59" t="n">
        <v>316</v>
      </c>
      <c r="H340" s="59" t="n">
        <v>336</v>
      </c>
      <c r="I340" s="68" t="n">
        <f aca="false">IF(H340="","",G340-H340)</f>
        <v>-20</v>
      </c>
      <c r="J340" s="40" t="n">
        <f aca="false">IF(OR(D340="",D340+G340=0),"",D340/(D340+G340))</f>
        <v>0.412639405204461</v>
      </c>
      <c r="K340" s="40" t="n">
        <f aca="false">IF(E340="","",E340/(E340+H340))</f>
        <v>0.334653465346535</v>
      </c>
      <c r="L340" s="69" t="n">
        <f aca="false">IF(OR(K340="",J340=""),"",(J340-K340)*100)</f>
        <v>7.79859398579263</v>
      </c>
      <c r="M340" s="36" t="n">
        <v>2.37172386690479</v>
      </c>
      <c r="N340" s="36" t="n">
        <v>1.05456450691838</v>
      </c>
      <c r="O340" s="36" t="n">
        <f aca="false">SQRT(M340^2+N340^2)</f>
        <v>2.59560790569335</v>
      </c>
      <c r="P340" s="40" t="n">
        <f aca="false">IF(J340="","",MAX(0,J340-1.96*O340/100))</f>
        <v>0.361765490252871</v>
      </c>
      <c r="Q340" s="40" t="n">
        <f aca="false">IF(J340="","",MIN(1,J340+1.96*O340/100))</f>
        <v>0.463513320156051</v>
      </c>
      <c r="R340" s="32" t="str">
        <f aca="false">IF(L340="","",IF(ABS(L340)&lt;=O340,"Yes","No"))</f>
        <v>No</v>
      </c>
      <c r="S340" s="32" t="str">
        <f aca="false">IF(L340="","",IF(ABS(L340)&lt;=1.96*O340,"Yes","No"))</f>
        <v>No</v>
      </c>
      <c r="T340" s="59" t="n">
        <f aca="false">IF(D340="","",ROUND(SQRT(((D340+G340)*O340/100)^2+(J340*(D340+G340)*0.08382)^2),0))</f>
        <v>23</v>
      </c>
      <c r="U340" s="32"/>
    </row>
    <row r="341" customFormat="false" ht="15" hidden="false" customHeight="false" outlineLevel="0" collapsed="false">
      <c r="A341" s="32" t="s">
        <v>418</v>
      </c>
      <c r="B341" s="32" t="s">
        <v>559</v>
      </c>
      <c r="C341" s="32" t="s">
        <v>562</v>
      </c>
      <c r="D341" s="59" t="n">
        <v>159</v>
      </c>
      <c r="E341" s="59" t="n">
        <v>154</v>
      </c>
      <c r="F341" s="68" t="n">
        <f aca="false">IF(E341="","",D341-E341)</f>
        <v>5</v>
      </c>
      <c r="G341" s="59" t="n">
        <v>177</v>
      </c>
      <c r="H341" s="59" t="n">
        <v>168</v>
      </c>
      <c r="I341" s="68" t="n">
        <f aca="false">IF(H341="","",G341-H341)</f>
        <v>9</v>
      </c>
      <c r="J341" s="40" t="n">
        <f aca="false">IF(OR(D341="",D341+G341=0),"",D341/(D341+G341))</f>
        <v>0.473214285714286</v>
      </c>
      <c r="K341" s="40" t="n">
        <f aca="false">IF(E341="","",E341/(E341+H341))</f>
        <v>0.478260869565217</v>
      </c>
      <c r="L341" s="69" t="n">
        <f aca="false">IF(OR(K341="",J341=""),"",(J341-K341)*100)</f>
        <v>-0.504658385093171</v>
      </c>
      <c r="M341" s="36" t="n">
        <v>3.57626045191504</v>
      </c>
      <c r="N341" s="36" t="n">
        <v>1.05456450691838</v>
      </c>
      <c r="O341" s="36" t="n">
        <f aca="false">SQRT(M341^2+N341^2)</f>
        <v>3.72850440782676</v>
      </c>
      <c r="P341" s="40" t="n">
        <f aca="false">IF(J341="","",MAX(0,J341-1.96*O341/100))</f>
        <v>0.400135599320881</v>
      </c>
      <c r="Q341" s="40" t="n">
        <f aca="false">IF(J341="","",MIN(1,J341+1.96*O341/100))</f>
        <v>0.54629297210769</v>
      </c>
      <c r="R341" s="32" t="str">
        <f aca="false">IF(L341="","",IF(ABS(L341)&lt;=O341,"Yes","No"))</f>
        <v>Yes</v>
      </c>
      <c r="S341" s="32" t="str">
        <f aca="false">IF(L341="","",IF(ABS(L341)&lt;=1.96*O341,"Yes","No"))</f>
        <v>Yes</v>
      </c>
      <c r="T341" s="59" t="n">
        <f aca="false">IF(D341="","",ROUND(SQRT(((D341+G341)*O341/100)^2+(J341*(D341+G341)*0.13015)^2),0))</f>
        <v>24</v>
      </c>
      <c r="U341" s="32"/>
    </row>
    <row r="342" customFormat="false" ht="15" hidden="false" customHeight="false" outlineLevel="0" collapsed="false">
      <c r="A342" s="32" t="s">
        <v>418</v>
      </c>
      <c r="B342" s="32" t="s">
        <v>559</v>
      </c>
      <c r="C342" s="32" t="s">
        <v>563</v>
      </c>
      <c r="D342" s="59" t="n">
        <v>94</v>
      </c>
      <c r="E342" s="59" t="n">
        <v>90</v>
      </c>
      <c r="F342" s="68" t="n">
        <f aca="false">IF(E342="","",D342-E342)</f>
        <v>4</v>
      </c>
      <c r="G342" s="59" t="n">
        <v>92</v>
      </c>
      <c r="H342" s="59" t="n">
        <v>94</v>
      </c>
      <c r="I342" s="68" t="n">
        <f aca="false">IF(H342="","",G342-H342)</f>
        <v>-2</v>
      </c>
      <c r="J342" s="40" t="n">
        <f aca="false">IF(OR(D342="",D342+G342=0),"",D342/(D342+G342))</f>
        <v>0.505376344086022</v>
      </c>
      <c r="K342" s="40" t="n">
        <f aca="false">IF(E342="","",E342/(E342+H342))</f>
        <v>0.489130434782609</v>
      </c>
      <c r="L342" s="69" t="n">
        <f aca="false">IF(OR(K342="",J342=""),"",(J342-K342)*100)</f>
        <v>1.62459093034128</v>
      </c>
      <c r="M342" s="36" t="n">
        <v>3.57626045191504</v>
      </c>
      <c r="N342" s="36" t="n">
        <v>1.05456450691838</v>
      </c>
      <c r="O342" s="36" t="n">
        <f aca="false">SQRT(M342^2+N342^2)</f>
        <v>3.72850440782676</v>
      </c>
      <c r="P342" s="40" t="n">
        <f aca="false">IF(J342="","",MAX(0,J342-1.96*O342/100))</f>
        <v>0.432297657692617</v>
      </c>
      <c r="Q342" s="40" t="n">
        <f aca="false">IF(J342="","",MIN(1,J342+1.96*O342/100))</f>
        <v>0.578455030479426</v>
      </c>
      <c r="R342" s="32" t="str">
        <f aca="false">IF(L342="","",IF(ABS(L342)&lt;=O342,"Yes","No"))</f>
        <v>Yes</v>
      </c>
      <c r="S342" s="32" t="str">
        <f aca="false">IF(L342="","",IF(ABS(L342)&lt;=1.96*O342,"Yes","No"))</f>
        <v>Yes</v>
      </c>
      <c r="T342" s="59" t="n">
        <f aca="false">IF(D342="","",ROUND(SQRT(((D342+G342)*O342/100)^2+(J342*(D342+G342)*0.13015)^2),0))</f>
        <v>14</v>
      </c>
      <c r="U342" s="32"/>
    </row>
    <row r="343" customFormat="false" ht="15" hidden="false" customHeight="false" outlineLevel="0" collapsed="false">
      <c r="A343" s="32" t="s">
        <v>418</v>
      </c>
      <c r="B343" s="32" t="s">
        <v>564</v>
      </c>
      <c r="C343" s="32" t="s">
        <v>565</v>
      </c>
      <c r="D343" s="59" t="n">
        <v>383</v>
      </c>
      <c r="E343" s="59" t="n">
        <v>324</v>
      </c>
      <c r="F343" s="68" t="n">
        <f aca="false">IF(E343="","",D343-E343)</f>
        <v>59</v>
      </c>
      <c r="G343" s="59" t="n">
        <v>465</v>
      </c>
      <c r="H343" s="59" t="n">
        <v>461</v>
      </c>
      <c r="I343" s="68" t="n">
        <f aca="false">IF(H343="","",G343-H343)</f>
        <v>4</v>
      </c>
      <c r="J343" s="40" t="n">
        <f aca="false">IF(OR(D343="",D343+G343=0),"",D343/(D343+G343))</f>
        <v>0.451650943396226</v>
      </c>
      <c r="K343" s="40" t="n">
        <f aca="false">IF(E343="","",E343/(E343+H343))</f>
        <v>0.412738853503185</v>
      </c>
      <c r="L343" s="69" t="n">
        <f aca="false">IF(OR(K343="",J343=""),"",(J343-K343)*100)</f>
        <v>3.89120898930417</v>
      </c>
      <c r="M343" s="36" t="n">
        <v>2.00322167035439</v>
      </c>
      <c r="N343" s="36" t="n">
        <v>1.05456450691838</v>
      </c>
      <c r="O343" s="36" t="n">
        <f aca="false">SQRT(M343^2+N343^2)</f>
        <v>2.26384702659642</v>
      </c>
      <c r="P343" s="40" t="n">
        <f aca="false">IF(J343="","",MAX(0,J343-1.96*O343/100))</f>
        <v>0.407279541674937</v>
      </c>
      <c r="Q343" s="40" t="n">
        <f aca="false">IF(J343="","",MIN(1,J343+1.96*O343/100))</f>
        <v>0.496022345117516</v>
      </c>
      <c r="R343" s="32" t="str">
        <f aca="false">IF(L343="","",IF(ABS(L343)&lt;=O343,"Yes","No"))</f>
        <v>No</v>
      </c>
      <c r="S343" s="32" t="str">
        <f aca="false">IF(L343="","",IF(ABS(L343)&lt;=1.96*O343,"Yes","No"))</f>
        <v>Yes</v>
      </c>
      <c r="T343" s="59" t="n">
        <f aca="false">IF(D343="","",ROUND(SQRT(((D343+G343)*O343/100)^2+(J343*(D343+G343)*0.07132)^2),0))</f>
        <v>33</v>
      </c>
      <c r="U343" s="32"/>
    </row>
    <row r="344" customFormat="false" ht="15" hidden="false" customHeight="false" outlineLevel="0" collapsed="false">
      <c r="A344" s="32" t="s">
        <v>418</v>
      </c>
      <c r="B344" s="32" t="s">
        <v>564</v>
      </c>
      <c r="C344" s="32" t="s">
        <v>566</v>
      </c>
      <c r="D344" s="59" t="n">
        <v>296</v>
      </c>
      <c r="E344" s="59" t="n">
        <v>276</v>
      </c>
      <c r="F344" s="68" t="n">
        <f aca="false">IF(E344="","",D344-E344)</f>
        <v>20</v>
      </c>
      <c r="G344" s="59" t="n">
        <v>376</v>
      </c>
      <c r="H344" s="59" t="n">
        <v>361</v>
      </c>
      <c r="I344" s="68" t="n">
        <f aca="false">IF(H344="","",G344-H344)</f>
        <v>15</v>
      </c>
      <c r="J344" s="40" t="n">
        <f aca="false">IF(OR(D344="",D344+G344=0),"",D344/(D344+G344))</f>
        <v>0.44047619047619</v>
      </c>
      <c r="K344" s="40" t="n">
        <f aca="false">IF(E344="","",E344/(E344+H344))</f>
        <v>0.433281004709576</v>
      </c>
      <c r="L344" s="69" t="n">
        <f aca="false">IF(OR(K344="",J344=""),"",(J344-K344)*100)</f>
        <v>0.719518576661432</v>
      </c>
      <c r="M344" s="36" t="n">
        <v>2.37172386690479</v>
      </c>
      <c r="N344" s="36" t="n">
        <v>1.05456450691838</v>
      </c>
      <c r="O344" s="36" t="n">
        <f aca="false">SQRT(M344^2+N344^2)</f>
        <v>2.59560790569335</v>
      </c>
      <c r="P344" s="40" t="n">
        <f aca="false">IF(J344="","",MAX(0,J344-1.96*O344/100))</f>
        <v>0.389602275524601</v>
      </c>
      <c r="Q344" s="40" t="n">
        <f aca="false">IF(J344="","",MIN(1,J344+1.96*O344/100))</f>
        <v>0.49135010542778</v>
      </c>
      <c r="R344" s="32" t="str">
        <f aca="false">IF(L344="","",IF(ABS(L344)&lt;=O344,"Yes","No"))</f>
        <v>Yes</v>
      </c>
      <c r="S344" s="32" t="str">
        <f aca="false">IF(L344="","",IF(ABS(L344)&lt;=1.96*O344,"Yes","No"))</f>
        <v>Yes</v>
      </c>
      <c r="T344" s="59" t="n">
        <f aca="false">IF(D344="","",ROUND(SQRT(((D344+G344)*O344/100)^2+(J344*(D344+G344)*0.08382)^2),0))</f>
        <v>30</v>
      </c>
      <c r="U344" s="32"/>
    </row>
    <row r="345" customFormat="false" ht="15" hidden="false" customHeight="false" outlineLevel="0" collapsed="false">
      <c r="A345" s="32" t="s">
        <v>418</v>
      </c>
      <c r="B345" s="32" t="s">
        <v>564</v>
      </c>
      <c r="C345" s="32" t="s">
        <v>567</v>
      </c>
      <c r="D345" s="59" t="n">
        <v>268</v>
      </c>
      <c r="E345" s="59" t="n">
        <v>188</v>
      </c>
      <c r="F345" s="68" t="n">
        <f aca="false">IF(E345="","",D345-E345)</f>
        <v>80</v>
      </c>
      <c r="G345" s="59" t="n">
        <v>385</v>
      </c>
      <c r="H345" s="59" t="n">
        <v>354</v>
      </c>
      <c r="I345" s="68" t="n">
        <f aca="false">IF(H345="","",G345-H345)</f>
        <v>31</v>
      </c>
      <c r="J345" s="40" t="n">
        <f aca="false">IF(OR(D345="",D345+G345=0),"",D345/(D345+G345))</f>
        <v>0.4104134762634</v>
      </c>
      <c r="K345" s="40" t="n">
        <f aca="false">IF(E345="","",E345/(E345+H345))</f>
        <v>0.346863468634686</v>
      </c>
      <c r="L345" s="69" t="n">
        <f aca="false">IF(OR(K345="",J345=""),"",(J345-K345)*100)</f>
        <v>6.35500076287133</v>
      </c>
      <c r="M345" s="36" t="n">
        <v>2.37172386690479</v>
      </c>
      <c r="N345" s="36" t="n">
        <v>1.05456450691838</v>
      </c>
      <c r="O345" s="36" t="n">
        <f aca="false">SQRT(M345^2+N345^2)</f>
        <v>2.59560790569335</v>
      </c>
      <c r="P345" s="40" t="n">
        <f aca="false">IF(J345="","",MAX(0,J345-1.96*O345/100))</f>
        <v>0.35953956131181</v>
      </c>
      <c r="Q345" s="40" t="n">
        <f aca="false">IF(J345="","",MIN(1,J345+1.96*O345/100))</f>
        <v>0.461287391214989</v>
      </c>
      <c r="R345" s="32" t="str">
        <f aca="false">IF(L345="","",IF(ABS(L345)&lt;=O345,"Yes","No"))</f>
        <v>No</v>
      </c>
      <c r="S345" s="32" t="str">
        <f aca="false">IF(L345="","",IF(ABS(L345)&lt;=1.96*O345,"Yes","No"))</f>
        <v>No</v>
      </c>
      <c r="T345" s="59" t="n">
        <f aca="false">IF(D345="","",ROUND(SQRT(((D345+G345)*O345/100)^2+(J345*(D345+G345)*0.08382)^2),0))</f>
        <v>28</v>
      </c>
      <c r="U345" s="32"/>
    </row>
    <row r="346" customFormat="false" ht="15" hidden="false" customHeight="false" outlineLevel="0" collapsed="false">
      <c r="A346" s="32" t="s">
        <v>418</v>
      </c>
      <c r="B346" s="32" t="s">
        <v>564</v>
      </c>
      <c r="C346" s="32" t="s">
        <v>568</v>
      </c>
      <c r="D346" s="59" t="n">
        <v>298</v>
      </c>
      <c r="E346" s="59" t="n">
        <v>228</v>
      </c>
      <c r="F346" s="68" t="n">
        <f aca="false">IF(E346="","",D346-E346)</f>
        <v>70</v>
      </c>
      <c r="G346" s="59" t="n">
        <v>377</v>
      </c>
      <c r="H346" s="59" t="n">
        <v>355</v>
      </c>
      <c r="I346" s="68" t="n">
        <f aca="false">IF(H346="","",G346-H346)</f>
        <v>22</v>
      </c>
      <c r="J346" s="40" t="n">
        <f aca="false">IF(OR(D346="",D346+G346=0),"",D346/(D346+G346))</f>
        <v>0.441481481481482</v>
      </c>
      <c r="K346" s="40" t="n">
        <f aca="false">IF(E346="","",E346/(E346+H346))</f>
        <v>0.391080617495712</v>
      </c>
      <c r="L346" s="69" t="n">
        <f aca="false">IF(OR(K346="",J346=""),"",(J346-K346)*100)</f>
        <v>5.04008639857697</v>
      </c>
      <c r="M346" s="36" t="n">
        <v>2.37172386690479</v>
      </c>
      <c r="N346" s="36" t="n">
        <v>1.05456450691838</v>
      </c>
      <c r="O346" s="36" t="n">
        <f aca="false">SQRT(M346^2+N346^2)</f>
        <v>2.59560790569335</v>
      </c>
      <c r="P346" s="40" t="n">
        <f aca="false">IF(J346="","",MAX(0,J346-1.96*O346/100))</f>
        <v>0.390607566529892</v>
      </c>
      <c r="Q346" s="40" t="n">
        <f aca="false">IF(J346="","",MIN(1,J346+1.96*O346/100))</f>
        <v>0.492355396433071</v>
      </c>
      <c r="R346" s="32" t="str">
        <f aca="false">IF(L346="","",IF(ABS(L346)&lt;=O346,"Yes","No"))</f>
        <v>No</v>
      </c>
      <c r="S346" s="32" t="str">
        <f aca="false">IF(L346="","",IF(ABS(L346)&lt;=1.96*O346,"Yes","No"))</f>
        <v>Yes</v>
      </c>
      <c r="T346" s="59" t="n">
        <f aca="false">IF(D346="","",ROUND(SQRT(((D346+G346)*O346/100)^2+(J346*(D346+G346)*0.08382)^2),0))</f>
        <v>31</v>
      </c>
      <c r="U346" s="32"/>
    </row>
    <row r="347" customFormat="false" ht="15" hidden="false" customHeight="false" outlineLevel="0" collapsed="false">
      <c r="A347" s="32" t="s">
        <v>418</v>
      </c>
      <c r="B347" s="32" t="s">
        <v>569</v>
      </c>
      <c r="C347" s="32" t="s">
        <v>570</v>
      </c>
      <c r="D347" s="59" t="n">
        <v>78</v>
      </c>
      <c r="E347" s="59" t="n">
        <v>62</v>
      </c>
      <c r="F347" s="68" t="n">
        <f aca="false">IF(E347="","",D347-E347)</f>
        <v>16</v>
      </c>
      <c r="G347" s="59" t="n">
        <v>103</v>
      </c>
      <c r="H347" s="59" t="n">
        <v>104</v>
      </c>
      <c r="I347" s="68" t="n">
        <f aca="false">IF(H347="","",G347-H347)</f>
        <v>-1</v>
      </c>
      <c r="J347" s="40" t="n">
        <f aca="false">IF(OR(D347="",D347+G347=0),"",D347/(D347+G347))</f>
        <v>0.430939226519337</v>
      </c>
      <c r="K347" s="40" t="n">
        <f aca="false">IF(E347="","",E347/(E347+H347))</f>
        <v>0.373493975903614</v>
      </c>
      <c r="L347" s="69" t="n">
        <f aca="false">IF(OR(K347="",J347=""),"",(J347-K347)*100)</f>
        <v>5.74452506157226</v>
      </c>
      <c r="M347" s="36" t="n">
        <v>3.57626045191504</v>
      </c>
      <c r="N347" s="36" t="n">
        <v>1.05456450691838</v>
      </c>
      <c r="O347" s="36" t="n">
        <f aca="false">SQRT(M347^2+N347^2)</f>
        <v>3.72850440782676</v>
      </c>
      <c r="P347" s="40" t="n">
        <f aca="false">IF(J347="","",MAX(0,J347-1.96*O347/100))</f>
        <v>0.357860540125933</v>
      </c>
      <c r="Q347" s="40" t="n">
        <f aca="false">IF(J347="","",MIN(1,J347+1.96*O347/100))</f>
        <v>0.504017912912742</v>
      </c>
      <c r="R347" s="32" t="str">
        <f aca="false">IF(L347="","",IF(ABS(L347)&lt;=O347,"Yes","No"))</f>
        <v>No</v>
      </c>
      <c r="S347" s="32" t="str">
        <f aca="false">IF(L347="","",IF(ABS(L347)&lt;=1.96*O347,"Yes","No"))</f>
        <v>Yes</v>
      </c>
      <c r="T347" s="59" t="n">
        <f aca="false">IF(D347="","",ROUND(SQRT(((D347+G347)*O347/100)^2+(J347*(D347+G347)*0.13015)^2),0))</f>
        <v>12</v>
      </c>
      <c r="U347" s="32"/>
    </row>
    <row r="348" customFormat="false" ht="15" hidden="false" customHeight="false" outlineLevel="0" collapsed="false">
      <c r="A348" s="32" t="s">
        <v>418</v>
      </c>
      <c r="B348" s="32" t="s">
        <v>571</v>
      </c>
      <c r="C348" s="32" t="s">
        <v>572</v>
      </c>
      <c r="D348" s="59" t="n">
        <v>288</v>
      </c>
      <c r="E348" s="59" t="n">
        <v>243</v>
      </c>
      <c r="F348" s="68" t="n">
        <f aca="false">IF(E348="","",D348-E348)</f>
        <v>45</v>
      </c>
      <c r="G348" s="59" t="n">
        <v>308</v>
      </c>
      <c r="H348" s="59" t="n">
        <v>335</v>
      </c>
      <c r="I348" s="68" t="n">
        <f aca="false">IF(H348="","",G348-H348)</f>
        <v>-27</v>
      </c>
      <c r="J348" s="40" t="n">
        <f aca="false">IF(OR(D348="",D348+G348=0),"",D348/(D348+G348))</f>
        <v>0.483221476510067</v>
      </c>
      <c r="K348" s="40" t="n">
        <f aca="false">IF(E348="","",E348/(E348+H348))</f>
        <v>0.420415224913495</v>
      </c>
      <c r="L348" s="69" t="n">
        <f aca="false">IF(OR(K348="",J348=""),"",(J348-K348)*100)</f>
        <v>6.28062515965723</v>
      </c>
      <c r="M348" s="36" t="n">
        <v>2.37172386690479</v>
      </c>
      <c r="N348" s="36" t="n">
        <v>1.05456450691838</v>
      </c>
      <c r="O348" s="36" t="n">
        <f aca="false">SQRT(M348^2+N348^2)</f>
        <v>2.59560790569335</v>
      </c>
      <c r="P348" s="40" t="n">
        <f aca="false">IF(J348="","",MAX(0,J348-1.96*O348/100))</f>
        <v>0.432347561558477</v>
      </c>
      <c r="Q348" s="40" t="n">
        <f aca="false">IF(J348="","",MIN(1,J348+1.96*O348/100))</f>
        <v>0.534095391461657</v>
      </c>
      <c r="R348" s="32" t="str">
        <f aca="false">IF(L348="","",IF(ABS(L348)&lt;=O348,"Yes","No"))</f>
        <v>No</v>
      </c>
      <c r="S348" s="32" t="str">
        <f aca="false">IF(L348="","",IF(ABS(L348)&lt;=1.96*O348,"Yes","No"))</f>
        <v>No</v>
      </c>
      <c r="T348" s="59" t="n">
        <f aca="false">IF(D348="","",ROUND(SQRT(((D348+G348)*O348/100)^2+(J348*(D348+G348)*0.08382)^2),0))</f>
        <v>29</v>
      </c>
      <c r="U348" s="32"/>
    </row>
    <row r="349" customFormat="false" ht="15" hidden="false" customHeight="false" outlineLevel="0" collapsed="false">
      <c r="A349" s="32" t="s">
        <v>418</v>
      </c>
      <c r="B349" s="32" t="s">
        <v>573</v>
      </c>
      <c r="C349" s="32" t="s">
        <v>574</v>
      </c>
      <c r="D349" s="59" t="n">
        <v>178</v>
      </c>
      <c r="E349" s="59" t="n">
        <v>142</v>
      </c>
      <c r="F349" s="68" t="n">
        <f aca="false">IF(E349="","",D349-E349)</f>
        <v>36</v>
      </c>
      <c r="G349" s="59" t="n">
        <v>185</v>
      </c>
      <c r="H349" s="59" t="n">
        <v>172</v>
      </c>
      <c r="I349" s="68" t="n">
        <f aca="false">IF(H349="","",G349-H349)</f>
        <v>13</v>
      </c>
      <c r="J349" s="40" t="n">
        <f aca="false">IF(OR(D349="",D349+G349=0),"",D349/(D349+G349))</f>
        <v>0.490358126721763</v>
      </c>
      <c r="K349" s="40" t="n">
        <f aca="false">IF(E349="","",E349/(E349+H349))</f>
        <v>0.452229299363057</v>
      </c>
      <c r="L349" s="69" t="n">
        <f aca="false">IF(OR(K349="",J349=""),"",(J349-K349)*100)</f>
        <v>3.81288273587058</v>
      </c>
      <c r="M349" s="36" t="n">
        <v>3.57626045191504</v>
      </c>
      <c r="N349" s="36" t="n">
        <v>1.05456450691838</v>
      </c>
      <c r="O349" s="36" t="n">
        <f aca="false">SQRT(M349^2+N349^2)</f>
        <v>3.72850440782676</v>
      </c>
      <c r="P349" s="40" t="n">
        <f aca="false">IF(J349="","",MAX(0,J349-1.96*O349/100))</f>
        <v>0.417279440328359</v>
      </c>
      <c r="Q349" s="40" t="n">
        <f aca="false">IF(J349="","",MIN(1,J349+1.96*O349/100))</f>
        <v>0.563436813115168</v>
      </c>
      <c r="R349" s="32" t="str">
        <f aca="false">IF(L349="","",IF(ABS(L349)&lt;=O349,"Yes","No"))</f>
        <v>No</v>
      </c>
      <c r="S349" s="32" t="str">
        <f aca="false">IF(L349="","",IF(ABS(L349)&lt;=1.96*O349,"Yes","No"))</f>
        <v>Yes</v>
      </c>
      <c r="T349" s="59" t="n">
        <f aca="false">IF(D349="","",ROUND(SQRT(((D349+G349)*O349/100)^2+(J349*(D349+G349)*0.13015)^2),0))</f>
        <v>27</v>
      </c>
      <c r="U349" s="32"/>
    </row>
    <row r="350" customFormat="false" ht="15" hidden="false" customHeight="false" outlineLevel="0" collapsed="false">
      <c r="A350" s="32" t="s">
        <v>418</v>
      </c>
      <c r="B350" s="32" t="s">
        <v>575</v>
      </c>
      <c r="C350" s="32" t="s">
        <v>576</v>
      </c>
      <c r="D350" s="59" t="n">
        <v>236</v>
      </c>
      <c r="E350" s="59" t="n">
        <v>192</v>
      </c>
      <c r="F350" s="68" t="n">
        <f aca="false">IF(E350="","",D350-E350)</f>
        <v>44</v>
      </c>
      <c r="G350" s="59" t="n">
        <v>242</v>
      </c>
      <c r="H350" s="59" t="n">
        <v>253</v>
      </c>
      <c r="I350" s="68" t="n">
        <f aca="false">IF(H350="","",G350-H350)</f>
        <v>-11</v>
      </c>
      <c r="J350" s="40" t="n">
        <f aca="false">IF(OR(D350="",D350+G350=0),"",D350/(D350+G350))</f>
        <v>0.493723849372385</v>
      </c>
      <c r="K350" s="40" t="n">
        <f aca="false">IF(E350="","",E350/(E350+H350))</f>
        <v>0.431460674157303</v>
      </c>
      <c r="L350" s="69" t="n">
        <f aca="false">IF(OR(K350="",J350=""),"",(J350-K350)*100)</f>
        <v>6.22631752150816</v>
      </c>
      <c r="M350" s="36" t="n">
        <v>3.57626045191504</v>
      </c>
      <c r="N350" s="36" t="n">
        <v>1.05456450691838</v>
      </c>
      <c r="O350" s="36" t="n">
        <f aca="false">SQRT(M350^2+N350^2)</f>
        <v>3.72850440782676</v>
      </c>
      <c r="P350" s="40" t="n">
        <f aca="false">IF(J350="","",MAX(0,J350-1.96*O350/100))</f>
        <v>0.42064516297898</v>
      </c>
      <c r="Q350" s="40" t="n">
        <f aca="false">IF(J350="","",MIN(1,J350+1.96*O350/100))</f>
        <v>0.566802535765789</v>
      </c>
      <c r="R350" s="32" t="str">
        <f aca="false">IF(L350="","",IF(ABS(L350)&lt;=O350,"Yes","No"))</f>
        <v>No</v>
      </c>
      <c r="S350" s="32" t="str">
        <f aca="false">IF(L350="","",IF(ABS(L350)&lt;=1.96*O350,"Yes","No"))</f>
        <v>Yes</v>
      </c>
      <c r="T350" s="59" t="n">
        <f aca="false">IF(D350="","",ROUND(SQRT(((D350+G350)*O350/100)^2+(J350*(D350+G350)*0.13015)^2),0))</f>
        <v>36</v>
      </c>
      <c r="U350" s="32"/>
    </row>
    <row r="351" customFormat="false" ht="15" hidden="false" customHeight="false" outlineLevel="0" collapsed="false">
      <c r="A351" s="32" t="s">
        <v>418</v>
      </c>
      <c r="B351" s="32" t="s">
        <v>577</v>
      </c>
      <c r="C351" s="32" t="s">
        <v>578</v>
      </c>
      <c r="D351" s="59" t="n">
        <v>306</v>
      </c>
      <c r="E351" s="59" t="n">
        <v>229</v>
      </c>
      <c r="F351" s="68" t="n">
        <f aca="false">IF(E351="","",D351-E351)</f>
        <v>77</v>
      </c>
      <c r="G351" s="59" t="n">
        <v>461</v>
      </c>
      <c r="H351" s="59" t="n">
        <v>476</v>
      </c>
      <c r="I351" s="68" t="n">
        <f aca="false">IF(H351="","",G351-H351)</f>
        <v>-15</v>
      </c>
      <c r="J351" s="40" t="n">
        <f aca="false">IF(OR(D351="",D351+G351=0),"",D351/(D351+G351))</f>
        <v>0.398956975228162</v>
      </c>
      <c r="K351" s="40" t="n">
        <f aca="false">IF(E351="","",E351/(E351+H351))</f>
        <v>0.324822695035461</v>
      </c>
      <c r="L351" s="69" t="n">
        <f aca="false">IF(OR(K351="",J351=""),"",(J351-K351)*100)</f>
        <v>7.41342801927006</v>
      </c>
      <c r="M351" s="36" t="n">
        <v>2.37172386690479</v>
      </c>
      <c r="N351" s="36" t="n">
        <v>1.05456450691838</v>
      </c>
      <c r="O351" s="36" t="n">
        <f aca="false">SQRT(M351^2+N351^2)</f>
        <v>2.59560790569335</v>
      </c>
      <c r="P351" s="40" t="n">
        <f aca="false">IF(J351="","",MAX(0,J351-1.96*O351/100))</f>
        <v>0.348083060276572</v>
      </c>
      <c r="Q351" s="40" t="n">
        <f aca="false">IF(J351="","",MIN(1,J351+1.96*O351/100))</f>
        <v>0.449830890179751</v>
      </c>
      <c r="R351" s="32" t="str">
        <f aca="false">IF(L351="","",IF(ABS(L351)&lt;=O351,"Yes","No"))</f>
        <v>No</v>
      </c>
      <c r="S351" s="32" t="str">
        <f aca="false">IF(L351="","",IF(ABS(L351)&lt;=1.96*O351,"Yes","No"))</f>
        <v>No</v>
      </c>
      <c r="T351" s="59" t="n">
        <f aca="false">IF(D351="","",ROUND(SQRT(((D351+G351)*O351/100)^2+(J351*(D351+G351)*0.08382)^2),0))</f>
        <v>32</v>
      </c>
      <c r="U351" s="32"/>
    </row>
    <row r="352" customFormat="false" ht="15" hidden="false" customHeight="false" outlineLevel="0" collapsed="false">
      <c r="A352" s="32" t="s">
        <v>418</v>
      </c>
      <c r="B352" s="32" t="s">
        <v>577</v>
      </c>
      <c r="C352" s="32" t="s">
        <v>579</v>
      </c>
      <c r="D352" s="59" t="n">
        <v>230</v>
      </c>
      <c r="E352" s="59" t="n">
        <v>193</v>
      </c>
      <c r="F352" s="68" t="n">
        <f aca="false">IF(E352="","",D352-E352)</f>
        <v>37</v>
      </c>
      <c r="G352" s="59" t="n">
        <v>335</v>
      </c>
      <c r="H352" s="59" t="n">
        <v>317</v>
      </c>
      <c r="I352" s="68" t="n">
        <f aca="false">IF(H352="","",G352-H352)</f>
        <v>18</v>
      </c>
      <c r="J352" s="40" t="n">
        <f aca="false">IF(OR(D352="",D352+G352=0),"",D352/(D352+G352))</f>
        <v>0.407079646017699</v>
      </c>
      <c r="K352" s="40" t="n">
        <f aca="false">IF(E352="","",E352/(E352+H352))</f>
        <v>0.37843137254902</v>
      </c>
      <c r="L352" s="69" t="n">
        <f aca="false">IF(OR(K352="",J352=""),"",(J352-K352)*100)</f>
        <v>2.86482734686795</v>
      </c>
      <c r="M352" s="36" t="n">
        <v>2.37172386690479</v>
      </c>
      <c r="N352" s="36" t="n">
        <v>1.05456450691838</v>
      </c>
      <c r="O352" s="36" t="n">
        <f aca="false">SQRT(M352^2+N352^2)</f>
        <v>2.59560790569335</v>
      </c>
      <c r="P352" s="40" t="n">
        <f aca="false">IF(J352="","",MAX(0,J352-1.96*O352/100))</f>
        <v>0.356205731066109</v>
      </c>
      <c r="Q352" s="40" t="n">
        <f aca="false">IF(J352="","",MIN(1,J352+1.96*O352/100))</f>
        <v>0.457953560969289</v>
      </c>
      <c r="R352" s="32" t="str">
        <f aca="false">IF(L352="","",IF(ABS(L352)&lt;=O352,"Yes","No"))</f>
        <v>No</v>
      </c>
      <c r="S352" s="32" t="str">
        <f aca="false">IF(L352="","",IF(ABS(L352)&lt;=1.96*O352,"Yes","No"))</f>
        <v>Yes</v>
      </c>
      <c r="T352" s="59" t="n">
        <f aca="false">IF(D352="","",ROUND(SQRT(((D352+G352)*O352/100)^2+(J352*(D352+G352)*0.08382)^2),0))</f>
        <v>24</v>
      </c>
      <c r="U352" s="32"/>
    </row>
    <row r="353" customFormat="false" ht="15" hidden="false" customHeight="false" outlineLevel="0" collapsed="false">
      <c r="A353" s="32" t="s">
        <v>418</v>
      </c>
      <c r="B353" s="32" t="s">
        <v>577</v>
      </c>
      <c r="C353" s="32" t="s">
        <v>580</v>
      </c>
      <c r="D353" s="59" t="n">
        <v>196</v>
      </c>
      <c r="E353" s="59" t="n">
        <v>137</v>
      </c>
      <c r="F353" s="68" t="n">
        <f aca="false">IF(E353="","",D353-E353)</f>
        <v>59</v>
      </c>
      <c r="G353" s="59" t="n">
        <v>278</v>
      </c>
      <c r="H353" s="59" t="n">
        <v>266</v>
      </c>
      <c r="I353" s="68" t="n">
        <f aca="false">IF(H353="","",G353-H353)</f>
        <v>12</v>
      </c>
      <c r="J353" s="40" t="n">
        <f aca="false">IF(OR(D353="",D353+G353=0),"",D353/(D353+G353))</f>
        <v>0.413502109704641</v>
      </c>
      <c r="K353" s="40" t="n">
        <f aca="false">IF(E353="","",E353/(E353+H353))</f>
        <v>0.339950372208437</v>
      </c>
      <c r="L353" s="69" t="n">
        <f aca="false">IF(OR(K353="",J353=""),"",(J353-K353)*100)</f>
        <v>7.35517374962046</v>
      </c>
      <c r="M353" s="36" t="n">
        <v>3.57626045191504</v>
      </c>
      <c r="N353" s="36" t="n">
        <v>1.05456450691838</v>
      </c>
      <c r="O353" s="36" t="n">
        <f aca="false">SQRT(M353^2+N353^2)</f>
        <v>3.72850440782676</v>
      </c>
      <c r="P353" s="40" t="n">
        <f aca="false">IF(J353="","",MAX(0,J353-1.96*O353/100))</f>
        <v>0.340423423311237</v>
      </c>
      <c r="Q353" s="40" t="n">
        <f aca="false">IF(J353="","",MIN(1,J353+1.96*O353/100))</f>
        <v>0.486580796098046</v>
      </c>
      <c r="R353" s="32" t="str">
        <f aca="false">IF(L353="","",IF(ABS(L353)&lt;=O353,"Yes","No"))</f>
        <v>No</v>
      </c>
      <c r="S353" s="32" t="str">
        <f aca="false">IF(L353="","",IF(ABS(L353)&lt;=1.96*O353,"Yes","No"))</f>
        <v>No</v>
      </c>
      <c r="T353" s="59" t="n">
        <f aca="false">IF(D353="","",ROUND(SQRT(((D353+G353)*O353/100)^2+(J353*(D353+G353)*0.13015)^2),0))</f>
        <v>31</v>
      </c>
      <c r="U353" s="32"/>
    </row>
    <row r="354" customFormat="false" ht="15" hidden="false" customHeight="false" outlineLevel="0" collapsed="false">
      <c r="A354" s="32" t="s">
        <v>418</v>
      </c>
      <c r="B354" s="32" t="s">
        <v>577</v>
      </c>
      <c r="C354" s="32" t="s">
        <v>581</v>
      </c>
      <c r="D354" s="59" t="n">
        <v>177</v>
      </c>
      <c r="E354" s="59" t="n">
        <v>145</v>
      </c>
      <c r="F354" s="68" t="n">
        <f aca="false">IF(E354="","",D354-E354)</f>
        <v>32</v>
      </c>
      <c r="G354" s="59" t="n">
        <v>257</v>
      </c>
      <c r="H354" s="59" t="n">
        <v>270</v>
      </c>
      <c r="I354" s="68" t="n">
        <f aca="false">IF(H354="","",G354-H354)</f>
        <v>-13</v>
      </c>
      <c r="J354" s="40" t="n">
        <f aca="false">IF(OR(D354="",D354+G354=0),"",D354/(D354+G354))</f>
        <v>0.407834101382489</v>
      </c>
      <c r="K354" s="40" t="n">
        <f aca="false">IF(E354="","",E354/(E354+H354))</f>
        <v>0.349397590361446</v>
      </c>
      <c r="L354" s="69" t="n">
        <f aca="false">IF(OR(K354="",J354=""),"",(J354-K354)*100)</f>
        <v>5.84365110210427</v>
      </c>
      <c r="M354" s="36" t="n">
        <v>3.57626045191504</v>
      </c>
      <c r="N354" s="36" t="n">
        <v>1.05456450691838</v>
      </c>
      <c r="O354" s="36" t="n">
        <f aca="false">SQRT(M354^2+N354^2)</f>
        <v>3.72850440782676</v>
      </c>
      <c r="P354" s="40" t="n">
        <f aca="false">IF(J354="","",MAX(0,J354-1.96*O354/100))</f>
        <v>0.334755414989084</v>
      </c>
      <c r="Q354" s="40" t="n">
        <f aca="false">IF(J354="","",MIN(1,J354+1.96*O354/100))</f>
        <v>0.480912787775893</v>
      </c>
      <c r="R354" s="32" t="str">
        <f aca="false">IF(L354="","",IF(ABS(L354)&lt;=O354,"Yes","No"))</f>
        <v>No</v>
      </c>
      <c r="S354" s="32" t="str">
        <f aca="false">IF(L354="","",IF(ABS(L354)&lt;=1.96*O354,"Yes","No"))</f>
        <v>Yes</v>
      </c>
      <c r="T354" s="59" t="n">
        <f aca="false">IF(D354="","",ROUND(SQRT(((D354+G354)*O354/100)^2+(J354*(D354+G354)*0.13015)^2),0))</f>
        <v>28</v>
      </c>
      <c r="U354" s="32"/>
    </row>
    <row r="355" customFormat="false" ht="15" hidden="false" customHeight="false" outlineLevel="0" collapsed="false">
      <c r="A355" s="32" t="s">
        <v>418</v>
      </c>
      <c r="B355" s="32" t="s">
        <v>577</v>
      </c>
      <c r="C355" s="32" t="s">
        <v>582</v>
      </c>
      <c r="D355" s="59" t="n">
        <v>308</v>
      </c>
      <c r="E355" s="59" t="n">
        <v>263</v>
      </c>
      <c r="F355" s="68" t="n">
        <f aca="false">IF(E355="","",D355-E355)</f>
        <v>45</v>
      </c>
      <c r="G355" s="59" t="n">
        <v>389</v>
      </c>
      <c r="H355" s="59" t="n">
        <v>380</v>
      </c>
      <c r="I355" s="68" t="n">
        <f aca="false">IF(H355="","",G355-H355)</f>
        <v>9</v>
      </c>
      <c r="J355" s="40" t="n">
        <f aca="false">IF(OR(D355="",D355+G355=0),"",D355/(D355+G355))</f>
        <v>0.441893830703013</v>
      </c>
      <c r="K355" s="40" t="n">
        <f aca="false">IF(E355="","",E355/(E355+H355))</f>
        <v>0.409020217729393</v>
      </c>
      <c r="L355" s="69" t="n">
        <f aca="false">IF(OR(K355="",J355=""),"",(J355-K355)*100)</f>
        <v>3.28736129736195</v>
      </c>
      <c r="M355" s="36" t="n">
        <v>2.37172386690479</v>
      </c>
      <c r="N355" s="36" t="n">
        <v>1.05456450691838</v>
      </c>
      <c r="O355" s="36" t="n">
        <f aca="false">SQRT(M355^2+N355^2)</f>
        <v>2.59560790569335</v>
      </c>
      <c r="P355" s="40" t="n">
        <f aca="false">IF(J355="","",MAX(0,J355-1.96*O355/100))</f>
        <v>0.391019915751423</v>
      </c>
      <c r="Q355" s="40" t="n">
        <f aca="false">IF(J355="","",MIN(1,J355+1.96*O355/100))</f>
        <v>0.492767745654603</v>
      </c>
      <c r="R355" s="32" t="str">
        <f aca="false">IF(L355="","",IF(ABS(L355)&lt;=O355,"Yes","No"))</f>
        <v>No</v>
      </c>
      <c r="S355" s="32" t="str">
        <f aca="false">IF(L355="","",IF(ABS(L355)&lt;=1.96*O355,"Yes","No"))</f>
        <v>Yes</v>
      </c>
      <c r="T355" s="59" t="n">
        <f aca="false">IF(D355="","",ROUND(SQRT(((D355+G355)*O355/100)^2+(J355*(D355+G355)*0.08382)^2),0))</f>
        <v>32</v>
      </c>
      <c r="U355" s="32"/>
    </row>
    <row r="356" customFormat="false" ht="15" hidden="false" customHeight="false" outlineLevel="0" collapsed="false">
      <c r="A356" s="32" t="s">
        <v>418</v>
      </c>
      <c r="B356" s="32" t="s">
        <v>583</v>
      </c>
      <c r="C356" s="32" t="s">
        <v>584</v>
      </c>
      <c r="D356" s="59" t="n">
        <v>792</v>
      </c>
      <c r="E356" s="59" t="n">
        <v>690</v>
      </c>
      <c r="F356" s="68" t="n">
        <f aca="false">IF(E356="","",D356-E356)</f>
        <v>102</v>
      </c>
      <c r="G356" s="59" t="n">
        <v>811</v>
      </c>
      <c r="H356" s="59" t="n">
        <v>687</v>
      </c>
      <c r="I356" s="68" t="n">
        <f aca="false">IF(H356="","",G356-H356)</f>
        <v>124</v>
      </c>
      <c r="J356" s="40" t="n">
        <f aca="false">IF(OR(D356="",D356+G356=0),"",D356/(D356+G356))</f>
        <v>0.494073611977542</v>
      </c>
      <c r="K356" s="40" t="n">
        <f aca="false">IF(E356="","",E356/(E356+H356))</f>
        <v>0.501089324618736</v>
      </c>
      <c r="L356" s="69" t="n">
        <f aca="false">IF(OR(K356="",J356=""),"",(J356-K356)*100)</f>
        <v>-0.701571264119422</v>
      </c>
      <c r="M356" s="36" t="n">
        <v>2.00322167035439</v>
      </c>
      <c r="N356" s="36" t="n">
        <v>1.05456450691838</v>
      </c>
      <c r="O356" s="36" t="n">
        <f aca="false">SQRT(M356^2+N356^2)</f>
        <v>2.26384702659642</v>
      </c>
      <c r="P356" s="40" t="n">
        <f aca="false">IF(J356="","",MAX(0,J356-1.96*O356/100))</f>
        <v>0.449702210256252</v>
      </c>
      <c r="Q356" s="40" t="n">
        <f aca="false">IF(J356="","",MIN(1,J356+1.96*O356/100))</f>
        <v>0.538445013698832</v>
      </c>
      <c r="R356" s="32" t="str">
        <f aca="false">IF(L356="","",IF(ABS(L356)&lt;=O356,"Yes","No"))</f>
        <v>Yes</v>
      </c>
      <c r="S356" s="32" t="str">
        <f aca="false">IF(L356="","",IF(ABS(L356)&lt;=1.96*O356,"Yes","No"))</f>
        <v>Yes</v>
      </c>
      <c r="T356" s="59" t="n">
        <f aca="false">IF(D356="","",ROUND(SQRT(((D356+G356)*O356/100)^2+(J356*(D356+G356)*0.07132)^2),0))</f>
        <v>67</v>
      </c>
      <c r="U356" s="32"/>
    </row>
    <row r="357" customFormat="false" ht="15" hidden="false" customHeight="false" outlineLevel="0" collapsed="false">
      <c r="A357" s="32" t="s">
        <v>418</v>
      </c>
      <c r="B357" s="32" t="s">
        <v>583</v>
      </c>
      <c r="C357" s="32" t="s">
        <v>585</v>
      </c>
      <c r="D357" s="59" t="n">
        <v>246</v>
      </c>
      <c r="E357" s="59"/>
      <c r="F357" s="68" t="str">
        <f aca="false">IF(E357="","",D357-E357)</f>
        <v/>
      </c>
      <c r="G357" s="59" t="n">
        <v>269</v>
      </c>
      <c r="H357" s="59"/>
      <c r="I357" s="68" t="str">
        <f aca="false">IF(H357="","",G357-H357)</f>
        <v/>
      </c>
      <c r="J357" s="40" t="n">
        <f aca="false">IF(OR(D357="",D357+G357=0),"",D357/(D357+G357))</f>
        <v>0.477669902912621</v>
      </c>
      <c r="K357" s="40" t="str">
        <f aca="false">IF(E357="","",E357/(E357+H357))</f>
        <v/>
      </c>
      <c r="L357" s="69" t="str">
        <f aca="false">IF(OR(K357="",J357=""),"",(J357-K357)*100)</f>
        <v/>
      </c>
      <c r="M357" s="36" t="n">
        <v>3.57626045191504</v>
      </c>
      <c r="N357" s="36" t="n">
        <v>1.05456450691838</v>
      </c>
      <c r="O357" s="36" t="n">
        <f aca="false">SQRT(M357^2+N357^2)</f>
        <v>3.72850440782676</v>
      </c>
      <c r="P357" s="40" t="n">
        <f aca="false">IF(J357="","",MAX(0,J357-1.96*O357/100))</f>
        <v>0.404591216519217</v>
      </c>
      <c r="Q357" s="40" t="n">
        <f aca="false">IF(J357="","",MIN(1,J357+1.96*O357/100))</f>
        <v>0.550748589306026</v>
      </c>
      <c r="R357" s="32" t="str">
        <f aca="false">IF(L357="","",IF(ABS(L357)&lt;=O357,"Yes","No"))</f>
        <v/>
      </c>
      <c r="S357" s="32" t="str">
        <f aca="false">IF(L357="","",IF(ABS(L357)&lt;=1.96*O357,"Yes","No"))</f>
        <v/>
      </c>
      <c r="T357" s="59" t="n">
        <f aca="false">IF(D357="","",ROUND(SQRT(((D357+G357)*O357/100)^2+(J357*(D357+G357)*0.13015)^2),0))</f>
        <v>37</v>
      </c>
      <c r="U357" s="32" t="s">
        <v>803</v>
      </c>
    </row>
    <row r="358" customFormat="false" ht="15" hidden="false" customHeight="false" outlineLevel="0" collapsed="false">
      <c r="A358" s="32" t="s">
        <v>418</v>
      </c>
      <c r="B358" s="32" t="s">
        <v>583</v>
      </c>
      <c r="C358" s="32" t="s">
        <v>586</v>
      </c>
      <c r="D358" s="59" t="n">
        <v>627</v>
      </c>
      <c r="E358" s="59" t="n">
        <v>571</v>
      </c>
      <c r="F358" s="68" t="n">
        <f aca="false">IF(E358="","",D358-E358)</f>
        <v>56</v>
      </c>
      <c r="G358" s="59" t="n">
        <v>628</v>
      </c>
      <c r="H358" s="59" t="n">
        <v>575</v>
      </c>
      <c r="I358" s="68" t="n">
        <f aca="false">IF(H358="","",G358-H358)</f>
        <v>53</v>
      </c>
      <c r="J358" s="40" t="n">
        <f aca="false">IF(OR(D358="",D358+G358=0),"",D358/(D358+G358))</f>
        <v>0.499601593625498</v>
      </c>
      <c r="K358" s="40" t="n">
        <f aca="false">IF(E358="","",E358/(E358+H358))</f>
        <v>0.49825479930192</v>
      </c>
      <c r="L358" s="69" t="n">
        <f aca="false">IF(OR(K358="",J358=""),"",(J358-K358)*100)</f>
        <v>0.134679432357826</v>
      </c>
      <c r="M358" s="36" t="n">
        <v>2.00322167035439</v>
      </c>
      <c r="N358" s="36" t="n">
        <v>1.05456450691838</v>
      </c>
      <c r="O358" s="36" t="n">
        <f aca="false">SQRT(M358^2+N358^2)</f>
        <v>2.26384702659642</v>
      </c>
      <c r="P358" s="40" t="n">
        <f aca="false">IF(J358="","",MAX(0,J358-1.96*O358/100))</f>
        <v>0.455230191904208</v>
      </c>
      <c r="Q358" s="40" t="n">
        <f aca="false">IF(J358="","",MIN(1,J358+1.96*O358/100))</f>
        <v>0.543972995346788</v>
      </c>
      <c r="R358" s="32" t="str">
        <f aca="false">IF(L358="","",IF(ABS(L358)&lt;=O358,"Yes","No"))</f>
        <v>Yes</v>
      </c>
      <c r="S358" s="32" t="str">
        <f aca="false">IF(L358="","",IF(ABS(L358)&lt;=1.96*O358,"Yes","No"))</f>
        <v>Yes</v>
      </c>
      <c r="T358" s="59" t="n">
        <f aca="false">IF(D358="","",ROUND(SQRT(((D358+G358)*O358/100)^2+(J358*(D358+G358)*0.07132)^2),0))</f>
        <v>53</v>
      </c>
      <c r="U358" s="32"/>
    </row>
    <row r="359" customFormat="false" ht="15" hidden="false" customHeight="false" outlineLevel="0" collapsed="false">
      <c r="A359" s="32" t="s">
        <v>418</v>
      </c>
      <c r="B359" s="32" t="s">
        <v>583</v>
      </c>
      <c r="C359" s="32" t="s">
        <v>587</v>
      </c>
      <c r="D359" s="59" t="n">
        <v>187</v>
      </c>
      <c r="E359" s="59"/>
      <c r="F359" s="68" t="str">
        <f aca="false">IF(E359="","",D359-E359)</f>
        <v/>
      </c>
      <c r="G359" s="59" t="n">
        <v>195</v>
      </c>
      <c r="H359" s="59"/>
      <c r="I359" s="68" t="str">
        <f aca="false">IF(H359="","",G359-H359)</f>
        <v/>
      </c>
      <c r="J359" s="40" t="n">
        <f aca="false">IF(OR(D359="",D359+G359=0),"",D359/(D359+G359))</f>
        <v>0.489528795811518</v>
      </c>
      <c r="K359" s="40" t="str">
        <f aca="false">IF(E359="","",E359/(E359+H359))</f>
        <v/>
      </c>
      <c r="L359" s="69" t="str">
        <f aca="false">IF(OR(K359="",J359=""),"",(J359-K359)*100)</f>
        <v/>
      </c>
      <c r="M359" s="36" t="n">
        <v>3.57626045191504</v>
      </c>
      <c r="N359" s="36" t="n">
        <v>1.05456450691838</v>
      </c>
      <c r="O359" s="36" t="n">
        <f aca="false">SQRT(M359^2+N359^2)</f>
        <v>3.72850440782676</v>
      </c>
      <c r="P359" s="40" t="n">
        <f aca="false">IF(J359="","",MAX(0,J359-1.96*O359/100))</f>
        <v>0.416450109418114</v>
      </c>
      <c r="Q359" s="40" t="n">
        <f aca="false">IF(J359="","",MIN(1,J359+1.96*O359/100))</f>
        <v>0.562607482204923</v>
      </c>
      <c r="R359" s="32" t="str">
        <f aca="false">IF(L359="","",IF(ABS(L359)&lt;=O359,"Yes","No"))</f>
        <v/>
      </c>
      <c r="S359" s="32" t="str">
        <f aca="false">IF(L359="","",IF(ABS(L359)&lt;=1.96*O359,"Yes","No"))</f>
        <v/>
      </c>
      <c r="T359" s="59" t="n">
        <f aca="false">IF(D359="","",ROUND(SQRT(((D359+G359)*O359/100)^2+(J359*(D359+G359)*0.13015)^2),0))</f>
        <v>28</v>
      </c>
      <c r="U359" s="32" t="s">
        <v>803</v>
      </c>
    </row>
    <row r="360" customFormat="false" ht="15" hidden="false" customHeight="false" outlineLevel="0" collapsed="false">
      <c r="A360" s="32" t="s">
        <v>418</v>
      </c>
      <c r="B360" s="32" t="s">
        <v>588</v>
      </c>
      <c r="C360" s="32" t="s">
        <v>589</v>
      </c>
      <c r="D360" s="59" t="n">
        <v>317</v>
      </c>
      <c r="E360" s="59" t="n">
        <v>250</v>
      </c>
      <c r="F360" s="68" t="n">
        <f aca="false">IF(E360="","",D360-E360)</f>
        <v>67</v>
      </c>
      <c r="G360" s="59" t="n">
        <v>329</v>
      </c>
      <c r="H360" s="59" t="n">
        <v>344</v>
      </c>
      <c r="I360" s="68" t="n">
        <f aca="false">IF(H360="","",G360-H360)</f>
        <v>-15</v>
      </c>
      <c r="J360" s="40" t="n">
        <f aca="false">IF(OR(D360="",D360+G360=0),"",D360/(D360+G360))</f>
        <v>0.490712074303406</v>
      </c>
      <c r="K360" s="40" t="n">
        <f aca="false">IF(E360="","",E360/(E360+H360))</f>
        <v>0.420875420875421</v>
      </c>
      <c r="L360" s="69" t="n">
        <f aca="false">IF(OR(K360="",J360=""),"",(J360-K360)*100)</f>
        <v>6.98366534279847</v>
      </c>
      <c r="M360" s="36" t="n">
        <v>2.37172386690479</v>
      </c>
      <c r="N360" s="36" t="n">
        <v>1.05456450691838</v>
      </c>
      <c r="O360" s="36" t="n">
        <f aca="false">SQRT(M360^2+N360^2)</f>
        <v>2.59560790569335</v>
      </c>
      <c r="P360" s="40" t="n">
        <f aca="false">IF(J360="","",MAX(0,J360-1.96*O360/100))</f>
        <v>0.439838159351816</v>
      </c>
      <c r="Q360" s="40" t="n">
        <f aca="false">IF(J360="","",MIN(1,J360+1.96*O360/100))</f>
        <v>0.541585989254995</v>
      </c>
      <c r="R360" s="32" t="str">
        <f aca="false">IF(L360="","",IF(ABS(L360)&lt;=O360,"Yes","No"))</f>
        <v>No</v>
      </c>
      <c r="S360" s="32" t="str">
        <f aca="false">IF(L360="","",IF(ABS(L360)&lt;=1.96*O360,"Yes","No"))</f>
        <v>No</v>
      </c>
      <c r="T360" s="59" t="n">
        <f aca="false">IF(D360="","",ROUND(SQRT(((D360+G360)*O360/100)^2+(J360*(D360+G360)*0.08382)^2),0))</f>
        <v>31</v>
      </c>
      <c r="U360" s="32"/>
    </row>
    <row r="361" customFormat="false" ht="15" hidden="false" customHeight="false" outlineLevel="0" collapsed="false">
      <c r="A361" s="32" t="s">
        <v>418</v>
      </c>
      <c r="B361" s="32" t="s">
        <v>393</v>
      </c>
      <c r="C361" s="32" t="s">
        <v>590</v>
      </c>
      <c r="D361" s="59" t="n">
        <v>737</v>
      </c>
      <c r="E361" s="59" t="n">
        <v>548</v>
      </c>
      <c r="F361" s="68" t="n">
        <f aca="false">IF(E361="","",D361-E361)</f>
        <v>189</v>
      </c>
      <c r="G361" s="59" t="n">
        <v>917</v>
      </c>
      <c r="H361" s="59" t="n">
        <v>870</v>
      </c>
      <c r="I361" s="68" t="n">
        <f aca="false">IF(H361="","",G361-H361)</f>
        <v>47</v>
      </c>
      <c r="J361" s="40" t="n">
        <f aca="false">IF(OR(D361="",D361+G361=0),"",D361/(D361+G361))</f>
        <v>0.445586457073761</v>
      </c>
      <c r="K361" s="40" t="n">
        <f aca="false">IF(E361="","",E361/(E361+H361))</f>
        <v>0.386459802538787</v>
      </c>
      <c r="L361" s="69" t="n">
        <f aca="false">IF(OR(K361="",J361=""),"",(J361-K361)*100)</f>
        <v>5.91266545349736</v>
      </c>
      <c r="M361" s="36" t="n">
        <v>2.00322167035439</v>
      </c>
      <c r="N361" s="36" t="n">
        <v>1.05456450691838</v>
      </c>
      <c r="O361" s="36" t="n">
        <f aca="false">SQRT(M361^2+N361^2)</f>
        <v>2.26384702659642</v>
      </c>
      <c r="P361" s="40" t="n">
        <f aca="false">IF(J361="","",MAX(0,J361-1.96*O361/100))</f>
        <v>0.401215055352471</v>
      </c>
      <c r="Q361" s="40" t="n">
        <f aca="false">IF(J361="","",MIN(1,J361+1.96*O361/100))</f>
        <v>0.48995785879505</v>
      </c>
      <c r="R361" s="32" t="str">
        <f aca="false">IF(L361="","",IF(ABS(L361)&lt;=O361,"Yes","No"))</f>
        <v>No</v>
      </c>
      <c r="S361" s="32" t="str">
        <f aca="false">IF(L361="","",IF(ABS(L361)&lt;=1.96*O361,"Yes","No"))</f>
        <v>No</v>
      </c>
      <c r="T361" s="59" t="n">
        <f aca="false">IF(D361="","",ROUND(SQRT(((D361+G361)*O361/100)^2+(J361*(D361+G361)*0.07132)^2),0))</f>
        <v>65</v>
      </c>
      <c r="U361" s="32"/>
    </row>
    <row r="362" customFormat="false" ht="15" hidden="false" customHeight="false" outlineLevel="0" collapsed="false">
      <c r="A362" s="32" t="s">
        <v>418</v>
      </c>
      <c r="B362" s="32" t="s">
        <v>393</v>
      </c>
      <c r="C362" s="32" t="s">
        <v>591</v>
      </c>
      <c r="D362" s="59" t="n">
        <v>296</v>
      </c>
      <c r="E362" s="59"/>
      <c r="F362" s="68" t="str">
        <f aca="false">IF(E362="","",D362-E362)</f>
        <v/>
      </c>
      <c r="G362" s="59" t="n">
        <v>317</v>
      </c>
      <c r="H362" s="59"/>
      <c r="I362" s="68" t="str">
        <f aca="false">IF(H362="","",G362-H362)</f>
        <v/>
      </c>
      <c r="J362" s="40" t="n">
        <f aca="false">IF(OR(D362="",D362+G362=0),"",D362/(D362+G362))</f>
        <v>0.482871125611746</v>
      </c>
      <c r="K362" s="40" t="str">
        <f aca="false">IF(E362="","",E362/(E362+H362))</f>
        <v/>
      </c>
      <c r="L362" s="69" t="str">
        <f aca="false">IF(OR(K362="",J362=""),"",(J362-K362)*100)</f>
        <v/>
      </c>
      <c r="M362" s="36" t="n">
        <v>2.37172386690479</v>
      </c>
      <c r="N362" s="36" t="n">
        <v>1.05456450691838</v>
      </c>
      <c r="O362" s="36" t="n">
        <f aca="false">SQRT(M362^2+N362^2)</f>
        <v>2.59560790569335</v>
      </c>
      <c r="P362" s="40" t="n">
        <f aca="false">IF(J362="","",MAX(0,J362-1.96*O362/100))</f>
        <v>0.431997210660156</v>
      </c>
      <c r="Q362" s="40" t="n">
        <f aca="false">IF(J362="","",MIN(1,J362+1.96*O362/100))</f>
        <v>0.533745040563335</v>
      </c>
      <c r="R362" s="32" t="str">
        <f aca="false">IF(L362="","",IF(ABS(L362)&lt;=O362,"Yes","No"))</f>
        <v/>
      </c>
      <c r="S362" s="32" t="str">
        <f aca="false">IF(L362="","",IF(ABS(L362)&lt;=1.96*O362,"Yes","No"))</f>
        <v/>
      </c>
      <c r="T362" s="59" t="n">
        <f aca="false">IF(D362="","",ROUND(SQRT(((D362+G362)*O362/100)^2+(J362*(D362+G362)*0.08382)^2),0))</f>
        <v>29</v>
      </c>
      <c r="U362" s="32" t="s">
        <v>803</v>
      </c>
    </row>
    <row r="363" customFormat="false" ht="15" hidden="false" customHeight="false" outlineLevel="0" collapsed="false">
      <c r="A363" s="32" t="s">
        <v>418</v>
      </c>
      <c r="B363" s="32" t="s">
        <v>593</v>
      </c>
      <c r="C363" s="32" t="s">
        <v>593</v>
      </c>
      <c r="D363" s="59" t="n">
        <v>207</v>
      </c>
      <c r="E363" s="59" t="n">
        <v>190</v>
      </c>
      <c r="F363" s="68" t="n">
        <f aca="false">IF(E363="","",D363-E363)</f>
        <v>17</v>
      </c>
      <c r="G363" s="59" t="n">
        <v>193</v>
      </c>
      <c r="H363" s="59" t="n">
        <v>165</v>
      </c>
      <c r="I363" s="68" t="n">
        <f aca="false">IF(H363="","",G363-H363)</f>
        <v>28</v>
      </c>
      <c r="J363" s="40" t="n">
        <f aca="false">IF(OR(D363="",D363+G363=0),"",D363/(D363+G363))</f>
        <v>0.5175</v>
      </c>
      <c r="K363" s="40" t="n">
        <f aca="false">IF(E363="","",E363/(E363+H363))</f>
        <v>0.535211267605634</v>
      </c>
      <c r="L363" s="69" t="n">
        <f aca="false">IF(OR(K363="",J363=""),"",(J363-K363)*100)</f>
        <v>-1.77112676056338</v>
      </c>
      <c r="M363" s="36" t="n">
        <v>3.57626045191504</v>
      </c>
      <c r="N363" s="36" t="n">
        <v>1.05456450691838</v>
      </c>
      <c r="O363" s="36" t="n">
        <f aca="false">SQRT(M363^2+N363^2)</f>
        <v>3.72850440782676</v>
      </c>
      <c r="P363" s="40" t="n">
        <f aca="false">IF(J363="","",MAX(0,J363-1.96*O363/100))</f>
        <v>0.444421313606596</v>
      </c>
      <c r="Q363" s="40" t="n">
        <f aca="false">IF(J363="","",MIN(1,J363+1.96*O363/100))</f>
        <v>0.590578686393405</v>
      </c>
      <c r="R363" s="32" t="str">
        <f aca="false">IF(L363="","",IF(ABS(L363)&lt;=O363,"Yes","No"))</f>
        <v>Yes</v>
      </c>
      <c r="S363" s="32" t="str">
        <f aca="false">IF(L363="","",IF(ABS(L363)&lt;=1.96*O363,"Yes","No"))</f>
        <v>Yes</v>
      </c>
      <c r="T363" s="59" t="n">
        <f aca="false">IF(D363="","",ROUND(SQRT(((D363+G363)*O363/100)^2+(J363*(D363+G363)*0.13015)^2),0))</f>
        <v>31</v>
      </c>
      <c r="U363" s="32"/>
    </row>
    <row r="364" customFormat="false" ht="15" hidden="false" customHeight="false" outlineLevel="0" collapsed="false">
      <c r="A364" s="32" t="s">
        <v>418</v>
      </c>
      <c r="B364" s="32" t="s">
        <v>594</v>
      </c>
      <c r="C364" s="32" t="s">
        <v>595</v>
      </c>
      <c r="D364" s="59" t="n">
        <v>393</v>
      </c>
      <c r="E364" s="59" t="n">
        <v>372</v>
      </c>
      <c r="F364" s="68" t="n">
        <f aca="false">IF(E364="","",D364-E364)</f>
        <v>21</v>
      </c>
      <c r="G364" s="59" t="n">
        <v>504</v>
      </c>
      <c r="H364" s="59" t="n">
        <v>432</v>
      </c>
      <c r="I364" s="68" t="n">
        <f aca="false">IF(H364="","",G364-H364)</f>
        <v>72</v>
      </c>
      <c r="J364" s="40" t="n">
        <f aca="false">IF(OR(D364="",D364+G364=0),"",D364/(D364+G364))</f>
        <v>0.438127090301003</v>
      </c>
      <c r="K364" s="40" t="n">
        <f aca="false">IF(E364="","",E364/(E364+H364))</f>
        <v>0.462686567164179</v>
      </c>
      <c r="L364" s="69" t="n">
        <f aca="false">IF(OR(K364="",J364=""),"",(J364-K364)*100)</f>
        <v>-2.45594768631758</v>
      </c>
      <c r="M364" s="36" t="n">
        <v>2.00322167035439</v>
      </c>
      <c r="N364" s="36" t="n">
        <v>1.05456450691838</v>
      </c>
      <c r="O364" s="36" t="n">
        <f aca="false">SQRT(M364^2+N364^2)</f>
        <v>2.26384702659642</v>
      </c>
      <c r="P364" s="40" t="n">
        <f aca="false">IF(J364="","",MAX(0,J364-1.96*O364/100))</f>
        <v>0.393755688579714</v>
      </c>
      <c r="Q364" s="40" t="n">
        <f aca="false">IF(J364="","",MIN(1,J364+1.96*O364/100))</f>
        <v>0.482498492022293</v>
      </c>
      <c r="R364" s="32" t="str">
        <f aca="false">IF(L364="","",IF(ABS(L364)&lt;=O364,"Yes","No"))</f>
        <v>No</v>
      </c>
      <c r="S364" s="32" t="str">
        <f aca="false">IF(L364="","",IF(ABS(L364)&lt;=1.96*O364,"Yes","No"))</f>
        <v>Yes</v>
      </c>
      <c r="T364" s="59" t="n">
        <f aca="false">IF(D364="","",ROUND(SQRT(((D364+G364)*O364/100)^2+(J364*(D364+G364)*0.07132)^2),0))</f>
        <v>35</v>
      </c>
      <c r="U364" s="32"/>
    </row>
    <row r="365" customFormat="false" ht="15" hidden="false" customHeight="false" outlineLevel="0" collapsed="false">
      <c r="A365" s="32" t="s">
        <v>418</v>
      </c>
      <c r="B365" s="32" t="s">
        <v>594</v>
      </c>
      <c r="C365" s="32" t="s">
        <v>596</v>
      </c>
      <c r="D365" s="59" t="n">
        <v>352</v>
      </c>
      <c r="E365" s="59" t="n">
        <v>292</v>
      </c>
      <c r="F365" s="68" t="n">
        <f aca="false">IF(E365="","",D365-E365)</f>
        <v>60</v>
      </c>
      <c r="G365" s="59" t="n">
        <v>458</v>
      </c>
      <c r="H365" s="59" t="n">
        <v>408</v>
      </c>
      <c r="I365" s="68" t="n">
        <f aca="false">IF(H365="","",G365-H365)</f>
        <v>50</v>
      </c>
      <c r="J365" s="40" t="n">
        <f aca="false">IF(OR(D365="",D365+G365=0),"",D365/(D365+G365))</f>
        <v>0.434567901234568</v>
      </c>
      <c r="K365" s="40" t="n">
        <f aca="false">IF(E365="","",E365/(E365+H365))</f>
        <v>0.417142857142857</v>
      </c>
      <c r="L365" s="69" t="n">
        <f aca="false">IF(OR(K365="",J365=""),"",(J365-K365)*100)</f>
        <v>1.74250440917108</v>
      </c>
      <c r="M365" s="36" t="n">
        <v>2.37172386690479</v>
      </c>
      <c r="N365" s="36" t="n">
        <v>1.05456450691838</v>
      </c>
      <c r="O365" s="36" t="n">
        <f aca="false">SQRT(M365^2+N365^2)</f>
        <v>2.59560790569335</v>
      </c>
      <c r="P365" s="40" t="n">
        <f aca="false">IF(J365="","",MAX(0,J365-1.96*O365/100))</f>
        <v>0.383693986282978</v>
      </c>
      <c r="Q365" s="40" t="n">
        <f aca="false">IF(J365="","",MIN(1,J365+1.96*O365/100))</f>
        <v>0.485441816186158</v>
      </c>
      <c r="R365" s="32" t="str">
        <f aca="false">IF(L365="","",IF(ABS(L365)&lt;=O365,"Yes","No"))</f>
        <v>Yes</v>
      </c>
      <c r="S365" s="32" t="str">
        <f aca="false">IF(L365="","",IF(ABS(L365)&lt;=1.96*O365,"Yes","No"))</f>
        <v>Yes</v>
      </c>
      <c r="T365" s="59" t="n">
        <f aca="false">IF(D365="","",ROUND(SQRT(((D365+G365)*O365/100)^2+(J365*(D365+G365)*0.08382)^2),0))</f>
        <v>36</v>
      </c>
      <c r="U365" s="32"/>
    </row>
    <row r="366" customFormat="false" ht="15" hidden="false" customHeight="false" outlineLevel="0" collapsed="false">
      <c r="A366" s="32" t="s">
        <v>418</v>
      </c>
      <c r="B366" s="32" t="s">
        <v>594</v>
      </c>
      <c r="C366" s="32" t="s">
        <v>597</v>
      </c>
      <c r="D366" s="59" t="n">
        <v>402</v>
      </c>
      <c r="E366" s="59" t="n">
        <v>383</v>
      </c>
      <c r="F366" s="68" t="n">
        <f aca="false">IF(E366="","",D366-E366)</f>
        <v>19</v>
      </c>
      <c r="G366" s="59" t="n">
        <v>419</v>
      </c>
      <c r="H366" s="59" t="n">
        <v>419</v>
      </c>
      <c r="I366" s="68" t="n">
        <f aca="false">IF(H366="","",G366-H366)</f>
        <v>0</v>
      </c>
      <c r="J366" s="40" t="n">
        <f aca="false">IF(OR(D366="",D366+G366=0),"",D366/(D366+G366))</f>
        <v>0.489646772228989</v>
      </c>
      <c r="K366" s="40" t="n">
        <f aca="false">IF(E366="","",E366/(E366+H366))</f>
        <v>0.477556109725686</v>
      </c>
      <c r="L366" s="69" t="n">
        <f aca="false">IF(OR(K366="",J366=""),"",(J366-K366)*100)</f>
        <v>1.20906625033033</v>
      </c>
      <c r="M366" s="36" t="n">
        <v>2.37172386690479</v>
      </c>
      <c r="N366" s="36" t="n">
        <v>1.05456450691838</v>
      </c>
      <c r="O366" s="36" t="n">
        <f aca="false">SQRT(M366^2+N366^2)</f>
        <v>2.59560790569335</v>
      </c>
      <c r="P366" s="40" t="n">
        <f aca="false">IF(J366="","",MAX(0,J366-1.96*O366/100))</f>
        <v>0.438772857277399</v>
      </c>
      <c r="Q366" s="40" t="n">
        <f aca="false">IF(J366="","",MIN(1,J366+1.96*O366/100))</f>
        <v>0.540520687180579</v>
      </c>
      <c r="R366" s="32" t="str">
        <f aca="false">IF(L366="","",IF(ABS(L366)&lt;=O366,"Yes","No"))</f>
        <v>Yes</v>
      </c>
      <c r="S366" s="32" t="str">
        <f aca="false">IF(L366="","",IF(ABS(L366)&lt;=1.96*O366,"Yes","No"))</f>
        <v>Yes</v>
      </c>
      <c r="T366" s="59" t="n">
        <f aca="false">IF(D366="","",ROUND(SQRT(((D366+G366)*O366/100)^2+(J366*(D366+G366)*0.08382)^2),0))</f>
        <v>40</v>
      </c>
      <c r="U366" s="32"/>
    </row>
    <row r="367" customFormat="false" ht="15" hidden="false" customHeight="false" outlineLevel="0" collapsed="false">
      <c r="A367" s="32" t="s">
        <v>418</v>
      </c>
      <c r="B367" s="32" t="s">
        <v>594</v>
      </c>
      <c r="C367" s="32" t="s">
        <v>598</v>
      </c>
      <c r="D367" s="59" t="n">
        <v>263</v>
      </c>
      <c r="E367" s="59" t="n">
        <v>249</v>
      </c>
      <c r="F367" s="68" t="n">
        <f aca="false">IF(E367="","",D367-E367)</f>
        <v>14</v>
      </c>
      <c r="G367" s="59" t="n">
        <v>293</v>
      </c>
      <c r="H367" s="59" t="n">
        <v>275</v>
      </c>
      <c r="I367" s="68" t="n">
        <f aca="false">IF(H367="","",G367-H367)</f>
        <v>18</v>
      </c>
      <c r="J367" s="40" t="n">
        <f aca="false">IF(OR(D367="",D367+G367=0),"",D367/(D367+G367))</f>
        <v>0.473021582733813</v>
      </c>
      <c r="K367" s="40" t="n">
        <f aca="false">IF(E367="","",E367/(E367+H367))</f>
        <v>0.475190839694657</v>
      </c>
      <c r="L367" s="69" t="n">
        <f aca="false">IF(OR(K367="",J367=""),"",(J367-K367)*100)</f>
        <v>-0.216925696084352</v>
      </c>
      <c r="M367" s="36" t="n">
        <v>2.37172386690479</v>
      </c>
      <c r="N367" s="36" t="n">
        <v>1.05456450691838</v>
      </c>
      <c r="O367" s="36" t="n">
        <f aca="false">SQRT(M367^2+N367^2)</f>
        <v>2.59560790569335</v>
      </c>
      <c r="P367" s="40" t="n">
        <f aca="false">IF(J367="","",MAX(0,J367-1.96*O367/100))</f>
        <v>0.422147667782223</v>
      </c>
      <c r="Q367" s="40" t="n">
        <f aca="false">IF(J367="","",MIN(1,J367+1.96*O367/100))</f>
        <v>0.523895497685403</v>
      </c>
      <c r="R367" s="32" t="str">
        <f aca="false">IF(L367="","",IF(ABS(L367)&lt;=O367,"Yes","No"))</f>
        <v>Yes</v>
      </c>
      <c r="S367" s="32" t="str">
        <f aca="false">IF(L367="","",IF(ABS(L367)&lt;=1.96*O367,"Yes","No"))</f>
        <v>Yes</v>
      </c>
      <c r="T367" s="59" t="n">
        <f aca="false">IF(D367="","",ROUND(SQRT(((D367+G367)*O367/100)^2+(J367*(D367+G367)*0.08382)^2),0))</f>
        <v>26</v>
      </c>
      <c r="U367" s="32"/>
    </row>
    <row r="368" customFormat="false" ht="15" hidden="false" customHeight="false" outlineLevel="0" collapsed="false">
      <c r="A368" s="32" t="s">
        <v>418</v>
      </c>
      <c r="B368" s="32" t="s">
        <v>599</v>
      </c>
      <c r="C368" s="32" t="s">
        <v>600</v>
      </c>
      <c r="D368" s="59" t="n">
        <v>421</v>
      </c>
      <c r="E368" s="59" t="n">
        <v>404</v>
      </c>
      <c r="F368" s="68" t="n">
        <f aca="false">IF(E368="","",D368-E368)</f>
        <v>17</v>
      </c>
      <c r="G368" s="59" t="n">
        <v>295</v>
      </c>
      <c r="H368" s="59" t="n">
        <v>245</v>
      </c>
      <c r="I368" s="68" t="n">
        <f aca="false">IF(H368="","",G368-H368)</f>
        <v>50</v>
      </c>
      <c r="J368" s="40" t="n">
        <f aca="false">IF(OR(D368="",D368+G368=0),"",D368/(D368+G368))</f>
        <v>0.587988826815643</v>
      </c>
      <c r="K368" s="40" t="n">
        <f aca="false">IF(E368="","",E368/(E368+H368))</f>
        <v>0.622496147919877</v>
      </c>
      <c r="L368" s="69" t="n">
        <f aca="false">IF(OR(K368="",J368=""),"",(J368-K368)*100)</f>
        <v>-3.45073211042343</v>
      </c>
      <c r="M368" s="36" t="n">
        <v>2.37172386690479</v>
      </c>
      <c r="N368" s="36" t="n">
        <v>1.05456450691838</v>
      </c>
      <c r="O368" s="36" t="n">
        <f aca="false">SQRT(M368^2+N368^2)</f>
        <v>2.59560790569335</v>
      </c>
      <c r="P368" s="40" t="n">
        <f aca="false">IF(J368="","",MAX(0,J368-1.96*O368/100))</f>
        <v>0.537114911864053</v>
      </c>
      <c r="Q368" s="40" t="n">
        <f aca="false">IF(J368="","",MIN(1,J368+1.96*O368/100))</f>
        <v>0.638862741767232</v>
      </c>
      <c r="R368" s="32" t="str">
        <f aca="false">IF(L368="","",IF(ABS(L368)&lt;=O368,"Yes","No"))</f>
        <v>No</v>
      </c>
      <c r="S368" s="32" t="str">
        <f aca="false">IF(L368="","",IF(ABS(L368)&lt;=1.96*O368,"Yes","No"))</f>
        <v>Yes</v>
      </c>
      <c r="T368" s="59" t="n">
        <f aca="false">IF(D368="","",ROUND(SQRT(((D368+G368)*O368/100)^2+(J368*(D368+G368)*0.08382)^2),0))</f>
        <v>40</v>
      </c>
      <c r="U368" s="32"/>
    </row>
    <row r="369" customFormat="false" ht="15" hidden="false" customHeight="false" outlineLevel="0" collapsed="false">
      <c r="A369" s="32" t="s">
        <v>418</v>
      </c>
      <c r="B369" s="32" t="s">
        <v>599</v>
      </c>
      <c r="C369" s="32" t="s">
        <v>601</v>
      </c>
      <c r="D369" s="59" t="n">
        <v>336</v>
      </c>
      <c r="E369" s="59" t="n">
        <v>346</v>
      </c>
      <c r="F369" s="68" t="n">
        <f aca="false">IF(E369="","",D369-E369)</f>
        <v>-10</v>
      </c>
      <c r="G369" s="59" t="n">
        <v>246</v>
      </c>
      <c r="H369" s="59" t="n">
        <v>192</v>
      </c>
      <c r="I369" s="68" t="n">
        <f aca="false">IF(H369="","",G369-H369)</f>
        <v>54</v>
      </c>
      <c r="J369" s="40" t="n">
        <f aca="false">IF(OR(D369="",D369+G369=0),"",D369/(D369+G369))</f>
        <v>0.577319587628866</v>
      </c>
      <c r="K369" s="40" t="n">
        <f aca="false">IF(E369="","",E369/(E369+H369))</f>
        <v>0.643122676579926</v>
      </c>
      <c r="L369" s="69" t="n">
        <f aca="false">IF(OR(K369="",J369=""),"",(J369-K369)*100)</f>
        <v>-6.58030889510597</v>
      </c>
      <c r="M369" s="36" t="n">
        <v>2.37172386690479</v>
      </c>
      <c r="N369" s="36" t="n">
        <v>1.05456450691838</v>
      </c>
      <c r="O369" s="36" t="n">
        <f aca="false">SQRT(M369^2+N369^2)</f>
        <v>2.59560790569335</v>
      </c>
      <c r="P369" s="40" t="n">
        <f aca="false">IF(J369="","",MAX(0,J369-1.96*O369/100))</f>
        <v>0.526445672677276</v>
      </c>
      <c r="Q369" s="40" t="n">
        <f aca="false">IF(J369="","",MIN(1,J369+1.96*O369/100))</f>
        <v>0.628193502580456</v>
      </c>
      <c r="R369" s="32" t="str">
        <f aca="false">IF(L369="","",IF(ABS(L369)&lt;=O369,"Yes","No"))</f>
        <v>No</v>
      </c>
      <c r="S369" s="32" t="str">
        <f aca="false">IF(L369="","",IF(ABS(L369)&lt;=1.96*O369,"Yes","No"))</f>
        <v>No</v>
      </c>
      <c r="T369" s="59" t="n">
        <f aca="false">IF(D369="","",ROUND(SQRT(((D369+G369)*O369/100)^2+(J369*(D369+G369)*0.08382)^2),0))</f>
        <v>32</v>
      </c>
      <c r="U369" s="32"/>
    </row>
    <row r="370" customFormat="false" ht="15" hidden="false" customHeight="false" outlineLevel="0" collapsed="false">
      <c r="A370" s="32" t="s">
        <v>418</v>
      </c>
      <c r="B370" s="32" t="s">
        <v>599</v>
      </c>
      <c r="C370" s="32" t="s">
        <v>602</v>
      </c>
      <c r="D370" s="59" t="n">
        <v>549</v>
      </c>
      <c r="E370" s="59" t="n">
        <v>497</v>
      </c>
      <c r="F370" s="68" t="n">
        <f aca="false">IF(E370="","",D370-E370)</f>
        <v>52</v>
      </c>
      <c r="G370" s="59" t="n">
        <v>370</v>
      </c>
      <c r="H370" s="59" t="n">
        <v>373</v>
      </c>
      <c r="I370" s="68" t="n">
        <f aca="false">IF(H370="","",G370-H370)</f>
        <v>-3</v>
      </c>
      <c r="J370" s="40" t="n">
        <f aca="false">IF(OR(D370="",D370+G370=0),"",D370/(D370+G370))</f>
        <v>0.597388465723613</v>
      </c>
      <c r="K370" s="40" t="n">
        <f aca="false">IF(E370="","",E370/(E370+H370))</f>
        <v>0.571264367816092</v>
      </c>
      <c r="L370" s="69" t="n">
        <f aca="false">IF(OR(K370="",J370=""),"",(J370-K370)*100)</f>
        <v>2.61240979075207</v>
      </c>
      <c r="M370" s="36" t="n">
        <v>2.00322167035439</v>
      </c>
      <c r="N370" s="36" t="n">
        <v>1.05456450691838</v>
      </c>
      <c r="O370" s="36" t="n">
        <f aca="false">SQRT(M370^2+N370^2)</f>
        <v>2.26384702659642</v>
      </c>
      <c r="P370" s="40" t="n">
        <f aca="false">IF(J370="","",MAX(0,J370-1.96*O370/100))</f>
        <v>0.553017064002323</v>
      </c>
      <c r="Q370" s="40" t="n">
        <f aca="false">IF(J370="","",MIN(1,J370+1.96*O370/100))</f>
        <v>0.641759867444902</v>
      </c>
      <c r="R370" s="32" t="str">
        <f aca="false">IF(L370="","",IF(ABS(L370)&lt;=O370,"Yes","No"))</f>
        <v>No</v>
      </c>
      <c r="S370" s="32" t="str">
        <f aca="false">IF(L370="","",IF(ABS(L370)&lt;=1.96*O370,"Yes","No"))</f>
        <v>Yes</v>
      </c>
      <c r="T370" s="59" t="n">
        <f aca="false">IF(D370="","",ROUND(SQRT(((D370+G370)*O370/100)^2+(J370*(D370+G370)*0.07132)^2),0))</f>
        <v>44</v>
      </c>
      <c r="U370" s="32"/>
    </row>
    <row r="371" customFormat="false" ht="15" hidden="false" customHeight="false" outlineLevel="0" collapsed="false">
      <c r="A371" s="32" t="s">
        <v>418</v>
      </c>
      <c r="B371" s="32" t="s">
        <v>603</v>
      </c>
      <c r="C371" s="32" t="s">
        <v>603</v>
      </c>
      <c r="D371" s="59" t="n">
        <v>443</v>
      </c>
      <c r="E371" s="59" t="n">
        <v>362</v>
      </c>
      <c r="F371" s="68" t="n">
        <f aca="false">IF(E371="","",D371-E371)</f>
        <v>81</v>
      </c>
      <c r="G371" s="59" t="n">
        <v>461</v>
      </c>
      <c r="H371" s="59" t="n">
        <v>437</v>
      </c>
      <c r="I371" s="68" t="n">
        <f aca="false">IF(H371="","",G371-H371)</f>
        <v>24</v>
      </c>
      <c r="J371" s="40" t="n">
        <f aca="false">IF(OR(D371="",D371+G371=0),"",D371/(D371+G371))</f>
        <v>0.490044247787611</v>
      </c>
      <c r="K371" s="40" t="n">
        <f aca="false">IF(E371="","",E371/(E371+H371))</f>
        <v>0.453066332916145</v>
      </c>
      <c r="L371" s="69" t="n">
        <f aca="false">IF(OR(K371="",J371=""),"",(J371-K371)*100)</f>
        <v>3.69779148714655</v>
      </c>
      <c r="M371" s="36" t="n">
        <v>2.00322167035439</v>
      </c>
      <c r="N371" s="36" t="n">
        <v>1.05456450691838</v>
      </c>
      <c r="O371" s="36" t="n">
        <f aca="false">SQRT(M371^2+N371^2)</f>
        <v>2.26384702659642</v>
      </c>
      <c r="P371" s="40" t="n">
        <f aca="false">IF(J371="","",MAX(0,J371-1.96*O371/100))</f>
        <v>0.445672846066321</v>
      </c>
      <c r="Q371" s="40" t="n">
        <f aca="false">IF(J371="","",MIN(1,J371+1.96*O371/100))</f>
        <v>0.5344156495089</v>
      </c>
      <c r="R371" s="32" t="str">
        <f aca="false">IF(L371="","",IF(ABS(L371)&lt;=O371,"Yes","No"))</f>
        <v>No</v>
      </c>
      <c r="S371" s="32" t="str">
        <f aca="false">IF(L371="","",IF(ABS(L371)&lt;=1.96*O371,"Yes","No"))</f>
        <v>Yes</v>
      </c>
      <c r="T371" s="59" t="n">
        <f aca="false">IF(D371="","",ROUND(SQRT(((D371+G371)*O371/100)^2+(J371*(D371+G371)*0.07132)^2),0))</f>
        <v>38</v>
      </c>
      <c r="U371" s="32"/>
    </row>
    <row r="373" customFormat="false" ht="15" hidden="false" customHeight="false" outlineLevel="0" collapsed="false">
      <c r="A373" s="20" t="s">
        <v>736</v>
      </c>
      <c r="B373" s="70"/>
      <c r="C373" s="70"/>
      <c r="D373" s="71" t="n">
        <f aca="false">SUMIF(E2:E371,"&lt;&gt;",D2:D371)</f>
        <v>132352</v>
      </c>
      <c r="E373" s="71" t="n">
        <f aca="false">SUM(E2:E371)</f>
        <v>128790</v>
      </c>
      <c r="F373" s="72" t="n">
        <f aca="false">D373-E373</f>
        <v>3562</v>
      </c>
      <c r="G373" s="71" t="n">
        <f aca="false">SUMIF(H2:H371,"&lt;&gt;",G2:G371)</f>
        <v>124191</v>
      </c>
      <c r="H373" s="71" t="n">
        <f aca="false">SUM(H2:H371)</f>
        <v>113278</v>
      </c>
      <c r="I373" s="72" t="n">
        <f aca="false">G373-H373</f>
        <v>10913</v>
      </c>
      <c r="J373" s="73" t="n">
        <f aca="false">D373/(D373+G373)</f>
        <v>0.515905715611028</v>
      </c>
      <c r="K373" s="73" t="n">
        <f aca="false">E373/(E373+H373)</f>
        <v>0.532040583637656</v>
      </c>
      <c r="L373" s="74" t="n">
        <f aca="false">(J373-K373)*100</f>
        <v>-1.61348680266273</v>
      </c>
      <c r="M373" s="75" t="n">
        <v>0</v>
      </c>
      <c r="N373" s="75" t="n">
        <v>1.05456450691838</v>
      </c>
      <c r="O373" s="75" t="n">
        <f aca="false">SQRT(M373^2+N373^2)</f>
        <v>1.05456450691838</v>
      </c>
      <c r="P373" s="73" t="n">
        <f aca="false">J373-1.96*O373/100</f>
        <v>0.495236251275428</v>
      </c>
      <c r="Q373" s="73" t="n">
        <f aca="false">J373+1.96*O373/100</f>
        <v>0.536575179946628</v>
      </c>
      <c r="R373" s="70" t="str">
        <f aca="false">IF(ABS(L373)&lt;=O373,"Yes","No")</f>
        <v>No</v>
      </c>
      <c r="S373" s="70" t="str">
        <f aca="false">IF(ABS(L373)&lt;=1.96*O373,"Yes","No")</f>
        <v>Yes</v>
      </c>
      <c r="T373" s="71" t="n">
        <f aca="false">ROUND(SQRT(((D373+G373)*O373/100)^2+(J373*(D373+G373)*0.03622)^2),0)</f>
        <v>5505</v>
      </c>
    </row>
    <row r="374" customFormat="false" ht="15" hidden="false" customHeight="false" outlineLevel="0" collapsed="false">
      <c r="A374" s="20" t="s">
        <v>737</v>
      </c>
      <c r="B374" s="70"/>
      <c r="C374" s="70"/>
      <c r="D374" s="71" t="n">
        <f aca="false">SUM(D2:D371)</f>
        <v>144421</v>
      </c>
      <c r="E374" s="71"/>
      <c r="F374" s="72"/>
      <c r="G374" s="71" t="n">
        <f aca="false">SUM(G2:G371)</f>
        <v>135401</v>
      </c>
      <c r="H374" s="71"/>
      <c r="I374" s="72"/>
      <c r="J374" s="73" t="n">
        <f aca="false">D374/(D374+G374)</f>
        <v>0.516117388911522</v>
      </c>
      <c r="K374" s="73"/>
      <c r="L374" s="74"/>
      <c r="M374" s="75"/>
      <c r="N374" s="75"/>
      <c r="O374" s="75"/>
      <c r="P374" s="73"/>
      <c r="Q374" s="73"/>
      <c r="R374" s="70"/>
      <c r="S374" s="70"/>
      <c r="T374" s="71"/>
    </row>
    <row r="376" customFormat="false" ht="15" hidden="false" customHeight="false" outlineLevel="0" collapsed="false">
      <c r="A376" s="2" t="s">
        <v>738</v>
      </c>
      <c r="F376" s="76" t="n">
        <f aca="false">(SUMIF(F2:F371,"&gt;0")-SUMIF(F2:F371,"&lt;0"))/COUNT(F2:F371)</f>
        <v>53.1235294117647</v>
      </c>
    </row>
    <row r="377" customFormat="false" ht="15" hidden="false" customHeight="false" outlineLevel="0" collapsed="false">
      <c r="A377" s="2" t="s">
        <v>739</v>
      </c>
      <c r="F377" s="76" t="n">
        <f aca="false">(SUMIF(I2:I371,"&gt;0")-SUMIF(I2:I371,"&lt;0"))/COUNT(I2:I371)</f>
        <v>37.2382352941176</v>
      </c>
    </row>
    <row r="378" customFormat="false" ht="15" hidden="false" customHeight="false" outlineLevel="0" collapsed="false">
      <c r="A378" s="2" t="s">
        <v>740</v>
      </c>
      <c r="F378" s="77" t="n">
        <f aca="false">(SUMIF(L2:L371,"&gt;0")-SUMIF(L2:L371,"&lt;0"))/COUNT(L2:L371)</f>
        <v>5.45044272051031</v>
      </c>
    </row>
    <row r="379" customFormat="false" ht="15" hidden="false" customHeight="false" outlineLevel="0" collapsed="false">
      <c r="A379" s="5" t="s">
        <v>741</v>
      </c>
      <c r="F379" s="78" t="n">
        <f aca="false">SQRT(SUMSQ(L2:L371)/COUNT(L2:L371))</f>
        <v>7.22440504028178</v>
      </c>
    </row>
    <row r="380" customFormat="false" ht="15" hidden="false" customHeight="false" outlineLevel="0" collapsed="false">
      <c r="A380" s="5" t="s">
        <v>742</v>
      </c>
      <c r="F380" s="79" t="n">
        <f aca="false">L373</f>
        <v>-1.61348680266273</v>
      </c>
    </row>
    <row r="381" customFormat="false" ht="15" hidden="false" customHeight="false" outlineLevel="0" collapsed="false">
      <c r="A381" s="5" t="s">
        <v>743</v>
      </c>
      <c r="F381" s="78" t="n">
        <f aca="false">SQRT((SUMSQ(L2:L371)-2*L373*SUM(L2:L371)+COUNT(L2:L371)*L373^2)/COUNT(L2:L371))</f>
        <v>6.932094397223</v>
      </c>
    </row>
    <row r="382" customFormat="false" ht="15" hidden="false" customHeight="false" outlineLevel="0" collapsed="false">
      <c r="A382" s="2" t="s">
        <v>744</v>
      </c>
      <c r="F382" s="80" t="n">
        <f aca="false">D373/E373-1</f>
        <v>0.0276574268188523</v>
      </c>
    </row>
    <row r="383" customFormat="false" ht="15" hidden="false" customHeight="false" outlineLevel="0" collapsed="false">
      <c r="A383" s="5" t="s">
        <v>745</v>
      </c>
      <c r="F383" s="81" t="n">
        <f aca="false">G373/H373-1</f>
        <v>0.0963382121859495</v>
      </c>
    </row>
    <row r="384" customFormat="false" ht="15" hidden="false" customHeight="false" outlineLevel="0" collapsed="false">
      <c r="A384" s="2" t="s">
        <v>746</v>
      </c>
      <c r="F384" s="80" t="n">
        <f aca="false">(D373+G373)/(E373+H373)-1</f>
        <v>0.0597972470545467</v>
      </c>
    </row>
    <row r="385" customFormat="false" ht="15" hidden="false" customHeight="false" outlineLevel="0" collapsed="false">
      <c r="A385" s="2" t="s">
        <v>747</v>
      </c>
      <c r="F385" s="77" t="n">
        <f aca="false">AVERAGE(O2:O371)</f>
        <v>2.86193136956764</v>
      </c>
    </row>
    <row r="386" customFormat="false" ht="15" hidden="false" customHeight="false" outlineLevel="0" collapsed="false">
      <c r="A386" s="5" t="s">
        <v>748</v>
      </c>
      <c r="F386" s="82" t="n">
        <f aca="false">COUNTIF(R2:R371,"Yes")/(COUNTIF(R2:R371,"Yes")+COUNTIF(R2:R371,"No"))</f>
        <v>0.338235294117647</v>
      </c>
    </row>
    <row r="387" customFormat="false" ht="15" hidden="false" customHeight="false" outlineLevel="0" collapsed="false">
      <c r="A387" s="5" t="s">
        <v>749</v>
      </c>
      <c r="F387" s="82" t="n">
        <f aca="false">COUNTIF(S2:S371,"Yes")/(COUNTIF(S2:S371,"Yes")+COUNTIF(S2:S371,"No"))</f>
        <v>0.597058823529412</v>
      </c>
    </row>
    <row r="388" customFormat="false" ht="15" hidden="false" customHeight="false" outlineLevel="0" collapsed="false">
      <c r="A388" s="2" t="s">
        <v>750</v>
      </c>
      <c r="F388" s="83" t="n">
        <f aca="false">COUNTIFS(L2:L371,"&gt;=-3",L2:L371,"&lt;=3")/COUNT(L2:L371)</f>
        <v>0.379411764705882</v>
      </c>
    </row>
    <row r="389" customFormat="false" ht="15" hidden="false" customHeight="false" outlineLevel="0" collapsed="false">
      <c r="A389" s="2" t="s">
        <v>804</v>
      </c>
      <c r="F389" s="84" t="n">
        <f aca="false">COUNT(E2:E371)</f>
        <v>340</v>
      </c>
    </row>
    <row r="390" customFormat="false" ht="15" hidden="false" customHeight="false" outlineLevel="0" collapsed="false">
      <c r="A390" s="2" t="s">
        <v>752</v>
      </c>
      <c r="F390" s="84" t="n">
        <f aca="false">COUNTA(A2:A371)</f>
        <v>370</v>
      </c>
    </row>
    <row r="391" customFormat="false" ht="15" hidden="false" customHeight="false" outlineLevel="0" collapsed="false">
      <c r="A391" s="5" t="s">
        <v>753</v>
      </c>
    </row>
    <row r="392" customFormat="false" ht="15" hidden="false" customHeight="false" outlineLevel="0" collapsed="false">
      <c r="A392" s="2" t="s">
        <v>754</v>
      </c>
      <c r="F392" s="85" t="n">
        <f aca="false">((D373+G373)-(E373+H373))*K373</f>
        <v>7701.28744815506</v>
      </c>
    </row>
    <row r="393" customFormat="false" ht="15" hidden="false" customHeight="false" outlineLevel="0" collapsed="false">
      <c r="A393" s="2" t="s">
        <v>755</v>
      </c>
      <c r="F393" s="85" t="n">
        <f aca="false">F373-((D373+G373)-(E373+H373))*K373</f>
        <v>-4139.28744815506</v>
      </c>
    </row>
    <row r="394" customFormat="false" ht="15" hidden="false" customHeight="false" outlineLevel="0" collapsed="false">
      <c r="A394" s="2" t="s">
        <v>756</v>
      </c>
      <c r="F394" s="85" t="n">
        <f aca="false">((D373+G373)-(E373+H373))*(1-K373)</f>
        <v>6773.71255184494</v>
      </c>
    </row>
    <row r="395" customFormat="false" ht="15" hidden="false" customHeight="false" outlineLevel="0" collapsed="false">
      <c r="A395" s="2" t="s">
        <v>757</v>
      </c>
      <c r="F395" s="85" t="n">
        <f aca="false">I373-((D373+G373)-(E373+H373))*(1-K373)</f>
        <v>4139.28744815506</v>
      </c>
    </row>
    <row r="396" customFormat="false" ht="15" hidden="false" customHeight="false" outlineLevel="0" collapsed="false">
      <c r="A396" s="2" t="s">
        <v>758</v>
      </c>
      <c r="F396" s="80" t="n">
        <f aca="false">(F373-((D373+G373)-(E373+H373))*K373)/E373</f>
        <v>-0.0321398202356943</v>
      </c>
    </row>
    <row r="397" customFormat="false" ht="15" hidden="false" customHeight="false" outlineLevel="0" collapsed="false">
      <c r="A397" s="2" t="s">
        <v>759</v>
      </c>
      <c r="F397" s="80" t="n">
        <f aca="false">(I373-((D373+G373)-(E373+H373))*(1-K373))/H373</f>
        <v>0.036540965131403</v>
      </c>
    </row>
    <row r="399" customFormat="false" ht="15" hidden="false" customHeight="false" outlineLevel="0" collapsed="false">
      <c r="U399" s="5" t="s">
        <v>136</v>
      </c>
    </row>
    <row r="400" customFormat="false" ht="41.75" hidden="false" customHeight="false" outlineLevel="0" collapsed="false">
      <c r="U400" s="67" t="s">
        <v>805</v>
      </c>
    </row>
    <row r="401" customFormat="false" ht="41.75" hidden="false" customHeight="false" outlineLevel="0" collapsed="false">
      <c r="U401" s="67" t="s">
        <v>806</v>
      </c>
    </row>
    <row r="402" customFormat="false" ht="55.2" hidden="false" customHeight="false" outlineLevel="0" collapsed="false">
      <c r="U402" s="67" t="s">
        <v>770</v>
      </c>
    </row>
    <row r="403" customFormat="false" ht="28.35" hidden="false" customHeight="false" outlineLevel="0" collapsed="false">
      <c r="U403" s="67" t="s">
        <v>808</v>
      </c>
    </row>
    <row r="404" customFormat="false" ht="41.75" hidden="false" customHeight="false" outlineLevel="0" collapsed="false">
      <c r="U404" s="67" t="s">
        <v>809</v>
      </c>
    </row>
    <row r="405" customFormat="false" ht="28.35" hidden="false" customHeight="false" outlineLevel="0" collapsed="false">
      <c r="U405" s="67" t="s">
        <v>810</v>
      </c>
    </row>
    <row r="406" customFormat="false" ht="28.35" hidden="false" customHeight="false" outlineLevel="0" collapsed="false">
      <c r="U406" s="67" t="s">
        <v>766</v>
      </c>
    </row>
    <row r="407" customFormat="false" ht="41.75" hidden="false" customHeight="false" outlineLevel="0" collapsed="false">
      <c r="U407" s="67" t="s">
        <v>811</v>
      </c>
    </row>
    <row r="408" customFormat="false" ht="28.35" hidden="false" customHeight="false" outlineLevel="0" collapsed="false">
      <c r="U408" s="67" t="s">
        <v>812</v>
      </c>
    </row>
  </sheetData>
  <conditionalFormatting sqref="L2:L371">
    <cfRule type="colorScale" priority="2">
      <colorScale>
        <cfvo type="num" val="-8"/>
        <cfvo type="num" val="0"/>
        <cfvo type="num" val="8"/>
        <color rgb="FFF4B6B6"/>
        <color rgb="FFFFFFFF"/>
        <color rgb="FFB4C7E7"/>
      </colorScale>
    </cfRule>
  </conditionalFormatting>
  <conditionalFormatting sqref="R2:S371">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86" t="s">
        <v>814</v>
      </c>
    </row>
    <row r="2" customFormat="false" ht="82.05" hidden="false" customHeight="false" outlineLevel="0" collapsed="false">
      <c r="A2" s="67" t="s">
        <v>815</v>
      </c>
    </row>
    <row r="3" customFormat="false" ht="55.2" hidden="false" customHeight="false" outlineLevel="0" collapsed="false">
      <c r="A3" s="67" t="s">
        <v>816</v>
      </c>
    </row>
    <row r="4" customFormat="false" ht="15" hidden="false" customHeight="false" outlineLevel="0" collapsed="false">
      <c r="A4" s="67"/>
    </row>
    <row r="5" customFormat="false" ht="15" hidden="false" customHeight="false" outlineLevel="0" collapsed="false">
      <c r="A5" s="86" t="s">
        <v>817</v>
      </c>
    </row>
    <row r="6" customFormat="false" ht="28.35" hidden="false" customHeight="false" outlineLevel="0" collapsed="false">
      <c r="A6" s="67" t="s">
        <v>818</v>
      </c>
    </row>
    <row r="7" customFormat="false" ht="28.35" hidden="false" customHeight="false" outlineLevel="0" collapsed="false">
      <c r="A7" s="67" t="s">
        <v>819</v>
      </c>
    </row>
    <row r="8" customFormat="false" ht="28.35" hidden="false" customHeight="false" outlineLevel="0" collapsed="false">
      <c r="A8" s="67" t="s">
        <v>820</v>
      </c>
    </row>
    <row r="9" customFormat="false" ht="41.75" hidden="false" customHeight="false" outlineLevel="0" collapsed="false">
      <c r="A9" s="67" t="s">
        <v>821</v>
      </c>
    </row>
    <row r="10" customFormat="false" ht="28.35" hidden="false" customHeight="false" outlineLevel="0" collapsed="false">
      <c r="A10" s="67" t="s">
        <v>822</v>
      </c>
    </row>
    <row r="11" customFormat="false" ht="41.75" hidden="false" customHeight="false" outlineLevel="0" collapsed="false">
      <c r="A11" s="67" t="s">
        <v>823</v>
      </c>
    </row>
    <row r="12" customFormat="false" ht="15" hidden="false" customHeight="false" outlineLevel="0" collapsed="false">
      <c r="A12" s="67"/>
    </row>
    <row r="13" customFormat="false" ht="15" hidden="false" customHeight="false" outlineLevel="0" collapsed="false">
      <c r="A13" s="86" t="s">
        <v>824</v>
      </c>
    </row>
    <row r="14" customFormat="false" ht="28.35" hidden="false" customHeight="false" outlineLevel="0" collapsed="false">
      <c r="A14" s="67" t="s">
        <v>825</v>
      </c>
    </row>
    <row r="15" customFormat="false" ht="55.2" hidden="false" customHeight="false" outlineLevel="0" collapsed="false">
      <c r="A15" s="67" t="s">
        <v>826</v>
      </c>
    </row>
    <row r="16" customFormat="false" ht="15" hidden="false" customHeight="false" outlineLevel="0" collapsed="false">
      <c r="A16" s="67"/>
    </row>
    <row r="17" customFormat="false" ht="15" hidden="false" customHeight="false" outlineLevel="0" collapsed="false">
      <c r="A17" s="86" t="s">
        <v>827</v>
      </c>
    </row>
    <row r="18" customFormat="false" ht="28.35" hidden="false" customHeight="false" outlineLevel="0" collapsed="false">
      <c r="A18" s="67" t="s">
        <v>828</v>
      </c>
    </row>
    <row r="19" customFormat="false" ht="15" hidden="false" customHeight="false" outlineLevel="0" collapsed="false">
      <c r="A19" s="67"/>
    </row>
    <row r="20" customFormat="false" ht="15" hidden="false" customHeight="false" outlineLevel="0" collapsed="false">
      <c r="A20" s="86" t="s">
        <v>829</v>
      </c>
    </row>
    <row r="21" customFormat="false" ht="28.35" hidden="false" customHeight="false" outlineLevel="0" collapsed="false">
      <c r="A21" s="67" t="s">
        <v>830</v>
      </c>
    </row>
    <row r="22" customFormat="false" ht="28.35" hidden="false" customHeight="false" outlineLevel="0" collapsed="false">
      <c r="A22" s="67" t="s">
        <v>831</v>
      </c>
    </row>
    <row r="23" customFormat="false" ht="15" hidden="false" customHeight="false" outlineLevel="0" collapsed="false">
      <c r="A23" s="67" t="s">
        <v>832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2026-10-05T22:37:00Z</dcterms:created>
  <dc:creator>openpyxl</dc:creator>
  <dc:description/>
  <dc:language>en-US</dc:language>
  <cp:lastModifiedBy/>
  <dcterms:modified xsi:type="dcterms:W3CDTF">2026-10-05T22:37:04Z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